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709"/>
  <workbookPr/>
  <mc:AlternateContent xmlns:mc="http://schemas.openxmlformats.org/markup-compatibility/2006">
    <mc:Choice Requires="x15">
      <x15ac:absPath xmlns:x15ac="http://schemas.microsoft.com/office/spreadsheetml/2010/11/ac" url="/Users/macbook/Desktop/aaGMIC/-Officiel/"/>
    </mc:Choice>
  </mc:AlternateContent>
  <bookViews>
    <workbookView xWindow="0" yWindow="460" windowWidth="25600" windowHeight="15540" tabRatio="500" firstSheet="16" activeTab="24"/>
  </bookViews>
  <sheets>
    <sheet name="Contents" sheetId="1" r:id="rId1"/>
    <sheet name="Total Revenue (Millions)" sheetId="2" r:id="rId2"/>
    <sheet name="Wireline" sheetId="3" r:id="rId3"/>
    <sheet name="Wireless" sheetId="4" r:id="rId4"/>
    <sheet name="ISP" sheetId="5" r:id="rId5"/>
    <sheet name="Multichannel Video Distribution" sheetId="6" r:id="rId6"/>
    <sheet name="Broadcast TV" sheetId="7" r:id="rId7"/>
    <sheet name="Pay TV Programming Services " sheetId="8" r:id="rId8"/>
    <sheet name="Online Video Services" sheetId="9" r:id="rId9"/>
    <sheet name="Film TV Online Video Production" sheetId="10" r:id="rId10"/>
    <sheet name="Film TV OVS Distribution" sheetId="11" r:id="rId11"/>
    <sheet name="Film Exhibition" sheetId="12" r:id="rId12"/>
    <sheet name="Digital Games" sheetId="13" r:id="rId13"/>
    <sheet name="Broadcast Radio" sheetId="14" r:id="rId14"/>
    <sheet name="Music Services" sheetId="15" r:id="rId15"/>
    <sheet name="Newspapers" sheetId="16" r:id="rId16"/>
    <sheet name="Online News Media" sheetId="17" r:id="rId17"/>
    <sheet name="Magazines" sheetId="18" r:id="rId18"/>
    <sheet name="Books" sheetId="19" r:id="rId19"/>
    <sheet name="Internet Advertising" sheetId="20" r:id="rId20"/>
    <sheet name="App Distribution" sheetId="21" r:id="rId21"/>
    <sheet name="Search Engines-Mobile" sheetId="22" r:id="rId22"/>
    <sheet name="Search Engines-Desktop" sheetId="23" r:id="rId23"/>
    <sheet name="Search Engines" sheetId="24" r:id="rId24"/>
    <sheet name="Social Media Platforms" sheetId="25" r:id="rId25"/>
    <sheet name="Mobile OS" sheetId="26" r:id="rId26"/>
    <sheet name="Desktop OS" sheetId="27" r:id="rId27"/>
    <sheet name="Mobile Browsers" sheetId="28" r:id="rId28"/>
    <sheet name="Desktop Browsers" sheetId="29" r:id="rId29"/>
    <sheet name="Content Delivery Network" sheetId="30" r:id="rId30"/>
    <sheet name="International Submarine Cables" sheetId="31" r:id="rId31"/>
    <sheet name="Data Centres" sheetId="32" r:id="rId32"/>
    <sheet name="Data Brokers" sheetId="33" r:id="rId33"/>
    <sheet name="Mergers &amp; Acquisitions" sheetId="34" r:id="rId34"/>
    <sheet name="Concentration Metrics" sheetId="35" r:id="rId35"/>
    <sheet name="Notes" sheetId="36" r:id="rId36"/>
    <sheet name="Sandbox" sheetId="37" r:id="rId37"/>
  </sheets>
  <definedNames>
    <definedName name="_xlnm._FilterDatabase" localSheetId="20">'App Distribution'!$A$1:$O$11</definedName>
    <definedName name="_xlnm._FilterDatabase" localSheetId="13">'Broadcast Radio'!$A$1:$P$184</definedName>
    <definedName name="_xlnm._FilterDatabase" localSheetId="6">'Broadcast TV'!$A$1:$M$55</definedName>
    <definedName name="_xlnm._FilterDatabase" localSheetId="34" hidden="1">'Concentration Metrics'!$A$1:$Q$1</definedName>
    <definedName name="_xlnm._FilterDatabase" localSheetId="28" hidden="1">'Desktop Browsers'!$A$1:$I$1</definedName>
    <definedName name="_xlnm._FilterDatabase" localSheetId="26" hidden="1">'Desktop OS'!$A$1:$I$1</definedName>
    <definedName name="_xlnm._FilterDatabase" localSheetId="12">'Digital Games'!$A$1:$R$1</definedName>
    <definedName name="_xlnm._FilterDatabase" localSheetId="19">'Internet Advertising'!$A$1:$J$847</definedName>
    <definedName name="_xlnm._FilterDatabase" localSheetId="17">Magazines!$A$1:$Q$1</definedName>
    <definedName name="_xlnm._FilterDatabase" localSheetId="27" hidden="1">'Mobile Browsers'!$A$1:$I$1</definedName>
    <definedName name="_xlnm._FilterDatabase" localSheetId="25" hidden="1">'Mobile OS'!$A$1:$I$1</definedName>
    <definedName name="_xlnm._FilterDatabase" localSheetId="5">'Multichannel Video Distribution'!$A$1:$M$66</definedName>
    <definedName name="_xlnm._FilterDatabase" localSheetId="15">Newspapers!$A$1:$R$220</definedName>
    <definedName name="_xlnm._FilterDatabase" localSheetId="16" hidden="1">'Online News Media'!$A$1:$P$1</definedName>
    <definedName name="_xlnm._FilterDatabase" localSheetId="8">'Online Video Services'!$A$1:$R$2</definedName>
    <definedName name="_xlnm._FilterDatabase" localSheetId="23" hidden="1">'Search Engines'!$A$1:$H$2</definedName>
    <definedName name="_xlnm._FilterDatabase" localSheetId="22" hidden="1">'Search Engines-Desktop'!$A$1:$H$979</definedName>
    <definedName name="_xlnm._FilterDatabase" localSheetId="21" hidden="1">'Search Engines-Mobile'!$A$1:$H$1</definedName>
    <definedName name="_xlnm._FilterDatabase" localSheetId="24" hidden="1">'Social Media Platforms'!$A$1:$M$1</definedName>
    <definedName name="_xlnm._FilterDatabase" localSheetId="2">Wireline!$A$1:$L$1</definedName>
    <definedName name="total_revenue">'Pay TV Programming Services '!$G$1+'Pay TV Programming Services '!$G:$G</definedName>
    <definedName name="Year">'Pay TV Programming Services '!$B:$B</definedName>
    <definedName name="_xlnm.Print_Area" localSheetId="0">Contents!$A$25</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04" i="19" l="1"/>
  <c r="I87" i="19"/>
  <c r="I88" i="19"/>
  <c r="I89" i="19"/>
  <c r="I90" i="19"/>
  <c r="I91" i="19"/>
  <c r="I92" i="19"/>
  <c r="I93" i="19"/>
  <c r="I94" i="19"/>
  <c r="I95" i="19"/>
  <c r="I96" i="19"/>
  <c r="I97" i="19"/>
  <c r="I98" i="19"/>
  <c r="I99" i="19"/>
  <c r="I100" i="19"/>
  <c r="I101" i="19"/>
  <c r="I102" i="19"/>
  <c r="I103" i="19"/>
  <c r="I86" i="19"/>
  <c r="K88" i="19"/>
  <c r="K87" i="19"/>
  <c r="K100" i="19"/>
  <c r="J88" i="19"/>
  <c r="K89" i="19"/>
  <c r="K90" i="19"/>
  <c r="K91" i="19"/>
  <c r="K92" i="19"/>
  <c r="K93" i="19"/>
  <c r="K94" i="19"/>
  <c r="K95" i="19"/>
  <c r="K96" i="19"/>
  <c r="K97" i="19"/>
  <c r="K98" i="19"/>
  <c r="K99" i="19"/>
  <c r="K101" i="19"/>
  <c r="K102" i="19"/>
  <c r="K103" i="19"/>
  <c r="K86" i="19"/>
  <c r="J39" i="15"/>
  <c r="J61" i="15"/>
  <c r="J31" i="15"/>
  <c r="J46" i="15"/>
  <c r="G51" i="15"/>
  <c r="G52" i="15"/>
  <c r="G53" i="15"/>
  <c r="G54" i="15"/>
  <c r="G55" i="15"/>
  <c r="I55" i="15"/>
  <c r="I54" i="15"/>
  <c r="I53" i="15"/>
  <c r="I52" i="15"/>
  <c r="I51" i="15"/>
  <c r="I50" i="15"/>
  <c r="I49" i="15"/>
  <c r="I48" i="15"/>
  <c r="I47" i="15"/>
  <c r="I46" i="15"/>
  <c r="G46" i="15"/>
  <c r="G47" i="15"/>
  <c r="G48" i="15"/>
  <c r="G49" i="15"/>
  <c r="G50" i="15"/>
  <c r="I45" i="15"/>
  <c r="I44" i="15"/>
  <c r="I43" i="15"/>
  <c r="I58" i="15"/>
  <c r="I57" i="15"/>
  <c r="I56" i="15"/>
  <c r="I72" i="15"/>
  <c r="I71" i="15"/>
  <c r="I70" i="15"/>
  <c r="D166" i="2"/>
  <c r="D167" i="2"/>
  <c r="J104" i="19"/>
  <c r="D208" i="2"/>
  <c r="D209" i="2"/>
  <c r="D206" i="2"/>
  <c r="D207" i="2"/>
  <c r="E206" i="2"/>
  <c r="G9" i="20"/>
  <c r="G10" i="20"/>
  <c r="G8" i="20"/>
  <c r="G7" i="20"/>
  <c r="G6" i="20"/>
  <c r="G5" i="20"/>
  <c r="G4" i="20"/>
  <c r="G3" i="20"/>
  <c r="G2" i="20"/>
  <c r="I5" i="20"/>
  <c r="I9" i="20"/>
  <c r="I14" i="20"/>
  <c r="G31" i="15"/>
  <c r="G32" i="15"/>
  <c r="G33" i="15"/>
  <c r="G34" i="15"/>
  <c r="G35" i="15"/>
  <c r="G36" i="15"/>
  <c r="G37" i="15"/>
  <c r="G38" i="15"/>
  <c r="G39" i="15"/>
  <c r="G40" i="15"/>
  <c r="G41" i="15"/>
  <c r="G42" i="15"/>
  <c r="I31" i="15"/>
  <c r="I32" i="15"/>
  <c r="I33" i="15"/>
  <c r="I34" i="15"/>
  <c r="J58" i="13"/>
  <c r="J33" i="13"/>
  <c r="I33" i="13"/>
  <c r="J9" i="13"/>
  <c r="J100" i="16"/>
  <c r="J82" i="16"/>
  <c r="L50" i="14"/>
  <c r="L62" i="14"/>
  <c r="J295" i="10"/>
  <c r="J395" i="10"/>
  <c r="G219" i="9"/>
  <c r="G60" i="6"/>
  <c r="G194" i="9"/>
  <c r="G50" i="11"/>
  <c r="G474" i="10"/>
  <c r="G43" i="11"/>
  <c r="G32" i="11"/>
  <c r="K189" i="9"/>
  <c r="J189" i="9"/>
  <c r="J193" i="9"/>
  <c r="K193" i="9"/>
  <c r="J194" i="9"/>
  <c r="K194" i="9"/>
  <c r="J195" i="9"/>
  <c r="K195" i="9"/>
  <c r="J196" i="9"/>
  <c r="K196" i="9"/>
  <c r="K201" i="9"/>
  <c r="J201" i="9"/>
  <c r="J203" i="9"/>
  <c r="K203" i="9"/>
  <c r="K208" i="9"/>
  <c r="J208" i="9"/>
  <c r="J210" i="9"/>
  <c r="K210" i="9"/>
  <c r="K188" i="9"/>
  <c r="K190" i="9"/>
  <c r="K191" i="9"/>
  <c r="K192" i="9"/>
  <c r="K197" i="9"/>
  <c r="K198" i="9"/>
  <c r="K199" i="9"/>
  <c r="K200" i="9"/>
  <c r="K202" i="9"/>
  <c r="K204" i="9"/>
  <c r="K205" i="9"/>
  <c r="K206" i="9"/>
  <c r="K207" i="9"/>
  <c r="K209" i="9"/>
  <c r="K211" i="9"/>
  <c r="K212" i="9"/>
  <c r="K213" i="9"/>
  <c r="K214" i="9"/>
  <c r="K215" i="9"/>
  <c r="J188" i="9"/>
  <c r="J190" i="9"/>
  <c r="J191" i="9"/>
  <c r="J192" i="9"/>
  <c r="J197" i="9"/>
  <c r="J198" i="9"/>
  <c r="J199" i="9"/>
  <c r="J200" i="9"/>
  <c r="J202" i="9"/>
  <c r="J204" i="9"/>
  <c r="J205" i="9"/>
  <c r="J206" i="9"/>
  <c r="J207" i="9"/>
  <c r="J209" i="9"/>
  <c r="J211" i="9"/>
  <c r="J212" i="9"/>
  <c r="J213" i="9"/>
  <c r="J214" i="9"/>
  <c r="J215" i="9"/>
  <c r="G156" i="9"/>
  <c r="H156" i="9"/>
  <c r="G190" i="9"/>
  <c r="H190" i="9"/>
  <c r="G218" i="9"/>
  <c r="H218" i="9"/>
  <c r="H216" i="9"/>
  <c r="J67" i="8"/>
  <c r="J66" i="8"/>
  <c r="J58" i="8"/>
  <c r="K66" i="8"/>
  <c r="K67" i="8"/>
  <c r="K59" i="8"/>
  <c r="K58" i="8"/>
  <c r="I73" i="8"/>
  <c r="I72" i="8"/>
  <c r="I71" i="8"/>
  <c r="I70" i="8"/>
  <c r="I69" i="8"/>
  <c r="I68" i="8"/>
  <c r="I67" i="8"/>
  <c r="I66" i="8"/>
  <c r="K86" i="7"/>
  <c r="K87" i="7"/>
  <c r="K88" i="7"/>
  <c r="K89" i="7"/>
  <c r="K90" i="7"/>
  <c r="K85" i="7"/>
  <c r="J86" i="7"/>
  <c r="J87" i="7"/>
  <c r="J88" i="7"/>
  <c r="J89" i="7"/>
  <c r="J90" i="7"/>
  <c r="J85" i="7"/>
  <c r="J84" i="7"/>
  <c r="I90" i="7"/>
  <c r="I89" i="7"/>
  <c r="I88" i="7"/>
  <c r="I87" i="7"/>
  <c r="I86" i="7"/>
  <c r="I85" i="7"/>
  <c r="I84" i="7"/>
  <c r="G87" i="7"/>
  <c r="D169" i="2"/>
  <c r="D170" i="2"/>
  <c r="D171" i="2"/>
  <c r="D172" i="2"/>
  <c r="D173" i="2"/>
  <c r="D181" i="2"/>
  <c r="D182" i="2"/>
  <c r="D183" i="2"/>
  <c r="D184" i="2"/>
  <c r="D185" i="2"/>
  <c r="I181" i="2"/>
  <c r="F181" i="2"/>
  <c r="I169" i="2"/>
  <c r="D178" i="2"/>
  <c r="K173" i="2"/>
  <c r="D158" i="2"/>
  <c r="D159" i="2"/>
  <c r="D160" i="2"/>
  <c r="D161" i="2"/>
  <c r="D162" i="2"/>
  <c r="G62" i="6"/>
  <c r="G61" i="6"/>
  <c r="G63" i="6"/>
  <c r="G64" i="6"/>
  <c r="G65" i="6"/>
  <c r="G66" i="6"/>
  <c r="I62" i="6"/>
  <c r="I60" i="6"/>
  <c r="I59" i="6"/>
  <c r="I63" i="6"/>
  <c r="F73" i="6"/>
  <c r="I66" i="6"/>
  <c r="I65" i="6"/>
  <c r="I64" i="6"/>
  <c r="I61" i="6"/>
  <c r="G52" i="6"/>
  <c r="G53" i="6"/>
  <c r="G54" i="6"/>
  <c r="G55" i="6"/>
  <c r="G56" i="6"/>
  <c r="G57" i="6"/>
  <c r="G58" i="6"/>
  <c r="I51" i="6"/>
  <c r="I52" i="6"/>
  <c r="I54" i="6"/>
  <c r="I55" i="6"/>
  <c r="F72" i="6"/>
  <c r="G44" i="6"/>
  <c r="G45" i="6"/>
  <c r="G46" i="6"/>
  <c r="G47" i="6"/>
  <c r="G48" i="6"/>
  <c r="G49" i="6"/>
  <c r="G50" i="6"/>
  <c r="I43" i="6"/>
  <c r="I44" i="6"/>
  <c r="I45" i="6"/>
  <c r="I46" i="6"/>
  <c r="F71" i="6"/>
  <c r="I84" i="5"/>
  <c r="G71" i="5"/>
  <c r="G70" i="5"/>
  <c r="G69" i="5"/>
  <c r="G68" i="5"/>
  <c r="G67" i="5"/>
  <c r="J68" i="5"/>
  <c r="J69" i="5"/>
  <c r="J70" i="5"/>
  <c r="J71" i="5"/>
  <c r="J67" i="5"/>
  <c r="J85" i="5"/>
  <c r="J84" i="5"/>
  <c r="J83" i="5"/>
  <c r="J82" i="5"/>
  <c r="I83" i="5"/>
  <c r="I82" i="5"/>
  <c r="G217" i="9"/>
  <c r="G189" i="9"/>
  <c r="G155" i="9"/>
  <c r="G130" i="9"/>
  <c r="G216" i="9"/>
  <c r="G129" i="9"/>
  <c r="G154" i="9"/>
  <c r="H109" i="9"/>
  <c r="H129" i="9"/>
  <c r="H154" i="9"/>
  <c r="H188" i="9"/>
  <c r="D89" i="2"/>
  <c r="E63" i="4"/>
  <c r="E62" i="4"/>
  <c r="E61" i="4"/>
  <c r="E60" i="4"/>
  <c r="E59" i="4"/>
  <c r="E58" i="4"/>
  <c r="E57" i="4"/>
  <c r="E56" i="4"/>
  <c r="L28" i="4"/>
  <c r="L29" i="4"/>
  <c r="L30" i="4"/>
  <c r="L31" i="4"/>
  <c r="L27" i="4"/>
  <c r="G26" i="3"/>
  <c r="G25" i="3"/>
  <c r="G24" i="3"/>
  <c r="G23" i="3"/>
  <c r="G22" i="3"/>
  <c r="G31" i="3"/>
  <c r="G30" i="3"/>
  <c r="G29" i="3"/>
  <c r="G28" i="3"/>
  <c r="G27" i="3"/>
  <c r="G21" i="3"/>
  <c r="D15" i="2"/>
  <c r="G31" i="4"/>
  <c r="G30" i="4"/>
  <c r="G29" i="4"/>
  <c r="G28" i="4"/>
  <c r="G27" i="4"/>
  <c r="G25" i="4"/>
  <c r="D29" i="2"/>
  <c r="D88" i="2"/>
  <c r="D114" i="2"/>
  <c r="D115" i="2"/>
  <c r="D110" i="2"/>
  <c r="G24" i="18"/>
  <c r="G25" i="18"/>
  <c r="G35" i="18"/>
  <c r="G37" i="18"/>
  <c r="G38" i="18"/>
  <c r="G40" i="18"/>
  <c r="G62" i="18"/>
  <c r="G63" i="18"/>
  <c r="G64" i="18"/>
  <c r="G65" i="18"/>
  <c r="G75" i="18"/>
  <c r="G77" i="18"/>
  <c r="G78" i="18"/>
  <c r="G80" i="18"/>
  <c r="G102" i="18"/>
  <c r="G103" i="18"/>
  <c r="P185" i="18"/>
  <c r="G73" i="16"/>
  <c r="G185" i="18"/>
  <c r="G19" i="16"/>
  <c r="G30" i="16"/>
  <c r="G37" i="16"/>
  <c r="G36" i="16"/>
  <c r="G35" i="16"/>
  <c r="G34" i="16"/>
  <c r="G33" i="16"/>
  <c r="G32" i="16"/>
  <c r="G31" i="16"/>
  <c r="G29" i="16"/>
  <c r="G28" i="16"/>
  <c r="G27" i="16"/>
  <c r="G26" i="16"/>
  <c r="G25" i="16"/>
  <c r="G24" i="16"/>
  <c r="G22" i="16"/>
  <c r="G23" i="16"/>
  <c r="G21" i="16"/>
  <c r="G20" i="16"/>
  <c r="G18" i="16"/>
  <c r="G52" i="16"/>
  <c r="G110" i="16"/>
  <c r="O70" i="15"/>
  <c r="M70" i="15"/>
  <c r="L70" i="15"/>
  <c r="K70" i="15"/>
  <c r="O28" i="15"/>
  <c r="M28" i="15"/>
  <c r="L28" i="15"/>
  <c r="K28" i="15"/>
  <c r="J28" i="15"/>
  <c r="O43" i="15"/>
  <c r="M43" i="15"/>
  <c r="L43" i="15"/>
  <c r="K43" i="15"/>
  <c r="J43" i="15"/>
  <c r="O56" i="15"/>
  <c r="M56" i="15"/>
  <c r="L56" i="15"/>
  <c r="K56" i="15"/>
  <c r="G26" i="15"/>
  <c r="G25" i="15"/>
  <c r="G24" i="15"/>
  <c r="G27" i="15"/>
  <c r="G6" i="21"/>
  <c r="I42" i="15"/>
  <c r="I38" i="15"/>
  <c r="I37" i="15"/>
  <c r="I36" i="15"/>
  <c r="I35" i="15"/>
  <c r="G22" i="15"/>
  <c r="G23" i="15"/>
  <c r="G16" i="15"/>
  <c r="G17" i="15"/>
  <c r="G18" i="15"/>
  <c r="G19" i="15"/>
  <c r="G20" i="15"/>
  <c r="G21" i="15"/>
  <c r="I27" i="15"/>
  <c r="I26" i="15"/>
  <c r="I25" i="15"/>
  <c r="I24" i="15"/>
  <c r="I23" i="15"/>
  <c r="I22" i="15"/>
  <c r="I21" i="15"/>
  <c r="I20" i="15"/>
  <c r="I19" i="15"/>
  <c r="I18" i="15"/>
  <c r="I17" i="15"/>
  <c r="I16" i="15"/>
  <c r="N8" i="21"/>
  <c r="N10" i="21"/>
  <c r="N9" i="21"/>
  <c r="N11" i="21"/>
  <c r="M11" i="21"/>
  <c r="M10" i="21"/>
  <c r="M9" i="21"/>
  <c r="M8" i="21"/>
  <c r="I4" i="21"/>
  <c r="I6" i="21"/>
  <c r="I8" i="21"/>
  <c r="I10" i="21"/>
  <c r="I5" i="21"/>
  <c r="I7" i="21"/>
  <c r="I9" i="21"/>
  <c r="I11" i="21"/>
  <c r="G5" i="21"/>
  <c r="G7" i="21"/>
  <c r="G9" i="21"/>
  <c r="G11" i="21"/>
  <c r="G81" i="13"/>
  <c r="G7" i="13"/>
  <c r="G32" i="13"/>
  <c r="G56" i="13"/>
  <c r="G80" i="13"/>
  <c r="I81" i="13"/>
  <c r="G8" i="21"/>
  <c r="G4" i="21"/>
  <c r="G3" i="21"/>
  <c r="G10" i="21"/>
  <c r="G6" i="13"/>
  <c r="G31" i="13"/>
  <c r="G55" i="13"/>
  <c r="D164" i="2"/>
  <c r="D165" i="2"/>
  <c r="M163" i="2"/>
  <c r="D163" i="2"/>
  <c r="I17" i="20"/>
  <c r="G17" i="20"/>
  <c r="I16" i="20"/>
  <c r="G16" i="20"/>
  <c r="I15" i="20"/>
  <c r="G15" i="20"/>
  <c r="G14" i="20"/>
  <c r="I13" i="20"/>
  <c r="G13" i="20"/>
  <c r="I12" i="20"/>
  <c r="G12" i="20"/>
  <c r="I11" i="20"/>
  <c r="G11" i="20"/>
  <c r="I10" i="20"/>
  <c r="I172" i="2"/>
  <c r="I171" i="2"/>
  <c r="I170" i="2"/>
  <c r="F172" i="2"/>
  <c r="F170" i="2"/>
  <c r="F171" i="2"/>
  <c r="G88" i="16"/>
  <c r="G30" i="13"/>
  <c r="G8" i="13"/>
  <c r="G9" i="13"/>
  <c r="G10" i="13"/>
  <c r="G11" i="13"/>
  <c r="G12" i="13"/>
  <c r="G13" i="13"/>
  <c r="G14" i="13"/>
  <c r="G15" i="13"/>
  <c r="G16" i="13"/>
  <c r="G17" i="13"/>
  <c r="G18" i="13"/>
  <c r="G19" i="13"/>
  <c r="G20" i="13"/>
  <c r="G21" i="13"/>
  <c r="G22" i="13"/>
  <c r="G23" i="13"/>
  <c r="G24" i="13"/>
  <c r="G25" i="13"/>
  <c r="G26" i="13"/>
  <c r="G27" i="13"/>
  <c r="G28" i="13"/>
  <c r="G29" i="13"/>
  <c r="I30" i="13"/>
  <c r="I29" i="13"/>
  <c r="I28" i="13"/>
  <c r="I27" i="13"/>
  <c r="I26" i="13"/>
  <c r="I25" i="13"/>
  <c r="I24" i="13"/>
  <c r="I23" i="13"/>
  <c r="I22" i="13"/>
  <c r="I21" i="13"/>
  <c r="I20" i="13"/>
  <c r="I19" i="13"/>
  <c r="I18" i="13"/>
  <c r="I17" i="13"/>
  <c r="I16" i="13"/>
  <c r="I15" i="13"/>
  <c r="I14" i="13"/>
  <c r="I13" i="13"/>
  <c r="I12" i="13"/>
  <c r="I11" i="13"/>
  <c r="I10" i="13"/>
  <c r="I9" i="13"/>
  <c r="I8" i="13"/>
  <c r="I31" i="13"/>
  <c r="I32" i="13"/>
  <c r="G62" i="13"/>
  <c r="G61" i="13"/>
  <c r="G63" i="13"/>
  <c r="G64" i="13"/>
  <c r="G65" i="13"/>
  <c r="G66" i="13"/>
  <c r="G67" i="13"/>
  <c r="G68" i="13"/>
  <c r="G69" i="13"/>
  <c r="G70" i="13"/>
  <c r="G71" i="13"/>
  <c r="G58" i="13"/>
  <c r="G33" i="13"/>
  <c r="G34" i="13"/>
  <c r="G35" i="13"/>
  <c r="G36" i="13"/>
  <c r="G37" i="13"/>
  <c r="G38" i="13"/>
  <c r="G39" i="13"/>
  <c r="G40" i="13"/>
  <c r="G41" i="13"/>
  <c r="G42" i="13"/>
  <c r="G43" i="13"/>
  <c r="G44" i="13"/>
  <c r="G45" i="13"/>
  <c r="G46" i="13"/>
  <c r="G47" i="13"/>
  <c r="G48" i="13"/>
  <c r="G49" i="13"/>
  <c r="G50" i="13"/>
  <c r="G51" i="13"/>
  <c r="G52" i="13"/>
  <c r="G53" i="13"/>
  <c r="G54" i="13"/>
  <c r="I56" i="13"/>
  <c r="I55" i="13"/>
  <c r="I54" i="13"/>
  <c r="I53" i="13"/>
  <c r="I52" i="13"/>
  <c r="I51" i="13"/>
  <c r="I50" i="13"/>
  <c r="I49" i="13"/>
  <c r="I48" i="13"/>
  <c r="I47" i="13"/>
  <c r="I46" i="13"/>
  <c r="I45" i="13"/>
  <c r="I44" i="13"/>
  <c r="I43" i="13"/>
  <c r="I42" i="13"/>
  <c r="I41" i="13"/>
  <c r="I40" i="13"/>
  <c r="I39" i="13"/>
  <c r="I38" i="13"/>
  <c r="I37" i="13"/>
  <c r="I36" i="13"/>
  <c r="I35" i="13"/>
  <c r="I34" i="13"/>
  <c r="G57" i="13"/>
  <c r="G59" i="13"/>
  <c r="G60" i="13"/>
  <c r="G72" i="13"/>
  <c r="G73" i="13"/>
  <c r="G74" i="13"/>
  <c r="G75" i="13"/>
  <c r="G76" i="13"/>
  <c r="G77" i="13"/>
  <c r="G78" i="13"/>
  <c r="G79" i="13"/>
  <c r="I80" i="13"/>
  <c r="I79" i="13"/>
  <c r="I78" i="13"/>
  <c r="I77" i="13"/>
  <c r="I76" i="13"/>
  <c r="I75" i="13"/>
  <c r="I74" i="13"/>
  <c r="I73" i="13"/>
  <c r="I72" i="13"/>
  <c r="I71" i="13"/>
  <c r="I70" i="13"/>
  <c r="I69" i="13"/>
  <c r="I68" i="13"/>
  <c r="I67" i="13"/>
  <c r="I66" i="13"/>
  <c r="I65" i="13"/>
  <c r="I64" i="13"/>
  <c r="I63" i="13"/>
  <c r="I62" i="13"/>
  <c r="I61" i="13"/>
  <c r="I60" i="13"/>
  <c r="I59" i="13"/>
  <c r="I58" i="13"/>
  <c r="I57" i="13"/>
  <c r="G3" i="13"/>
  <c r="G5" i="13"/>
  <c r="G4" i="13"/>
  <c r="L70" i="16"/>
  <c r="L62" i="16"/>
  <c r="G2" i="13"/>
  <c r="L151" i="2"/>
  <c r="L150" i="2"/>
  <c r="K151" i="2"/>
  <c r="K150" i="2"/>
  <c r="D147" i="2"/>
  <c r="D148" i="2"/>
  <c r="D149" i="2"/>
  <c r="D150" i="2"/>
  <c r="D151" i="2"/>
  <c r="G66" i="16"/>
  <c r="P63" i="18"/>
  <c r="I182" i="2"/>
  <c r="F182" i="2"/>
  <c r="I183" i="2"/>
  <c r="F183" i="2"/>
  <c r="G38" i="16"/>
  <c r="G39" i="16"/>
  <c r="G40" i="16"/>
  <c r="G41" i="16"/>
  <c r="G42" i="16"/>
  <c r="G43" i="16"/>
  <c r="G44" i="16"/>
  <c r="G45" i="16"/>
  <c r="G46" i="16"/>
  <c r="G47" i="16"/>
  <c r="G48" i="16"/>
  <c r="G49" i="16"/>
  <c r="G50" i="16"/>
  <c r="G51" i="16"/>
  <c r="G53" i="16"/>
  <c r="G54" i="16"/>
  <c r="G55" i="16"/>
  <c r="G56" i="16"/>
  <c r="G57" i="16"/>
  <c r="G58" i="16"/>
  <c r="I58" i="16"/>
  <c r="I57" i="16"/>
  <c r="I56" i="16"/>
  <c r="I55" i="16"/>
  <c r="I54" i="16"/>
  <c r="I53" i="16"/>
  <c r="I52" i="16"/>
  <c r="I51" i="16"/>
  <c r="I50" i="16"/>
  <c r="I49" i="16"/>
  <c r="I48" i="16"/>
  <c r="I47" i="16"/>
  <c r="I46" i="16"/>
  <c r="I45" i="16"/>
  <c r="I44" i="16"/>
  <c r="I43" i="16"/>
  <c r="I42" i="16"/>
  <c r="I41" i="16"/>
  <c r="I40" i="16"/>
  <c r="I39" i="16"/>
  <c r="I38" i="16"/>
  <c r="G59" i="16"/>
  <c r="G60" i="16"/>
  <c r="G61" i="16"/>
  <c r="G62" i="16"/>
  <c r="G63" i="16"/>
  <c r="G64" i="16"/>
  <c r="G65" i="16"/>
  <c r="G67" i="16"/>
  <c r="G68" i="16"/>
  <c r="G69" i="16"/>
  <c r="G70" i="16"/>
  <c r="G71" i="16"/>
  <c r="G72" i="16"/>
  <c r="G74" i="16"/>
  <c r="G75" i="16"/>
  <c r="G76" i="16"/>
  <c r="G77" i="16"/>
  <c r="G78" i="16"/>
  <c r="G79" i="16"/>
  <c r="I78" i="16"/>
  <c r="I77" i="16"/>
  <c r="I76" i="16"/>
  <c r="I75" i="16"/>
  <c r="I74" i="16"/>
  <c r="I73" i="16"/>
  <c r="I72" i="16"/>
  <c r="I71" i="16"/>
  <c r="I70" i="16"/>
  <c r="I69" i="16"/>
  <c r="I68" i="16"/>
  <c r="I67" i="16"/>
  <c r="I66" i="16"/>
  <c r="I65" i="16"/>
  <c r="I64" i="16"/>
  <c r="I63" i="16"/>
  <c r="I62" i="16"/>
  <c r="I61" i="16"/>
  <c r="I60" i="16"/>
  <c r="I59" i="16"/>
  <c r="I79" i="16"/>
  <c r="K79" i="16"/>
  <c r="J79" i="16"/>
  <c r="P103" i="18"/>
  <c r="G39" i="17"/>
  <c r="G87" i="16"/>
  <c r="G120" i="18"/>
  <c r="G117" i="18"/>
  <c r="G161" i="18"/>
  <c r="G158" i="18"/>
  <c r="G34" i="17"/>
  <c r="G63" i="17"/>
  <c r="G81" i="16"/>
  <c r="G89" i="17"/>
  <c r="G30" i="17"/>
  <c r="G29" i="17"/>
  <c r="G28" i="17"/>
  <c r="G52" i="17"/>
  <c r="G35" i="17"/>
  <c r="G36" i="17"/>
  <c r="G57" i="17"/>
  <c r="G83" i="17"/>
  <c r="G58" i="17"/>
  <c r="G65" i="17"/>
  <c r="G64" i="17"/>
  <c r="G59" i="17"/>
  <c r="G96" i="16"/>
  <c r="G101" i="17"/>
  <c r="G90" i="16"/>
  <c r="G90" i="17"/>
  <c r="G83" i="16"/>
  <c r="G85" i="17"/>
  <c r="G107" i="17"/>
  <c r="G106" i="16"/>
  <c r="G91" i="17"/>
  <c r="G94" i="16"/>
  <c r="G98" i="16"/>
  <c r="G97" i="16"/>
  <c r="G95" i="16"/>
  <c r="G93" i="16"/>
  <c r="G92" i="16"/>
  <c r="G91" i="16"/>
  <c r="G89" i="16"/>
  <c r="G86" i="16"/>
  <c r="G85" i="16"/>
  <c r="G84" i="16"/>
  <c r="G82" i="16"/>
  <c r="G80" i="16"/>
  <c r="G113" i="17"/>
  <c r="G99" i="16"/>
  <c r="G121" i="17"/>
  <c r="G109" i="16"/>
  <c r="G112" i="17"/>
  <c r="G102" i="16"/>
  <c r="G105" i="17"/>
  <c r="G118" i="16"/>
  <c r="G117" i="16"/>
  <c r="G115" i="16"/>
  <c r="G116" i="16"/>
  <c r="G114" i="16"/>
  <c r="G113" i="16"/>
  <c r="G111" i="16"/>
  <c r="G108" i="16"/>
  <c r="G107" i="16"/>
  <c r="G101" i="16"/>
  <c r="G100" i="16"/>
  <c r="G105" i="16"/>
  <c r="G104" i="16"/>
  <c r="G103"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37" i="16"/>
  <c r="I36" i="16"/>
  <c r="I35" i="16"/>
  <c r="I34" i="16"/>
  <c r="I33" i="16"/>
  <c r="I32" i="16"/>
  <c r="I31" i="16"/>
  <c r="I30" i="16"/>
  <c r="I29" i="16"/>
  <c r="I28" i="16"/>
  <c r="I27" i="16"/>
  <c r="I26" i="16"/>
  <c r="I25" i="16"/>
  <c r="I24" i="16"/>
  <c r="I23" i="16"/>
  <c r="I22" i="16"/>
  <c r="I21" i="16"/>
  <c r="I20" i="16"/>
  <c r="I19" i="16"/>
  <c r="I18" i="16"/>
  <c r="K52" i="16"/>
  <c r="J52" i="16"/>
  <c r="M106" i="16"/>
  <c r="J106" i="16"/>
  <c r="K106" i="16"/>
  <c r="L106" i="16"/>
  <c r="J85" i="17"/>
  <c r="J59" i="17"/>
  <c r="O106" i="17"/>
  <c r="O107" i="17"/>
  <c r="O108" i="17"/>
  <c r="O109" i="17"/>
  <c r="O110" i="17"/>
  <c r="O111" i="17"/>
  <c r="O112" i="17"/>
  <c r="O113" i="17"/>
  <c r="O114" i="17"/>
  <c r="O115" i="17"/>
  <c r="O116" i="17"/>
  <c r="O117" i="17"/>
  <c r="O118" i="17"/>
  <c r="O119" i="17"/>
  <c r="O120" i="17"/>
  <c r="O121" i="17"/>
  <c r="O122" i="17"/>
  <c r="O123" i="17"/>
  <c r="O124" i="17"/>
  <c r="O105" i="17"/>
  <c r="O65" i="17"/>
  <c r="O66" i="17"/>
  <c r="O67" i="17"/>
  <c r="O84" i="17"/>
  <c r="O85" i="17"/>
  <c r="O86" i="17"/>
  <c r="O87" i="17"/>
  <c r="O88" i="17"/>
  <c r="O89" i="17"/>
  <c r="O90" i="17"/>
  <c r="O91" i="17"/>
  <c r="O92" i="17"/>
  <c r="O93" i="17"/>
  <c r="O94" i="17"/>
  <c r="O95" i="17"/>
  <c r="O96" i="17"/>
  <c r="O97" i="17"/>
  <c r="O98" i="17"/>
  <c r="O99" i="17"/>
  <c r="O100" i="17"/>
  <c r="O101" i="17"/>
  <c r="O102" i="17"/>
  <c r="O103" i="17"/>
  <c r="O104" i="17"/>
  <c r="O83" i="17"/>
  <c r="O75" i="17"/>
  <c r="O76" i="17"/>
  <c r="O77" i="17"/>
  <c r="O78" i="17"/>
  <c r="O79" i="17"/>
  <c r="O80" i="17"/>
  <c r="O81" i="17"/>
  <c r="O82" i="17"/>
  <c r="O74" i="17"/>
  <c r="O73" i="17"/>
  <c r="O68" i="17"/>
  <c r="O69" i="17"/>
  <c r="O70" i="17"/>
  <c r="O71" i="17"/>
  <c r="O72" i="17"/>
  <c r="O53" i="17"/>
  <c r="O54" i="17"/>
  <c r="O55" i="17"/>
  <c r="O56" i="17"/>
  <c r="O42" i="17"/>
  <c r="O43" i="17"/>
  <c r="O44" i="17"/>
  <c r="O45" i="17"/>
  <c r="O46" i="17"/>
  <c r="O47" i="17"/>
  <c r="O48" i="17"/>
  <c r="O49" i="17"/>
  <c r="O50" i="17"/>
  <c r="O51" i="17"/>
  <c r="O52" i="17"/>
  <c r="O41" i="17"/>
  <c r="O40" i="17"/>
  <c r="O29" i="17"/>
  <c r="O30" i="17"/>
  <c r="O31" i="17"/>
  <c r="O32" i="17"/>
  <c r="O33" i="17"/>
  <c r="O34" i="17"/>
  <c r="O35" i="17"/>
  <c r="O36" i="17"/>
  <c r="O37" i="17"/>
  <c r="O38" i="17"/>
  <c r="O39" i="17"/>
  <c r="O28" i="17"/>
  <c r="O58" i="17"/>
  <c r="O59" i="17"/>
  <c r="O60" i="17"/>
  <c r="O61" i="17"/>
  <c r="O62" i="17"/>
  <c r="O63" i="17"/>
  <c r="O64" i="17"/>
  <c r="O57" i="17"/>
  <c r="G113" i="18"/>
  <c r="G118" i="18"/>
  <c r="G128" i="18"/>
  <c r="G129" i="18"/>
  <c r="G134" i="18"/>
  <c r="G154" i="18"/>
  <c r="G159" i="18"/>
  <c r="G145" i="18"/>
  <c r="G105" i="18"/>
  <c r="P60" i="18"/>
  <c r="P61" i="18"/>
  <c r="P59" i="18"/>
  <c r="P58" i="18"/>
  <c r="P57" i="18"/>
  <c r="P56" i="18"/>
  <c r="P55" i="18"/>
  <c r="P53" i="18"/>
  <c r="P54" i="18"/>
  <c r="P52" i="18"/>
  <c r="P48" i="18"/>
  <c r="P49" i="18"/>
  <c r="P50" i="18"/>
  <c r="P51" i="18"/>
  <c r="P47" i="18"/>
  <c r="P46" i="18"/>
  <c r="P44" i="18"/>
  <c r="P45" i="18"/>
  <c r="P43" i="18"/>
  <c r="P40" i="18"/>
  <c r="P41" i="18"/>
  <c r="P42" i="18"/>
  <c r="P39" i="18"/>
  <c r="P35" i="18"/>
  <c r="P36" i="18"/>
  <c r="P37" i="18"/>
  <c r="P38" i="18"/>
  <c r="P34" i="18"/>
  <c r="P33" i="18"/>
  <c r="P30" i="18"/>
  <c r="P29" i="18"/>
  <c r="P25" i="18"/>
  <c r="P26" i="18"/>
  <c r="P27" i="18"/>
  <c r="P28" i="18"/>
  <c r="P31" i="18"/>
  <c r="P32" i="18"/>
  <c r="P24" i="18"/>
  <c r="P100" i="18"/>
  <c r="P101" i="18"/>
  <c r="P99" i="18"/>
  <c r="P98" i="18"/>
  <c r="P97" i="18"/>
  <c r="P96" i="18"/>
  <c r="P95" i="18"/>
  <c r="P93" i="18"/>
  <c r="P94" i="18"/>
  <c r="P92" i="18"/>
  <c r="P88" i="18"/>
  <c r="P89" i="18"/>
  <c r="P90" i="18"/>
  <c r="P91" i="18"/>
  <c r="P87" i="18"/>
  <c r="P86" i="18"/>
  <c r="P84" i="18"/>
  <c r="P85" i="18"/>
  <c r="P83" i="18"/>
  <c r="P80" i="18"/>
  <c r="P81" i="18"/>
  <c r="P82" i="18"/>
  <c r="P79" i="18"/>
  <c r="P75" i="18"/>
  <c r="P76" i="18"/>
  <c r="P77" i="18"/>
  <c r="P78" i="18"/>
  <c r="P74" i="18"/>
  <c r="P70" i="18"/>
  <c r="P69" i="18"/>
  <c r="P65" i="18"/>
  <c r="P66" i="18"/>
  <c r="P67" i="18"/>
  <c r="P68" i="18"/>
  <c r="P71" i="18"/>
  <c r="P72" i="18"/>
  <c r="P73" i="18"/>
  <c r="P64" i="18"/>
  <c r="P142"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79" i="18"/>
  <c r="P184" i="18"/>
  <c r="P183" i="18"/>
  <c r="P182" i="18"/>
  <c r="P181" i="18"/>
  <c r="P180"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P144" i="18"/>
  <c r="Q115" i="16"/>
  <c r="Q116" i="16"/>
  <c r="Q117" i="16"/>
  <c r="Q118" i="16"/>
  <c r="Q114" i="16"/>
  <c r="Q95" i="16"/>
  <c r="Q96" i="16"/>
  <c r="Q97" i="16"/>
  <c r="Q98" i="16"/>
  <c r="Q94" i="16"/>
  <c r="Q34" i="16"/>
  <c r="Q35" i="16"/>
  <c r="Q36" i="16"/>
  <c r="Q37" i="16"/>
  <c r="Q33" i="16"/>
  <c r="Q75" i="16"/>
  <c r="Q76" i="16"/>
  <c r="Q77" i="16"/>
  <c r="Q78" i="16"/>
  <c r="Q74" i="16"/>
  <c r="Q54" i="16"/>
  <c r="Q55" i="16"/>
  <c r="Q56" i="16"/>
  <c r="Q57" i="16"/>
  <c r="Q53" i="16"/>
  <c r="J73" i="16"/>
  <c r="K73" i="16"/>
  <c r="L73" i="16"/>
  <c r="Q93" i="16"/>
  <c r="Q72" i="16"/>
  <c r="Q51" i="16"/>
  <c r="Q92" i="16"/>
  <c r="Q71" i="16"/>
  <c r="Q100" i="16"/>
  <c r="Q101" i="16"/>
  <c r="Q102" i="16"/>
  <c r="Q103" i="16"/>
  <c r="Q104" i="16"/>
  <c r="Q105" i="16"/>
  <c r="Q99" i="16"/>
  <c r="Q107" i="16"/>
  <c r="Q108" i="16"/>
  <c r="Q109" i="16"/>
  <c r="Q110" i="16"/>
  <c r="Q112" i="16"/>
  <c r="Q113" i="16"/>
  <c r="Q106" i="16"/>
  <c r="J91" i="16"/>
  <c r="K91" i="16"/>
  <c r="L91" i="16"/>
  <c r="N91" i="16"/>
  <c r="Q91" i="16"/>
  <c r="Q88" i="16"/>
  <c r="Q89" i="16"/>
  <c r="Q90" i="16"/>
  <c r="Q87" i="16"/>
  <c r="Q86" i="16"/>
  <c r="Q81" i="16"/>
  <c r="Q82" i="16"/>
  <c r="Q83" i="16"/>
  <c r="Q84" i="16"/>
  <c r="Q85" i="16"/>
  <c r="Q80" i="16"/>
  <c r="Q64" i="16"/>
  <c r="Q65" i="16"/>
  <c r="Q67" i="16"/>
  <c r="Q68" i="16"/>
  <c r="Q69" i="16"/>
  <c r="Q70" i="16"/>
  <c r="Q66" i="16"/>
  <c r="Q60" i="16"/>
  <c r="Q61" i="16"/>
  <c r="Q62" i="16"/>
  <c r="Q63" i="16"/>
  <c r="Q59" i="16"/>
  <c r="Q49" i="16"/>
  <c r="Q48" i="16"/>
  <c r="Q47" i="16"/>
  <c r="Q46" i="16"/>
  <c r="Q45" i="16"/>
  <c r="Q44" i="16"/>
  <c r="Q43" i="16"/>
  <c r="Q42" i="16"/>
  <c r="Q41" i="16"/>
  <c r="Q40" i="16"/>
  <c r="Q39" i="16"/>
  <c r="Q38" i="16"/>
  <c r="Q29" i="16"/>
  <c r="Q28" i="16"/>
  <c r="Q27" i="16"/>
  <c r="Q26" i="16"/>
  <c r="Q25" i="16"/>
  <c r="Q24" i="16"/>
  <c r="Q23" i="16"/>
  <c r="Q22" i="16"/>
  <c r="Q21" i="16"/>
  <c r="Q20" i="16"/>
  <c r="Q19" i="16"/>
  <c r="Q18" i="16"/>
  <c r="G143" i="18"/>
  <c r="G113" i="19"/>
  <c r="G103" i="19"/>
  <c r="G85" i="19"/>
  <c r="G63" i="19"/>
  <c r="J59" i="8"/>
  <c r="I65" i="8"/>
  <c r="I64" i="8"/>
  <c r="I63" i="8"/>
  <c r="I62" i="8"/>
  <c r="I61" i="8"/>
  <c r="I60" i="8"/>
  <c r="I59" i="8"/>
  <c r="I58" i="8"/>
  <c r="I57" i="6"/>
  <c r="I56" i="6"/>
  <c r="I53" i="6"/>
  <c r="I50" i="6"/>
  <c r="I49" i="6"/>
  <c r="I48" i="6"/>
  <c r="I47" i="6"/>
  <c r="I58" i="6"/>
  <c r="G42" i="6"/>
  <c r="G36" i="6"/>
  <c r="G37" i="6"/>
  <c r="G38" i="6"/>
  <c r="G39" i="6"/>
  <c r="G40" i="6"/>
  <c r="G41" i="6"/>
  <c r="I42" i="6"/>
  <c r="I41" i="6"/>
  <c r="I40" i="6"/>
  <c r="I39" i="6"/>
  <c r="I38" i="6"/>
  <c r="I37" i="6"/>
  <c r="I36" i="6"/>
  <c r="G34" i="6"/>
  <c r="G27" i="6"/>
  <c r="G28" i="6"/>
  <c r="G29" i="6"/>
  <c r="G30" i="6"/>
  <c r="G31" i="6"/>
  <c r="G32" i="6"/>
  <c r="G33" i="6"/>
  <c r="I34" i="6"/>
  <c r="I33" i="6"/>
  <c r="I32" i="6"/>
  <c r="I31" i="6"/>
  <c r="I30" i="6"/>
  <c r="I29" i="6"/>
  <c r="I28" i="6"/>
  <c r="I27" i="6"/>
  <c r="I35" i="6"/>
  <c r="G26" i="6"/>
  <c r="D28" i="2"/>
  <c r="G24" i="4"/>
  <c r="G23" i="4"/>
  <c r="D11" i="2"/>
  <c r="D37" i="2"/>
  <c r="G26" i="4"/>
  <c r="G22" i="4"/>
  <c r="D27" i="2"/>
  <c r="G20" i="4"/>
  <c r="L23" i="4"/>
  <c r="L24" i="4"/>
  <c r="L25" i="4"/>
  <c r="L26" i="4"/>
  <c r="L22" i="4"/>
  <c r="D14" i="2"/>
  <c r="D40" i="2"/>
  <c r="G299" i="10"/>
  <c r="I391" i="10"/>
  <c r="I390" i="10"/>
  <c r="I389" i="10"/>
  <c r="I388" i="10"/>
  <c r="I387" i="10"/>
  <c r="I386" i="10"/>
  <c r="I385" i="10"/>
  <c r="I384" i="10"/>
  <c r="I383" i="10"/>
  <c r="I382" i="10"/>
  <c r="I381" i="10"/>
  <c r="I380" i="10"/>
  <c r="I379" i="10"/>
  <c r="I378" i="10"/>
  <c r="I377" i="10"/>
  <c r="I376" i="10"/>
  <c r="I375" i="10"/>
  <c r="I374" i="10"/>
  <c r="I373" i="10"/>
  <c r="I372" i="10"/>
  <c r="I371" i="10"/>
  <c r="I370" i="10"/>
  <c r="I369" i="10"/>
  <c r="I368" i="10"/>
  <c r="I367" i="10"/>
  <c r="I366" i="10"/>
  <c r="I365" i="10"/>
  <c r="I364" i="10"/>
  <c r="I363" i="10"/>
  <c r="I362" i="10"/>
  <c r="I361" i="10"/>
  <c r="I360" i="10"/>
  <c r="I359" i="10"/>
  <c r="I358" i="10"/>
  <c r="I357" i="10"/>
  <c r="I356" i="10"/>
  <c r="I355" i="10"/>
  <c r="I354" i="10"/>
  <c r="I353" i="10"/>
  <c r="I352" i="10"/>
  <c r="I351" i="10"/>
  <c r="I350" i="10"/>
  <c r="I349" i="10"/>
  <c r="I348" i="10"/>
  <c r="I347" i="10"/>
  <c r="I346" i="10"/>
  <c r="I345" i="10"/>
  <c r="I344" i="10"/>
  <c r="I343" i="10"/>
  <c r="I342" i="10"/>
  <c r="I341" i="10"/>
  <c r="I340" i="10"/>
  <c r="I339" i="10"/>
  <c r="I338" i="10"/>
  <c r="I337" i="10"/>
  <c r="I336" i="10"/>
  <c r="I335" i="10"/>
  <c r="I334" i="10"/>
  <c r="I333" i="10"/>
  <c r="I332" i="10"/>
  <c r="I331" i="10"/>
  <c r="I330" i="10"/>
  <c r="I329" i="10"/>
  <c r="I328" i="10"/>
  <c r="I327" i="10"/>
  <c r="I326" i="10"/>
  <c r="I325" i="10"/>
  <c r="I324" i="10"/>
  <c r="I323" i="10"/>
  <c r="I322" i="10"/>
  <c r="I321" i="10"/>
  <c r="I320" i="10"/>
  <c r="I319" i="10"/>
  <c r="I318" i="10"/>
  <c r="I317" i="10"/>
  <c r="I316" i="10"/>
  <c r="I315" i="10"/>
  <c r="I314" i="10"/>
  <c r="I313" i="10"/>
  <c r="I312" i="10"/>
  <c r="I311" i="10"/>
  <c r="I310" i="10"/>
  <c r="I309" i="10"/>
  <c r="I308" i="10"/>
  <c r="I307" i="10"/>
  <c r="I306" i="10"/>
  <c r="I305" i="10"/>
  <c r="I304" i="10"/>
  <c r="I303" i="10"/>
  <c r="I302" i="10"/>
  <c r="I301" i="10"/>
  <c r="I300" i="10"/>
  <c r="I299" i="10"/>
  <c r="I298" i="10"/>
  <c r="I297" i="10"/>
  <c r="I296" i="10"/>
  <c r="I295" i="10"/>
  <c r="G403" i="10"/>
  <c r="G459" i="10"/>
  <c r="I403" i="10"/>
  <c r="I466" i="10"/>
  <c r="I465" i="10"/>
  <c r="I432" i="10"/>
  <c r="I414" i="10"/>
  <c r="I393" i="10"/>
  <c r="I468" i="10"/>
  <c r="I469" i="10"/>
  <c r="I470" i="10"/>
  <c r="I471" i="10"/>
  <c r="I473" i="10"/>
  <c r="I472" i="10"/>
  <c r="I287" i="10"/>
  <c r="I288" i="10"/>
  <c r="I290" i="10"/>
  <c r="I291" i="10"/>
  <c r="I292" i="10"/>
  <c r="I88" i="10"/>
  <c r="I185" i="10"/>
  <c r="I259" i="10"/>
  <c r="I14" i="10"/>
  <c r="I117" i="10"/>
  <c r="I148" i="10"/>
  <c r="I111" i="10"/>
  <c r="I209" i="10"/>
  <c r="I85" i="10"/>
  <c r="I182" i="10"/>
  <c r="I223" i="10"/>
  <c r="I4" i="10"/>
  <c r="I5" i="10"/>
  <c r="I6" i="10"/>
  <c r="I7" i="10"/>
  <c r="I8" i="10"/>
  <c r="I9" i="10"/>
  <c r="I10" i="10"/>
  <c r="I11" i="10"/>
  <c r="I12" i="10"/>
  <c r="I15" i="10"/>
  <c r="I16" i="10"/>
  <c r="I17" i="10"/>
  <c r="I18" i="10"/>
  <c r="I19" i="10"/>
  <c r="I20" i="10"/>
  <c r="I21" i="10"/>
  <c r="I22" i="10"/>
  <c r="I23" i="10"/>
  <c r="I24" i="10"/>
  <c r="I25" i="10"/>
  <c r="I26" i="10"/>
  <c r="I27" i="10"/>
  <c r="I28" i="10"/>
  <c r="I29" i="10"/>
  <c r="I30" i="10"/>
  <c r="I31" i="10"/>
  <c r="I32" i="10"/>
  <c r="I33" i="10"/>
  <c r="I34" i="10"/>
  <c r="I35" i="10"/>
  <c r="I36" i="10"/>
  <c r="I43" i="10"/>
  <c r="I44" i="10"/>
  <c r="I45" i="10"/>
  <c r="I46" i="10"/>
  <c r="I47" i="10"/>
  <c r="I48" i="10"/>
  <c r="I49" i="10"/>
  <c r="I50" i="10"/>
  <c r="I51" i="10"/>
  <c r="I52" i="10"/>
  <c r="I53" i="10"/>
  <c r="I54" i="10"/>
  <c r="I55" i="10"/>
  <c r="I42" i="10"/>
  <c r="I56" i="10"/>
  <c r="I57" i="10"/>
  <c r="I58" i="10"/>
  <c r="I59" i="10"/>
  <c r="I60" i="10"/>
  <c r="I61" i="10"/>
  <c r="I62" i="10"/>
  <c r="I40" i="10"/>
  <c r="I63" i="10"/>
  <c r="I64" i="10"/>
  <c r="I65" i="10"/>
  <c r="I66" i="10"/>
  <c r="I67" i="10"/>
  <c r="I68" i="10"/>
  <c r="I69" i="10"/>
  <c r="I70" i="10"/>
  <c r="I71" i="10"/>
  <c r="I72" i="10"/>
  <c r="I73" i="10"/>
  <c r="I74" i="10"/>
  <c r="I75" i="10"/>
  <c r="I76" i="10"/>
  <c r="I77" i="10"/>
  <c r="I78" i="10"/>
  <c r="I79" i="10"/>
  <c r="I80" i="10"/>
  <c r="I81" i="10"/>
  <c r="I82" i="10"/>
  <c r="I13" i="10"/>
  <c r="I83" i="10"/>
  <c r="I84" i="10"/>
  <c r="I86" i="10"/>
  <c r="I87" i="10"/>
  <c r="I89" i="10"/>
  <c r="I90" i="10"/>
  <c r="I91" i="10"/>
  <c r="I39" i="10"/>
  <c r="I92" i="10"/>
  <c r="I93" i="10"/>
  <c r="I41" i="10"/>
  <c r="I94" i="10"/>
  <c r="I95" i="10"/>
  <c r="I37" i="10"/>
  <c r="I38" i="10"/>
  <c r="I96" i="10"/>
  <c r="I97" i="10"/>
  <c r="I198" i="10"/>
  <c r="I99" i="10"/>
  <c r="I98" i="10"/>
  <c r="I200" i="10"/>
  <c r="I400" i="10"/>
  <c r="I467" i="10"/>
  <c r="I394" i="10"/>
  <c r="I464" i="10"/>
  <c r="I425" i="10"/>
  <c r="I463" i="10"/>
  <c r="I395" i="10"/>
  <c r="I462" i="10"/>
  <c r="I461" i="10"/>
  <c r="I444" i="10"/>
  <c r="I460" i="10"/>
  <c r="I418" i="10"/>
  <c r="I459" i="10"/>
  <c r="I458" i="10"/>
  <c r="I457" i="10"/>
  <c r="I456" i="10"/>
  <c r="I455" i="10"/>
  <c r="I454" i="10"/>
  <c r="I453" i="10"/>
  <c r="I452" i="10"/>
  <c r="I451" i="10"/>
  <c r="I450" i="10"/>
  <c r="I449" i="10"/>
  <c r="I448" i="10"/>
  <c r="I447" i="10"/>
  <c r="I446" i="10"/>
  <c r="I445" i="10"/>
  <c r="I423" i="10"/>
  <c r="I443" i="10"/>
  <c r="I442" i="10"/>
  <c r="I441" i="10"/>
  <c r="I440" i="10"/>
  <c r="I439" i="10"/>
  <c r="I424" i="10"/>
  <c r="I438" i="10"/>
  <c r="I437" i="10"/>
  <c r="I436" i="10"/>
  <c r="I435" i="10"/>
  <c r="I434" i="10"/>
  <c r="I433" i="10"/>
  <c r="I431" i="10"/>
  <c r="I430" i="10"/>
  <c r="I429" i="10"/>
  <c r="I428" i="10"/>
  <c r="I427" i="10"/>
  <c r="I426" i="10"/>
  <c r="I396" i="10"/>
  <c r="I422" i="10"/>
  <c r="I421" i="10"/>
  <c r="I420" i="10"/>
  <c r="I419" i="10"/>
  <c r="I417" i="10"/>
  <c r="I416" i="10"/>
  <c r="I415" i="10"/>
  <c r="I413" i="10"/>
  <c r="I412" i="10"/>
  <c r="I411" i="10"/>
  <c r="I410" i="10"/>
  <c r="I409" i="10"/>
  <c r="I408" i="10"/>
  <c r="I407" i="10"/>
  <c r="I406" i="10"/>
  <c r="I405" i="10"/>
  <c r="I404" i="10"/>
  <c r="I402" i="10"/>
  <c r="I401" i="10"/>
  <c r="I399" i="10"/>
  <c r="I398" i="10"/>
  <c r="I397" i="10"/>
  <c r="I392" i="10"/>
  <c r="I294" i="10"/>
  <c r="I293" i="10"/>
  <c r="I230" i="10"/>
  <c r="I229" i="10"/>
  <c r="I289" i="10"/>
  <c r="I233" i="10"/>
  <c r="I231" i="10"/>
  <c r="I286" i="10"/>
  <c r="I285" i="10"/>
  <c r="I284" i="10"/>
  <c r="I283" i="10"/>
  <c r="I282" i="10"/>
  <c r="I224" i="10"/>
  <c r="I281" i="10"/>
  <c r="I280" i="10"/>
  <c r="I279" i="10"/>
  <c r="I101" i="10"/>
  <c r="I201" i="10"/>
  <c r="C30" i="37"/>
  <c r="D30" i="37"/>
  <c r="E30" i="37"/>
  <c r="F30" i="37"/>
  <c r="G30" i="37"/>
  <c r="H30" i="37"/>
  <c r="I30" i="37"/>
  <c r="J30" i="37"/>
  <c r="K30" i="37"/>
  <c r="L30" i="37"/>
  <c r="M30" i="37"/>
  <c r="O30" i="37"/>
  <c r="O29" i="37"/>
  <c r="O28" i="37"/>
  <c r="O27" i="37"/>
  <c r="O26" i="37"/>
  <c r="O25" i="37"/>
  <c r="O24" i="37"/>
  <c r="O23" i="37"/>
  <c r="O22" i="37"/>
  <c r="O21" i="37"/>
  <c r="O20" i="37"/>
  <c r="O19" i="37"/>
  <c r="O18" i="37"/>
  <c r="O17" i="37"/>
  <c r="O16" i="37"/>
  <c r="O15" i="37"/>
  <c r="O14" i="37"/>
  <c r="O13" i="37"/>
  <c r="O12" i="37"/>
  <c r="O11" i="37"/>
  <c r="O10" i="37"/>
  <c r="O9" i="37"/>
  <c r="O8" i="37"/>
  <c r="O7" i="37"/>
  <c r="O6" i="37"/>
  <c r="O5" i="37"/>
  <c r="G86" i="19"/>
  <c r="G64" i="19"/>
  <c r="G51" i="19"/>
  <c r="G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H2" i="19"/>
  <c r="P17" i="16"/>
  <c r="P16" i="16"/>
  <c r="P15" i="16"/>
  <c r="P14" i="16"/>
  <c r="P13" i="16"/>
  <c r="P12" i="16"/>
  <c r="P11" i="16"/>
  <c r="P10" i="16"/>
  <c r="P9" i="16"/>
  <c r="P8" i="16"/>
  <c r="P7" i="16"/>
  <c r="P6" i="16"/>
  <c r="P5" i="16"/>
  <c r="P4" i="16"/>
  <c r="P3" i="16"/>
  <c r="P2" i="16"/>
  <c r="J78" i="14"/>
  <c r="G63" i="14"/>
  <c r="G64" i="14"/>
  <c r="G65" i="14"/>
  <c r="G66" i="14"/>
  <c r="G67" i="14"/>
  <c r="G68" i="14"/>
  <c r="G69" i="14"/>
  <c r="G70" i="14"/>
  <c r="G71" i="14"/>
  <c r="G72" i="14"/>
  <c r="G73" i="14"/>
  <c r="I78" i="14"/>
  <c r="I77" i="14"/>
  <c r="I76" i="14"/>
  <c r="J75" i="14"/>
  <c r="I75" i="14"/>
  <c r="J74" i="14"/>
  <c r="I74" i="14"/>
  <c r="J73" i="14"/>
  <c r="I73" i="14"/>
  <c r="J72" i="14"/>
  <c r="I72" i="14"/>
  <c r="J71" i="14"/>
  <c r="I71" i="14"/>
  <c r="J70" i="14"/>
  <c r="I70" i="14"/>
  <c r="K69" i="14"/>
  <c r="J69" i="14"/>
  <c r="I69" i="14"/>
  <c r="K68" i="14"/>
  <c r="J68" i="14"/>
  <c r="I68" i="14"/>
  <c r="K67" i="14"/>
  <c r="J67" i="14"/>
  <c r="I67" i="14"/>
  <c r="K66" i="14"/>
  <c r="J66" i="14"/>
  <c r="I66" i="14"/>
  <c r="K65" i="14"/>
  <c r="J65" i="14"/>
  <c r="I65" i="14"/>
  <c r="K64" i="14"/>
  <c r="J64" i="14"/>
  <c r="I64" i="14"/>
  <c r="K63" i="14"/>
  <c r="J63" i="14"/>
  <c r="I63" i="14"/>
  <c r="I62" i="14"/>
  <c r="J61" i="14"/>
  <c r="G48" i="14"/>
  <c r="G49" i="14"/>
  <c r="G50" i="14"/>
  <c r="G51" i="14"/>
  <c r="G52" i="14"/>
  <c r="G53" i="14"/>
  <c r="G54" i="14"/>
  <c r="G56" i="14"/>
  <c r="G59" i="14"/>
  <c r="G60" i="14"/>
  <c r="I61" i="14"/>
  <c r="J60" i="14"/>
  <c r="I60" i="14"/>
  <c r="J59" i="14"/>
  <c r="I59" i="14"/>
  <c r="J58" i="14"/>
  <c r="I58" i="14"/>
  <c r="J57" i="14"/>
  <c r="I57" i="14"/>
  <c r="J56" i="14"/>
  <c r="I56" i="14"/>
  <c r="I55" i="14"/>
  <c r="K54" i="14"/>
  <c r="J54" i="14"/>
  <c r="I54" i="14"/>
  <c r="K53" i="14"/>
  <c r="J53" i="14"/>
  <c r="I53" i="14"/>
  <c r="K52" i="14"/>
  <c r="J52" i="14"/>
  <c r="I52" i="14"/>
  <c r="K51" i="14"/>
  <c r="J51" i="14"/>
  <c r="I51" i="14"/>
  <c r="K50" i="14"/>
  <c r="J50" i="14"/>
  <c r="I50" i="14"/>
  <c r="K49" i="14"/>
  <c r="J49" i="14"/>
  <c r="I49" i="14"/>
  <c r="K48" i="14"/>
  <c r="J48" i="14"/>
  <c r="I48" i="14"/>
  <c r="I47" i="14"/>
  <c r="J46" i="14"/>
  <c r="G31" i="14"/>
  <c r="G32" i="14"/>
  <c r="G33" i="14"/>
  <c r="G34" i="14"/>
  <c r="G35" i="14"/>
  <c r="G36" i="14"/>
  <c r="G37" i="14"/>
  <c r="G38" i="14"/>
  <c r="G39" i="14"/>
  <c r="G40" i="14"/>
  <c r="G41" i="14"/>
  <c r="G44" i="14"/>
  <c r="G45" i="14"/>
  <c r="I46" i="14"/>
  <c r="J45" i="14"/>
  <c r="I45" i="14"/>
  <c r="J44" i="14"/>
  <c r="I44" i="14"/>
  <c r="J43" i="14"/>
  <c r="I43" i="14"/>
  <c r="J42" i="14"/>
  <c r="I42" i="14"/>
  <c r="J41" i="14"/>
  <c r="I41" i="14"/>
  <c r="J40" i="14"/>
  <c r="I40" i="14"/>
  <c r="J39" i="14"/>
  <c r="I39" i="14"/>
  <c r="J38" i="14"/>
  <c r="I38" i="14"/>
  <c r="K37" i="14"/>
  <c r="J37" i="14"/>
  <c r="I37" i="14"/>
  <c r="K36" i="14"/>
  <c r="J36" i="14"/>
  <c r="I36" i="14"/>
  <c r="K35" i="14"/>
  <c r="J35" i="14"/>
  <c r="I35" i="14"/>
  <c r="K34" i="14"/>
  <c r="J34" i="14"/>
  <c r="I34" i="14"/>
  <c r="K33" i="14"/>
  <c r="J33" i="14"/>
  <c r="I33" i="14"/>
  <c r="K32" i="14"/>
  <c r="J32" i="14"/>
  <c r="I32" i="14"/>
  <c r="K31" i="14"/>
  <c r="J31" i="14"/>
  <c r="I31" i="14"/>
  <c r="I30" i="14"/>
  <c r="K41" i="12"/>
  <c r="J41" i="12"/>
  <c r="G36" i="12"/>
  <c r="I40" i="12"/>
  <c r="I39" i="12"/>
  <c r="I38" i="12"/>
  <c r="I37" i="12"/>
  <c r="I36" i="12"/>
  <c r="I35" i="12"/>
  <c r="I34" i="12"/>
  <c r="K33" i="12"/>
  <c r="J33" i="12"/>
  <c r="G28" i="12"/>
  <c r="I32" i="12"/>
  <c r="I31" i="12"/>
  <c r="I30" i="12"/>
  <c r="I29" i="12"/>
  <c r="I28" i="12"/>
  <c r="I27" i="12"/>
  <c r="I26" i="12"/>
  <c r="K25" i="12"/>
  <c r="J25" i="12"/>
  <c r="G20" i="12"/>
  <c r="I24" i="12"/>
  <c r="I23" i="12"/>
  <c r="I22" i="12"/>
  <c r="I21" i="12"/>
  <c r="I20" i="12"/>
  <c r="I19" i="12"/>
  <c r="I18" i="12"/>
  <c r="K17" i="12"/>
  <c r="J17" i="12"/>
  <c r="G12" i="12"/>
  <c r="I16" i="12"/>
  <c r="I15" i="12"/>
  <c r="I14" i="12"/>
  <c r="I13" i="12"/>
  <c r="I12" i="12"/>
  <c r="I11" i="12"/>
  <c r="I10" i="12"/>
  <c r="K9" i="12"/>
  <c r="J9" i="12"/>
  <c r="G4" i="12"/>
  <c r="I8" i="12"/>
  <c r="I7" i="12"/>
  <c r="I6" i="12"/>
  <c r="I5" i="12"/>
  <c r="I4" i="12"/>
  <c r="I3" i="12"/>
  <c r="I2" i="12"/>
  <c r="H25" i="11"/>
  <c r="H24" i="11"/>
  <c r="H23" i="11"/>
  <c r="H22" i="11"/>
  <c r="H21" i="11"/>
  <c r="H20" i="11"/>
  <c r="H19" i="11"/>
  <c r="H18" i="11"/>
  <c r="H17" i="11"/>
  <c r="H16" i="11"/>
  <c r="H15" i="11"/>
  <c r="H14" i="11"/>
  <c r="H13" i="11"/>
  <c r="H12" i="11"/>
  <c r="H11" i="11"/>
  <c r="H10" i="11"/>
  <c r="H9" i="11"/>
  <c r="H8" i="11"/>
  <c r="H7" i="11"/>
  <c r="H6" i="11"/>
  <c r="H5" i="11"/>
  <c r="H4" i="11"/>
  <c r="H3" i="11"/>
  <c r="I278" i="10"/>
  <c r="I277" i="10"/>
  <c r="I276" i="10"/>
  <c r="I275" i="10"/>
  <c r="I274" i="10"/>
  <c r="I273" i="10"/>
  <c r="I272" i="10"/>
  <c r="I271" i="10"/>
  <c r="I270" i="10"/>
  <c r="I269" i="10"/>
  <c r="I268" i="10"/>
  <c r="I267" i="10"/>
  <c r="I266" i="10"/>
  <c r="I265" i="10"/>
  <c r="I264" i="10"/>
  <c r="I263" i="10"/>
  <c r="I262" i="10"/>
  <c r="I261" i="10"/>
  <c r="I260" i="10"/>
  <c r="I232" i="10"/>
  <c r="I258" i="10"/>
  <c r="I257" i="10"/>
  <c r="I256" i="10"/>
  <c r="I255" i="10"/>
  <c r="I254" i="10"/>
  <c r="I253" i="10"/>
  <c r="I252" i="10"/>
  <c r="I251" i="10"/>
  <c r="I234" i="10"/>
  <c r="I250" i="10"/>
  <c r="I249" i="10"/>
  <c r="I248" i="10"/>
  <c r="I247" i="10"/>
  <c r="I246" i="10"/>
  <c r="I245" i="10"/>
  <c r="I244" i="10"/>
  <c r="I243" i="10"/>
  <c r="I242" i="10"/>
  <c r="I241" i="10"/>
  <c r="I240" i="10"/>
  <c r="I239" i="10"/>
  <c r="I238" i="10"/>
  <c r="I237" i="10"/>
  <c r="I236" i="10"/>
  <c r="I235" i="10"/>
  <c r="I228" i="10"/>
  <c r="I227" i="10"/>
  <c r="I226" i="10"/>
  <c r="I225" i="10"/>
  <c r="I222" i="10"/>
  <c r="I221" i="10"/>
  <c r="I220" i="10"/>
  <c r="I219" i="10"/>
  <c r="I218" i="10"/>
  <c r="I217" i="10"/>
  <c r="I216" i="10"/>
  <c r="I215" i="10"/>
  <c r="I214" i="10"/>
  <c r="I213" i="10"/>
  <c r="I212" i="10"/>
  <c r="I211" i="10"/>
  <c r="I210" i="10"/>
  <c r="I208" i="10"/>
  <c r="I207" i="10"/>
  <c r="I206" i="10"/>
  <c r="I205" i="10"/>
  <c r="I204" i="10"/>
  <c r="I203" i="10"/>
  <c r="I202" i="10"/>
  <c r="I199" i="10"/>
  <c r="I197" i="10"/>
  <c r="I196" i="10"/>
  <c r="I195" i="10"/>
  <c r="I131" i="10"/>
  <c r="I130" i="10"/>
  <c r="I194" i="10"/>
  <c r="I192" i="10"/>
  <c r="I134" i="10"/>
  <c r="I191" i="10"/>
  <c r="I132" i="10"/>
  <c r="I189" i="10"/>
  <c r="I188" i="10"/>
  <c r="I187" i="10"/>
  <c r="I186" i="10"/>
  <c r="I184" i="10"/>
  <c r="I183" i="10"/>
  <c r="I181" i="10"/>
  <c r="I180" i="10"/>
  <c r="I108" i="10"/>
  <c r="I179" i="10"/>
  <c r="I178" i="10"/>
  <c r="I177" i="10"/>
  <c r="I176" i="10"/>
  <c r="I175" i="10"/>
  <c r="I174" i="10"/>
  <c r="I173" i="10"/>
  <c r="I172" i="10"/>
  <c r="I171" i="10"/>
  <c r="I170" i="10"/>
  <c r="I169" i="10"/>
  <c r="I168" i="10"/>
  <c r="I167" i="10"/>
  <c r="I166" i="10"/>
  <c r="I165" i="10"/>
  <c r="I164" i="10"/>
  <c r="I163" i="10"/>
  <c r="I162" i="10"/>
  <c r="I161" i="10"/>
  <c r="I160" i="10"/>
  <c r="I133" i="10"/>
  <c r="I159" i="10"/>
  <c r="I158" i="10"/>
  <c r="I157" i="10"/>
  <c r="I156" i="10"/>
  <c r="I155" i="10"/>
  <c r="I154" i="10"/>
  <c r="I153" i="10"/>
  <c r="I135" i="10"/>
  <c r="I152" i="10"/>
  <c r="I151" i="10"/>
  <c r="I150" i="10"/>
  <c r="I149" i="10"/>
  <c r="I147" i="10"/>
  <c r="I146" i="10"/>
  <c r="I145" i="10"/>
  <c r="I144" i="10"/>
  <c r="I143" i="10"/>
  <c r="I142" i="10"/>
  <c r="I141" i="10"/>
  <c r="I140" i="10"/>
  <c r="I139" i="10"/>
  <c r="I138" i="10"/>
  <c r="I137" i="10"/>
  <c r="I136" i="10"/>
  <c r="I129" i="10"/>
  <c r="I128" i="10"/>
  <c r="I127" i="10"/>
  <c r="I126" i="10"/>
  <c r="I125" i="10"/>
  <c r="I124" i="10"/>
  <c r="I123" i="10"/>
  <c r="I122" i="10"/>
  <c r="I121" i="10"/>
  <c r="I120" i="10"/>
  <c r="I119" i="10"/>
  <c r="I118" i="10"/>
  <c r="I116" i="10"/>
  <c r="I115" i="10"/>
  <c r="I114" i="10"/>
  <c r="I113" i="10"/>
  <c r="I112" i="10"/>
  <c r="I110" i="10"/>
  <c r="I109" i="10"/>
  <c r="I107" i="10"/>
  <c r="I106" i="10"/>
  <c r="I105" i="10"/>
  <c r="I104" i="10"/>
  <c r="I103" i="10"/>
  <c r="I102" i="10"/>
  <c r="I100" i="10"/>
  <c r="I3" i="10"/>
  <c r="J154" i="9"/>
  <c r="J129" i="9"/>
  <c r="J109" i="9"/>
  <c r="G109" i="9"/>
  <c r="I57" i="8"/>
  <c r="I56" i="8"/>
  <c r="I55" i="8"/>
  <c r="I54" i="8"/>
  <c r="I53" i="8"/>
  <c r="I52" i="8"/>
  <c r="L50" i="8"/>
  <c r="L51" i="8"/>
  <c r="K50" i="8"/>
  <c r="K51" i="8"/>
  <c r="J50" i="8"/>
  <c r="J51" i="8"/>
  <c r="I51" i="8"/>
  <c r="I50" i="8"/>
  <c r="I49" i="8"/>
  <c r="I48" i="8"/>
  <c r="I47" i="8"/>
  <c r="I46" i="8"/>
  <c r="I45" i="8"/>
  <c r="I44" i="8"/>
  <c r="I43" i="8"/>
  <c r="L41" i="8"/>
  <c r="L42" i="8"/>
  <c r="K41" i="8"/>
  <c r="K42" i="8"/>
  <c r="J41" i="8"/>
  <c r="J42" i="8"/>
  <c r="I42" i="8"/>
  <c r="I41" i="8"/>
  <c r="I40" i="8"/>
  <c r="I39" i="8"/>
  <c r="I38" i="8"/>
  <c r="I37" i="8"/>
  <c r="I36" i="8"/>
  <c r="I35" i="8"/>
  <c r="I34" i="8"/>
  <c r="L32" i="8"/>
  <c r="L33" i="8"/>
  <c r="K32" i="8"/>
  <c r="K33" i="8"/>
  <c r="J32" i="8"/>
  <c r="J33" i="8"/>
  <c r="I33" i="8"/>
  <c r="I32" i="8"/>
  <c r="G83" i="7"/>
  <c r="J83" i="7"/>
  <c r="K83" i="7"/>
  <c r="I83" i="7"/>
  <c r="K82" i="7"/>
  <c r="I82" i="7"/>
  <c r="K81" i="7"/>
  <c r="I81" i="7"/>
  <c r="K80" i="7"/>
  <c r="I80" i="7"/>
  <c r="K79" i="7"/>
  <c r="I79" i="7"/>
  <c r="K78" i="7"/>
  <c r="I78" i="7"/>
  <c r="K77" i="7"/>
  <c r="I77" i="7"/>
  <c r="G76" i="7"/>
  <c r="J76" i="7"/>
  <c r="K76" i="7"/>
  <c r="I76" i="7"/>
  <c r="K75" i="7"/>
  <c r="I75" i="7"/>
  <c r="K74" i="7"/>
  <c r="I74" i="7"/>
  <c r="K73" i="7"/>
  <c r="I73" i="7"/>
  <c r="K72" i="7"/>
  <c r="I72" i="7"/>
  <c r="K71" i="7"/>
  <c r="I71" i="7"/>
  <c r="K70" i="7"/>
  <c r="I70" i="7"/>
  <c r="K69" i="7"/>
  <c r="I69" i="7"/>
  <c r="K68" i="7"/>
  <c r="I68" i="7"/>
  <c r="K67" i="7"/>
  <c r="I67" i="7"/>
  <c r="K66" i="7"/>
  <c r="I66" i="7"/>
  <c r="K65" i="7"/>
  <c r="I65" i="7"/>
  <c r="K64" i="7"/>
  <c r="I64" i="7"/>
  <c r="K63" i="7"/>
  <c r="I63" i="7"/>
  <c r="K62" i="7"/>
  <c r="I62" i="7"/>
  <c r="K61" i="7"/>
  <c r="I61" i="7"/>
  <c r="K60" i="7"/>
  <c r="I60" i="7"/>
  <c r="K59" i="7"/>
  <c r="I59" i="7"/>
  <c r="K58" i="7"/>
  <c r="I58" i="7"/>
  <c r="K57" i="7"/>
  <c r="I57" i="7"/>
  <c r="K56" i="7"/>
  <c r="I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25" i="6"/>
  <c r="H24" i="6"/>
  <c r="H23" i="6"/>
  <c r="H22" i="6"/>
  <c r="H21" i="6"/>
  <c r="H20" i="6"/>
  <c r="H19" i="6"/>
  <c r="H18" i="6"/>
  <c r="H17" i="6"/>
  <c r="H16" i="6"/>
  <c r="H15" i="6"/>
  <c r="H14" i="6"/>
  <c r="H13" i="6"/>
  <c r="H12" i="6"/>
  <c r="H11" i="6"/>
  <c r="H10" i="6"/>
  <c r="H9" i="6"/>
  <c r="H8" i="6"/>
  <c r="H7" i="6"/>
  <c r="H6" i="6"/>
  <c r="H5" i="6"/>
  <c r="H4" i="6"/>
  <c r="H3" i="6"/>
  <c r="H2" i="6"/>
  <c r="J66" i="5"/>
  <c r="D13" i="2"/>
  <c r="D39" i="2"/>
  <c r="G66" i="5"/>
  <c r="J65" i="5"/>
  <c r="G65" i="5"/>
  <c r="J64" i="5"/>
  <c r="G64" i="5"/>
  <c r="J63" i="5"/>
  <c r="G63" i="5"/>
  <c r="J62" i="5"/>
  <c r="G62" i="5"/>
  <c r="J61" i="5"/>
  <c r="D12" i="2"/>
  <c r="D38" i="2"/>
  <c r="G61" i="5"/>
  <c r="J60" i="5"/>
  <c r="G60" i="5"/>
  <c r="J59" i="5"/>
  <c r="G59" i="5"/>
  <c r="J58" i="5"/>
  <c r="G58" i="5"/>
  <c r="J57" i="5"/>
  <c r="G57" i="5"/>
  <c r="J56" i="5"/>
  <c r="G56" i="5"/>
  <c r="J55" i="5"/>
  <c r="G55" i="5"/>
  <c r="J54" i="5"/>
  <c r="G54" i="5"/>
  <c r="J53" i="5"/>
  <c r="G53" i="5"/>
  <c r="J52" i="5"/>
  <c r="G52" i="5"/>
  <c r="J51" i="5"/>
  <c r="D10" i="2"/>
  <c r="D36" i="2"/>
  <c r="G51" i="5"/>
  <c r="J50" i="5"/>
  <c r="G50" i="5"/>
  <c r="J49" i="5"/>
  <c r="G49" i="5"/>
  <c r="J48" i="5"/>
  <c r="G48" i="5"/>
  <c r="J47" i="5"/>
  <c r="G47" i="5"/>
  <c r="J46" i="5"/>
  <c r="D9" i="2"/>
  <c r="D35" i="2"/>
  <c r="G46" i="5"/>
  <c r="J45" i="5"/>
  <c r="G45" i="5"/>
  <c r="J44" i="5"/>
  <c r="G44" i="5"/>
  <c r="J43" i="5"/>
  <c r="G43" i="5"/>
  <c r="J42" i="5"/>
  <c r="G42" i="5"/>
  <c r="D8" i="2"/>
  <c r="D34" i="2"/>
  <c r="J41" i="5"/>
  <c r="G41" i="5"/>
  <c r="J40" i="5"/>
  <c r="G40" i="5"/>
  <c r="J39" i="5"/>
  <c r="G39" i="5"/>
  <c r="J38" i="5"/>
  <c r="G38" i="5"/>
  <c r="L21" i="4"/>
  <c r="G21" i="4"/>
  <c r="L20" i="4"/>
  <c r="L19" i="4"/>
  <c r="G19" i="4"/>
  <c r="L18" i="4"/>
  <c r="G18" i="4"/>
  <c r="L17" i="4"/>
  <c r="G17" i="4"/>
  <c r="L16" i="4"/>
  <c r="D26" i="2"/>
  <c r="G16" i="4"/>
  <c r="L15" i="4"/>
  <c r="G15" i="4"/>
  <c r="L14" i="4"/>
  <c r="G14" i="4"/>
  <c r="L13" i="4"/>
  <c r="G13" i="4"/>
  <c r="L12" i="4"/>
  <c r="G12" i="4"/>
  <c r="L11" i="4"/>
  <c r="D25" i="2"/>
  <c r="G11" i="4"/>
  <c r="L10" i="4"/>
  <c r="G10" i="4"/>
  <c r="L9" i="4"/>
  <c r="G9" i="4"/>
  <c r="L8" i="4"/>
  <c r="G8" i="4"/>
  <c r="L7" i="4"/>
  <c r="G7" i="4"/>
  <c r="L6" i="4"/>
  <c r="D24" i="2"/>
  <c r="G6" i="4"/>
  <c r="L5" i="4"/>
  <c r="G5" i="4"/>
  <c r="L4" i="4"/>
  <c r="G4" i="4"/>
  <c r="L3" i="4"/>
  <c r="G3" i="4"/>
  <c r="L2" i="4"/>
  <c r="G2" i="4"/>
  <c r="K21" i="3"/>
  <c r="K20" i="3"/>
  <c r="G20" i="3"/>
  <c r="K19" i="3"/>
  <c r="G19" i="3"/>
  <c r="K18" i="3"/>
  <c r="G18" i="3"/>
  <c r="K17" i="3"/>
  <c r="G17" i="3"/>
  <c r="K16" i="3"/>
  <c r="G16" i="3"/>
  <c r="K15" i="3"/>
  <c r="G15" i="3"/>
  <c r="K14" i="3"/>
  <c r="G14" i="3"/>
  <c r="K13" i="3"/>
  <c r="G13" i="3"/>
  <c r="K12" i="3"/>
  <c r="G12" i="3"/>
  <c r="K11" i="3"/>
  <c r="G11" i="3"/>
  <c r="K10" i="3"/>
  <c r="G10" i="3"/>
  <c r="K9" i="3"/>
  <c r="G9" i="3"/>
  <c r="K8" i="3"/>
  <c r="G8" i="3"/>
  <c r="K7" i="3"/>
  <c r="G7" i="3"/>
  <c r="K6" i="3"/>
  <c r="G6" i="3"/>
  <c r="K5" i="3"/>
  <c r="G5" i="3"/>
  <c r="K4" i="3"/>
  <c r="G4" i="3"/>
  <c r="K3" i="3"/>
  <c r="G3" i="3"/>
  <c r="K2" i="3"/>
  <c r="G2" i="3"/>
  <c r="D157" i="2"/>
  <c r="D113" i="2"/>
  <c r="D112" i="2"/>
  <c r="D111" i="2"/>
  <c r="D80" i="2"/>
  <c r="D79" i="2"/>
  <c r="D74" i="2"/>
  <c r="J73" i="2"/>
  <c r="I73" i="2"/>
  <c r="D73" i="2"/>
  <c r="J72" i="2"/>
  <c r="I72" i="2"/>
  <c r="D72" i="2"/>
  <c r="J71" i="2"/>
  <c r="I71" i="2"/>
  <c r="D71" i="2"/>
  <c r="D23" i="2"/>
  <c r="D22" i="2"/>
  <c r="K58" i="16"/>
  <c r="J58" i="16"/>
</calcChain>
</file>

<file path=xl/sharedStrings.xml><?xml version="1.0" encoding="utf-8"?>
<sst xmlns="http://schemas.openxmlformats.org/spreadsheetml/2006/main" count="16973" uniqueCount="1881">
  <si>
    <t>Sector</t>
  </si>
  <si>
    <t>Sector Group</t>
  </si>
  <si>
    <t>Glossary: Market/Sector Definitions</t>
  </si>
  <si>
    <t>Contents</t>
  </si>
  <si>
    <t>Total Revenue (Millions)</t>
  </si>
  <si>
    <t>Wireline – Filaire</t>
  </si>
  <si>
    <t>Telecom &amp; Internet Infrastructure</t>
  </si>
  <si>
    <r>
      <rPr>
        <b/>
        <sz val="12"/>
        <color rgb="FF000000"/>
        <rFont val="Times New Roman"/>
        <family val="1"/>
        <charset val="1"/>
      </rPr>
      <t>Filaire</t>
    </r>
    <r>
      <rPr>
        <sz val="12"/>
        <color rgb="FF000000"/>
        <rFont val="Times New Roman"/>
        <family val="1"/>
        <charset val="1"/>
      </rPr>
      <t xml:space="preserve"> : inclut le "service téléphonique fixe", dont les services aux entreprises, les services de gros, les services OTT sans radiodiffusion, les équipements, etc. N'inclut pas les télécommunications mobiles sans fil, les services d'accès à Internet et la télévision sur IP, la location ou la vente d'équipements et d'autres éléments que l'on trouve parfois dans cette catégorie, comme les centres de données. 
</t>
    </r>
    <r>
      <rPr>
        <b/>
        <sz val="12"/>
        <color rgb="FF000000"/>
        <rFont val="Times New Roman"/>
        <family val="1"/>
        <charset val="1"/>
      </rPr>
      <t xml:space="preserve">
</t>
    </r>
    <r>
      <rPr>
        <sz val="12"/>
        <color rgb="FF000000"/>
        <rFont val="Times New Roman"/>
        <family val="1"/>
        <charset val="1"/>
      </rPr>
      <t>Attention : les revenus et données relatives aux abonnés pour les services de FAI/accès Internet et d'IPTV (revenus de la distribution vidéo multicanaux) sont souvent rapportés dans le segment filaire. Ils devront être séparés vers une feuille dédiée à ces services.</t>
    </r>
  </si>
  <si>
    <t>Wireless – Sans fil</t>
  </si>
  <si>
    <r>
      <rPr>
        <b/>
        <sz val="12"/>
        <color rgb="FF000000"/>
        <rFont val="Times New Roman"/>
        <family val="1"/>
        <charset val="1"/>
      </rPr>
      <t>Sans fil</t>
    </r>
    <r>
      <rPr>
        <sz val="12"/>
        <color rgb="FF000000"/>
        <rFont val="Times New Roman"/>
        <family val="1"/>
        <charset val="1"/>
      </rPr>
      <t xml:space="preserve"> : inclut les services de téléphonie mobile et de données mobiles, c'est-à-dire d'accès à l'Internet mobile, les deux types de services (téléphonie et données) étant peu dissociables dans la plupart des pays.</t>
    </r>
  </si>
  <si>
    <t>ISP – Services accès Internet</t>
  </si>
  <si>
    <r>
      <rPr>
        <b/>
        <sz val="12"/>
        <color rgb="FF000000"/>
        <rFont val="Times New Roman"/>
        <family val="1"/>
        <charset val="1"/>
      </rPr>
      <t>ISP</t>
    </r>
    <r>
      <rPr>
        <sz val="12"/>
        <color rgb="FF000000"/>
        <rFont val="Times New Roman"/>
        <family val="1"/>
        <charset val="1"/>
      </rPr>
      <t xml:space="preserve"> : inclut les services d'accès à l'Internet, y compris à large bande et par ligne commutée, utilisant des connexions filaires, par câble, par satellite ou sans fil fixe point à point. Ce secteur ne comprend pas les "données mobiles" ou l'accès à l'Internet mobile.  
</t>
    </r>
    <r>
      <rPr>
        <b/>
        <sz val="12"/>
        <color rgb="FF000000"/>
        <rFont val="Times New Roman"/>
        <family val="1"/>
        <charset val="1"/>
      </rPr>
      <t xml:space="preserve">
</t>
    </r>
    <r>
      <rPr>
        <sz val="12"/>
        <color rgb="FF000000"/>
        <rFont val="Times New Roman"/>
        <family val="1"/>
        <charset val="1"/>
      </rPr>
      <t>Attention : Dans la colonne "Sous-secteur", indiquer, si possible, laquelle des catégories suivantes décrit le mieux les activités de chaque entreprise : Telco (par exemple, une société de télécommunications/téléphone historique), Cableco (par exemple, une société de câblodistribution historique) ou Indy ISP (par exemple, un ISP indépendant qui soit construit, possède et contrôle sa propre infrastructure de réseau, soit achète un accès de gros au réseau d'une société de téléphone ou de câblodistribution historique et à la bande passante afin de fournir un service d'accès Internet de détail). Dans la mesure du possible, le chiffre d'affaires correspondant ne doit pas inclure les revenus locatifs ou les frais/taxes.</t>
    </r>
  </si>
  <si>
    <t>Multichannel Video Distribution (Cable/DBS/IPTV) – Distribution vidéo multicanaux</t>
  </si>
  <si>
    <r>
      <rPr>
        <b/>
        <sz val="12"/>
        <color rgb="FF000000"/>
        <rFont val="Times New Roman"/>
        <family val="1"/>
        <charset val="1"/>
      </rPr>
      <t>Distribution vidéo multicanaux</t>
    </r>
    <r>
      <rPr>
        <sz val="12"/>
        <color rgb="FF000000"/>
        <rFont val="Times New Roman"/>
        <family val="1"/>
        <charset val="1"/>
      </rPr>
      <t xml:space="preserve"> : inclut la distribution de programmes vidéo linéaires aux utilisateurs finaux, que ce soit par câble, DBS/DTH et IPTV sur fibre optique. N'inclut pas les services de streaming linéaires. En d'autres termes, ce secteur concerne la transmission de services de programmation. Les chaînes/services fournies par ces sociétés de distribution ne sont pas incluses.  
</t>
    </r>
    <r>
      <rPr>
        <b/>
        <sz val="12"/>
        <color rgb="FF000000"/>
        <rFont val="Times New Roman"/>
        <family val="1"/>
        <charset val="1"/>
      </rPr>
      <t xml:space="preserve">
</t>
    </r>
    <r>
      <rPr>
        <sz val="12"/>
        <color rgb="FF000000"/>
        <rFont val="Times New Roman"/>
        <family val="1"/>
        <charset val="1"/>
      </rPr>
      <t xml:space="preserve">Attention : les recettes de ce secteur proviennent souvent à la fois de la "transmission" et du "contenu/programmation" puisque, au niveau de la vente au détail, les deux éléments sont regroupés et vendus comme un seul paquet aux abonnés. Il arrive également que des chiffres distincts soient rapportés uniquement pour les "services de programmation de télévision payante". Tout cela est en pleine mutation face au phénomène du "cord-cutting" et au fait que les services de programmation et les détenteurs de droits s'adressent directement aux consommateurs sur Internet. Dans la colonne "Sous-secteur", indiquer laquelle des catégories suivantes décrit le mieux les activités de chaque entreprise : Câble, DBS, IPTV, autre. </t>
    </r>
  </si>
  <si>
    <t>Broadcast TV - Télévision radiodiffusée</t>
  </si>
  <si>
    <t>Digital &amp; Traditional Audiovisual &amp; Publishing Media</t>
  </si>
  <si>
    <r>
      <rPr>
        <b/>
        <sz val="12"/>
        <color rgb="FF000000"/>
        <rFont val="Times New Roman"/>
        <family val="1"/>
        <charset val="1"/>
      </rPr>
      <t>Télévision radiodiffusée</t>
    </r>
    <r>
      <rPr>
        <sz val="12"/>
        <color rgb="FF000000"/>
        <rFont val="Times New Roman"/>
        <family val="1"/>
        <charset val="1"/>
      </rPr>
      <t xml:space="preserve"> : inclut toutes les émissions vidéo terrestres de "télévision gratuite" ou de service public diffusées par des stations et des réseaux financés par la publicité et des fonds publics, ainsi que la retransmission de ces chaînes par câble et par satellite.</t>
    </r>
  </si>
  <si>
    <t>Pay TV Programming Services - Services de programmation de télévision payante</t>
  </si>
  <si>
    <r>
      <rPr>
        <b/>
        <sz val="12"/>
        <color rgb="FF000000"/>
        <rFont val="Times New Roman"/>
        <family val="1"/>
        <charset val="1"/>
      </rPr>
      <t>Services de programmation de télévision payante</t>
    </r>
    <r>
      <rPr>
        <sz val="12"/>
        <color rgb="FF000000"/>
        <rFont val="Times New Roman"/>
        <family val="1"/>
        <charset val="1"/>
      </rPr>
      <t xml:space="preserve"> : inclut les chaînes/services de télévision qui ne sont pas distribués gratuitement par voie hertzienne, mais moyennant une redevance sur le câble, le satellite ou la plate-forme IPTV. Cela comprend les services standard fournis par les services de distribution vidéo multicanaux (ex : chaîne Discovery ou services de télévision payante haut de gamme tels que HBO). </t>
    </r>
  </si>
  <si>
    <t>Online Video Services - Services vidéo en ligne</t>
  </si>
  <si>
    <r>
      <rPr>
        <b/>
        <sz val="12"/>
        <color rgb="FF000000"/>
        <rFont val="Times New Roman"/>
        <family val="1"/>
        <charset val="1"/>
      </rPr>
      <t>Services vidéo en ligne</t>
    </r>
    <r>
      <rPr>
        <sz val="12"/>
        <color rgb="FF000000"/>
        <rFont val="Times New Roman"/>
        <family val="1"/>
        <charset val="1"/>
      </rPr>
      <t xml:space="preserve"> : inclut les services de diffusion de vidéos sur Internet. Au fil du temps, plusieurs modèles de revenus et d'affaires se sont développés pour les services de vidéo en ligne, selon cinq sous-catégories :
1. SVOD (Subscription video on demand) est un service "pure player" où le contenu est fourni sans publicité (en dehors de l'autopromotion du contenu) et facturé sur la base d'un abonnement (par exemple Netflix) ;  
2. TVOD (Transactional video on demand) est un service "pure player" où le contenu est fourni sans publicité et où l'utilisateur doit payer un montant unique pour avoir le droit de regarder le contenu aussi souvent et autant qu'il le souhaite (par exemple Apple iTunes) ;  
3. AVOD (Advertising-supported video on demand) est un service "pure player" où le contenu est gratuit mais accompagné de publicités (par exemple YouTube) ;  
4. Linear Streaming Service est un système où une programmation linéaire est proposée et où un abonnement est facturé.  Ce service est souvent appelé par certaines sources "streaming pay tv" ou "over the top tv" (par exemple SlingTV) ;  
5. Les services hybrides consistent en un lecteur hybride qui mélange deux (ou plus) des services ci-dessus. Par exemple, si un lecteur offre plusieurs niveaux de service, y compris un niveau de publicité gratuite uniquement, un niveau avec quelques publicités payantes et un niveau sans publicités payantes, en particulier lorsque le contenu est verrouillé derrière ces niveaux, il s'agit d'un service hybride (voir Hulu, Peacock).  Il peut également s'agir d'un service hybride qui combine d'autres services, comme le streaming linéaire et l'AVOD (voir Hulu + LiveTV).  
</t>
    </r>
    <r>
      <rPr>
        <b/>
        <sz val="12"/>
        <color rgb="FF000000"/>
        <rFont val="Times New Roman"/>
        <family val="1"/>
        <charset val="1"/>
      </rPr>
      <t xml:space="preserve">
</t>
    </r>
    <r>
      <rPr>
        <sz val="12"/>
        <color rgb="FF000000"/>
        <rFont val="Times New Roman"/>
        <family val="1"/>
        <charset val="1"/>
      </rPr>
      <t xml:space="preserve">Remarque : le fait qu'un service de streaming linéaire offre un service à la demande ne le rend pas hybride. La composante à la demande est une partie négociée de leur accord de droits et n'est pas un service ou une offre autonome.  Ce n'est pas différent des autres formes de "télévision authentifiée", où les compagnies de câble et de DBS vous permettent de vous connecter et d'utiliser un flux de la chaîne parce que vous payez pour la chaîne par le câble (voir : TLCgo, TBS, HBO Go, etc.). Le type de service sera évident d'après, entre autres, la source de revenus et devrait être indiqué dans la colonne "Sous-secteur" de la feuille "Services de vidéo en ligne".  
</t>
    </r>
    <r>
      <rPr>
        <b/>
        <sz val="12"/>
        <color rgb="FF000000"/>
        <rFont val="Times New Roman"/>
        <family val="1"/>
        <charset val="1"/>
      </rPr>
      <t xml:space="preserve">
</t>
    </r>
    <r>
      <rPr>
        <sz val="12"/>
        <color rgb="FF000000"/>
        <rFont val="Times New Roman"/>
        <family val="1"/>
        <charset val="1"/>
      </rPr>
      <t>Ce marché ne comprend pas les sites pornographiques par abonnement ni les entreprises dont la fonction principale n'est pas la mise à disposition de vidéos à la demande, comme Facebook ou Twitter.</t>
    </r>
  </si>
  <si>
    <t>TV Show Production - Production d'émissions de télévision</t>
  </si>
  <si>
    <r>
      <rPr>
        <b/>
        <sz val="12"/>
        <color rgb="FF000000"/>
        <rFont val="Times New Roman"/>
        <family val="1"/>
        <charset val="1"/>
      </rPr>
      <t>Production d'émissions de télévision</t>
    </r>
    <r>
      <rPr>
        <sz val="12"/>
        <color rgb="FF000000"/>
        <rFont val="Times New Roman"/>
        <family val="1"/>
        <charset val="1"/>
      </rPr>
      <t xml:space="preserve"> : inclut la production d’émissions de télévision sous licence ou vendues à des réseaux de diffusion ou de câblodistribution.   
</t>
    </r>
    <r>
      <rPr>
        <b/>
        <sz val="12"/>
        <color rgb="FF000000"/>
        <rFont val="Times New Roman"/>
        <family val="1"/>
        <charset val="1"/>
      </rPr>
      <t xml:space="preserve">
</t>
    </r>
    <r>
      <rPr>
        <sz val="12"/>
        <color rgb="FF000000"/>
        <rFont val="Times New Roman"/>
        <family val="1"/>
        <charset val="1"/>
      </rPr>
      <t xml:space="preserve">N’inclut pas la production de films, à l'exception de la production de films pour la télévision.   
</t>
    </r>
    <r>
      <rPr>
        <b/>
        <sz val="12"/>
        <color rgb="FF000000"/>
        <rFont val="Times New Roman"/>
        <family val="1"/>
        <charset val="1"/>
      </rPr>
      <t xml:space="preserve">
</t>
    </r>
    <r>
      <rPr>
        <sz val="12"/>
        <color rgb="FF000000"/>
        <rFont val="Times New Roman"/>
        <family val="1"/>
        <charset val="1"/>
      </rPr>
      <t xml:space="preserve">Attnetion : Il est difficile d'obtenir des données sur ce marché parce qu'il existe de nombreuses petites sociétés de production télévisuelle et que ces sociétés vont et viennent rapidement. Cela dit, il existe quelques sociétés de production télévisuelle importantes sur les principaux marchés pour lesquelles des données peuvent être obtenues. </t>
    </r>
  </si>
  <si>
    <t>Film Production/Distribution - Production/distribution de films</t>
  </si>
  <si>
    <r>
      <rPr>
        <b/>
        <sz val="12"/>
        <color rgb="FF000000"/>
        <rFont val="Times New Roman"/>
        <family val="1"/>
        <charset val="1"/>
      </rPr>
      <t>Production/distribution de films</t>
    </r>
    <r>
      <rPr>
        <sz val="12"/>
        <color rgb="FF000000"/>
        <rFont val="Times New Roman"/>
        <family val="1"/>
        <charset val="1"/>
      </rPr>
      <t xml:space="preserve"> : inclut la production, la distribution et l'importation de films et de vidéos.    
</t>
    </r>
    <r>
      <rPr>
        <b/>
        <sz val="12"/>
        <color rgb="FF000000"/>
        <rFont val="Times New Roman"/>
        <family val="1"/>
        <charset val="1"/>
      </rPr>
      <t xml:space="preserve">
</t>
    </r>
    <r>
      <rPr>
        <sz val="12"/>
        <color rgb="FF000000"/>
        <rFont val="Times New Roman"/>
        <family val="1"/>
        <charset val="1"/>
      </rPr>
      <t xml:space="preserve">N’inclut pas les distributeurs tiers, les fabricants de disques, les produits destinés à la télévision, tels que les émissions de télévision et les films réalisés pour la télévision.    
</t>
    </r>
    <r>
      <rPr>
        <b/>
        <sz val="12"/>
        <color rgb="FF000000"/>
        <rFont val="Times New Roman"/>
        <family val="1"/>
        <charset val="1"/>
      </rPr>
      <t xml:space="preserve">
</t>
    </r>
    <r>
      <rPr>
        <sz val="12"/>
        <color rgb="FF000000"/>
        <rFont val="Times New Roman"/>
        <family val="1"/>
        <charset val="1"/>
      </rPr>
      <t xml:space="preserve">Attention : Les sociétés de production de films sont notoirement difficiles à suivre car elles sont souvent combinées avec des sociétés de distribution de films et les revenus de chacune de ces divisions sont difficiles à distinguer. De plus, les sociétés de production de films sont souvent créées et liquidées sur la base de projets individuels dans le cadre d'une stratégie de gestion de l'incertitude et du risque dans l'industrie cinématographique. Cela dit, il existe des sociétés de production et de distribution cinématographiques importantes sur les principaux marchés pour lesquelles des données peuvent être obtenues. Imdbpro.com est une excellente source d'informations sur la production(environ 20 dollars par mois, ou 150 dollars par an).  Une autre excellente ressource est the-numbers.com (gratuit) et fournit des informations détaillées.  Notez que de nombreux films ont plusieurs sociétés de production.  Elles sont généralement classées par ordre d'importance, le producteur principal étant le premier, etc.  </t>
    </r>
  </si>
  <si>
    <t>Film Exhibition – Diffusion de films</t>
  </si>
  <si>
    <r>
      <rPr>
        <b/>
        <sz val="12"/>
        <color rgb="FF000000"/>
        <rFont val="Times New Roman"/>
        <family val="1"/>
        <charset val="1"/>
      </rPr>
      <t>Diffusion de films</t>
    </r>
    <r>
      <rPr>
        <sz val="12"/>
        <color rgb="FF000000"/>
        <rFont val="Times New Roman"/>
        <family val="1"/>
        <charset val="1"/>
      </rPr>
      <t xml:space="preserve"> : Recettes du cinéma et de la billetterie.</t>
    </r>
  </si>
  <si>
    <t>Digital Games - Jeux numériques</t>
  </si>
  <si>
    <r>
      <rPr>
        <b/>
        <sz val="12"/>
        <color rgb="FF000000"/>
        <rFont val="Times New Roman"/>
        <family val="1"/>
        <charset val="1"/>
      </rPr>
      <t>Jeux numériques</t>
    </r>
    <r>
      <rPr>
        <sz val="12"/>
        <color rgb="FF000000"/>
        <rFont val="Times New Roman"/>
        <family val="1"/>
        <charset val="1"/>
      </rPr>
      <t xml:space="preserve"> : inclut les revenus directs de la vente de jeux vidéo physiques (en boîte) et numériques, les abonnements aux jeux (par exemple, pour les jeux en ligne massivement multijoueurs), la publicité dans les jeux et les microtransactions. Les revenus sont générés par trois catégories principales de plateformes :
1. Desktop (Microsoft, Steam, MacOS, navigateurs, jeux en ligne massivement multijoueurs (MMOG)),     
2. Consoles (Sony, Microsoft, Nintendo, y compris les consoles portables),     
3. Mobile (les revenus sont générés par les magasins d'applications mobiles ou par les jeux sociaux mis à disposition via des services de médias sociaux tels que Facebook).    
</t>
    </r>
    <r>
      <rPr>
        <b/>
        <sz val="12"/>
        <color rgb="FF000000"/>
        <rFont val="Times New Roman"/>
        <family val="1"/>
        <charset val="1"/>
      </rPr>
      <t xml:space="preserve">
</t>
    </r>
    <r>
      <rPr>
        <sz val="12"/>
        <color rgb="FF000000"/>
        <rFont val="Times New Roman"/>
        <family val="1"/>
        <charset val="1"/>
      </rPr>
      <t xml:space="preserve">N’inclut pas les revenus des sports électroniques (par exemple, les parrainages), le merchandising, les jeux non numériques tels que les jeux de société, le matériel de jeu (par exemple, les manettes, les consoles et les casques VR), ainsi que les abonnements et les revenus générés par les propriétaires de plateformes (par exemple, Xbox Live ou PlayStation Network).
</t>
    </r>
    <r>
      <rPr>
        <b/>
        <sz val="12"/>
        <color rgb="FF000000"/>
        <rFont val="Times New Roman"/>
        <family val="1"/>
        <charset val="1"/>
      </rPr>
      <t xml:space="preserve">
</t>
    </r>
    <r>
      <rPr>
        <sz val="12"/>
        <color rgb="FF000000"/>
        <rFont val="Times New Roman"/>
        <family val="1"/>
        <charset val="1"/>
      </rPr>
      <t xml:space="preserve">Attention : en cas de titres de jeux multiplateformes, il sera utile d'estimer la part des recettes pouvant être attribuée à chaque plateforme, respectivement, et de fournir une note expliquant comment vous avez procédé. Il est également important de fixer des limites à ce qui est inclus et exclu de cette catégorie. </t>
    </r>
  </si>
  <si>
    <t>Broadcast Radio – Radiodiffusion</t>
  </si>
  <si>
    <r>
      <rPr>
        <b/>
        <sz val="12"/>
        <color rgb="FF000000"/>
        <rFont val="Times New Roman"/>
        <family val="1"/>
        <charset val="1"/>
      </rPr>
      <t>Radiodiffusion</t>
    </r>
    <r>
      <rPr>
        <sz val="12"/>
        <color rgb="FF000000"/>
        <rFont val="Times New Roman"/>
        <family val="1"/>
        <charset val="1"/>
      </rPr>
      <t xml:space="preserve"> : inclut la radiodiffusion audio AM, FM, numérique terrestre et par satellite, tant les stations que les réseaux. Outre la radio diffusée financée par la publicité et les fonds publics, ce secteur comprend également des services qui reposent principalement sur des abonnements payants et la distribution par satellite. L'exemple le plus connu d'un tel service en Amérique du Nord est Sirius XM, propriété de Liberty Media. </t>
    </r>
  </si>
  <si>
    <t>Music Services - Services musicaux</t>
  </si>
  <si>
    <r>
      <rPr>
        <b/>
        <sz val="12"/>
        <color rgb="FF000000"/>
        <rFont val="Times New Roman"/>
        <family val="1"/>
        <charset val="1"/>
      </rPr>
      <t>Services musicaux</t>
    </r>
    <r>
      <rPr>
        <sz val="12"/>
        <color rgb="FF000000"/>
        <rFont val="Times New Roman"/>
        <family val="1"/>
        <charset val="1"/>
      </rPr>
      <t xml:space="preserve"> : inclut six sous-secteurs de l’industrie musicale :
1. Services de streaming par abonnement (par exemple Spotify) ; 
2. Services de téléchargement/transactionnels (par exemple iTunes d'Apple) ; 
3. Vente directe au détail/musique enregistrée ; 
4. Services publicitaires (par exemple YouTube) ; 
5. Redevances d'édition (par exemple Bertelsmann) ; 
6. Spectacle vivant (par exemple Live Nation). 
</t>
    </r>
    <r>
      <rPr>
        <b/>
        <sz val="12"/>
        <color rgb="FF000000"/>
        <rFont val="Times New Roman"/>
        <family val="1"/>
        <charset val="1"/>
      </rPr>
      <t xml:space="preserve">
</t>
    </r>
    <r>
      <rPr>
        <sz val="12"/>
        <color rgb="FF000000"/>
        <rFont val="Times New Roman"/>
        <family val="1"/>
        <charset val="1"/>
      </rPr>
      <t>Attention : indiquer la sous-catégorie concernée dans la colonne "Sous-secteur"</t>
    </r>
  </si>
  <si>
    <t>Newspapers – Journaux</t>
  </si>
  <si>
    <r>
      <rPr>
        <b/>
        <sz val="12"/>
        <color rgb="FF000000"/>
        <rFont val="Times New Roman"/>
        <family val="1"/>
        <charset val="1"/>
      </rPr>
      <t>Journaux</t>
    </r>
    <r>
      <rPr>
        <sz val="12"/>
        <color rgb="FF000000"/>
        <rFont val="Times New Roman"/>
        <family val="1"/>
        <charset val="1"/>
      </rPr>
      <t xml:space="preserve"> : inclut les quotidiens, journaux communautaires, locaux et nationaux. Ce secteur comprend les revenus provenant de la vente en kiosque, des abonnements, de la publicité, du mécénat et des fonds publics. Dans la mesure du possible, les revenus de ce secteur ne devraient pas inclure leurs versions en ligne. Toutefois, cela peut ne pas être possible. Quoi qu'il en soit, veuillez indiquer dans une note si vous avez inclus ou exclu les revenus des versions en ligne.</t>
    </r>
  </si>
  <si>
    <t>Online News Media - Médias d'information en ligne</t>
  </si>
  <si>
    <r>
      <rPr>
        <b/>
        <sz val="12"/>
        <color rgb="FF000000"/>
        <rFont val="Times New Roman"/>
        <family val="1"/>
        <charset val="1"/>
      </rPr>
      <t>Médias d'information en ligne</t>
    </r>
    <r>
      <rPr>
        <sz val="12"/>
        <color rgb="FF000000"/>
        <rFont val="Times New Roman"/>
        <family val="1"/>
        <charset val="1"/>
      </rPr>
      <t xml:space="preserve"> : inclut les versions numériques en ligne de journaux, de magazines, de bulletins d'information et de fournisseurs et compilateurs en ligne de nouvelles régulières.  
N’inclut pas les blogs en ligne.</t>
    </r>
  </si>
  <si>
    <t>Magazines – Magazines</t>
  </si>
  <si>
    <r>
      <rPr>
        <b/>
        <sz val="12"/>
        <color rgb="FF000000"/>
        <rFont val="Times New Roman"/>
        <family val="1"/>
        <charset val="1"/>
      </rPr>
      <t>Magazines</t>
    </r>
    <r>
      <rPr>
        <sz val="12"/>
        <color rgb="FF000000"/>
        <rFont val="Times New Roman"/>
        <family val="1"/>
        <charset val="1"/>
      </rPr>
      <t xml:space="preserve"> : périodiques, principalement orientés vers les consommateurs, magazines de détail plutôt que revues professionnelles. </t>
    </r>
  </si>
  <si>
    <t>Books – Livres</t>
  </si>
  <si>
    <r>
      <rPr>
        <b/>
        <sz val="12"/>
        <color rgb="FF000000"/>
        <rFont val="Times New Roman"/>
        <family val="1"/>
        <charset val="1"/>
      </rPr>
      <t>Livres</t>
    </r>
    <r>
      <rPr>
        <sz val="12"/>
        <color rgb="FF000000"/>
        <rFont val="Times New Roman"/>
        <family val="1"/>
        <charset val="1"/>
      </rPr>
      <t xml:space="preserve"> : inclut les revenus de toutes les publications de livres, y compris les manuels scolaires et les livres électroniques. L'accent doit être mis sur les revenus des éditeurs par rapport à ceux des librairies de détail et/ou des distributeurs. Dans la mesure du possible, veuillez faire la distinction entre les revenus des ventes physiques et les revenus des livres numériques et électroniques. </t>
    </r>
  </si>
  <si>
    <t>Internet Advertising - Publicité sur Internet</t>
  </si>
  <si>
    <t>Core Internet Applications &amp; Sectors</t>
  </si>
  <si>
    <r>
      <rPr>
        <b/>
        <sz val="12"/>
        <color rgb="FF000000"/>
        <rFont val="Times New Roman"/>
        <family val="1"/>
        <charset val="1"/>
      </rPr>
      <t>Publicité sur Internet</t>
    </r>
    <r>
      <rPr>
        <sz val="12"/>
        <color rgb="FF000000"/>
        <rFont val="Times New Roman"/>
        <family val="1"/>
        <charset val="1"/>
      </rPr>
      <t xml:space="preserve"> : inclut les entreprises dont les revenus proviennent de campagnes publicitaires et de publicités placées sur Internet. </t>
    </r>
  </si>
  <si>
    <t>App Distribution - Distribution d'applications</t>
  </si>
  <si>
    <r>
      <rPr>
        <b/>
        <sz val="12"/>
        <color rgb="FF000000"/>
        <rFont val="Times New Roman"/>
        <family val="1"/>
        <charset val="1"/>
      </rPr>
      <t>Distribution d'applications</t>
    </r>
    <r>
      <rPr>
        <sz val="12"/>
        <color rgb="FF000000"/>
        <rFont val="Times New Roman"/>
        <family val="1"/>
        <charset val="1"/>
      </rPr>
      <t xml:space="preserve"> : désigne généralement l'App Store d'Apple et le Google Play Store, mais aussi les magasins d'applications des fabricants d'appareils mobiles tels que Samsung.
</t>
    </r>
    <r>
      <rPr>
        <b/>
        <sz val="12"/>
        <color rgb="FF000000"/>
        <rFont val="Times New Roman"/>
        <family val="1"/>
        <charset val="1"/>
      </rPr>
      <t xml:space="preserve">
</t>
    </r>
    <r>
      <rPr>
        <sz val="12"/>
        <color rgb="FF000000"/>
        <rFont val="Times New Roman"/>
        <family val="1"/>
        <charset val="1"/>
      </rPr>
      <t>Une des principales sources de données sur le marché de la distribution d'applications est App Annie, que l'on peut consulter ici (https://www.appannie.com/en/). Des données au niveau de l'entreprise peuvent également être trouvées dans les rapports annuels d'Apple et de Google, mais généralement pas sur une base individuelle. Cela nécessite de séparer cet élément spécifique des segments de rapport plus importants dans les rapports annuels des entreprises et de faire des estimations raisonnables sur la façon de le faire, tout en documentant le raisonnement derrière ces estimations dans les notes de chaque cellule où ces estimations sont rapportées.</t>
    </r>
  </si>
  <si>
    <t>Search Engines-Mobile - Moteurs de recherche pour mobiles</t>
  </si>
  <si>
    <r>
      <rPr>
        <b/>
        <sz val="12"/>
        <color rgb="FF000000"/>
        <rFont val="Times New Roman"/>
        <family val="1"/>
        <charset val="1"/>
      </rPr>
      <t>Moteurs de recherche mobiles</t>
    </r>
    <r>
      <rPr>
        <sz val="12"/>
        <color rgb="FF000000"/>
        <rFont val="Times New Roman"/>
        <family val="1"/>
        <charset val="1"/>
      </rPr>
      <t xml:space="preserve"> : inclut les principaux systèmes de recherche d'informations basés sur le web auxquels on accède par des services mobiles sans fil/smartphones ( ex : Google, Baidu, Bing, Yandex, Naver). L'objectif ici est de se concentrer sur l'utilisation des moteurs de recherche sur les appareils portables qui disposent d'une connexion mobile sans fil à l'Internet (c'est-à-dire les ordinateurs portables, les téléphones, y compris les téléphones intelligents et les téléphones fonctionnels, car les téléphones fonctionnels ont la fonctionnalité d'un téléphone intelligent, y compris l'accès à l'Internet, et sont extrêmement populaires en Asie du Sud-Est et en Afrique, par exemple). 
</t>
    </r>
    <r>
      <rPr>
        <b/>
        <sz val="12"/>
        <color rgb="FF000000"/>
        <rFont val="Times New Roman"/>
        <family val="1"/>
        <charset val="1"/>
      </rPr>
      <t xml:space="preserve">
</t>
    </r>
    <r>
      <rPr>
        <sz val="12"/>
        <color rgb="FF000000"/>
        <rFont val="Times New Roman"/>
        <family val="1"/>
        <charset val="1"/>
      </rPr>
      <t xml:space="preserve">N’inclut pas les appareils connectés à l'internet par le biais d'une connexion wifi. Une bonne source de données nationales et internationales sur la part de marché des différents systèmes d'exploitation mobiles au fil du temps est StatCounter (https://gs.statcounter.com/search-engine-market-share/all/). </t>
    </r>
  </si>
  <si>
    <t>Search Engines-Desktop - Moteurs de recherche Ordinateurs de bureau</t>
  </si>
  <si>
    <r>
      <rPr>
        <b/>
        <sz val="12"/>
        <color rgb="FF000000"/>
        <rFont val="Times New Roman"/>
        <family val="1"/>
        <charset val="1"/>
      </rPr>
      <t>Moteurs de recherche Ordinateurs de bureau</t>
    </r>
    <r>
      <rPr>
        <sz val="12"/>
        <color rgb="FF000000"/>
        <rFont val="Times New Roman"/>
        <family val="1"/>
        <charset val="1"/>
      </rPr>
      <t xml:space="preserve"> : inclut les principaux systèmes de recherche d'informations basés sur le web auxquels on accède par des services mobiles sans fil/des smartphones, par exemple Google, Baidu, Bing, Yandex, Naver. L'objectif ici est de se concentrer sur l'utilisation des moteurs de recherche sur les appareils dotés d'une connexion filaire à l'Internet, c'est-à-dire un ordinateur de bureau, y compris par le biais d'une connexion wifi.
Une bonne source de données nationales et internationales sur la part de marché des différents systèmes d'exploitation mobiles au fil du temps est StatCounter (https://gs.statcounter.com/search-engine-market-share/all/). 
</t>
    </r>
  </si>
  <si>
    <t>Search Engines - Moteurs de recherche</t>
  </si>
  <si>
    <t>Moteurs de recherche : inclut les principaux systèmes de recherche d'informations sur le web, quel que soit le mode d'accès (mobiles et bureau combinés), par exemple Google, Baidu, Bing, Yandex, Naver. 
Une bonne source de données nationales et internationales sur la part de marché des différents systèmes d'exploitation mobiles dans le temps est StatCounter (https://gs.statcounter.com/search-engine-market-share/all/).</t>
  </si>
  <si>
    <t xml:space="preserve">Social Media Platforms - Plateformes de médias sociaux </t>
  </si>
  <si>
    <r>
      <rPr>
        <b/>
        <sz val="12"/>
        <color rgb="FF000000"/>
        <rFont val="Times New Roman"/>
        <family val="1"/>
        <charset val="1"/>
      </rPr>
      <t xml:space="preserve">Plateformes de médias sociaux </t>
    </r>
    <r>
      <rPr>
        <sz val="12"/>
        <color rgb="FF000000"/>
        <rFont val="Times New Roman"/>
        <family val="1"/>
        <charset val="1"/>
      </rPr>
      <t xml:space="preserve">: inclut les plateformes dont l'objectif principal est le partage de contenu et d'interactions générés par les utilisateurs. Il peut s'agir du partage de photos (Instagram), de vidéos (YouTube), de messages (WeChat), d'informations personnelles (Facebook) ou d'hybrides des éléments ci-dessus (TikTok, Snapchat, etc.) 
</t>
    </r>
    <r>
      <rPr>
        <b/>
        <sz val="12"/>
        <color rgb="FF000000"/>
        <rFont val="Times New Roman"/>
        <family val="1"/>
        <charset val="1"/>
      </rPr>
      <t xml:space="preserve">
</t>
    </r>
    <r>
      <rPr>
        <sz val="12"/>
        <color rgb="FF000000"/>
        <rFont val="Times New Roman"/>
        <family val="1"/>
        <charset val="1"/>
      </rPr>
      <t xml:space="preserve">N'inclut pas les Blogs, car ils n'ont pas de fonction interactive, ni plus généralement les sociétés de médias sociaux qui comprennent les applications de Facebook (Facebook, Instagram, WhatsApp), LinkedIn, Vkontakte, Twitter, Baidu, YouTube, Vimeo, Reddit, TikTok/Douyin, etc. Cette catégorie n'inclut pas non plus la SVOD (vidéo à la demande en streaming) telle que Hulu ou Netflix, car elle ne dispose pas de fonctions de connectivité ni de quantités importantes de contenu créé par l'utilisateur final. 
</t>
    </r>
    <r>
      <rPr>
        <b/>
        <sz val="12"/>
        <color rgb="FF000000"/>
        <rFont val="Times New Roman"/>
        <family val="1"/>
        <charset val="1"/>
      </rPr>
      <t xml:space="preserve">
</t>
    </r>
    <r>
      <rPr>
        <sz val="12"/>
        <color rgb="FF000000"/>
        <rFont val="Times New Roman"/>
        <family val="1"/>
        <charset val="1"/>
      </rPr>
      <t>Les documents d'information financière des entreprises, tels que les rapports annuels, ainsi que StatCounter (https://gs.statcounter.com/social-media-stats) constituent de bonnes sources de données nationales et internationales sur les revenus, l'utilisation et la part de marché des services de médias sociaux.</t>
    </r>
  </si>
  <si>
    <t>Mobile OS - Système d'exploitation pour mobiles</t>
  </si>
  <si>
    <r>
      <rPr>
        <b/>
        <sz val="12"/>
        <color rgb="FF000000"/>
        <rFont val="Times New Roman"/>
        <family val="1"/>
        <charset val="1"/>
      </rPr>
      <t>Système d'exploitation pour mobiles</t>
    </r>
    <r>
      <rPr>
        <sz val="12"/>
        <color rgb="FF000000"/>
        <rFont val="Times New Roman"/>
        <family val="1"/>
        <charset val="1"/>
      </rPr>
      <t xml:space="preserve"> : Un système d'exploitation mobile gère le matériel informatique et les ressources logicielles et fournit une interface commune qui permet aux gens d'interagir avec les téléphones mobiles et autres appareils mobiles. Les deux systèmes d'exploitation mobiles les plus importants à l'heure actuelle sont iOS d'Apple et Android de Google. Étant donné que les systèmes d'exploitation mobiles sont intégrés aux appareils, la part de marché est généralement mesurée comme la part des systèmes d'exploitation d'Apple, de Google et d'autres fabricants intégrés aux appareils mobiles, et non comme le revenu. Une bonne source de données nationales et internationales sur la part de marché des différents systèmes d'exploitation mobiles dans le temps est StatCounter (https://gs.statcounter.com/os-market-share). 
</t>
    </r>
    <r>
      <rPr>
        <b/>
        <sz val="12"/>
        <color rgb="FF000000"/>
        <rFont val="Times New Roman"/>
        <family val="1"/>
        <charset val="1"/>
      </rPr>
      <t xml:space="preserve">
</t>
    </r>
    <r>
      <rPr>
        <sz val="12"/>
        <color rgb="FF000000"/>
        <rFont val="Times New Roman"/>
        <family val="1"/>
        <charset val="1"/>
      </rPr>
      <t>Attention : n’inclut pas les très nombreux appareils "boîte blanche" qui utilisent des versions "bifurquées" d'Android, c'est-à-dire qui prennent le code de base d'Android et le modifient pour publier leur propre système d'exploitation qui n'est pas "reconnu" par Google.</t>
    </r>
  </si>
  <si>
    <t>Desktop OS - Système d'exploitation de bureau</t>
  </si>
  <si>
    <r>
      <rPr>
        <b/>
        <sz val="12"/>
        <color rgb="FF000000"/>
        <rFont val="Times New Roman"/>
        <family val="1"/>
        <charset val="1"/>
      </rPr>
      <t>Système d'exploitation de bureau</t>
    </r>
    <r>
      <rPr>
        <sz val="12"/>
        <color rgb="FF000000"/>
        <rFont val="Times New Roman"/>
        <family val="1"/>
        <charset val="1"/>
      </rPr>
      <t xml:space="preserve"> : Un système d'exploitation de bureau gère le matériel informatique ; les ressources logicielles et fournit une interface commune qui permet aux gens d'interagir avec les ordinateurs. Les deux systèmes d'exploitation de bureau les plus importants à l'heure actuelle sont Microsoft Windows et macOS d'Apple, bien qu'il existe une variété de systèmes d'exploitation open source construits sur le système d'exploitation Linux. Étant donné que les systèmes d'exploitation de bureau sont intégrés aux ordinateurs personnels, la part de marché est généralement mesurée comme la part des systèmes d'exploitation Microsoft Windows, Apple macOS et Linux intégrés à ces ordinateurs, et non comme le revenu. 
</t>
    </r>
    <r>
      <rPr>
        <b/>
        <sz val="12"/>
        <color rgb="FF000000"/>
        <rFont val="Times New Roman"/>
        <family val="1"/>
        <charset val="1"/>
      </rPr>
      <t xml:space="preserve">
</t>
    </r>
    <r>
      <rPr>
        <sz val="12"/>
        <color rgb="FF000000"/>
        <rFont val="Times New Roman"/>
        <family val="1"/>
        <charset val="1"/>
      </rPr>
      <t xml:space="preserve">Une bonne source de données nationales et internationales sur la part de marché des systèmes d'exploitation de bureau est StatCounter (https://gs.statcounter.com/os-market-share/desktop/). </t>
    </r>
  </si>
  <si>
    <t>Mobile Browsers - Navigateurs mobiles</t>
  </si>
  <si>
    <r>
      <rPr>
        <b/>
        <sz val="12"/>
        <color rgb="FF000000"/>
        <rFont val="Times New Roman"/>
        <family val="1"/>
        <charset val="1"/>
      </rPr>
      <t>Navigateurs mobiles</t>
    </r>
    <r>
      <rPr>
        <sz val="12"/>
        <color rgb="FF000000"/>
        <rFont val="Times New Roman"/>
        <family val="1"/>
        <charset val="1"/>
      </rPr>
      <t xml:space="preserve"> : Un navigateur mobile est un navigateur web conçu pour être utilisé sur des téléphones mobiles et d'autres appareils mobiles et optimisé pour afficher efficacement le contenu web sur les petits écrans des appareils portables. L'avènement des navigateurs mobiles a contribué à l'avènement du "web mobile", basé sur des versions mobiles des sites et pages web sur Internet. 
</t>
    </r>
    <r>
      <rPr>
        <b/>
        <sz val="12"/>
        <color rgb="FF000000"/>
        <rFont val="Times New Roman"/>
        <family val="1"/>
        <charset val="1"/>
      </rPr>
      <t xml:space="preserve">
</t>
    </r>
    <r>
      <rPr>
        <sz val="12"/>
        <color rgb="FF000000"/>
        <rFont val="Times New Roman"/>
        <family val="1"/>
        <charset val="1"/>
      </rPr>
      <t xml:space="preserve">Une bonne source de données nationales et internationales sur la part de marché des navigateurs mobiles est StatCounter (https://gs.statcounter.com/browser-market-share/mobile/). </t>
    </r>
  </si>
  <si>
    <t>Desktop Browsers - Navigateurs de bureau</t>
  </si>
  <si>
    <r>
      <rPr>
        <b/>
        <sz val="12"/>
        <color rgb="FF000000"/>
        <rFont val="Times New Roman"/>
        <family val="1"/>
        <charset val="1"/>
      </rPr>
      <t>Navigateurs de bureau</t>
    </r>
    <r>
      <rPr>
        <sz val="12"/>
        <color rgb="FF000000"/>
        <rFont val="Times New Roman"/>
        <family val="1"/>
        <charset val="1"/>
      </rPr>
      <t xml:space="preserve"> : Un navigateur de bureau est un logiciel d'application utilisé pour accéder au World Wide Web. Une bonne source de données nationales et internationales sur la part de marché des navigateurs de bureau est StatCounter (https://gs.statcounter.com/browser-market-share/desktop/).</t>
    </r>
  </si>
  <si>
    <t>Content Delivery Network - Réseau de diffusion de contenu</t>
  </si>
  <si>
    <t>Other</t>
  </si>
  <si>
    <r>
      <rPr>
        <b/>
        <sz val="12"/>
        <color rgb="FF000000"/>
        <rFont val="Times New Roman"/>
        <family val="1"/>
        <charset val="1"/>
      </rPr>
      <t>Réseau de diffusion de contenu</t>
    </r>
    <r>
      <rPr>
        <sz val="12"/>
        <color rgb="FF000000"/>
        <rFont val="Times New Roman"/>
        <family val="1"/>
        <charset val="1"/>
      </rPr>
      <t xml:space="preserve"> : Un fournisseur de services Internet interentreprises où une entreprise négocie pour déplacer le trafic entre deux points fixes. Dans une communication en ligne, il peut y avoir plusieurs CDN dans la chaîne. Par exemple : Disney paie Amazon pour un serveur situé dans l'Ohio.  Le centre de données fournit une connexion intranet entre le serveur et une connexion de sortie en dehors du centre de données (cette connexion n'est PAS un CDN). Amazon (en tant que centre de données) passe ensuite un contrat avec Akamai pour acheminer tout le trafic entre son serveur de l'Ohio et NYC.  Il s'agit d'un CDN.  À New York, Akamai transfère le trafic à un autre CDN avec lequel il est en relation, Fastly (Google), pour acheminer le trafic de New York à la Virginie occidentale (il s'agit d'un autre CDN).  De là, il transfère le trafic à Suddenlink, qui le transmet à l'utilisateur final qui a demandé la vidéo à Disney. Les services CDN se sont développés rapidement et représentent désormais la majorité du trafic web, y compris le trafic de sites majeurs comme Disney, Facebook, Netflix, Tencent, Steam, Tencent, Alibaba et Amazon. Les principales entreprises de CDN comprennent Akamai, ChinaCache, Cloudfare, Fastly, Limelight, etc. Les opérateurs télécoms tels que AT&amp;T, BCE, CenturyLink (Level 3), China Telecom, Korea Telecom, NTT, Tata Communications, Telefonica, etc. offrent également des services CDN.  
</t>
    </r>
    <r>
      <rPr>
        <b/>
        <sz val="12"/>
        <color rgb="FF000000"/>
        <rFont val="Times New Roman"/>
        <family val="1"/>
        <charset val="1"/>
      </rPr>
      <t xml:space="preserve">
</t>
    </r>
    <r>
      <rPr>
        <sz val="12"/>
        <color rgb="FF000000"/>
        <rFont val="Times New Roman"/>
        <family val="1"/>
        <charset val="1"/>
      </rPr>
      <t>Il s'agit d'un autre secteur "aspirationnel" pour lequel nous espérons rassembler des données de manière systématique au niveau international tout en invitant toutes nos équipes de recherche à inclure des données au niveau national lorsqu'elles existent.</t>
    </r>
  </si>
  <si>
    <t>International Submarine Cables - Câbles sous-marins internationaux</t>
  </si>
  <si>
    <r>
      <rPr>
        <b/>
        <sz val="12"/>
        <color rgb="FF000000"/>
        <rFont val="Times New Roman"/>
        <family val="1"/>
        <charset val="1"/>
      </rPr>
      <t>Câbles sous-marins internationaux</t>
    </r>
    <r>
      <rPr>
        <sz val="12"/>
        <color rgb="FF000000"/>
        <rFont val="Times New Roman"/>
        <family val="1"/>
        <charset val="1"/>
      </rPr>
      <t xml:space="preserve"> : Certaines données sont disponibles pour ce secteur et certaines des principales entreprises, par exemple, Tata Communications, AT&amp;T, Verizon, China Telecom, NTT, Orange, Google, Facebook, Microsoft, etc. au niveau international et sur quelques grands marchés comme les États-Unis, la Chine et l'Europe. 
</t>
    </r>
    <r>
      <rPr>
        <b/>
        <sz val="12"/>
        <color rgb="FF000000"/>
        <rFont val="Times New Roman"/>
        <family val="1"/>
        <charset val="1"/>
      </rPr>
      <t xml:space="preserve">
</t>
    </r>
    <r>
      <rPr>
        <sz val="12"/>
        <color rgb="FF000000"/>
        <rFont val="Times New Roman"/>
        <family val="1"/>
        <charset val="1"/>
      </rPr>
      <t xml:space="preserve">Les câbles de données TIC sous-marins relient deux continents entre eux via une connexion internet dédiée. Pour être qualifiée de telle, la connexion doit commencer dans un pays d'un continent et se terminer sur un autre continent.  Dans l'idéal, il s'agit d'une connexion directe (c'est-à-dire entre deux pays seulement), mais elle peut dans certains cas comporter une connexion intermédiaire. Prenez, par exemple, le pipeline "Echo" de Facebook et Google. Il relie Singapour à la Californie avec une connexion à Guam. Ces connexions sont de gros tuyaux de données, capables de pousser des téraoctets par seconde. 
</t>
    </r>
    <r>
      <rPr>
        <b/>
        <sz val="12"/>
        <color rgb="FF000000"/>
        <rFont val="Times New Roman"/>
        <family val="1"/>
        <charset val="1"/>
      </rPr>
      <t xml:space="preserve">
</t>
    </r>
    <r>
      <rPr>
        <sz val="12"/>
        <color rgb="FF000000"/>
        <rFont val="Times New Roman"/>
        <family val="1"/>
        <charset val="1"/>
      </rPr>
      <t xml:space="preserve">Il existe de nombreux types de groupes de propriétaires et de consortiums qui construisent, possèdent et exploitent des câbles sous-marins, dont : 
1. les opérateurs de télécommunications traditionnels tels que AT&amp;T, Verizon, China Telecom, NTT, Orange, etc. qui développent souvent une liaison par câble sous-marin international dans le cadre d'un effort collectif, c'est-à-dire en tant que consortiums ;  
2. les opérateurs de télécommunications traditionnels tels que NTT, Orange, etc. qui développent souvent une liaison par câble sous-marin dans le cadre d'un effort collectif, c'est-à-dire en tant que consortiums. il existe également une nouvelle ère d'opérateurs qui ont émergé pour devenir des acteurs très importants depuis les années 1990, notamment Tata Communications mais aussi d'autres comme Airtel (Bharti), Global Cloud Xchange), etc. ;  
3. les systèmes de câbles sous-marins construits, exploités et détenus par un petit nombre de sociétés Internet mondiales comme Google, Facebook, Microsoft, etc, dont beaucoup ont été développés sous forme de coentreprises entre elles ou en collaboration avec des opérateurs et des consortiums de télécommunications traditionnels, par exemple la liaison Atlantique Nord entre l'Europe et l'Amérique du Nord, Marea, qui est détenue et exploitée par Telefonica, Google et Facebook.  
</t>
    </r>
    <r>
      <rPr>
        <b/>
        <sz val="12"/>
        <color rgb="FF000000"/>
        <rFont val="Times New Roman"/>
        <family val="1"/>
        <charset val="1"/>
      </rPr>
      <t xml:space="preserve">
</t>
    </r>
    <r>
      <rPr>
        <sz val="12"/>
        <color rgb="FF000000"/>
        <rFont val="Times New Roman"/>
        <family val="1"/>
        <charset val="1"/>
      </rPr>
      <t>Les rapports annuels des plus grandes entreprises, Telegeography et le Submarine Telecoms Industry Report de Terabit sont de bonnes sources de données sur ce secteur. La carte des câbles sous-marins de Telegeography, régulièrement mise à jour, est également une excellente source et contient des informations détaillées, notamment sur les lieux de connexion des câbles et leurs propriétaires.</t>
    </r>
  </si>
  <si>
    <t>Data Centres - Centres de données</t>
  </si>
  <si>
    <r>
      <rPr>
        <b/>
        <sz val="12"/>
        <color rgb="FF000000"/>
        <rFont val="Times New Roman"/>
        <family val="1"/>
        <charset val="1"/>
      </rPr>
      <t>Centres de données</t>
    </r>
    <r>
      <rPr>
        <sz val="12"/>
        <color rgb="FF000000"/>
        <rFont val="Times New Roman"/>
        <family val="1"/>
        <charset val="1"/>
      </rPr>
      <t xml:space="preserve"> : Un emplacement qui abrite des serveurs qui fournissent des services pour les différentes fonctions en ligne.  Cela inclut le SaaS (software as a service), le IaaS (infrastructure as a service), le PaaS (platform as a service) et d'autres.  Ces centres peuvent être entièrement tournés vers l'extérieur (vente de services à des tiers - cf IBM), propriétaires (construits exclusivement pour l'usage privé de l'entreprise – cf Facebook) ou un mélange hybride des deux (construits pour un usage interne et la capacité excédentaire vendue à des tiers – cf Amazon). Les principaux fournisseurs actuels (2021) sont Alibaba Cloud, AWS d'Amazon, Google Cloud et Azure de Microsoft. 
</t>
    </r>
    <r>
      <rPr>
        <b/>
        <sz val="12"/>
        <color rgb="FF000000"/>
        <rFont val="Times New Roman"/>
        <family val="1"/>
        <charset val="1"/>
      </rPr>
      <t xml:space="preserve">
</t>
    </r>
    <r>
      <rPr>
        <sz val="12"/>
        <color rgb="FF000000"/>
        <rFont val="Times New Roman"/>
        <family val="1"/>
        <charset val="1"/>
      </rPr>
      <t>Certaines données sont disponibles pour ce secteur et ces entreprises au niveau international et dans quelques-uns des grands marchés tels que les États-Unis, la Chine et l'Europe, ainsi que dans les rapports annuels de chacune des principales entreprises. Les centres de données sont inclus dans la catégorie "Industrie des services auxiliaires de l'Internet" dans les statistiques officielles de certains pays, par exemple le Japon, mais il n'existe pas de définition officielle ou standard pour ces services.</t>
    </r>
  </si>
  <si>
    <t>Data Brokers - Courtiers en données</t>
  </si>
  <si>
    <r>
      <rPr>
        <b/>
        <sz val="12"/>
        <color rgb="FF000000"/>
        <rFont val="Times New Roman"/>
        <family val="1"/>
        <charset val="1"/>
      </rPr>
      <t>Courtiers en données</t>
    </r>
    <r>
      <rPr>
        <sz val="12"/>
        <color rgb="FF000000"/>
        <rFont val="Times New Roman"/>
        <family val="1"/>
        <charset val="1"/>
      </rPr>
      <t xml:space="preserve"> : les entreprises de ce secteur capturent, consolident, relient et agrègent des données structurées, non structurées, semi-structurées et des métadonnées provenant d'une grande variété de sources, notamment des statistiques gouvernementales, des données administratives gouvernementales et des données ouvertes, ainsi que des données transactionnelles et de consommation, des données de médias sociaux et des données comportementales sur les personnes, les lieux, les choses. 
</t>
    </r>
    <r>
      <rPr>
        <b/>
        <sz val="12"/>
        <color rgb="FF000000"/>
        <rFont val="Times New Roman"/>
        <family val="1"/>
        <charset val="1"/>
      </rPr>
      <t xml:space="preserve">
</t>
    </r>
    <r>
      <rPr>
        <sz val="12"/>
        <color rgb="FF000000"/>
        <rFont val="Times New Roman"/>
        <family val="1"/>
        <charset val="1"/>
      </rPr>
      <t xml:space="preserve">Les données peuvent également être acquises à partir de technologies intelligentes, de flux de clics, d'appareils mobiles et de véhicules autonomes, de biocapteurs individuels et/ou de grandes bases de données moléculaires et protéiques (génétique), de généalogie, pour n'en citer que quelques-unes. Parmi les autres sources de données qui alimentent l'industrie du courtage de données, on peut citer les industries des médias ou les grandes sciences telles que la biologie computationnelle, les sciences de la terre, les industries chimiques et pharmaceutiques, ainsi que les bureaux de crédit, les sociétés de marketing et de sondage d'opinion, les compagnies d'assurance, les sociétés pharmaceutiques, les sociétés minières et logistiques, l'agriculture de précision, les programmes de cartes de fidélité, les éditeurs d'annuaires et de listes d'adresses, les enquêtes, les services de traitement et d'hébergement de données, et les sociétés impliquées dans les grandes sciences de la santé, de l'agriculture, etc. Parmi les exemples, citons Acxiom, Epsilon, Deloitte, Oracle, Experian et Equifax, Palantir, ainsi que des entreprises de communication et de médias traditionnelles possédant des divisions de courtage de données, comme Bell Canada Entreprise qui vient d'acquérir Environics Analytics, Arvato de Bertelsmann et des divisions similaires chez Tencent, Naspers, etc.
</t>
    </r>
    <r>
      <rPr>
        <b/>
        <sz val="12"/>
        <color rgb="FF000000"/>
        <rFont val="Times New Roman"/>
        <family val="1"/>
        <charset val="1"/>
      </rPr>
      <t xml:space="preserve">
</t>
    </r>
    <r>
      <rPr>
        <sz val="12"/>
        <color rgb="FF000000"/>
        <rFont val="Times New Roman"/>
        <family val="1"/>
        <charset val="1"/>
      </rPr>
      <t xml:space="preserve">Ces entreprises opèrent souvent de manière secrète, n'ont pas de classification spécifique d'agence statistique, ne sont pas bien réglementées au-delà de la réglementation sur la protection de la vie privée, à l'exception des sociétés d'évaluation du crédit, car elles font partie du secteur financier, et dans l'ensemble, on sait très peu de choses sur elles. </t>
    </r>
  </si>
  <si>
    <t>Mergers &amp; Acquisitions - Fusions &amp; Acquisitions</t>
  </si>
  <si>
    <r>
      <rPr>
        <b/>
        <sz val="12"/>
        <color rgb="FF000000"/>
        <rFont val="Times New Roman"/>
        <family val="1"/>
        <charset val="1"/>
      </rPr>
      <t>Fusions &amp; Acquisitions</t>
    </r>
    <r>
      <rPr>
        <sz val="12"/>
        <color rgb="FF000000"/>
        <rFont val="Times New Roman"/>
        <family val="1"/>
        <charset val="1"/>
      </rPr>
      <t xml:space="preserve"> : Cette fiche regroupe les données sur les fusions &amp; acquisitions dans chacun des secteurs des médias que nous couvrons au fil du temps. Les principales variables sont : l'entreprise acquise, l'entreprise acquéreuse, la date de clôture de la transaction, et la valeur de la transaction. </t>
    </r>
  </si>
  <si>
    <t>Concentration Metrics – Mesures de la concentration</t>
  </si>
  <si>
    <r>
      <rPr>
        <b/>
        <sz val="12"/>
        <color rgb="FF000000"/>
        <rFont val="Times New Roman"/>
        <family val="1"/>
        <charset val="1"/>
      </rPr>
      <t>Mesures de la concentration</t>
    </r>
    <r>
      <rPr>
        <sz val="12"/>
        <color rgb="FF000000"/>
        <rFont val="Times New Roman"/>
        <family val="1"/>
        <charset val="1"/>
      </rPr>
      <t xml:space="preserve"> : Pour déterminer si les marchés des médias sont concentrés ou concurrentiels - et la direction des tendances dans le temps - notre étude applique deux mesures économiques courantes : Les ratios de concentration (CR4) et l'indice Herfindahl-Hirschman (HHI). Ces méthodes sont appliquées à chacune des industries médiatiques que nous étudions et pour comparer les résultats à travers les médias, le temps (l'histoire) et les différents pays. 
</t>
    </r>
    <r>
      <rPr>
        <b/>
        <sz val="12"/>
        <color rgb="FF000000"/>
        <rFont val="Times New Roman"/>
        <family val="1"/>
        <charset val="1"/>
      </rPr>
      <t xml:space="preserve">
</t>
    </r>
    <r>
      <rPr>
        <sz val="12"/>
        <color rgb="FF000000"/>
        <rFont val="Times New Roman"/>
        <family val="1"/>
        <charset val="1"/>
      </rPr>
      <t xml:space="preserve">La méthode CR additionne les parts de chaque entreprise sur un marché et émet des jugements basés sur des normes largement acceptées, quatre entreprises (CR4) ayant plus de 50 % de part de marché et huit entreprises (CR8) plus de 75 % étant considérées comme des indicateurs de concentration des médias. 
</t>
    </r>
    <r>
      <rPr>
        <b/>
        <sz val="12"/>
        <color rgb="FF000000"/>
        <rFont val="Times New Roman"/>
        <family val="1"/>
        <charset val="1"/>
      </rPr>
      <t xml:space="preserve">
</t>
    </r>
    <r>
      <rPr>
        <sz val="12"/>
        <color rgb="FF000000"/>
        <rFont val="Times New Roman"/>
        <family val="1"/>
        <charset val="1"/>
      </rPr>
      <t xml:space="preserve">La méthode HHI est une méthode plus fine qui permet de saisir des changements et des différences plus subtils sur les marchés des médias. Elle met au carré la part de marché de chaque entreprise sur un marché donné, puis les additionne pour obtenir une mesure de la concentration. S'il y a 100 entreprises, chacune ayant 1% de part de marché, on considère que les marchés sont hautement concurrentiels (ce qui se traduit par un score HHI de 100), tandis qu'un monopole prévaut lorsqu'une entreprise détient 100% de part de marché (avec un score HHI de 10 000). 
</t>
    </r>
    <r>
      <rPr>
        <b/>
        <sz val="12"/>
        <color rgb="FF000000"/>
        <rFont val="Times New Roman"/>
        <family val="1"/>
        <charset val="1"/>
      </rPr>
      <t xml:space="preserve">
</t>
    </r>
    <r>
      <rPr>
        <sz val="12"/>
        <color rgb="FF000000"/>
        <rFont val="Times New Roman"/>
        <family val="1"/>
        <charset val="1"/>
      </rPr>
      <t>En 2010, le ministère américain de la justice a adopté un ensemble révisé de directives IHH pour catégoriser l'intensité de la concentration. Les nouveaux seuils sont les suivants :
HHI &lt; 1500 Non-concentré 
HHI &gt; 1500 mais &lt; 2 500 Modérément concentré 
HHI &gt; 2 500 Forte concentration</t>
    </r>
  </si>
  <si>
    <t>Notes</t>
  </si>
  <si>
    <t>Sandbox</t>
  </si>
  <si>
    <t>Country</t>
  </si>
  <si>
    <t>Year</t>
  </si>
  <si>
    <t>Total Revenue (Millions EUR€)</t>
  </si>
  <si>
    <t>Total Revenue (Millions US$)</t>
  </si>
  <si>
    <t>Subscriber Revenue (Millions EUR€)</t>
  </si>
  <si>
    <t>Mobile Voice Revenue (Millions EUR€)</t>
  </si>
  <si>
    <t>Mobile Data Revenue (Millions EUR€)</t>
  </si>
  <si>
    <t>Ad Revenue (Millions EUR€)</t>
  </si>
  <si>
    <t>Public Funding (Millions EUR€)</t>
  </si>
  <si>
    <t>Physical Sales (Millions EUR€)</t>
  </si>
  <si>
    <t>Digital Sales/Download (Millions EUR€)</t>
  </si>
  <si>
    <t>Recorded Music Revenue (Millions EUR€)</t>
  </si>
  <si>
    <t>Live Entertainment Revenue (Millions EUR€)</t>
  </si>
  <si>
    <t>Publishing Royalties (Millions US$)</t>
  </si>
  <si>
    <t>Micropayments (Millions EUR€)</t>
  </si>
  <si>
    <t>Other Revenue (Millions EUR€)</t>
  </si>
  <si>
    <t>France</t>
  </si>
  <si>
    <t>Wireline</t>
  </si>
  <si>
    <t xml:space="preserve"> </t>
  </si>
  <si>
    <t>Wireless</t>
  </si>
  <si>
    <t>ISP</t>
  </si>
  <si>
    <t>Multichannel Video Distribution (Cable/DBS/IPTV)</t>
  </si>
  <si>
    <t>Broadcast TV</t>
  </si>
  <si>
    <t>Film Production/Distribution</t>
  </si>
  <si>
    <t>Broadcast Radio</t>
  </si>
  <si>
    <t>Newspapers</t>
  </si>
  <si>
    <t>Magazines</t>
  </si>
  <si>
    <t>Books</t>
  </si>
  <si>
    <t>Source :  CSA Guide des chaînes 2021 : Guide des chaînes 2021.pdf</t>
  </si>
  <si>
    <t>Pay TV Programming Services</t>
  </si>
  <si>
    <t>Online Video Services</t>
  </si>
  <si>
    <t>Source : Arcep - https://www.arcep.fr/fileadmin/cru-1633356793/reprise/observatoire/march-an2020/obs-marches-annuel-2020-prov_260521.pdf, p.28, ligne « autres revenus liés à l’accès à internet (services audiovisuels facturés en supplément, vidéo à la demande…)</t>
  </si>
  <si>
    <t>VOD</t>
  </si>
  <si>
    <t>TVOD</t>
  </si>
  <si>
    <t>SVOD+TVOD</t>
  </si>
  <si>
    <t>SVOD</t>
  </si>
  <si>
    <t>TV Show Production</t>
  </si>
  <si>
    <t>Film Production</t>
  </si>
  <si>
    <t>Film Exhibition</t>
  </si>
  <si>
    <t>Digital Games</t>
  </si>
  <si>
    <t>Source : https://www.culture.gouv.fr/Media/Medias-creation-rapide/Chiffres-cles-2021_Radio.xlsx</t>
  </si>
  <si>
    <t>https://www.cspdocendi.fr/sites/default/files/medias/documents/2021-09/livre_hebdo_classement_juin_2018.pdf</t>
  </si>
  <si>
    <t>Music Services</t>
  </si>
  <si>
    <t>Parent Ownership Group</t>
  </si>
  <si>
    <t>Operating Division/Company</t>
  </si>
  <si>
    <t>Operating Brand/Title</t>
  </si>
  <si>
    <t>Market Shares by Revenue (%)</t>
  </si>
  <si>
    <t>Subscribers (000s)</t>
  </si>
  <si>
    <t>Market Shares by Subscriber (%)</t>
  </si>
  <si>
    <t>France Telecom</t>
  </si>
  <si>
    <t>Orange</t>
  </si>
  <si>
    <t>Global market : Source ARCEP :  https://www.data.gouv.fr/fr/datasets/r/f30bc772-7dff-49d6-940e-42865f32a9da. Market share by revenues : https://lafibre.info/chiffres/parts-de-marche-dans-ladsl-la-fibre-optique-et-la-telephonie-mobile/2760/. Market Market shares by subscribers and total subscribers : https://humapp.com/wp-content/uploads/2018/10/Humapp-Rapport-Branche-2018.pdf</t>
  </si>
  <si>
    <t>Iliad</t>
  </si>
  <si>
    <t>Free</t>
  </si>
  <si>
    <t>Altice Europe</t>
  </si>
  <si>
    <t>SFR Group</t>
  </si>
  <si>
    <t>SFR</t>
  </si>
  <si>
    <t>Bouygues</t>
  </si>
  <si>
    <t>Bouygues Telecom</t>
  </si>
  <si>
    <t>-</t>
  </si>
  <si>
    <t>Others</t>
  </si>
  <si>
    <t>Altice France</t>
  </si>
  <si>
    <t>Global market : Source ARCEP :  https://www.data.gouv.fr/fr/datasets/r/f30bc772-7dff-49d6-940e-42865f32a9da. Market share by revenues : https://lafibre.info/chiffres/parts-de-marche-dans-ladsl-la-fibre-optique-et-la-telephonie-mobile/2760/. Market Market shares by subscribers and total subscribers : 2019 :  https://humapp.com/wp-content/uploads/2019/12/Humapp-Rapport-Branche-2020.pdf. Source IDATE</t>
  </si>
  <si>
    <t>Global market : Source ARCEP :  https://www.data.gouv.fr/fr/datasets/r/f30bc772-7dff-49d6-940e-42865f32a9da. Market share by revenues : https://lafibre.info/chiffres/parts-de-marche-dans-ladsl-la-fibre-optique-et-la-telephonie-mobile/2760/. Market Market shares by subscribers and total subscribers : https://humapp.com/wp-content/uploads/2021/01/Humapp-Rapport-2020.pdf, p. 13. Source IDATE</t>
  </si>
  <si>
    <t>Calculation marketshares by revenues : Source https://lafibre.info/chiffres/parts-de-marche-dans-ladsl-la-fibre-optique-et-la-telephonie-mobile/2280/ * Total number of subscribers : Source : Arcep – https://www.arcep.fr/fileadmin/cru-1633356793/reprise/observatoire/march-an2020/obs-marches-annuel-2020-prov_260521.pdf, p.16.Calculation market shares by subscribers : Arcep + rapport Humapp 2018 :  https://humapp.com/wp-content/uploads/2019/12/Humapp-Rapport-Branche-2018.pdf</t>
  </si>
  <si>
    <t>Others/MVNO</t>
  </si>
  <si>
    <t>Calculation marketshares by revenues : Source https://lafibre.info/chiffres/parts-de-marche-dans-ladsl-la-fibre-optique-et-la-telephonie-mobile/2628/ * Total number of subscribers : Source : Arcep – https://www.arcep.fr/fileadmin/cru-1633356793/reprise/observatoire/march-an2020/obs-marches-annuel-2020-prov_260521.pdf, p.16. Calculation market shares by subscribers : Arcep + rapport Humapp 2019 :  https://humapp.com/wp-content/uploads/2019/12/Humapp-Rapport-Branche-2019.pdf, p. 9</t>
  </si>
  <si>
    <t>Calculation marketshares by revenues : Source https://lafibre.info/chiffres/parts-de-marche-dans-ladsl-la-fibre-optique-et-la-telephonie-mobile/2760/  * Total number of subscribers : Source : Arcep – https://www.arcep.fr/fileadmin/cru-1633356793/reprise/observatoire/march-an2020/obs-marches-annuel-2020-prov_260521.pdf, p.16.Calculation market shares by subscribers : Arcep + rapport Humapp 2019 :  https://humapp.com/wp-content/uploads/2019/12/Humapp-Rapport-Branche-2020.pdf, p. 9</t>
  </si>
  <si>
    <t>Marketshares by revenues : https://lafibre.info/chiffres/parts-de-marche-dans-ladsl-la-fibre-optique-et-la-telephonie-mobile/2820/ * Total number source Arcep. Market share by subscribers : https://www.cftcmediaplus.fr/wp-content/uploads/2022/01/Humapp-Rapport-2021.pdf, p. 9</t>
  </si>
  <si>
    <t>Sub-sector</t>
  </si>
  <si>
    <t>France Telecom (Orange/Wanadoo)</t>
  </si>
  <si>
    <r>
      <rPr>
        <b/>
        <sz val="12"/>
        <color rgb="FF000000"/>
        <rFont val="Times New Roman"/>
        <family val="1"/>
        <charset val="1"/>
      </rPr>
      <t>ISP</t>
    </r>
    <r>
      <rPr>
        <sz val="12"/>
        <color rgb="FF000000"/>
        <rFont val="Times New Roman"/>
        <family val="1"/>
        <charset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</si>
  <si>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Iliad (Free)</t>
  </si>
  <si>
    <t>Source: ARCEP; NB: total revenue includes various Internet sales and broadband sales; market shares are based on data obtained directly
from operators.</t>
  </si>
  <si>
    <t>Numericable/Altice (cable)</t>
  </si>
  <si>
    <t>SFR/Neuf Cegetel (Vivendi, then Altice)</t>
  </si>
  <si>
    <t>Tele2 (Sweden)</t>
  </si>
  <si>
    <t>Source: Our calculations based on data from &lt;http://www.atinternet.com/&gt;.</t>
  </si>
  <si>
    <t>AOL France (US)</t>
  </si>
  <si>
    <t>9 Telecom</t>
  </si>
  <si>
    <t>Tiscali (Italy)</t>
  </si>
  <si>
    <t>Bouygues Telecom (Darty until 2012)</t>
  </si>
  <si>
    <t>10 Telecom</t>
  </si>
  <si>
    <t>11 Telecom</t>
  </si>
  <si>
    <t xml:space="preserve">Calculation marketshares by revenues : Source https://lafibre.info/chiffres/parts-de-marche-dans-ladsl-la-fibre-optique-et-la-telephonie-mobile/2280/.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2019 : https://humapp.com/wp-content/uploads/2019/12/Humapp-Rapport-Branche-2019.pdf </t>
  </si>
  <si>
    <t>Numericable-SFR</t>
  </si>
  <si>
    <t xml:space="preserve">Calculation marketshares by revenues : Source https://lafibre.info/chiffres/parts-de-marche-dans-ladsl-la-fibre-optique-et-la-telephonie-mobile/2280/.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2019 : https://humapp.com/wp-content/uploads/2019/12/Humapp-Rapport-Branche-2019.pdf </t>
  </si>
  <si>
    <t>Calculation marketshares by revenues : Source https://lafibre.info/chiffres/parts-de-marche-dans-ladsl-la-fibre-optique-et-la-telephonie-mobile/2280/.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2017 : https://humapp.com/wp-content/uploads/2018/01/Unetel-Rapport-2017.pdf</t>
  </si>
  <si>
    <t>Calculation marketshares by revenues : Source https://lafibre.info/chiffres/parts-de-marche-dans-ladsl-la-fibre-optique-et-la-telephonie-mobile/2664/.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2018 : https://humapp.com/wp-content/uploads/2018/10/Humapp-Rapport-Branche-2018.pdf</t>
  </si>
  <si>
    <t xml:space="preserve">Calculation marketshares by revenues : Source  https://lafibre.info/chiffres/parts-de-marche-dans-ladsl-la-fibre-optique-et-la-telephonie-mobile/2760/.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2020 : https://humapp.com/wp-content/uploads/2019/12/Humapp-Rapport-Branche-2019.pdf </t>
  </si>
  <si>
    <t>Calculation marketshares by revenues : Source : https://lafibre.info/chiffres/parts-de-marche-dans-ladsl-la-fibre-optique-et-la-telephonie-mobile/2832/. Total subscribers Internet access hign and very high debit, including  internet/TV subscriptions : Source : Arcep – https://www.arcep.fr/fileadmin/cru-1633356793/reprise/observatoire, p.16 Chiffre d’affaires marché : hhttps://www.arcep.fr/fileadmin/cru-1644829254/reprise/observatoire/march-an2020/obs-marches-annee-2020-definitif_decembre2021.pdf, p. 20.Market shares by subscribers : Source Humapp : https://humapp.com/wp-content/uploads/2021/01/Humapp-Rapport-2020.pdf, p. 13.</t>
  </si>
  <si>
    <t>Altice/Numericable-Completel</t>
  </si>
  <si>
    <r>
      <rPr>
        <b/>
        <sz val="12"/>
        <color rgb="FF000000"/>
        <rFont val="Times New Roman"/>
        <family val="1"/>
        <charset val="1"/>
      </rPr>
      <t>Multichannel Video Distribution</t>
    </r>
    <r>
      <rPr>
        <sz val="12"/>
        <color rgb="FF000000"/>
        <rFont val="Times New Roman"/>
        <family val="1"/>
        <charset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</si>
  <si>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Noos (Lyonnaise)</t>
  </si>
  <si>
    <t>Source: Aggregation of Tables 5.6 and 5.7.</t>
  </si>
  <si>
    <t>France Telecom Cable (France Telecom)</t>
  </si>
  <si>
    <t>Source: *ART report; E: authors’ estimation based on various documents (to be interpreted with caution).</t>
  </si>
  <si>
    <t>UPC France (Liberty Global, US)</t>
  </si>
  <si>
    <t>Source: *ART, ARCEP, and CSA (E estimation based on various documents); data to be interpreted with caution.
1 Numericable was controlled by the consortium Ypso, owned by Cinven, UK 35%, Carlyle, USA 35%, and Altice, headquartered
in Luxembourg 30%. In 2014, Altice acquired the interests of its partners.</t>
  </si>
  <si>
    <t>Est Vidéocommunication</t>
  </si>
  <si>
    <t>Vivendi (Canalsat)</t>
  </si>
  <si>
    <t>TPS</t>
  </si>
  <si>
    <t>Altice</t>
  </si>
  <si>
    <t>Caisse des Dépôts et Consignations</t>
  </si>
  <si>
    <t>Market Share by Revenue (%)</t>
  </si>
  <si>
    <t>Market Shares by Audience (%)</t>
  </si>
  <si>
    <t>France Télévisions (public)</t>
  </si>
  <si>
    <t>France 2</t>
  </si>
  <si>
    <t>France 3</t>
  </si>
  <si>
    <t>France 5</t>
  </si>
  <si>
    <t>Arte</t>
  </si>
  <si>
    <t>Bouygues Group (TF1)</t>
  </si>
  <si>
    <t>Bertelsmann (Germany, M6 Group)</t>
  </si>
  <si>
    <t>Vivendi</t>
  </si>
  <si>
    <t>Groupe France Télévisions</t>
  </si>
  <si>
    <t>F2, F3, F4, F5, FO, F Info</t>
  </si>
  <si>
    <t>Source Market share by Audience Groups : https://www.csa.fr/Informer/Collections-du-CSA/Bilans/Bilans-financiers/Bilan-financier-2018-des-chaines-nationales-gratuites, p.18 . Source Revenues : https://www.csa.fr/Informer/Collections-du-CSA/Bilans/Bilans-financiers/Bilan-financier-2018-des-chaines-nationales-gratuites, p. 16 + Annual reports : https://issuu.com/francetelevisions/docs/rapport_financier_2018 (only Broadcast activities), p. 9, https://groupe-tf1.fr/sites/default/files/pdf-financiers/rapport_dactivite_2017_fr_vdef_0.pdf, p. 4, https://www.groupem6.fr/content/uploads/2019/02/Rapport-financier-annuel-2018.pdf, p. 206, Ad Revenues Groupe M6 : https://www.groupem6.fr/content/uploads/2019/03/DDR-M6-2018-1.pdf, p. 168</t>
  </si>
  <si>
    <t>Groupe Bouygues</t>
  </si>
  <si>
    <t>Groupe TF1</t>
  </si>
  <si>
    <t>TF1, TMC, TFX, LCI, TF1 Séries Films</t>
  </si>
  <si>
    <t>RTL Group</t>
  </si>
  <si>
    <t>Groupe M6</t>
  </si>
  <si>
    <t>M6, W9, 6Ter</t>
  </si>
  <si>
    <t>Groupe Canal+ (chaines gratuites)</t>
  </si>
  <si>
    <t>C8, Cstar, CNews</t>
  </si>
  <si>
    <t>Groupe NEXT RadioTV</t>
  </si>
  <si>
    <t>BFMTV, RMC Story, RMC Découverte</t>
  </si>
  <si>
    <t>MRG-Radio</t>
  </si>
  <si>
    <t>Groupe NRJ</t>
  </si>
  <si>
    <t>NRJ12, Chérie 25</t>
  </si>
  <si>
    <t>Groupe Amaury</t>
  </si>
  <si>
    <t>Gulli, La chaîne L’Equipe</t>
  </si>
  <si>
    <t>Market share by Audience Groups : https://www.csa.fr/Informer/Collections-du-CSA/Bilans/Bilans-financiers/Bilan-financier-2018-des-chaines-nationales-gratuites, p. 18. Source Revenues : CSA : https://www.csa.fr/Informer/Collections-du-CSA/Bilans/Bilans-financiers/Bilan-financier-2018-des-chaines-nationales-gratuites, p. 16. + Annual reports : https://issuu.com/francetelevisions/docs/rapport_financier_2018 (only Broadcast activities), p. 9, https://groupe-tf1.fr/sites/default/files/pdf-financiers/rapport_dactivite_groupe_tf1_2018_fr_vdef.pdf, p. 4, https://www.groupem6.fr/content/uploads/2019/02/Rapport-financier-annuel-2018.pdf, p. 206, Ad Revenues Groupe M6 : https://www.groupem6.fr/content/uploads/2019/03/DDR-M6-2018-1.pdf, p. 168</t>
  </si>
  <si>
    <t>Source Market share by Audience groups : https://www.csa.fr/Informer/Collections-du-CSA/Panorama-Toutes-les-etudes-liees-a-l-ecosysteme-audiovisuel/Le-guide-des-chaines-numeriques/Guide-des-chaines-2021, p. 13. Source Revenues &amp; Àd revenues : https://www.csa.fr/content/download/264469/840463/version/1/file/Bilan%20financier%20des%20cha%C3%Aenes%20nationales%20gratuites%20-%20Ann%C3%A9e%202020.pdf, p. 11 + annual reports : https://issuu.com/francetelevisions/docs/rapport_2020_volet_financier, https://groupe-tf1.fr/sites/default/files/pdf-financiers/rapport_dactivite_2020_fr_vdef.pdf, p. 4, https://www.groupem6.fr/content/uploads/2021/03/Rapport-financier-annuel-2020.pdf, p. 15. Ad Revenues Groupe M6 : https://www.groupem6.fr/content/uploads/2021/02/Information-M6-FY-2020-1.pdfRevenues L’Equipe : &amp; Ad Revenues Source CSA https://www.csa.fr/content/download/264469/840463/version/1/file/Bilan%20financier%20des%20cha%C3%Aenes%20nationales%20gratuites%20-%20Ann%C3%A9e%202020.pdf, p. 11 – Revenues Television Groupe NRJ : https://www.nrjgroup.fr/files/2020/03/NRJ-Group-Pr%C3%A9sentation-des-r%C3%A9sultats-annuels-2019.pdf, p. 28</t>
  </si>
  <si>
    <t>M6, W9, 6Ter, Gulli</t>
  </si>
  <si>
    <t>La chaîne L’Equipe</t>
  </si>
  <si>
    <t>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t>
  </si>
  <si>
    <t xml:space="preserve">Pay TV Programming Services </t>
  </si>
  <si>
    <t>Altice/Numericable</t>
  </si>
  <si>
    <t>France Telecom Cable (France Telecom, about 27% owned by French State, directly or indirectly)</t>
  </si>
  <si>
    <t>UPC France (Liberty, USA)</t>
  </si>
  <si>
    <t>Groupe Canal+</t>
  </si>
  <si>
    <t>Canal+, Canal+ Cinéma, Canal+ Sport, Canal+ Family, Canal+ Séries, Canal+ Décalé</t>
  </si>
  <si>
    <t>Source Revenues Groups: CSA, https://www.csa.fr/content/download/258221/762146/version/1/file/Bilan%20financier%202018%20cha%C3%Aenes%20payantes.pdf, p. 17. Ad Revenues Groups, p. 22. Chanel Services with revenues under 0,4 M€ not included. Number of subscribers : Groups annual reports : https://www.vivendi.com/wp-content/uploads/2019/02/20190214_VIV_CP_Resultats_annuels_2018.pdf, p. 6. Number of subscribers : estimation from Groups Annual reports  ( ! not very reliable as it is difficult to isolate TV subscribers from SVOD or ISP offers).</t>
  </si>
  <si>
    <t>Groupe Canal+ Thematics</t>
  </si>
  <si>
    <t>Ciné+ Premier, Ciné+ Club, Ciné+ Emotion, Ciné+ Frisson, Ciné+ Famiz, Ciné+ Classic, Comédie+, CStar Hits France, Infosport+, Mezzo*, Piwi+, Planète+, Planète+ Crime et Investigation, Planète+ A&amp;E, Polar+, Seasons, Télétoon+</t>
  </si>
  <si>
    <t>Groupe Orange</t>
  </si>
  <si>
    <t>Orange Cinéma Série OCS Max, OCS City, OCS Choc, OCS Géants, OCS à la demande</t>
  </si>
  <si>
    <t>Best of Shopping, M6 Boutique and Co, M6 Music, Paris Première, Téva, Série Club (50%), La Chaîne du Père Noël</t>
  </si>
  <si>
    <t>Groupe Next RadioTV</t>
  </si>
  <si>
    <t xml:space="preserve">RMC Sport 1, 2, 3, RMC Sport News, BFM Business </t>
  </si>
  <si>
    <t>Groupe Lagardère</t>
  </si>
  <si>
    <t>Canal J, Elle Girls, MCM, MCM Top, Mezzo, RFM TV,  Tiji, Virgin Radio TV</t>
  </si>
  <si>
    <t>Mediawan</t>
  </si>
  <si>
    <t>Groupe Media Wan/AB Thématiques</t>
  </si>
  <si>
    <t>AB1, AutoMoto, Action, Animaux, Chasse et Pêche, Mangas, Sciences et Vie TV, Toute L’Histoire, Trek</t>
  </si>
  <si>
    <t>Histoire, TV Breizh, Ushuaïa TV, Série Club (50%)</t>
  </si>
  <si>
    <t>13ème Rue, beIN SPORTS 1, 2, 3, Berbère TV, Demain, Disney Channel, Equidia, Euronews, Eurosport, Game One, Générations TV, J-One, KTO, La Chaîne Météo, Melody, Mezzo*, Muséum Channel, My Zen TV, NRJ Hits, Non Stop People, OL TV, RT France, Trace Urban, Trace Tropical, Trace Africa</t>
  </si>
  <si>
    <t>Source Revenues Groups: CSA, https://www.csa.fr/content/download/258221/762146/version/1/file/Bilan%20financier%202018%20cha%C3%Aenes%20payantes.pdf, p. 17. - Ad Revenues Groups : same document, p. 22. Chanel Services with revenues under 0,4 M€ not included. Number of subscribers : Groups annual reports : https://www.vivendi.com/wp-content/uploads/2019/02/20190214_VIV_CP_Resultats_annuels_2018.pdf, p. 6. Number of subscribers : estimation from Groups Annual reports  ( ! not very reliable as it is difficult to isolate TV subscribers from SVOD or ISP offers).</t>
  </si>
  <si>
    <t>Source Revenues Groups : CSA : https://www.csa.fr/content/download/260162/808195/version/2/file/Bilan%20financier%202019%20des%20cha%C3%Aenes%20payantes.pdf, p. 15. Ad Revenues : same file, p. 19, Chanel Services with revenues under 0,4 M€ not included. Number of subscribers : Groups annual reports : https://www.vivendi.com/wp-content/uploads/2021/03/20210303_VIV_CP_Resultats-annuels-2020.pdf, p. 6. Number of subscribers : estimation from Groups Annual reports ( ! not very reliable as it is difficult to isolate TV subscribers from SVOD or ISP offers).</t>
  </si>
  <si>
    <t>Best of Shopping, M6 Boutique and Co, M6 Music, Paris Première, Téva, Série Club (50%), CanalJ, MCM, MCM Top, RFM TV,Tiji, La Chaîne du Père Noël</t>
  </si>
  <si>
    <t>Groupe Mediawan/AB Thématiques</t>
  </si>
  <si>
    <t>27 ,7</t>
  </si>
  <si>
    <t>Canal+</t>
  </si>
  <si>
    <t>Canal+ Cinéma</t>
  </si>
  <si>
    <t>Ciné+ Frisson</t>
  </si>
  <si>
    <t>Polar+</t>
  </si>
  <si>
    <t>Action</t>
  </si>
  <si>
    <t>Ciné+ Premier</t>
  </si>
  <si>
    <t>Canal+ Family</t>
  </si>
  <si>
    <t>Ciné+Famiz</t>
  </si>
  <si>
    <t>Paramount Channel</t>
  </si>
  <si>
    <t>TCM Cinéma</t>
  </si>
  <si>
    <t>Ciné+ Classic</t>
  </si>
  <si>
    <t>Ciné+ Club</t>
  </si>
  <si>
    <t>Canal+ Décalé</t>
  </si>
  <si>
    <t>Ciné+ Emotion</t>
  </si>
  <si>
    <t>Disney Cinéma</t>
  </si>
  <si>
    <t>Paramount Channel Décalé</t>
  </si>
  <si>
    <t>TV Breizh</t>
  </si>
  <si>
    <t>Paris Première</t>
  </si>
  <si>
    <t>RTL9</t>
  </si>
  <si>
    <t>Téva</t>
  </si>
  <si>
    <t>TV5 Monde</t>
  </si>
  <si>
    <t>Discovery Channel</t>
  </si>
  <si>
    <t>Planete + CI</t>
  </si>
  <si>
    <t>Discovery investigation</t>
  </si>
  <si>
    <t>Discovery Science</t>
  </si>
  <si>
    <t>Histoire TV</t>
  </si>
  <si>
    <t>Nat Geo Wild</t>
  </si>
  <si>
    <t>National Geographic</t>
  </si>
  <si>
    <t>Planete+ A&amp;E</t>
  </si>
  <si>
    <t>Science &amp; Vie TV</t>
  </si>
  <si>
    <t>Toute l’histoire</t>
  </si>
  <si>
    <t>Ushuaia TV</t>
  </si>
  <si>
    <t>Voyage</t>
  </si>
  <si>
    <t>Nickelodeon Junior</t>
  </si>
  <si>
    <t>Disney Channel</t>
  </si>
  <si>
    <t>Tiji</t>
  </si>
  <si>
    <t>Boomerang</t>
  </si>
  <si>
    <t>Boing</t>
  </si>
  <si>
    <t>Cartoon Network</t>
  </si>
  <si>
    <t>Canal J</t>
  </si>
  <si>
    <t>Discovery Family</t>
  </si>
  <si>
    <t>Disney Channel+1</t>
  </si>
  <si>
    <t>Disney Junior</t>
  </si>
  <si>
    <t>J-One</t>
  </si>
  <si>
    <t>Nickelodeon+1</t>
  </si>
  <si>
    <t>Piwi+</t>
  </si>
  <si>
    <t>Nickelodeon</t>
  </si>
  <si>
    <t>Toonami</t>
  </si>
  <si>
    <t>Game One</t>
  </si>
  <si>
    <t>Game One +1</t>
  </si>
  <si>
    <t>Mangas</t>
  </si>
  <si>
    <t>Canal+ Sport</t>
  </si>
  <si>
    <t>beIN Sports 1</t>
  </si>
  <si>
    <t>Eurosport</t>
  </si>
  <si>
    <t>Eurosport 2</t>
  </si>
  <si>
    <t>Auto Moto La Chaîne</t>
  </si>
  <si>
    <t>beIN Sports 2</t>
  </si>
  <si>
    <t>RMC Sports 1</t>
  </si>
  <si>
    <t>NRJ Hits</t>
  </si>
  <si>
    <t>M6Music</t>
  </si>
  <si>
    <t>MTV</t>
  </si>
  <si>
    <t>RFM TV</t>
  </si>
  <si>
    <t>13ème Rue</t>
  </si>
  <si>
    <t>AB1</t>
  </si>
  <si>
    <t>Série Club</t>
  </si>
  <si>
    <t>Warner TV</t>
  </si>
  <si>
    <t>Comédie +</t>
  </si>
  <si>
    <t>Canal+ Séries</t>
  </si>
  <si>
    <t>SyFy</t>
  </si>
  <si>
    <t>Comédie Central</t>
  </si>
  <si>
    <t>Free Broadcast TV Channels</t>
  </si>
  <si>
    <t>Vivendi (Canal +)</t>
  </si>
  <si>
    <t>Source: Our calculations based on data from the CSA (Guide des chaines thématiques): http://www.csa.fr
1 Vivendi acquired Bolloré’s channels in 2012.</t>
  </si>
  <si>
    <t>Bolloré Group</t>
  </si>
  <si>
    <t>Direct 8</t>
  </si>
  <si>
    <t>Direct Star</t>
  </si>
  <si>
    <t>Bouygues (TF1)</t>
  </si>
  <si>
    <t>TMC</t>
  </si>
  <si>
    <t>NT1</t>
  </si>
  <si>
    <t>NRJ (NRJ12)</t>
  </si>
  <si>
    <t>i&gt;télé</t>
  </si>
  <si>
    <t>Gulli (Lagardere)</t>
  </si>
  <si>
    <t>Netflix</t>
  </si>
  <si>
    <t>Prime Video</t>
  </si>
  <si>
    <t>0 ,6</t>
  </si>
  <si>
    <t>Disney+</t>
  </si>
  <si>
    <t>Orange VOD</t>
  </si>
  <si>
    <t>MyTF1 VOD</t>
  </si>
  <si>
    <t>Arte VOD</t>
  </si>
  <si>
    <t>Canal VOD</t>
  </si>
  <si>
    <t>SFR Play</t>
  </si>
  <si>
    <t>Google Play</t>
  </si>
  <si>
    <t>Rakuten TV</t>
  </si>
  <si>
    <t>iTunes</t>
  </si>
  <si>
    <t>Cinéma(s) @ la demande</t>
  </si>
  <si>
    <t>Apple TV+</t>
  </si>
  <si>
    <t>TFOU Max</t>
  </si>
  <si>
    <t>Gulli Max</t>
  </si>
  <si>
    <t>SFR Video Club</t>
  </si>
  <si>
    <t>Filmo TV</t>
  </si>
  <si>
    <t>E-cinema</t>
  </si>
  <si>
    <t>Films&amp;documentaires.com</t>
  </si>
  <si>
    <t>ADN Anime Digital Network</t>
  </si>
  <si>
    <t>Vidéo Futur</t>
  </si>
  <si>
    <t>Salto</t>
  </si>
  <si>
    <t>Spicee</t>
  </si>
  <si>
    <t>Starzplay</t>
  </si>
  <si>
    <t>UniversCiné</t>
  </si>
  <si>
    <t>Tenk</t>
  </si>
  <si>
    <t>Canal+ Series</t>
  </si>
  <si>
    <t>Alphabet</t>
  </si>
  <si>
    <t>SVOD &amp; TVOD</t>
  </si>
  <si>
    <t>Amazon Prime Video</t>
  </si>
  <si>
    <t>La Cinetek</t>
  </si>
  <si>
    <t>France.TV</t>
  </si>
  <si>
    <t>TF1</t>
  </si>
  <si>
    <t>Canal Plus</t>
  </si>
  <si>
    <t>RTL</t>
  </si>
  <si>
    <t>LOV Group Invest</t>
  </si>
  <si>
    <t>Banijay France</t>
  </si>
  <si>
    <t>Groupe France Televisions</t>
  </si>
  <si>
    <t>France.Tv.Studio</t>
  </si>
  <si>
    <t>Endemol France</t>
  </si>
  <si>
    <t>Endemolshine Production</t>
  </si>
  <si>
    <t>Shine France Divertissement</t>
  </si>
  <si>
    <t>ITV Studios LTD</t>
  </si>
  <si>
    <t>Métropole Television</t>
  </si>
  <si>
    <t>Studio 89 Productions</t>
  </si>
  <si>
    <t>M6 Montpellier, M6 Nantes, M6 Nice…</t>
  </si>
  <si>
    <t>Tel France</t>
  </si>
  <si>
    <t>Tel Sete</t>
  </si>
  <si>
    <t>Warner Bros. International Television Production France</t>
  </si>
  <si>
    <t>Fremantle Television Inc</t>
  </si>
  <si>
    <t>Fremantlemedia France</t>
  </si>
  <si>
    <t>Fremantle – FFP</t>
  </si>
  <si>
    <t>AKCB</t>
  </si>
  <si>
    <t>Noon</t>
  </si>
  <si>
    <t>24 695 453 €</t>
  </si>
  <si>
    <t>Xilam Animation</t>
  </si>
  <si>
    <t>BBC Worldwide Limited</t>
  </si>
  <si>
    <t>Bbc Studios France</t>
  </si>
  <si>
    <t>Kabo</t>
  </si>
  <si>
    <t>19 515 188 €</t>
  </si>
  <si>
    <t>On Entertainment</t>
  </si>
  <si>
    <t>Method Animation</t>
  </si>
  <si>
    <t>JLA Holding</t>
  </si>
  <si>
    <t>Jla Productions</t>
  </si>
  <si>
    <t>M Capital Partners</t>
  </si>
  <si>
    <t>Teamto</t>
  </si>
  <si>
    <t>Gaumont</t>
  </si>
  <si>
    <t>Gaumont Production Television</t>
  </si>
  <si>
    <t>C.Productions</t>
  </si>
  <si>
    <t>17 Juin Développement et Participations</t>
  </si>
  <si>
    <t>17 Juin Media</t>
  </si>
  <si>
    <t>17 Juin Edition, 17 Juin Musique</t>
  </si>
  <si>
    <t>ARI</t>
  </si>
  <si>
    <t>Fortiche Production</t>
  </si>
  <si>
    <t>Host Broadcast Service</t>
  </si>
  <si>
    <t>Host Broadcast Services France</t>
  </si>
  <si>
    <t>TelFrance</t>
  </si>
  <si>
    <t>Telfrance Serie</t>
  </si>
  <si>
    <t>CD Moniak</t>
  </si>
  <si>
    <t>Coyote Conseil</t>
  </si>
  <si>
    <t>Pro. C.D. - In C.D.</t>
  </si>
  <si>
    <t>ID Invest Expansion 2015</t>
  </si>
  <si>
    <t>Cyber Group Studios</t>
  </si>
  <si>
    <t>Morgane Groupe</t>
  </si>
  <si>
    <t>Morgane Production</t>
  </si>
  <si>
    <t>Ah Production</t>
  </si>
  <si>
    <t>Vivendi Content</t>
  </si>
  <si>
    <t>Flab Prod</t>
  </si>
  <si>
    <t>Kayenta Holding</t>
  </si>
  <si>
    <t>Nice Fellow Kayenta Production</t>
  </si>
  <si>
    <t>NFKP</t>
  </si>
  <si>
    <t>La Française des Jeux</t>
  </si>
  <si>
    <t>La Francaise D Images</t>
  </si>
  <si>
    <t>Sociétét d’Edition de Canal Plus</t>
  </si>
  <si>
    <t>Nulle Part Ailleurs Production</t>
  </si>
  <si>
    <t>H2o Divertissement</t>
  </si>
  <si>
    <t>Troisieme Oeil Productions</t>
  </si>
  <si>
    <t>TOG – The Oligarchs group</t>
  </si>
  <si>
    <t>The Oligarchs Productions</t>
  </si>
  <si>
    <t>Compagnie Des Phares Et Balises</t>
  </si>
  <si>
    <t>8 990 707 €</t>
  </si>
  <si>
    <t>AP Holding</t>
  </si>
  <si>
    <t>Authentic Media</t>
  </si>
  <si>
    <t>Authentic Prod</t>
  </si>
  <si>
    <t>Tangaro</t>
  </si>
  <si>
    <t>Escazals Films</t>
  </si>
  <si>
    <t>M6 Digital Services</t>
  </si>
  <si>
    <t>Gm6</t>
  </si>
  <si>
    <t>Golden Network, Golden Productions</t>
  </si>
  <si>
    <t>Vanilla Seed</t>
  </si>
  <si>
    <t>Brunch Studio</t>
  </si>
  <si>
    <t>Nightshift</t>
  </si>
  <si>
    <t>Haut Et Court Tv</t>
  </si>
  <si>
    <t>H&amp;C TV</t>
  </si>
  <si>
    <t>8 439 634 €</t>
  </si>
  <si>
    <t>Barjac Production</t>
  </si>
  <si>
    <t>Zagtoon</t>
  </si>
  <si>
    <t>Frog Box</t>
  </si>
  <si>
    <t>Robin &amp; Co</t>
  </si>
  <si>
    <t>Calt Production</t>
  </si>
  <si>
    <t>Move</t>
  </si>
  <si>
    <t>D.M.L.S. Tv</t>
  </si>
  <si>
    <t>La Societe Europeenne De Production</t>
  </si>
  <si>
    <t>Passionfilms</t>
  </si>
  <si>
    <t>Dargaud</t>
  </si>
  <si>
    <t>Ellipse Studio</t>
  </si>
  <si>
    <t>Mandarin Television</t>
  </si>
  <si>
    <t>Mother Production</t>
  </si>
  <si>
    <t>Bo Travail !</t>
  </si>
  <si>
    <t>Z.E.D. Zooethnological Documentaries</t>
  </si>
  <si>
    <t>Tetra Media Fiction</t>
  </si>
  <si>
    <t>Reworld Media</t>
  </si>
  <si>
    <t>Media365</t>
  </si>
  <si>
    <t>Martange Production</t>
  </si>
  <si>
    <t>Beaubourg Stories</t>
  </si>
  <si>
    <t>Dargaud Media</t>
  </si>
  <si>
    <t>Marina Productions, 4D Music</t>
  </si>
  <si>
    <t>Premiere Fois Productions</t>
  </si>
  <si>
    <t>Jara &amp; Co</t>
  </si>
  <si>
    <t>Zodiak Kids Studio France</t>
  </si>
  <si>
    <t>Marathon Media, Tele Images Pro</t>
  </si>
  <si>
    <t>Dentsu France</t>
  </si>
  <si>
    <t>Granit Productions</t>
  </si>
  <si>
    <t>EuropaCorp</t>
  </si>
  <si>
    <t>Europacorp Television</t>
  </si>
  <si>
    <t>Technicolor</t>
  </si>
  <si>
    <t>Technicolor Animation Productions</t>
  </si>
  <si>
    <t>Millimages</t>
  </si>
  <si>
    <t>Amuse</t>
  </si>
  <si>
    <t>Pulsations</t>
  </si>
  <si>
    <t>Cineteve</t>
  </si>
  <si>
    <t>Boxeur 7</t>
  </si>
  <si>
    <t>Blue Spirit</t>
  </si>
  <si>
    <t>Blue Spirit Productions</t>
  </si>
  <si>
    <t>Les Editions Chloe et Lea</t>
  </si>
  <si>
    <t>Rok Productions</t>
  </si>
  <si>
    <t>Empreinte Digitale</t>
  </si>
  <si>
    <t>Prisma Media</t>
  </si>
  <si>
    <t>Upload Productions</t>
  </si>
  <si>
    <t>Dearcut</t>
  </si>
  <si>
    <t>Firm</t>
  </si>
  <si>
    <t>Firm studio</t>
  </si>
  <si>
    <t>Moana Films SAS</t>
  </si>
  <si>
    <t>Lincoln Tv</t>
  </si>
  <si>
    <t>Kid Media Management</t>
  </si>
  <si>
    <t>Black Dynamite Production</t>
  </si>
  <si>
    <t>Studios de Marseille</t>
  </si>
  <si>
    <t>Studios De Sete</t>
  </si>
  <si>
    <t>Hari Productions</t>
  </si>
  <si>
    <t>Link Production</t>
  </si>
  <si>
    <t>MusiLink</t>
  </si>
  <si>
    <t>Gaumont Television</t>
  </si>
  <si>
    <t>Amaury Sport Organisation</t>
  </si>
  <si>
    <t>Sierra Productions</t>
  </si>
  <si>
    <t>Groupe AB</t>
  </si>
  <si>
    <t>Ego Productions</t>
  </si>
  <si>
    <t>Satisfaction</t>
  </si>
  <si>
    <t>Starling</t>
  </si>
  <si>
    <t>Jereluc</t>
  </si>
  <si>
    <t>3 930 296 €</t>
  </si>
  <si>
    <t>OBT Capital</t>
  </si>
  <si>
    <t>Everest</t>
  </si>
  <si>
    <t>Beaubourg Audiovisuel</t>
  </si>
  <si>
    <t>Norman Studios</t>
  </si>
  <si>
    <t>Pourquoi Pas La Lune</t>
  </si>
  <si>
    <t>2P2L</t>
  </si>
  <si>
    <t>Audioprod</t>
  </si>
  <si>
    <t>TeamTo</t>
  </si>
  <si>
    <t>Teamto Bourg-Les-Valence</t>
  </si>
  <si>
    <t>Lagardère</t>
  </si>
  <si>
    <t>Aubes Productions</t>
  </si>
  <si>
    <t>Samka Holding</t>
  </si>
  <si>
    <t>Samka Productions</t>
  </si>
  <si>
    <t>Ellipsanime Productions</t>
  </si>
  <si>
    <t>StorImages</t>
  </si>
  <si>
    <t>Nolita Cinéma</t>
  </si>
  <si>
    <t>Nolita Tv</t>
  </si>
  <si>
    <t>3 653 509 €</t>
  </si>
  <si>
    <t>Banijay Group Holding Sas</t>
  </si>
  <si>
    <t>Lagardère Entertainment</t>
  </si>
  <si>
    <t>Reservoir Prod</t>
  </si>
  <si>
    <t>Drucker Channel</t>
  </si>
  <si>
    <t>Productions Dmd</t>
  </si>
  <si>
    <t>Bangumi</t>
  </si>
  <si>
    <t>Banijay</t>
  </si>
  <si>
    <t>Warner</t>
  </si>
  <si>
    <t>M6 Films, M6 Studio, C Productions, Studio89 Productions, GM6/Golden Network, SND, Epithète Films, M6 Foot, M6 Interactions, M6 Evénements, M6Editions</t>
  </si>
  <si>
    <t>Public Funding (Million CDN$)</t>
  </si>
  <si>
    <t>Paramount Pictures (Viacom. US)</t>
  </si>
  <si>
    <t>United International Pictures (UIP)—Universal (Comcast/GE, US)</t>
  </si>
  <si>
    <t>Source: Our calculations based on data from CNC. &lt;http://www.cnc.fr/&gt;; CNC. Bilan 2011 du CNC. May 2012; CNC. Bilan 2010 du CNC. May 2011; CNC, Bilan 2009 du CNC. May 2010; CNC. Le marché de la
distribution des films. July 2008.
1 As of 2007, Sony Pictures Releasing has taken over the French joint distribution activities of Gaumont and Columbia-Tristar (US).
2 Between 2004 and 2007, Gaumont acted as Columbia-Tristar’s (US) French distributor.</t>
  </si>
  <si>
    <t>Bac Films</t>
  </si>
  <si>
    <t>Gaumont—BVI</t>
  </si>
  <si>
    <t>Vivendi (Pathé, Studiocanal)</t>
  </si>
  <si>
    <t>Sony (Japan)</t>
  </si>
  <si>
    <t>Sony Gaumont</t>
  </si>
  <si>
    <t>Sony Columbia-Tristar (US)</t>
  </si>
  <si>
    <t>ARP</t>
  </si>
  <si>
    <t>Time Warner (Warner Bros., US)</t>
  </si>
  <si>
    <t>Metropolitan FilmExport</t>
  </si>
  <si>
    <t>Pyramide</t>
  </si>
  <si>
    <t>Mars Distribution</t>
  </si>
  <si>
    <t>Bac Distribution</t>
  </si>
  <si>
    <t>TMF Distribution</t>
  </si>
  <si>
    <t>Century Fox (News Corp, Murdoch Family, US/UK/AUS)</t>
  </si>
  <si>
    <t>TF1 Group</t>
  </si>
  <si>
    <t>TF1 Group_UFD (UGC Fox Distribution)</t>
  </si>
  <si>
    <t>SND (M6 Group)</t>
  </si>
  <si>
    <t>Pan Européenne</t>
  </si>
  <si>
    <t>Walt Disney (Buena Vista, US)</t>
  </si>
  <si>
    <t>Production</t>
  </si>
  <si>
    <t>Distribution</t>
  </si>
  <si>
    <t>parts de marché</t>
  </si>
  <si>
    <t>Source Market shares Distribution 2020 : Bilan 2020 CNC : https://www.cnc.fr/documents/36995/153434/Le+Bilan+2020+du+CNC.pdf/. Source Revenues : annual reports</t>
  </si>
  <si>
    <t>The Walt Disney Company</t>
  </si>
  <si>
    <t>Warner Bros.</t>
  </si>
  <si>
    <t>Universal Pictures International</t>
  </si>
  <si>
    <t>Group M6</t>
  </si>
  <si>
    <t>SND, M6 Films</t>
  </si>
  <si>
    <t>UGC Distribution</t>
  </si>
  <si>
    <t>StudioCanal</t>
  </si>
  <si>
    <t>Pathé Films</t>
  </si>
  <si>
    <t>Sony Pictures Home Entertainment</t>
  </si>
  <si>
    <t>Audiences (000s)</t>
  </si>
  <si>
    <t>Groupe CGR</t>
  </si>
  <si>
    <t>CGR</t>
  </si>
  <si>
    <t>CGR Cinemas, Cap Cinemas</t>
  </si>
  <si>
    <t>Source Cinema Revenues : https://www.verif.com/ + Annual reports.  Source Cinemas Market Shares by Audience 2016-2020 : https://www.cnc.fr/documents/36995/153434/Le+Bilan+2020+du+CNC.pdf/dc0a7451-485a-bb49-44b5-a0eee8ae1755?t=1622801471026, p. 65</t>
  </si>
  <si>
    <t>Groupe Pathé</t>
  </si>
  <si>
    <t>Les cinémas Pathé Gaumont</t>
  </si>
  <si>
    <t>Pathé, Gaumont</t>
  </si>
  <si>
    <t>KinoHold BIS</t>
  </si>
  <si>
    <t>Groupe Kinépolis</t>
  </si>
  <si>
    <t>Kinépolis</t>
  </si>
  <si>
    <t>Megarama SA</t>
  </si>
  <si>
    <t>Megarama (Lemoine)</t>
  </si>
  <si>
    <t>Agora Cinémas</t>
  </si>
  <si>
    <t>MK2</t>
  </si>
  <si>
    <t>Société Rennaise de Diffusion Cinématographique – Soredic</t>
  </si>
  <si>
    <t>SAS Cinéville</t>
  </si>
  <si>
    <t>Cinéville, Katorza,</t>
  </si>
  <si>
    <t>Groupe UGC</t>
  </si>
  <si>
    <t>UGC</t>
  </si>
  <si>
    <t>UGC Ciné Cité, UGC Diffusion</t>
  </si>
  <si>
    <t>Source : CNC https://www.cnc.fr/professionnels/actualites/frequentation-cinematographique--estimations-du-mois-de-novembre-2018_903437</t>
  </si>
  <si>
    <t>Source Cinema Revenues : https://www.verif.com/ + Annual reports. Source Cinemas Market Shares by Audience 2016-2020 : https://www.cnc.fr/documents/36995/153434/Le+Bilan+2020+du+CNC.pdf/dc0a7451-485a-bb49-44b5-a0eee8ae1755?t=1622801471026, p. 65</t>
  </si>
  <si>
    <t>Source Cinema Revenues : https://www.verif.com/ + Annual reports. Source Cinemas Market Shares by Audience 2016-2020 : https://www.cnc.fr/documents/36995/153434/Le+Bilan+2020+du+CNC.pdf/dc0a7451-485a-bb49-44b5-a0eee8ae1755?t=1622801471026, p. 65.</t>
  </si>
  <si>
    <t>Source Global audience : CNC https://www.cnc.fr/professionnels/frequentation-cinematographique--annee-2020_1382389</t>
  </si>
  <si>
    <t>Downloads (000s)</t>
  </si>
  <si>
    <t>Market Shares by Download (%)</t>
  </si>
  <si>
    <t>Apple</t>
  </si>
  <si>
    <t>Google</t>
  </si>
  <si>
    <t>Sony Interactive Entertainment</t>
  </si>
  <si>
    <t>Microsoft</t>
  </si>
  <si>
    <t>Nintendo</t>
  </si>
  <si>
    <t>Edition</t>
  </si>
  <si>
    <t>Tencent</t>
  </si>
  <si>
    <t>Radio France (public)</t>
  </si>
  <si>
    <r>
      <rPr>
        <b/>
        <sz val="12"/>
        <color rgb="FF000000"/>
        <rFont val="Times New Roman"/>
        <family val="1"/>
        <charset val="1"/>
      </rPr>
      <t>Broadcast Radio</t>
    </r>
    <r>
      <rPr>
        <sz val="12"/>
        <color rgb="FF000000"/>
        <rFont val="Times New Roman"/>
        <family val="1"/>
        <charset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</si>
  <si>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France Inter</t>
  </si>
  <si>
    <t>Source: &lt;http://www.mediametrie.fr/radio/&gt;.</t>
  </si>
  <si>
    <t>France Bleu</t>
  </si>
  <si>
    <t>France Info</t>
  </si>
  <si>
    <t>France Culture</t>
  </si>
  <si>
    <t>France Musique</t>
  </si>
  <si>
    <t>RTL Group (Bertelsmann, Germany)</t>
  </si>
  <si>
    <t>Fun Radio</t>
  </si>
  <si>
    <t>NRJ Group</t>
  </si>
  <si>
    <t>NRJ</t>
  </si>
  <si>
    <t>Nostalgie</t>
  </si>
  <si>
    <t>Chérie FM</t>
  </si>
  <si>
    <t>Rire et chansons</t>
  </si>
  <si>
    <t>Lagardère Active</t>
  </si>
  <si>
    <t>Europe</t>
  </si>
  <si>
    <t>RFM</t>
  </si>
  <si>
    <t>Europe 2/Virgin Radio</t>
  </si>
  <si>
    <t>Orbus</t>
  </si>
  <si>
    <t>Skyrock</t>
  </si>
  <si>
    <t>Next Radio TV</t>
  </si>
  <si>
    <t>RMC</t>
  </si>
  <si>
    <t>Groupe Les Echos</t>
  </si>
  <si>
    <t>Radio Classique</t>
  </si>
  <si>
    <t>Espace Group</t>
  </si>
  <si>
    <t>MFM</t>
  </si>
  <si>
    <t>Others (Community and local radios . . . )</t>
  </si>
  <si>
    <t>NRJ, Nostalgie, ChérieFM, rires&amp;Chansons</t>
  </si>
  <si>
    <t>Source Revenues NRJ Group : https://www.nrjgroup.fr/files/2019/03/NRJ-Group-Pr%C3%A9sentation-des-r%C3%A9sultats-annuels-2018.pdf, p. 19 + Audiences, p. 8</t>
  </si>
  <si>
    <t>Groupe Radio France</t>
  </si>
  <si>
    <t>Source Revenues Group RadioFrance : https://www.radiofrance.com/sites/default/files/2019-08/rapport-activite-2018.pdfp. 91 + pro-rata investments for each channel. Audience by channel : https://www.radiofrance.com/sites/default/files/2019-08/rapport-activite-2018.pdf, p. 94</t>
  </si>
  <si>
    <t>FIP</t>
  </si>
  <si>
    <t>Le Mouv</t>
  </si>
  <si>
    <t>RTL2</t>
  </si>
  <si>
    <t>https://www.groupem6.fr/content/uploads/2021/03/Rapport-financier-annuel-2020.pdf, p. 15</t>
  </si>
  <si>
    <t>Europe1</t>
  </si>
  <si>
    <t>Source Revenues Lagardere Radio : https://www.lagardere.com/rapport_annuel_2018/documents/document_reference_2018_fr/index.html#page/190-191, p. 190</t>
  </si>
  <si>
    <t>Virgin Radio</t>
  </si>
  <si>
    <t>Source audiences : https://www.offremedia.com/audience-radio-novembre-decembre-2018-en-part-daudience-rtl-france-inter-et-france-info-premiers</t>
  </si>
  <si>
    <t>Next RadioTV</t>
  </si>
  <si>
    <t>BFM Business (Radio)</t>
  </si>
  <si>
    <t>Les Indés Radios</t>
  </si>
  <si>
    <t>Source Audience and Revenues : https://www.lesindesradios.fr/blobs/com.cardiweb.cardiboxv6.cm.business.Article/4066351399229724652/fichier/1/fr/Communique_Les_Indes_Radios_-_126_000_ND_2018.pdf</t>
  </si>
  <si>
    <t>Source NRJ Group : https://www.nrjgroup.fr/files/2020/02/NRJ-GROUP-Avis-financier-Chiffre-daffaires-2019.pdf</t>
  </si>
  <si>
    <t>Source Revenues Group RadioFrance  https://www.radiofrance.com/sites/default/files/2020-06/rapport_activite_radio_france_2019.pdf, p. 94 + pro-rata investments for each channel. Audience by channel : https://www.radiofrance.com/sites/default/files/2020-06/rapport_activite_radio_france_2019.pdf, p. 96</t>
  </si>
  <si>
    <t>RTL, RTL2, Fun Radio</t>
  </si>
  <si>
    <t>Source Revenues Lagardere Group : https://www.lagardere.com/fichiers/fckeditor/File/Relations_investisseurs/Publications/2021/Rapport_Annuel/210531_URD_2020_FR.pdf, p. 206</t>
  </si>
  <si>
    <t>Source Audiences : https://www.offremedia.com/audience-radio-novembre-decembre-2019-en-part-daudience-lundi-vendredi-rtl-devance-france-inter</t>
  </si>
  <si>
    <t>Source Revenues : https://www.verif.com/societe/NEXT-RADIO-TV-433671054/</t>
  </si>
  <si>
    <t xml:space="preserve">Source : Groups Annual reports : https://www.nrjgroup.fr/files/2021/02/NRJ-GROUP-Avis-financier-Chiffre-daffaires-2020.pdf, </t>
  </si>
  <si>
    <t>Source Revenues Group Radio France : https://www.radiofrance.com/sites/default/files/2021-05/rapport_activite_radio_france_2020.pdf, p. 41 (Radio France Group : Revenues by Radio channel = part of investments on the Group Revenues, cf p. 42)</t>
  </si>
  <si>
    <t>RTL,</t>
  </si>
  <si>
    <t>Source Audience Group M6- RTL : https://www.groupem6.fr/content/uploads/2021/03/Rapport-financier-annuel-2020.pdf, p. 15 + Mediamat Médiamétrie 2021 : https://www.mediametrie.fr/sites/default/files/2021-01/2021%2001%2014%20CP%20126%20000%20Radio_Novembre-D%C3%A9cembre%202020.pdf. Revenues per Radio Channel : pro-rata(by audience)  of annual Group revenues.</t>
  </si>
  <si>
    <t>Source general audiences : https://www.lagardere.com/activites/autres-activites-2610.html&amp;coe_i_id=2610&amp;ref=lagardere and https://www.offremedia.com/audience-radio-en-part-daudience-novembre-decembre-2020-france-inter-creuse-lecart-france-bleu-sur, Source Revenues Lagardere Group : https://www.lagardere.com/fichiers/fckeditor/File/Relations_investisseurs/Publications/2021/Rapport_Annuel/210531_URD_2020_FR.pdf, p. 206</t>
  </si>
  <si>
    <t>6 ,1</t>
  </si>
  <si>
    <t>Source :NRJ Group 2021 : https://www.nrjgroup.fr/files/2022/02/NRJ-GROUP-Avis-financier-Chiffre-daffaires-2021.pdf</t>
  </si>
  <si>
    <t>Lagardère News</t>
  </si>
  <si>
    <t>SFR group</t>
  </si>
  <si>
    <t>Altice Média</t>
  </si>
  <si>
    <t>BFM Business</t>
  </si>
  <si>
    <t>Source Audience and Revenues : https://www.lesindesradios.fr/blobs/com.cardiweb.cardiboxv6.cm.business.Article/4876594699883797602/fichier/1/fr/CDP_Les_Indes_Radios_-_EAR_National_ND_2021.pdf</t>
  </si>
  <si>
    <t>Publishing Royalties (Millions EUR€)</t>
  </si>
  <si>
    <t>Sony</t>
  </si>
  <si>
    <t>Download</t>
  </si>
  <si>
    <t>Streaming</t>
  </si>
  <si>
    <t>Universal Music Group</t>
  </si>
  <si>
    <t>Total Revenue (Million US$)</t>
  </si>
  <si>
    <t>Circulation (000s)</t>
  </si>
  <si>
    <t>Market Shares by Circulation (%)</t>
  </si>
  <si>
    <t>Amaury Group (total)</t>
  </si>
  <si>
    <r>
      <rPr>
        <b/>
        <sz val="12"/>
        <color rgb="FF000000"/>
        <rFont val="Times New Roman"/>
        <family val="1"/>
        <charset val="1"/>
      </rPr>
      <t>Newspapers</t>
    </r>
    <r>
      <rPr>
        <sz val="12"/>
        <color rgb="FF000000"/>
        <rFont val="Times New Roman"/>
        <family val="1"/>
        <charset val="1"/>
      </rPr>
      <t>: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r>
  </si>
  <si>
    <t>Aujourd’ hui —
Le Parisien</t>
  </si>
  <si>
    <t>Source: Our calculations based on data from OJD. &lt;http://www.ojd.com&gt; (3.22.2013 and past years); DGMIC (French Ministry of
Culture). &lt;http://www.culturecommunication.gouv.fr/&gt; for total revenue; see also Badillo and Lesourd (2010).
1 Sold off by the Socpresse Group in 2005.
2 Sold off by the Socpresse Group in 1999.
3 France-Soir ceased publication as a national print daily in 2012.
4 La Tribune ceased publication as a national print daily in 2012. It was owned by the French investors Alain Weill (20%) and
Valérie Decamp (80%) up until then.</t>
  </si>
  <si>
    <t>L’Equipe</t>
  </si>
  <si>
    <t>Socpresse Group (total)</t>
  </si>
  <si>
    <t>Paris-Turf</t>
  </si>
  <si>
    <t>France-Soir</t>
  </si>
  <si>
    <t>Le Figaro</t>
  </si>
  <si>
    <t>Paris Turf</t>
  </si>
  <si>
    <t>Le Monde
(La Vie-Le Monde Group)</t>
  </si>
  <si>
    <t>La Croix
(Bayard Presse)</t>
  </si>
  <si>
    <t>Les Echos
(LVMH Group)</t>
  </si>
  <si>
    <t>La Tribune</t>
  </si>
  <si>
    <t>Libération</t>
  </si>
  <si>
    <t>L’Humanité</t>
  </si>
  <si>
    <t>International Herald Tribune (New York Times Group, US)</t>
  </si>
  <si>
    <t>Monthly Unique Visitors (000s)</t>
  </si>
  <si>
    <t>Market Shares by 1,000 Monthly Unique Visitors (%)</t>
  </si>
  <si>
    <t>Online News Media</t>
  </si>
  <si>
    <t>Lefigaro.fr (Socpresse)</t>
  </si>
  <si>
    <t>Lemonde.fr (La Vie-Le Monde)</t>
  </si>
  <si>
    <t>Source: Médiamétrie quoted by Le Figaro &lt;http://www.lefigaro.fr/medias/2012/12/10/20004-20121210ARTFIG00630-lefigarofrpremier-
sitede-presse-enligne.php&gt;.</t>
  </si>
  <si>
    <t>Orange News (France Telecom)</t>
  </si>
  <si>
    <t>Yahoo! News (US)</t>
  </si>
  <si>
    <t>Le Parisien (Amaury)</t>
  </si>
  <si>
    <t>20 Minutes</t>
  </si>
  <si>
    <t>L’Express</t>
  </si>
  <si>
    <t>Nouvel Obs</t>
  </si>
  <si>
    <t>Google News (US)</t>
  </si>
  <si>
    <t>MSN News</t>
  </si>
  <si>
    <t>TF1 News</t>
  </si>
  <si>
    <t>Le Point</t>
  </si>
  <si>
    <t xml:space="preserve">Lagardère Group (Paris-Match, Elle)                           </t>
  </si>
  <si>
    <t>Roularta France (Belgium) (L’Express, L’Expansion)</t>
  </si>
  <si>
    <t>Source: Our calculations based on data from OJD. &lt;http://www.ojd.com&gt; (3.22.2013 and past years); see also Badillo and Lesourd, op. cit.</t>
  </si>
  <si>
    <t>Prisma (Bertelsmann, Germany) (Capital, Management, Femme Actuelle, Prima, GEO, Télé Loisirs, Télé 2 Semaines)</t>
  </si>
  <si>
    <t>Mondadori France (Berlusconi Family, Italy) (Télé poche, Télé star, Auto plus, Auto journal)</t>
  </si>
  <si>
    <t>Bayard Presse (Assumptionists) (Côté Femme, Notre Temps, Pomme d’Api, Okapi)</t>
  </si>
  <si>
    <t>La Vie-Le Monde (Pierre Bergé, Xavier Niel, Mathieu Pigasse) (La Vie-Le Monde Diplomatique)</t>
  </si>
  <si>
    <t>Marie Claire (Prouvost Family) (Marie Claire)</t>
  </si>
  <si>
    <t>Le Nouvel Observateur (Le Nouvel Observateur, Challenges)</t>
  </si>
  <si>
    <t>Le Point-Artemis (Pinault) (Le Point)</t>
  </si>
  <si>
    <t>Bauer Editions (Bauer Group, Germany)</t>
  </si>
  <si>
    <t>Valmonde (Sud Communication—Pierre Fabre) (Valeurs Actuelles)</t>
  </si>
  <si>
    <t>Lagardère Group (Hachette Livre, France)</t>
  </si>
  <si>
    <r>
      <rPr>
        <b/>
        <sz val="12"/>
        <color rgb="FF000000"/>
        <rFont val="Times New Roman"/>
        <family val="1"/>
        <charset val="1"/>
      </rPr>
      <t>Books</t>
    </r>
    <r>
      <rPr>
        <sz val="12"/>
        <color rgb="FF000000"/>
        <rFont val="Times New Roman"/>
        <family val="1"/>
        <charset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</si>
  <si>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Planeta (Editis, Spain)</t>
  </si>
  <si>
    <t>Source: Our calculations based on data from &lt;http://www.francelivre.org/Ressources/Le-livre-en-France/Chiffres-cles&gt;.</t>
  </si>
  <si>
    <t>Lefebvre Sarrut (Editions Lefèvre-Sarrut)</t>
  </si>
  <si>
    <t>Bertelsmann (France Loisirs, Germany)</t>
  </si>
  <si>
    <t>Média Participations (Montagne Family)</t>
  </si>
  <si>
    <t>RCS Media Group (Flammarion Group, Italy)</t>
  </si>
  <si>
    <t>Reed-Elsevier France (UK, Netherlands)</t>
  </si>
  <si>
    <t>La Martinière Group (La Martinière Family)</t>
  </si>
  <si>
    <t>Gallimard Group (Gallimard Family)</t>
  </si>
  <si>
    <t>Panini France (Panini, Italy)</t>
  </si>
  <si>
    <t>De Agostini Group (Editions Atlas, Italy)</t>
  </si>
  <si>
    <t>Wolters Kluwer (Netherlands)</t>
  </si>
  <si>
    <t>Groupe Albin Michel</t>
  </si>
  <si>
    <t>Actes Sud (Nyssen Family, France)</t>
  </si>
  <si>
    <t>Eyrolles (Eyrolles, France)</t>
  </si>
  <si>
    <t>Hachette Livre</t>
  </si>
  <si>
    <t>Calman Levy, Dunod, Grasset, Fayard, Stock, Chêne, Livre de Poche, Foucher, Hachette Roman</t>
  </si>
  <si>
    <t>Source : https://www.cspdocendi.fr/sites/default/files/medias/documents/2021-09/livre_hebdo_classement_juin_2018.pdf</t>
  </si>
  <si>
    <t>La Martinière</t>
  </si>
  <si>
    <t>Seuil, L’Olivier, La Martinière</t>
  </si>
  <si>
    <t>MediaParticipations</t>
  </si>
  <si>
    <t>Media Participations</t>
  </si>
  <si>
    <t>Dargaud, Dupuis, Fleurus, Le Lombard,, Éditions Points</t>
  </si>
  <si>
    <t>Editis</t>
  </si>
  <si>
    <t>10/18, Robert Laffont, Pocket, Nathan, Le Robert, Le Cherc midi, Presses de la Renaissance, Belfond, Plon, , Perrin, Kurokawa, XO, Retz</t>
  </si>
  <si>
    <t>RELX</t>
  </si>
  <si>
    <t>Reed Elsevier</t>
  </si>
  <si>
    <t>Lexis Nexis, Stratégies, Direction(s)</t>
  </si>
  <si>
    <t>Elsevier Masson</t>
  </si>
  <si>
    <t>Madrigall</t>
  </si>
  <si>
    <t>Flammarion</t>
  </si>
  <si>
    <t>Gallimard</t>
  </si>
  <si>
    <t>Gallimard, J’ai Lu, Autrement, Stock, P.O.L., Mercure de France, Casterman, Denoël</t>
  </si>
  <si>
    <t>Larousse</t>
  </si>
  <si>
    <t>Huygens de Participation</t>
  </si>
  <si>
    <t>Albin Michel</t>
  </si>
  <si>
    <t>Nyssen &amp; Capitani</t>
  </si>
  <si>
    <t>Actes Sud</t>
  </si>
  <si>
    <t>EdInvest</t>
  </si>
  <si>
    <t>Michel Lafon</t>
  </si>
  <si>
    <t>Actissia Club</t>
  </si>
  <si>
    <t>France Loisirs</t>
  </si>
  <si>
    <t>Groupe Eyrolles</t>
  </si>
  <si>
    <t xml:space="preserve">Eyrolles Editions </t>
  </si>
  <si>
    <t>Eyrolles</t>
  </si>
  <si>
    <t>Les Editions de Minuit</t>
  </si>
  <si>
    <t>Frojal</t>
  </si>
  <si>
    <t>Lefebvre Sarrut</t>
  </si>
  <si>
    <t>Éditions Dalloz, Editions Législatives, Éditons Francis Lefebvre</t>
  </si>
  <si>
    <t>Source : https://fr.wikipedia.org/wiki/Liste_de_maisons_d%27%C3%A9dition_fran%C3%A7aises</t>
  </si>
  <si>
    <t>Bayard</t>
  </si>
  <si>
    <r>
      <rPr>
        <sz val="12"/>
        <color rgb="FF000000"/>
        <rFont val="Times New Roman"/>
        <family val="1"/>
        <charset val="1"/>
      </rPr>
      <t xml:space="preserve">10/18, Robert Laffont, Pocket, </t>
    </r>
    <r>
      <rPr>
        <sz val="12"/>
        <color rgb="FF000000"/>
        <rFont val="Calibri"/>
        <family val="2"/>
        <charset val="1"/>
      </rPr>
      <t>Nathan, Le Robert, Le Cherche midi, Presses de la Renaissance, BelfondPlon, , Perrin, Kurokawa, XO, Retz</t>
    </r>
  </si>
  <si>
    <t>Libella</t>
  </si>
  <si>
    <t>Buchet Castel, Noir sur Blanc</t>
  </si>
  <si>
    <t>De Agostini</t>
  </si>
  <si>
    <t>Editions Atlas</t>
  </si>
  <si>
    <t>HDP</t>
  </si>
  <si>
    <t>L’Harmattan</t>
  </si>
  <si>
    <t xml:space="preserve"> JC Lattès</t>
  </si>
  <si>
    <t>Panini</t>
  </si>
  <si>
    <t>Panini France</t>
  </si>
  <si>
    <t>Source Revenues : https://www.cspdocendi.fr/sites/default/files/medias/documents/2021-09/livres_hebdo_classement_groupe_lefebvre_sarrut_juin_2020.pdf</t>
  </si>
  <si>
    <t>Dargaud, Dupuis, Fleurus, Le Lombard,, Éditions Points, La Martinière</t>
  </si>
  <si>
    <t>Actissia Club – ITS</t>
  </si>
  <si>
    <t>Delcourt</t>
  </si>
  <si>
    <t>Groupe Delcourt</t>
  </si>
  <si>
    <t>Internet Advertising</t>
  </si>
  <si>
    <t>Market Shares by Users/Downloads (%)</t>
  </si>
  <si>
    <t>App Distribution</t>
  </si>
  <si>
    <r>
      <rPr>
        <b/>
        <sz val="12"/>
        <color rgb="FF000000"/>
        <rFont val="Times New Roman"/>
        <family val="1"/>
        <charset val="1"/>
      </rPr>
      <t>App Distribution</t>
    </r>
    <r>
      <rPr>
        <sz val="12"/>
        <color rgb="FF000000"/>
        <rFont val="Times New Roman"/>
        <family val="1"/>
        <charset val="1"/>
      </rPr>
      <t xml:space="preserve">: generally refers to Apple’s App Store and the Google Play Store but also the app stores of mobile device makers such as Samsung. One leading source for data on the App Distribution market is App Annie which can be found here.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t>
    </r>
    <r>
      <rPr>
        <b/>
        <sz val="12"/>
        <color rgb="FF000000"/>
        <rFont val="Times New Roman"/>
        <family val="1"/>
        <charset val="1"/>
      </rPr>
      <t xml:space="preserve">
</t>
    </r>
    <r>
      <rPr>
        <sz val="12"/>
        <color rgb="FF000000"/>
        <rFont val="Times New Roman"/>
        <family val="1"/>
        <charset val="1"/>
      </rPr>
      <t>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</si>
  <si>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Search Engines-Mobile</t>
  </si>
  <si>
    <t>97.43</t>
  </si>
  <si>
    <t>Source : https://gs.statcounter.com/search-engine-market-share/mobile/france/#yearly-2016-2021</t>
  </si>
  <si>
    <t>Bing</t>
  </si>
  <si>
    <t>0.46</t>
  </si>
  <si>
    <t>Verizon</t>
  </si>
  <si>
    <t>Yahoo !</t>
  </si>
  <si>
    <t>1.92</t>
  </si>
  <si>
    <t>DuckDuckGo</t>
  </si>
  <si>
    <t>0.09</t>
  </si>
  <si>
    <t>Ecosia</t>
  </si>
  <si>
    <t>Qwant</t>
  </si>
  <si>
    <t>Yandex</t>
  </si>
  <si>
    <t>0.03</t>
  </si>
  <si>
    <t>Yandex Ru</t>
  </si>
  <si>
    <t>0.02</t>
  </si>
  <si>
    <t>Baidu</t>
  </si>
  <si>
    <t>MSN</t>
  </si>
  <si>
    <t>0.01</t>
  </si>
  <si>
    <t>97.98</t>
  </si>
  <si>
    <t>0.39</t>
  </si>
  <si>
    <t>1.32</t>
  </si>
  <si>
    <t>0.15</t>
  </si>
  <si>
    <t>0.06</t>
  </si>
  <si>
    <t>97.87</t>
  </si>
  <si>
    <t>0.65</t>
  </si>
  <si>
    <t>0.96</t>
  </si>
  <si>
    <t>0.28</t>
  </si>
  <si>
    <t>0.12</t>
  </si>
  <si>
    <t>0.04</t>
  </si>
  <si>
    <t>94.68</t>
  </si>
  <si>
    <t>3.73</t>
  </si>
  <si>
    <t>0.55</t>
  </si>
  <si>
    <t>0.41</t>
  </si>
  <si>
    <t>0.32</t>
  </si>
  <si>
    <t>0.13</t>
  </si>
  <si>
    <t>97.07</t>
  </si>
  <si>
    <t>0.58</t>
  </si>
  <si>
    <t>0.42</t>
  </si>
  <si>
    <t>0.57</t>
  </si>
  <si>
    <t>0.77</t>
  </si>
  <si>
    <t>0.27</t>
  </si>
  <si>
    <t>0.22</t>
  </si>
  <si>
    <t>0.07</t>
  </si>
  <si>
    <t>97.17</t>
  </si>
  <si>
    <t>0.43</t>
  </si>
  <si>
    <t>Apollo Global Management</t>
  </si>
  <si>
    <t>0.45</t>
  </si>
  <si>
    <t>0.72</t>
  </si>
  <si>
    <t>0.47</t>
  </si>
  <si>
    <t>0.26</t>
  </si>
  <si>
    <t>Search Engines-Desktop</t>
  </si>
  <si>
    <t>92.78</t>
  </si>
  <si>
    <t>Source : https://gs.statcounter.com/search-engine-market-share/desktop/france/#yearly-2016-2021</t>
  </si>
  <si>
    <t>4.68</t>
  </si>
  <si>
    <t>2.08</t>
  </si>
  <si>
    <t>0.21</t>
  </si>
  <si>
    <t>0.11</t>
  </si>
  <si>
    <t>IAC Publishing</t>
  </si>
  <si>
    <t>Ask</t>
  </si>
  <si>
    <t>Lilo SAS</t>
  </si>
  <si>
    <t>Lilo</t>
  </si>
  <si>
    <t>Symantec</t>
  </si>
  <si>
    <t>Norton Safe Search</t>
  </si>
  <si>
    <t>87.55</t>
  </si>
  <si>
    <t>8.1</t>
  </si>
  <si>
    <t>2.95</t>
  </si>
  <si>
    <t>0.81</t>
  </si>
  <si>
    <t>0.05</t>
  </si>
  <si>
    <t>88.11</t>
  </si>
  <si>
    <t>7.27</t>
  </si>
  <si>
    <t>2.39</t>
  </si>
  <si>
    <t>0.76</t>
  </si>
  <si>
    <t>0.82</t>
  </si>
  <si>
    <t>0.1</t>
  </si>
  <si>
    <t>89.29</t>
  </si>
  <si>
    <t>5.62</t>
  </si>
  <si>
    <t>2.28</t>
  </si>
  <si>
    <t>0.51</t>
  </si>
  <si>
    <t>1.39</t>
  </si>
  <si>
    <t>84.99</t>
  </si>
  <si>
    <t>8.5</t>
  </si>
  <si>
    <t>2.44</t>
  </si>
  <si>
    <t>0.61</t>
  </si>
  <si>
    <t>1.65</t>
  </si>
  <si>
    <t>1.55</t>
  </si>
  <si>
    <t>82.55</t>
  </si>
  <si>
    <t>10.11</t>
  </si>
  <si>
    <t>2.61</t>
  </si>
  <si>
    <t>0.71</t>
  </si>
  <si>
    <t>1.77</t>
  </si>
  <si>
    <t>1.83</t>
  </si>
  <si>
    <t>0.17</t>
  </si>
  <si>
    <t>Search Engines</t>
  </si>
  <si>
    <t>Google (US)</t>
  </si>
  <si>
    <r>
      <rPr>
        <b/>
        <sz val="12"/>
        <color rgb="FF000000"/>
        <rFont val="Times New Roman"/>
        <family val="1"/>
        <charset val="1"/>
      </rPr>
      <t>Search Engines</t>
    </r>
    <r>
      <rPr>
        <sz val="12"/>
        <color rgb="FF000000"/>
        <rFont val="Times New Roman"/>
        <family val="1"/>
        <charset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t>
    </r>
  </si>
  <si>
    <t>Yahoo! (US)</t>
  </si>
  <si>
    <t>Voilà/Orange/France</t>
  </si>
  <si>
    <t>Lycos (US)</t>
  </si>
  <si>
    <t>Altavista</t>
  </si>
  <si>
    <t>Alice</t>
  </si>
  <si>
    <t>Bing (Microsoft, US)</t>
  </si>
  <si>
    <t>94.05</t>
  </si>
  <si>
    <t>Source : https://gs.statcounter.com/search-engine-market-share/all/france/#yearly-20</t>
  </si>
  <si>
    <t>3.52</t>
  </si>
  <si>
    <t>2.04</t>
  </si>
  <si>
    <t>0.18</t>
  </si>
  <si>
    <t>0.08</t>
  </si>
  <si>
    <t>91.77</t>
  </si>
  <si>
    <t>4.98</t>
  </si>
  <si>
    <t>2.3</t>
  </si>
  <si>
    <t>92.25</t>
  </si>
  <si>
    <t>4.44</t>
  </si>
  <si>
    <t>1.81</t>
  </si>
  <si>
    <t>0.56</t>
  </si>
  <si>
    <t>0.52</t>
  </si>
  <si>
    <t>0.25</t>
  </si>
  <si>
    <t>92.35</t>
  </si>
  <si>
    <t>1.38</t>
  </si>
  <si>
    <t>91.89</t>
  </si>
  <si>
    <t>3.99</t>
  </si>
  <si>
    <t>1.3</t>
  </si>
  <si>
    <t>1.13</t>
  </si>
  <si>
    <t>91.64</t>
  </si>
  <si>
    <t>4.11</t>
  </si>
  <si>
    <t>1.24</t>
  </si>
  <si>
    <t>1.11</t>
  </si>
  <si>
    <t>0.97</t>
  </si>
  <si>
    <t>0.19</t>
  </si>
  <si>
    <t>DAU (Daily Average Users, 000s)</t>
  </si>
  <si>
    <t>MAU (Monthly Average Users, 000s)</t>
  </si>
  <si>
    <t>Social Media Platforms</t>
  </si>
  <si>
    <t>Meta Platforms</t>
  </si>
  <si>
    <t>Facebook</t>
  </si>
  <si>
    <t>75.99</t>
  </si>
  <si>
    <t>Pinterest</t>
  </si>
  <si>
    <t>11.37</t>
  </si>
  <si>
    <t>Twitter</t>
  </si>
  <si>
    <t>7.36</t>
  </si>
  <si>
    <t>YouTube</t>
  </si>
  <si>
    <t>Instagram</t>
  </si>
  <si>
    <t>Tumblr</t>
  </si>
  <si>
    <t>3.3</t>
  </si>
  <si>
    <t>Advance Publications</t>
  </si>
  <si>
    <t>Reddit</t>
  </si>
  <si>
    <t>LinkedIn</t>
  </si>
  <si>
    <t>0.23</t>
  </si>
  <si>
    <t>Google+</t>
  </si>
  <si>
    <t>VKontakte</t>
  </si>
  <si>
    <t>0.2</t>
  </si>
  <si>
    <t>StumbleUpon</t>
  </si>
  <si>
    <t>Ycombinator</t>
  </si>
  <si>
    <t>Hacker News</t>
  </si>
  <si>
    <t>67.2</t>
  </si>
  <si>
    <t>19.86</t>
  </si>
  <si>
    <t>5.79</t>
  </si>
  <si>
    <t>2.25</t>
  </si>
  <si>
    <t>1.66</t>
  </si>
  <si>
    <t>1.97</t>
  </si>
  <si>
    <t>0.54</t>
  </si>
  <si>
    <t>0.16</t>
  </si>
  <si>
    <t>70.65</t>
  </si>
  <si>
    <t>17.23</t>
  </si>
  <si>
    <t>4.61</t>
  </si>
  <si>
    <t>4.14</t>
  </si>
  <si>
    <t>0.93</t>
  </si>
  <si>
    <t>Mix</t>
  </si>
  <si>
    <t>74.1</t>
  </si>
  <si>
    <t>13.84</t>
  </si>
  <si>
    <t>5.65</t>
  </si>
  <si>
    <t>2.46</t>
  </si>
  <si>
    <t>2.57</t>
  </si>
  <si>
    <t>Automattic</t>
  </si>
  <si>
    <t>0.69</t>
  </si>
  <si>
    <t>0.34</t>
  </si>
  <si>
    <t>71.84</t>
  </si>
  <si>
    <t>14.22</t>
  </si>
  <si>
    <t>6.79</t>
  </si>
  <si>
    <t>0.49</t>
  </si>
  <si>
    <t>0.3</t>
  </si>
  <si>
    <t>0.24</t>
  </si>
  <si>
    <t>64.57</t>
  </si>
  <si>
    <t>14.47</t>
  </si>
  <si>
    <t>10.06</t>
  </si>
  <si>
    <t>3.62</t>
  </si>
  <si>
    <t>4.03</t>
  </si>
  <si>
    <t>1.1</t>
  </si>
  <si>
    <t>0.74</t>
  </si>
  <si>
    <t>0.63</t>
  </si>
  <si>
    <t>Gazprom</t>
  </si>
  <si>
    <t>Gazprom Media</t>
  </si>
  <si>
    <t>0.66</t>
  </si>
  <si>
    <t>Users (000s)</t>
  </si>
  <si>
    <t>Mobile OS</t>
  </si>
  <si>
    <t>Android</t>
  </si>
  <si>
    <t>63.02</t>
  </si>
  <si>
    <t>Source Market shares : https://gs.statcounter.com/os-market-share/mobile/france/#yearly-2016-2021</t>
  </si>
  <si>
    <t>iOS</t>
  </si>
  <si>
    <t>32.9</t>
  </si>
  <si>
    <t>Mucrosoft</t>
  </si>
  <si>
    <t>Windows</t>
  </si>
  <si>
    <t>2.91</t>
  </si>
  <si>
    <t>Linux</t>
  </si>
  <si>
    <t>Samsung Electronics</t>
  </si>
  <si>
    <t>Samsung</t>
  </si>
  <si>
    <t>BlackBerry</t>
  </si>
  <si>
    <t>BlackBerry OS</t>
  </si>
  <si>
    <t>Playstation</t>
  </si>
  <si>
    <t>HMD Global</t>
  </si>
  <si>
    <t>Nokia</t>
  </si>
  <si>
    <t>Nokia, Symbian, Meego, Series 40</t>
  </si>
  <si>
    <t>0.14</t>
  </si>
  <si>
    <t>Nintendo 3DS</t>
  </si>
  <si>
    <t>61.38</t>
  </si>
  <si>
    <t>36.2</t>
  </si>
  <si>
    <t>Nokia, Series 40</t>
  </si>
  <si>
    <t>65.23</t>
  </si>
  <si>
    <t>33.52</t>
  </si>
  <si>
    <t>71.29</t>
  </si>
  <si>
    <t>28.06</t>
  </si>
  <si>
    <t>70.56</t>
  </si>
  <si>
    <t>29.09</t>
  </si>
  <si>
    <t>66.17</t>
  </si>
  <si>
    <t>33.28</t>
  </si>
  <si>
    <t>Desktop OS</t>
  </si>
  <si>
    <t>79.31</t>
  </si>
  <si>
    <t>Source Market shares : https://gs.statcounter.com/os-market-share/desktop/france/#yearly-2016-2021</t>
  </si>
  <si>
    <t>OS X</t>
  </si>
  <si>
    <t>16.15</t>
  </si>
  <si>
    <t>Chrome OS</t>
  </si>
  <si>
    <t>0.20</t>
  </si>
  <si>
    <t>Others/Unknown</t>
  </si>
  <si>
    <t>78.04</t>
  </si>
  <si>
    <t>18.29</t>
  </si>
  <si>
    <t>2.16</t>
  </si>
  <si>
    <t>76.52</t>
  </si>
  <si>
    <t>18.73</t>
  </si>
  <si>
    <t>1.82</t>
  </si>
  <si>
    <t>73.87</t>
  </si>
  <si>
    <t>20.57</t>
  </si>
  <si>
    <t>72.69</t>
  </si>
  <si>
    <t>23.29</t>
  </si>
  <si>
    <t>0.37</t>
  </si>
  <si>
    <t>75.15</t>
  </si>
  <si>
    <t>18.81</t>
  </si>
  <si>
    <t>2.29</t>
  </si>
  <si>
    <t>Mobile Browsers</t>
  </si>
  <si>
    <t>Chrome</t>
  </si>
  <si>
    <t>45.45</t>
  </si>
  <si>
    <t>Source Market shares : https://gs.statcounter.com/browser-market-share/mobile/france/#yearly-2016-2021</t>
  </si>
  <si>
    <t>Safari</t>
  </si>
  <si>
    <t>31.83</t>
  </si>
  <si>
    <t>Samsung Internet</t>
  </si>
  <si>
    <t>9.37</t>
  </si>
  <si>
    <t>6.22</t>
  </si>
  <si>
    <t>UC Web</t>
  </si>
  <si>
    <t>UC Mobile</t>
  </si>
  <si>
    <t>UC Browser</t>
  </si>
  <si>
    <t>2.59</t>
  </si>
  <si>
    <t>IEMobile</t>
  </si>
  <si>
    <t>2.62</t>
  </si>
  <si>
    <t>Mozilla Foundation</t>
  </si>
  <si>
    <t>Mozilla Corporation</t>
  </si>
  <si>
    <t>Firefox</t>
  </si>
  <si>
    <t>Opera</t>
  </si>
  <si>
    <t>Opera Software</t>
  </si>
  <si>
    <t>0.83</t>
  </si>
  <si>
    <t>Edge Legacy</t>
  </si>
  <si>
    <t>CloudMosa</t>
  </si>
  <si>
    <t>Puffin</t>
  </si>
  <si>
    <t>Sony Computer Entertainment</t>
  </si>
  <si>
    <t>Sony PSP Vita</t>
  </si>
  <si>
    <t>Yandex Browser</t>
  </si>
  <si>
    <t>QQ Browser</t>
  </si>
  <si>
    <t>MoboTap Inc.</t>
  </si>
  <si>
    <t>Dolfin</t>
  </si>
  <si>
    <t>48.46</t>
  </si>
  <si>
    <t>34.89</t>
  </si>
  <si>
    <t>10.61</t>
  </si>
  <si>
    <t>1.12</t>
  </si>
  <si>
    <t>0.40</t>
  </si>
  <si>
    <t>56.35</t>
  </si>
  <si>
    <t>32.33</t>
  </si>
  <si>
    <t>7.46</t>
  </si>
  <si>
    <t>0.98</t>
  </si>
  <si>
    <t>0.44</t>
  </si>
  <si>
    <t>59.82</t>
  </si>
  <si>
    <t>26.81</t>
  </si>
  <si>
    <t>9.36</t>
  </si>
  <si>
    <t>0.92</t>
  </si>
  <si>
    <t>1.22</t>
  </si>
  <si>
    <t>0.62</t>
  </si>
  <si>
    <t>60.57</t>
  </si>
  <si>
    <t>27.5</t>
  </si>
  <si>
    <t>0.89</t>
  </si>
  <si>
    <t>57.29</t>
  </si>
  <si>
    <t>31.22</t>
  </si>
  <si>
    <t>7.74</t>
  </si>
  <si>
    <t>1.26</t>
  </si>
  <si>
    <t>1.18</t>
  </si>
  <si>
    <t>0.87</t>
  </si>
  <si>
    <t>Desktop Browsers</t>
  </si>
  <si>
    <t>49.73</t>
  </si>
  <si>
    <t>Source Market shares : https://gs.statcounter.com/browser-market-share/desktop/france/#yearly-2016-2021</t>
  </si>
  <si>
    <t>23.48</t>
  </si>
  <si>
    <t>8.88</t>
  </si>
  <si>
    <t>Internet Explorer</t>
  </si>
  <si>
    <t>11.73</t>
  </si>
  <si>
    <t>3.96</t>
  </si>
  <si>
    <t>Qihoo 360</t>
  </si>
  <si>
    <t>360 Secure Browser</t>
  </si>
  <si>
    <t>Chromium Project</t>
  </si>
  <si>
    <t>Chromium/Blink</t>
  </si>
  <si>
    <t>Coc Coc</t>
  </si>
  <si>
    <t>Maxthon International Limited</t>
  </si>
  <si>
    <t>Maxthon</t>
  </si>
  <si>
    <t>Mozilla</t>
  </si>
  <si>
    <t>Phantom</t>
  </si>
  <si>
    <t>Vivaldi Technologies</t>
  </si>
  <si>
    <t>Vivaldi</t>
  </si>
  <si>
    <t>Debian</t>
  </si>
  <si>
    <t>IceWeasel / IceCat</t>
  </si>
  <si>
    <t>Moonchild Productions</t>
  </si>
  <si>
    <t>Pale Moon</t>
  </si>
  <si>
    <t>SeaMonkey Council</t>
  </si>
  <si>
    <t>SeaMonkey</t>
  </si>
  <si>
    <t>Sohu.com</t>
  </si>
  <si>
    <t>Sogou</t>
  </si>
  <si>
    <t>Sogou Explorer</t>
  </si>
  <si>
    <t>51.01</t>
  </si>
  <si>
    <t>22.24</t>
  </si>
  <si>
    <t>9.35</t>
  </si>
  <si>
    <t>8.80</t>
  </si>
  <si>
    <t>5.83</t>
  </si>
  <si>
    <t>1.63</t>
  </si>
  <si>
    <t>54.98</t>
  </si>
  <si>
    <t>17.78</t>
  </si>
  <si>
    <t>6.53</t>
  </si>
  <si>
    <t>5.46</t>
  </si>
  <si>
    <t>5.44</t>
  </si>
  <si>
    <t>60.62</t>
  </si>
  <si>
    <t>16.37</t>
  </si>
  <si>
    <t>10.23</t>
  </si>
  <si>
    <t>4.90</t>
  </si>
  <si>
    <t>5.45</t>
  </si>
  <si>
    <t>1.72</t>
  </si>
  <si>
    <t>59.85</t>
  </si>
  <si>
    <t>15.92</t>
  </si>
  <si>
    <t>11.36</t>
  </si>
  <si>
    <t>3.29</t>
  </si>
  <si>
    <t>3.49</t>
  </si>
  <si>
    <t>1.99</t>
  </si>
  <si>
    <t>Edge</t>
  </si>
  <si>
    <t>3.27</t>
  </si>
  <si>
    <t>59.3</t>
  </si>
  <si>
    <t>15.2</t>
  </si>
  <si>
    <t>10.65</t>
  </si>
  <si>
    <t>1.44</t>
  </si>
  <si>
    <t>2.43</t>
  </si>
  <si>
    <t>9.96</t>
  </si>
  <si>
    <t>0.10</t>
  </si>
  <si>
    <t>Content Delivery Network</t>
  </si>
  <si>
    <t>International Submarine Cables</t>
  </si>
  <si>
    <r>
      <rPr>
        <b/>
        <sz val="12"/>
        <color rgb="FF000000"/>
        <rFont val="Times New Roman"/>
        <family val="1"/>
        <charset val="1"/>
      </rPr>
      <t xml:space="preserve">International Submarine Cables: </t>
    </r>
    <r>
      <rPr>
        <sz val="12"/>
        <color rgb="FF000000"/>
        <rFont val="Times New Roman"/>
        <family val="1"/>
        <charset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t>
    </r>
    <r>
      <rPr>
        <b/>
        <sz val="12"/>
        <color rgb="FF000000"/>
        <rFont val="Times New Roman"/>
        <family val="1"/>
        <charset val="1"/>
      </rPr>
      <t xml:space="preserve">
</t>
    </r>
    <r>
      <rPr>
        <sz val="12"/>
        <color rgb="FF000000"/>
        <rFont val="Times New Roman"/>
        <family val="1"/>
        <charset val="1"/>
      </rPr>
      <t xml:space="preserve">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
    </r>
    <r>
      <rPr>
        <b/>
        <sz val="12"/>
        <color rgb="FF000000"/>
        <rFont val="Times New Roman"/>
        <family val="1"/>
        <charset val="1"/>
      </rPr>
      <t xml:space="preserve">
</t>
    </r>
    <r>
      <rPr>
        <sz val="12"/>
        <color rgb="FF000000"/>
        <rFont val="Times New Roman"/>
        <family val="1"/>
        <charset val="1"/>
      </rPr>
      <t xml:space="preserve">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
    </r>
    <r>
      <rPr>
        <b/>
        <sz val="12"/>
        <color rgb="FF000000"/>
        <rFont val="Times New Roman"/>
        <family val="1"/>
        <charset val="1"/>
      </rPr>
      <t xml:space="preserve">
</t>
    </r>
    <r>
      <rPr>
        <sz val="12"/>
        <color rgb="FF000000"/>
        <rFont val="Times New Roman"/>
        <family val="1"/>
        <charset val="1"/>
      </rPr>
      <t xml:space="preserve">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
    </r>
    <r>
      <rPr>
        <b/>
        <sz val="12"/>
        <color rgb="FF000000"/>
        <rFont val="Times New Roman"/>
        <family val="1"/>
        <charset val="1"/>
      </rPr>
      <t xml:space="preserve">
</t>
    </r>
    <r>
      <rPr>
        <sz val="12"/>
        <color rgb="FF000000"/>
        <rFont val="Times New Roman"/>
        <family val="1"/>
        <charset val="1"/>
      </rPr>
      <t xml:space="preserve">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</si>
  <si>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</si>
  <si>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rPr>
        <b/>
        <sz val="12"/>
        <color rgb="FF000000"/>
        <rFont val="Times New Roman"/>
        <family val="1"/>
        <charset val="1"/>
      </rPr>
      <t>Data Centers</t>
    </r>
    <r>
      <rPr>
        <sz val="12"/>
        <color rgb="FF000000"/>
        <rFont val="Times New Roman"/>
        <family val="1"/>
        <charset val="1"/>
      </rPr>
      <t xml:space="preserve">: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
    </r>
    <r>
      <rPr>
        <b/>
        <sz val="12"/>
        <color rgb="FF000000"/>
        <rFont val="Times New Roman"/>
        <family val="1"/>
        <charset val="1"/>
      </rPr>
      <t xml:space="preserve">
</t>
    </r>
    <r>
      <rPr>
        <sz val="12"/>
        <color rgb="FF000000"/>
        <rFont val="Times New Roman"/>
        <family val="1"/>
        <charset val="1"/>
      </rPr>
      <t>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</si>
  <si>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</si>
  <si>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rPr>
        <b/>
        <sz val="12"/>
        <color rgb="FF000000"/>
        <rFont val="Times New Roman"/>
        <family val="1"/>
        <charset val="1"/>
      </rPr>
      <t>Data Brokers</t>
    </r>
    <r>
      <rPr>
        <sz val="12"/>
        <color rgb="FF000000"/>
        <rFont val="Times New Roman"/>
        <family val="1"/>
        <charset val="1"/>
      </rPr>
      <t xml:space="preserve">: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
    </r>
    <r>
      <rPr>
        <b/>
        <sz val="12"/>
        <color rgb="FF000000"/>
        <rFont val="Times New Roman"/>
        <family val="1"/>
        <charset val="1"/>
      </rPr>
      <t xml:space="preserve">
</t>
    </r>
    <r>
      <rPr>
        <sz val="12"/>
        <color rgb="FF000000"/>
        <rFont val="Times New Roman"/>
        <family val="1"/>
        <charset val="1"/>
      </rPr>
      <t xml:space="preserve">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
    </r>
    <r>
      <rPr>
        <b/>
        <sz val="12"/>
        <color rgb="FF000000"/>
        <rFont val="Times New Roman"/>
        <family val="1"/>
        <charset val="1"/>
      </rPr>
      <t xml:space="preserve">
</t>
    </r>
    <r>
      <rPr>
        <sz val="12"/>
        <color rgb="FF000000"/>
        <rFont val="Times New Roman"/>
        <family val="1"/>
        <charset val="1"/>
      </rPr>
      <t>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</si>
  <si>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Acquired</t>
  </si>
  <si>
    <t>Acquirer</t>
  </si>
  <si>
    <t>Transaction Value (Millions EUR€)</t>
  </si>
  <si>
    <t>Transaction Value (Millions US$)</t>
  </si>
  <si>
    <t>Closing Date--Year Only</t>
  </si>
  <si>
    <t>Numericable-Completel</t>
  </si>
  <si>
    <r>
      <rPr>
        <b/>
        <sz val="12"/>
        <color rgb="FF000000"/>
        <rFont val="Times New Roman"/>
        <family val="1"/>
        <charset val="1"/>
      </rPr>
      <t>Mergers &amp; Acquisitions</t>
    </r>
    <r>
      <rPr>
        <sz val="12"/>
        <color rgb="FF000000"/>
        <rFont val="Times New Roman"/>
        <family val="1"/>
        <charset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</si>
  <si>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Numericable</t>
  </si>
  <si>
    <t>Numericable was controlled by the consortium Ypso, owned by Cinven, UK 35%, Carlyle, USA 35%, and Altice, headquartered in Luxembourg 30%. In 2014, Altice acquired the interests of its partners.</t>
  </si>
  <si>
    <t>CR4</t>
  </si>
  <si>
    <t>HHI</t>
  </si>
  <si>
    <t>Noam Index</t>
  </si>
  <si>
    <r>
      <rPr>
        <b/>
        <sz val="12"/>
        <color rgb="FF000000"/>
        <rFont val="Times New Roman"/>
        <family val="1"/>
        <charset val="1"/>
      </rPr>
      <t>Concentration Metrics</t>
    </r>
    <r>
      <rPr>
        <sz val="12"/>
        <color rgb="FF000000"/>
        <rFont val="Times New Roman"/>
        <family val="1"/>
        <charset val="1"/>
      </rPr>
      <t xml:space="preserve">: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
    </r>
    <r>
      <rPr>
        <b/>
        <sz val="12"/>
        <color rgb="FF000000"/>
        <rFont val="Times New Roman"/>
        <family val="1"/>
        <charset val="1"/>
      </rPr>
      <t xml:space="preserve">
</t>
    </r>
    <r>
      <rPr>
        <sz val="12"/>
        <color rgb="FF000000"/>
        <rFont val="Times New Roman"/>
        <family val="1"/>
        <charset val="1"/>
      </rPr>
      <t xml:space="preserve">The CR method adds the shares of each firm in a market and makes judgments based on widely accepted standards, with four firms (CR4) having more than 50 percent market share and 8 firms (CR8) more than 75 percent seen as indicators of media concentration. 
</t>
    </r>
    <r>
      <rPr>
        <b/>
        <sz val="12"/>
        <color rgb="FF000000"/>
        <rFont val="Times New Roman"/>
        <family val="1"/>
        <charset val="1"/>
      </rPr>
      <t xml:space="preserve">
</t>
    </r>
    <r>
      <rPr>
        <sz val="12"/>
        <color rgb="FF000000"/>
        <rFont val="Times New Roman"/>
        <family val="1"/>
        <charset val="1"/>
      </rPr>
      <t xml:space="preserve">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
    </r>
    <r>
      <rPr>
        <b/>
        <sz val="12"/>
        <color rgb="FF000000"/>
        <rFont val="Times New Roman"/>
        <family val="1"/>
        <charset val="1"/>
      </rPr>
      <t xml:space="preserve">
</t>
    </r>
    <r>
      <rPr>
        <sz val="12"/>
        <color rgb="FF000000"/>
        <rFont val="Times New Roman"/>
        <family val="1"/>
        <charset val="1"/>
      </rPr>
      <t xml:space="preserve">The US Department of Justice embraced a revised set of HHI guidelines in 2010 for categorizing the intensity of concentration. The new thresholds are:
HHI &lt; 1500                                 Unconcentrated 
HHI &gt; 1500 but &lt; 2,500            Moderately Concentrated 
HHI &gt; 2,500                                 Highly Concentrated
</t>
    </r>
  </si>
  <si>
    <t>CA France publié (en millions euros)</t>
  </si>
  <si>
    <t>Source : rapport annuel intégré Orange (hors marché « entreprises » ? ) - Voir https://www.orange.com/fr/rapports-annuels-integres</t>
  </si>
  <si>
    <r>
      <rPr>
        <b/>
        <sz val="12"/>
        <color rgb="FF000000"/>
        <rFont val="Calibri"/>
        <family val="2"/>
        <charset val="1"/>
      </rPr>
      <t>Marché VàD et Và DAbonnement – Source mensuelle CNC (base :</t>
    </r>
    <r>
      <rPr>
        <b/>
        <sz val="8"/>
        <color rgb="FF000000"/>
        <rFont val="Times New Roman"/>
        <family val="1"/>
        <charset val="1"/>
      </rPr>
      <t xml:space="preserve"> internautes déclarant avoir payé pour visionner des films de cinéma ou des programmes TV en VàD)</t>
    </r>
  </si>
  <si>
    <t>Part de marché / utilisateurs</t>
  </si>
  <si>
    <t>Service</t>
  </si>
  <si>
    <t>TOTAL</t>
  </si>
  <si>
    <t>Colonne1</t>
  </si>
  <si>
    <t>BBC Studios France</t>
  </si>
  <si>
    <t>Groupe BBC</t>
  </si>
  <si>
    <t>Les Films d'Ici</t>
  </si>
  <si>
    <t>Agat-Films et Cie</t>
  </si>
  <si>
    <t>La Francaise D'Images</t>
  </si>
  <si>
    <t>NPA Prod</t>
  </si>
  <si>
    <t>Z.E.D.</t>
  </si>
  <si>
    <t>Adventure Line Productions, Air Productions, H2o Productions, Km Production</t>
  </si>
  <si>
    <t>Banijay France, Adventure Line Productions, Air Productions, H2o Productions, Km Production</t>
  </si>
  <si>
    <t>Tel Sete, Telfrance Série, Barjac Production, Boxeur 7</t>
  </si>
  <si>
    <t>Source Revenues : Official annual reports from https://www.verif.com/ + S&amp;P's database : Banijay : https://www.capitaliq.spglobal.com/web/client?auth=inherit&amp;overridecdc=1&amp;#company/report?id=7529886&amp;keypage=349235, Mediawan : https://www.capitaliq.spglobal.com/web/client?auth=inherit&amp;overridecdc=1&amp;#company/report?id=7018653&amp;keypage=349534</t>
  </si>
  <si>
    <t>Source Revenues : Official annual reports from https://www.verif.com/ + S&amp;P's database : Banijay, TelSète : https://www.capitaliq.spglobal.com/web/client?auth=inherit&amp;overridecdc=1&amp;#company/report?id=19196524&amp;keypage=349534, Mediawan : https://www.capitaliq.spglobal.com/web/client?auth=inherit&amp;overridecdc=1&amp;#company/report?id=7018653&amp;keypage=349534</t>
  </si>
  <si>
    <t>Source Revenues : Official annual reports from https://www.verif.com/ - Groupe M6 : cf https://www.groupem6.fr/content/uploads/2021/03/Rapport-financier-annuel-2020.pdf, p. 15 + S&amp;P's database = Banijay : https://www.capitaliq.spglobal.com/web/client?auth=inherit&amp;overridecdc=1&amp;#company/report?id=7529886&amp;keypage=349235, Mediawan : https://www.capitaliq.spglobal.com/web/client?auth=inherit&amp;overridecdc=1&amp;#company/report?id=7018653&amp;keypage=349534</t>
  </si>
  <si>
    <t>Mediawan Alliance</t>
  </si>
  <si>
    <t>Norman Studios, LP Animations, Upside Down</t>
  </si>
  <si>
    <t>Mediawan Thematics, Mediawan Prod, Mediawan Studio</t>
  </si>
  <si>
    <t>TF1 Series Films</t>
  </si>
  <si>
    <t>TF1 Production, TF1 Diffusion, TF1 Séries Films, TelFrance</t>
  </si>
  <si>
    <t>TF1 Productions, TF1 Diffusion, TF1 Series Films</t>
  </si>
  <si>
    <t>Mediawan Thematics, Mediawan Prod, Mediawan Studio, Air Productions</t>
  </si>
  <si>
    <t>Adventure Line Productions, Air Productions, H2o Productions, Km Production, Air Productions, Endemolshine France</t>
  </si>
  <si>
    <t xml:space="preserve">Adventure Line Productions, Air Productions, H2o Productions, Km Production, Air Productions, Endemolshine France </t>
  </si>
  <si>
    <t>ITV Studios France</t>
  </si>
  <si>
    <t>ITV Studios</t>
  </si>
  <si>
    <t>BBC Worldwide France</t>
  </si>
  <si>
    <t>France TV</t>
  </si>
  <si>
    <t>TF1 Production, TF1 Studio, Newen, TelFrance</t>
  </si>
  <si>
    <t>Kabo Films, Kabo Séries, En voiture Simone, Kapitch, Kelija, Rosalita Productions, Thalie</t>
  </si>
  <si>
    <t>Noon, Kabo Family</t>
  </si>
  <si>
    <t>Assacha Media Group</t>
  </si>
  <si>
    <t>Groupe Vivendi</t>
  </si>
  <si>
    <t>Société d’Edition de Canal Plus</t>
  </si>
  <si>
    <t>StudioCanal Séries</t>
  </si>
  <si>
    <t>Source Revenues : TV Production = 22% of total revenues of StudioCanal Source revenues : https://www.vivendi.com/wp-content/uploads/2021/04/20210413_VIV_Vivendi-URD-2020.pdf, p. 234</t>
  </si>
  <si>
    <t>Source Revenues : Official annual reports from https://www.verif.com/ + Companies annual reports + S&amp;P's database</t>
  </si>
  <si>
    <t>Mediawan : https://www.capitaliq.spglobal.com/web/client?auth=inherit&amp;overridecdc=1&amp;#company/report?id=7018653&amp;keypage=349534</t>
  </si>
  <si>
    <t>Banijay : https://www.capitaliq.spglobal.com/web/client?auth=inherit&amp;overridecdc=1&amp;#company/report?id=7529886&amp;keypage=349235</t>
  </si>
  <si>
    <t xml:space="preserve">Source Revenues : Official annual reports from https://www.verif.com/ - Groupe M6 : https://www.groupem6.fr/content/uploads/2020/02/Information-M6-FY + + S&amp;P's database. : </t>
  </si>
  <si>
    <t>TelSete : https://www.capitaliq.spglobal.com/web/client?auth=inherit&amp;overridecdc=1&amp;#company/report?id=19196524&amp;keypage=349534</t>
  </si>
  <si>
    <t>Lagardère Studios</t>
  </si>
  <si>
    <t>Mediawan Thematics, Mediawan Prod, Mediawan Studio, On Entertainment, Reservoir Prod</t>
  </si>
  <si>
    <t>https://www.capitaliq.spglobal.com/web/client?auth=inherit#company/report?id=19927486&amp;keypage=349534</t>
  </si>
  <si>
    <t>H2O Productions</t>
  </si>
  <si>
    <t>Tout Sur L'Ecran Productions</t>
  </si>
  <si>
    <t>https://www.capitaliq.spglobal.com/web/client?auth=inherit#company/report?id=8801301&amp;keypage=349534</t>
  </si>
  <si>
    <t>3e Œil Story, Hide Park, La Mondiale de Production, CZ</t>
  </si>
  <si>
    <t>https://www.capitaliq.spglobal.com/web/client?auth=inherit#company/report?id=8790806&amp;keypage=349534</t>
  </si>
  <si>
    <t>https://www.capitaliq.spglobal.com/web/client?auth=inherit#company/report?id=7473827&amp;keypage=349534</t>
  </si>
  <si>
    <t>Camera Lucida Productions - CPLB Media</t>
  </si>
  <si>
    <t>2P2L, Kartagen</t>
  </si>
  <si>
    <t>https://www.capitaliq.spglobal.com/web/client?auth=inherit#company/report?id=7473788&amp;keypage=349534</t>
  </si>
  <si>
    <t>Bangumi , Bangumi Presse, Bangumi Prestations</t>
  </si>
  <si>
    <t>Bangumi, Bangumi Presse, Bangumi Prestations</t>
  </si>
  <si>
    <t>https://www.capitaliq.spglobal.com/web/client?auth=inherit#company/report?id=7480679&amp;keypage=349534</t>
  </si>
  <si>
    <t>Kayenta Production</t>
  </si>
  <si>
    <t>https://www.capitaliq.spglobal.com/web/client?auth=inherit#company/report?id=13086122&amp;keypage=349534</t>
  </si>
  <si>
    <t>Ah ! Production, Factual Factory</t>
  </si>
  <si>
    <t>Starling SA</t>
  </si>
  <si>
    <t>Sony Pictures Television</t>
  </si>
  <si>
    <t>https://www.capitaliq.spglobal.com/web/client?auth=inherit#company/report?id=7213688&amp;keypage=349534</t>
  </si>
  <si>
    <t>Superprod Studios</t>
  </si>
  <si>
    <t>https://www.capitaliq.spglobal.com/web/client?auth=inherit#company/report?id=10198228&amp;keypage=349534</t>
  </si>
  <si>
    <t>https://www.capitaliq.spglobal.com/web/client?auth=inherit#company/report?id=4996372&amp;keypage=349534</t>
  </si>
  <si>
    <t>Xilam</t>
  </si>
  <si>
    <t>Xilam SA</t>
  </si>
  <si>
    <t>Haut et Court</t>
  </si>
  <si>
    <t>https://www.capitaliq.spglobal.com/web/client?auth=inherit#company/report?id=7482529&amp;keypage=349534</t>
  </si>
  <si>
    <t>Haut Et Court</t>
  </si>
  <si>
    <t>Groupe ZAG</t>
  </si>
  <si>
    <t>Zagtoon, Zag Entertainment</t>
  </si>
  <si>
    <t>https://www.capitaliq.spglobal.com/web/client?auth=inherit#company/report?id=7485080&amp;keypage=349534</t>
  </si>
  <si>
    <t>https://www.capitaliq.spglobal.com/web/client?auth=inherit#company/profile?id=26154697</t>
  </si>
  <si>
    <t>https://www.verif.com/bilans-gratuits/AUTHENTIC-MEDIA-534799556/</t>
  </si>
  <si>
    <t>https://www.capitaliq.spglobal.com/web/client?auth=inherit#company/report?id=8771388&amp;keypage=349534</t>
  </si>
  <si>
    <t>https://www.verif.com/societe/BEAUBOURG-AUDIOVISUEL-481094019/</t>
  </si>
  <si>
    <t>https://www.capitaliq.spglobal.com/web/client?auth=inherit#company/report?id=20579867&amp;keypage=349534</t>
  </si>
  <si>
    <t>Productions DMD</t>
  </si>
  <si>
    <t>SGPM</t>
  </si>
  <si>
    <t>https://www.capitaliq.spglobal.com/web/client?auth=inherit#company/report?id=7444550&amp;keypage=349534</t>
  </si>
  <si>
    <t>https://www.capitaliq.spglobal.com/web/client?auth=inherit#company/report?id=7213690&amp;keypage=349534</t>
  </si>
  <si>
    <t>https://www.capitaliq.spglobal.com/web/client?auth=inherit#company/report?id=28850184&amp;keypage=349534</t>
  </si>
  <si>
    <t>Sofinergie Capac</t>
  </si>
  <si>
    <t>https://www.capitaliq.spglobal.com/web/client?auth=inherit#company/report?id=7480209&amp;keypage=349534</t>
  </si>
  <si>
    <t>Source CNC Bilan 2020 : https://www.cnc.fr/documents/36995/153434/Le+Bilan+2020+du+CNC-pr%C3%A9sentation.pdf/7e27ce1c-a609-8859-fea1-378782f5faee?t=1622620404615, p. 45</t>
  </si>
  <si>
    <r>
      <t>Content Delivery Network</t>
    </r>
    <r>
      <rPr>
        <sz val="12"/>
        <color rgb="FF000000"/>
        <rFont val="Times New Roman"/>
        <family val="1"/>
        <charset val="1"/>
      </rPr>
      <t xml:space="preserve">: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
    </r>
    <r>
      <rPr>
        <b/>
        <sz val="12"/>
        <color rgb="FF000000"/>
        <rFont val="Times New Roman"/>
        <family val="1"/>
        <charset val="1"/>
      </rPr>
      <t xml:space="preserve">
</t>
    </r>
    <r>
      <rPr>
        <sz val="12"/>
        <color rgb="FF000000"/>
        <rFont val="Times New Roman"/>
        <family val="1"/>
        <charset val="1"/>
      </rPr>
      <t>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</si>
  <si>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r>
      <t>Online News Media</t>
    </r>
    <r>
      <rPr>
        <sz val="12"/>
        <color rgb="FF000000"/>
        <rFont val="Times New Roman"/>
        <family val="1"/>
        <charset val="1"/>
      </rPr>
      <t>: online versions of newspapers, magazines, newsletters, and online providers and compilers of regular news. Does not include online blogs.</t>
    </r>
  </si>
  <si>
    <t>Global market : Source ARCEP :  https://www.data.gouv.fr/fr/datasets/r/f30bc772-7dff-49d6-940e-42865f32a9da. I8:L12 share by revenues : https://lafibre.info/chiffres/parts-de-marche-dans-ladsl-la-fibre-optique-et-la-telephonie-mobile/2760/. Market Market shares by subscribers and total subscribers : 2018 :  https://humapp.com/wp-content/uploads/2019/12/Humapp-Rapport-Branche-2018.pdf</t>
  </si>
  <si>
    <t>Source nombre abonnés fixe : https://lafibre.info/chiffres/parts-de-marche-dans-ladsl-la-fibre-optique-et-la-telephonie-mobile/2892/, PDM fixe : https://lafibre.info/chiffres/parts-de-marche-dans-ladsl-la-fibre-optique-et-la-telephonie-mobile/2880/</t>
  </si>
  <si>
    <t>https://lafibre.info/chiffres/parts-de-marche-dans-ladsl-la-fibre-optique-et-la-telephonie-mobile/2892/</t>
  </si>
  <si>
    <t xml:space="preserve">Source ARCEP « Marché des communications électroniques en France » : https://www.data.gouv.fr/fr/datasets/r/f30bc772-7dff-49d6-940e-42865f32a9da. Line 199 « Total revenus fixes (téléphonie, Internet, publiphonie et cartes, accès de haute qualité et réseaux intersites))» - lines 183, 189, 192 (=Global revenues Wireline). </t>
  </si>
  <si>
    <t>Source : https://lafibre.info/chiffres/parts-de-marche-dans-ladsl-la-fibre-optique-et-la-telephonie-mobile/2892/ . Marketshares by subscribers : https://lafibre.info/chiffres/parts-de-marche-dans-ladsl-la-fibre-optique-et-la-telephonie-mobile/2904/</t>
  </si>
  <si>
    <t>Source revenues : European Audiovisual Observatory - DIS-IP IPTV revenues in the EU (2015-2019) : http://yearbook.obs.coe.int/s/document/download/6257</t>
  </si>
  <si>
    <t xml:space="preserve">Multichannel Video distribution - IPTV </t>
  </si>
  <si>
    <t>Multichannel Video distribution - Cable</t>
  </si>
  <si>
    <t>Multichannel Video distribution - Satellite</t>
  </si>
  <si>
    <t>Source Revenues : European Audiovisual Observatory - DIS SAT Pay Satellite Revenues (2015-2019) : http://yearbook.obs.coe.int/s/document/download/6263</t>
  </si>
  <si>
    <t>Source Revenues : European Audiovisual Observatory - DIS Cable audiovisual  Services Revenues (2015-2019) : http://yearbook.obs.coe.int/s/document/download/6262</t>
  </si>
  <si>
    <t>Source Revenues : European Audiovisual Observatory - DIS SAT Pay Satellite Revenues (2016-2020) : http://yearbook.obs.coe.int/s/document/download/6673</t>
  </si>
  <si>
    <t>Eutel Sat</t>
  </si>
  <si>
    <t>Source revenues : Eutel sat annual report (fiscal year 2020-2021 considered for civil year 2020) : https://www.eutelsat.com/files/PDF/investors/2021-22/FY2021-22-CP.pdf, page 4, only Broadcast services revenues</t>
  </si>
  <si>
    <t>Source revenues : Eutel sat annual report (fiscal year 2021-2022 considered for civil year 2021) : https://www.eutelsat.com/files/PDF/investors/2021-22/FY2021-22-CP.pdf, page 4, only Broadcast services revenues</t>
  </si>
  <si>
    <t>Source revenues : Eutel sat annual report (fiscal year 2019-2020 considered for civil year 2019) : https://www.eutelsat.com/files/PDF/fr/investisseurs/2019-20/FY-2019-20-CP.pdf, page 3, only Broadcast services revenues</t>
  </si>
  <si>
    <t>Source revenues : Eutel sat annual report (fiscal year 2018-2019 considered for civil year 2018) : https://www.eutelsat.com/files/PDF/fr/investisseurs/2019-20/FY-2019-20-CP.pdf, page 3, only Broadcast services revenues</t>
  </si>
  <si>
    <t>Satellite</t>
  </si>
  <si>
    <t>Calculation revenues : total Revenues Satellite - Fransat annual revenues</t>
  </si>
  <si>
    <t>Cable</t>
  </si>
  <si>
    <t>Revenue : 100% of Total revenue (1 cable operator)</t>
  </si>
  <si>
    <t>FranSat, BisTV, SFR Sat</t>
  </si>
  <si>
    <t>FranSat, BisTV,  SFR Sat</t>
  </si>
  <si>
    <t>TNT Sat, Canal Sat, Orange Sat</t>
  </si>
  <si>
    <t>TNT Sat,  Canal Sat, Orange Sat</t>
  </si>
  <si>
    <t>Note Satellite : 2 operators. Virtual operators = BisTV + SFR Sat via FranSat - Canal Sat + Orange Sat via TNT Sat). Source revenues : Eutel sat annual report (fiscal year 2017-2018 considered for civil year 2017) : https://www.eutelsat.com/files/PDF/investors/2018-19/FY%202018-19_CP_vfinal.pdf, page 3, only Broadcast services revenues = 92% of video revenues (8% = professional video services)</t>
  </si>
  <si>
    <t>IPTV</t>
  </si>
  <si>
    <t>Calculation of revenues for IPTV providers : Total revenue provided by EAO.  Companies : ISP + Dozens of pure players, very often changing and for many, illegal (e.g. Wind IPTV, IPTV Plus, IPTV, IPTVAbo, Nord IPTV, My On-line IPTV, Premium IPTV, IPTV Forfait, Planet IPTV). To calculate each ISP and pure players revenue, we base on the ISP market marketshares. Not much relevant, but absolutely no specific data available for IPTV revenues...</t>
  </si>
  <si>
    <t>Source : ARCOM : https://www.arcom.fr/nos-ressources/etudes-et-donnees/mediatheque/bilan-financier-2020-des-chaines-payantes, p. 10</t>
  </si>
  <si>
    <t>Source Revenues Groups : ARCOM : https://www.arcom.fr/nos-ressources/etudes-et-donnees/mediatheque/bilan-financier-2020-des-chaines-payantes, p. 10. Ad Revenues : same file, p. 11, Chanel Services with revenues under 0,4 M€ not included. Number of subscribers : Groups annual reports : https://www.vivendi.com/wp-content/uploads/2021/03/20210303_VIV_CP_Resultats-annuels-2020.pdf, p. 6. Number of subscribers : estimation from Groups Annual reports ( ! not very reliable as it is difficult to isolate TV subscribers from SVOD or ISP offers).</t>
  </si>
  <si>
    <t>Groupe Centre France La Montagne</t>
  </si>
  <si>
    <t>Groupe Corse Matin</t>
  </si>
  <si>
    <t>Groupe Ebra</t>
  </si>
  <si>
    <t>Groupe L'Equipe</t>
  </si>
  <si>
    <t>Groupe La Dépêche du Midi</t>
  </si>
  <si>
    <t>Groupe La Manche Libre</t>
  </si>
  <si>
    <t>Groupe La Provence</t>
  </si>
  <si>
    <t>Groupe Le Monde</t>
  </si>
  <si>
    <t>Groupe Le Moniteur &amp; Co</t>
  </si>
  <si>
    <t>Groupe Le Parisien - Aujourd'hui en France</t>
  </si>
  <si>
    <t>Groupe Le Point</t>
  </si>
  <si>
    <t>Groupe Marie Claire</t>
  </si>
  <si>
    <t>Groupe Maville</t>
  </si>
  <si>
    <t>Groupe Nice Matin Web</t>
  </si>
  <si>
    <t>Groupe Ouest-France Multimedia</t>
  </si>
  <si>
    <t>Groupe Prisma Media</t>
  </si>
  <si>
    <t>Groupe Radio France  (Web)</t>
  </si>
  <si>
    <t>Groupe Reworld Media</t>
  </si>
  <si>
    <t>Groupe Rossel La Voix</t>
  </si>
  <si>
    <t>Groupe Uni-Médias</t>
  </si>
  <si>
    <t>Bayard Presse</t>
  </si>
  <si>
    <t>La Croix</t>
  </si>
  <si>
    <t>Source Revenues Bayard Presse Group France : France Revenues = 88% global revenues * Magazines revenues = (66% + 5% advertising) - 30M€ La Croix Newspaper 2020. So : Revenue*0,88*0,71-30: https://www.groupebayard.com/wp-content/uploads/BAYARD-2020-21-Vweb.pdf, p. 62</t>
  </si>
  <si>
    <t>Aujourd'hui en France</t>
  </si>
  <si>
    <t>Les Echos</t>
  </si>
  <si>
    <t>L'Equipe</t>
  </si>
  <si>
    <t>L'Humanité</t>
  </si>
  <si>
    <t>Le Monde</t>
  </si>
  <si>
    <t>The New York Times</t>
  </si>
  <si>
    <t>Ouest France</t>
  </si>
  <si>
    <t>Le Parisien</t>
  </si>
  <si>
    <t>Le Télégramme</t>
  </si>
  <si>
    <t>Le Dauphiné Libéré</t>
  </si>
  <si>
    <t>Le Progrès</t>
  </si>
  <si>
    <t>Sud Ouest</t>
  </si>
  <si>
    <t>La Voix du Nord</t>
  </si>
  <si>
    <t>Sipa-Ouest France</t>
  </si>
  <si>
    <t>Le Monde Libre</t>
  </si>
  <si>
    <t>ASPDH</t>
  </si>
  <si>
    <t>Groupe Rossel</t>
  </si>
  <si>
    <t>Source Market shares (all platforms) : https://gs.statcounter.com/social-media-stats/all/france/#yearly-2016-2022</t>
  </si>
  <si>
    <t>Groupe SUD OUEST</t>
  </si>
  <si>
    <t>Société civile bordelaise de gestion</t>
  </si>
  <si>
    <t>Les Echos-Le Parisien</t>
  </si>
  <si>
    <t>LVMH</t>
  </si>
  <si>
    <t>Famille Coudurier</t>
  </si>
  <si>
    <t>Groupe EBRA</t>
  </si>
  <si>
    <t>Crédit Mutuel Alliance Fédérale</t>
  </si>
  <si>
    <t>Groupe Dassault</t>
  </si>
  <si>
    <t>Groupe Figaro</t>
  </si>
  <si>
    <t>SNJH</t>
  </si>
  <si>
    <t>Source Revenues : https://www.verif.com/bilans-gratuits/LA-VOIX-DU-NORD-457507267/</t>
  </si>
  <si>
    <t>Source revenues : https://www.verif.com/bilans-gratuits/LA-VOIX-DU-NORD-457507267/</t>
  </si>
  <si>
    <t>Source Revenues : https://www.verif.com/bilans-gratuits/PRESSE-ET-EDITION-DU-SUD-OUEST-456204940/</t>
  </si>
  <si>
    <t>Ssource Revenues : https://www.verif.com/bilans-gratuits/PRESSE-ET-EDITION-DU-SUD-OUEST-456204940/</t>
  </si>
  <si>
    <t>Source Revenues : https://www.verif.com/societe/LE-PARISIEN-LIBERE-332890359/</t>
  </si>
  <si>
    <t>Source Revenues : https://www.verif.com/bilans-gratuits/SOCIETE-EDITRICE-DU-MONDE-433891850/</t>
  </si>
  <si>
    <t>Source Revenues : https://www.verif.com/bilans-gratuits/SOCIETE-DU-FIGARO-542077755/</t>
  </si>
  <si>
    <t>Source Revenues : https://www.verif.com/societe/L-EQUIPE-332978485/</t>
  </si>
  <si>
    <t>Source : 16,5% of Bayard Group revenues (https://www.verif.com/bilans-gratuits/BAYARD-542042486/)</t>
  </si>
  <si>
    <t>Source : 16,5% of annual Bayard Presse revenues (source https://www.verif.com/bilans-gratuits/BAYARD-542042486/)</t>
  </si>
  <si>
    <t>Source Revenues : https://www.verif.com/bilans-gratuits/SOCIETE-NOUVELLE-DU-JOURNAL-L-HUMANITE-562085308/</t>
  </si>
  <si>
    <t>Source : https://www.acpm.fr/Support/l-humanite. Revenues : https://www.verif.com/bilans-gratuits/SOCIETE-NOUVELLE-DU-JOURNAL-L-HUMANITE-562085308/</t>
  </si>
  <si>
    <t>Source : https://www.offremedia.com/groupe-figaro-une-rentabilite-retrouvee-avec-plus-de-la-moitie-des-revenus-issus-du-numerique</t>
  </si>
  <si>
    <t>Source Revenues : https://www.offremedia.com/groupe-figaro-une-rentabilite-retrouvee-avec-plus-de-la-moitie-des-revenus-issus-du-numerique</t>
  </si>
  <si>
    <t>Source : https://www.verif.com/societe/LES-ECHOS-582071437/</t>
  </si>
  <si>
    <t>Source : https://www.verif.com/societe/LE-PARISIEN-LIBERE-332890359/</t>
  </si>
  <si>
    <t>Source : https://www.acpm.fr/Support/liberation, Revenues : https://www.verif.com/societe/LIBERATION-382028199/</t>
  </si>
  <si>
    <t>Source : https://www.acpm.fr/Support/liberation. Source Revenues : https://www.verif.com/societe/LIBERATION-382028199/</t>
  </si>
  <si>
    <t>Source Revenues : https://www.verif.com/bilans-gratuits/LIBERATION-382028199/</t>
  </si>
  <si>
    <t>Dimanche Ouest-France</t>
  </si>
  <si>
    <t>La Dauphiné Libéré Dimanche</t>
  </si>
  <si>
    <t>L'Equipe Dimanche</t>
  </si>
  <si>
    <t>Le Progrès Dimanche</t>
  </si>
  <si>
    <t>Sud Ouest Dimanche</t>
  </si>
  <si>
    <t>7th Day/Sunday papers : Source Circulation 2018 : https://www.acpm.fr/Media/Files/ACPM-Observatoire-2019. Marketshare by diffusion : total yearly diffusion (including digital)/ 52 (1 day a week)=181307,250/52=3486,67 thousands.</t>
  </si>
  <si>
    <t>7th Day/Sunday papers : Source Circulation 2019 : https://www.acpm.fr/Media/Files/ACPM-Observatoire-2020. Marketshare by diffusion : total yearly diffusion (including digital)/ 52 (1 day a week)=167413,753/52=3219,495 thousands.</t>
  </si>
  <si>
    <t>7th Day/Sunday papers : Source Circulation 2017 : https://www.acpm.fr/Media/Files/ACPM-Observatoire-2018. Marketshare by diffusion : total yearly diffusion (including digital)/ 52 (1 day a week)=186334,349/52=3583,35 thousands.</t>
  </si>
  <si>
    <t>7th Day/Sunday papers : Source Circulation 2020 : https://www.acpm.fr/Media/Files/ACPM-Observatoire-2021. Marketshare by diffusion : total yearly diffusion (including digital)/ 52 (1 day a week)=106809,471/52=2054,03 thousands.</t>
  </si>
  <si>
    <t>Le Dauphiné Libéré Dimanche</t>
  </si>
  <si>
    <t>7th Day/Sunday papers : Source Circulation 2021 : https://www.acpm.fr/Media/Files/ACPM-Observatoire-2022. Marketshare by diffusion : total yearly diffusion (including digital)/ 52 (1 day a week)=106653,545/52=2051,03 thousands.</t>
  </si>
  <si>
    <t>Dossier Familial</t>
  </si>
  <si>
    <t>Télé Z</t>
  </si>
  <si>
    <t>Notre Temps</t>
  </si>
  <si>
    <t>Télé Star</t>
  </si>
  <si>
    <t>Télé 7 Jours</t>
  </si>
  <si>
    <t>TV Grandes Chaînes</t>
  </si>
  <si>
    <t>Télé Loisirs</t>
  </si>
  <si>
    <t>Télé 2 Semaines</t>
  </si>
  <si>
    <t>Paris Match</t>
  </si>
  <si>
    <t>TV Magazine - supp. TV</t>
  </si>
  <si>
    <t>Version Femina - supp. Féminin</t>
  </si>
  <si>
    <t>Magazines. Source Circulation 2021 : https://www.acpm.fr/Media/Files/Plaquette-Observatoire-2022. Magazines, p.13. Marketshares (considering weekly) : =707981,238/52=13615,023</t>
  </si>
  <si>
    <t>News Magazines. Source Circulation 2021 : https://www.acpm.fr/Media/Files/Plaquette-Observatoire-2022. Press News Magazines, p.14. Marketshares (considering weekly) : =36118,551/52=694,59</t>
  </si>
  <si>
    <t>L'Obs</t>
  </si>
  <si>
    <t>L'Express</t>
  </si>
  <si>
    <t>Courrier International</t>
  </si>
  <si>
    <t>Marianne</t>
  </si>
  <si>
    <t>Artémis</t>
  </si>
  <si>
    <t>Pinault</t>
  </si>
  <si>
    <t>News Participation</t>
  </si>
  <si>
    <t>Czech Media Invest</t>
  </si>
  <si>
    <t>Daniel Kretinsky</t>
  </si>
  <si>
    <t>Groupe Bolloré</t>
  </si>
  <si>
    <t>Prisma Média</t>
  </si>
  <si>
    <t>Every Two Week publication</t>
  </si>
  <si>
    <t>Mondadori France</t>
  </si>
  <si>
    <t>Uni-Médias</t>
  </si>
  <si>
    <t>Crédit Agricole</t>
  </si>
  <si>
    <t>M Le Magazine du Monde</t>
  </si>
  <si>
    <t>Le Figaro Magazine</t>
  </si>
  <si>
    <t>Info Magazines. Source Circulation 2021 : https://www.acpm.fr/Media/Files/Plaquette-Observatoire-2022. Press News Magazines, p.16. Marketshares (considering weekly) : =74931,208/52=1440,98</t>
  </si>
  <si>
    <t>Le Parisien Aujourd'hui en France Week-end</t>
  </si>
  <si>
    <t>Le Particulier</t>
  </si>
  <si>
    <t>Challenges</t>
  </si>
  <si>
    <t>Mieux Vivre votre argent</t>
  </si>
  <si>
    <t>Capital</t>
  </si>
  <si>
    <t>Investir</t>
  </si>
  <si>
    <t>LVMH (depuis 2021)</t>
  </si>
  <si>
    <t>Groupe Perdriel</t>
  </si>
  <si>
    <t>Groupe Valmonde</t>
  </si>
  <si>
    <t>Privinvest Médias</t>
  </si>
  <si>
    <t>Weekly</t>
  </si>
  <si>
    <t>Monthly</t>
  </si>
  <si>
    <t>Voici</t>
  </si>
  <si>
    <t>Ici Paris</t>
  </si>
  <si>
    <t>France Dimanche</t>
  </si>
  <si>
    <t>Closer</t>
  </si>
  <si>
    <t>Gala</t>
  </si>
  <si>
    <t>Eco &amp; Finance Magazines. Source Circulation 2021 : https://www.acpm.fr/Media/Files/Plaquette-Observatoire-2022. Press News Magazines, p.18. Marketshares (considering weekly) : =11995,586/52. Le Particulier = Weekly.</t>
  </si>
  <si>
    <t>Femme Actuelle</t>
  </si>
  <si>
    <t>Madame Figaro</t>
  </si>
  <si>
    <t>Elle</t>
  </si>
  <si>
    <t>Avantages</t>
  </si>
  <si>
    <t>Marie Claire</t>
  </si>
  <si>
    <t>People Magazines. Source Circulation 2021 : https://www.acpm.fr/Media/Files/Plaquette-Observatoire-2022. People press Magazines, p.20. Marketshares (considering weekly) : =39103,578/52=751,99.</t>
  </si>
  <si>
    <t>Women Magazines. Source Circulation 2021 : https://www.acpm.fr/Media/Files/Plaquette-Observatoire-2022. p.26. Marketshares (considering weekly) : =74995,933/52=1442,23</t>
  </si>
  <si>
    <t>Auto Plus</t>
  </si>
  <si>
    <t>Auto Moto</t>
  </si>
  <si>
    <t xml:space="preserve">Reworld Media </t>
  </si>
  <si>
    <t>Cars and Motos Magazines. Source Circulation 2021 : https://www.acpm.fr/Media/Files/Plaquette-Observatoire-2022. p.42. Marketshares (considering weekly) : =13098,507/52=251,89</t>
  </si>
  <si>
    <t>Sciences et Avenir</t>
  </si>
  <si>
    <t>Ca M'intéresse</t>
  </si>
  <si>
    <t>Science &amp; Vie</t>
  </si>
  <si>
    <t>Science and Techniques Magazines. Source Circulation 2021 : https://www.acpm.fr/Media/Files/Plaquette-Observatoire-2022. p.46. Marketshares (considering monthly) : =6883,675/12=573,639</t>
  </si>
  <si>
    <t>Magazines. Source Circulation 2020 : https://www.acpm.fr/Media/Files/Plaquette-Observatoire-2021. Magazines, p.13. Marketshares (considering weekly) : =754045,2314/52=14500,87</t>
  </si>
  <si>
    <t>News Magazines. Source Circulation 2020 : https://www.acpm.fr/Media/Files/Plaquette-Observatoire-2021. Press News Magazines, p.14. Marketshares (considering weekly) : =35766,041/52=687,81</t>
  </si>
  <si>
    <t>Info Magazines. Source Circulation 2020 : https://www.acpm.fr/Media/Files/Plaquette-Observatoire-2021. Press News Magazines, p.16. Marketshares (considering weekly) : =77465,690/52=1489,72</t>
  </si>
  <si>
    <t>Eco &amp; Finance Magazines. Source Circulation 2020 : https://www.acpm.fr/Media/Files/Plaquette-Observatoire-2021. Press News Magazines, p.18. Marketshares (considering weekly) : =12245,354/52. Le Particulier = Weekly.</t>
  </si>
  <si>
    <t>People Magazines. Source Circulation 2020 : https://www.acpm.fr/Media/Files/Plaquette-Observatoire-2021. People press Magazines, p.20. Marketshares (considering weekly) : =42971,436/52=826,373.</t>
  </si>
  <si>
    <t>Women Magazines. Source Circulation 2020 : https://www.acpm.fr/Media/Files/Plaquette-Observatoire-2021. p.26. Marketshares (considering weekly) : =77371,090/52=1487,90</t>
  </si>
  <si>
    <t>L'Equipe Magazine</t>
  </si>
  <si>
    <t>Sports Magazines. Source Circulation 2020 : https://www.acpm.fr/Media/Files/Plaquette-Observatoire-2021. Magazines, p.40. Marketshares (considering weekly) : =13715,338</t>
  </si>
  <si>
    <t>Sports Magazines. Source Circulation 2021 : https://www.acpm.fr/Media/Files/Plaquette-Observatoire-2022. p.40. Marketshares (considering weekly) : =10934,891</t>
  </si>
  <si>
    <t>Cars and Motos Magazines. Source Circulation 2020 : https://www.acpm.fr/Media/Files/Plaquette-Observatoire-2021. p.42. Marketshares (considering weekly) : =14341,187/52=275,79</t>
  </si>
  <si>
    <t>Science and Techniques Magazines. Source Circulation 2020 : https://www.acpm.fr/Media/Files/Plaquette-Observatoire-2021. p.46. Marketshares (considering monthly) : =7007,930/12=583,99</t>
  </si>
  <si>
    <t>News Magazines. Source Circulation 2019 : https://www.acpm.fr/Media/Files/Plaquette-Observatoire-2020. Press News Magazines, p.14. Marketshares (considering weekly) : =54665,192/52=1051,25</t>
  </si>
  <si>
    <t>Info Magazines. Source Circulation 2019 : https://www.acpm.fr/Media/Files/Plaquette-Observatoire-2020. Press News Magazines, p.16. Marketshares (considering weekly) : =113559,267/52=2183,83</t>
  </si>
  <si>
    <t>Eco &amp; Finance Magazines. Source Circulation 2019 : https://www.acpm.fr/Media/Files/Plaquette-Observatoire-2020. Press News Magazines, p.18. Marketshares (considering weekly) : =20022,801/52. Le Particulier = Weekly.</t>
  </si>
  <si>
    <t>People Magazines. Source Circulation 2019 : https://www.acpm.fr/Media/Files/Plaquette-Observatoire-2020. People press Magazines, p.20. Marketshares (considering weekly) : =67784,901/52=1303,55.</t>
  </si>
  <si>
    <t>Women Magazines. Source Circulation 2019 : https://www.acpm.fr/Media/Files/Plaquette-Observatoire-2020. p.26. Marketshares (considering weekly) : =128925,866/52=2479,34</t>
  </si>
  <si>
    <t>Sports Magazines. Source Circulation 2019 : https://www.acpm.fr/Media/Files/Plaquette-Observatoire-2020. Magazines, p.40. Marketshares (considering weekly) : =22773,744</t>
  </si>
  <si>
    <t>Cars and Motos Magazines. Source Circulation 2019 : https://www.acpm.fr/Media/Files/Plaquette-Observatoire-2020. p.42. Marketshares (considering weekly) : =22434,364/52=431,430</t>
  </si>
  <si>
    <t>Science and Techniques Magazines. Source Circulation 2019 : https://www.acpm.fr/Media/Files/Plaquette-Observatoire-2020. p.46. Marketshares (considering monthly) : =11547,736/12=962,311</t>
  </si>
  <si>
    <t>News Magazines. Source Circulation 2018 : https://www.acpm.fr/Media/Files/Plaquette-Observatoire-2019. Press News Magazines, p.14. Marketshares (considering weekly) : =57208,136/52=1100,156</t>
  </si>
  <si>
    <t>Info Magazines. Source Circulation 2018 : https://www.acpm.fr/Media/Files/Plaquette-Observatoire-2019. Press News Magazines, p.16. Marketshares (considering weekly) : =117750,675/52=2264,43</t>
  </si>
  <si>
    <t>Eco &amp; Finance Magazines. Source Circulation 2018 : https://www.acpm.fr/Media/Files/Plaquette-Observatoire-2019. Press News Magazines, p.18. Marketshares (considering weekly) : =21846,990/52. Le Particulier = Weekly.</t>
  </si>
  <si>
    <t>People Magazines. Source Circulation 2018 : https://www.acpm.fr/Media/Files/Plaquette-Observatoire-2019. People press Magazines, p.20. Marketshares (considering weekly) : =75982,373/52=1461,20</t>
  </si>
  <si>
    <t>Women Magazines. Source Circulation 2018 : https://www.acpm.fr/Media/Files/Plaquette-Observatoire-2019. p.26. Marketshares (considering weekly) : =260737,737/52=5014,187</t>
  </si>
  <si>
    <t>Sports Magazines. Source Circulation 2018 : https://www.acpm.fr/Media/Files/Plaquette-Observatoire-2019. Magazines, p.40. Marketshares (considering weekly) : =24101,278</t>
  </si>
  <si>
    <t>Cars and Motos Magazines. Source Circulation 2018 : https://www.acpm.fr/Media/Files/Plaquette-Observatoire-2019. p.42. Marketshares (considering weekly) : =24212,007/52=465,61</t>
  </si>
  <si>
    <t>Science and Techniques Magazines. Source Circulation 2018 : https://www.acpm.fr/Media/Files/Plaquette-Observatoire-2019. p.48. Marketshares (considering monthly) : =12432,187/12=1036,01</t>
  </si>
  <si>
    <t>EPM 2000</t>
  </si>
  <si>
    <t>EPM2000</t>
  </si>
  <si>
    <t>Patrick Drahi</t>
  </si>
  <si>
    <t>Mondadori</t>
  </si>
  <si>
    <t>Source Revenues Group Uni Medias : https://www.verif.com/bilans-gratuits/UNI-MEDIAS-343213658/ (Dossier Familial Revenues estimated 40%)</t>
  </si>
  <si>
    <t>CMI France / Publishing Revenues : Source : https://www.verif.com/bilans-gratuits/CMI-PUBLISHING-324286319/, dispatched all magazines - Revenues Tele 7 jours.</t>
  </si>
  <si>
    <t>Source Revenues : https://www.verif.com/societe/MARIANNE-411539273/</t>
  </si>
  <si>
    <t>lefigaro.fr</t>
  </si>
  <si>
    <t>lequipe.fr</t>
  </si>
  <si>
    <t>lemonde.fr</t>
  </si>
  <si>
    <t>bfmtv.com</t>
  </si>
  <si>
    <t>tele-loisirs.fr</t>
  </si>
  <si>
    <t>franceinfo.fr</t>
  </si>
  <si>
    <t>20minutes.fr</t>
  </si>
  <si>
    <t>leparisien.fr</t>
  </si>
  <si>
    <t>ouest-France.fr</t>
  </si>
  <si>
    <t>footmercato.fr</t>
  </si>
  <si>
    <t>huffingtonpost.fr</t>
  </si>
  <si>
    <t>Huffington Post</t>
  </si>
  <si>
    <t>nouvelobs.com</t>
  </si>
  <si>
    <t>lci.fr</t>
  </si>
  <si>
    <t>ohmymag.fr</t>
  </si>
  <si>
    <t>gentside.com</t>
  </si>
  <si>
    <t>femmeactuelle.fr</t>
  </si>
  <si>
    <t>voici.fr</t>
  </si>
  <si>
    <t>gala.fr</t>
  </si>
  <si>
    <t>public.fr</t>
  </si>
  <si>
    <t>elle.fr</t>
  </si>
  <si>
    <t>closermag.fr</t>
  </si>
  <si>
    <t>marieclaire.fr</t>
  </si>
  <si>
    <t>cosmopolitan.fr</t>
  </si>
  <si>
    <t>boursorama.com</t>
  </si>
  <si>
    <t>lesechos.fr</t>
  </si>
  <si>
    <t>capital.fr</t>
  </si>
  <si>
    <t>tele2semaines.fr</t>
  </si>
  <si>
    <t>arte.tv</t>
  </si>
  <si>
    <t>France Télévisions</t>
  </si>
  <si>
    <t>Groupe Rossel - Sipa Ouest France</t>
  </si>
  <si>
    <t>Adversport</t>
  </si>
  <si>
    <t>Hearst-Groupe Marie Claire</t>
  </si>
  <si>
    <t>Hearst</t>
  </si>
  <si>
    <t>Société Générale</t>
  </si>
  <si>
    <t>Arte GEIE</t>
  </si>
  <si>
    <r>
      <t>Magazines</t>
    </r>
    <r>
      <rPr>
        <sz val="12"/>
        <color rgb="FF000000"/>
        <rFont val="Times New Roman"/>
        <family val="1"/>
        <charset val="1"/>
      </rPr>
      <t xml:space="preserve">: periodicals, mostly consumer oriented, retail magazines rather than professional journals. 
</t>
    </r>
    <r>
      <rPr>
        <b/>
        <sz val="12"/>
        <color rgb="FF000000"/>
        <rFont val="Times New Roman"/>
        <family val="1"/>
        <charset val="1"/>
      </rPr>
      <t xml:space="preserve">
</t>
    </r>
    <r>
      <rPr>
        <sz val="12"/>
        <color rgb="FF000000"/>
        <rFont val="Times New Roman"/>
        <family val="1"/>
        <charset val="1"/>
      </rPr>
      <t xml:space="preserve">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
    </r>
    <r>
      <rPr>
        <b/>
        <sz val="12"/>
        <color rgb="FF000000"/>
        <rFont val="Times New Roman"/>
        <family val="1"/>
        <charset val="1"/>
      </rPr>
      <t xml:space="preserve">
</t>
    </r>
    <r>
      <rPr>
        <sz val="12"/>
        <color rgb="FF000000"/>
        <rFont val="Times New Roman"/>
        <family val="1"/>
        <charset val="1"/>
      </rPr>
      <t xml:space="preserve">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t>
    </r>
  </si>
  <si>
    <t xml:space="preserve">Primary Production Activity </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</si>
  <si>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Table4 should specify Table4 of these two approaches they have chosen. Column J identifies, where possible, the primary production activity involved, i.e. production for: film, television or online video service.  </t>
  </si>
  <si>
    <t xml:space="preserve">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</si>
  <si>
    <t>Source Web audience 2019 : https://www.acpm.fr/Media/Files/Plaquette-Observatoire-2020. p.78, 80, 82, 84. total visites websites, Desktop+mobile, p. 77 = 7730847,104+14328542,756=22059389,86</t>
  </si>
  <si>
    <t>actu.fr</t>
  </si>
  <si>
    <t>Publihebdos</t>
  </si>
  <si>
    <t>Sipa Ouest France</t>
  </si>
  <si>
    <t>Amazon</t>
  </si>
  <si>
    <t>Source Web sites and apps 2022 : https://www.acpm.fr/Les-chiffres/Frequentation-Sites-et-Applications/Groupes/Groupes-Grand-Public</t>
  </si>
  <si>
    <t>! No data for foreign websites on French market.</t>
  </si>
  <si>
    <t>Source Annual revenues Groupe Le Monde (all activities) : https://www.lemonde.fr/actualite-medias/article/2021/04/16/groupe-le-monde-une-independance-capitalistique-et-financiere-renforcee_6077009_3236.html</t>
  </si>
  <si>
    <t>Source Web audience 2018 : https://www.acpm.fr/Media/Files/Plaquette-Observatoire-2019. p.80, 82, 84. total visites websites, Desktop+mobile, p. 79 = 11716432,438+10933717,572=22650150,01. `</t>
  </si>
  <si>
    <t>Source Web audience 2020 : https://www.acpm.fr/Media/Files/Plaquette-Observatoire-2021. p.78, 80, 82, 84. Total visites websites, Desktop+mobile, p. 77 = 36678702,391+20209280,331=56887982,72. Source Revenues Group Figaro (all activities) : https://www.lesechos.fr/tech-medias/medias/le-groupe-figaro-estime-avoir-retrouve-un-modele-solide-1390439</t>
  </si>
  <si>
    <t>Source Revenues Rossel group / all products Edition : https://www.rossel.be/wp-content/uploads/2022/03/comptes-consolides-2021.pdf, p. 53</t>
  </si>
  <si>
    <t>Source Revenues Rossel group / all products Edition (calculation = - Newspapers revenues) : https://www.rossel.be/wp-content/uploads/2022/03/comptes-consolides-2019.pdf, p. 49</t>
  </si>
  <si>
    <t>Calculation : 25% Revenues Group Le Monde</t>
  </si>
  <si>
    <t>Source Revenues (all activities) : https://www.mindmedia.fr/medias-audiovisuel/137-millions-deuros-de-resultat-net-pour-le-groupe-le-monde-en-2020/. Calculation : 50 % revenues of the Group</t>
  </si>
  <si>
    <t>Source Revenues : https://www.verif.com/bilans-gratuits/SOCIETE-EDITRICE-DU-MONDE-433891850/ + https://www.lemonde.fr/le-monde-et-vous/article/2021/01/26/les-revenus-du-monde-des-sources-diversifiees_6067680_6065879.html</t>
  </si>
  <si>
    <t>Source Annual revenues Groupe Le Monde (all activities) : https://www.lemonde.fr/actualite-medias/article/2021/04/16/groupe-le-monde-une-independance-capitalistique-et-financiere-renforcee_6077009_3236.html. https://www.lemonde.fr/le-monde-et-vous/article/2022/05/11/groupe-le-monde-des-resultats-2021-beneficiaires-et-de-nouveaux-investissements_6125623_6065879.html</t>
  </si>
  <si>
    <t>Source Digital Revenues : https://www.lemonde.fr/le-monde-et-vous/article/2022/05/11/groupe-le-monde-des-resultats-2021-beneficiaires-et-de-nouveaux-investissements_6125623_6065879.html</t>
  </si>
  <si>
    <t>Calculation Revenues = (Revenues Group Le Monde - Revenues Online)/3 (= number of magazines listed here)</t>
  </si>
  <si>
    <t>Source : https://www.verif.com/bilans-gratuits/LE-NOUVEL-OBSERVATEUR-DU-MONDE-652015942/</t>
  </si>
  <si>
    <t>Source Revenues : https://www.verif.com/bilans-gratuits/LE-NOUVEL-OBSERVATEUR-DU-MONDE-652015942/</t>
  </si>
  <si>
    <t>Source Revenues :https://www.verif.com/bilans-gratuits/LE-NOUVEL-OBSERVATEUR-DU-MONDE-652015942/</t>
  </si>
  <si>
    <t>Source Revenues HuffPost (paper+digital !) : https://www.verif.com/bilans-gratuits/LE-HUFFINGTON-POST-499973006/</t>
  </si>
  <si>
    <t>Source : https://www.verif.com/bilans-gratuits/LE-HUFFINGTON-POST-499973006/</t>
  </si>
  <si>
    <t>Source Revenues EPM 2000 : https://entreprises.lefigaro.fr/edition-presse-magazines-2000-epm-2000-75/entreprise-302518659</t>
  </si>
  <si>
    <t>EPM 2000 - Prisma Média</t>
  </si>
  <si>
    <t>Source : 16,5% of Bayard annual revenues (https://www.verif.com/bilans-gratuits/BAYARD-542042486/). https://www.groupebayard.com/wp-content/uploads/BAYARD-2020-21-Vweb45.pdf, p. 62</t>
  </si>
  <si>
    <t>Source Revenues Group Le Dauphone Libere : https://www.verif.com/bilans-gratuits/LE-DAUPHINE-LIBERE-57502742/</t>
  </si>
  <si>
    <t>Source Revenues : https://www.verif.com/bilans-gratuits/LE-DAUPHINE-LIBERE-57502742/</t>
  </si>
  <si>
    <t>Revenues = 50% of the revenues for the whole group Les Echos. Source : https://www.verif.com/bilans-gratuits/LES-ECHOS-MEDIAS-SAS-432526903/</t>
  </si>
  <si>
    <t>Revenues = 33% of the revenues for the whole group Les Echos. Source : https://www.verif.com/bilans-gratuits/LES-ECHOS-MEDIAS-SAS-432526903/</t>
  </si>
  <si>
    <t>Source for the whole group : https://www.verif.com/bilans-gratuits/LE-TELEGRAMME-423754241/</t>
  </si>
  <si>
    <t>Source Group : https://www.verif.com/bilans-gratuits/GROUPE-PROGRES-SA-321263683/</t>
  </si>
  <si>
    <t>Surce Revenues : https://www.verif.com/bilans-gratuits/LE-TELEGRAMME-423754241/</t>
  </si>
  <si>
    <t>Source Revenues : https://www.verif.com/societe/NYT-FRANCE-732021126/</t>
  </si>
  <si>
    <t>The New York Times Company</t>
  </si>
  <si>
    <t>Ochs-Sulzberger Family</t>
  </si>
  <si>
    <t>Source Circulation : https://www.acpm.fr/Support/liberation. Source Revenues : https://www.ozap.com/actu/-liberation-a-la-recherche-de-15-millions-d-euros/618832</t>
  </si>
  <si>
    <t>Source Circulation 2021 : https://www.acpm.fr/Media/Files/Plaquette-Observatoire-2022. Daily local press marketshare by diffusion : total yearly diffusion (including digital)/ 312 (6 days a week) =722940,052/312=2317,115. Daily national press marketshares by diffusion : total yearly diffusion/312 =285203,058/312=914,112. Ratio of average digital revenues local and national newspapers : https://www.senat.fr/rap/r21-805/r21-805-syn.pdf (15 and 62% digital, so 85% and 38% papers)</t>
  </si>
  <si>
    <t>Source Web audience 2021 : https://www.acpm.fr/Media/Files/Plaquette-Observatoire-2022. p.78, 80, 82, 84. Total visites websites, Desktop+mobile, p. 77 = 41291228,956+19421601,643=60712830,60. Source Revenues Group Figaro (all activities) : https://www.lesechos.fr/tech-medias/medias/le-groupe-figaro-estime-avoir-retrouve-un-modele-solide-1390439. Ratio of average digital revenues local and national newspapers : https://www.senat.fr/rap/r21-805/r21-805-syn.pdf (15 and 62% digital)</t>
  </si>
  <si>
    <t>Source Circulation 2020 : https://www.acpm.fr/Media/Files/ACPM-Observatoire-2021. Daily local press marketshare by diffusion : total yearly diffusion (including digital)/ 312 (6 days a week)=748 684,732/312=2399,63. Daily national press marketshares by diffusion : total yearly diffusion/312 = 272 258,252/312=872,622. Revenues Ouest France : https://www.verif.com/bilans-gratuits/SOCIETE-OUEST-FRANCE-377714654/.  Ratio of average digital revenues local and national newspapers : https://www.senat.fr/rap/r21-805/r21-805-syn.pdf (10 and 55% digital, so 90% and 45% papers)</t>
  </si>
  <si>
    <t>Source Circulation 2018 : https://www.acpm.fr/Media/Files/ACPM-Observatoire-2019. Daily local press marketshare by diffusion : total yearly diffusion (including digital)/ 312 (6 days a week)=1197060,427/312=3836,73. Daily national press marketshares by diffusion : total yearly diffusion/312 = 383490,180/312=1229,135. Source Revenues Ouest France : https://www.verif.com/bilans-gratuits/SOCIETE-OUEST-FRANCE-377714654/. Ratio of average digital revenues local and national newspapers : https://www.senat.fr/rap/r21-805/r21-805-syn.pdf (4 and 30% digital, so 96% for local and 70% for national papers)</t>
  </si>
  <si>
    <t>Source Revenues Rossel group / all products Edition (calculation = 37% revenues are digital - source https://www.lefigaro.fr/medias/affaibli-par-la-pandemie-le-journal-20-minutes-se-reinvente-20210608) : https://www.rossel.be/wp-content/uploads/2022/03/comptes-consolides-2019.pdf, p. 49</t>
  </si>
  <si>
    <t>Source Revenues Rossel group / all products Edition (calculation = - Newspapers revenues + ratio 42% revenues from digital - 37% in 2019 and 50% in 2022 : https://www.lefigaro.fr/medias/affaibli-par-la-pandemie-le-journal-20-minutes-se-reinvente-20210608) : https://www.rossel.be/wp-content/uploads/2022/03/comptes-consolides-2021.pdf, p. 53</t>
  </si>
  <si>
    <t>Calculation Revenues = (Revenues Group Le Monde - Revenues Online-Revenues L'Obs)/2 (= number of magazines with unknown revenues listed here)</t>
  </si>
  <si>
    <t>Calculation Revenues = (Revenues Group Le Monde (https://www.lemonde.fr/le-monde-et-vous/article/2021/02/12/les-comptes-du-groupe-le-monde_6069722_6065879.html) - Revenues Online-Revenues L'Obs)/2 (= number of magazines with unknown revenues listed here)</t>
  </si>
  <si>
    <t>Caculation Revenues : Group Revenues (source : https://www.lemonde.fr/actualite-medias/article/2021/04/16/groupe-le-monde-une-independance-capitalistique-et-financiere-renforcee_6077009_3236.html) - Newspapers-Online revenues /2 (2 magazines with unknown revenues)</t>
  </si>
  <si>
    <t>Calculation : Revenues Group Le Monde - (Online + Newspapers) - L'Obs magazine revenues / 2 (2 magazines with unknown revenues)</t>
  </si>
  <si>
    <t>Magazines. Source Circulation 2019 : https://www.acpm.fr/Media/Files/Plaquette-Observatoire-2020. Magazines, p.13. Marketshares (considering weekly) : =1186063,115/52=22808,90. Ratio of 90% Paper/Online</t>
  </si>
  <si>
    <t>Magazines. Source Circulation 2018 : https://www.acpm.fr/Media/Files/Plaquette-Observatoire-2019. Magazines, p.13. Marketshares (considering weekly) : =1218210,509/52=23427,125. Revenues Tele 7 jours : estimated from sale in 2016 : https://www.liberation.fr/futurs/2016/01/06/mondadori-s-interesse-a-tele-7-jours_1424641/. Ratio of 90% paper/Digital (Source : https://lareclame.fr/mathieulehot-chiffres-presse-francaise-236504)</t>
  </si>
  <si>
    <t>Source : rapport 2020 SELL Syndicat éditeurs jeux : https://www.sell.fr/sites/default/files/essentiel-jeu-video/essentiel_du_jeu_video_mars_2022_sell.pdf</t>
  </si>
  <si>
    <t>Source : https://www.sell.fr/sites/default/files/essentiel-jeu-video/essentiel_du_jeu_video_mars_2022_sell.pdf, p. 7</t>
  </si>
  <si>
    <t>Switch</t>
  </si>
  <si>
    <t>Electronic Arts</t>
  </si>
  <si>
    <t>Ubisoft</t>
  </si>
  <si>
    <t>Take-Two Interactive</t>
  </si>
  <si>
    <t>Bandai Namco Entertainment</t>
  </si>
  <si>
    <t>Capcom</t>
  </si>
  <si>
    <t>Sega</t>
  </si>
  <si>
    <t>Square Enix</t>
  </si>
  <si>
    <t>Microids</t>
  </si>
  <si>
    <t>Mojang</t>
  </si>
  <si>
    <t>Xbox Game Studios</t>
  </si>
  <si>
    <t>Nacon</t>
  </si>
  <si>
    <t>Source : https://www.sell.fr/sites/default/files/essentiel-jeu-video/essentiel_du_jeu_video_mars_2022_sell.pdf. Calculation marketshares by revenues = ratio from graphics, p. 135 with grid 0 to 10 (Summ of all the scores / grid = 33,40). Calculation of each company revenues for edition : ratio marketshare through global edition revenues (console + PC+ App) = 1657+338+1411 = 3406 Million euros (Source : https://www.sell.fr/sites/default/files/essentiel-jeu-video/essentiel_du_jeu_video_mars_2022_sell.pdf, pp. 15, 29, 37)</t>
  </si>
  <si>
    <t>Apple France</t>
  </si>
  <si>
    <t>Apple Store</t>
  </si>
  <si>
    <t>ITunes</t>
  </si>
  <si>
    <t>TikTok</t>
  </si>
  <si>
    <t>Source : https://siecledigital.fr/2022/11/22/tiktok-30-millions-deuros-de-chiffre-daffaires-en-france-en-2021/</t>
  </si>
  <si>
    <t>PlayStore</t>
  </si>
  <si>
    <t>Source Apple France Revenues : https://www.verif.com/bilans-gratuits/APPLE-FRANCE-322120916/. Ratios per sector/activity : Services (App Store and others) : 19% (Source : https://consomac.fr/news-14551-q2-2021-apple-enchaine-les-records-de-vente.html). considering App Store Revenues = 15% gaming (=2,85% of global revenues France)</t>
  </si>
  <si>
    <t>Source Circulation 2019 : https://www.acpm.fr/Media/Files/ACPM-Observatoire-2020. Daily local press marketshare by diffusion : total yearly diffusion (including digital)/ 312 (6 days a week)=1 150 972 344/312=3689. Daily national press marketshares by diffusion : total yearly diffusion/312 = 392 358 087/312=1257,56. Ouest France Revenues (paper+web) : https://www.lesechos.fr/tech-medias/medias/ouest-france-met-de-lordre-dans-sa-gouvernance-1351908. Ratio of average digital revenues local and national newspapers : https://www.senat.fr/rap/r21-805/r21-805-syn.pdf (5 and 38% digital, so 95% and 62% papers). Public fundings Sipa Ouest France : https://data.culturecommunication.gouv.fr/explore/dataset/aides-a-la-presse-classement-des-principaux-groupes-de-presse-aides/table/?sort=aides_directes_1_en_eur&amp;disjunctive.annee&amp;refine.annee=2019</t>
  </si>
  <si>
    <t>Source Revenues : https://www.verif.com/bilans-gratuits/LE-DAUPHINE-LIBERE-57502742/. Source Public fundings : https://data.culturecommunication.gouv.fr/explore/dataset/aides-a-la-presse-classement-des-principaux-groupes-de-presse-aides/table/?sort=aides_directes_1_en_eur&amp;disjunctive.annee&amp;refine.annee=2019</t>
  </si>
  <si>
    <t>Source Revenues : https://www.verif.com/bilans-gratuits/SOCIETE-NOUVELLE-DU-JOURNAL-L-HUMANITE-562085308/. Source Public fundings : https://data.culturecommunication.gouv.fr/explore/dataset/aides-a-la-presse-classement-des-principaux-groupes-de-presse-aides/table/?sort=aides_directes_1_en_eur&amp;disjunctive.annee&amp;refine.annee=2019</t>
  </si>
  <si>
    <t>Source Public fundings : https://data.culturecommunication.gouv.fr/explore/dataset/aides-a-la-presse-classement-des-principaux-groupes-de-presse-aides/table/?sort=aides_directes_1_en_eur&amp;disjunctive.annee&amp;refine.annee=2019</t>
  </si>
  <si>
    <t>Revenues = 33% of the revenues for the whole group Les Echos. Source : https://www.verif.com/bilans-gratuits/LES-ECHOS-MEDIAS-SAS-432526903/. Source Public fundings : https://data.culturecommunication.gouv.fr/explore/dataset/aides-a-la-presse-classement-des-principaux-groupes-de-presse-aides/table/?sort=aides_directes_1_en_eur&amp;disjunctive.annee&amp;refine.annee=2019</t>
  </si>
  <si>
    <t>Revenues = 33% of the revenues for the whole group Les Echos. Source : https://www.verif.com/bilans-gratuits/LES-ECHOS-MEDIAS-SAS-432526903/. Source Public fundigs : https://data.culturecommunication.gouv.fr/explore/dataset/aides-a-la-presse-classement-des-principaux-groupes-de-presse-aides/table/?sort=aides_directes_1_en_eur&amp;disjunctive.annee&amp;refine.annee=2019</t>
  </si>
  <si>
    <t>Source Revenues : https://www.verif.com/bilans-gratuits/LA-VOIX-DU-NORD-457507267/. Source Public fundings : https://data.culturecommunication.gouv.fr/explore/dataset/aides-a-la-presse-classement-des-principaux-groupes-de-presse-aides/table/?sort=aides_directes_1_en_eur&amp;disjunctive.annee&amp;refine.annee=2019</t>
  </si>
  <si>
    <t>Source Revenues : https://www.verif.com/bilans-gratuits/SOCIETE-EDITRICE-DU-MONDE-433891850/. Source Public fundings :https://data.culturecommunication.gouv.fr/explore/dataset/aides-a-la-presse-classement-des-principaux-groupes-de-presse-aides/table/?sort=aides_directes_1_en_eur&amp;disjunctive.annee&amp;refine.annee=2019</t>
  </si>
  <si>
    <t>Source Revenues : « Une montée en gamme pour relancer Le Télégramme », Challenges,‎ 31 octobre 2019. Source Public fundings : https://data.culturecommunication.gouv.fr/explore/dataset/aides-a-la-presse-classement-des-principaux-groupes-de-presse-aides/table/?sort=aides_directes_1_en_eur&amp;disjunctive.annee&amp;refine.annee=2019</t>
  </si>
  <si>
    <t>Xbox Series, Xbox One</t>
  </si>
  <si>
    <t>Playstation 4, Playstation 5</t>
  </si>
  <si>
    <t>Hardware</t>
  </si>
  <si>
    <t>Source Marketshares consoles : https://kulturegeek.fr/news-250199/france-switch-vend-mieux-playstation-xbox-reunies. Total revenues Hardware Consoles : 795+297=1092 Million euros (Source Global revenues Hardware : https://www.sell.fr/sites/default/files/essentiel-jeu-video/essentiel_du_jeu_video_mars_2022_sell.pdf, p. 17 (consoles) and 31 (PC ! NOT considered here).)</t>
  </si>
  <si>
    <t>Source Volume sold consoles 2020 : https://ludostrie.com/ventes-de-consoles-en-france-en-2021/. Source Marketshares : https://ludostrie.com/base-de-donnee-ventes-consoles-jeux-videos/</t>
  </si>
  <si>
    <t>Source Volume sold consoles 2019 : https://ludostrie.com/ventes-de-consoles-en-france-en-2021/. Source Harware revenues (consoles) : https://www.sell.fr/sites/default/files/essentiel-jeu-video/essentiel_du_jeu_video_fevrier_2020.pdf : = 612+286 = 898 Million euros</t>
  </si>
  <si>
    <t>Source Volume sold consoles 2018 : https://ludostrie.com/ventes-de-consoles-en-france-en-2021/. Source Harware revenues (consoles) : https://www.sell.fr/sites/default/files/essentiel-jeu-video/essentiel_du_jeu_video_fevrier_2020.pdf : = 772+278 = 1050 Million euros</t>
  </si>
  <si>
    <t xml:space="preserve">Source Hardware revenues (consoles) : https://www.sell.fr/sites/default/files/essentiel-jeu-video/ejv_mars_21_def_web_.pdf, p.16 = 679+270=949 Million euros </t>
  </si>
  <si>
    <t>Source : https://www.sell.fr/sites/default/files/essentiel-jeu-video/essentiel_du_jeu_video_mars_2022_sell.pdf. Calculation marketshares by revenues = ratio from graphics, p. 135 with grid 0 to 10 (Summ of all the scores / grid = 33,40). Calculation of each company revenues for edition : ratio marketshare through global edition revenues (console + PC+ App)  =1757+491+1426= 3674 Million euros (Source : https://www.sell.fr/sites/default/files/essentiel-jeu-video/essentiel_du_jeu_video_mars_2022_sell.pdf, pp. 16, 30, 38)</t>
  </si>
  <si>
    <t>CodeMasters</t>
  </si>
  <si>
    <t>Source : https://www.sell.fr/sites/default/files/essentiel-jeu-video/essentiel_du_jeu_video_mars_2022_sell.pdf. Calculation marketshares by revenues = ratio from graphics, p. 135 with grid 0 to 10 (Summ of all the scores / grid = 33,40). Calculation of each company revenues for edition : ratio marketshare through global edition revenues (console + PC+ App)  =1604+501+1231= 3336 Million euros (Source : https://www.sell.fr/sites/default/files/essentiel-jeu-video/sell_-_essentiel_du_jeu_video_-_fevrier_2020.pdf, pp. 14, 22, 28)</t>
  </si>
  <si>
    <t>Outright Games</t>
  </si>
  <si>
    <t>Anuman Interactive</t>
  </si>
  <si>
    <t>Big Ben Interactive</t>
  </si>
  <si>
    <t>Activision Blizzard</t>
  </si>
  <si>
    <t>Activision, Blizzard Entertainment, King</t>
  </si>
  <si>
    <t>Ubisoft, Les Deux Royaumes, Ubisoft Motion Pictures</t>
  </si>
  <si>
    <t>EA Sports, Respawn Entertainment, Bioware, Digital Illusions Creative Entertainment, PopCap Games, EA Gothenburg, Criterion Games, Motive Studios, Maxis, Seed, EA Vancouver, Codemasters, Ripple Effect Studios</t>
  </si>
  <si>
    <t>Nintendo, Monolith Soft, Nerd, Retro Studios, NC Cube, Next Level Games</t>
  </si>
  <si>
    <t>PlayStation Studios, PlayStation Productions, Evolution Championship, Series, Bungie Studios, SN Systems, Visual Arts Service Group, Audiokinetic, Repeat GG tournament, FromSoftware, Epic Games, Devolver Digital</t>
  </si>
  <si>
    <t>Rockstar Games, 2K Games, Private Division, Ghost Story Games, Social Point, Playdots, Zynga1</t>
  </si>
  <si>
    <t>Bandai Namco Holdings</t>
  </si>
  <si>
    <t>Capcom, Blue Harvest, K2 Co</t>
  </si>
  <si>
    <t>Capcom Entertainment France</t>
  </si>
  <si>
    <t>Sega Europe</t>
  </si>
  <si>
    <t>Sega, Ryū ga Gotoku Studio, Amplitude Studios, Atlus, Creative Assembly, Hardlight, Index Corporation, Marza Animation Planet, Relic Entertainment, Sonic Team, Sports Interactive, Three Rings Design, TMS Entertainment, Vocaloid</t>
  </si>
  <si>
    <t>Square Enix, Eidos, Taito</t>
  </si>
  <si>
    <t>Square Enix Europe</t>
  </si>
  <si>
    <t>Warner Bros. Games</t>
  </si>
  <si>
    <t>Warner Bros. Interactive, Rocksteady Studios, Monolith Productions, NetherRealm Studios, Traveller's Tales, TT Games, Avalanche Software, Portkey Games</t>
  </si>
  <si>
    <t>Média Participations</t>
  </si>
  <si>
    <t>Plaion</t>
  </si>
  <si>
    <t>Embracer Group</t>
  </si>
  <si>
    <t>Koch Media, Deep Silver</t>
  </si>
  <si>
    <t>Xbox Game Studios, 343 Industries, Obsidian Entertainment, Rare, Playground Games, Ninja Theory, The Coalition, Bethesda, Arkane Studios</t>
  </si>
  <si>
    <t>Fox Entertainment, Probe, Cryo, Hyperbole</t>
  </si>
  <si>
    <t>20th Century Fox</t>
  </si>
  <si>
    <t>BigBen Interactive</t>
  </si>
  <si>
    <t>Giants Software</t>
  </si>
  <si>
    <t>Microsoft, 343 Industries, Obsidian Entertainment, Rare, Playground Games, Ninja Theory, Mojang, The Coalition, Bethesda, Arkane Studios</t>
  </si>
  <si>
    <t>Focus Entertainment</t>
  </si>
  <si>
    <t>Focus Home Interactive, Deck 13 Interactive</t>
  </si>
  <si>
    <t>BigBen Interactive, Nacon</t>
  </si>
  <si>
    <t>Konami, PAS, KCET</t>
  </si>
  <si>
    <t>ZeniMax Media</t>
  </si>
  <si>
    <t xml:space="preserve">Bethesda Softworks, Sparkypants Studios </t>
  </si>
  <si>
    <t>Microoft</t>
  </si>
  <si>
    <r>
      <t>Konami Holdings Corporation</t>
    </r>
    <r>
      <rPr>
        <sz val="12"/>
        <color rgb="FF000000"/>
        <rFont val="Calibri"/>
        <family val="2"/>
        <charset val="1"/>
      </rPr>
      <t xml:space="preserve"> </t>
    </r>
  </si>
  <si>
    <t>Meta</t>
  </si>
  <si>
    <t>Others (digital)</t>
  </si>
  <si>
    <t>Source : https://www.sne.fr/economie/chiffres-cles/</t>
  </si>
  <si>
    <t>Source : https://www.sne.fr/economie/chiffres-cles/#principaux_chiffres_2018</t>
  </si>
  <si>
    <t>Groupe Madrigall</t>
  </si>
  <si>
    <t>Actissia</t>
  </si>
  <si>
    <t>Groupe Glénat</t>
  </si>
  <si>
    <t>Source main Groups revenues : https://www.livreshebdo.fr/article/les-200-premiers-editeurs-francais-6</t>
  </si>
  <si>
    <t>ByteDance</t>
  </si>
  <si>
    <t>Music services</t>
  </si>
  <si>
    <t>Source Revenues : Recorded music revenues (Physical + Digital) : https://snepmusique.com/wp-content/uploads/2022/09/DP-1er-sem-2022.pdf, p. 2</t>
  </si>
  <si>
    <t>Source : https://www.sell.fr/news/bilan-marche-2021. 49%=console (Hardware, Software et Accessoires), PC Gaming (Hardware, Software et Accessoires),=26%,  jeu sur mobile=25%. Source : https://www.sell.fr/news/bilan-marche-2021</t>
  </si>
  <si>
    <t>Source : DEPS Chiffres clés 2021, p. 12 : https://www.culture.gouv.fr/Media/Medias-creation-rapide/Chiffres-cles-2021-1_E-conomie-du-champ-culturel.pdf</t>
  </si>
  <si>
    <t>Source : CNC : https://www.cnc.fr/documents/36995/153434/Bilan+2021+du+CNC.pdf/3edd721d-9548-c999-805d-de553e4a3e2c?t=1652987241591</t>
  </si>
  <si>
    <t xml:space="preserve">Calculation Revenues = marketshare (on the basis of Worldwide marketshares)*Digital ad Revenues France. Source World Revenues : https://digiday.com/marketing/the-rundown-google-meta-and-amazon-are-on-track-to-absorb-more-than-50-of-all-ad-money-in-2022/. </t>
  </si>
  <si>
    <t>Source national market : https://www.sri-france.org/wp-content/uploads/2022/07/Observatoire-E-Pub-S1-2022_vf.pdf, p. 6</t>
  </si>
  <si>
    <t>Spotify</t>
  </si>
  <si>
    <t>Deezer</t>
  </si>
  <si>
    <t>Amazon Music</t>
  </si>
  <si>
    <t>Apple Music</t>
  </si>
  <si>
    <t>Google Play Music</t>
  </si>
  <si>
    <t>Napster</t>
  </si>
  <si>
    <t>Source Apple France Revenues : https://www.verif.com/bilans-gratuits/APPLE-FRANCE-322120916/. Ratios per sector/activity : Services (App Store and others) : 19% (Source : https://consomac.fr/news-14551-q2-2021-apple-enchaine-les-records-de-vente.html). considering App Store Revenues = 52,3/85=60% gaming (11,4% of global revenues France), 40% Apps (7,6% of global revenues France). Source : https://iphoneaddict.fr/post/news-333430-app-store-chiffre-daffaires-depasse-desormais-80-milliards-dollars-lannee</t>
  </si>
  <si>
    <t>Source Apple France Revenues : https://www.verif.com/bilans-gratuits/APPLE-FRANCE-322120916/. Ratios per sector/activity : Services (App Store and others) : 19% (Source : https://consomac.fr/news-14551-q2-2021-apple-enchaine-les-records-de-vente.html).  considering App Store Revenues = 52,3/85=60% gaming (11,4% of global revenues France), 40% Apps (7,6% of global revenues France). Source : https://iphoneaddict.fr/post/news-333430-app-store-chiffre-daffaires-depasse-desormais-80-milliards-dollars-lannee</t>
  </si>
  <si>
    <t>Source Google Playstore Revenues : https://www.phonandroid.com/lapp-store-a-genere-75-milliards-deuros-de-revenus-en-2021-deux-fois-plus-que-le-play-store.html, https://www.phonandroid.com/lapp-store-a-genere-75-milliards-deuros-de-revenus-en-2021-deux-fois-plus-que-le-play-store.html. Ratio of GooglePlay Revenues compared to global google revenues is 23/257,6=8,9% Source : https://gamerempire.net/google-play-revenue-falls-while-app-store-revenue-rises-in-first-half-of-2022/). In 2020, 13,7%-40%=9,8% of apps on PlayStore are Games (Source : https://www.ecranmobile.fr/Google-Play-heberge-pres-d-un-demi-million-de-jeux-video-_a69340.html). France Revenues for google 2020 : 567,516 (Source : https://www.verif.com/bilans-gratuits/GOOGLE-FRANCE-443061841/). Considering in 2020, on the basis of 2021 revenues, (37,7/47,9=(78%/1,166)=66,9% of apps revenues on Playstore are Games Revenues : Source : https://iphoneaddict.fr/post/news-333430-app-store-chiffre-daffaires-depasse-desormais-80-milliards-dollars-lannee, https://www.data.ai/en/insights/market-data/2021-end-year-mobile-apps-recap/</t>
  </si>
  <si>
    <t>Source Google Playstore Revenues : https://www.phonandroid.com/lapp-store-a-genere-75-milliards-deuros-de-revenus-en-2021-deux-fois-plus-que-le-play-store.html, https://www.phonandroid.com/lapp-store-a-genere-75-milliards-deuros-de-revenus-en-2021-deux-fois-plus-que-le-play-store.html. Ratio of GooglePlay Revenues compared to global google revenues is 23/257,6=8,9% Source : https://gamerempire.net/google-play-revenue-falls-while-app-store-revenue-rises-in-first-half-of-2022/). In 2020, 13,7%-40%=9,8% of apps on PlayStore are Games (Source : https://www.ecranmobile.fr/Google-Play-heberge-pres-d-un-demi-million-de-jeux-video-_a69340.html). France Revenues for google 2019 : 483,033 (Source : https://www.verif.com/bilans-gratuits/GOOGLE-FRANCE-443061841/). Considering in 2020 (no data for 2019), on the basis of 2021 revenues, (37,7/47,9=(78%/1,166)=66,9% of apps revenues on Playstore are Games Revenues : Source : https://iphoneaddict.fr/post/news-333430-app-store-chiffre-daffaires-depasse-desormais-80-milliards-dollars-lannee, https://www.data.ai/en/insights/market-data/2021-end-year-mobile-apps-recap/</t>
  </si>
  <si>
    <t>Source Google Playstore Revenues : https://www.phonandroid.com/lapp-store-a-genere-75-milliards-deuros-de-revenus-en-2021-deux-fois-plus-que-le-play-store.html, https://www.phonandroid.com/lapp-store-a-genere-75-milliards-deuros-de-revenus-en-2021-deux-fois-plus-que-le-play-store.html. Ratio of GooglePlay Revenues compared to global google revenues is 23/257,6=8,9% Source : https://gamerempire.net/google-play-revenue-falls-while-app-store-revenue-rises-in-first-half-of-2022/). In 2020, 13,7%-40%=9,8% of apps on PlayStore are Games (Source : https://www.ecranmobile.fr/Google-Play-heberge-pres-d-un-demi-million-de-jeux-video-_a69340.html). France Revenues for google 2018 : 411,016 (Source : https://www.verif.com/bilans-gratuits/GOOGLE-FRANCE-443061841/). Considering in 2020 (no data for 2018), on the basis of 2021 revenues, (37,7/47,9=(78%/1,166)=66,9% of apps revenues on Playstore are Games Revenues : Source : https://iphoneaddict.fr/post/news-333430-app-store-chiffre-daffaires-depasse-desormais-80-milliards-dollars-lannee, https://www.data.ai/en/insights/market-data/2021-end-year-mobile-apps-recap/</t>
  </si>
  <si>
    <t>Play Store</t>
  </si>
  <si>
    <t>Source Google Playstore Revenues : https://www.phonandroid.com/lapp-store-a-genere-75-milliards-deuros-de-revenus-en-2021-deux-fois-plus-que-le-play-store.html, https://www.phonandroid.com/lapp-store-a-genere-75-milliards-deuros-de-revenus-en-2021-deux-fois-plus-que-le-play-store.html. Ratio of GooglePlay Revenues compared to global google revenues is 21,3/257,6=8,26%. In 2021, 13,7% of apps on PlayStore are Games (Source : https://www.ecranmobile.fr/Google-Play-heberge-pres-d-un-demi-million-de-jeux-video-_a69340.html). France Revenues for google : 592,480 (Source : https://www.verif.com/bilans-gratuits/GOOGLE-FRANCE-443061841/). Considering 37,7/47,9=78% of apps revenues on Playstore are Games Revenues, 22% are apps revenues : Source : https://iphoneaddict.fr/post/news-333430-app-store-chiffre-daffaires-depasse-desormais-80-milliards-dollars-lannee, https://www.data.ai/en/insights/market-data/2021-end-year-mobile-apps-recap/.  Number of downloads : 2,07 billions in France 2021 (Source : https://siecledigital.fr/2022/01/18/quel-bilan-pour-le-marche-des-applications-mobiles-en-2021/)</t>
  </si>
  <si>
    <t>Source Google Playstore Revenues : https://www.phonandroid.com/lapp-store-a-genere-75-milliards-deuros-de-revenus-en-2021-deux-fois-plus-que-le-play-store.html, https://www.phonandroid.com/lapp-store-a-genere-75-milliards-deuros-de-revenus-en-2021-deux-fois-plus-que-le-play-store.html. Ratio of GooglePlay Revenues compared to global google revenues is 23/257,6=8,9% Source : https://gamerempire.net/google-play-revenue-falls-while-app-store-revenue-rises-in-first-half-of-2022/). In 2020, 13,7%-40%=9,8% of apps on PlayStore are Games (Source : https://www.ecranmobile.fr/Google-Play-heberge-pres-d-un-demi-million-de-jeux-video-_a69340.html). France Revenues for google 2020 : 567,516 (Source : https://www.verif.com/bilans-gratuits/GOOGLE-FRANCE-443061841/). Considering in 2020, on the basis of 2021 revenues, (37,7/47,9=(78%/1,166)=66,9% of apps revenues on Playstore are Games Revenues, so 33,1% are apps revenues : Source : https://iphoneaddict.fr/post/news-333430-app-store-chiffre-daffaires-depasse-desormais-80-milliards-dollars-lannee, https://www.data.ai/en/insights/market-data/2021-end-year-mobile-apps-recap/.  Number of downloads 2020 : 2,145 billions in France 2020 (Source : https://siecledigital.fr/2022/01/18/quel-bilan-pour-le-marche-des-applications-mobiles-en-2021/)</t>
  </si>
  <si>
    <t>Source Apple France Revenues : https://www.verif.com/bilans-gratuits/APPLE-FRANCE-322120916/. Ratios per sector/activity : Services (App Store and others) : 19% (Source : https://consomac.fr/news-14551-q2-2021-apple-enchaine-les-records-de-vente.html).  considering App Store Revenues = 52,3/85=60% gaming (11,4% of global revenues France), 40% Apps (7,6% of global revenues France). Source : https://iphoneaddict.fr/post/news-333430-app-store-chiffre-daffaires-depasse-desormais-80-milliards-dollars-lannee. Source downloads : https://iphoneaddict.fr/post/news-333430-app-store-chiffre-daffaires-depasse-desormais-80-milliards-dollars-lannee. Number of downloads 2020 : 2,145 billions in France 2020 (Source : https://siecledigital.fr/2022/01/18/quel-bilan-pour-le-marche-des-applications-mobiles-en-2021/)</t>
  </si>
  <si>
    <t>Source Revenues and arketshares 2017-2019 DOWNLOAD Digital Music : https://snepmusique.com/wp-content/uploads/2020/10/Guide-Eco-2020_Version-Web-int%C3%A9ractive-1.pdf, p. 116. Revenues from Downloads and streaing : https://snepmusique.com/wp-content/uploads/2020/10/Guide-Eco-2020_Version-Web-int%C3%A9ractive-1.pdf, p. 11</t>
  </si>
  <si>
    <t>Others Download</t>
  </si>
  <si>
    <t>Streaming Revenues 2018 France : 299 017 000€ (Source : https://snepmusique.com/wp-content/uploads/2020/10/Guide-Eco-2020_Version-Web-int%C3%A9ractive-1.pdf, p. 11)</t>
  </si>
  <si>
    <t>Streaming Revenues 2019 France : 368 322 000€ (Source : https://snepmusique.com/wp-content/uploads/2020/10/Guide-Eco-2020_Version-Web-int%C3%A9ractive-1.pdf, p. 11)</t>
  </si>
  <si>
    <t>Others Streaming</t>
  </si>
  <si>
    <t>Vevo</t>
  </si>
  <si>
    <t>YouTube Music</t>
  </si>
  <si>
    <t>Youtube</t>
  </si>
  <si>
    <t>Source Revenues and marketshares 2017-2019 DOWNLOAD Digital Music : https://snepmusique.com/wp-content/uploads/2020/10/Guide-Eco-2020_Version-Web-int%C3%A9ractive-1.pdf, p. 116. Revenues from Downloads and streaming : https://snepmusique.com/wp-content/uploads/2020/10/Guide-Eco-2020_Version-Web-int%C3%A9ractive-1.pdf, p. 11</t>
  </si>
  <si>
    <t>Source Apple France Revenues : https://www.verif.com/bilans-gratuits/APPLE-FRANCE-322120916/. Ratios per sector/activity : Services (App Store and others) : 19% (Source : https://consomac.fr/news-14551-q2-2021-apple-enchaine-les-records-de-vente.html).  considering App Store Revenues = 52,3/85=60% gaming (11,4% of global revenues France), 40% Apps (7,6% of global revenues France). Considreing Music revenues = Services revenues - Gaùes and Apps revenues. Source : https://iphoneaddict.fr/post/news-333430-app-store-chiffre-daffaires-depasse-desormais-80-milliards-dollars-lannee. Number of downloads : 2,07 billions in France 2021 (Source : https://siecledigital.fr/2022/01/18/quel-bilan-pour-le-marche-des-applications-mobiles-en-2021/)</t>
  </si>
  <si>
    <t>Universal Music, UMPG, Vivendi Village, Bravado</t>
  </si>
  <si>
    <t>Source Revenues : https://www.vivendi.com/wp-content/uploads/2020/03/Vivendi-URD-2019-Version-finale.pdf, p. 200 + p. 208, Pro rata World Revenues (France = 0,3072 %), p. 249 (=4792/15898=0,3072)</t>
  </si>
  <si>
    <t>Sony Music Entertainment France</t>
  </si>
  <si>
    <t>Source Revenues : https://www.verif.com/bilans-gratuits/SONY-MUSIC-ENTERTAINMENT-FRANCE-SAS-542055603/</t>
  </si>
  <si>
    <t>Source Revenues : https://www.verif.com/bilans-gratuits/WARNER-MUSIC-FRANCE-712029370/</t>
  </si>
  <si>
    <t>Warner Music, Parlophone, Elektra France</t>
  </si>
  <si>
    <t>Warner Music France</t>
  </si>
  <si>
    <t>Source Revenues : https://www.verif.com/bilans-gratuits/UNIVERSAL-MUSIC-FRANCE-414945188/. Source share of revenues : https://www.vivendi.com/wp-content/uploads/2020/03/Vivendi-URD-2019-Version-finale.pdf, p. 200 + p. 208, Pro rata World Revenues (France = 0,3072 %), p. 249 (=4792/15898=0,3072)</t>
  </si>
  <si>
    <t>Sony Music, Columbia</t>
  </si>
  <si>
    <t>Rhapsody</t>
  </si>
  <si>
    <t>Real Networks</t>
  </si>
  <si>
    <t>2Africa</t>
  </si>
  <si>
    <t>Africa-1</t>
  </si>
  <si>
    <t>Asia Africa Europe-1 (AAE-1)</t>
  </si>
  <si>
    <t>Atlas Offshore</t>
  </si>
  <si>
    <t>Hawk</t>
  </si>
  <si>
    <t>IMEWE</t>
  </si>
  <si>
    <t>Med Cable Network</t>
  </si>
  <si>
    <t>PEACE Cable</t>
  </si>
  <si>
    <t>SeaMeWe-4</t>
  </si>
  <si>
    <t>TE North/TGN-Eurasia/SEACOM/Alexandros/Medex</t>
  </si>
  <si>
    <t>SubCom</t>
  </si>
  <si>
    <t>ASN</t>
  </si>
  <si>
    <t>Africa Coast to Europe (ACE)</t>
  </si>
  <si>
    <t>Apollo</t>
  </si>
  <si>
    <t>Circe South</t>
  </si>
  <si>
    <t>Corse-Continent 4 (CC4)</t>
  </si>
  <si>
    <t>Corse-Continent 5 (CC5)</t>
  </si>
  <si>
    <t>CrossChannel Fibre</t>
  </si>
  <si>
    <t>Dunant</t>
  </si>
  <si>
    <t>FLAG Atlantic-1 (FA-1)</t>
  </si>
  <si>
    <t>Groix 4</t>
  </si>
  <si>
    <t>High-capacity Undersea Guernsey Optical-fibre (HUGO)</t>
  </si>
  <si>
    <t>INGRID</t>
  </si>
  <si>
    <t>SeaMeWe-3</t>
  </si>
  <si>
    <t>SeaMeWe-5</t>
  </si>
  <si>
    <t>China Mobile, MTN, Meta, Orange, Saudi Telecom, Telecom Egypt, Vodafone, WIOCC</t>
  </si>
  <si>
    <t>Etisalat UAE, G42, Mobily, Pakistan Telecommunications Company Ltd., Telecom Egypt</t>
  </si>
  <si>
    <t>enin ACE GIE, Cable Consortium of Liberia, Canalink, Dolphin Telecom, GUILAB, Gambia Submarine Cable Company, International Mauritania Telecom, MTN, Orange, Orange Cameroun, Orange Cote d’Ivoire, Orange Mali, Republic of Cameroon, Republic of Equatorial Guinea, Republic of Gabon, Republic of Guinea Bissau, STP Cabo, Sierra Leone Cable Company, Sonatel, Zamani Telecom</t>
  </si>
  <si>
    <t>Aqua Comms, Meta, Microsoft, Orange, Vodafone</t>
  </si>
  <si>
    <t>China Unicom, Djibouti Telecom, Etisalat UAE, Hyalroute, Metfone, Mobily, National Telecom, OTEGLOBE, Omantel, Ooredoo, PCCW, Pakistan Telecommunications Company Ltd., Reliance Jio Infocomm, Retelit, TIME dotCom, TeleYemen, Telecom Egypt, VNPT International, Viettel Corporation</t>
  </si>
  <si>
    <t>Google, Omantel, Telecom Italia Sparkle</t>
  </si>
  <si>
    <t>Zayo, euNetworks</t>
  </si>
  <si>
    <t>Hexatronic</t>
  </si>
  <si>
    <t>Crosslake Fibre</t>
  </si>
  <si>
    <t>Global Cloud Xchange</t>
  </si>
  <si>
    <t>Prysmian</t>
  </si>
  <si>
    <t>Fujitsu</t>
  </si>
  <si>
    <t>Sure, Vodafone</t>
  </si>
  <si>
    <t>Airtel (Bharti), Etisalat UAE, Ogero, Orange, Pakistan Telecommunications Company Ltd., Saudi Telecom, Tata Communications, Telecom Egypt, Telecom Italia Sparkle</t>
  </si>
  <si>
    <t>CIEG</t>
  </si>
  <si>
    <t>Orascom Telecom Holding</t>
  </si>
  <si>
    <t>SIPARTECH Sarl</t>
  </si>
  <si>
    <t>AFRIX Telecom</t>
  </si>
  <si>
    <t>HMN Tech</t>
  </si>
  <si>
    <t>Peace Cable International Network Co. Ltd.</t>
  </si>
  <si>
    <t>A1 Telekom Austria, AT&amp;T, Altice Portugal, BICS, BT, CTM, China Telecom, Chunghwa Telecom, Cyta, Deutsche Telekom, Djibouti Telecom, Embratel, Etisalat UAE, Indosat Ooredoo, Jabatan Telecom Brunei, KDDI, KPN, KT, LG Uplus, Maroc Telecom, Myanmar Post and Telecommunication (MPT), National Telecom, OTEGLOBE, Omantel, Orange, Orange Polska, PCCW, PLDT, Pakistan Telecommunications Company Ltd., Rostelecom, Saudi Telecom, Singtel, Singtel Optus, Softbank Corp, Sri Lanka Telecom, Tata Communications, Telecom Argentina, Telecom Egypt, Telecom Italia Sparkle, Telekom Malaysia, Telkom South Africa, Telstra, Tunisia Telecom, Turk Telekom, Ukrtelecom, VNPT International, Verizon, Vocus Communications, Vodafone, eir</t>
  </si>
  <si>
    <t>ASN, Fujitsu, Subcom</t>
  </si>
  <si>
    <t xml:space="preserve">ASN, Fujitsu </t>
  </si>
  <si>
    <t>Airtel (Bharti), Algerie Telecom, Bangladesh Submarine Cable Company Limited (BSCCL), Etisalat UAE, National Telecom, Orange, Pakistan Telecommunications Company Ltd., Saudi Telecom, Singtel, Sri Lanka Telecom, Tata Communications, Telecom Egypt, Telecom Italia Sparkle, Telekom Malaysia, Tunisia Telecom, Verizon</t>
  </si>
  <si>
    <t>ASN, NEC</t>
  </si>
  <si>
    <t>Algerie Telecom, Cyta, PCCW, SEACOM, Tata Communications, Telecom Egypt</t>
  </si>
  <si>
    <t>Bangladesh Submarine Cable Company Limited (BSCCL), China Mobile, China Telecom, China Unicom, Djibouti Telecom, Myanmar Post and Telecommunication (MPT), Ooredoo, Orange, Saudi Telecom, Singtel, Sri Lanka Telecom, TeleYemen, Telecom Egypt, Telecom Italia Sparkle, Telekom Malaysia, Telkom Indonesia, TransWorld, Turk Telekom International,</t>
  </si>
  <si>
    <t>Airtel (Bharti), Bangladesh Submarine Cable Company Limited (BSCCL), China Unicom, Dhiraagu, Djibouti Telecom, Microsoft, Mobily, Orange, PCCW, Singtel, Sri Lanka Telecom, Telecom Egypt, Telekom Malaysia, Telin, TransWorld</t>
  </si>
  <si>
    <t>Vodaphone</t>
  </si>
  <si>
    <t>NEC, SubCom</t>
  </si>
  <si>
    <t>Maroc Telecom</t>
  </si>
  <si>
    <t>SeaMeWe-6</t>
  </si>
  <si>
    <t>Blue</t>
  </si>
  <si>
    <t>Medusa Submarine Cable System</t>
  </si>
  <si>
    <t>Medloop</t>
  </si>
  <si>
    <t>Amitie</t>
  </si>
  <si>
    <t>DATE of construction</t>
  </si>
  <si>
    <t>source Bilan CNC : Observatoire de la vidéo à la demande 2020.pdf, p. 17</t>
  </si>
  <si>
    <t>Source : https://www.submarinecablemap.com/submarine-cable/te-northtgn-eurasiaseacomalexandrosmedex</t>
  </si>
  <si>
    <t>Bolloré SE</t>
  </si>
  <si>
    <t>29% vote</t>
  </si>
  <si>
    <t>20% to Tencent</t>
  </si>
  <si>
    <t>Pay TV CHANNELS : Audience To KEEP ?</t>
  </si>
  <si>
    <t>Source : https://www.la-croix.com/Economie/2020-fut-rude-annee-Croix-2020-12-31-1201132591. Groupe Bayard : Revenues 2020 = 239,8 M. https://actualitte.com/article/103655/economie/groupe-bayard-une-annee-exceptionnelle-avec-348-5-millions-de-chiffre-d-affaires. La Croix Revenues =30/239,8=12,5%</t>
  </si>
  <si>
    <t>Source Circulation 2017 : https://www.acpm.fr/Media/Files/ACPM-Observatoire-2018. Daily local press marketshare by diffusion : total yearly diffusion (including digital)/ 312 (6 days a week)=1242201,367/312=3981,4. Daily national press marketshares by diffusion : total yearly diffusion/312 = 386332,336/312=1238,245. Source Revenues Ouest France : https://www.verif.com/bilans-gratuits/SOCIETE-OUEST-FRANCE-377714654/. Considering 97% Revenues for papers (3% Digital) for local papers and 75% for national papers (25% Revenues = digital)</t>
  </si>
  <si>
    <t>TO KEEP for AUDIENCES ?</t>
  </si>
  <si>
    <t>Source Revenues Bayard Presse Group France : France Revenues = 88% global revenues * ratio Edition in revenues = 23%. So : Annual global Revenue*0,88*0,23: https://www.groupebayard.com/wp-content/uploads/BAYARD-2020-21-Vweb.pdf, p. 62</t>
  </si>
  <si>
    <t>Bayard Editions</t>
  </si>
  <si>
    <t>Flamarion, Gallimard</t>
  </si>
  <si>
    <t>Glénat Manga, Glénat Comics, Tchô !, La Loge noire, Flesh and Bones, Vents d'Ouest, MAD Fabrik, Treize étrange</t>
  </si>
  <si>
    <t>France Loisirs, Chapitre.com</t>
  </si>
  <si>
    <t>Unknown/Others</t>
  </si>
  <si>
    <t>Source ARCEP « Marché des communications électroniques en France » : https://www.data.gouv.fr/fr/datasets/r/f30bc772-7dff-49d6-940e-42865f32a9da.  Marchés services fixes (RTC, VLB, including inter-sites networks) + Vente et location de terminaux fixes. Line 181 « Revenus des communications depuis les lignes fixes » + Line 187 « Revenus du bas débit » + Line 190 « Revenus des communications en voix sur large bande (facturées au-delà du forfait) »</t>
  </si>
  <si>
    <t>Source ARCEP « Marché des communications électroniques en France » : https://www.data.gouv.fr/fr/datasets/r/f30bc772-7dff-49d6-940e-42865f32a9da. Marchés services mobiles (y-compris les recettes Machine to Machine) + Vente et location de terminaux mobiles. Line 208 « Revenus des services mobiles (hors cartes MtoM) » + Line 213 « Services à valeur ajoutée au départ des clients des opérateurs mobiles » + Line 218 « Revenu des opérateurs attributaires - services de renseignements » + Line 220 « Revenu des cartes MtoM »</t>
  </si>
  <si>
    <t>SVOD+TVOD (Subscription + transactional)</t>
  </si>
  <si>
    <r>
      <t xml:space="preserve">Source CSA : étude sur le tissu économique du secteur de la production audiovisuelle - 5ème édition.pdf – ATTENTION, chiffres concernent « la </t>
    </r>
    <r>
      <rPr>
        <sz val="10"/>
        <color rgb="FF000000"/>
        <rFont val="Arial"/>
        <family val="2"/>
        <charset val="1"/>
      </rPr>
      <t>production et la réalisation de programmes audiovisuels de tous types quelle qu'en soit la durée et destinés à la diffusion télévisuelle (séries, téléfilms, reportages, documentaires, dessins animés, émissions en direct ou retransmises telles que jeux, variétés, météo, sports, journaux d'information, etc.), et la fabrication d’images de synthèse pour la télévision. » https://www.csa.fr/content/download/259766/797750/version/12/file/%C3%A9tude%20sur%20le%20tissu%20%C3%A9conomique%20du%20secteur%20de%20la%20production%20audiovisuelle%20-%205%C3%A8me%20%C3%A9dition.pdf</t>
    </r>
  </si>
  <si>
    <t>Source CSA : étude sur le tissu économique du secteur de la production audiovisuelle - 5ème édition.pdf – ATTENTION, chiffres concernent « la production et la réalisation de programmes audiovisuels de tous types quelle qu'en soit la durée et destinés à la diffusion télévisuelle (séries, téléfilms, reportages, documentaires, dessins animés, émissions en direct ou retransmises telles que jeux, variétés, météo, sports, journaux d'information, etc.), et la fabrication d’images de synthèse pour la télévision. » https://www.csa.fr/content/download/259766/797750/version/12/file/%C3%A9tude%20sur%20le%20tissu%20%C3%A9conomique%20du%20secteur%20de%20la%20production%20audiovisuelle%20-%205%C3%A8me%20%C3%A9dition.pdf</t>
  </si>
  <si>
    <t>Source : CNC Vertigo « Bilan du CNC 2020.pdf » – https://www.cnc.fr/documents/36995/153434/Le+Bilan+2020+du+CNC.pdf/dc0a7451-485a-bb49-44b5-a0eee8ae1755?t=1622801471026, p. 138</t>
  </si>
  <si>
    <t>Rakuten TV/Wuaki</t>
  </si>
  <si>
    <t>BrutX</t>
  </si>
  <si>
    <t>source Bilan CNC 2021, p. 131 : https://www.cnc.fr/documents/36995/153434/Bilan+2021+du+CNC.pdf/3edd721d-9548-c999-805d-de553e4a3e2c?t=1652987241591</t>
  </si>
  <si>
    <t>Starz Inc.</t>
  </si>
  <si>
    <t>Lions Gate Entertainment Corporation</t>
  </si>
  <si>
    <t xml:space="preserve">Source Revenues : Official annual reports from https://www.verif.com/ - </t>
  </si>
  <si>
    <t>Source Google Playstore Revenues : https://www.phonandroid.com/lapp-store-a-genere-75-milliards-deuros-de-revenus-en-2021-deux-fois-plus-que-le-play-store.html, GOOGLE : Ratio activities Revenues : https://www.webrankinfo.com/dossiers/google/resultats-financiers, https://www.phonandroid.com/lapp-store-a-genere-75-milliards-deuros-de-revenus-en-2021-deux-fois-plus-que-le-play-store.html. Ratio of GooglePlay Revenues compared to global google revenues is 21,3/257,6=8,26%. In 2021, 13,7% of apps on PlayStore are Games (Source : https://www.ecranmobile.fr/Google-Play-heberge-pres-d-un-demi-million-de-jeux-video-_a69340.html). France Revenues for google : 592,480 (Source : https://www.verif.com/bilans-gratuits/GOOGLE-FRANCE-443061841/). Considering 37,7/47,9=78% of apps revenues on Playstore are Games Revenues : Source : https://iphoneaddict.fr/post/news-333430-app-store-chiffre-daffaires-depasse-desormais-80-milliards-dollars-lannee, https://www.data.ai/en/insights/market-data/2021-end-year-mobile-apps-recap/</t>
  </si>
  <si>
    <t>Calculation Revenues : Group Revenues (source : https://www.lemonde.fr/actualite-medias/article/2021/04/16/groupe-le-monde-une-independance-capitalistique-et-financiere-renforcee_6077009_3236.html) - Newspapers-Online revenues /2 (2 magazines with unknown revenues)</t>
  </si>
  <si>
    <t>Source : Arcep https://www.arcep.fr/fileadmin/reprise/observatoire/1-2022/obs-marches-T1-2022_juil2022.pdf, p. 21 (autres revenus accès internet : video on demand…)</t>
  </si>
  <si>
    <t>Source : Arcom : https://www.arcom.fr/sites/default/files/2023-01/Bilan%20financier%202021%20des%20cha%C3%AEnes%20nationales%20gratuites.pdf</t>
  </si>
  <si>
    <t>Source CSA : étude sur le tissu économique du secteur de la production audiovisuelle - 6ème édition.pdf – ATTENTION, chiffres concernent « la production et la réalisation de programmes audiovisuels de tous types quelle qu'en soit la durée et destinés à la diffusion télévisuelle (séries, téléfilms, reportages, documentaires, dessins animés, émissions en direct ou retransmises telles que jeux, variétés, météo, sports, journaux d'information, etc.), et la fabrication d’images de synthèse pour la télévision. » https://www.arcom.fr/sites/default/files/2022-03/%C3%89tude%20sur%20le%20tissu%20%C3%A9conomique%20du%20secteur%20de%20la%20production%20audiovisuelle%20-%206e%20%C3%A9dition.pdf, p. 21</t>
  </si>
  <si>
    <t>parts de marché Distrib cinéma</t>
  </si>
  <si>
    <t>Source Market shares Distribution 2021 Cinema : CNC https://www.cnc.fr/documents/36995/153434/Bilan+2021+du+CNC.pdf/3edd721d-9548-c999-805d-de553e4a3e2c?t=1652987241591, p. 42</t>
  </si>
  <si>
    <t>Source : CNC https://www.cnc.fr/documents/36995/153434/Bilan+2021+du+CNC.pdf/3edd721d-9548-c999-805d-de553e4a3e2c?t=1652987241591, p. 191</t>
  </si>
  <si>
    <t>Source : https://www.csa.fr/content/download/254032/731254/version/7/file/CSA%20-%20Guide%20des%20cha%C3%AEnes%202019.pdf, p. 60</t>
  </si>
  <si>
    <r>
      <t>Online Video Services:</t>
    </r>
    <r>
      <rPr>
        <sz val="12"/>
        <color rgb="FF000000"/>
        <rFont val="Times New Roman"/>
        <family val="1"/>
        <charset val="1"/>
      </rPr>
      <t xml:space="preserve"> firms in this market aggregate and deliver video over the internet. Over time a variety of different revenue and business models have developed for online video services, with five sub-categories taking shape: 1. </t>
    </r>
    <r>
      <rPr>
        <b/>
        <sz val="12"/>
        <color rgb="FF000000"/>
        <rFont val="Times New Roman"/>
        <family val="1"/>
        <charset val="1"/>
      </rPr>
      <t>SVOD</t>
    </r>
    <r>
      <rPr>
        <sz val="12"/>
        <color rgb="FF000000"/>
        <rFont val="Times New Roman"/>
        <family val="1"/>
        <charset val="1"/>
      </rPr>
      <t xml:space="preserve"> (Subscription video on demand) is a pure player service where content is provided without commercials (outside of self-promotion of content) and charged a subscription rate (e.g. Netflix); 2. </t>
    </r>
    <r>
      <rPr>
        <b/>
        <sz val="12"/>
        <color rgb="FF000000"/>
        <rFont val="Times New Roman"/>
        <family val="1"/>
        <charset val="1"/>
      </rPr>
      <t>TVOD</t>
    </r>
    <r>
      <rPr>
        <sz val="12"/>
        <color rgb="FF000000"/>
        <rFont val="Times New Roman"/>
        <family val="1"/>
        <charset val="1"/>
      </rPr>
      <t xml:space="preserve"> (Transactional video on demand) is a pure player service where content is provided without commercials of any time, and the user is charged a one-time fee for the right to watch the content as often and much as they want (e.g. Apple iTunes); 3. </t>
    </r>
    <r>
      <rPr>
        <b/>
        <sz val="12"/>
        <color rgb="FF000000"/>
        <rFont val="Times New Roman"/>
        <family val="1"/>
        <charset val="1"/>
      </rPr>
      <t>AVOD</t>
    </r>
    <r>
      <rPr>
        <sz val="12"/>
        <color rgb="FF000000"/>
        <rFont val="Times New Roman"/>
        <family val="1"/>
        <charset val="1"/>
      </rPr>
      <t xml:space="preserve"> (Advertising-supported video on demand) is a pure player service where content is free of charge but served with commercials (e.g. YouTube); 4. </t>
    </r>
    <r>
      <rPr>
        <b/>
        <sz val="12"/>
        <color rgb="FF000000"/>
        <rFont val="Times New Roman"/>
        <family val="1"/>
        <charset val="1"/>
      </rPr>
      <t>Linear Streaming Service</t>
    </r>
    <r>
      <rPr>
        <sz val="12"/>
        <color rgb="FF000000"/>
        <rFont val="Times New Roman"/>
        <family val="1"/>
        <charset val="1"/>
      </rPr>
      <t xml:space="preserve"> is a system where linear programming is offered and a subscription rate is charged.  This is often referred to by some sources as streaming pay tv or over the top tv (e.g. SlingTV); 5. </t>
    </r>
    <r>
      <rPr>
        <b/>
        <sz val="12"/>
        <color rgb="FF000000"/>
        <rFont val="Times New Roman"/>
        <family val="1"/>
        <charset val="1"/>
      </rPr>
      <t xml:space="preserve">Hybrid Services </t>
    </r>
    <r>
      <rPr>
        <sz val="12"/>
        <color rgb="FF000000"/>
        <rFont val="Times New Roman"/>
        <family val="1"/>
        <charset val="1"/>
      </rPr>
      <t xml:space="preserve">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rgb="FF000000"/>
        <rFont val="Times New Roman"/>
        <family val="1"/>
        <charset val="1"/>
      </rPr>
      <t>Note</t>
    </r>
    <r>
      <rPr>
        <sz val="12"/>
        <color rgb="FF000000"/>
        <rFont val="Times New Roman"/>
        <family val="1"/>
        <charset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</si>
  <si>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Source Revenues : https://lafibre.info/chiffres/parts-de-marche-dans-ladsl-la-fibre-optique-et-la-telephonie-mobile/msg1007553/#msg1007553 Source Subscribers : https://lafibre.info/chiffres/parts-de-marche-dans-ladsl-la-fibre-optique-et-la-telephonie-mobile/2940/</t>
  </si>
  <si>
    <t>Source marketshares by revenues : https://lafibre.info/chiffres/parts-de-marche-dans-ladsl-la-fibre-optique-et-la-telephonie-mobile/msg1007553/#msg1007553 - Source Marketshares by subscribers : https://lafibre.info/chiffres/parts-de-marche-dans-ladsl-la-fibre-optique-et-la-telephonie-mobile/2940/</t>
  </si>
  <si>
    <t>Bouygues Telecom, Darty</t>
  </si>
  <si>
    <t>SFR, Numericable</t>
  </si>
  <si>
    <t>Free, Alice</t>
  </si>
  <si>
    <t>Total Revenue (M€)</t>
  </si>
  <si>
    <t>Brut</t>
  </si>
  <si>
    <t>Tënk</t>
  </si>
  <si>
    <t>Filmsdocumentaires.com  /Capuseen</t>
  </si>
  <si>
    <t>Doriane Films</t>
  </si>
  <si>
    <t>Le Meilleur du Cinéma</t>
  </si>
  <si>
    <t>Bertelsmann</t>
  </si>
  <si>
    <t>Rakuten</t>
  </si>
  <si>
    <t>SFR Video Club / SFR VoD</t>
  </si>
  <si>
    <t>LaCinetek</t>
  </si>
  <si>
    <t>ADN / Animation Digital Network</t>
  </si>
  <si>
    <t>Videofutur</t>
  </si>
  <si>
    <t>Netgem</t>
  </si>
  <si>
    <t>Filmoline</t>
  </si>
  <si>
    <t>Metropolitan Films</t>
  </si>
  <si>
    <t>France Televisions</t>
  </si>
  <si>
    <t>Lagardere</t>
  </si>
  <si>
    <t>Gulli</t>
  </si>
  <si>
    <t>Filmsdocumentaires.com</t>
  </si>
  <si>
    <t>Bollore</t>
  </si>
  <si>
    <t xml:space="preserve"> W9</t>
  </si>
  <si>
    <t xml:space="preserve">BFMTV </t>
  </si>
  <si>
    <t>France 4</t>
  </si>
  <si>
    <t>Canal +</t>
  </si>
  <si>
    <t>Source market shares (ratio of VOD users using this service) : CNC : https://www.cnc.fr/documents/36995/153434/Bilan+2022+du+CNC.pdf/70f30016-66c4-bff1-229d-b855ebf4f295?t=1684241443764, p. 149</t>
  </si>
  <si>
    <t>Source : Arcep : https://www.arcep.fr/fileadmin/reprise/observatoire/4-2022/obs-marches-T4-2022_avril2023.pdf, p. 22 "Other revenues related to internet access : Video on Demand"</t>
  </si>
  <si>
    <t>Source Marketshares : https://fr.statista.com/previsions/1379683/parts-de-marche-streaming-musical-France</t>
  </si>
  <si>
    <t>Youtube Music</t>
  </si>
  <si>
    <t>Soundcloud</t>
  </si>
  <si>
    <t>Source : https://www.sell.fr/sites/default/files/essentiel-jeu-video/lessentiel_du_jeu_video_bilan_marche_2022_sell_1.pdf, p. 6</t>
  </si>
  <si>
    <t>Source 2022 : https://www.sell.fr/sites/default/files/essentiel-jeu-video/lessentiel_du_jeu_video_bilan_marche_2022_sell_1.pdf</t>
  </si>
  <si>
    <t>(dispo, à faire)</t>
  </si>
  <si>
    <t>Source CNC Bilan 2020 : https://www.cnc.fr/documents/36995/153434/Le+Bilan+2020+du+CNC-pr%C3%A9sentation.pdf/7e27ce1c-a609-8859-fea1-378782f5faee?t=1622620404615, p. 45 - Number of subscribers : https://www.cnc.fr/documents/36995/1872922/Observatoire+de+la+vid%C3%A9o+%C3%A0+la+demande+2022-.pdf/76e0edc9-b831-96c4-49ab-f63dc5e56601?t=1674821598217, p. 22</t>
  </si>
  <si>
    <t>Source market shares (ratio of VOD users using this service) : CNC : https://www.cnc.fr/documents/36995/153434/Bilan+2022+du+CNC.pdf/70f30016-66c4-bff1-229d-b855ebf4f295?t=1684241443764, p. 149, Number of subscribers : https://www.cnc.fr/documents/36995/1872922/Observatoire+de+la+vid%C3%A9o+%C3%A0+la+demande+2022-.pdf/76e0edc9-b831-96c4-49ab-f63dc5e56601?t=1674821598217, p. 22 - Netflix  EMEA ARPU (10,99$) : https://www.demandsage.com/netflix-subscribers/ , point 27 -</t>
  </si>
  <si>
    <t>Source market shares (ratio of VOD users using this service) : https://www.cnc.fr/documents/36995/153434/Bilan+2021+du+CNC.pdf/3edd721d-9548-c999-805d-de553e4a3e2c?t=1652987241591, p. 132 - Number of subscribers : https://www.cnc.fr/documents/36995/1872922/Observatoire+de+la+vid%C3%A9o+%C3%A0+la+demande+2022-.pdf/76e0edc9-b831-96c4-49ab-f63dc5e56601?t=1674821598217, p. 22 - Netflix EMEA ARPU (11,64$) : https://www.demandsage.com/netflix-subscribers/ , point 27 -</t>
  </si>
  <si>
    <t>Source CNC Bilan 2020 : https://www.cnc.fr/documents/36995/153434/Le+Bilan+2020+du+CNC-pr%C3%A9sentation.pdf/7e27ce1c-a609-8859-fea1-378782f5faee?t=1622620404615, p. 45 - Number of subscribers : https://www.cnc.fr/documents/36995/1872922/Observatoire+de+la+vid%C3%A9o+%C3%A0+la+demande+2022-.pdf/76e0edc9-b831-96c4-49ab-f63dc5e56601?t=1674821598217, p. 22 - Netflix EMEA ARPU (10,72$) : https://www.demandsage.com/netflix-subscribers/ , point 27 -</t>
  </si>
  <si>
    <t>Source : CNC Vertigo « Bilan du CNC 2020.pdf » – https://www.cnc.fr/documents/36995/153434/Le+Bilan+2020+du+CNC.pdf/dc0a7451-485a-bb49-44b5-a0eee8ae1755?t=1622801471026, p. 138. Number of subscribers : https://www.cnc.fr/documents/36995/1872922/Observatoire+de+la+vid%C3%A9o+%C3%A0+la+demande+2022-.pdf/76e0edc9-b831-96c4-49ab-f63dc5e56601?t=1674821598217, p. 22 - Netflix EMEA ARPU (10,33$) : https://www.demandsage.com/netflix-subscribers/ , point 27 -</t>
  </si>
  <si>
    <t>Source : CNC Vertigo « Bilan du CNC 2020.pdf » – https://www.cnc.fr/documents/36995/153434/Le+Bilan+2020+du+CNC.pdf/dc0a7451-485a-bb49-44b5-a0eee8ae1755?t=1622801471026, p. 138 - Netflix EMEA ARPU (10,47$) : https://www.demandsage.com/netflix-subscribers/ , point 27 -</t>
  </si>
  <si>
    <t xml:space="preserve">Source : CNC Vertigo « Bilan du CNC 2020.pdf » – https://www.cnc.fr/documents/36995/153434/Le+Bilan+2020+du+CNC.pdf/dc0a7451-485a-bb49-44b5-a0eee8ae1755?t=1622801471026, p. 138 -  Amazon Prime revenues (subscription including video services) estmated 5% of Amazon global revenues in 2016 (source : https://www.sellbrite.com/blog/how-does-amazon-make-money/). global revenues Amazon france 2016 is </t>
  </si>
  <si>
    <t>Source : CNC Vertigo « Bilan du CNC 2020.pdf » – https://www.cnc.fr/documents/36995/153434/Le+Bilan+2020+du+CNC.pdf/dc0a7451-485a-bb49-44b5-a0eee8ae1755?t=1622801471026, p. 138 - Subscription revenues estimaed : from 5% global revenues in 2016 to 6,85% in 2022 = yearly average progression of 0,3% = 5,3% in 2017</t>
  </si>
  <si>
    <t>Source : CNC Vertigo « Bilan du CNC 2020.pdf » – https://www.cnc.fr/documents/36995/153434/Le+Bilan+2020+du+CNC.pdf/dc0a7451-485a-bb49-44b5-a0eee8ae1755?t=1622801471026, p. 138 - Subscription revenues estimated : from 5% global revenues in 2016 to 6,85% in 2022 = 5,6% in 2018</t>
  </si>
  <si>
    <t>Source : CNC Vertigo « Bilan du CNC 2020.pdf » – https://www.cnc.fr/documents/36995/153434/Le+Bilan+2020+du+CNC.pdf/dc0a7451-485a-bb49-44b5-a0eee8ae1755?t=1622801471026, p. 138. Number of subscribers : https://www.cnc.fr/documents/36995/1872922/Observatoire+de+la+vid%C3%A9o+%C3%A0+la+demande+2022-.pdf/76e0edc9-b831-96c4-49ab-f63dc5e56601?t=1674821598217, p. 22. Amazon revenues France 2019 : 5,7 milliards euros (source : https://www.canopees.com/blog/chiffre-d-affaires-amazon/) - Subscription revenues estimated : from 5% global revenues in 2016 to 6,85% in 2022 = 5,9% in 2019</t>
  </si>
  <si>
    <t>Source CNC Bilan 2020 : https://www.cnc.fr/documents/36995/153434/Le+Bilan+2020+du+CNC-pr%C3%A9sentation.pdf/7e27ce1c-a609-8859-fea1-378782f5faee?t=1622620404615, p. 45 - Number of subscribers : https://www.cnc.fr/documents/36995/1872922/Observatoire+de+la+vid%C3%A9o+%C3%A0+la+demande+2022-.pdf/76e0edc9-b831-96c4-49ab-f63dc5e56601?t=1674821598217, p. 22 - Amazon revenues France 2020 : 7,3 Mds euros (source : https://www.canopees.com/blog/chiffre-d-affaires-amazon/) - Subscription revenues estimated : from 5% global revenues in 2016 to 6,85% in 2022 = 6,2% in 2020</t>
  </si>
  <si>
    <t>Source market shares (ratio of VOD users using this service) : CNC : https://www.cnc.fr/documents/36995/153434/Bilan+2022+du+CNC.pdf/70f30016-66c4-bff1-229d-b855ebf4f295?t=1684241443764, p. 149 - Amazon Prime revenues (subscription including video services) estmated 6,85% of Amazon global revenues in 2022 (source : https://fourweekmba.com/fr/r%C3%A9partition-des-revenus-d%27amazon/). France Revenues ESTIMATED Revenues 2021 + 10% global growth) = 9,9 Mds euros</t>
  </si>
  <si>
    <t>Source revenues : European Audiovisual Observatory - DIS-IP IPTV revenues in the EU (2015-2019) : http://yearbook.obs.coe.int/s/document/download/6257 - http://yearbook.obs.coe.int/s/document/6257/dis-ip-iptv-revenues-in-the-eu-2015-2019</t>
  </si>
  <si>
    <t>Source Revenues : European Audiovisual Observatory - DIS SAT Pay Satellite Revenues ; https://yearbook.obs.coe.int/s/document/6941/dis-sat-pay-satellite-revenues-in-europe-and-morocco-2017-2021</t>
  </si>
  <si>
    <t>Source revenues : European Audiovisual Observatory - DIS-IP IPTV revenues in the EU : https://yearbook.obs.coe.int/s/document/7036/dis-ip-iptv-revenues-in-europe-and-morocco-2017-2021</t>
  </si>
  <si>
    <t>Source Revenues : European Audiovisual Observatory - DIS Cable audiovisual  Services Revenues : https://yearbook.obs.coe.int/s/document/7024/dis-cab-cable-audiovisual-services-revenues-in-europe-and-morocco-2017-2021</t>
  </si>
  <si>
    <t>https://lafibre.info/chiffres/parts-de-marche-dans-ladsl-la-fibre-optique-et-la-telephonie-mobile/2952/, p 247</t>
  </si>
  <si>
    <t>Calculation Revenues / marketshares : https://lafibre.info/chiffres/parts-de-marche-dans-ladsl-la-fibre-optique-et-la-telephonie-mobile/2916/, p. 244 - Marketshares subscribers : https://humapp.com/wp-content/uploads/2022/12/Humapp-Rapport-2022.pdf</t>
  </si>
  <si>
    <t>Source : ARCOM : https://www.arcom.fr/sites/default/files/2023-04/Bilan-financier-cha%C3%AEnes-payantes-2021%20-%20Arcom.pdf, p. 10</t>
  </si>
  <si>
    <t>Source : Ministere de la Culture -  https://www.culture.gouv.fr%2FMedia%2FMedias-creation-rapide%2FChiffres-cles-2022-Radio-Fiche.pdf&amp;usg=AOvVaw3HAGBGPJiQOqM92C67fbYk&amp;opi=89978449</t>
  </si>
  <si>
    <t>Source : https://www.culture.gouv.fr/fr/Media/Thematiques/Presse/Files/Chiffres-et-Statistiques/Series-longues-de-la-presse-editeur-de-1985-a-2021.xls. Calculation : "All press" - Total Revenues Newspapers</t>
  </si>
  <si>
    <t>Source digital revenues Magazines : https://www.culture.gouv.fr/fr/Media/Thematiques/Presse/Files/Chiffres-et-Statistiques/Series-longues-de-la-presse-editeur-de-1985-a-2021.xls - Sheet All Press, line 24</t>
  </si>
  <si>
    <t>Source :  : https://www.culture.gouv.fr/fr/Media/Thematiques/Presse/Files/Chiffres-et-Statistiques/Series-longues-de-la-presse-editeur-de-1985-a-2021.xls - Sheet "All Press", global revenue (line 23) minus Newspapers revenues minus Online News Mediarevenues</t>
  </si>
  <si>
    <t xml:space="preserve">Source :  : https://www.culture.gouv.fr/fr/Media/Thematiques/Presse/Files/Chiffres-et-Statistiques/Series-longues-de-la-presse-editeur-de-1985-a-2021.xls - Sheets Daily national and local papers + ads and free papers minus Digital revenues </t>
  </si>
  <si>
    <t>Source Revenues Canal+ group / Pay TV : https://www.arcom.fr/sites/default/files/2023-04/Bilan-financier-cha%C3%AEnes-payantes-2021%20-%20Arcom.pdf, p. 7</t>
  </si>
  <si>
    <t>Source Revenues : Arcom - Bilan 2021/2023 : https://www.arcom.fr/sites/default/files/2023-04/Synth%C3%A8se%20cha%C3%AEnes%20gratuites%20et%20payantes%202021%20-%20Arcom.pdf, p. 3. Canal+ Group Free chanels : 9% of global revenues (cf p. 2) : 0,09*1887</t>
  </si>
  <si>
    <t>Source Revenues : Arcom - Bilan 2021/2023 : https://www.arcom.fr/sites/default/files/2023-04/Synth%C3%A8se%20cha%C3%AEnes%20gratuites%20et%20payantes%202021%20-%20Arcom.pdf, p. 3. France TV public funding : 2394M€ - cf p.1. So, France TV Ad Revenues = Total revenues-Public funding. Other groups Ad Revenues = 3021M€ - cf p. 1 - France TV Ad Revenues = (3021-460)=2561/Total revenues except France TV=  86% average of revenues</t>
  </si>
  <si>
    <t>Source Revenues by Groups : Arcom 2023 : https://www.arcom.fr/sites/default/files/2023-04/Bilan-financier-cha%C3%AEnes-payantes-2021%20-%20Arcom.pdf, p. 10 - Source Subscriptions/Ad revenues : same document, p. 11</t>
  </si>
  <si>
    <t>Disney+, Hulu, ESPN+</t>
  </si>
  <si>
    <t>Source market shares (ratio of VOD users using this service) : CNC : https://www.cnc.fr/documents/36995/153434/Bilan+2022+du+CNC.pdf/70f30016-66c4-bff1-229d-b855ebf4f295?t=1684241443764, p. 149. Calculation Revenues : ARPU is 6,01 US dollars a month, equals 5,6537 euros end 2022.</t>
  </si>
  <si>
    <t>Source market shares (ratio of VOD users using this service) : https://www.cnc.fr/documents/36995/153434/Bilan+2021+du+CNC.pdf/3edd721d-9548-c999-805d-de553e4a3e2c?t=1652987241591, p. 132 - Number of subscribers : https://www.cnc.fr/documents/36995/1872922/Observatoire+de+la+vid%C3%A9o+%C3%A0+la+demande+2022-.pdf/76e0edc9-b831-96c4-49ab-f63dc5e56601?t=1674821598217, p. 22 - Amazon revenues France 2021 : 9 Mds euros (source : https://www.canopees.com/blog/chiffre-d-affaires-amazon/) - Subscription revenues estimated : from 5% global revenues in 2016 to 6,85% in 2022 = 6,5% in 2021. In 2021, 88% of VOD revenues come from Subscription and 12% from buy or rent (source : file:///Users/macbook/Downloads/Chiffres-cles-2022-Video-Fiche.pdf, p. 5)</t>
  </si>
  <si>
    <t>Source market shares (ratio of VOD users using this service) : https://www.cnc.fr/documents/36995/153434/Bilan+2021+du+CNC.pdf/3edd721d-9548-c999-805d-de553e4a3e2c?t=1652987241591, p. 132 - Number of subscribers : https://www.cnc.fr/documents/36995/1872922/Observatoire+de+la+vid%C3%A9o+%C3%A0+la+demande+2022-.pdf/76e0edc9-b831-96c4-49ab-f63dc5e56601?t=1674821598217, p. 22. Calculation Revenues : ARPU 2021 is 5,54 US dollars a month (source : https://netflixandchiffres.substack.com/p/les-resultats-financiers-du-4eme), equals 4,9069 euros end 2021. In 2021, 88% of VOD revenues come from Subscription and 12% from buy or rent (source : file:///Users/macbook/Downloads/Chiffres-cles-2022-Video-Fiche.pdf, p. 5)</t>
  </si>
  <si>
    <t>Source market shares (ratio of VOD users using this service) : https://www.cnc.fr/documents/36995/153434/Bilan+2021+du+CNC.pdf/3edd721d-9548-c999-805d-de553e4a3e2c?t=1652987241591, p. 132. In 2021, 88% of VOD revenues come from Subscription and 12% from buy or rent (source : file:///Users/macbook/Downloads/Chiffres-cles-2022-Video-Fiche.pdf, p. 5)</t>
  </si>
  <si>
    <t>Source Market shares Distribution 2020 : Bilan 2020 CNC : https://www.cnc.fr/documents/36995/153434/Le+Bilan+2020+du+CNC.pdf/. Source Revenues : annual reports. Studio Canal : Distribution = 78% of revenues</t>
  </si>
  <si>
    <t>Studio Canal</t>
  </si>
  <si>
    <t>Source : https://fr.statista.com/statistiques/520198/vivendi-groupe-canal-chiffre-affaires-par-activite/. Production = 22% of Studio Canal Revenues (78% Distribution)</t>
  </si>
  <si>
    <t>Source Market shares Distribution 2021 Cinema : CNC https://www.cnc.fr/documents/36995/153434/Bilan+2021+du+CNC.pdf/3edd721d-9548-c999-805d-de553e4a3e2c?t=1652987241591, p. 42. Studio Canal Distribution revenues = 88% of Studio Canal Revenues (22% Production)</t>
  </si>
  <si>
    <t>Source Revenues : https://fr.statista.com/statistiques/520198/vivendi-groupe-canal-chiffre-affaires-par-activite/. Studio Canal Distribution revenues = 88% of Studio Canal Revenues (22% Production)</t>
  </si>
  <si>
    <t>Source market shares (ratio of VOD users using this service) : https://www.cnc.fr/documents/36995/153434/Bilan+2021+du+CNC.pdf/3edd721d-9548-c999-805d-de553e4a3e2c?t=1652987241591, p. 132. In 2021, 88% of VOD revenues come from Subscription and 12% from buy or rent (source : file:///Users/macbook/Downloads/Chiffres-cles-2022-Video-Fiche.pdf, p. 5). CanalVOD Revenues Calculation : Revenues of Canal+ Group minus TV, Production and distribution-Foreign revenues (source : https://fr.statista.com/statistiques/520198/vivendi-groupe-canal-chiffre-affaires-par-activite/)</t>
  </si>
  <si>
    <t>CA Amazon France 2019-2021 : https://www.canopees.com/blog/chiffre-d-affaires-amazon/</t>
  </si>
  <si>
    <t>Source market shares 2018 2019 : https://www.grizzlead.com/chiffres-cles-publicite-amazon-et-google/#note3. Revenues = marketshares*Global revenue</t>
  </si>
  <si>
    <t>R4</t>
  </si>
  <si>
    <t>App Distiribution</t>
  </si>
  <si>
    <t>Source : https://prestapp.eu/blog/le-marche-des-applications-mobiles-en-France</t>
  </si>
  <si>
    <t>Source Revenues : https://leclaireur.fnac.com/article/17112-le-marche-des-applications-mobiles-a-connu-une-annee-record-en-2019/</t>
  </si>
  <si>
    <t>Source Revenues : https://www.blogdumoderateur.com/explosion-marche-mobile-2020/</t>
  </si>
  <si>
    <t>Source Revenues : https://www.blogdumoderateur.com/marche-applications-mobile-2021-chiffres-cles/</t>
  </si>
  <si>
    <t>R4 ?</t>
  </si>
  <si>
    <t>Source marketshares streaming and download : https://snepmusique.com/wp-content/uploads/2020/10/Guide-Eco-2020_Version-Web-int%C3%A9ractive-1.pdf, p. 116</t>
  </si>
  <si>
    <t>Source Revenues : Recorded music revenues (Physical + Digital) : https://snepmusique.com/wp-content/uploads/2023/03/SNEP-DOSSIER-DE-PRESSE-MARCHE-2022-1.pdf, p. 2</t>
  </si>
  <si>
    <t>Itunes</t>
  </si>
  <si>
    <t>BandCamp</t>
  </si>
  <si>
    <t>Source : https://snepmusique.com/wp-content/uploads/2021/03/DP-Bilan-2020.pdf, p. 2</t>
  </si>
  <si>
    <t>Source : https://snepmusique.com/wp-content/uploads/2020/10/Guide-Eco-2020_Version-Web-int%C3%A9ractive-1.pdf, p. 8</t>
  </si>
  <si>
    <t>Source Revenues and marketshares 2020 : https://www.multiroom.fr/streaming/. Revenues from Downloads and streaming : https://snepmusique.com/wp-content/uploads/2020/10/Guide-Eco-2020_Version-Web-int%C3%A9ractive-1.pdf, p. 11. Calculation Marketshares : ratio official marketshares regards Streaming+Download marketshares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</si>
</sst>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
    <numFmt numFmtId="165" formatCode="0.00\ "/>
    <numFmt numFmtId="166" formatCode="#,##0.0"/>
    <numFmt numFmtId="167" formatCode="0.0"/>
  </numFmts>
  <fonts count="22" x14ac:knownFonts="1">
    <font>
      <sz val="12"/>
      <color rgb="FF000000"/>
      <name val="Calibri"/>
      <family val="2"/>
      <charset val="1"/>
    </font>
    <font>
      <sz val="11"/>
      <color rgb="FF000000"/>
      <name val="Calibri"/>
      <family val="2"/>
      <charset val="1"/>
    </font>
    <font>
      <sz val="12"/>
      <color rgb="FF000000"/>
      <name val="Times New Roman"/>
      <family val="1"/>
      <charset val="1"/>
    </font>
    <font>
      <b/>
      <sz val="12"/>
      <color rgb="FF000000"/>
      <name val="Times New Roman"/>
      <family val="1"/>
      <charset val="1"/>
    </font>
    <font>
      <sz val="12"/>
      <name val="Times New Roman"/>
      <family val="1"/>
      <charset val="1"/>
    </font>
    <font>
      <sz val="10"/>
      <color rgb="FF000000"/>
      <name val="Arial"/>
      <family val="2"/>
      <charset val="1"/>
    </font>
    <font>
      <b/>
      <sz val="8"/>
      <color rgb="FF000000"/>
      <name val="Arial"/>
      <family val="2"/>
      <charset val="1"/>
    </font>
    <font>
      <sz val="8"/>
      <name val="Arial"/>
      <family val="2"/>
      <charset val="1"/>
    </font>
    <font>
      <sz val="8"/>
      <color rgb="FF000000"/>
      <name val="Arial"/>
      <family val="2"/>
      <charset val="1"/>
    </font>
    <font>
      <i/>
      <sz val="12"/>
      <color rgb="FF000000"/>
      <name val="Times New Roman"/>
      <family val="1"/>
      <charset val="1"/>
    </font>
    <font>
      <b/>
      <i/>
      <sz val="12"/>
      <color rgb="FF000000"/>
      <name val="Times New Roman"/>
      <family val="1"/>
      <charset val="1"/>
    </font>
    <font>
      <i/>
      <sz val="12"/>
      <color rgb="FF000000"/>
      <name val="Calibri"/>
      <family val="2"/>
      <charset val="1"/>
    </font>
    <font>
      <b/>
      <sz val="12"/>
      <color rgb="FF000000"/>
      <name val="Calibri"/>
      <family val="2"/>
      <charset val="1"/>
    </font>
    <font>
      <sz val="10"/>
      <color rgb="FF000000"/>
      <name val="Verdana"/>
      <family val="2"/>
      <charset val="1"/>
    </font>
    <font>
      <b/>
      <sz val="8"/>
      <color rgb="FF000000"/>
      <name val="Times New Roman"/>
      <family val="1"/>
      <charset val="1"/>
    </font>
    <font>
      <sz val="12"/>
      <color rgb="FF000000"/>
      <name val="Calibri"/>
      <family val="2"/>
      <charset val="1"/>
    </font>
    <font>
      <u/>
      <sz val="12"/>
      <color theme="11"/>
      <name val="Calibri"/>
      <family val="2"/>
      <charset val="1"/>
    </font>
    <font>
      <u/>
      <sz val="12"/>
      <color theme="10"/>
      <name val="Calibri"/>
      <family val="2"/>
      <charset val="1"/>
    </font>
    <font>
      <i/>
      <sz val="12"/>
      <name val="Times New Roman"/>
    </font>
    <font>
      <sz val="12"/>
      <color rgb="FF000000"/>
      <name val="Verdana"/>
      <family val="2"/>
      <charset val="1"/>
    </font>
    <font>
      <b/>
      <sz val="12"/>
      <color rgb="FFFF0000"/>
      <name val="Times New Roman"/>
      <family val="1"/>
    </font>
    <font>
      <sz val="12"/>
      <color rgb="FFFF0000"/>
      <name val="Times New Roman"/>
      <family val="1"/>
    </font>
  </fonts>
  <fills count="10">
    <fill>
      <patternFill patternType="none"/>
    </fill>
    <fill>
      <patternFill patternType="gray125"/>
    </fill>
    <fill>
      <patternFill patternType="solid">
        <fgColor rgb="FFFFFFFF"/>
        <bgColor rgb="FFE7E6E6"/>
      </patternFill>
    </fill>
    <fill>
      <patternFill patternType="solid">
        <fgColor rgb="FFD9D9D9"/>
        <bgColor rgb="FFD0CECE"/>
      </patternFill>
    </fill>
    <fill>
      <patternFill patternType="solid">
        <fgColor rgb="FFE7E6E6"/>
        <bgColor rgb="FFD9D9D9"/>
      </patternFill>
    </fill>
    <fill>
      <patternFill patternType="solid">
        <fgColor rgb="FFFFFF00"/>
        <bgColor rgb="FFFFFF00"/>
      </patternFill>
    </fill>
    <fill>
      <patternFill patternType="solid">
        <fgColor rgb="FFD0CECE"/>
        <bgColor rgb="FFD9D9D9"/>
      </patternFill>
    </fill>
    <fill>
      <patternFill patternType="solid">
        <fgColor rgb="FFFFFF00"/>
        <bgColor rgb="FF000000"/>
      </patternFill>
    </fill>
    <fill>
      <patternFill patternType="solid">
        <fgColor rgb="FFE7E6E6"/>
        <bgColor rgb="FF000000"/>
      </patternFill>
    </fill>
    <fill>
      <patternFill patternType="solid">
        <fgColor rgb="FFD9D9D9"/>
        <bgColor rgb="FF000000"/>
      </patternFill>
    </fill>
  </fills>
  <borders count="3">
    <border>
      <left/>
      <right/>
      <top/>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A5A5A5"/>
      </bottom>
      <diagonal/>
    </border>
  </borders>
  <cellStyleXfs count="5">
    <xf numFmtId="0" fontId="0" fillId="0" borderId="0"/>
    <xf numFmtId="0" fontId="1"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cellStyleXfs>
  <cellXfs count="281">
    <xf numFmtId="0" fontId="0" fillId="0" borderId="0" xfId="0"/>
    <xf numFmtId="0" fontId="0" fillId="0" borderId="0" xfId="0" applyAlignment="1">
      <alignment wrapText="1"/>
    </xf>
    <xf numFmtId="0" fontId="2" fillId="0" borderId="0" xfId="0" applyFont="1"/>
    <xf numFmtId="0" fontId="0" fillId="2" borderId="0" xfId="0" applyFill="1"/>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2" borderId="0" xfId="0" applyFill="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top"/>
    </xf>
    <xf numFmtId="0" fontId="2" fillId="0" borderId="0" xfId="0" applyFont="1" applyAlignment="1">
      <alignment vertical="top" wrapText="1"/>
    </xf>
    <xf numFmtId="0" fontId="3" fillId="0" borderId="0" xfId="0" applyFont="1" applyAlignment="1">
      <alignment vertical="top" wrapText="1"/>
    </xf>
    <xf numFmtId="0" fontId="2" fillId="4" borderId="0" xfId="0" applyFont="1" applyFill="1" applyAlignment="1">
      <alignment vertical="top" wrapText="1"/>
    </xf>
    <xf numFmtId="0" fontId="2" fillId="4" borderId="0" xfId="0" applyFont="1" applyFill="1" applyAlignment="1">
      <alignment horizontal="center" vertical="top"/>
    </xf>
    <xf numFmtId="0" fontId="3" fillId="4" borderId="0" xfId="0" applyFont="1" applyFill="1" applyAlignment="1">
      <alignment horizontal="left" vertical="top" wrapText="1"/>
    </xf>
    <xf numFmtId="0" fontId="2" fillId="4" borderId="0" xfId="0" applyFont="1" applyFill="1" applyAlignment="1">
      <alignment vertical="top"/>
    </xf>
    <xf numFmtId="0" fontId="3" fillId="4" borderId="0" xfId="0" applyFont="1" applyFill="1" applyAlignment="1">
      <alignment vertical="top" wrapText="1"/>
    </xf>
    <xf numFmtId="0" fontId="2" fillId="2" borderId="0" xfId="0" applyFont="1" applyFill="1"/>
    <xf numFmtId="0" fontId="2" fillId="0" borderId="0" xfId="0" applyFont="1" applyAlignment="1">
      <alignment horizontal="center"/>
    </xf>
    <xf numFmtId="4" fontId="2" fillId="0" borderId="0" xfId="0" applyNumberFormat="1" applyFont="1"/>
    <xf numFmtId="0" fontId="2" fillId="0" borderId="0" xfId="0" applyFont="1" applyAlignment="1">
      <alignment vertical="top"/>
    </xf>
    <xf numFmtId="0" fontId="3" fillId="5" borderId="0" xfId="0" applyFont="1" applyFill="1" applyAlignment="1">
      <alignment horizontal="center" vertical="center"/>
    </xf>
    <xf numFmtId="4" fontId="3" fillId="5" borderId="0" xfId="0" applyNumberFormat="1"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3" fontId="2" fillId="0" borderId="0" xfId="0" applyNumberFormat="1" applyFont="1"/>
    <xf numFmtId="0" fontId="3" fillId="0" borderId="0" xfId="0" applyFont="1" applyAlignment="1">
      <alignment horizontal="right" vertical="top"/>
    </xf>
    <xf numFmtId="0" fontId="2" fillId="0" borderId="0" xfId="0" applyFont="1" applyAlignment="1">
      <alignment vertical="center"/>
    </xf>
    <xf numFmtId="0" fontId="2" fillId="5" borderId="0" xfId="0" applyFont="1" applyFill="1" applyAlignment="1">
      <alignment horizontal="left"/>
    </xf>
    <xf numFmtId="164" fontId="2" fillId="0" borderId="0" xfId="0" applyNumberFormat="1" applyFont="1"/>
    <xf numFmtId="0" fontId="2" fillId="0" borderId="0" xfId="0" applyFont="1" applyBorder="1" applyAlignment="1">
      <alignment vertical="center"/>
    </xf>
    <xf numFmtId="0" fontId="6" fillId="0" borderId="0" xfId="0" applyFont="1"/>
    <xf numFmtId="3" fontId="7" fillId="0" borderId="0" xfId="0" applyNumberFormat="1" applyFont="1"/>
    <xf numFmtId="1" fontId="8" fillId="0" borderId="0" xfId="0" applyNumberFormat="1" applyFont="1"/>
    <xf numFmtId="4" fontId="2" fillId="0" borderId="0" xfId="0" applyNumberFormat="1" applyFont="1" applyAlignment="1">
      <alignment horizontal="right"/>
    </xf>
    <xf numFmtId="0" fontId="2" fillId="0" borderId="0" xfId="0" applyFont="1" applyAlignment="1">
      <alignment horizontal="left" vertical="center"/>
    </xf>
    <xf numFmtId="165" fontId="2" fillId="0" borderId="0" xfId="0" applyNumberFormat="1" applyFont="1" applyAlignment="1">
      <alignment horizontal="right"/>
    </xf>
    <xf numFmtId="3" fontId="2" fillId="0" borderId="0" xfId="0" applyNumberFormat="1" applyFont="1" applyAlignment="1">
      <alignment horizontal="right"/>
    </xf>
    <xf numFmtId="0" fontId="2" fillId="5" borderId="0" xfId="0" applyFont="1" applyFill="1" applyAlignment="1">
      <alignment horizontal="center" vertical="center"/>
    </xf>
    <xf numFmtId="4" fontId="3" fillId="3" borderId="0" xfId="0" applyNumberFormat="1" applyFont="1" applyFill="1" applyAlignment="1">
      <alignment horizontal="center" vertical="center"/>
    </xf>
    <xf numFmtId="165" fontId="3" fillId="5" borderId="0" xfId="0" applyNumberFormat="1" applyFont="1" applyFill="1" applyAlignment="1">
      <alignment horizontal="center" vertical="center"/>
    </xf>
    <xf numFmtId="3"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4" fontId="2" fillId="0" borderId="0" xfId="0" applyNumberFormat="1" applyFont="1" applyAlignment="1">
      <alignment horizontal="right" vertical="center" wrapText="1"/>
    </xf>
    <xf numFmtId="4" fontId="2" fillId="0" borderId="0" xfId="0" applyNumberFormat="1" applyFont="1" applyAlignment="1">
      <alignment horizontal="right" vertical="center"/>
    </xf>
    <xf numFmtId="165" fontId="2" fillId="0" borderId="0" xfId="0" applyNumberFormat="1" applyFont="1" applyAlignment="1">
      <alignment horizontal="right" vertical="center"/>
    </xf>
    <xf numFmtId="0" fontId="0" fillId="0" borderId="0" xfId="0" applyAlignment="1">
      <alignment horizontal="center"/>
    </xf>
    <xf numFmtId="165" fontId="9" fillId="0" borderId="0" xfId="0" applyNumberFormat="1" applyFont="1" applyAlignment="1">
      <alignment horizontal="right" vertical="center"/>
    </xf>
    <xf numFmtId="3" fontId="2" fillId="0" borderId="0" xfId="0" applyNumberFormat="1" applyFont="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4" fontId="3" fillId="6" borderId="0" xfId="0" applyNumberFormat="1" applyFont="1" applyFill="1" applyAlignment="1">
      <alignment horizontal="right" vertical="center"/>
    </xf>
    <xf numFmtId="165" fontId="3" fillId="5" borderId="0" xfId="0" applyNumberFormat="1" applyFont="1" applyFill="1" applyAlignment="1">
      <alignment horizontal="right" vertical="center"/>
    </xf>
    <xf numFmtId="3" fontId="3" fillId="6" borderId="0" xfId="0" applyNumberFormat="1" applyFont="1" applyFill="1" applyAlignment="1">
      <alignment horizontal="right" vertical="center"/>
    </xf>
    <xf numFmtId="165" fontId="3" fillId="6" borderId="0" xfId="0" applyNumberFormat="1" applyFont="1" applyFill="1" applyAlignment="1">
      <alignment horizontal="right" vertical="center"/>
    </xf>
    <xf numFmtId="166" fontId="3" fillId="5" borderId="0" xfId="0" applyNumberFormat="1" applyFont="1" applyFill="1" applyAlignment="1">
      <alignment horizontal="right" vertical="center"/>
    </xf>
    <xf numFmtId="0" fontId="3" fillId="6" borderId="0" xfId="0" applyFont="1" applyFill="1" applyAlignment="1">
      <alignment horizontal="center" vertical="center"/>
    </xf>
    <xf numFmtId="4" fontId="9" fillId="0" borderId="0" xfId="0" applyNumberFormat="1" applyFont="1" applyAlignment="1">
      <alignment horizontal="left" vertical="center"/>
    </xf>
    <xf numFmtId="165" fontId="2" fillId="0" borderId="0" xfId="0" applyNumberFormat="1" applyFont="1"/>
    <xf numFmtId="4" fontId="2" fillId="0" borderId="0" xfId="0" applyNumberFormat="1" applyFont="1" applyAlignment="1">
      <alignment horizontal="left" vertical="center"/>
    </xf>
    <xf numFmtId="166" fontId="2" fillId="0" borderId="0" xfId="0" applyNumberFormat="1" applyFont="1" applyAlignment="1">
      <alignment horizontal="left" vertical="center"/>
    </xf>
    <xf numFmtId="165" fontId="2" fillId="0" borderId="0" xfId="0" applyNumberFormat="1" applyFont="1" applyAlignment="1">
      <alignment horizontal="left" vertical="center"/>
    </xf>
    <xf numFmtId="4" fontId="3" fillId="5" borderId="0" xfId="0" applyNumberFormat="1" applyFont="1" applyFill="1" applyAlignment="1">
      <alignment horizontal="left" vertical="center"/>
    </xf>
    <xf numFmtId="4" fontId="3" fillId="6" borderId="0" xfId="0" applyNumberFormat="1" applyFont="1" applyFill="1" applyAlignment="1">
      <alignment horizontal="left" vertical="center"/>
    </xf>
    <xf numFmtId="166" fontId="3" fillId="5" borderId="0" xfId="0" applyNumberFormat="1" applyFont="1" applyFill="1" applyAlignment="1">
      <alignment horizontal="left" vertical="center"/>
    </xf>
    <xf numFmtId="0" fontId="3" fillId="6" borderId="0" xfId="0" applyFont="1" applyFill="1" applyAlignment="1">
      <alignment horizontal="left" vertical="center"/>
    </xf>
    <xf numFmtId="165" fontId="3" fillId="6" borderId="0" xfId="2" applyNumberFormat="1" applyFont="1" applyFill="1" applyAlignment="1">
      <alignment horizontal="left" vertical="center"/>
    </xf>
    <xf numFmtId="0" fontId="3" fillId="5" borderId="0" xfId="0" applyFont="1" applyFill="1" applyAlignment="1">
      <alignment horizontal="center" vertical="center" wrapText="1"/>
    </xf>
    <xf numFmtId="0" fontId="2" fillId="6" borderId="0" xfId="0" applyFont="1" applyFill="1" applyAlignment="1">
      <alignment horizontal="center" vertical="center"/>
    </xf>
    <xf numFmtId="167" fontId="4" fillId="0" borderId="0" xfId="0" applyNumberFormat="1" applyFont="1" applyAlignment="1">
      <alignment horizontal="left" vertical="top" wrapText="1"/>
    </xf>
    <xf numFmtId="167" fontId="4" fillId="0" borderId="0" xfId="0" applyNumberFormat="1" applyFont="1" applyAlignment="1">
      <alignment vertical="top" wrapText="1"/>
    </xf>
    <xf numFmtId="4" fontId="2" fillId="0" borderId="0" xfId="0" applyNumberFormat="1" applyFont="1" applyAlignment="1">
      <alignment horizontal="left"/>
    </xf>
    <xf numFmtId="166" fontId="2" fillId="0" borderId="0" xfId="0" applyNumberFormat="1" applyFont="1" applyAlignment="1">
      <alignment horizontal="left"/>
    </xf>
    <xf numFmtId="3" fontId="2" fillId="0" borderId="0" xfId="0" applyNumberFormat="1" applyFont="1" applyAlignment="1">
      <alignment horizontal="left" vertical="center"/>
    </xf>
    <xf numFmtId="165" fontId="9" fillId="0" borderId="0" xfId="0" applyNumberFormat="1" applyFont="1" applyAlignment="1">
      <alignment horizontal="left" vertical="center"/>
    </xf>
    <xf numFmtId="165" fontId="2" fillId="0" borderId="0" xfId="0" applyNumberFormat="1" applyFont="1" applyAlignment="1">
      <alignment horizontal="left"/>
    </xf>
    <xf numFmtId="166" fontId="2" fillId="0" borderId="0" xfId="0" applyNumberFormat="1" applyFont="1"/>
    <xf numFmtId="4" fontId="3" fillId="6" borderId="0" xfId="0" applyNumberFormat="1" applyFont="1" applyFill="1" applyAlignment="1">
      <alignment horizontal="center" vertical="center"/>
    </xf>
    <xf numFmtId="166" fontId="3" fillId="5" borderId="0" xfId="0" applyNumberFormat="1" applyFont="1" applyFill="1" applyAlignment="1">
      <alignment horizontal="center" vertical="center"/>
    </xf>
    <xf numFmtId="167" fontId="2" fillId="0" borderId="0" xfId="0" applyNumberFormat="1" applyFont="1" applyAlignment="1">
      <alignment vertical="top" wrapText="1"/>
    </xf>
    <xf numFmtId="2" fontId="2" fillId="0" borderId="0" xfId="0" applyNumberFormat="1" applyFont="1" applyAlignment="1">
      <alignment horizontal="left" vertical="center"/>
    </xf>
    <xf numFmtId="2" fontId="2" fillId="3" borderId="0" xfId="0" applyNumberFormat="1" applyFont="1" applyFill="1" applyAlignment="1">
      <alignment horizontal="left" vertical="center"/>
    </xf>
    <xf numFmtId="2" fontId="3" fillId="5" borderId="0" xfId="0" applyNumberFormat="1" applyFont="1" applyFill="1" applyAlignment="1">
      <alignment horizontal="right" vertical="center"/>
    </xf>
    <xf numFmtId="2" fontId="3" fillId="3" borderId="0" xfId="0" applyNumberFormat="1" applyFont="1" applyFill="1" applyAlignment="1">
      <alignment horizontal="left" vertical="center"/>
    </xf>
    <xf numFmtId="165" fontId="10" fillId="6" borderId="0" xfId="0" applyNumberFormat="1" applyFont="1" applyFill="1" applyAlignment="1">
      <alignment horizontal="right" vertical="center"/>
    </xf>
    <xf numFmtId="0" fontId="3" fillId="5" borderId="0" xfId="0" applyFont="1" applyFill="1" applyAlignment="1">
      <alignment horizontal="left" vertical="center" wrapText="1"/>
    </xf>
    <xf numFmtId="4" fontId="2" fillId="0" borderId="0" xfId="0" applyNumberFormat="1" applyFont="1" applyAlignment="1">
      <alignment horizontal="right" vertical="top" wrapText="1"/>
    </xf>
    <xf numFmtId="2" fontId="2" fillId="0" borderId="0" xfId="0" applyNumberFormat="1" applyFont="1"/>
    <xf numFmtId="2" fontId="2" fillId="3" borderId="0" xfId="0" applyNumberFormat="1" applyFont="1" applyFill="1" applyAlignment="1">
      <alignment horizontal="right" vertical="center"/>
    </xf>
    <xf numFmtId="4" fontId="2" fillId="0" borderId="0" xfId="0" applyNumberFormat="1" applyFont="1" applyAlignment="1">
      <alignment vertical="top" wrapText="1"/>
    </xf>
    <xf numFmtId="165" fontId="2" fillId="0" borderId="0" xfId="0" applyNumberFormat="1" applyFont="1" applyAlignment="1">
      <alignment vertical="top" wrapText="1"/>
    </xf>
    <xf numFmtId="2" fontId="2" fillId="3" borderId="0" xfId="0" applyNumberFormat="1" applyFont="1" applyFill="1" applyAlignment="1">
      <alignment horizontal="right"/>
    </xf>
    <xf numFmtId="4" fontId="3" fillId="5" borderId="0" xfId="0" applyNumberFormat="1" applyFont="1" applyFill="1" applyAlignment="1">
      <alignment horizontal="right" vertical="center"/>
    </xf>
    <xf numFmtId="2" fontId="3" fillId="3" borderId="0" xfId="0" applyNumberFormat="1" applyFont="1" applyFill="1" applyAlignment="1">
      <alignment horizontal="right" vertical="center"/>
    </xf>
    <xf numFmtId="0" fontId="3" fillId="6" borderId="0" xfId="2" applyFont="1" applyFill="1" applyAlignment="1">
      <alignment horizontal="center" vertical="center"/>
    </xf>
    <xf numFmtId="0" fontId="3" fillId="5" borderId="0" xfId="2" applyFont="1" applyFill="1" applyAlignment="1">
      <alignment horizontal="center" vertical="center"/>
    </xf>
    <xf numFmtId="0" fontId="3" fillId="5" borderId="0" xfId="0" applyFont="1" applyFill="1" applyAlignment="1">
      <alignment horizontal="left" vertical="center"/>
    </xf>
    <xf numFmtId="167" fontId="2" fillId="0" borderId="0" xfId="0" applyNumberFormat="1" applyFont="1" applyAlignment="1">
      <alignment horizontal="left" vertical="top" wrapText="1"/>
    </xf>
    <xf numFmtId="165" fontId="2" fillId="0" borderId="0" xfId="0" applyNumberFormat="1" applyFont="1" applyAlignment="1">
      <alignment vertical="center"/>
    </xf>
    <xf numFmtId="4" fontId="2" fillId="0" borderId="0" xfId="0" applyNumberFormat="1" applyFont="1" applyAlignment="1">
      <alignment vertical="center"/>
    </xf>
    <xf numFmtId="0" fontId="0" fillId="0" borderId="0" xfId="0" applyAlignment="1">
      <alignment horizontal="center" vertical="center"/>
    </xf>
    <xf numFmtId="0" fontId="9" fillId="0" borderId="0" xfId="0" applyFont="1" applyAlignment="1">
      <alignment horizontal="left" vertical="center"/>
    </xf>
    <xf numFmtId="0" fontId="2" fillId="0" borderId="0" xfId="0" applyFont="1" applyAlignment="1">
      <alignment horizontal="right" vertical="center"/>
    </xf>
    <xf numFmtId="4" fontId="2" fillId="3" borderId="0" xfId="0" applyNumberFormat="1" applyFont="1" applyFill="1" applyAlignment="1">
      <alignment horizontal="right" vertical="center"/>
    </xf>
    <xf numFmtId="0" fontId="2" fillId="3" borderId="0" xfId="0" applyFont="1" applyFill="1" applyAlignment="1">
      <alignment horizontal="left" vertical="center"/>
    </xf>
    <xf numFmtId="0" fontId="3" fillId="5" borderId="0" xfId="0" applyFont="1" applyFill="1" applyAlignment="1">
      <alignment horizontal="right" vertical="center"/>
    </xf>
    <xf numFmtId="4" fontId="3" fillId="3" borderId="0" xfId="0" applyNumberFormat="1" applyFont="1" applyFill="1" applyAlignment="1">
      <alignment horizontal="right" vertical="center"/>
    </xf>
    <xf numFmtId="0" fontId="3" fillId="3" borderId="0" xfId="0" applyFont="1" applyFill="1" applyAlignment="1">
      <alignment horizontal="right" vertical="center"/>
    </xf>
    <xf numFmtId="0" fontId="3" fillId="3" borderId="0" xfId="2" applyFont="1" applyFill="1" applyAlignment="1">
      <alignment horizontal="center" vertical="center"/>
    </xf>
    <xf numFmtId="0" fontId="3" fillId="3" borderId="0" xfId="0" applyFont="1" applyFill="1" applyAlignment="1">
      <alignment horizontal="left" vertical="center"/>
    </xf>
    <xf numFmtId="167" fontId="2" fillId="0" borderId="0" xfId="0" applyNumberFormat="1" applyFont="1" applyAlignment="1">
      <alignment horizontal="left" vertical="center"/>
    </xf>
    <xf numFmtId="167" fontId="2" fillId="0" borderId="0" xfId="0" applyNumberFormat="1" applyFont="1" applyAlignment="1">
      <alignment horizontal="right"/>
    </xf>
    <xf numFmtId="0" fontId="3" fillId="0" borderId="0" xfId="0" applyFont="1" applyAlignment="1">
      <alignment horizontal="left"/>
    </xf>
    <xf numFmtId="167" fontId="2" fillId="0" borderId="0" xfId="0" applyNumberFormat="1" applyFont="1" applyAlignment="1">
      <alignment horizontal="right" vertical="center"/>
    </xf>
    <xf numFmtId="0" fontId="2" fillId="0" borderId="0" xfId="0" applyFont="1" applyAlignment="1">
      <alignment horizontal="left" wrapText="1"/>
    </xf>
    <xf numFmtId="0" fontId="0" fillId="0" borderId="0" xfId="0" applyAlignment="1">
      <alignment horizontal="left" vertical="center"/>
    </xf>
    <xf numFmtId="0" fontId="2" fillId="4" borderId="0" xfId="0" applyFont="1" applyFill="1" applyAlignment="1">
      <alignment horizontal="center"/>
    </xf>
    <xf numFmtId="0" fontId="2" fillId="4" borderId="0" xfId="0" applyFont="1" applyFill="1" applyAlignment="1">
      <alignment horizontal="left"/>
    </xf>
    <xf numFmtId="0" fontId="2" fillId="4" borderId="0" xfId="0" applyFont="1" applyFill="1"/>
    <xf numFmtId="0" fontId="2" fillId="4" borderId="0" xfId="0" applyFont="1" applyFill="1" applyAlignment="1">
      <alignment horizontal="left" vertical="center"/>
    </xf>
    <xf numFmtId="4" fontId="2" fillId="4" borderId="0" xfId="0" applyNumberFormat="1" applyFont="1" applyFill="1" applyAlignment="1">
      <alignment horizontal="right"/>
    </xf>
    <xf numFmtId="165" fontId="9" fillId="4" borderId="0" xfId="0" applyNumberFormat="1" applyFont="1" applyFill="1"/>
    <xf numFmtId="0" fontId="3" fillId="4" borderId="0" xfId="0" applyFont="1" applyFill="1" applyAlignment="1">
      <alignment horizontal="center" vertical="center"/>
    </xf>
    <xf numFmtId="165" fontId="10" fillId="5" borderId="0" xfId="0" applyNumberFormat="1" applyFont="1" applyFill="1" applyAlignment="1">
      <alignment horizontal="center" vertical="center"/>
    </xf>
    <xf numFmtId="0" fontId="3" fillId="4" borderId="0" xfId="0" applyFont="1" applyFill="1" applyAlignment="1">
      <alignment horizontal="left" vertical="center"/>
    </xf>
    <xf numFmtId="167" fontId="2" fillId="4" borderId="0" xfId="0" applyNumberFormat="1" applyFont="1" applyFill="1" applyAlignment="1">
      <alignment vertical="top" wrapText="1"/>
    </xf>
    <xf numFmtId="167" fontId="4" fillId="4" borderId="0" xfId="0" applyNumberFormat="1" applyFont="1" applyFill="1" applyAlignment="1">
      <alignment vertical="top" wrapText="1"/>
    </xf>
    <xf numFmtId="0" fontId="9" fillId="4" borderId="0" xfId="0" applyFont="1" applyFill="1"/>
    <xf numFmtId="4" fontId="2" fillId="0" borderId="0" xfId="0" applyNumberFormat="1" applyFont="1" applyAlignment="1">
      <alignment horizontal="right" wrapText="1"/>
    </xf>
    <xf numFmtId="0" fontId="9" fillId="0" borderId="0" xfId="0" applyFont="1" applyAlignment="1">
      <alignment horizontal="left"/>
    </xf>
    <xf numFmtId="4" fontId="2" fillId="0" borderId="0" xfId="0" applyNumberFormat="1" applyFont="1" applyAlignment="1">
      <alignment horizontal="left" vertical="center" wrapText="1"/>
    </xf>
    <xf numFmtId="0" fontId="2" fillId="2" borderId="1" xfId="0" applyFont="1" applyFill="1" applyBorder="1" applyAlignment="1">
      <alignment vertical="center"/>
    </xf>
    <xf numFmtId="0" fontId="2" fillId="2" borderId="0" xfId="0" applyFont="1" applyFill="1" applyAlignment="1">
      <alignment horizontal="left" vertical="center" wrapText="1"/>
    </xf>
    <xf numFmtId="0" fontId="2" fillId="2" borderId="0" xfId="0" applyFont="1" applyFill="1" applyAlignment="1">
      <alignment vertical="center"/>
    </xf>
    <xf numFmtId="0" fontId="11" fillId="0" borderId="0" xfId="0" applyFont="1"/>
    <xf numFmtId="0" fontId="9" fillId="0" borderId="0" xfId="0" applyFont="1" applyAlignment="1">
      <alignment horizontal="left" vertical="center" wrapText="1"/>
    </xf>
    <xf numFmtId="1" fontId="2" fillId="4" borderId="0" xfId="0" applyNumberFormat="1" applyFont="1" applyFill="1" applyAlignment="1">
      <alignment horizontal="center" vertical="center"/>
    </xf>
    <xf numFmtId="0" fontId="2" fillId="4" borderId="0" xfId="0" applyFont="1" applyFill="1" applyAlignment="1">
      <alignment horizontal="center" vertical="center"/>
    </xf>
    <xf numFmtId="165" fontId="2" fillId="4" borderId="0" xfId="0" applyNumberFormat="1" applyFont="1" applyFill="1" applyAlignment="1">
      <alignment horizontal="left" vertical="center"/>
    </xf>
    <xf numFmtId="3" fontId="2" fillId="4" borderId="0" xfId="0" applyNumberFormat="1" applyFont="1" applyFill="1" applyAlignment="1">
      <alignment horizontal="left" vertical="center"/>
    </xf>
    <xf numFmtId="0" fontId="2" fillId="4" borderId="0" xfId="0" applyFont="1" applyFill="1" applyAlignment="1">
      <alignment horizontal="left" vertical="center" wrapText="1"/>
    </xf>
    <xf numFmtId="1" fontId="3" fillId="4" borderId="0" xfId="2" applyNumberFormat="1" applyFont="1" applyFill="1" applyAlignment="1">
      <alignment horizontal="center" vertical="center"/>
    </xf>
    <xf numFmtId="3" fontId="3" fillId="4" borderId="0" xfId="2" applyNumberFormat="1" applyFont="1" applyFill="1" applyAlignment="1">
      <alignment horizontal="left" vertical="center"/>
    </xf>
    <xf numFmtId="165" fontId="3" fillId="4" borderId="0" xfId="0" applyNumberFormat="1" applyFont="1" applyFill="1" applyAlignment="1">
      <alignment horizontal="left" vertical="center"/>
    </xf>
    <xf numFmtId="1" fontId="2" fillId="0" borderId="0" xfId="0" applyNumberFormat="1" applyFont="1" applyAlignment="1">
      <alignment horizontal="center" vertical="center"/>
    </xf>
    <xf numFmtId="3" fontId="2" fillId="0" borderId="0" xfId="0" applyNumberFormat="1" applyFont="1" applyAlignment="1">
      <alignment horizontal="center" vertical="center"/>
    </xf>
    <xf numFmtId="0" fontId="2" fillId="3" borderId="0" xfId="0" applyFont="1" applyFill="1" applyAlignment="1">
      <alignment horizontal="right" vertical="center"/>
    </xf>
    <xf numFmtId="2" fontId="2" fillId="0" borderId="0" xfId="0" applyNumberFormat="1" applyFont="1" applyAlignment="1">
      <alignment horizontal="right" vertical="center"/>
    </xf>
    <xf numFmtId="0" fontId="3" fillId="0" borderId="0" xfId="0" applyFont="1" applyAlignment="1">
      <alignment vertical="center"/>
    </xf>
    <xf numFmtId="0" fontId="0" fillId="0" borderId="0" xfId="0" applyFont="1"/>
    <xf numFmtId="0" fontId="0" fillId="0" borderId="0" xfId="0" applyFont="1" applyAlignment="1">
      <alignment horizontal="right" wrapText="1"/>
    </xf>
    <xf numFmtId="4" fontId="0" fillId="0" borderId="0" xfId="0" applyNumberFormat="1" applyAlignment="1">
      <alignment horizontal="left" vertical="center"/>
    </xf>
    <xf numFmtId="4" fontId="2" fillId="3" borderId="0" xfId="0" applyNumberFormat="1" applyFont="1" applyFill="1" applyAlignment="1">
      <alignment horizontal="left"/>
    </xf>
    <xf numFmtId="4" fontId="0" fillId="3" borderId="0" xfId="0" applyNumberFormat="1" applyFill="1" applyAlignment="1">
      <alignment horizontal="left" vertical="center"/>
    </xf>
    <xf numFmtId="3" fontId="0" fillId="0" borderId="0" xfId="0" applyNumberFormat="1" applyAlignment="1">
      <alignment horizontal="left" vertical="center"/>
    </xf>
    <xf numFmtId="166" fontId="0" fillId="0" borderId="0" xfId="0" applyNumberFormat="1"/>
    <xf numFmtId="0" fontId="0" fillId="0" borderId="0" xfId="0" applyAlignment="1">
      <alignment horizontal="left" vertical="center" wrapText="1"/>
    </xf>
    <xf numFmtId="4" fontId="3" fillId="3" borderId="0" xfId="0" applyNumberFormat="1" applyFont="1" applyFill="1" applyAlignment="1">
      <alignment horizontal="left" vertical="center"/>
    </xf>
    <xf numFmtId="3" fontId="3" fillId="3" borderId="0" xfId="2" applyNumberFormat="1" applyFont="1" applyFill="1" applyAlignment="1">
      <alignment horizontal="left" vertical="center"/>
    </xf>
    <xf numFmtId="166" fontId="3" fillId="3" borderId="0" xfId="0" applyNumberFormat="1" applyFont="1" applyFill="1" applyAlignment="1">
      <alignment horizontal="center" vertical="center"/>
    </xf>
    <xf numFmtId="0" fontId="12" fillId="3" borderId="0" xfId="0" applyFont="1" applyFill="1" applyAlignment="1">
      <alignment horizontal="center" vertical="center"/>
    </xf>
    <xf numFmtId="3" fontId="2" fillId="0" borderId="0" xfId="0" applyNumberFormat="1" applyFont="1" applyAlignment="1">
      <alignment horizontal="left"/>
    </xf>
    <xf numFmtId="0" fontId="2" fillId="0" borderId="0" xfId="0" applyFont="1" applyAlignment="1"/>
    <xf numFmtId="4" fontId="9" fillId="3" borderId="0" xfId="0" applyNumberFormat="1" applyFont="1" applyFill="1" applyAlignment="1">
      <alignment horizontal="left"/>
    </xf>
    <xf numFmtId="0" fontId="11" fillId="0" borderId="0" xfId="0" applyFont="1" applyAlignment="1">
      <alignment horizontal="left" vertical="center"/>
    </xf>
    <xf numFmtId="0" fontId="0" fillId="0" borderId="0" xfId="0" applyFont="1" applyAlignment="1">
      <alignment horizontal="left" vertical="center"/>
    </xf>
    <xf numFmtId="166" fontId="2" fillId="0" borderId="0" xfId="0" applyNumberFormat="1" applyFont="1" applyAlignment="1">
      <alignment horizontal="right"/>
    </xf>
    <xf numFmtId="4" fontId="0" fillId="0" borderId="0" xfId="0" applyNumberFormat="1" applyAlignment="1">
      <alignment horizontal="left"/>
    </xf>
    <xf numFmtId="166" fontId="2" fillId="0" borderId="0" xfId="0" applyNumberFormat="1" applyFont="1" applyAlignment="1"/>
    <xf numFmtId="0" fontId="2" fillId="3" borderId="0" xfId="0" applyFont="1" applyFill="1" applyAlignment="1">
      <alignment horizontal="left"/>
    </xf>
    <xf numFmtId="166" fontId="2" fillId="0" borderId="0" xfId="0" applyNumberFormat="1" applyFont="1" applyAlignment="1">
      <alignment horizontal="right" vertical="center"/>
    </xf>
    <xf numFmtId="0" fontId="2" fillId="3" borderId="0" xfId="0" applyFont="1" applyFill="1" applyAlignment="1">
      <alignment horizontal="left" vertical="center" wrapText="1"/>
    </xf>
    <xf numFmtId="0" fontId="3" fillId="5" borderId="0" xfId="0" applyFont="1" applyFill="1" applyAlignment="1">
      <alignment horizontal="center" vertical="top" wrapText="1"/>
    </xf>
    <xf numFmtId="4" fontId="4" fillId="0" borderId="0" xfId="0" applyNumberFormat="1" applyFont="1" applyAlignment="1">
      <alignment horizontal="right" vertical="top"/>
    </xf>
    <xf numFmtId="166" fontId="4" fillId="0" borderId="0" xfId="0" applyNumberFormat="1" applyFont="1" applyAlignment="1">
      <alignment horizontal="right" vertical="top"/>
    </xf>
    <xf numFmtId="0" fontId="2" fillId="3" borderId="0" xfId="0" applyFont="1" applyFill="1"/>
    <xf numFmtId="0" fontId="2" fillId="0" borderId="0" xfId="0" applyFont="1" applyAlignment="1">
      <alignment wrapText="1"/>
    </xf>
    <xf numFmtId="0" fontId="2" fillId="0" borderId="0" xfId="0" applyFont="1" applyAlignment="1">
      <alignment vertical="center" wrapText="1"/>
    </xf>
    <xf numFmtId="0" fontId="4" fillId="0" borderId="0" xfId="0" applyFont="1" applyAlignment="1">
      <alignment horizontal="center" vertical="top"/>
    </xf>
    <xf numFmtId="0" fontId="4" fillId="0" borderId="0" xfId="0" applyFont="1" applyAlignment="1"/>
    <xf numFmtId="4" fontId="4" fillId="0" borderId="0" xfId="0" applyNumberFormat="1" applyFont="1" applyAlignment="1"/>
    <xf numFmtId="0" fontId="3" fillId="3" borderId="0" xfId="0" applyFont="1" applyFill="1" applyAlignment="1">
      <alignment horizontal="center"/>
    </xf>
    <xf numFmtId="0" fontId="2" fillId="3" borderId="0" xfId="0" applyFont="1" applyFill="1" applyAlignment="1"/>
    <xf numFmtId="0" fontId="0" fillId="3" borderId="0" xfId="0" applyFill="1" applyAlignment="1">
      <alignment horizontal="left" vertical="center"/>
    </xf>
    <xf numFmtId="4" fontId="4" fillId="0" borderId="0" xfId="0" applyNumberFormat="1" applyFont="1" applyAlignment="1">
      <alignment horizontal="right" vertical="top" wrapText="1"/>
    </xf>
    <xf numFmtId="166" fontId="2" fillId="0" borderId="0" xfId="0" applyNumberFormat="1" applyFont="1" applyAlignment="1">
      <alignment horizontal="right" vertical="top" wrapText="1"/>
    </xf>
    <xf numFmtId="4" fontId="2" fillId="3" borderId="0" xfId="0" applyNumberFormat="1" applyFont="1" applyFill="1" applyAlignment="1">
      <alignment horizontal="right"/>
    </xf>
    <xf numFmtId="4" fontId="4" fillId="0" borderId="0" xfId="0" applyNumberFormat="1" applyFont="1" applyAlignment="1">
      <alignment horizontal="left" vertical="center"/>
    </xf>
    <xf numFmtId="166" fontId="4" fillId="0" borderId="0" xfId="0" applyNumberFormat="1" applyFont="1" applyAlignment="1">
      <alignment horizontal="right" vertical="center"/>
    </xf>
    <xf numFmtId="166" fontId="4" fillId="0" borderId="0" xfId="0" applyNumberFormat="1" applyFont="1" applyAlignment="1">
      <alignment horizontal="right" vertical="top" wrapText="1"/>
    </xf>
    <xf numFmtId="0" fontId="13" fillId="0" borderId="0" xfId="0" applyFont="1"/>
    <xf numFmtId="0" fontId="13" fillId="3" borderId="0" xfId="0" applyFont="1" applyFill="1"/>
    <xf numFmtId="0" fontId="2" fillId="0" borderId="0" xfId="0" applyFont="1" applyAlignment="1">
      <alignment horizontal="right"/>
    </xf>
    <xf numFmtId="0" fontId="3" fillId="0" borderId="0" xfId="0" applyFont="1" applyAlignment="1">
      <alignment horizontal="left" vertical="center"/>
    </xf>
    <xf numFmtId="167" fontId="4" fillId="0" borderId="0" xfId="0" applyNumberFormat="1" applyFont="1" applyAlignment="1">
      <alignment wrapText="1"/>
    </xf>
    <xf numFmtId="167" fontId="2" fillId="0" borderId="0" xfId="0" applyNumberFormat="1" applyFont="1" applyAlignment="1">
      <alignment wrapText="1"/>
    </xf>
    <xf numFmtId="4" fontId="2" fillId="0" borderId="0" xfId="0" applyNumberFormat="1" applyFont="1" applyAlignment="1">
      <alignment horizontal="right" vertical="top"/>
    </xf>
    <xf numFmtId="167" fontId="2" fillId="0" borderId="0" xfId="0" applyNumberFormat="1" applyFont="1" applyAlignment="1">
      <alignment horizontal="right" vertical="top"/>
    </xf>
    <xf numFmtId="167" fontId="2" fillId="3" borderId="0" xfId="0" applyNumberFormat="1" applyFont="1" applyFill="1" applyAlignment="1">
      <alignment horizontal="right" vertical="top"/>
    </xf>
    <xf numFmtId="0" fontId="3" fillId="0" borderId="0" xfId="0" applyFont="1" applyAlignment="1">
      <alignment horizontal="left" vertical="top" wrapText="1"/>
    </xf>
    <xf numFmtId="0" fontId="2" fillId="3" borderId="0" xfId="0" applyFont="1" applyFill="1" applyAlignment="1">
      <alignment horizontal="right"/>
    </xf>
    <xf numFmtId="0" fontId="3" fillId="5" borderId="0" xfId="0" applyFont="1" applyFill="1" applyAlignment="1">
      <alignment horizontal="center"/>
    </xf>
    <xf numFmtId="166" fontId="3" fillId="5" borderId="0" xfId="0" applyNumberFormat="1" applyFont="1" applyFill="1" applyAlignment="1">
      <alignment horizontal="left"/>
    </xf>
    <xf numFmtId="0" fontId="3" fillId="5" borderId="0" xfId="0" applyFont="1" applyFill="1" applyAlignment="1">
      <alignment horizontal="left" wrapText="1"/>
    </xf>
    <xf numFmtId="0" fontId="3" fillId="3" borderId="0" xfId="0" applyFont="1" applyFill="1" applyAlignment="1">
      <alignment horizontal="left"/>
    </xf>
    <xf numFmtId="0" fontId="0" fillId="0" borderId="0" xfId="0" applyFont="1" applyAlignment="1">
      <alignment horizontal="center" vertical="center"/>
    </xf>
    <xf numFmtId="166" fontId="0" fillId="0" borderId="0" xfId="0" applyNumberFormat="1" applyAlignment="1">
      <alignment horizontal="left" vertical="center"/>
    </xf>
    <xf numFmtId="166" fontId="3" fillId="5" borderId="0" xfId="0" applyNumberFormat="1" applyFont="1" applyFill="1" applyAlignment="1">
      <alignment horizontal="center"/>
    </xf>
    <xf numFmtId="166" fontId="2" fillId="0" borderId="0" xfId="0" applyNumberFormat="1" applyFont="1" applyAlignment="1">
      <alignment horizontal="left" vertical="center" wrapText="1"/>
    </xf>
    <xf numFmtId="0" fontId="3" fillId="5" borderId="0" xfId="0" applyFont="1" applyFill="1" applyAlignment="1">
      <alignment horizontal="left"/>
    </xf>
    <xf numFmtId="0" fontId="12" fillId="3" borderId="0" xfId="0" applyFont="1" applyFill="1" applyAlignment="1">
      <alignment horizontal="left"/>
    </xf>
    <xf numFmtId="2" fontId="2" fillId="0" borderId="0" xfId="0" applyNumberFormat="1" applyFont="1" applyAlignment="1">
      <alignment horizontal="left"/>
    </xf>
    <xf numFmtId="0" fontId="0" fillId="4" borderId="0" xfId="0" applyFill="1" applyAlignment="1">
      <alignment horizontal="left" vertical="center"/>
    </xf>
    <xf numFmtId="0" fontId="0" fillId="4" borderId="0" xfId="0" applyFill="1" applyAlignment="1">
      <alignment horizontal="left" vertical="center" wrapText="1"/>
    </xf>
    <xf numFmtId="0" fontId="12" fillId="4" borderId="0" xfId="0" applyFont="1" applyFill="1" applyAlignment="1">
      <alignment horizontal="left" vertical="center"/>
    </xf>
    <xf numFmtId="0" fontId="0" fillId="4" borderId="0" xfId="0" applyFont="1" applyFill="1" applyAlignment="1">
      <alignment horizontal="left" vertical="center"/>
    </xf>
    <xf numFmtId="0" fontId="0" fillId="4" borderId="0" xfId="0" applyFont="1" applyFill="1" applyAlignment="1">
      <alignment horizontal="left" vertical="center" wrapText="1"/>
    </xf>
    <xf numFmtId="0" fontId="0" fillId="4" borderId="0" xfId="0" applyFont="1" applyFill="1"/>
    <xf numFmtId="0" fontId="13" fillId="4" borderId="0" xfId="0" applyFont="1" applyFill="1"/>
    <xf numFmtId="0" fontId="0" fillId="4" borderId="0" xfId="0" applyFill="1"/>
    <xf numFmtId="0" fontId="0" fillId="4" borderId="0" xfId="0" applyFill="1" applyAlignment="1">
      <alignment vertical="center"/>
    </xf>
    <xf numFmtId="0" fontId="12" fillId="4" borderId="0" xfId="0" applyFont="1" applyFill="1" applyAlignment="1">
      <alignment horizontal="center" vertical="center"/>
    </xf>
    <xf numFmtId="0" fontId="0" fillId="4" borderId="0" xfId="0" applyFont="1" applyFill="1" applyAlignment="1">
      <alignment horizontal="center" vertical="center"/>
    </xf>
    <xf numFmtId="0" fontId="3" fillId="3" borderId="0" xfId="0" applyFont="1" applyFill="1" applyAlignment="1">
      <alignment vertical="center"/>
    </xf>
    <xf numFmtId="166" fontId="11" fillId="0" borderId="0" xfId="0" applyNumberFormat="1" applyFont="1"/>
    <xf numFmtId="0" fontId="2" fillId="4" borderId="0" xfId="0" applyFont="1" applyFill="1" applyBorder="1" applyAlignment="1">
      <alignmen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vertical="top"/>
    </xf>
    <xf numFmtId="0" fontId="0" fillId="0" borderId="0" xfId="0" applyFont="1" applyBorder="1"/>
    <xf numFmtId="2" fontId="3" fillId="5" borderId="0" xfId="0" applyNumberFormat="1" applyFont="1" applyFill="1" applyAlignment="1">
      <alignment horizontal="center" vertical="center"/>
    </xf>
    <xf numFmtId="0" fontId="0" fillId="0" borderId="0" xfId="0" applyFont="1" applyBorder="1" applyAlignment="1">
      <alignment horizontal="left" vertical="top" wrapText="1"/>
    </xf>
    <xf numFmtId="0" fontId="2" fillId="0" borderId="0" xfId="0" applyFont="1" applyBorder="1" applyAlignment="1">
      <alignment vertical="top"/>
    </xf>
    <xf numFmtId="0" fontId="2" fillId="0" borderId="0" xfId="0" applyFont="1" applyBorder="1" applyAlignment="1">
      <alignment horizontal="left" vertical="top"/>
    </xf>
    <xf numFmtId="0" fontId="17" fillId="0" borderId="0" xfId="4"/>
    <xf numFmtId="0" fontId="2" fillId="0" borderId="0" xfId="0" applyNumberFormat="1" applyFont="1"/>
    <xf numFmtId="0" fontId="5" fillId="0" borderId="0" xfId="0" applyFont="1"/>
    <xf numFmtId="166" fontId="18" fillId="0" borderId="0" xfId="0" applyNumberFormat="1" applyFont="1" applyAlignment="1">
      <alignment horizontal="right" vertical="top"/>
    </xf>
    <xf numFmtId="0" fontId="0" fillId="0" borderId="0" xfId="0" applyAlignment="1">
      <alignment horizontal="right"/>
    </xf>
    <xf numFmtId="4" fontId="2" fillId="3" borderId="0" xfId="0" applyNumberFormat="1" applyFont="1" applyFill="1" applyAlignment="1">
      <alignment horizontal="left" vertical="center"/>
    </xf>
    <xf numFmtId="0" fontId="4" fillId="0" borderId="0" xfId="0" applyFont="1" applyAlignment="1">
      <alignment horizontal="left"/>
    </xf>
    <xf numFmtId="4" fontId="2" fillId="0" borderId="0" xfId="0" applyNumberFormat="1" applyFont="1" applyFill="1" applyAlignment="1">
      <alignment horizontal="left" vertical="center"/>
    </xf>
    <xf numFmtId="2" fontId="3" fillId="3" borderId="0" xfId="0" applyNumberFormat="1" applyFont="1" applyFill="1" applyAlignment="1">
      <alignment horizontal="center" vertical="center"/>
    </xf>
    <xf numFmtId="166" fontId="0" fillId="0" borderId="0" xfId="0" applyNumberFormat="1" applyFont="1" applyAlignment="1">
      <alignment horizontal="right" vertical="center"/>
    </xf>
    <xf numFmtId="4" fontId="0" fillId="0" borderId="0" xfId="0" applyNumberFormat="1" applyFont="1" applyAlignment="1">
      <alignment horizontal="left" vertical="center"/>
    </xf>
    <xf numFmtId="0" fontId="19" fillId="3" borderId="0" xfId="0" applyFont="1" applyFill="1"/>
    <xf numFmtId="0" fontId="0" fillId="3" borderId="0" xfId="0" applyFont="1" applyFill="1" applyAlignment="1">
      <alignment horizontal="left" vertical="center"/>
    </xf>
    <xf numFmtId="0" fontId="2" fillId="0" borderId="0" xfId="0" applyFont="1" applyBorder="1" applyAlignment="1">
      <alignment vertical="top"/>
    </xf>
    <xf numFmtId="0" fontId="0" fillId="0" borderId="0" xfId="0" applyFont="1" applyBorder="1"/>
    <xf numFmtId="0" fontId="2" fillId="0" borderId="0" xfId="0" applyFont="1" applyBorder="1" applyAlignment="1">
      <alignment vertical="center"/>
    </xf>
    <xf numFmtId="0" fontId="20" fillId="7" borderId="2" xfId="0" applyFont="1" applyFill="1" applyBorder="1"/>
    <xf numFmtId="0" fontId="21" fillId="8" borderId="1" xfId="0" applyFont="1" applyFill="1" applyBorder="1"/>
    <xf numFmtId="0" fontId="20" fillId="9" borderId="2" xfId="0" applyFont="1" applyFill="1" applyBorder="1"/>
    <xf numFmtId="0" fontId="20" fillId="7" borderId="1" xfId="0" applyFont="1" applyFill="1" applyBorder="1"/>
    <xf numFmtId="0" fontId="9" fillId="0" borderId="0" xfId="0" applyFont="1"/>
    <xf numFmtId="167" fontId="18" fillId="0" borderId="0" xfId="0" applyNumberFormat="1" applyFont="1" applyAlignment="1">
      <alignment vertical="top" wrapText="1"/>
    </xf>
    <xf numFmtId="0" fontId="0" fillId="0" borderId="0" xfId="0" applyFont="1" applyAlignment="1">
      <alignment horizontal="left" wrapText="1"/>
    </xf>
    <xf numFmtId="167" fontId="9" fillId="0" borderId="0" xfId="0" applyNumberFormat="1" applyFont="1" applyAlignment="1">
      <alignment vertical="top" wrapText="1"/>
    </xf>
    <xf numFmtId="0" fontId="2" fillId="0" borderId="0" xfId="0" applyFont="1" applyAlignment="1">
      <alignment horizontal="right" vertical="center" wrapText="1"/>
    </xf>
    <xf numFmtId="4" fontId="2" fillId="3" borderId="0" xfId="0" applyNumberFormat="1" applyFont="1" applyFill="1" applyAlignment="1">
      <alignment horizontal="left" vertical="center" wrapText="1"/>
    </xf>
    <xf numFmtId="0" fontId="0" fillId="4" borderId="0" xfId="0" applyFill="1" applyAlignment="1">
      <alignment horizontal="center"/>
    </xf>
    <xf numFmtId="0" fontId="9" fillId="0" borderId="0" xfId="0" applyFont="1" applyAlignment="1">
      <alignment horizontal="center"/>
    </xf>
    <xf numFmtId="0" fontId="9" fillId="0" borderId="0" xfId="0" applyFont="1" applyBorder="1" applyAlignment="1">
      <alignment horizontal="left" vertical="center"/>
    </xf>
    <xf numFmtId="4" fontId="4" fillId="0" borderId="0" xfId="0" applyNumberFormat="1" applyFont="1" applyAlignment="1">
      <alignment vertical="center"/>
    </xf>
    <xf numFmtId="4" fontId="4" fillId="0" borderId="0" xfId="0" applyNumberFormat="1" applyFont="1" applyAlignment="1">
      <alignment vertical="top"/>
    </xf>
    <xf numFmtId="4" fontId="0" fillId="0" borderId="0" xfId="0" applyNumberFormat="1" applyFont="1" applyAlignment="1">
      <alignment vertical="center"/>
    </xf>
    <xf numFmtId="0" fontId="0" fillId="0" borderId="0" xfId="0" applyFont="1" applyFill="1" applyBorder="1"/>
    <xf numFmtId="0" fontId="2" fillId="0" borderId="0" xfId="0" applyNumberFormat="1" applyFont="1" applyAlignment="1">
      <alignment horizontal="right" vertical="center"/>
    </xf>
    <xf numFmtId="4" fontId="2" fillId="0" borderId="0" xfId="0" applyNumberFormat="1" applyFont="1" applyAlignment="1"/>
    <xf numFmtId="0" fontId="0" fillId="0" borderId="0" xfId="0" applyAlignment="1"/>
    <xf numFmtId="165" fontId="2" fillId="0" borderId="0" xfId="0" applyNumberFormat="1" applyFont="1" applyAlignment="1">
      <alignment horizontal="center" vertical="center"/>
    </xf>
    <xf numFmtId="2" fontId="0" fillId="0" borderId="0" xfId="0" applyNumberFormat="1"/>
    <xf numFmtId="4" fontId="9" fillId="3" borderId="0" xfId="0" applyNumberFormat="1" applyFont="1" applyFill="1" applyAlignment="1">
      <alignment horizontal="right"/>
    </xf>
    <xf numFmtId="2" fontId="10" fillId="3" borderId="0" xfId="0" applyNumberFormat="1" applyFont="1" applyFill="1" applyAlignment="1">
      <alignment horizontal="left" vertical="center"/>
    </xf>
    <xf numFmtId="4" fontId="10" fillId="3" borderId="0" xfId="0" applyNumberFormat="1" applyFont="1" applyFill="1" applyAlignment="1">
      <alignment horizontal="right" vertical="center"/>
    </xf>
    <xf numFmtId="0" fontId="3" fillId="0" borderId="0" xfId="0" applyFont="1" applyBorder="1" applyAlignment="1">
      <alignment horizontal="center" vertical="center" wrapText="1"/>
    </xf>
    <xf numFmtId="0" fontId="12" fillId="0" borderId="0" xfId="0" applyFont="1" applyBorder="1" applyAlignment="1">
      <alignment horizontal="center"/>
    </xf>
    <xf numFmtId="0" fontId="0" fillId="0" borderId="0" xfId="0" applyBorder="1" applyAlignment="1">
      <alignment horizontal="center"/>
    </xf>
    <xf numFmtId="2" fontId="2" fillId="0" borderId="0" xfId="0" applyNumberFormat="1" applyFont="1" applyAlignment="1">
      <alignment horizontal="right" vertical="center" wrapText="1"/>
    </xf>
  </cellXfs>
  <cellStyles count="5">
    <cellStyle name="Lien hypertexte" xfId="4" builtinId="8"/>
    <cellStyle name="Lien hypertexte visité" xfId="3" builtinId="9" hidden="1"/>
    <cellStyle name="Normal" xfId="0" builtinId="0"/>
    <cellStyle name="Normal 2" xfId="1"/>
    <cellStyle name="常规 2" xfId="2"/>
  </cellStyles>
  <dxfs count="278">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sz val="12"/>
        <color rgb="FF000000"/>
        <name val="Calibri"/>
      </font>
      <numFmt numFmtId="168" formatCode="&quot;&quot;;&quot;&quot;;&quot;&quot;;&quot;&quo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alignment horizontal="center" textRotation="0" wrapText="0" indent="0" justifyLastLine="0" shrinkToFit="0"/>
    </dxf>
    <dxf>
      <font>
        <strike val="0"/>
        <outline val="0"/>
        <shadow val="0"/>
        <u val="none"/>
        <vertAlign val="baseline"/>
        <sz val="12"/>
        <color rgb="FF000000"/>
        <name val="Times New Roman"/>
        <scheme val="none"/>
      </font>
      <alignment horizontal="center" textRotation="0" wrapText="0" indent="0" justifyLastLine="0" shrinkToFit="0"/>
    </dxf>
    <dxf>
      <font>
        <b val="0"/>
        <i val="0"/>
        <strike val="0"/>
        <condense val="0"/>
        <extend val="0"/>
        <outline val="0"/>
        <shadow val="0"/>
        <u val="none"/>
        <vertAlign val="baseline"/>
        <sz val="12"/>
        <color rgb="FF000000"/>
        <name val="Times New Roman"/>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alignment horizontal="right" vertical="center" textRotation="0" wrapText="0" indent="0" justifyLastLine="0" shrinkToFit="0" readingOrder="0"/>
    </dxf>
    <dxf>
      <font>
        <strike val="0"/>
        <outline val="0"/>
        <shadow val="0"/>
        <u val="none"/>
        <vertAlign val="baseline"/>
        <sz val="12"/>
        <name val="Times New Roman"/>
        <scheme val="none"/>
      </font>
    </dxf>
    <dxf>
      <font>
        <strike val="0"/>
        <outline val="0"/>
        <shadow val="0"/>
        <u val="none"/>
        <vertAlign val="baseline"/>
        <sz val="12"/>
        <name val="Times New Roman"/>
        <scheme val="none"/>
      </font>
      <numFmt numFmtId="4" formatCode="#,##0.00"/>
      <alignment horizontal="left" vertical="center" textRotation="0" wrapText="0" indent="0" justifyLastLine="0" shrinkToFit="0"/>
    </dxf>
    <dxf>
      <font>
        <strike val="0"/>
        <outline val="0"/>
        <shadow val="0"/>
        <u val="none"/>
        <vertAlign val="baseline"/>
        <sz val="12"/>
        <name val="Times New Roman"/>
        <scheme val="none"/>
      </font>
      <numFmt numFmtId="4" formatCode="#,##0.00"/>
      <fill>
        <patternFill patternType="solid">
          <fgColor rgb="FFD0CECE"/>
          <bgColor rgb="FFD9D9D9"/>
        </patternFill>
      </fill>
      <alignment horizontal="left" vertical="center" textRotation="0" wrapText="0" indent="0" justifyLastLine="0" shrinkToFit="0" readingOrder="0"/>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color rgb="FF000000"/>
        <name val="Times New Roman"/>
        <scheme val="none"/>
      </font>
      <alignment horizontal="left" vertical="center" textRotation="0" wrapText="0" indent="0" justifyLastLine="0" shrinkToFit="0"/>
    </dxf>
    <dxf>
      <font>
        <strike val="0"/>
        <outline val="0"/>
        <shadow val="0"/>
        <u val="none"/>
        <vertAlign val="baseline"/>
        <sz val="12"/>
        <name val="Times New Roman"/>
        <scheme val="none"/>
      </font>
    </dxf>
    <dxf>
      <font>
        <strike val="0"/>
        <outline val="0"/>
        <shadow val="0"/>
        <u val="none"/>
        <vertAlign val="baseline"/>
        <sz val="12"/>
        <name val="Times New Roman"/>
        <scheme val="none"/>
      </font>
      <alignment horizontal="center" textRotation="0" wrapText="0" indent="0" justifyLastLine="0" shrinkToFit="0"/>
    </dxf>
    <dxf>
      <font>
        <strike val="0"/>
        <outline val="0"/>
        <shadow val="0"/>
        <u val="none"/>
        <vertAlign val="baseline"/>
        <sz val="12"/>
        <name val="Times New Roman"/>
        <scheme val="none"/>
      </font>
    </dxf>
    <dxf>
      <font>
        <strike val="0"/>
        <outline val="0"/>
        <shadow val="0"/>
        <u val="none"/>
        <vertAlign val="baseline"/>
        <sz val="12"/>
        <name val="Times New Roman"/>
        <scheme val="none"/>
      </font>
    </dxf>
    <dxf>
      <numFmt numFmtId="0" formatCode="General"/>
    </dxf>
    <dxf>
      <numFmt numFmtId="0" formatCode="General"/>
    </dxf>
    <dxf>
      <numFmt numFmtId="4" formatCode="#,##0.00"/>
      <alignment horizontal="right" textRotation="0" wrapText="0" justifyLastLine="0" shrinkToFit="0"/>
    </dxf>
    <dxf>
      <numFmt numFmtId="4" formatCode="#,##0.00"/>
      <alignment horizontal="right" textRotation="0" wrapText="0" justifyLastLine="0" shrinkToFit="0"/>
    </dxf>
    <dxf>
      <numFmt numFmtId="4" formatCode="#,##0.00"/>
      <alignment horizontal="right" textRotation="0" wrapText="0" justifyLastLine="0" shrinkToFit="0"/>
    </dxf>
    <dxf>
      <numFmt numFmtId="4" formatCode="#,##0.00"/>
      <alignment horizontal="right" textRotation="0" wrapText="0" justifyLastLine="0" shrinkToFit="0"/>
    </dxf>
    <dxf>
      <numFmt numFmtId="166" formatCode="#,##0.0"/>
      <alignment horizontal="right" textRotation="0" wrapText="0" justifyLastLine="0" shrinkToFit="0"/>
    </dxf>
    <dxf>
      <alignment horizontal="right" textRotation="0" wrapText="0" justifyLastLine="0" shrinkToFit="0"/>
    </dxf>
    <dxf>
      <alignment horizontal="left" textRotation="0" wrapText="0" indent="0" justifyLastLine="0" shrinkToFit="0"/>
    </dxf>
    <dxf>
      <font>
        <b val="0"/>
        <i val="0"/>
        <strike val="0"/>
        <condense val="0"/>
        <extend val="0"/>
        <outline val="0"/>
        <shadow val="0"/>
        <u val="none"/>
        <vertAlign val="baseline"/>
        <sz val="12"/>
        <color rgb="FF000000"/>
        <name val="Times New Roman"/>
        <scheme val="none"/>
      </font>
      <fill>
        <patternFill patternType="solid">
          <fgColor rgb="FFE7E6E6"/>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rgb="FFFF0000"/>
        <name val="Times New Roman"/>
        <scheme val="none"/>
      </font>
      <fill>
        <patternFill patternType="solid">
          <fgColor rgb="FF000000"/>
          <bgColor rgb="FFE7E6E6"/>
        </patternFill>
      </fill>
      <border diagonalUp="0" diagonalDown="0">
        <left style="thin">
          <color rgb="FFA5A5A5"/>
        </left>
        <right style="thin">
          <color rgb="FFA5A5A5"/>
        </right>
        <top style="thin">
          <color rgb="FFA5A5A5"/>
        </top>
        <bottom style="thin">
          <color rgb="FFA5A5A5"/>
        </bottom>
        <vertical/>
        <horizontal/>
      </border>
    </dxf>
    <dxf>
      <font>
        <b val="0"/>
        <i/>
        <strike val="0"/>
        <condense val="0"/>
        <extend val="0"/>
        <outline val="0"/>
        <shadow val="0"/>
        <u val="none"/>
        <vertAlign val="baseline"/>
        <sz val="12"/>
        <color rgb="FF000000"/>
        <name val="Times New Roman"/>
        <scheme val="none"/>
      </font>
      <numFmt numFmtId="165" formatCode="0.00\ "/>
      <fill>
        <patternFill patternType="solid">
          <fgColor rgb="FFD9D9D9"/>
          <bgColor rgb="FFE7E6E6"/>
        </patternFill>
      </fill>
    </dxf>
    <dxf>
      <numFmt numFmtId="2" formatCode="0.00"/>
    </dxf>
    <dxf>
      <alignment horizontal="left" textRotation="0" wrapText="0" indent="0" justifyLastLine="0" shrinkToFit="0"/>
    </dxf>
    <dxf>
      <font>
        <b val="0"/>
        <i val="0"/>
        <strike val="0"/>
        <condense val="0"/>
        <extend val="0"/>
        <outline val="0"/>
        <shadow val="0"/>
        <u val="none"/>
        <vertAlign val="baseline"/>
        <sz val="12"/>
        <color rgb="FF000000"/>
        <name val="Times New Roman"/>
        <scheme val="none"/>
      </font>
      <alignment horizontal="general" vertical="top" textRotation="0" wrapText="0" indent="0" justifyLastLine="0" shrinkToFit="0" readingOrder="0"/>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numFmt numFmtId="4" formatCode="#,##0.00"/>
    </dxf>
    <dxf>
      <font>
        <b val="0"/>
        <i val="0"/>
        <strike val="0"/>
        <condense val="0"/>
        <extend val="0"/>
        <outline val="0"/>
        <shadow val="0"/>
        <u val="none"/>
        <vertAlign val="baseline"/>
        <sz val="12"/>
        <color rgb="FF000000"/>
        <name val="Times New Roman"/>
        <scheme val="none"/>
      </font>
      <alignment horizontal="center" vertical="bottom" textRotation="0" wrapText="0" indent="0" justifyLastLine="0" shrinkToFit="0" readingOrder="0"/>
    </dxf>
    <dxf>
      <font>
        <name val="Times New Roman"/>
      </font>
      <alignment horizontal="center" vertical="top"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dxf>
  </dxfs>
  <tableStyles count="0" defaultTableStyle="TableStyleMedium9" defaultPivotStyle="PivotStyleMedium7"/>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theme" Target="theme/theme1.xml"/><Relationship Id="rId39" Type="http://schemas.openxmlformats.org/officeDocument/2006/relationships/styles" Target="styles.xml"/><Relationship Id="rId40" Type="http://schemas.openxmlformats.org/officeDocument/2006/relationships/sharedStrings" Target="sharedStrings.xml"/><Relationship Id="rId41"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Marketshares France - Wireless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Wireless!$F$36</c:f>
              <c:strCache>
                <c:ptCount val="1"/>
                <c:pt idx="0">
                  <c:v>Orange</c:v>
                </c:pt>
              </c:strCache>
            </c:strRef>
          </c:tx>
          <c:spPr>
            <a:ln w="28575" cap="rnd">
              <a:solidFill>
                <a:schemeClr val="accent1"/>
              </a:solidFill>
              <a:round/>
            </a:ln>
            <a:effectLst/>
          </c:spPr>
          <c:marker>
            <c:symbol val="none"/>
          </c:marker>
          <c:cat>
            <c:numRef>
              <c:f>Wireless!$G$35:$M$35</c:f>
              <c:numCache>
                <c:formatCode>General</c:formatCode>
                <c:ptCount val="6"/>
                <c:pt idx="0">
                  <c:v>2017.0</c:v>
                </c:pt>
                <c:pt idx="1">
                  <c:v>2018.0</c:v>
                </c:pt>
                <c:pt idx="2">
                  <c:v>2019.0</c:v>
                </c:pt>
                <c:pt idx="3">
                  <c:v>2020.0</c:v>
                </c:pt>
                <c:pt idx="4">
                  <c:v>2021.0</c:v>
                </c:pt>
                <c:pt idx="5">
                  <c:v>2022.0</c:v>
                </c:pt>
              </c:numCache>
            </c:numRef>
          </c:cat>
          <c:val>
            <c:numRef>
              <c:f>Wireless!$G$36:$M$36</c:f>
              <c:numCache>
                <c:formatCode>0.00\ </c:formatCode>
                <c:ptCount val="6"/>
                <c:pt idx="0">
                  <c:v>40.55</c:v>
                </c:pt>
                <c:pt idx="1">
                  <c:v>40.5</c:v>
                </c:pt>
                <c:pt idx="2">
                  <c:v>40.5</c:v>
                </c:pt>
                <c:pt idx="3">
                  <c:v>40.1</c:v>
                </c:pt>
                <c:pt idx="4">
                  <c:v>39.2</c:v>
                </c:pt>
                <c:pt idx="5">
                  <c:v>38.5</c:v>
                </c:pt>
              </c:numCache>
            </c:numRef>
          </c:val>
          <c:smooth val="0"/>
        </c:ser>
        <c:ser>
          <c:idx val="1"/>
          <c:order val="1"/>
          <c:tx>
            <c:strRef>
              <c:f>Wireless!$F$37</c:f>
              <c:strCache>
                <c:ptCount val="1"/>
                <c:pt idx="0">
                  <c:v>SFR</c:v>
                </c:pt>
              </c:strCache>
            </c:strRef>
          </c:tx>
          <c:spPr>
            <a:ln w="28575" cap="rnd">
              <a:solidFill>
                <a:schemeClr val="accent2"/>
              </a:solidFill>
              <a:round/>
            </a:ln>
            <a:effectLst/>
          </c:spPr>
          <c:marker>
            <c:symbol val="none"/>
          </c:marker>
          <c:cat>
            <c:numRef>
              <c:f>Wireless!$G$35:$M$35</c:f>
              <c:numCache>
                <c:formatCode>General</c:formatCode>
                <c:ptCount val="6"/>
                <c:pt idx="0">
                  <c:v>2017.0</c:v>
                </c:pt>
                <c:pt idx="1">
                  <c:v>2018.0</c:v>
                </c:pt>
                <c:pt idx="2">
                  <c:v>2019.0</c:v>
                </c:pt>
                <c:pt idx="3">
                  <c:v>2020.0</c:v>
                </c:pt>
                <c:pt idx="4">
                  <c:v>2021.0</c:v>
                </c:pt>
                <c:pt idx="5">
                  <c:v>2022.0</c:v>
                </c:pt>
              </c:numCache>
            </c:numRef>
          </c:cat>
          <c:val>
            <c:numRef>
              <c:f>Wireless!$G$37:$M$37</c:f>
              <c:numCache>
                <c:formatCode>0.00\ </c:formatCode>
                <c:ptCount val="6"/>
                <c:pt idx="0">
                  <c:v>24.73</c:v>
                </c:pt>
                <c:pt idx="1">
                  <c:v>24.45</c:v>
                </c:pt>
                <c:pt idx="2">
                  <c:v>24.5</c:v>
                </c:pt>
                <c:pt idx="3">
                  <c:v>24.06</c:v>
                </c:pt>
                <c:pt idx="4">
                  <c:v>21.6</c:v>
                </c:pt>
                <c:pt idx="5">
                  <c:v>22.2</c:v>
                </c:pt>
              </c:numCache>
            </c:numRef>
          </c:val>
          <c:smooth val="0"/>
        </c:ser>
        <c:ser>
          <c:idx val="2"/>
          <c:order val="2"/>
          <c:tx>
            <c:strRef>
              <c:f>Wireless!$F$38</c:f>
              <c:strCache>
                <c:ptCount val="1"/>
                <c:pt idx="0">
                  <c:v>Bouygues Telecom</c:v>
                </c:pt>
              </c:strCache>
            </c:strRef>
          </c:tx>
          <c:spPr>
            <a:ln w="28575" cap="rnd">
              <a:solidFill>
                <a:schemeClr val="accent3"/>
              </a:solidFill>
              <a:round/>
            </a:ln>
            <a:effectLst/>
          </c:spPr>
          <c:marker>
            <c:symbol val="none"/>
          </c:marker>
          <c:cat>
            <c:numRef>
              <c:f>Wireless!$G$35:$M$35</c:f>
              <c:numCache>
                <c:formatCode>General</c:formatCode>
                <c:ptCount val="6"/>
                <c:pt idx="0">
                  <c:v>2017.0</c:v>
                </c:pt>
                <c:pt idx="1">
                  <c:v>2018.0</c:v>
                </c:pt>
                <c:pt idx="2">
                  <c:v>2019.0</c:v>
                </c:pt>
                <c:pt idx="3">
                  <c:v>2020.0</c:v>
                </c:pt>
                <c:pt idx="4">
                  <c:v>2021.0</c:v>
                </c:pt>
                <c:pt idx="5">
                  <c:v>2022.0</c:v>
                </c:pt>
              </c:numCache>
            </c:numRef>
          </c:cat>
          <c:val>
            <c:numRef>
              <c:f>Wireless!$G$38:$M$38</c:f>
              <c:numCache>
                <c:formatCode>0.00\ </c:formatCode>
                <c:ptCount val="6"/>
                <c:pt idx="0">
                  <c:v>17.82</c:v>
                </c:pt>
                <c:pt idx="1">
                  <c:v>18.7</c:v>
                </c:pt>
                <c:pt idx="2">
                  <c:v>18.7</c:v>
                </c:pt>
                <c:pt idx="3">
                  <c:v>20.71</c:v>
                </c:pt>
                <c:pt idx="4">
                  <c:v>24.2</c:v>
                </c:pt>
                <c:pt idx="5">
                  <c:v>24.0</c:v>
                </c:pt>
              </c:numCache>
            </c:numRef>
          </c:val>
          <c:smooth val="0"/>
        </c:ser>
        <c:ser>
          <c:idx val="3"/>
          <c:order val="3"/>
          <c:tx>
            <c:strRef>
              <c:f>Wireless!$F$39</c:f>
              <c:strCache>
                <c:ptCount val="1"/>
                <c:pt idx="0">
                  <c:v>Free</c:v>
                </c:pt>
              </c:strCache>
            </c:strRef>
          </c:tx>
          <c:spPr>
            <a:ln w="28575" cap="rnd">
              <a:solidFill>
                <a:schemeClr val="accent4"/>
              </a:solidFill>
              <a:round/>
            </a:ln>
            <a:effectLst/>
          </c:spPr>
          <c:marker>
            <c:symbol val="none"/>
          </c:marker>
          <c:cat>
            <c:numRef>
              <c:f>Wireless!$G$35:$M$35</c:f>
              <c:numCache>
                <c:formatCode>General</c:formatCode>
                <c:ptCount val="6"/>
                <c:pt idx="0">
                  <c:v>2017.0</c:v>
                </c:pt>
                <c:pt idx="1">
                  <c:v>2018.0</c:v>
                </c:pt>
                <c:pt idx="2">
                  <c:v>2019.0</c:v>
                </c:pt>
                <c:pt idx="3">
                  <c:v>2020.0</c:v>
                </c:pt>
                <c:pt idx="4">
                  <c:v>2021.0</c:v>
                </c:pt>
                <c:pt idx="5">
                  <c:v>2022.0</c:v>
                </c:pt>
              </c:numCache>
            </c:numRef>
          </c:cat>
          <c:val>
            <c:numRef>
              <c:f>Wireless!$G$39:$M$39</c:f>
              <c:numCache>
                <c:formatCode>0.00\ </c:formatCode>
                <c:ptCount val="6"/>
                <c:pt idx="0">
                  <c:v>16.9</c:v>
                </c:pt>
                <c:pt idx="1">
                  <c:v>16.4</c:v>
                </c:pt>
                <c:pt idx="2">
                  <c:v>16.3</c:v>
                </c:pt>
                <c:pt idx="3">
                  <c:v>15.125</c:v>
                </c:pt>
                <c:pt idx="4">
                  <c:v>15.0</c:v>
                </c:pt>
                <c:pt idx="5">
                  <c:v>15.1</c:v>
                </c:pt>
              </c:numCache>
            </c:numRef>
          </c:val>
          <c:smooth val="0"/>
        </c:ser>
        <c:dLbls>
          <c:showLegendKey val="0"/>
          <c:showVal val="0"/>
          <c:showCatName val="0"/>
          <c:showSerName val="0"/>
          <c:showPercent val="0"/>
          <c:showBubbleSize val="0"/>
        </c:dLbls>
        <c:smooth val="0"/>
        <c:axId val="-2107095632"/>
        <c:axId val="-2107086736"/>
      </c:lineChart>
      <c:catAx>
        <c:axId val="-210709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7086736"/>
        <c:crosses val="autoZero"/>
        <c:auto val="1"/>
        <c:lblAlgn val="ctr"/>
        <c:lblOffset val="100"/>
        <c:noMultiLvlLbl val="0"/>
      </c:catAx>
      <c:valAx>
        <c:axId val="-2107086736"/>
        <c:scaling>
          <c:orientation val="minMax"/>
        </c:scaling>
        <c:delete val="0"/>
        <c:axPos val="l"/>
        <c:majorGridlines>
          <c:spPr>
            <a:ln w="9525" cap="flat" cmpd="sng" algn="ctr">
              <a:solidFill>
                <a:schemeClr val="tx1">
                  <a:lumMod val="15000"/>
                  <a:lumOff val="85000"/>
                </a:schemeClr>
              </a:solidFill>
              <a:round/>
            </a:ln>
            <a:effectLst/>
          </c:spPr>
        </c:majorGridlines>
        <c:numFmt formatCode="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709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Total Revenue - Wireless market France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Wireless!$E$49</c:f>
              <c:strCache>
                <c:ptCount val="1"/>
                <c:pt idx="0">
                  <c:v>Total Revenue (M€)</c:v>
                </c:pt>
              </c:strCache>
            </c:strRef>
          </c:tx>
          <c:spPr>
            <a:ln w="28575" cap="rnd">
              <a:solidFill>
                <a:schemeClr val="accent1"/>
              </a:solidFill>
              <a:round/>
            </a:ln>
            <a:effectLst/>
          </c:spPr>
          <c:marker>
            <c:symbol val="none"/>
          </c:marker>
          <c:cat>
            <c:numRef>
              <c:f>Wireless!$D$50:$D$63</c:f>
              <c:numCache>
                <c:formatCode>General</c:formatCode>
                <c:ptCount val="14"/>
                <c:pt idx="0">
                  <c:v>1998.0</c:v>
                </c:pt>
                <c:pt idx="1">
                  <c:v>2000.0</c:v>
                </c:pt>
                <c:pt idx="2">
                  <c:v>2004.0</c:v>
                </c:pt>
                <c:pt idx="3">
                  <c:v>2008.0</c:v>
                </c:pt>
                <c:pt idx="4">
                  <c:v>2011.0</c:v>
                </c:pt>
                <c:pt idx="5">
                  <c:v>2013.0</c:v>
                </c:pt>
                <c:pt idx="6">
                  <c:v>2015.0</c:v>
                </c:pt>
                <c:pt idx="7">
                  <c:v>2016.0</c:v>
                </c:pt>
                <c:pt idx="8">
                  <c:v>2017.0</c:v>
                </c:pt>
                <c:pt idx="9">
                  <c:v>2018.0</c:v>
                </c:pt>
                <c:pt idx="10">
                  <c:v>2019.0</c:v>
                </c:pt>
                <c:pt idx="11">
                  <c:v>2020.0</c:v>
                </c:pt>
                <c:pt idx="12">
                  <c:v>2021.0</c:v>
                </c:pt>
                <c:pt idx="13">
                  <c:v>2022.0</c:v>
                </c:pt>
              </c:numCache>
            </c:numRef>
          </c:cat>
          <c:val>
            <c:numRef>
              <c:f>Wireless!$E$50:$E$63</c:f>
              <c:numCache>
                <c:formatCode>#,##0.00</c:formatCode>
                <c:ptCount val="14"/>
                <c:pt idx="0">
                  <c:v>3949.0</c:v>
                </c:pt>
                <c:pt idx="1">
                  <c:v>7890.0</c:v>
                </c:pt>
                <c:pt idx="2">
                  <c:v>14862.0</c:v>
                </c:pt>
                <c:pt idx="3">
                  <c:v>18669.0</c:v>
                </c:pt>
                <c:pt idx="4">
                  <c:v>18957.0</c:v>
                </c:pt>
                <c:pt idx="5">
                  <c:v>15056.0</c:v>
                </c:pt>
                <c:pt idx="6">
                  <c:v>15157.0</c:v>
                </c:pt>
                <c:pt idx="7">
                  <c:v>14907.0</c:v>
                </c:pt>
                <c:pt idx="8">
                  <c:v>13829.0</c:v>
                </c:pt>
                <c:pt idx="9">
                  <c:v>13818.0</c:v>
                </c:pt>
                <c:pt idx="10">
                  <c:v>14144.0</c:v>
                </c:pt>
                <c:pt idx="11">
                  <c:v>14250.0</c:v>
                </c:pt>
                <c:pt idx="12">
                  <c:v>14745.0</c:v>
                </c:pt>
                <c:pt idx="13">
                  <c:v>15365.0</c:v>
                </c:pt>
              </c:numCache>
            </c:numRef>
          </c:val>
          <c:smooth val="0"/>
        </c:ser>
        <c:dLbls>
          <c:showLegendKey val="0"/>
          <c:showVal val="0"/>
          <c:showCatName val="0"/>
          <c:showSerName val="0"/>
          <c:showPercent val="0"/>
          <c:showBubbleSize val="0"/>
        </c:dLbls>
        <c:smooth val="0"/>
        <c:axId val="-2108561840"/>
        <c:axId val="-2108565184"/>
      </c:lineChart>
      <c:catAx>
        <c:axId val="-210856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8565184"/>
        <c:crosses val="autoZero"/>
        <c:auto val="1"/>
        <c:lblAlgn val="ctr"/>
        <c:lblOffset val="100"/>
        <c:noMultiLvlLbl val="0"/>
      </c:catAx>
      <c:valAx>
        <c:axId val="-2108565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856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Marketshares / users - Wireless France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Wireless!$F$42</c:f>
              <c:strCache>
                <c:ptCount val="1"/>
                <c:pt idx="0">
                  <c:v>Orange</c:v>
                </c:pt>
              </c:strCache>
            </c:strRef>
          </c:tx>
          <c:spPr>
            <a:ln w="28575" cap="rnd">
              <a:solidFill>
                <a:schemeClr val="accent1"/>
              </a:solidFill>
              <a:round/>
            </a:ln>
            <a:effectLst/>
          </c:spPr>
          <c:marker>
            <c:symbol val="none"/>
          </c:marker>
          <c:cat>
            <c:numRef>
              <c:f>Wireless!$G$41:$M$41</c:f>
              <c:numCache>
                <c:formatCode>General</c:formatCode>
                <c:ptCount val="6"/>
                <c:pt idx="0">
                  <c:v>2017.0</c:v>
                </c:pt>
                <c:pt idx="1">
                  <c:v>2018.0</c:v>
                </c:pt>
                <c:pt idx="2">
                  <c:v>2019.0</c:v>
                </c:pt>
                <c:pt idx="3">
                  <c:v>2020.0</c:v>
                </c:pt>
                <c:pt idx="4">
                  <c:v>2021.0</c:v>
                </c:pt>
                <c:pt idx="5">
                  <c:v>2022.0</c:v>
                </c:pt>
              </c:numCache>
            </c:numRef>
          </c:cat>
          <c:val>
            <c:numRef>
              <c:f>Wireless!$G$42:$M$42</c:f>
              <c:numCache>
                <c:formatCode>0.00\ </c:formatCode>
                <c:ptCount val="6"/>
                <c:pt idx="0">
                  <c:v>35.5</c:v>
                </c:pt>
                <c:pt idx="1">
                  <c:v>36.3</c:v>
                </c:pt>
                <c:pt idx="2">
                  <c:v>35.8</c:v>
                </c:pt>
                <c:pt idx="3">
                  <c:v>35.5</c:v>
                </c:pt>
                <c:pt idx="4">
                  <c:v>34.2</c:v>
                </c:pt>
                <c:pt idx="5">
                  <c:v>33.9</c:v>
                </c:pt>
              </c:numCache>
            </c:numRef>
          </c:val>
          <c:smooth val="0"/>
        </c:ser>
        <c:ser>
          <c:idx val="1"/>
          <c:order val="1"/>
          <c:tx>
            <c:strRef>
              <c:f>Wireless!$F$43</c:f>
              <c:strCache>
                <c:ptCount val="1"/>
                <c:pt idx="0">
                  <c:v>SFR</c:v>
                </c:pt>
              </c:strCache>
            </c:strRef>
          </c:tx>
          <c:spPr>
            <a:ln w="28575" cap="rnd">
              <a:solidFill>
                <a:schemeClr val="accent2"/>
              </a:solidFill>
              <a:round/>
            </a:ln>
            <a:effectLst/>
          </c:spPr>
          <c:marker>
            <c:symbol val="none"/>
          </c:marker>
          <c:cat>
            <c:numRef>
              <c:f>Wireless!$G$41:$M$41</c:f>
              <c:numCache>
                <c:formatCode>General</c:formatCode>
                <c:ptCount val="6"/>
                <c:pt idx="0">
                  <c:v>2017.0</c:v>
                </c:pt>
                <c:pt idx="1">
                  <c:v>2018.0</c:v>
                </c:pt>
                <c:pt idx="2">
                  <c:v>2019.0</c:v>
                </c:pt>
                <c:pt idx="3">
                  <c:v>2020.0</c:v>
                </c:pt>
                <c:pt idx="4">
                  <c:v>2021.0</c:v>
                </c:pt>
                <c:pt idx="5">
                  <c:v>2022.0</c:v>
                </c:pt>
              </c:numCache>
            </c:numRef>
          </c:cat>
          <c:val>
            <c:numRef>
              <c:f>Wireless!$G$43:$M$43</c:f>
              <c:numCache>
                <c:formatCode>0.00\ </c:formatCode>
                <c:ptCount val="6"/>
                <c:pt idx="0">
                  <c:v>22.6</c:v>
                </c:pt>
                <c:pt idx="1">
                  <c:v>22.1</c:v>
                </c:pt>
                <c:pt idx="2">
                  <c:v>22.3</c:v>
                </c:pt>
                <c:pt idx="3">
                  <c:v>22.2</c:v>
                </c:pt>
                <c:pt idx="4">
                  <c:v>18.1</c:v>
                </c:pt>
                <c:pt idx="5">
                  <c:v>19.45</c:v>
                </c:pt>
              </c:numCache>
            </c:numRef>
          </c:val>
          <c:smooth val="0"/>
        </c:ser>
        <c:ser>
          <c:idx val="2"/>
          <c:order val="2"/>
          <c:tx>
            <c:strRef>
              <c:f>Wireless!$F$44</c:f>
              <c:strCache>
                <c:ptCount val="1"/>
                <c:pt idx="0">
                  <c:v>Bouygues Telecom</c:v>
                </c:pt>
              </c:strCache>
            </c:strRef>
          </c:tx>
          <c:spPr>
            <a:ln w="28575" cap="rnd">
              <a:solidFill>
                <a:schemeClr val="accent3"/>
              </a:solidFill>
              <a:round/>
            </a:ln>
            <a:effectLst/>
          </c:spPr>
          <c:marker>
            <c:symbol val="none"/>
          </c:marker>
          <c:cat>
            <c:numRef>
              <c:f>Wireless!$G$41:$M$41</c:f>
              <c:numCache>
                <c:formatCode>General</c:formatCode>
                <c:ptCount val="6"/>
                <c:pt idx="0">
                  <c:v>2017.0</c:v>
                </c:pt>
                <c:pt idx="1">
                  <c:v>2018.0</c:v>
                </c:pt>
                <c:pt idx="2">
                  <c:v>2019.0</c:v>
                </c:pt>
                <c:pt idx="3">
                  <c:v>2020.0</c:v>
                </c:pt>
                <c:pt idx="4">
                  <c:v>2021.0</c:v>
                </c:pt>
                <c:pt idx="5">
                  <c:v>2022.0</c:v>
                </c:pt>
              </c:numCache>
            </c:numRef>
          </c:cat>
          <c:val>
            <c:numRef>
              <c:f>Wireless!$G$44:$M$44</c:f>
              <c:numCache>
                <c:formatCode>0.00\ </c:formatCode>
                <c:ptCount val="6"/>
                <c:pt idx="0">
                  <c:v>16.1</c:v>
                </c:pt>
                <c:pt idx="1">
                  <c:v>17.4</c:v>
                </c:pt>
                <c:pt idx="2">
                  <c:v>17.7</c:v>
                </c:pt>
                <c:pt idx="3">
                  <c:v>19.1</c:v>
                </c:pt>
                <c:pt idx="4">
                  <c:v>20.95</c:v>
                </c:pt>
                <c:pt idx="5">
                  <c:v>21.0</c:v>
                </c:pt>
              </c:numCache>
            </c:numRef>
          </c:val>
          <c:smooth val="0"/>
        </c:ser>
        <c:ser>
          <c:idx val="3"/>
          <c:order val="3"/>
          <c:tx>
            <c:strRef>
              <c:f>Wireless!$F$45</c:f>
              <c:strCache>
                <c:ptCount val="1"/>
                <c:pt idx="0">
                  <c:v>Free</c:v>
                </c:pt>
              </c:strCache>
            </c:strRef>
          </c:tx>
          <c:spPr>
            <a:ln w="28575" cap="rnd">
              <a:solidFill>
                <a:schemeClr val="accent4"/>
              </a:solidFill>
              <a:round/>
            </a:ln>
            <a:effectLst/>
          </c:spPr>
          <c:marker>
            <c:symbol val="none"/>
          </c:marker>
          <c:cat>
            <c:numRef>
              <c:f>Wireless!$G$41:$M$41</c:f>
              <c:numCache>
                <c:formatCode>General</c:formatCode>
                <c:ptCount val="6"/>
                <c:pt idx="0">
                  <c:v>2017.0</c:v>
                </c:pt>
                <c:pt idx="1">
                  <c:v>2018.0</c:v>
                </c:pt>
                <c:pt idx="2">
                  <c:v>2019.0</c:v>
                </c:pt>
                <c:pt idx="3">
                  <c:v>2020.0</c:v>
                </c:pt>
                <c:pt idx="4">
                  <c:v>2021.0</c:v>
                </c:pt>
                <c:pt idx="5">
                  <c:v>2022.0</c:v>
                </c:pt>
              </c:numCache>
            </c:numRef>
          </c:cat>
          <c:val>
            <c:numRef>
              <c:f>Wireless!$G$45:$M$45</c:f>
              <c:numCache>
                <c:formatCode>0.00\ </c:formatCode>
                <c:ptCount val="6"/>
                <c:pt idx="0">
                  <c:v>15.3</c:v>
                </c:pt>
                <c:pt idx="1">
                  <c:v>14.3</c:v>
                </c:pt>
                <c:pt idx="2">
                  <c:v>13.9</c:v>
                </c:pt>
                <c:pt idx="3">
                  <c:v>13.6</c:v>
                </c:pt>
                <c:pt idx="4">
                  <c:v>13.15</c:v>
                </c:pt>
                <c:pt idx="5">
                  <c:v>13.2</c:v>
                </c:pt>
              </c:numCache>
            </c:numRef>
          </c:val>
          <c:smooth val="0"/>
        </c:ser>
        <c:ser>
          <c:idx val="4"/>
          <c:order val="4"/>
          <c:tx>
            <c:strRef>
              <c:f>Wireless!$F$46</c:f>
              <c:strCache>
                <c:ptCount val="1"/>
                <c:pt idx="0">
                  <c:v>Others/MVNO</c:v>
                </c:pt>
              </c:strCache>
            </c:strRef>
          </c:tx>
          <c:spPr>
            <a:ln w="28575" cap="rnd">
              <a:solidFill>
                <a:schemeClr val="accent5"/>
              </a:solidFill>
              <a:round/>
            </a:ln>
            <a:effectLst/>
          </c:spPr>
          <c:marker>
            <c:symbol val="none"/>
          </c:marker>
          <c:cat>
            <c:numRef>
              <c:f>Wireless!$G$41:$M$41</c:f>
              <c:numCache>
                <c:formatCode>General</c:formatCode>
                <c:ptCount val="6"/>
                <c:pt idx="0">
                  <c:v>2017.0</c:v>
                </c:pt>
                <c:pt idx="1">
                  <c:v>2018.0</c:v>
                </c:pt>
                <c:pt idx="2">
                  <c:v>2019.0</c:v>
                </c:pt>
                <c:pt idx="3">
                  <c:v>2020.0</c:v>
                </c:pt>
                <c:pt idx="4">
                  <c:v>2021.0</c:v>
                </c:pt>
                <c:pt idx="5">
                  <c:v>2022.0</c:v>
                </c:pt>
              </c:numCache>
            </c:numRef>
          </c:cat>
          <c:val>
            <c:numRef>
              <c:f>Wireless!$G$46:$M$46</c:f>
              <c:numCache>
                <c:formatCode>0.00\ </c:formatCode>
                <c:ptCount val="6"/>
                <c:pt idx="0">
                  <c:v>10.5</c:v>
                </c:pt>
                <c:pt idx="1">
                  <c:v>9.9</c:v>
                </c:pt>
                <c:pt idx="2">
                  <c:v>10.3</c:v>
                </c:pt>
                <c:pt idx="3">
                  <c:v>9.6</c:v>
                </c:pt>
                <c:pt idx="4">
                  <c:v>13.6</c:v>
                </c:pt>
                <c:pt idx="5">
                  <c:v>12.45</c:v>
                </c:pt>
              </c:numCache>
            </c:numRef>
          </c:val>
          <c:smooth val="0"/>
        </c:ser>
        <c:dLbls>
          <c:showLegendKey val="0"/>
          <c:showVal val="0"/>
          <c:showCatName val="0"/>
          <c:showSerName val="0"/>
          <c:showPercent val="0"/>
          <c:showBubbleSize val="0"/>
        </c:dLbls>
        <c:smooth val="0"/>
        <c:axId val="-2108633712"/>
        <c:axId val="-2108637056"/>
      </c:lineChart>
      <c:catAx>
        <c:axId val="-210863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8637056"/>
        <c:crosses val="autoZero"/>
        <c:auto val="1"/>
        <c:lblAlgn val="ctr"/>
        <c:lblOffset val="100"/>
        <c:noMultiLvlLbl val="0"/>
      </c:catAx>
      <c:valAx>
        <c:axId val="-2108637056"/>
        <c:scaling>
          <c:orientation val="minMax"/>
        </c:scaling>
        <c:delete val="0"/>
        <c:axPos val="l"/>
        <c:majorGridlines>
          <c:spPr>
            <a:ln w="9525" cap="flat" cmpd="sng" algn="ctr">
              <a:solidFill>
                <a:schemeClr val="tx1">
                  <a:lumMod val="15000"/>
                  <a:lumOff val="85000"/>
                </a:schemeClr>
              </a:solidFill>
              <a:round/>
            </a:ln>
            <a:effectLst/>
          </c:spPr>
        </c:majorGridlines>
        <c:numFmt formatCode="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8633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677334</xdr:colOff>
      <xdr:row>25</xdr:row>
      <xdr:rowOff>123722</xdr:rowOff>
    </xdr:from>
    <xdr:to>
      <xdr:col>5</xdr:col>
      <xdr:colOff>1056968</xdr:colOff>
      <xdr:row>38</xdr:row>
      <xdr:rowOff>204019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772924</xdr:colOff>
      <xdr:row>48</xdr:row>
      <xdr:rowOff>41788</xdr:rowOff>
    </xdr:from>
    <xdr:to>
      <xdr:col>9</xdr:col>
      <xdr:colOff>865785</xdr:colOff>
      <xdr:row>61</xdr:row>
      <xdr:rowOff>122084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1776634</xdr:colOff>
      <xdr:row>31</xdr:row>
      <xdr:rowOff>96410</xdr:rowOff>
    </xdr:from>
    <xdr:to>
      <xdr:col>10</xdr:col>
      <xdr:colOff>435624</xdr:colOff>
      <xdr:row>44</xdr:row>
      <xdr:rowOff>176707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21" name="TotalRevenue" displayName="TotalRevenue" ref="A1:R2" insertRow="1" totalsRowShown="0" dataDxfId="277">
  <autoFilter ref="A1:R2"/>
  <tableColumns count="18">
    <tableColumn id="1" name="Country" dataDxfId="276"/>
    <tableColumn id="2" name="Year" dataDxfId="275"/>
    <tableColumn id="3" name="Sector" dataDxfId="274"/>
    <tableColumn id="4" name="Total Revenue (Millions EUR€)" dataDxfId="273"/>
    <tableColumn id="5" name="Total Revenue (Millions US$)" dataDxfId="272"/>
    <tableColumn id="6" name="Subscriber Revenue (Millions EUR€)" dataDxfId="271"/>
    <tableColumn id="7" name="Mobile Voice Revenue (Millions EUR€)" dataDxfId="270"/>
    <tableColumn id="8" name="Mobile Data Revenue (Millions EUR€)" dataDxfId="269"/>
    <tableColumn id="9" name="Ad Revenue (Millions EUR€)" dataDxfId="268"/>
    <tableColumn id="10" name="Public Funding (Millions EUR€)" dataDxfId="267"/>
    <tableColumn id="11" name="Physical Sales (Millions EUR€)" dataDxfId="266"/>
    <tableColumn id="12" name="Digital Sales/Download (Millions EUR€)" dataDxfId="265"/>
    <tableColumn id="13" name="Recorded Music Revenue (Millions EUR€)" dataDxfId="264"/>
    <tableColumn id="14" name="Live Entertainment Revenue (Millions EUR€)" dataDxfId="263"/>
    <tableColumn id="15" name="Publishing Royalties (Millions US$)" dataDxfId="262"/>
    <tableColumn id="16" name="Micropayments (Millions EUR€)" dataDxfId="261"/>
    <tableColumn id="17" name="Other Revenue (Millions EUR€)" dataDxfId="260"/>
    <tableColumn id="18" name="Notes" dataDxfId="259"/>
  </tableColumns>
  <tableStyleInfo showFirstColumn="0" showLastColumn="0" showRowStripes="1" showColumnStripes="0"/>
</table>
</file>

<file path=xl/tables/table2.xml><?xml version="1.0" encoding="utf-8"?>
<table xmlns="http://schemas.openxmlformats.org/spreadsheetml/2006/main" id="9" name="Multi" displayName="Multi" ref="A1:M66" totalsRowShown="0">
  <autoFilter ref="A1:M66"/>
  <tableColumns count="13">
    <tableColumn id="1" name="Colonne1"/>
    <tableColumn id="2" name="Year"/>
    <tableColumn id="3" name="Sector"/>
    <tableColumn id="4" name="Parent Ownership Group"/>
    <tableColumn id="5" name="Operating Division/Company"/>
    <tableColumn id="6" name="Operating Brand/Title"/>
    <tableColumn id="7" name="Total Revenue (Millions EUR€)" dataDxfId="258"/>
    <tableColumn id="8" name="Total Revenue (Millions US$)"/>
    <tableColumn id="9" name="Market Shares by Revenue (%)" dataDxfId="257"/>
    <tableColumn id="10" name="Subscribers (000s)"/>
    <tableColumn id="11" name="Market Shares by Subscriber (%)"/>
    <tableColumn id="12" name="Sub-sector"/>
    <tableColumn id="13" name="Notes"/>
  </tableColumns>
  <tableStyleInfo showFirstColumn="0" showLastColumn="0" showRowStripes="1" showColumnStripes="0"/>
</table>
</file>

<file path=xl/tables/table3.xml><?xml version="1.0" encoding="utf-8"?>
<table xmlns="http://schemas.openxmlformats.org/spreadsheetml/2006/main" id="13" name="PayTV" displayName="PayTV" ref="A1:N31" totalsRowShown="0">
  <autoFilter ref="A1:N31"/>
  <tableColumns count="14">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0" name="Subscriber Revenue (Millions EUR€)"/>
    <tableColumn id="11" name="Ad Revenue (Millions EUR€)"/>
    <tableColumn id="12" name="Subscribers (000s)"/>
    <tableColumn id="13" name="Market Shares by Subscriber (%)"/>
    <tableColumn id="14" name="Notes"/>
  </tableColumns>
  <tableStyleInfo showFirstColumn="0" showLastColumn="0" showRowStripes="1" showColumnStripes="0"/>
</table>
</file>

<file path=xl/tables/table4.xml><?xml version="1.0" encoding="utf-8"?>
<table xmlns="http://schemas.openxmlformats.org/spreadsheetml/2006/main" id="16" name="Table4" displayName="Table4" ref="A1:K2" totalsRowShown="0">
  <autoFilter ref="A1:K2"/>
  <tableColumns count="11">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1" name="Primary Production Activity " dataDxfId="256"/>
    <tableColumn id="10" name="Notes" dataDxfId="255"/>
  </tableColumns>
  <tableStyleInfo showFirstColumn="0" showLastColumn="0" showRowStripes="1" showColumnStripes="0"/>
</table>
</file>

<file path=xl/tables/table5.xml><?xml version="1.0" encoding="utf-8"?>
<table xmlns="http://schemas.openxmlformats.org/spreadsheetml/2006/main" id="17" name="Table5" displayName="Table5" ref="A2:L265" totalsRowShown="0">
  <autoFilter ref="A2:L265"/>
  <tableColumns count="12">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0" name="Public Funding (Million CDN$)" dataDxfId="254"/>
    <tableColumn id="12" name="Primary Production Activity " dataDxfId="253"/>
    <tableColumn id="11" name="Notes"/>
  </tableColumns>
  <tableStyleInfo showFirstColumn="0" showLastColumn="0" showRowStripes="1" showColumnStripes="0"/>
</table>
</file>

<file path=xl/tables/table6.xml><?xml version="1.0" encoding="utf-8"?>
<table xmlns="http://schemas.openxmlformats.org/spreadsheetml/2006/main" id="11" name="Newspapers" displayName="Newspapers" ref="A1:R220" totalsRowShown="0">
  <autoFilter ref="A1:R220"/>
  <tableColumns count="18">
    <tableColumn id="1" name="Country"/>
    <tableColumn id="2" name="Year"/>
    <tableColumn id="3" name="Sector"/>
    <tableColumn id="4" name="Parent Ownership Group" dataDxfId="252"/>
    <tableColumn id="5" name="Operating Division/Company"/>
    <tableColumn id="6" name="Operating Brand/Title"/>
    <tableColumn id="7" name="Total Revenue (Millions EUR€)" dataDxfId="251"/>
    <tableColumn id="8" name="Total Revenue (Million US$)"/>
    <tableColumn id="9" name="Market Shares by Revenue (%)" dataDxfId="250">
      <calculatedColumnFormula>(Newspapers[[#This Row],[Total Revenue (Millions EUR€)]]/G2:G21)*100</calculatedColumnFormula>
    </tableColumn>
    <tableColumn id="10" name="Subscriber Revenue (Millions EUR€)" dataDxfId="249">
      <calculatedColumnFormula>Newspapers[[#This Row],[Total Revenue (Millions EUR€)]]-Newspapers[[#This Row],[Ad Revenue (Millions EUR€)]]-Newspapers[[#This Row],[Public Funding (Millions EUR€)]]</calculatedColumnFormula>
    </tableColumn>
    <tableColumn id="11" name="Ad Revenue (Millions EUR€)" dataDxfId="248">
      <calculatedColumnFormula>Newspapers[[#This Row],[Total Revenue (Millions EUR€)]]*0.06</calculatedColumnFormula>
    </tableColumn>
    <tableColumn id="12" name="Public Funding (Millions EUR€)" dataDxfId="247"/>
    <tableColumn id="13" name="Other Revenue (Millions EUR€)" dataDxfId="246"/>
    <tableColumn id="14" name="Subscribers (000s)" dataDxfId="245"/>
    <tableColumn id="15" name="Market Shares by Subscriber (%)" dataDxfId="244"/>
    <tableColumn id="16" name="Circulation (000s)"/>
    <tableColumn id="17" name="Market Shares by Circulation (%)"/>
    <tableColumn id="18" name="Notes"/>
  </tableColumns>
  <tableStyleInfo showFirstColumn="0" showLastColumn="0" showRowStripes="1" showColumnStripes="0"/>
</table>
</file>

<file path=xl/tables/table7.xml><?xml version="1.0" encoding="utf-8"?>
<table xmlns="http://schemas.openxmlformats.org/spreadsheetml/2006/main" id="7" name="Magazines" displayName="Magazines" ref="A1:Q185" totalsRowShown="0" dataDxfId="243">
  <autoFilter ref="A1:Q185"/>
  <tableColumns count="17">
    <tableColumn id="1" name="Country" dataDxfId="242"/>
    <tableColumn id="2" name="Year" dataDxfId="241"/>
    <tableColumn id="3" name="Sector" dataDxfId="240"/>
    <tableColumn id="4" name="Parent Ownership Group" dataDxfId="239"/>
    <tableColumn id="5" name="Operating Division/Company" dataDxfId="238"/>
    <tableColumn id="6" name="Operating Brand/Title" dataDxfId="237"/>
    <tableColumn id="7" name="Total Revenue (Millions EUR€)" dataDxfId="236"/>
    <tableColumn id="8" name="Total Revenue (Millions US$)" dataDxfId="235"/>
    <tableColumn id="9" name="Market Shares by Revenue (%)" dataDxfId="234"/>
    <tableColumn id="10" name="Subscriber Revenue (Millions EUR€)" dataDxfId="233"/>
    <tableColumn id="11" name="Ad Revenue (Millions EUR€)" dataDxfId="232"/>
    <tableColumn id="12" name="Public Funding (Millions EUR€)" dataDxfId="231"/>
    <tableColumn id="13" name="Other Revenue (Millions EUR€)" dataDxfId="230"/>
    <tableColumn id="14" name="Subscribers (000s)" dataDxfId="229"/>
    <tableColumn id="15" name="Circulation (000s)" dataDxfId="228"/>
    <tableColumn id="16" name="Market Shares by Circulation (%)" dataDxfId="227">
      <calculatedColumnFormula>Magazines[[#This Row],[Circulation (000s)]]/(2*694.59)*100</calculatedColumnFormula>
    </tableColumn>
    <tableColumn id="17" name="Notes" dataDxfId="226"/>
  </tableColumns>
  <tableStyleInfo showFirstColumn="0" showLastColumn="0" showRowStripes="1" showColumnStripes="0"/>
</table>
</file>

<file path=xl/tables/table8.xml><?xml version="1.0" encoding="utf-8"?>
<table xmlns="http://schemas.openxmlformats.org/spreadsheetml/2006/main" id="1" name="AppDistribution" displayName="AppDistribution" ref="A1:O11" totalsRowShown="0">
  <autoFilter ref="A1:O11"/>
  <tableColumns count="15">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0" name="Subscriber Revenue (Millions EUR€)"/>
    <tableColumn id="11" name="Ad Revenue (Millions EUR€)"/>
    <tableColumn id="12" name="Micropayments (Millions EUR€)"/>
    <tableColumn id="13" name="Downloads (000s)" dataDxfId="225"/>
    <tableColumn id="14" name="Market Shares by Users/Downloads (%)" dataDxfId="224">
      <calculatedColumnFormula>AppDistribution[[#This Row],[Downloads (000s)]]/SUM(M1:M2)*100</calculatedColumnFormula>
    </tableColumn>
    <tableColumn id="15" name="Notes"/>
  </tableColumns>
  <tableStyleInfo showFirstColumn="0" showLastColumn="0" showRowStripes="1" showColumnStripes="0"/>
</table>
</file>

<file path=xl/tables/table9.xml><?xml version="1.0" encoding="utf-8"?>
<table xmlns="http://schemas.openxmlformats.org/spreadsheetml/2006/main" id="19" name="Table8" displayName="Table8" ref="A1:J2" totalsRowShown="0">
  <autoFilter ref="A1:J2"/>
  <tableColumns count="10">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0" name="Notes"/>
  </tableColumns>
  <tableStyleInfo showFirstColumn="0" showLastColumn="0" showRowStripes="1" showColumnStripes="0"/>
</table>
</file>

<file path=xl/tables/table10.xml><?xml version="1.0" encoding="utf-8"?>
<table xmlns="http://schemas.openxmlformats.org/spreadsheetml/2006/main" id="20" name="Table9" displayName="Table9" ref="A1:J25" totalsRowShown="0">
  <autoFilter ref="A1:J25"/>
  <tableColumns count="10">
    <tableColumn id="1" name="Country" dataDxfId="223"/>
    <tableColumn id="2" name="Year" dataDxfId="222"/>
    <tableColumn id="3" name="Sector" dataDxfId="221"/>
    <tableColumn id="4" name="Parent Ownership Group" dataDxfId="220"/>
    <tableColumn id="5" name="Operating Division/Company" dataDxfId="219"/>
    <tableColumn id="6" name="Operating Brand/Title" dataDxfId="218"/>
    <tableColumn id="7" name="Total Revenue (Millions EUR€)" dataDxfId="217"/>
    <tableColumn id="8" name="Total Revenue (Millions US$)"/>
    <tableColumn id="9" name="Market Shares by Revenue (%)"/>
    <tableColumn id="10" name="Notes"/>
  </tableColumns>
  <tableStyleInfo showFirstColumn="0" showLastColumn="0" showRowStripes="1" showColumnStripes="0"/>
</table>
</file>

<file path=xl/tables/table11.xml><?xml version="1.0" encoding="utf-8"?>
<table xmlns="http://schemas.openxmlformats.org/spreadsheetml/2006/main" id="14" name="Table10" displayName="Table10" ref="A1:J2" totalsRowShown="0">
  <autoFilter ref="A1:J2"/>
  <tableColumns count="10">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0" name="Notes"/>
  </tableColumns>
  <tableStyleInfo showFirstColumn="0" showLastColumn="0" showRowStripes="1" showColumnStripes="0"/>
</table>
</file>

<file path=xl/tables/table12.xml><?xml version="1.0" encoding="utf-8"?>
<table xmlns="http://schemas.openxmlformats.org/spreadsheetml/2006/main" id="15" name="Table12" displayName="Table12" ref="A1:J2" totalsRowShown="0">
  <autoFilter ref="A1:J2"/>
  <tableColumns count="10">
    <tableColumn id="1" name="Country"/>
    <tableColumn id="2" name="Year"/>
    <tableColumn id="3" name="Sector"/>
    <tableColumn id="4" name="Parent Ownership Group"/>
    <tableColumn id="5" name="Operating Division/Company"/>
    <tableColumn id="6" name="Operating Brand/Title"/>
    <tableColumn id="7" name="Total Revenue (Millions EUR€)"/>
    <tableColumn id="8" name="Total Revenue (Millions US$)"/>
    <tableColumn id="9" name="Market Shares by Revenue (%)"/>
    <tableColumn id="10" name="Notes"/>
  </tableColumns>
  <tableStyleInfo showFirstColumn="0" showLastColumn="0" showRowStripes="1" showColumnStripes="0"/>
</table>
</file>

<file path=xl/tables/table13.xml><?xml version="1.0" encoding="utf-8"?>
<table xmlns="http://schemas.openxmlformats.org/spreadsheetml/2006/main" id="8" name="MERGERSA" displayName="MERGERSA" ref="A1:I15" totalsRowShown="0">
  <autoFilter ref="A1:I15"/>
  <tableColumns count="9">
    <tableColumn id="1" name="Country"/>
    <tableColumn id="2" name="Year"/>
    <tableColumn id="3" name="Sector"/>
    <tableColumn id="4" name="Acquired"/>
    <tableColumn id="5" name="Acquirer"/>
    <tableColumn id="6" name="Transaction Value (Millions EUR€)"/>
    <tableColumn id="7" name="Transaction Value (Millions US$)"/>
    <tableColumn id="8" name="Closing Date--Year Only"/>
    <tableColumn id="9" name="Notes"/>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s.statcounter.com/search-engine-market-share/al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ll.fr/sites/default/files/essentiel-jeu-video/ejv_mars_21_def_web_.pdf" TargetMode="External"/><Relationship Id="rId4" Type="http://schemas.openxmlformats.org/officeDocument/2006/relationships/table" Target="../tables/table1.xml"/><Relationship Id="rId1" Type="http://schemas.openxmlformats.org/officeDocument/2006/relationships/hyperlink" Target="https://www.sell.fr/sites/default/files/essentiel-jeu-video/ejv_mars_21_def_web_.pdf" TargetMode="External"/><Relationship Id="rId2" Type="http://schemas.openxmlformats.org/officeDocument/2006/relationships/hyperlink" Target="https://www.culture.gouv.fr/Media/Medias-creation-rapide/Chiffres-cles-2021_Radio.xls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humapp.com/wp-content/uploads/2019/12/Humapp-Rapport-Branche-2020.pdf" TargetMode="External"/><Relationship Id="rId4" Type="http://schemas.openxmlformats.org/officeDocument/2006/relationships/hyperlink" Target="https://humapp.com/wp-content/uploads/2019/12/Humapp-Rapport-Branche-2020.pdf" TargetMode="External"/><Relationship Id="rId5" Type="http://schemas.openxmlformats.org/officeDocument/2006/relationships/hyperlink" Target="https://humapp.com/wp-content/uploads/2019/12/Humapp-Rapport-Branche-2020.pdf" TargetMode="External"/><Relationship Id="rId6" Type="http://schemas.openxmlformats.org/officeDocument/2006/relationships/drawing" Target="../drawings/drawing1.xml"/><Relationship Id="rId1" Type="http://schemas.openxmlformats.org/officeDocument/2006/relationships/hyperlink" Target="https://humapp.com/wp-content/uploads/2019/12/Humapp-Rapport-Branche-2020.pdf" TargetMode="External"/><Relationship Id="rId2" Type="http://schemas.openxmlformats.org/officeDocument/2006/relationships/hyperlink" Target="https://humapp.com/wp-content/uploads/2019/12/Humapp-Rapport-Branche-2020.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humapp.com/wp-content/uploads/2018/10/Humapp-Rapport-Branche-2018.pdf" TargetMode="External"/><Relationship Id="rId4" Type="http://schemas.openxmlformats.org/officeDocument/2006/relationships/hyperlink" Target="https://humapp.com/wp-content/uploads/2018/10/Humapp-Rapport-Branche-2018.pdf" TargetMode="External"/><Relationship Id="rId5" Type="http://schemas.openxmlformats.org/officeDocument/2006/relationships/hyperlink" Target="https://humapp.com/wp-content/uploads/2018/10/Humapp-Rapport-Branche-2018.pdf" TargetMode="External"/><Relationship Id="rId1" Type="http://schemas.openxmlformats.org/officeDocument/2006/relationships/hyperlink" Target="https://humapp.com/wp-content/uploads/2018/10/Humapp-Rapport-Branche-2018.pdf" TargetMode="External"/><Relationship Id="rId2" Type="http://schemas.openxmlformats.org/officeDocument/2006/relationships/hyperlink" Target="https://humapp.com/wp-content/uploads/2018/10/Humapp-Rapport-Branche-2018.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csa.fr/content/download/264469/840463/version/1/file/Bilan%20financier%20des%20cha&#238;nes%20nationales" TargetMode="External"/><Relationship Id="rId4" Type="http://schemas.openxmlformats.org/officeDocument/2006/relationships/hyperlink" Target="https://www.csa.fr/content/download/264469/840463/version/1/file/Bilan%20financier%20des%20cha&#238;nes%20nationales" TargetMode="External"/><Relationship Id="rId5" Type="http://schemas.openxmlformats.org/officeDocument/2006/relationships/hyperlink" Target="https://www.csa.fr/content/download/264469/840463/version/1/file/Bilan%20financier%20des%20cha&#238;nes%20nationales" TargetMode="External"/><Relationship Id="rId6" Type="http://schemas.openxmlformats.org/officeDocument/2006/relationships/hyperlink" Target="https://www.csa.fr/content/download/264469/840463/version/1/file/Bilan%20financier%20des%20cha&#238;nes%20nationales" TargetMode="External"/><Relationship Id="rId7" Type="http://schemas.openxmlformats.org/officeDocument/2006/relationships/hyperlink" Target="https://www.csa.fr/content/download/264469/840463/version/1/file/Bilan%20financier%20des%20cha&#238;nes%20nationales" TargetMode="External"/><Relationship Id="rId1" Type="http://schemas.openxmlformats.org/officeDocument/2006/relationships/hyperlink" Target="https://www.csa.fr/content/download/264469/840463/version/1/file/Bilan%20financier%20des%20cha&#238;nes%20nationales" TargetMode="External"/><Relationship Id="rId2" Type="http://schemas.openxmlformats.org/officeDocument/2006/relationships/hyperlink" Target="https://www.csa.fr/content/download/264469/840463/version/1/file/Bilan%20financier%20des%20cha&#238;nes%20nationale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20" Type="http://schemas.openxmlformats.org/officeDocument/2006/relationships/hyperlink" Target="https://www/" TargetMode="External"/><Relationship Id="rId21" Type="http://schemas.openxmlformats.org/officeDocument/2006/relationships/hyperlink" Target="https://www/" TargetMode="External"/><Relationship Id="rId22" Type="http://schemas.openxmlformats.org/officeDocument/2006/relationships/hyperlink" Target="https://www/" TargetMode="External"/><Relationship Id="rId23" Type="http://schemas.openxmlformats.org/officeDocument/2006/relationships/hyperlink" Target="https://www/" TargetMode="External"/><Relationship Id="rId24" Type="http://schemas.openxmlformats.org/officeDocument/2006/relationships/hyperlink" Target="https://www/" TargetMode="External"/><Relationship Id="rId25" Type="http://schemas.openxmlformats.org/officeDocument/2006/relationships/hyperlink" Target="https://www/" TargetMode="External"/><Relationship Id="rId26" Type="http://schemas.openxmlformats.org/officeDocument/2006/relationships/hyperlink" Target="https://www/" TargetMode="External"/><Relationship Id="rId27" Type="http://schemas.openxmlformats.org/officeDocument/2006/relationships/hyperlink" Target="https://www/" TargetMode="External"/><Relationship Id="rId28" Type="http://schemas.openxmlformats.org/officeDocument/2006/relationships/hyperlink" Target="https://www/" TargetMode="External"/><Relationship Id="rId29" Type="http://schemas.openxmlformats.org/officeDocument/2006/relationships/hyperlink" Target="https://www/" TargetMode="External"/><Relationship Id="rId1" Type="http://schemas.openxmlformats.org/officeDocument/2006/relationships/hyperlink" Target="https://www/" TargetMode="External"/><Relationship Id="rId2" Type="http://schemas.openxmlformats.org/officeDocument/2006/relationships/hyperlink" Target="https://www/" TargetMode="External"/><Relationship Id="rId3" Type="http://schemas.openxmlformats.org/officeDocument/2006/relationships/hyperlink" Target="https://www/" TargetMode="External"/><Relationship Id="rId4" Type="http://schemas.openxmlformats.org/officeDocument/2006/relationships/hyperlink" Target="https://www/" TargetMode="External"/><Relationship Id="rId5" Type="http://schemas.openxmlformats.org/officeDocument/2006/relationships/hyperlink" Target="https://www/" TargetMode="External"/><Relationship Id="rId30" Type="http://schemas.openxmlformats.org/officeDocument/2006/relationships/hyperlink" Target="https://www/" TargetMode="External"/><Relationship Id="rId31" Type="http://schemas.openxmlformats.org/officeDocument/2006/relationships/hyperlink" Target="https://www/" TargetMode="External"/><Relationship Id="rId32" Type="http://schemas.openxmlformats.org/officeDocument/2006/relationships/hyperlink" Target="https://www/" TargetMode="External"/><Relationship Id="rId9" Type="http://schemas.openxmlformats.org/officeDocument/2006/relationships/hyperlink" Target="https://www/" TargetMode="External"/><Relationship Id="rId6" Type="http://schemas.openxmlformats.org/officeDocument/2006/relationships/hyperlink" Target="https://www/" TargetMode="External"/><Relationship Id="rId7" Type="http://schemas.openxmlformats.org/officeDocument/2006/relationships/hyperlink" Target="https://www/" TargetMode="External"/><Relationship Id="rId8" Type="http://schemas.openxmlformats.org/officeDocument/2006/relationships/hyperlink" Target="https://www/" TargetMode="External"/><Relationship Id="rId33" Type="http://schemas.openxmlformats.org/officeDocument/2006/relationships/hyperlink" Target="https://www/" TargetMode="External"/><Relationship Id="rId34" Type="http://schemas.openxmlformats.org/officeDocument/2006/relationships/hyperlink" Target="https://www/" TargetMode="External"/><Relationship Id="rId35" Type="http://schemas.openxmlformats.org/officeDocument/2006/relationships/hyperlink" Target="https://www/" TargetMode="External"/><Relationship Id="rId36" Type="http://schemas.openxmlformats.org/officeDocument/2006/relationships/hyperlink" Target="https://www/" TargetMode="External"/><Relationship Id="rId10" Type="http://schemas.openxmlformats.org/officeDocument/2006/relationships/hyperlink" Target="https://www/" TargetMode="External"/><Relationship Id="rId11" Type="http://schemas.openxmlformats.org/officeDocument/2006/relationships/hyperlink" Target="https://www/" TargetMode="External"/><Relationship Id="rId12" Type="http://schemas.openxmlformats.org/officeDocument/2006/relationships/hyperlink" Target="https://www/" TargetMode="External"/><Relationship Id="rId13" Type="http://schemas.openxmlformats.org/officeDocument/2006/relationships/hyperlink" Target="https://www/" TargetMode="External"/><Relationship Id="rId14" Type="http://schemas.openxmlformats.org/officeDocument/2006/relationships/hyperlink" Target="https://www/" TargetMode="External"/><Relationship Id="rId15" Type="http://schemas.openxmlformats.org/officeDocument/2006/relationships/hyperlink" Target="https://www/" TargetMode="External"/><Relationship Id="rId16" Type="http://schemas.openxmlformats.org/officeDocument/2006/relationships/hyperlink" Target="https://www/" TargetMode="External"/><Relationship Id="rId17" Type="http://schemas.openxmlformats.org/officeDocument/2006/relationships/hyperlink" Target="https://www/" TargetMode="External"/><Relationship Id="rId18" Type="http://schemas.openxmlformats.org/officeDocument/2006/relationships/hyperlink" Target="https://www/" TargetMode="External"/><Relationship Id="rId19" Type="http://schemas.openxmlformats.org/officeDocument/2006/relationships/hyperlink" Target="https://www/" TargetMode="External"/><Relationship Id="rId37"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1" Type="http://schemas.openxmlformats.org/officeDocument/2006/relationships/hyperlink" Target="https://www.lesindesradios.fr/blobs/com.cardiweb.cardiboxv6.cm.business.Article/4066351399229724652/fichier/1/fr/Communique_Les_Indes_Radios_-_126_000_ND_2018.pdf" TargetMode="External"/><Relationship Id="rId12" Type="http://schemas.openxmlformats.org/officeDocument/2006/relationships/hyperlink" Target="https://www.groupem6.fr/content/uploads/2021/03/Rapport-financier-annuel-2020.pdf" TargetMode="External"/><Relationship Id="rId13" Type="http://schemas.openxmlformats.org/officeDocument/2006/relationships/hyperlink" Target="https://www.offremedia.com/audience-radio-novembre-decembre-2019-en-part-daudience-lundi-vendredi-rtl-devance-france-inter" TargetMode="External"/><Relationship Id="rId1" Type="http://schemas.openxmlformats.org/officeDocument/2006/relationships/hyperlink" Target="https://www.nrjgroup.fr/files/2019/03/NRJ-Group-Pr&#233;sentation-des-r&#233;sultats-annuels-2018.pdf" TargetMode="External"/><Relationship Id="rId2" Type="http://schemas.openxmlformats.org/officeDocument/2006/relationships/hyperlink" Target="https://www.lagardere.com/rapport_annuel_2018/documents/document_reference_2018_fr/index.html" TargetMode="External"/><Relationship Id="rId3" Type="http://schemas.openxmlformats.org/officeDocument/2006/relationships/hyperlink" Target="https://www.lesindesradios.fr/blobs/com.cardiweb.cardiboxv6.cm.business.Article/4066351399229724652/fichier/1/fr/Communique_Les_Indes_Radios_-_126_000_ND_2018.pdf" TargetMode="External"/><Relationship Id="rId4" Type="http://schemas.openxmlformats.org/officeDocument/2006/relationships/hyperlink" Target="https://www.nrjgroup.fr/files/2020/02/NRJ-GROUP-Avis-financier-Chiffre-daffaires-2019.pdf" TargetMode="External"/><Relationship Id="rId5" Type="http://schemas.openxmlformats.org/officeDocument/2006/relationships/hyperlink" Target="https://www.groupem6.fr/content/uploads/2021/03/Rapport-financier-annuel-2020.pdf" TargetMode="External"/><Relationship Id="rId6" Type="http://schemas.openxmlformats.org/officeDocument/2006/relationships/hyperlink" Target="https://www.lagardere.com/fichiers/fckeditor/File/Relations_investisseurs/Publications/2021/Rapport_Annuel/210531_URD_2020_FR.pdf" TargetMode="External"/><Relationship Id="rId7" Type="http://schemas.openxmlformats.org/officeDocument/2006/relationships/hyperlink" Target="https://www.offremedia.com/audience-radio-novembre-decembre-2019-en-part-daudience-lundi-vendredi-rtl-devance-france-inter" TargetMode="External"/><Relationship Id="rId8" Type="http://schemas.openxmlformats.org/officeDocument/2006/relationships/hyperlink" Target="https://www.nrjgroup.fr/files/2022/02/NRJ-GROUP-Avis-financier-Chiffre-daffaires-2021.pdf" TargetMode="External"/><Relationship Id="rId9" Type="http://schemas.openxmlformats.org/officeDocument/2006/relationships/hyperlink" Target="https://www.lesindesradios.fr/blobs/com.cardiweb.cardiboxv6.cm.business.Article/4876594699883797602/fichier/1/fr/CDP_Les_Indes_Radios_-_EAR_National_ND_2021.pdf" TargetMode="External"/><Relationship Id="rId10" Type="http://schemas.openxmlformats.org/officeDocument/2006/relationships/hyperlink" Target="https://www.lagardere.com/rapport_annuel_2018/documents/document_reference_2018_fr/index.html"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1" Type="http://schemas.openxmlformats.org/officeDocument/2006/relationships/hyperlink" Target="https://www.cspdocendi.fr/sites/default/files/medias/documents/2021-09/livres_hebdo_classement_groupe_lefebvre_sarrut_juin_2020.pdf" TargetMode="External"/><Relationship Id="rId2" Type="http://schemas.openxmlformats.org/officeDocument/2006/relationships/hyperlink" Target="https://www.cspdocendi.fr/sites/default/files/medias/documents/2021-09/livres_hebdo_classement_groupe_lefebvre_sarrut_juin_2020.pdf" TargetMode="External"/><Relationship Id="rId3" Type="http://schemas.openxmlformats.org/officeDocument/2006/relationships/hyperlink" Target="https://www.cspdocendi.fr/sites/default/files/medias/documents/2021-09/livres_hebdo_classement_groupe_lefebvre_sarrut_juin_2020.pdf" TargetMode="External"/></Relationships>
</file>

<file path=xl/worksheets/_rels/sheet2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4.xml.rels><?xml version="1.0" encoding="UTF-8" standalone="yes"?>
<Relationships xmlns="http://schemas.openxmlformats.org/package/2006/relationships"><Relationship Id="rId1" Type="http://schemas.openxmlformats.org/officeDocument/2006/relationships/hyperlink" Target="https://gs.statcounter.com/search-engine-market-share/all/france/" TargetMode="External"/><Relationship Id="rId2" Type="http://schemas.openxmlformats.org/officeDocument/2006/relationships/hyperlink" Target="https://gs.statcounter.com/search-engine-market-share/all/france/"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gs.statcounter.com/os-market-share/desktop/" TargetMode="External"/><Relationship Id="rId2" Type="http://schemas.openxmlformats.org/officeDocument/2006/relationships/hyperlink" Target="https://gs.statcounter.com/os-market-share/desktop/"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gs.statcounter.com/browser-market-share/mobile/france/" TargetMode="External"/><Relationship Id="rId2" Type="http://schemas.openxmlformats.org/officeDocument/2006/relationships/hyperlink" Target="https://gs.statcounter.com/browser-market-share/mobile/france/"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gs.statcounter.com/browser-market-" TargetMode="External"/><Relationship Id="rId2" Type="http://schemas.openxmlformats.org/officeDocument/2006/relationships/hyperlink" Target="https://gs.statcounter.com/browser-market-" TargetMode="External"/></Relationships>
</file>

<file path=xl/worksheets/_rels/sheet3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36.xml.rels><?xml version="1.0" encoding="UTF-8" standalone="yes"?>
<Relationships xmlns="http://schemas.openxmlformats.org/package/2006/relationships"><Relationship Id="rId1" Type="http://schemas.openxmlformats.org/officeDocument/2006/relationships/hyperlink" Target="https://www.orange.com/fr/rapports-annuels-integ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8"/>
  <sheetViews>
    <sheetView zoomScale="60" zoomScaleNormal="60" zoomScalePageLayoutView="60" workbookViewId="0">
      <selection activeCell="C24" sqref="C24"/>
    </sheetView>
  </sheetViews>
  <sheetFormatPr baseColWidth="10" defaultColWidth="8.83203125" defaultRowHeight="16" x14ac:dyDescent="0.2"/>
  <cols>
    <col min="1" max="1" width="43.33203125" style="1" customWidth="1"/>
    <col min="2" max="2" width="45" customWidth="1"/>
    <col min="3" max="3" width="144.6640625" style="2" customWidth="1"/>
    <col min="4" max="1024" width="8.83203125" style="3"/>
  </cols>
  <sheetData>
    <row r="1" spans="1:3" s="6" customFormat="1" x14ac:dyDescent="0.2">
      <c r="A1" s="4" t="s">
        <v>0</v>
      </c>
      <c r="B1" s="5" t="s">
        <v>1</v>
      </c>
      <c r="C1" s="5" t="s">
        <v>2</v>
      </c>
    </row>
    <row r="2" spans="1:3" x14ac:dyDescent="0.2">
      <c r="A2" s="7" t="s">
        <v>3</v>
      </c>
      <c r="B2" s="8"/>
    </row>
    <row r="3" spans="1:3" x14ac:dyDescent="0.2">
      <c r="A3" s="9" t="s">
        <v>4</v>
      </c>
      <c r="B3" s="8"/>
    </row>
    <row r="4" spans="1:3" ht="96" x14ac:dyDescent="0.2">
      <c r="A4" s="9" t="s">
        <v>5</v>
      </c>
      <c r="B4" s="8" t="s">
        <v>6</v>
      </c>
      <c r="C4" s="10" t="s">
        <v>7</v>
      </c>
    </row>
    <row r="5" spans="1:3" ht="46.5" customHeight="1" x14ac:dyDescent="0.2">
      <c r="A5" s="9" t="s">
        <v>8</v>
      </c>
      <c r="B5" s="8" t="s">
        <v>6</v>
      </c>
      <c r="C5" s="10" t="s">
        <v>9</v>
      </c>
    </row>
    <row r="6" spans="1:3" ht="128" x14ac:dyDescent="0.2">
      <c r="A6" s="9" t="s">
        <v>10</v>
      </c>
      <c r="B6" s="8" t="s">
        <v>6</v>
      </c>
      <c r="C6" s="10" t="s">
        <v>11</v>
      </c>
    </row>
    <row r="7" spans="1:3" ht="144" x14ac:dyDescent="0.2">
      <c r="A7" s="9" t="s">
        <v>12</v>
      </c>
      <c r="B7" s="8" t="s">
        <v>6</v>
      </c>
      <c r="C7" s="10" t="s">
        <v>13</v>
      </c>
    </row>
    <row r="8" spans="1:3" ht="32" x14ac:dyDescent="0.2">
      <c r="A8" s="9" t="s">
        <v>14</v>
      </c>
      <c r="B8" s="8" t="s">
        <v>15</v>
      </c>
      <c r="C8" s="10" t="s">
        <v>16</v>
      </c>
    </row>
    <row r="9" spans="1:3" ht="48" x14ac:dyDescent="0.2">
      <c r="A9" s="9" t="s">
        <v>17</v>
      </c>
      <c r="B9" s="8" t="s">
        <v>15</v>
      </c>
      <c r="C9" s="10" t="s">
        <v>18</v>
      </c>
    </row>
    <row r="10" spans="1:3" ht="336" x14ac:dyDescent="0.2">
      <c r="A10" s="9" t="s">
        <v>19</v>
      </c>
      <c r="B10" s="8" t="s">
        <v>15</v>
      </c>
      <c r="C10" s="10" t="s">
        <v>20</v>
      </c>
    </row>
    <row r="11" spans="1:3" ht="96" x14ac:dyDescent="0.2">
      <c r="A11" s="11" t="s">
        <v>21</v>
      </c>
      <c r="B11" s="12" t="s">
        <v>15</v>
      </c>
      <c r="C11" s="13" t="s">
        <v>22</v>
      </c>
    </row>
    <row r="12" spans="1:3" ht="96" customHeight="1" x14ac:dyDescent="0.2">
      <c r="A12" s="9" t="s">
        <v>23</v>
      </c>
      <c r="B12" s="8" t="s">
        <v>15</v>
      </c>
      <c r="C12" s="10" t="s">
        <v>24</v>
      </c>
    </row>
    <row r="13" spans="1:3" s="16" customFormat="1" x14ac:dyDescent="0.2">
      <c r="A13" s="11" t="s">
        <v>25</v>
      </c>
      <c r="B13" s="14" t="s">
        <v>15</v>
      </c>
      <c r="C13" s="15" t="s">
        <v>26</v>
      </c>
    </row>
    <row r="14" spans="1:3" ht="126" customHeight="1" x14ac:dyDescent="0.2">
      <c r="A14" s="9" t="s">
        <v>27</v>
      </c>
      <c r="B14" s="8" t="s">
        <v>15</v>
      </c>
      <c r="C14" s="10" t="s">
        <v>28</v>
      </c>
    </row>
    <row r="15" spans="1:3" ht="33" customHeight="1" x14ac:dyDescent="0.2">
      <c r="A15" s="9" t="s">
        <v>29</v>
      </c>
      <c r="B15" s="8" t="s">
        <v>15</v>
      </c>
      <c r="C15" s="10" t="s">
        <v>30</v>
      </c>
    </row>
    <row r="16" spans="1:3" ht="144" x14ac:dyDescent="0.2">
      <c r="A16" s="9" t="s">
        <v>31</v>
      </c>
      <c r="B16" s="8" t="s">
        <v>15</v>
      </c>
      <c r="C16" s="10" t="s">
        <v>32</v>
      </c>
    </row>
    <row r="17" spans="1:3" ht="48" x14ac:dyDescent="0.2">
      <c r="A17" s="9" t="s">
        <v>33</v>
      </c>
      <c r="B17" s="8" t="s">
        <v>15</v>
      </c>
      <c r="C17" s="10" t="s">
        <v>34</v>
      </c>
    </row>
    <row r="18" spans="1:3" ht="48" x14ac:dyDescent="0.2">
      <c r="A18" s="9" t="s">
        <v>35</v>
      </c>
      <c r="B18" s="8" t="s">
        <v>15</v>
      </c>
      <c r="C18" s="10" t="s">
        <v>36</v>
      </c>
    </row>
    <row r="19" spans="1:3" x14ac:dyDescent="0.2">
      <c r="A19" s="9" t="s">
        <v>37</v>
      </c>
      <c r="B19" s="8" t="s">
        <v>15</v>
      </c>
      <c r="C19" s="10" t="s">
        <v>38</v>
      </c>
    </row>
    <row r="20" spans="1:3" ht="48" x14ac:dyDescent="0.2">
      <c r="A20" s="9" t="s">
        <v>39</v>
      </c>
      <c r="B20" s="8" t="s">
        <v>15</v>
      </c>
      <c r="C20" s="10" t="s">
        <v>40</v>
      </c>
    </row>
    <row r="21" spans="1:3" x14ac:dyDescent="0.2">
      <c r="A21" s="9" t="s">
        <v>41</v>
      </c>
      <c r="B21" s="8" t="s">
        <v>42</v>
      </c>
      <c r="C21" s="10" t="s">
        <v>43</v>
      </c>
    </row>
    <row r="22" spans="1:3" ht="112" x14ac:dyDescent="0.2">
      <c r="A22" s="9" t="s">
        <v>44</v>
      </c>
      <c r="B22" s="8" t="s">
        <v>42</v>
      </c>
      <c r="C22" s="10" t="s">
        <v>45</v>
      </c>
    </row>
    <row r="23" spans="1:3" ht="112" x14ac:dyDescent="0.2">
      <c r="A23" s="9" t="s">
        <v>46</v>
      </c>
      <c r="B23" s="8" t="s">
        <v>42</v>
      </c>
      <c r="C23" s="10" t="s">
        <v>47</v>
      </c>
    </row>
    <row r="24" spans="1:3" ht="112" x14ac:dyDescent="0.2">
      <c r="A24" s="9" t="s">
        <v>48</v>
      </c>
      <c r="B24" s="8" t="s">
        <v>42</v>
      </c>
      <c r="C24" s="10" t="s">
        <v>49</v>
      </c>
    </row>
    <row r="25" spans="1:3" ht="33.75" customHeight="1" x14ac:dyDescent="0.2">
      <c r="A25" s="9" t="s">
        <v>50</v>
      </c>
      <c r="B25" s="8" t="s">
        <v>42</v>
      </c>
      <c r="C25" s="10" t="s">
        <v>51</v>
      </c>
    </row>
    <row r="26" spans="1:3" ht="144" x14ac:dyDescent="0.2">
      <c r="A26" s="9" t="s">
        <v>52</v>
      </c>
      <c r="B26" s="8" t="s">
        <v>42</v>
      </c>
      <c r="C26" s="10" t="s">
        <v>53</v>
      </c>
    </row>
    <row r="27" spans="1:3" ht="128" x14ac:dyDescent="0.2">
      <c r="A27" s="9" t="s">
        <v>54</v>
      </c>
      <c r="B27" s="8" t="s">
        <v>42</v>
      </c>
      <c r="C27" s="10" t="s">
        <v>55</v>
      </c>
    </row>
    <row r="28" spans="1:3" ht="128" x14ac:dyDescent="0.2">
      <c r="A28" s="9" t="s">
        <v>56</v>
      </c>
      <c r="B28" s="8" t="s">
        <v>42</v>
      </c>
      <c r="C28" s="10" t="s">
        <v>57</v>
      </c>
    </row>
    <row r="29" spans="1:3" ht="96" x14ac:dyDescent="0.2">
      <c r="A29" s="9" t="s">
        <v>58</v>
      </c>
      <c r="B29" s="8" t="s">
        <v>42</v>
      </c>
      <c r="C29" s="10" t="s">
        <v>59</v>
      </c>
    </row>
    <row r="30" spans="1:3" ht="32" x14ac:dyDescent="0.2">
      <c r="A30" s="9" t="s">
        <v>60</v>
      </c>
      <c r="B30" s="8" t="s">
        <v>42</v>
      </c>
      <c r="C30" s="10" t="s">
        <v>61</v>
      </c>
    </row>
    <row r="31" spans="1:3" ht="192" x14ac:dyDescent="0.2">
      <c r="A31" s="11" t="s">
        <v>62</v>
      </c>
      <c r="B31" s="12" t="s">
        <v>63</v>
      </c>
      <c r="C31" s="15" t="s">
        <v>64</v>
      </c>
    </row>
    <row r="32" spans="1:3" ht="315" customHeight="1" x14ac:dyDescent="0.2">
      <c r="A32" s="11" t="s">
        <v>65</v>
      </c>
      <c r="B32" s="12" t="s">
        <v>63</v>
      </c>
      <c r="C32" s="15" t="s">
        <v>66</v>
      </c>
    </row>
    <row r="33" spans="1:3" ht="128" x14ac:dyDescent="0.2">
      <c r="A33" s="11" t="s">
        <v>67</v>
      </c>
      <c r="B33" s="12" t="s">
        <v>63</v>
      </c>
      <c r="C33" s="15" t="s">
        <v>68</v>
      </c>
    </row>
    <row r="34" spans="1:3" ht="240" x14ac:dyDescent="0.2">
      <c r="A34" s="11" t="s">
        <v>69</v>
      </c>
      <c r="B34" s="12" t="s">
        <v>63</v>
      </c>
      <c r="C34" s="15" t="s">
        <v>70</v>
      </c>
    </row>
    <row r="35" spans="1:3" ht="32" x14ac:dyDescent="0.2">
      <c r="A35" s="9" t="s">
        <v>71</v>
      </c>
      <c r="B35" s="8" t="s">
        <v>63</v>
      </c>
      <c r="C35" s="10" t="s">
        <v>72</v>
      </c>
    </row>
    <row r="36" spans="1:3" ht="256" x14ac:dyDescent="0.2">
      <c r="A36" s="9" t="s">
        <v>73</v>
      </c>
      <c r="B36" s="8" t="s">
        <v>63</v>
      </c>
      <c r="C36" s="10" t="s">
        <v>74</v>
      </c>
    </row>
    <row r="37" spans="1:3" x14ac:dyDescent="0.2">
      <c r="A37" s="9" t="s">
        <v>75</v>
      </c>
      <c r="B37" s="8" t="s">
        <v>63</v>
      </c>
    </row>
    <row r="38" spans="1:3" x14ac:dyDescent="0.2">
      <c r="A38" s="9" t="s">
        <v>76</v>
      </c>
      <c r="B38" s="8" t="s">
        <v>63</v>
      </c>
    </row>
  </sheetData>
  <conditionalFormatting sqref="C1">
    <cfRule type="cellIs" dxfId="216" priority="2" operator="equal">
      <formula>0</formula>
    </cfRule>
  </conditionalFormatting>
  <hyperlinks>
    <hyperlink ref="C25" r:id="rId1" display="Moteurs de recherche : inclut les principaux systèmes de recherche d'informations sur le web, quel que soit le mode d'accès (mobiles et bureau combinés), par exemple Google, Baidu, Bing, Yandex, Naver. _x000a__x000a_Une bonne source de données nationales et internationales sur la part de marché des différents systèmes d'exploitation mobiles dans le temps est StatCounter (https://gs.statcounter.com/search-engine-market-share/all/)."/>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8"/>
  <sheetViews>
    <sheetView zoomScaleNormal="60" zoomScalePageLayoutView="60" workbookViewId="0">
      <pane ySplit="1" topLeftCell="A173" activePane="bottomLeft" state="frozen"/>
      <selection pane="bottomLeft" activeCell="D191" sqref="D191"/>
    </sheetView>
  </sheetViews>
  <sheetFormatPr baseColWidth="10" defaultColWidth="9" defaultRowHeight="16" x14ac:dyDescent="0.2"/>
  <cols>
    <col min="1" max="1" width="10" style="17" customWidth="1"/>
    <col min="2" max="2" width="8.6640625" style="8" customWidth="1"/>
    <col min="3" max="3" width="42.83203125" style="17" customWidth="1"/>
    <col min="4" max="4" width="32.1640625" style="18" customWidth="1"/>
    <col min="5" max="5" width="25.6640625" style="2" customWidth="1"/>
    <col min="6" max="6" width="35" style="2" customWidth="1"/>
    <col min="7" max="7" width="37" style="2" customWidth="1"/>
    <col min="8" max="8" width="36.33203125" style="2" customWidth="1"/>
    <col min="9" max="9" width="28.1640625" style="2" customWidth="1"/>
    <col min="10" max="10" width="31.1640625" style="2" customWidth="1"/>
    <col min="11" max="11" width="29.6640625" style="2" customWidth="1"/>
    <col min="12" max="12" width="37.6640625" style="2" customWidth="1"/>
    <col min="13" max="13" width="39.6640625" style="2" customWidth="1"/>
    <col min="14" max="14" width="42.6640625" style="2" customWidth="1"/>
    <col min="15" max="15" width="33.5" style="2" customWidth="1"/>
    <col min="16" max="16" width="31.1640625" style="2" customWidth="1"/>
    <col min="17" max="17" width="30.6640625" style="2" customWidth="1"/>
    <col min="18" max="18" width="255.6640625" style="19" customWidth="1"/>
    <col min="19" max="1024" width="9" style="2"/>
  </cols>
  <sheetData>
    <row r="1" spans="1:18" s="5" customFormat="1" ht="18" customHeight="1" x14ac:dyDescent="0.2">
      <c r="A1" s="20" t="s">
        <v>77</v>
      </c>
      <c r="B1" s="20" t="s">
        <v>78</v>
      </c>
      <c r="C1" s="20" t="s">
        <v>0</v>
      </c>
      <c r="D1" s="21" t="s">
        <v>79</v>
      </c>
      <c r="E1" s="5" t="s">
        <v>80</v>
      </c>
      <c r="F1" s="5" t="s">
        <v>81</v>
      </c>
      <c r="G1" s="5" t="s">
        <v>82</v>
      </c>
      <c r="H1" s="5" t="s">
        <v>83</v>
      </c>
      <c r="I1" s="5" t="s">
        <v>84</v>
      </c>
      <c r="J1" s="5" t="s">
        <v>85</v>
      </c>
      <c r="K1" s="5" t="s">
        <v>86</v>
      </c>
      <c r="L1" s="5" t="s">
        <v>87</v>
      </c>
      <c r="M1" s="5" t="s">
        <v>88</v>
      </c>
      <c r="N1" s="5" t="s">
        <v>89</v>
      </c>
      <c r="O1" s="5" t="s">
        <v>90</v>
      </c>
      <c r="P1" s="5" t="s">
        <v>91</v>
      </c>
      <c r="Q1" s="5" t="s">
        <v>92</v>
      </c>
      <c r="R1" s="20" t="s">
        <v>75</v>
      </c>
    </row>
    <row r="3" spans="1:18" ht="18" customHeight="1" x14ac:dyDescent="0.2">
      <c r="A3" s="22" t="s">
        <v>93</v>
      </c>
      <c r="B3" s="17">
        <v>2002</v>
      </c>
      <c r="C3" s="22" t="s">
        <v>94</v>
      </c>
      <c r="D3" s="18" t="s">
        <v>95</v>
      </c>
      <c r="E3" s="24">
        <v>26073</v>
      </c>
      <c r="G3" s="25"/>
      <c r="H3" s="25"/>
      <c r="I3" s="25"/>
      <c r="J3" s="25"/>
      <c r="K3" s="25"/>
      <c r="R3" s="26"/>
    </row>
    <row r="4" spans="1:18" ht="18" customHeight="1" x14ac:dyDescent="0.2">
      <c r="A4" s="22" t="s">
        <v>93</v>
      </c>
      <c r="B4" s="17">
        <v>2004</v>
      </c>
      <c r="C4" s="22" t="s">
        <v>94</v>
      </c>
      <c r="D4" s="18" t="s">
        <v>95</v>
      </c>
      <c r="E4" s="24">
        <v>37724</v>
      </c>
      <c r="G4" s="25"/>
      <c r="H4" s="25"/>
      <c r="I4" s="25"/>
      <c r="J4" s="25"/>
      <c r="K4" s="25"/>
      <c r="R4" s="26"/>
    </row>
    <row r="5" spans="1:18" ht="18" customHeight="1" x14ac:dyDescent="0.2">
      <c r="A5" s="22" t="s">
        <v>93</v>
      </c>
      <c r="B5" s="17">
        <v>2008</v>
      </c>
      <c r="C5" s="22" t="s">
        <v>94</v>
      </c>
      <c r="D5" s="18" t="s">
        <v>95</v>
      </c>
      <c r="E5" s="24">
        <v>51522</v>
      </c>
      <c r="G5" s="25"/>
      <c r="H5" s="25"/>
      <c r="I5" s="25"/>
      <c r="J5" s="25"/>
      <c r="K5" s="25"/>
      <c r="R5" s="26"/>
    </row>
    <row r="6" spans="1:18" ht="18" customHeight="1" x14ac:dyDescent="0.2">
      <c r="A6" s="22" t="s">
        <v>93</v>
      </c>
      <c r="B6" s="17">
        <v>2011</v>
      </c>
      <c r="C6" s="22" t="s">
        <v>94</v>
      </c>
      <c r="D6" s="18" t="s">
        <v>95</v>
      </c>
      <c r="E6" s="24">
        <v>48769</v>
      </c>
      <c r="G6" s="25"/>
      <c r="H6" s="25"/>
      <c r="I6" s="25"/>
      <c r="J6" s="25"/>
      <c r="K6" s="25"/>
      <c r="R6" s="26"/>
    </row>
    <row r="7" spans="1:18" ht="18" customHeight="1" x14ac:dyDescent="0.2">
      <c r="A7" s="22" t="s">
        <v>93</v>
      </c>
      <c r="B7" s="17">
        <v>2013</v>
      </c>
      <c r="C7" s="22" t="s">
        <v>94</v>
      </c>
      <c r="D7" s="18" t="s">
        <v>95</v>
      </c>
      <c r="E7" s="24">
        <v>39787</v>
      </c>
      <c r="G7" s="25"/>
      <c r="H7" s="25"/>
      <c r="I7" s="25"/>
      <c r="J7" s="25"/>
      <c r="K7" s="25"/>
      <c r="R7" s="26"/>
    </row>
    <row r="8" spans="1:18" ht="18" customHeight="1" x14ac:dyDescent="0.2">
      <c r="A8" s="22" t="s">
        <v>93</v>
      </c>
      <c r="B8" s="17">
        <v>2015</v>
      </c>
      <c r="C8" s="22" t="s">
        <v>94</v>
      </c>
      <c r="D8" s="18">
        <f>SUM(1374+3703+484)</f>
        <v>5561</v>
      </c>
      <c r="E8" s="24"/>
      <c r="G8" s="25"/>
      <c r="H8" s="25"/>
      <c r="I8" s="25"/>
      <c r="J8" s="25"/>
      <c r="K8" s="25"/>
      <c r="R8" s="26" t="s">
        <v>1767</v>
      </c>
    </row>
    <row r="9" spans="1:18" ht="18" customHeight="1" x14ac:dyDescent="0.2">
      <c r="A9" s="22" t="s">
        <v>93</v>
      </c>
      <c r="B9" s="17">
        <v>2016</v>
      </c>
      <c r="C9" s="22" t="s">
        <v>94</v>
      </c>
      <c r="D9" s="18">
        <f>SUM(1273+3386+456)</f>
        <v>5115</v>
      </c>
      <c r="E9" s="24"/>
      <c r="G9" s="25"/>
      <c r="H9" s="25"/>
      <c r="I9" s="25"/>
      <c r="J9" s="25"/>
      <c r="K9" s="25"/>
      <c r="R9" s="26" t="s">
        <v>1767</v>
      </c>
    </row>
    <row r="10" spans="1:18" ht="18" customHeight="1" x14ac:dyDescent="0.2">
      <c r="A10" s="22" t="s">
        <v>93</v>
      </c>
      <c r="B10" s="17">
        <v>2017</v>
      </c>
      <c r="C10" s="22" t="s">
        <v>94</v>
      </c>
      <c r="D10" s="18">
        <f>SUM(1078+3025+371)</f>
        <v>4474</v>
      </c>
      <c r="E10" s="24"/>
      <c r="G10" s="25"/>
      <c r="H10" s="25"/>
      <c r="I10" s="25"/>
      <c r="J10" s="25"/>
      <c r="K10" s="25"/>
      <c r="R10" s="26" t="s">
        <v>1767</v>
      </c>
    </row>
    <row r="11" spans="1:18" ht="18" customHeight="1" x14ac:dyDescent="0.2">
      <c r="A11" s="22" t="s">
        <v>93</v>
      </c>
      <c r="B11" s="17">
        <v>2018</v>
      </c>
      <c r="C11" s="22" t="s">
        <v>94</v>
      </c>
      <c r="D11" s="18">
        <f>SUM(920+2699+313)</f>
        <v>3932</v>
      </c>
      <c r="E11" s="24"/>
      <c r="G11" s="25"/>
      <c r="H11" s="25"/>
      <c r="I11" s="25"/>
      <c r="J11" s="25"/>
      <c r="K11" s="25"/>
      <c r="R11" s="26" t="s">
        <v>1767</v>
      </c>
    </row>
    <row r="12" spans="1:18" ht="18" customHeight="1" x14ac:dyDescent="0.2">
      <c r="A12" s="22" t="s">
        <v>93</v>
      </c>
      <c r="B12" s="17">
        <v>2019</v>
      </c>
      <c r="C12" s="22" t="s">
        <v>94</v>
      </c>
      <c r="D12" s="18">
        <f>SUM(783+2368+268)</f>
        <v>3419</v>
      </c>
      <c r="E12" s="24"/>
      <c r="G12" s="25"/>
      <c r="H12" s="25"/>
      <c r="I12" s="25"/>
      <c r="J12" s="25"/>
      <c r="K12" s="25"/>
      <c r="R12" s="26" t="s">
        <v>1767</v>
      </c>
    </row>
    <row r="13" spans="1:18" ht="18" customHeight="1" x14ac:dyDescent="0.2">
      <c r="A13" s="22" t="s">
        <v>93</v>
      </c>
      <c r="B13" s="17">
        <v>2020</v>
      </c>
      <c r="C13" s="22" t="s">
        <v>94</v>
      </c>
      <c r="D13" s="18">
        <f>SUM(725+2114+267)</f>
        <v>3106</v>
      </c>
      <c r="E13" s="24"/>
      <c r="G13" s="25"/>
      <c r="H13" s="25"/>
      <c r="I13" s="25"/>
      <c r="J13" s="25"/>
      <c r="K13" s="25"/>
      <c r="R13" s="26" t="s">
        <v>1767</v>
      </c>
    </row>
    <row r="14" spans="1:18" ht="18" customHeight="1" x14ac:dyDescent="0.2">
      <c r="A14" s="22" t="s">
        <v>93</v>
      </c>
      <c r="B14" s="17">
        <v>2021</v>
      </c>
      <c r="C14" s="22" t="s">
        <v>94</v>
      </c>
      <c r="D14" s="18">
        <f>SUM(583+1773+222)</f>
        <v>2578</v>
      </c>
      <c r="E14" s="24"/>
      <c r="G14" s="25"/>
      <c r="H14" s="25"/>
      <c r="I14" s="25"/>
      <c r="J14" s="25"/>
      <c r="K14" s="25"/>
      <c r="R14" s="26" t="s">
        <v>1767</v>
      </c>
    </row>
    <row r="15" spans="1:18" ht="18" customHeight="1" x14ac:dyDescent="0.2">
      <c r="A15" s="22" t="s">
        <v>93</v>
      </c>
      <c r="B15" s="17">
        <v>2022</v>
      </c>
      <c r="C15" s="22" t="s">
        <v>94</v>
      </c>
      <c r="D15" s="18">
        <f>SUM(465+1499+179)</f>
        <v>2143</v>
      </c>
      <c r="E15" s="24"/>
      <c r="G15" s="25"/>
      <c r="H15" s="25"/>
      <c r="I15" s="25"/>
      <c r="J15" s="25"/>
      <c r="K15" s="25"/>
      <c r="R15" s="26"/>
    </row>
    <row r="16" spans="1:18" ht="18" customHeight="1" x14ac:dyDescent="0.2">
      <c r="A16" s="22" t="s">
        <v>93</v>
      </c>
      <c r="B16" s="17">
        <v>1998</v>
      </c>
      <c r="C16" s="22" t="s">
        <v>96</v>
      </c>
      <c r="D16" s="18">
        <v>3949</v>
      </c>
      <c r="E16" s="24">
        <v>4626</v>
      </c>
      <c r="G16" s="25"/>
      <c r="H16" s="25"/>
      <c r="I16" s="25"/>
      <c r="J16" s="25"/>
      <c r="K16" s="25"/>
      <c r="R16" s="26"/>
    </row>
    <row r="17" spans="1:18" ht="18" customHeight="1" x14ac:dyDescent="0.2">
      <c r="A17" s="22" t="s">
        <v>93</v>
      </c>
      <c r="B17" s="17">
        <v>2000</v>
      </c>
      <c r="C17" s="22" t="s">
        <v>96</v>
      </c>
      <c r="D17" s="18">
        <v>7890</v>
      </c>
      <c r="E17" s="24">
        <v>7295</v>
      </c>
      <c r="G17" s="25"/>
      <c r="H17" s="25"/>
      <c r="I17" s="25"/>
      <c r="J17" s="25"/>
      <c r="K17" s="25"/>
      <c r="R17" s="26"/>
    </row>
    <row r="18" spans="1:18" ht="18" customHeight="1" x14ac:dyDescent="0.2">
      <c r="A18" s="22" t="s">
        <v>93</v>
      </c>
      <c r="B18" s="17">
        <v>2004</v>
      </c>
      <c r="C18" s="22" t="s">
        <v>96</v>
      </c>
      <c r="D18" s="18">
        <v>14862</v>
      </c>
      <c r="E18" s="24">
        <v>18484</v>
      </c>
      <c r="G18" s="25"/>
      <c r="H18" s="25"/>
      <c r="I18" s="25"/>
      <c r="J18" s="25"/>
      <c r="K18" s="25"/>
      <c r="R18" s="26"/>
    </row>
    <row r="19" spans="1:18" ht="18" customHeight="1" x14ac:dyDescent="0.2">
      <c r="A19" s="22" t="s">
        <v>93</v>
      </c>
      <c r="B19" s="17">
        <v>2008</v>
      </c>
      <c r="C19" s="22" t="s">
        <v>96</v>
      </c>
      <c r="D19" s="18">
        <v>18669</v>
      </c>
      <c r="E19" s="24">
        <v>27464</v>
      </c>
      <c r="G19" s="25"/>
      <c r="H19" s="25"/>
      <c r="I19" s="25"/>
      <c r="J19" s="25"/>
      <c r="K19" s="25"/>
      <c r="R19" s="26"/>
    </row>
    <row r="20" spans="1:18" ht="18" customHeight="1" x14ac:dyDescent="0.2">
      <c r="A20" s="22" t="s">
        <v>93</v>
      </c>
      <c r="B20" s="17">
        <v>2011</v>
      </c>
      <c r="C20" s="22" t="s">
        <v>96</v>
      </c>
      <c r="D20" s="18">
        <v>18957</v>
      </c>
      <c r="E20" s="24">
        <v>26400</v>
      </c>
      <c r="G20" s="25"/>
      <c r="H20" s="25"/>
      <c r="I20" s="25"/>
      <c r="J20" s="25"/>
      <c r="K20" s="25"/>
      <c r="R20" s="26"/>
    </row>
    <row r="21" spans="1:18" ht="18" customHeight="1" x14ac:dyDescent="0.2">
      <c r="A21" s="22" t="s">
        <v>93</v>
      </c>
      <c r="B21" s="17">
        <v>2013</v>
      </c>
      <c r="C21" s="22" t="s">
        <v>96</v>
      </c>
      <c r="D21" s="18">
        <v>15056</v>
      </c>
      <c r="E21" s="24">
        <v>19995</v>
      </c>
      <c r="G21" s="25"/>
      <c r="H21" s="25"/>
      <c r="I21" s="25"/>
      <c r="J21" s="25"/>
      <c r="K21" s="25"/>
      <c r="R21" s="26"/>
    </row>
    <row r="22" spans="1:18" ht="18" customHeight="1" x14ac:dyDescent="0.2">
      <c r="A22" s="22" t="s">
        <v>93</v>
      </c>
      <c r="B22" s="17">
        <v>2015</v>
      </c>
      <c r="C22" s="22" t="s">
        <v>96</v>
      </c>
      <c r="D22" s="18">
        <f>SUM(14145+788+127+97)</f>
        <v>15157</v>
      </c>
      <c r="E22" s="24"/>
      <c r="G22" s="25"/>
      <c r="H22" s="25"/>
      <c r="I22" s="25"/>
      <c r="J22" s="25"/>
      <c r="K22" s="25"/>
      <c r="R22" s="26" t="s">
        <v>1768</v>
      </c>
    </row>
    <row r="23" spans="1:18" ht="18" customHeight="1" x14ac:dyDescent="0.2">
      <c r="A23" s="22" t="s">
        <v>93</v>
      </c>
      <c r="B23" s="17">
        <v>2016</v>
      </c>
      <c r="C23" s="22" t="s">
        <v>96</v>
      </c>
      <c r="D23" s="18">
        <f>SUM(14049+634+120+104)</f>
        <v>14907</v>
      </c>
      <c r="E23" s="24"/>
      <c r="G23" s="25"/>
      <c r="H23" s="25"/>
      <c r="I23" s="25"/>
      <c r="J23" s="25"/>
      <c r="K23" s="25"/>
      <c r="R23" s="26" t="s">
        <v>1768</v>
      </c>
    </row>
    <row r="24" spans="1:18" ht="18" customHeight="1" x14ac:dyDescent="0.2">
      <c r="A24" s="22" t="s">
        <v>93</v>
      </c>
      <c r="B24" s="17">
        <v>2017</v>
      </c>
      <c r="C24" s="22" t="s">
        <v>96</v>
      </c>
      <c r="D24" s="18">
        <f>SUM(12982+631+102+114)</f>
        <v>13829</v>
      </c>
      <c r="E24" s="24"/>
      <c r="G24" s="25"/>
      <c r="H24" s="25"/>
      <c r="I24" s="25"/>
      <c r="J24" s="25"/>
      <c r="K24" s="25"/>
      <c r="R24" s="26" t="s">
        <v>1768</v>
      </c>
    </row>
    <row r="25" spans="1:18" ht="18" customHeight="1" x14ac:dyDescent="0.2">
      <c r="A25" s="22" t="s">
        <v>93</v>
      </c>
      <c r="B25" s="17">
        <v>2018</v>
      </c>
      <c r="C25" s="22" t="s">
        <v>96</v>
      </c>
      <c r="D25" s="18">
        <f>SUM(13017+575+99+127)</f>
        <v>13818</v>
      </c>
      <c r="E25" s="24"/>
      <c r="G25" s="25"/>
      <c r="H25" s="25"/>
      <c r="I25" s="25"/>
      <c r="J25" s="25"/>
      <c r="K25" s="25"/>
      <c r="R25" s="26" t="s">
        <v>1768</v>
      </c>
    </row>
    <row r="26" spans="1:18" ht="18" customHeight="1" x14ac:dyDescent="0.2">
      <c r="A26" s="22" t="s">
        <v>93</v>
      </c>
      <c r="B26" s="17">
        <v>2019</v>
      </c>
      <c r="C26" s="22" t="s">
        <v>96</v>
      </c>
      <c r="D26" s="18">
        <f>SUM(13339+564+109+132)</f>
        <v>14144</v>
      </c>
      <c r="E26" s="24"/>
      <c r="G26" s="25"/>
      <c r="H26" s="25"/>
      <c r="I26" s="25"/>
      <c r="J26" s="25"/>
      <c r="K26" s="25"/>
      <c r="R26" s="26" t="s">
        <v>1768</v>
      </c>
    </row>
    <row r="27" spans="1:18" ht="18" customHeight="1" x14ac:dyDescent="0.2">
      <c r="A27" s="22" t="s">
        <v>93</v>
      </c>
      <c r="B27" s="17">
        <v>2020</v>
      </c>
      <c r="C27" s="22" t="s">
        <v>96</v>
      </c>
      <c r="D27" s="18">
        <f>SUM(13430+575+103+142)</f>
        <v>14250</v>
      </c>
      <c r="G27" s="25"/>
      <c r="H27" s="25"/>
      <c r="I27" s="25"/>
      <c r="J27" s="25"/>
      <c r="K27" s="25"/>
      <c r="R27" s="26" t="s">
        <v>1768</v>
      </c>
    </row>
    <row r="28" spans="1:18" ht="18" customHeight="1" x14ac:dyDescent="0.2">
      <c r="A28" s="22" t="s">
        <v>93</v>
      </c>
      <c r="B28" s="17">
        <v>2021</v>
      </c>
      <c r="C28" s="22" t="s">
        <v>96</v>
      </c>
      <c r="D28" s="18">
        <f>SUM(13992+551+66+136)</f>
        <v>14745</v>
      </c>
      <c r="E28" s="24"/>
      <c r="G28" s="25"/>
      <c r="H28" s="25"/>
      <c r="I28" s="25"/>
      <c r="J28" s="25"/>
      <c r="K28" s="25"/>
      <c r="R28" s="26" t="s">
        <v>1768</v>
      </c>
    </row>
    <row r="29" spans="1:18" ht="18" customHeight="1" x14ac:dyDescent="0.2">
      <c r="A29" s="22" t="s">
        <v>93</v>
      </c>
      <c r="B29" s="17">
        <v>2022</v>
      </c>
      <c r="C29" s="22" t="s">
        <v>96</v>
      </c>
      <c r="D29" s="18">
        <f>SUM(14617+549+47+152)</f>
        <v>15365</v>
      </c>
      <c r="E29" s="24"/>
      <c r="G29" s="25"/>
      <c r="H29" s="25"/>
      <c r="I29" s="25"/>
      <c r="J29" s="25"/>
      <c r="K29" s="25"/>
      <c r="R29" s="26"/>
    </row>
    <row r="30" spans="1:18" ht="18" customHeight="1" x14ac:dyDescent="0.2">
      <c r="A30" s="22" t="s">
        <v>93</v>
      </c>
      <c r="B30" s="17">
        <v>2004</v>
      </c>
      <c r="C30" s="17" t="s">
        <v>97</v>
      </c>
      <c r="D30" s="18">
        <v>2837</v>
      </c>
      <c r="E30" s="24">
        <v>3529</v>
      </c>
      <c r="G30" s="25"/>
      <c r="H30" s="25"/>
      <c r="I30" s="25"/>
      <c r="J30" s="25"/>
      <c r="K30" s="25"/>
      <c r="R30" s="26"/>
    </row>
    <row r="31" spans="1:18" ht="18" customHeight="1" x14ac:dyDescent="0.2">
      <c r="A31" s="22" t="s">
        <v>93</v>
      </c>
      <c r="B31" s="17">
        <v>2008</v>
      </c>
      <c r="C31" s="17" t="s">
        <v>97</v>
      </c>
      <c r="D31" s="18">
        <v>6549</v>
      </c>
      <c r="E31" s="24">
        <v>9634</v>
      </c>
      <c r="G31" s="25"/>
      <c r="H31" s="25"/>
      <c r="I31" s="25"/>
      <c r="J31" s="25"/>
      <c r="K31" s="25"/>
      <c r="R31" s="26"/>
    </row>
    <row r="32" spans="1:18" ht="18" customHeight="1" x14ac:dyDescent="0.2">
      <c r="A32" s="22" t="s">
        <v>93</v>
      </c>
      <c r="B32" s="17">
        <v>2012</v>
      </c>
      <c r="C32" s="17" t="s">
        <v>97</v>
      </c>
      <c r="D32" s="18">
        <v>9131</v>
      </c>
      <c r="E32" s="24">
        <v>12715</v>
      </c>
      <c r="G32" s="25"/>
      <c r="H32" s="25"/>
      <c r="I32" s="25"/>
      <c r="J32" s="25"/>
      <c r="K32" s="25"/>
      <c r="R32" s="26"/>
    </row>
    <row r="33" spans="1:18" ht="18" customHeight="1" x14ac:dyDescent="0.2">
      <c r="A33" s="22" t="s">
        <v>93</v>
      </c>
      <c r="B33" s="17">
        <v>2014</v>
      </c>
      <c r="C33" s="17" t="s">
        <v>97</v>
      </c>
      <c r="D33" s="18">
        <v>9729</v>
      </c>
      <c r="E33" s="24">
        <v>12921</v>
      </c>
      <c r="G33" s="25"/>
      <c r="H33" s="25"/>
      <c r="I33" s="25"/>
      <c r="J33" s="25"/>
      <c r="K33" s="25"/>
      <c r="R33" s="26"/>
    </row>
    <row r="34" spans="1:18" ht="18" customHeight="1" x14ac:dyDescent="0.2">
      <c r="A34" s="22" t="s">
        <v>93</v>
      </c>
      <c r="B34" s="17">
        <v>2015</v>
      </c>
      <c r="C34" s="22" t="s">
        <v>97</v>
      </c>
      <c r="D34" s="18">
        <f>17339-D8</f>
        <v>11778</v>
      </c>
      <c r="E34" s="24"/>
      <c r="G34" s="25"/>
      <c r="H34" s="25"/>
      <c r="I34" s="25"/>
      <c r="J34" s="25"/>
      <c r="K34" s="25"/>
      <c r="R34" s="26" t="s">
        <v>1264</v>
      </c>
    </row>
    <row r="35" spans="1:18" ht="18" customHeight="1" x14ac:dyDescent="0.2">
      <c r="A35" s="22" t="s">
        <v>93</v>
      </c>
      <c r="B35" s="17">
        <v>2016</v>
      </c>
      <c r="C35" s="22" t="s">
        <v>97</v>
      </c>
      <c r="D35" s="18">
        <f>17325-D9</f>
        <v>12210</v>
      </c>
      <c r="E35" s="24"/>
      <c r="F35" s="18"/>
      <c r="G35" s="25"/>
      <c r="H35" s="25"/>
      <c r="I35" s="25"/>
      <c r="J35" s="25"/>
      <c r="K35" s="25"/>
      <c r="R35" s="26" t="s">
        <v>1264</v>
      </c>
    </row>
    <row r="36" spans="1:18" ht="18" customHeight="1" x14ac:dyDescent="0.2">
      <c r="A36" s="22" t="s">
        <v>93</v>
      </c>
      <c r="B36" s="17">
        <v>2017</v>
      </c>
      <c r="C36" s="22" t="s">
        <v>97</v>
      </c>
      <c r="D36" s="18">
        <f>17243-D10</f>
        <v>12769</v>
      </c>
      <c r="E36" s="24"/>
      <c r="F36" s="18"/>
      <c r="G36" s="25"/>
      <c r="H36" s="25"/>
      <c r="I36" s="25"/>
      <c r="J36" s="25"/>
      <c r="K36" s="25"/>
      <c r="R36" s="26" t="s">
        <v>1264</v>
      </c>
    </row>
    <row r="37" spans="1:18" ht="18" customHeight="1" x14ac:dyDescent="0.2">
      <c r="A37" s="22" t="s">
        <v>93</v>
      </c>
      <c r="B37" s="17">
        <v>2018</v>
      </c>
      <c r="C37" s="22" t="s">
        <v>97</v>
      </c>
      <c r="D37" s="18">
        <f>(16829-D11)</f>
        <v>12897</v>
      </c>
      <c r="E37" s="24"/>
      <c r="F37" s="18"/>
      <c r="G37" s="25"/>
      <c r="H37" s="25"/>
      <c r="I37" s="25"/>
      <c r="J37" s="25"/>
      <c r="K37" s="25"/>
      <c r="R37" s="26" t="s">
        <v>1264</v>
      </c>
    </row>
    <row r="38" spans="1:18" ht="18" customHeight="1" x14ac:dyDescent="0.2">
      <c r="A38" s="22" t="s">
        <v>93</v>
      </c>
      <c r="B38" s="17">
        <v>2019</v>
      </c>
      <c r="C38" s="22" t="s">
        <v>97</v>
      </c>
      <c r="D38" s="18">
        <f>16517-D12</f>
        <v>13098</v>
      </c>
      <c r="E38" s="24"/>
      <c r="F38" s="18"/>
      <c r="G38" s="25"/>
      <c r="H38" s="25"/>
      <c r="I38" s="25"/>
      <c r="J38" s="25"/>
      <c r="K38" s="25"/>
      <c r="R38" s="26" t="s">
        <v>1264</v>
      </c>
    </row>
    <row r="39" spans="1:18" ht="18" customHeight="1" x14ac:dyDescent="0.2">
      <c r="A39" s="22" t="s">
        <v>93</v>
      </c>
      <c r="B39" s="17">
        <v>2020</v>
      </c>
      <c r="C39" s="22" t="s">
        <v>97</v>
      </c>
      <c r="D39" s="18">
        <f>16564-D13</f>
        <v>13458</v>
      </c>
      <c r="E39" s="24"/>
      <c r="F39" s="18"/>
      <c r="G39" s="25"/>
      <c r="H39" s="25"/>
      <c r="I39" s="25"/>
      <c r="J39" s="25"/>
      <c r="K39" s="25"/>
      <c r="R39" s="26" t="s">
        <v>1264</v>
      </c>
    </row>
    <row r="40" spans="1:18" ht="18" customHeight="1" x14ac:dyDescent="0.2">
      <c r="A40" s="22" t="s">
        <v>93</v>
      </c>
      <c r="B40" s="17">
        <v>2021</v>
      </c>
      <c r="C40" s="22" t="s">
        <v>97</v>
      </c>
      <c r="D40" s="18">
        <f>16663-D14</f>
        <v>14085</v>
      </c>
      <c r="E40" s="24"/>
      <c r="F40" s="18"/>
      <c r="G40" s="25"/>
      <c r="H40" s="25"/>
      <c r="I40" s="25"/>
      <c r="J40" s="25"/>
      <c r="K40" s="25"/>
      <c r="R40" s="249" t="s">
        <v>1264</v>
      </c>
    </row>
    <row r="41" spans="1:18" ht="18" customHeight="1" x14ac:dyDescent="0.2">
      <c r="A41" s="22" t="s">
        <v>93</v>
      </c>
      <c r="B41" s="17">
        <v>1998</v>
      </c>
      <c r="C41" s="17" t="s">
        <v>98</v>
      </c>
      <c r="D41" s="18">
        <v>940</v>
      </c>
      <c r="E41" s="24">
        <v>1101</v>
      </c>
      <c r="G41" s="25"/>
      <c r="H41" s="25"/>
      <c r="I41" s="25"/>
      <c r="J41" s="25"/>
      <c r="K41" s="25"/>
      <c r="R41" s="249" t="s">
        <v>1266</v>
      </c>
    </row>
    <row r="42" spans="1:18" ht="18" customHeight="1" x14ac:dyDescent="0.2">
      <c r="A42" s="22" t="s">
        <v>93</v>
      </c>
      <c r="B42" s="17">
        <v>2000</v>
      </c>
      <c r="C42" s="17" t="s">
        <v>98</v>
      </c>
      <c r="D42" s="18">
        <v>1620</v>
      </c>
      <c r="E42" s="24">
        <v>1498</v>
      </c>
      <c r="G42" s="25"/>
      <c r="H42" s="25"/>
      <c r="I42" s="25"/>
      <c r="J42" s="25"/>
      <c r="K42" s="25"/>
      <c r="R42" s="249" t="s">
        <v>1266</v>
      </c>
    </row>
    <row r="43" spans="1:18" ht="18" customHeight="1" x14ac:dyDescent="0.2">
      <c r="A43" s="22" t="s">
        <v>93</v>
      </c>
      <c r="B43" s="17">
        <v>2011</v>
      </c>
      <c r="C43" s="17" t="s">
        <v>98</v>
      </c>
      <c r="D43" s="18">
        <v>2624</v>
      </c>
      <c r="E43" s="24">
        <v>3374</v>
      </c>
      <c r="G43" s="25"/>
      <c r="H43" s="25"/>
      <c r="I43" s="25"/>
      <c r="J43" s="25"/>
      <c r="K43" s="25"/>
      <c r="R43" s="249" t="s">
        <v>1266</v>
      </c>
    </row>
    <row r="44" spans="1:18" ht="18" customHeight="1" x14ac:dyDescent="0.2">
      <c r="A44" s="22" t="s">
        <v>93</v>
      </c>
      <c r="B44" s="17">
        <v>2015</v>
      </c>
      <c r="C44" s="22" t="s">
        <v>1267</v>
      </c>
      <c r="D44" s="18">
        <v>2663.130206371</v>
      </c>
      <c r="E44" s="24"/>
      <c r="F44" s="18"/>
      <c r="G44" s="25"/>
      <c r="H44" s="25"/>
      <c r="I44" s="25"/>
      <c r="J44" s="25"/>
      <c r="K44" s="25"/>
      <c r="R44" s="230" t="s">
        <v>1266</v>
      </c>
    </row>
    <row r="45" spans="1:18" ht="18" customHeight="1" x14ac:dyDescent="0.2">
      <c r="A45" s="22" t="s">
        <v>93</v>
      </c>
      <c r="B45" s="17">
        <v>2016</v>
      </c>
      <c r="C45" s="22" t="s">
        <v>1267</v>
      </c>
      <c r="D45" s="18">
        <v>2668.4852280079999</v>
      </c>
      <c r="E45" s="24"/>
      <c r="F45" s="18"/>
      <c r="G45" s="25"/>
      <c r="H45" s="25"/>
      <c r="I45" s="25"/>
      <c r="J45" s="25"/>
      <c r="K45" s="25"/>
      <c r="R45" s="249" t="s">
        <v>1266</v>
      </c>
    </row>
    <row r="46" spans="1:18" ht="18" customHeight="1" x14ac:dyDescent="0.2">
      <c r="A46" s="22" t="s">
        <v>93</v>
      </c>
      <c r="B46" s="17">
        <v>2017</v>
      </c>
      <c r="C46" s="22" t="s">
        <v>1267</v>
      </c>
      <c r="D46" s="18">
        <v>2745.3080059250001</v>
      </c>
      <c r="E46" s="24"/>
      <c r="F46" s="18"/>
      <c r="G46" s="25"/>
      <c r="H46" s="25"/>
      <c r="I46" s="25"/>
      <c r="J46" s="25"/>
      <c r="K46" s="25"/>
      <c r="R46" s="249" t="s">
        <v>1266</v>
      </c>
    </row>
    <row r="47" spans="1:18" ht="18" customHeight="1" x14ac:dyDescent="0.2">
      <c r="A47" s="22" t="s">
        <v>93</v>
      </c>
      <c r="B47" s="17">
        <v>2018</v>
      </c>
      <c r="C47" s="22" t="s">
        <v>1267</v>
      </c>
      <c r="D47" s="18">
        <v>2829.1120546930001</v>
      </c>
      <c r="E47" s="24"/>
      <c r="F47" s="18"/>
      <c r="G47" s="25"/>
      <c r="H47" s="25"/>
      <c r="I47" s="25"/>
      <c r="J47" s="25"/>
      <c r="K47" s="25"/>
      <c r="R47" s="249" t="s">
        <v>1266</v>
      </c>
    </row>
    <row r="48" spans="1:18" ht="18" customHeight="1" x14ac:dyDescent="0.2">
      <c r="A48" s="22" t="s">
        <v>93</v>
      </c>
      <c r="B48" s="17">
        <v>2019</v>
      </c>
      <c r="C48" s="22" t="s">
        <v>1267</v>
      </c>
      <c r="D48" s="18">
        <v>2877.7047522080002</v>
      </c>
      <c r="E48" s="24"/>
      <c r="F48" s="18"/>
      <c r="G48" s="25"/>
      <c r="H48" s="25"/>
      <c r="I48" s="25"/>
      <c r="J48" s="25"/>
      <c r="K48" s="25"/>
      <c r="R48" s="249" t="s">
        <v>1838</v>
      </c>
    </row>
    <row r="49" spans="1:18" ht="18" customHeight="1" x14ac:dyDescent="0.2">
      <c r="A49" s="22" t="s">
        <v>93</v>
      </c>
      <c r="B49" s="17">
        <v>2020</v>
      </c>
      <c r="C49" s="22" t="s">
        <v>1267</v>
      </c>
      <c r="D49" s="18">
        <v>2924.7</v>
      </c>
      <c r="E49" s="24"/>
      <c r="F49" s="18"/>
      <c r="G49" s="25"/>
      <c r="H49" s="25"/>
      <c r="I49" s="25"/>
      <c r="J49" s="25"/>
      <c r="K49" s="25"/>
      <c r="R49" s="249" t="s">
        <v>1840</v>
      </c>
    </row>
    <row r="50" spans="1:18" ht="18" customHeight="1" x14ac:dyDescent="0.2">
      <c r="A50" s="22" t="s">
        <v>93</v>
      </c>
      <c r="B50" s="17">
        <v>2021</v>
      </c>
      <c r="C50" s="22" t="s">
        <v>1267</v>
      </c>
      <c r="D50" s="18">
        <v>3127</v>
      </c>
      <c r="E50" s="24"/>
      <c r="F50" s="18"/>
      <c r="G50" s="25"/>
      <c r="H50" s="25"/>
      <c r="I50" s="25"/>
      <c r="J50" s="25"/>
      <c r="K50" s="25"/>
      <c r="R50" s="230" t="s">
        <v>1840</v>
      </c>
    </row>
    <row r="51" spans="1:18" ht="18" customHeight="1" x14ac:dyDescent="0.2">
      <c r="A51" s="22" t="s">
        <v>93</v>
      </c>
      <c r="B51" s="17">
        <v>2015</v>
      </c>
      <c r="C51" s="22" t="s">
        <v>1268</v>
      </c>
      <c r="D51" s="18">
        <v>236</v>
      </c>
      <c r="E51" s="24"/>
      <c r="F51" s="18"/>
      <c r="G51" s="25"/>
      <c r="H51" s="25"/>
      <c r="I51" s="25"/>
      <c r="J51" s="25"/>
      <c r="K51" s="25"/>
      <c r="R51" s="230" t="s">
        <v>1271</v>
      </c>
    </row>
    <row r="52" spans="1:18" ht="18" customHeight="1" x14ac:dyDescent="0.2">
      <c r="A52" s="22" t="s">
        <v>93</v>
      </c>
      <c r="B52" s="17">
        <v>2016</v>
      </c>
      <c r="C52" s="22" t="s">
        <v>1268</v>
      </c>
      <c r="D52" s="18">
        <v>271</v>
      </c>
      <c r="E52" s="24"/>
      <c r="F52" s="18"/>
      <c r="G52" s="25"/>
      <c r="H52" s="25"/>
      <c r="I52" s="25"/>
      <c r="J52" s="25"/>
      <c r="K52" s="25"/>
      <c r="R52" s="249" t="s">
        <v>1271</v>
      </c>
    </row>
    <row r="53" spans="1:18" ht="18" customHeight="1" x14ac:dyDescent="0.2">
      <c r="A53" s="22" t="s">
        <v>93</v>
      </c>
      <c r="B53" s="17">
        <v>2017</v>
      </c>
      <c r="C53" s="22" t="s">
        <v>1268</v>
      </c>
      <c r="D53" s="18">
        <v>297</v>
      </c>
      <c r="E53" s="24"/>
      <c r="F53" s="18"/>
      <c r="G53" s="25"/>
      <c r="H53" s="25"/>
      <c r="I53" s="25"/>
      <c r="J53" s="25"/>
      <c r="K53" s="25"/>
      <c r="R53" s="249" t="s">
        <v>1271</v>
      </c>
    </row>
    <row r="54" spans="1:18" ht="18" customHeight="1" x14ac:dyDescent="0.2">
      <c r="A54" s="22" t="s">
        <v>93</v>
      </c>
      <c r="B54" s="17">
        <v>2018</v>
      </c>
      <c r="C54" s="22" t="s">
        <v>1268</v>
      </c>
      <c r="D54" s="18">
        <v>326</v>
      </c>
      <c r="E54" s="24"/>
      <c r="F54" s="18"/>
      <c r="G54" s="25"/>
      <c r="H54" s="25"/>
      <c r="I54" s="25"/>
      <c r="J54" s="25"/>
      <c r="K54" s="25"/>
      <c r="R54" s="249" t="s">
        <v>1271</v>
      </c>
    </row>
    <row r="55" spans="1:18" x14ac:dyDescent="0.2">
      <c r="A55" s="22" t="s">
        <v>93</v>
      </c>
      <c r="B55" s="17">
        <v>2019</v>
      </c>
      <c r="C55" s="22" t="s">
        <v>1268</v>
      </c>
      <c r="D55" s="18">
        <v>365</v>
      </c>
      <c r="R55" s="22" t="s">
        <v>1841</v>
      </c>
    </row>
    <row r="56" spans="1:18" x14ac:dyDescent="0.2">
      <c r="A56" s="22" t="s">
        <v>93</v>
      </c>
      <c r="B56" s="17">
        <v>2020</v>
      </c>
      <c r="C56" s="22" t="s">
        <v>1268</v>
      </c>
      <c r="D56" s="18">
        <v>409</v>
      </c>
      <c r="R56" s="26" t="s">
        <v>1841</v>
      </c>
    </row>
    <row r="57" spans="1:18" x14ac:dyDescent="0.2">
      <c r="A57" s="22" t="s">
        <v>93</v>
      </c>
      <c r="B57" s="17">
        <v>2021</v>
      </c>
      <c r="C57" s="22" t="s">
        <v>1268</v>
      </c>
      <c r="D57" s="18">
        <v>467</v>
      </c>
      <c r="R57" s="26" t="s">
        <v>1841</v>
      </c>
    </row>
    <row r="58" spans="1:18" ht="18" customHeight="1" x14ac:dyDescent="0.2">
      <c r="A58" s="22" t="s">
        <v>93</v>
      </c>
      <c r="B58" s="17">
        <v>2015</v>
      </c>
      <c r="C58" s="22" t="s">
        <v>1269</v>
      </c>
      <c r="D58" s="18">
        <v>1984</v>
      </c>
      <c r="E58" s="24"/>
      <c r="F58" s="18"/>
      <c r="G58" s="25"/>
      <c r="H58" s="25"/>
      <c r="I58" s="25"/>
      <c r="J58" s="25"/>
      <c r="K58" s="25"/>
      <c r="R58" s="230" t="s">
        <v>1270</v>
      </c>
    </row>
    <row r="59" spans="1:18" ht="18" customHeight="1" x14ac:dyDescent="0.2">
      <c r="A59" s="22" t="s">
        <v>93</v>
      </c>
      <c r="B59" s="17">
        <v>2016</v>
      </c>
      <c r="C59" s="22" t="s">
        <v>1269</v>
      </c>
      <c r="D59" s="18">
        <v>1773</v>
      </c>
      <c r="E59" s="24"/>
      <c r="F59" s="18"/>
      <c r="G59" s="25"/>
      <c r="H59" s="25"/>
      <c r="I59" s="25"/>
      <c r="J59" s="25"/>
      <c r="K59" s="25"/>
      <c r="R59" s="249" t="s">
        <v>1270</v>
      </c>
    </row>
    <row r="60" spans="1:18" ht="18" customHeight="1" x14ac:dyDescent="0.2">
      <c r="A60" s="22" t="s">
        <v>93</v>
      </c>
      <c r="B60" s="17">
        <v>2017</v>
      </c>
      <c r="C60" s="22" t="s">
        <v>1269</v>
      </c>
      <c r="D60" s="18">
        <v>1664</v>
      </c>
      <c r="E60" s="24"/>
      <c r="F60" s="18"/>
      <c r="G60" s="25"/>
      <c r="H60" s="25"/>
      <c r="I60" s="25"/>
      <c r="J60" s="25"/>
      <c r="K60" s="25"/>
      <c r="R60" s="249" t="s">
        <v>1270</v>
      </c>
    </row>
    <row r="61" spans="1:18" ht="18" customHeight="1" x14ac:dyDescent="0.2">
      <c r="A61" s="22" t="s">
        <v>93</v>
      </c>
      <c r="B61" s="17">
        <v>2018</v>
      </c>
      <c r="C61" s="22" t="s">
        <v>1269</v>
      </c>
      <c r="D61" s="18">
        <v>1600</v>
      </c>
      <c r="E61" s="24"/>
      <c r="F61" s="18"/>
      <c r="G61" s="25"/>
      <c r="H61" s="25"/>
      <c r="I61" s="25"/>
      <c r="J61" s="25"/>
      <c r="K61" s="25"/>
      <c r="R61" s="249" t="s">
        <v>1270</v>
      </c>
    </row>
    <row r="62" spans="1:18" x14ac:dyDescent="0.2">
      <c r="A62" s="22" t="s">
        <v>93</v>
      </c>
      <c r="B62" s="17">
        <v>2019</v>
      </c>
      <c r="C62" s="22" t="s">
        <v>1269</v>
      </c>
      <c r="D62" s="18">
        <v>1528</v>
      </c>
      <c r="R62" s="249" t="s">
        <v>1270</v>
      </c>
    </row>
    <row r="63" spans="1:18" x14ac:dyDescent="0.2">
      <c r="A63" s="22" t="s">
        <v>93</v>
      </c>
      <c r="B63" s="17">
        <v>2020</v>
      </c>
      <c r="C63" s="22" t="s">
        <v>1269</v>
      </c>
      <c r="D63" s="18">
        <v>1413</v>
      </c>
      <c r="R63" s="26" t="s">
        <v>1272</v>
      </c>
    </row>
    <row r="64" spans="1:18" x14ac:dyDescent="0.2">
      <c r="A64" s="22" t="s">
        <v>93</v>
      </c>
      <c r="B64" s="17">
        <v>2021</v>
      </c>
      <c r="C64" s="22" t="s">
        <v>1269</v>
      </c>
      <c r="D64" s="18">
        <v>1472.7</v>
      </c>
      <c r="R64" s="26" t="s">
        <v>1839</v>
      </c>
    </row>
    <row r="65" spans="1:18" ht="18" customHeight="1" x14ac:dyDescent="0.2">
      <c r="A65" s="22" t="s">
        <v>93</v>
      </c>
      <c r="B65" s="17">
        <v>2000</v>
      </c>
      <c r="C65" s="22" t="s">
        <v>99</v>
      </c>
      <c r="D65" s="18">
        <v>2865</v>
      </c>
      <c r="E65" s="24">
        <v>2665</v>
      </c>
      <c r="G65" s="25"/>
      <c r="H65" s="25"/>
      <c r="I65" s="25"/>
      <c r="J65" s="25"/>
      <c r="K65" s="25"/>
      <c r="R65" s="26" t="s">
        <v>105</v>
      </c>
    </row>
    <row r="66" spans="1:18" ht="18" customHeight="1" x14ac:dyDescent="0.2">
      <c r="A66" s="22" t="s">
        <v>93</v>
      </c>
      <c r="B66" s="17">
        <v>2005</v>
      </c>
      <c r="C66" s="22" t="s">
        <v>99</v>
      </c>
      <c r="D66" s="18">
        <v>3094</v>
      </c>
      <c r="E66" s="24">
        <v>3650</v>
      </c>
      <c r="G66" s="25"/>
      <c r="H66" s="25"/>
      <c r="I66" s="25"/>
      <c r="J66" s="25"/>
      <c r="K66" s="25"/>
      <c r="R66" s="26" t="s">
        <v>105</v>
      </c>
    </row>
    <row r="67" spans="1:18" ht="18" customHeight="1" x14ac:dyDescent="0.2">
      <c r="A67" s="22" t="s">
        <v>93</v>
      </c>
      <c r="B67" s="17">
        <v>2007</v>
      </c>
      <c r="C67" s="22" t="s">
        <v>99</v>
      </c>
      <c r="D67" s="18">
        <v>3257</v>
      </c>
      <c r="E67" s="24">
        <v>4795</v>
      </c>
      <c r="G67" s="25"/>
      <c r="H67" s="25"/>
      <c r="I67" s="25"/>
      <c r="J67" s="25"/>
      <c r="K67" s="25"/>
      <c r="R67" s="26" t="s">
        <v>105</v>
      </c>
    </row>
    <row r="68" spans="1:18" ht="18" customHeight="1" x14ac:dyDescent="0.2">
      <c r="A68" s="22" t="s">
        <v>93</v>
      </c>
      <c r="B68" s="17">
        <v>2009</v>
      </c>
      <c r="C68" s="22" t="s">
        <v>99</v>
      </c>
      <c r="D68" s="18">
        <v>2571</v>
      </c>
      <c r="E68" s="24">
        <v>3705</v>
      </c>
      <c r="G68" s="25"/>
      <c r="H68" s="25"/>
      <c r="I68" s="25"/>
      <c r="J68" s="25"/>
      <c r="K68" s="25"/>
      <c r="R68" s="26" t="s">
        <v>105</v>
      </c>
    </row>
    <row r="69" spans="1:18" ht="18" customHeight="1" x14ac:dyDescent="0.2">
      <c r="A69" s="22" t="s">
        <v>93</v>
      </c>
      <c r="B69" s="17">
        <v>2011</v>
      </c>
      <c r="C69" s="22" t="s">
        <v>99</v>
      </c>
      <c r="D69" s="18">
        <v>2762</v>
      </c>
      <c r="E69" s="24">
        <v>3574</v>
      </c>
      <c r="G69" s="25"/>
      <c r="H69" s="25"/>
      <c r="I69" s="25"/>
      <c r="J69" s="25"/>
      <c r="K69" s="25"/>
      <c r="R69" s="26" t="s">
        <v>105</v>
      </c>
    </row>
    <row r="70" spans="1:18" ht="18" customHeight="1" x14ac:dyDescent="0.2">
      <c r="A70" s="22" t="s">
        <v>93</v>
      </c>
      <c r="B70" s="17">
        <v>2016</v>
      </c>
      <c r="C70" s="22" t="s">
        <v>99</v>
      </c>
      <c r="D70" s="18">
        <v>5693.1</v>
      </c>
      <c r="E70" s="24"/>
      <c r="G70" s="25"/>
      <c r="H70" s="25"/>
      <c r="I70" s="25"/>
      <c r="J70" s="25"/>
      <c r="K70" s="25"/>
      <c r="R70" s="19" t="s">
        <v>1787</v>
      </c>
    </row>
    <row r="71" spans="1:18" x14ac:dyDescent="0.2">
      <c r="A71" s="17" t="s">
        <v>93</v>
      </c>
      <c r="B71" s="8">
        <v>2017</v>
      </c>
      <c r="C71" s="17" t="s">
        <v>99</v>
      </c>
      <c r="D71" s="18">
        <f>SUM('Broadcast TV'!G56:G62)</f>
        <v>5719.2</v>
      </c>
      <c r="I71" s="2">
        <f>SUM('Broadcast TV'!J63:J69)</f>
        <v>3010.5999999999995</v>
      </c>
      <c r="J71" s="2">
        <f>SUM('Broadcast TV'!K63:K69)</f>
        <v>2803.0000000000005</v>
      </c>
      <c r="R71" s="19" t="s">
        <v>105</v>
      </c>
    </row>
    <row r="72" spans="1:18" x14ac:dyDescent="0.2">
      <c r="A72" s="17" t="s">
        <v>93</v>
      </c>
      <c r="B72" s="8">
        <v>2018</v>
      </c>
      <c r="C72" s="17" t="s">
        <v>99</v>
      </c>
      <c r="D72" s="18">
        <f>SUM('Broadcast TV'!G63:G69)</f>
        <v>5813.5999999999985</v>
      </c>
      <c r="G72" s="28"/>
      <c r="I72" s="2">
        <f>SUM('Broadcast TV'!J70:J76)</f>
        <v>2974.2000000000003</v>
      </c>
      <c r="J72" s="2">
        <f>SUM('Broadcast TV'!K70:K76)</f>
        <v>2910.0999999999995</v>
      </c>
      <c r="R72" s="19" t="s">
        <v>105</v>
      </c>
    </row>
    <row r="73" spans="1:18" x14ac:dyDescent="0.2">
      <c r="A73" s="17" t="s">
        <v>93</v>
      </c>
      <c r="B73" s="8">
        <v>2019</v>
      </c>
      <c r="C73" s="17" t="s">
        <v>99</v>
      </c>
      <c r="D73" s="18">
        <f>SUM('Broadcast TV'!G70:G76)</f>
        <v>5884.3000000000011</v>
      </c>
      <c r="G73" s="28"/>
      <c r="I73" s="2">
        <f>SUM('Broadcast TV'!J77:J83)</f>
        <v>2655.2999999999997</v>
      </c>
      <c r="J73" s="2">
        <f>SUM('Broadcast TV'!K77:K83)</f>
        <v>2883.1000000000004</v>
      </c>
      <c r="R73" s="19" t="s">
        <v>105</v>
      </c>
    </row>
    <row r="74" spans="1:18" x14ac:dyDescent="0.2">
      <c r="A74" s="17" t="s">
        <v>93</v>
      </c>
      <c r="B74" s="8">
        <v>2020</v>
      </c>
      <c r="C74" s="17" t="s">
        <v>99</v>
      </c>
      <c r="D74" s="18">
        <f>SUM('Broadcast TV'!G77:G83)</f>
        <v>5538.4000000000005</v>
      </c>
      <c r="G74" s="28"/>
      <c r="R74" s="19" t="s">
        <v>105</v>
      </c>
    </row>
    <row r="75" spans="1:18" x14ac:dyDescent="0.2">
      <c r="A75" s="17" t="s">
        <v>93</v>
      </c>
      <c r="B75" s="8">
        <v>2021</v>
      </c>
      <c r="C75" s="17" t="s">
        <v>99</v>
      </c>
      <c r="D75" s="18">
        <v>5708.1</v>
      </c>
      <c r="G75" s="28"/>
      <c r="R75" s="19" t="s">
        <v>1782</v>
      </c>
    </row>
    <row r="76" spans="1:18" x14ac:dyDescent="0.2">
      <c r="A76" s="17" t="s">
        <v>93</v>
      </c>
      <c r="B76" s="8">
        <v>2011</v>
      </c>
      <c r="C76" s="17" t="s">
        <v>106</v>
      </c>
      <c r="D76" s="18">
        <v>3433</v>
      </c>
      <c r="R76" s="19" t="s">
        <v>105</v>
      </c>
    </row>
    <row r="77" spans="1:18" x14ac:dyDescent="0.2">
      <c r="A77" s="17" t="s">
        <v>93</v>
      </c>
      <c r="B77" s="8">
        <v>2016</v>
      </c>
      <c r="C77" s="17" t="s">
        <v>106</v>
      </c>
      <c r="D77" s="18">
        <v>2904.4</v>
      </c>
      <c r="R77" s="19" t="s">
        <v>1787</v>
      </c>
    </row>
    <row r="78" spans="1:18" x14ac:dyDescent="0.2">
      <c r="A78" s="17" t="s">
        <v>93</v>
      </c>
      <c r="B78" s="8">
        <v>2017</v>
      </c>
      <c r="C78" s="17" t="s">
        <v>106</v>
      </c>
      <c r="D78" s="18">
        <v>2854.2</v>
      </c>
      <c r="R78" s="19" t="s">
        <v>1787</v>
      </c>
    </row>
    <row r="79" spans="1:18" x14ac:dyDescent="0.2">
      <c r="A79" s="17" t="s">
        <v>93</v>
      </c>
      <c r="B79" s="8">
        <v>2018</v>
      </c>
      <c r="C79" s="17" t="s">
        <v>106</v>
      </c>
      <c r="D79" s="18">
        <f>SUM('Pay TV Programming Services '!G41:G49)</f>
        <v>2869.5</v>
      </c>
      <c r="R79" s="19" t="s">
        <v>105</v>
      </c>
    </row>
    <row r="80" spans="1:18" x14ac:dyDescent="0.2">
      <c r="A80" s="17" t="s">
        <v>93</v>
      </c>
      <c r="B80" s="8">
        <v>2019</v>
      </c>
      <c r="C80" s="17" t="s">
        <v>106</v>
      </c>
      <c r="D80" s="18">
        <f>SUM('Pay TV Programming Services '!G50:G57)</f>
        <v>2793.8</v>
      </c>
      <c r="R80" s="19" t="s">
        <v>105</v>
      </c>
    </row>
    <row r="81" spans="1:18" x14ac:dyDescent="0.2">
      <c r="A81" s="17" t="s">
        <v>93</v>
      </c>
      <c r="B81" s="8">
        <v>2020</v>
      </c>
      <c r="C81" s="17" t="s">
        <v>106</v>
      </c>
      <c r="D81" s="18">
        <v>2767.8</v>
      </c>
      <c r="R81" s="231" t="s">
        <v>1289</v>
      </c>
    </row>
    <row r="82" spans="1:18" x14ac:dyDescent="0.2">
      <c r="A82" s="17" t="s">
        <v>93</v>
      </c>
      <c r="B82" s="8">
        <v>2021</v>
      </c>
      <c r="C82" s="17" t="s">
        <v>106</v>
      </c>
      <c r="D82" s="18">
        <v>2746.3</v>
      </c>
      <c r="R82" s="250" t="s">
        <v>1844</v>
      </c>
    </row>
    <row r="83" spans="1:18" ht="18" customHeight="1" x14ac:dyDescent="0.2">
      <c r="A83" s="22" t="s">
        <v>93</v>
      </c>
      <c r="B83" s="17">
        <v>2016</v>
      </c>
      <c r="C83" s="22" t="s">
        <v>107</v>
      </c>
      <c r="D83" s="18">
        <v>2054</v>
      </c>
      <c r="E83" s="24"/>
      <c r="G83" s="25"/>
      <c r="H83" s="25"/>
      <c r="I83" s="25"/>
      <c r="J83" s="25"/>
      <c r="K83" s="25"/>
      <c r="R83" s="250" t="s">
        <v>108</v>
      </c>
    </row>
    <row r="84" spans="1:18" ht="18" customHeight="1" x14ac:dyDescent="0.2">
      <c r="A84" s="22" t="s">
        <v>93</v>
      </c>
      <c r="B84" s="17">
        <v>2017</v>
      </c>
      <c r="C84" s="22" t="s">
        <v>107</v>
      </c>
      <c r="D84" s="18">
        <v>2697</v>
      </c>
      <c r="E84" s="24"/>
      <c r="G84" s="25"/>
      <c r="H84" s="25"/>
      <c r="I84" s="25"/>
      <c r="J84" s="25"/>
      <c r="K84" s="25"/>
      <c r="R84" s="250" t="s">
        <v>108</v>
      </c>
    </row>
    <row r="85" spans="1:18" ht="18" customHeight="1" x14ac:dyDescent="0.2">
      <c r="A85" s="22" t="s">
        <v>93</v>
      </c>
      <c r="B85" s="17">
        <v>2018</v>
      </c>
      <c r="C85" s="22" t="s">
        <v>107</v>
      </c>
      <c r="D85" s="18">
        <v>2467</v>
      </c>
      <c r="E85" s="24"/>
      <c r="G85" s="25"/>
      <c r="H85" s="25"/>
      <c r="I85" s="25"/>
      <c r="J85" s="25"/>
      <c r="K85" s="25"/>
      <c r="R85" s="250"/>
    </row>
    <row r="86" spans="1:18" ht="18" customHeight="1" x14ac:dyDescent="0.2">
      <c r="A86" s="22" t="s">
        <v>93</v>
      </c>
      <c r="B86" s="17">
        <v>2019</v>
      </c>
      <c r="C86" s="22" t="s">
        <v>107</v>
      </c>
      <c r="D86" s="18">
        <v>2265</v>
      </c>
      <c r="E86" s="24"/>
      <c r="G86" s="25"/>
      <c r="H86" s="25"/>
      <c r="I86" s="25"/>
      <c r="J86" s="25"/>
      <c r="K86" s="25"/>
      <c r="R86" s="250" t="s">
        <v>108</v>
      </c>
    </row>
    <row r="87" spans="1:18" ht="18" customHeight="1" x14ac:dyDescent="0.2">
      <c r="A87" s="22" t="s">
        <v>93</v>
      </c>
      <c r="B87" s="17">
        <v>2020</v>
      </c>
      <c r="C87" s="22" t="s">
        <v>107</v>
      </c>
      <c r="D87" s="18">
        <v>2208</v>
      </c>
      <c r="E87" s="24"/>
      <c r="G87" s="25"/>
      <c r="H87" s="25"/>
      <c r="I87" s="25"/>
      <c r="J87" s="25"/>
      <c r="K87" s="25"/>
      <c r="R87" s="250" t="s">
        <v>108</v>
      </c>
    </row>
    <row r="88" spans="1:18" ht="18" customHeight="1" x14ac:dyDescent="0.2">
      <c r="A88" s="22" t="s">
        <v>93</v>
      </c>
      <c r="B88" s="17">
        <v>2021</v>
      </c>
      <c r="C88" s="22" t="s">
        <v>107</v>
      </c>
      <c r="D88" s="18">
        <f>541+538+542+555</f>
        <v>2176</v>
      </c>
      <c r="E88" s="24"/>
      <c r="G88" s="25"/>
      <c r="H88" s="25"/>
      <c r="I88" s="25"/>
      <c r="J88" s="25"/>
      <c r="K88" s="25"/>
      <c r="R88" s="268" t="s">
        <v>1781</v>
      </c>
    </row>
    <row r="89" spans="1:18" ht="18" customHeight="1" x14ac:dyDescent="0.2">
      <c r="A89" s="22" t="s">
        <v>93</v>
      </c>
      <c r="B89" s="17">
        <v>2022</v>
      </c>
      <c r="C89" s="22" t="s">
        <v>107</v>
      </c>
      <c r="D89" s="18">
        <f>552+538+540+556</f>
        <v>2186</v>
      </c>
      <c r="E89" s="24"/>
      <c r="G89" s="25"/>
      <c r="H89" s="25"/>
      <c r="I89" s="25"/>
      <c r="J89" s="25"/>
      <c r="K89" s="25"/>
      <c r="R89" s="268" t="s">
        <v>1819</v>
      </c>
    </row>
    <row r="90" spans="1:18" x14ac:dyDescent="0.2">
      <c r="C90" s="17" t="s">
        <v>1769</v>
      </c>
      <c r="R90" s="19" t="s">
        <v>108</v>
      </c>
    </row>
    <row r="91" spans="1:18" x14ac:dyDescent="0.2">
      <c r="B91" s="8">
        <v>2020</v>
      </c>
      <c r="C91" s="17" t="s">
        <v>1769</v>
      </c>
      <c r="R91" s="19" t="s">
        <v>108</v>
      </c>
    </row>
    <row r="92" spans="1:18" x14ac:dyDescent="0.2">
      <c r="B92" s="8">
        <v>2020</v>
      </c>
      <c r="E92" s="2">
        <v>51522</v>
      </c>
    </row>
    <row r="93" spans="1:18" x14ac:dyDescent="0.2">
      <c r="B93" s="8">
        <v>2020</v>
      </c>
      <c r="C93" s="17" t="s">
        <v>109</v>
      </c>
      <c r="D93" s="18">
        <v>1560.3</v>
      </c>
      <c r="R93" s="19" t="s">
        <v>1752</v>
      </c>
    </row>
    <row r="94" spans="1:18" x14ac:dyDescent="0.2">
      <c r="B94" s="8">
        <v>2012</v>
      </c>
      <c r="C94" s="17" t="s">
        <v>111</v>
      </c>
      <c r="D94" s="18">
        <v>251.7</v>
      </c>
      <c r="R94" s="249" t="s">
        <v>1775</v>
      </c>
    </row>
    <row r="95" spans="1:18" x14ac:dyDescent="0.2">
      <c r="B95" s="8">
        <v>2013</v>
      </c>
      <c r="C95" s="17" t="s">
        <v>111</v>
      </c>
      <c r="D95" s="18">
        <v>239.6</v>
      </c>
      <c r="R95" s="249" t="s">
        <v>1775</v>
      </c>
    </row>
    <row r="96" spans="1:18" x14ac:dyDescent="0.2">
      <c r="B96" s="8">
        <v>2014</v>
      </c>
      <c r="C96" s="17" t="s">
        <v>111</v>
      </c>
      <c r="D96" s="18">
        <v>265</v>
      </c>
      <c r="R96" s="249" t="s">
        <v>1775</v>
      </c>
    </row>
    <row r="97" spans="2:18" x14ac:dyDescent="0.2">
      <c r="B97" s="8">
        <v>2015</v>
      </c>
      <c r="C97" s="17" t="s">
        <v>111</v>
      </c>
      <c r="D97" s="18">
        <v>317.60000000000002</v>
      </c>
      <c r="R97" s="249" t="s">
        <v>1775</v>
      </c>
    </row>
    <row r="98" spans="2:18" x14ac:dyDescent="0.2">
      <c r="B98" s="8">
        <v>2016</v>
      </c>
      <c r="C98" s="17" t="s">
        <v>111</v>
      </c>
      <c r="D98" s="18">
        <v>366.6</v>
      </c>
      <c r="R98" s="249" t="s">
        <v>1775</v>
      </c>
    </row>
    <row r="99" spans="2:18" x14ac:dyDescent="0.2">
      <c r="B99" s="8">
        <v>2017</v>
      </c>
      <c r="C99" s="17" t="s">
        <v>111</v>
      </c>
      <c r="D99" s="18">
        <v>485.1</v>
      </c>
      <c r="R99" s="249" t="s">
        <v>1775</v>
      </c>
    </row>
    <row r="100" spans="2:18" x14ac:dyDescent="0.2">
      <c r="B100" s="8">
        <v>2018</v>
      </c>
      <c r="C100" s="17" t="s">
        <v>111</v>
      </c>
      <c r="D100" s="18">
        <v>789.5</v>
      </c>
      <c r="R100" s="249" t="s">
        <v>1775</v>
      </c>
    </row>
    <row r="101" spans="2:18" x14ac:dyDescent="0.2">
      <c r="B101" s="8">
        <v>2019</v>
      </c>
      <c r="C101" s="17" t="s">
        <v>111</v>
      </c>
      <c r="D101" s="18">
        <v>1102.9000000000001</v>
      </c>
      <c r="R101" s="249" t="s">
        <v>1775</v>
      </c>
    </row>
    <row r="102" spans="2:18" x14ac:dyDescent="0.2">
      <c r="B102" s="8">
        <v>2020</v>
      </c>
      <c r="C102" s="17" t="s">
        <v>111</v>
      </c>
      <c r="D102" s="18">
        <v>1560.3</v>
      </c>
      <c r="R102" s="249" t="s">
        <v>1775</v>
      </c>
    </row>
    <row r="103" spans="2:18" x14ac:dyDescent="0.2">
      <c r="B103" s="8">
        <v>2021</v>
      </c>
      <c r="C103" s="17" t="s">
        <v>111</v>
      </c>
      <c r="D103" s="18">
        <v>1746.6</v>
      </c>
      <c r="R103" s="249" t="s">
        <v>1775</v>
      </c>
    </row>
    <row r="104" spans="2:18" x14ac:dyDescent="0.2">
      <c r="B104" s="8">
        <v>2016</v>
      </c>
      <c r="C104" s="17" t="s">
        <v>112</v>
      </c>
      <c r="D104" s="18">
        <v>131.4</v>
      </c>
      <c r="R104" s="249" t="s">
        <v>1775</v>
      </c>
    </row>
    <row r="105" spans="2:18" x14ac:dyDescent="0.2">
      <c r="B105" s="8">
        <v>2017</v>
      </c>
      <c r="C105" s="17" t="s">
        <v>112</v>
      </c>
      <c r="D105" s="18">
        <v>249</v>
      </c>
      <c r="R105" s="249" t="s">
        <v>1775</v>
      </c>
    </row>
    <row r="106" spans="2:18" x14ac:dyDescent="0.2">
      <c r="B106" s="8">
        <v>2018</v>
      </c>
      <c r="C106" s="17" t="s">
        <v>112</v>
      </c>
      <c r="D106" s="18">
        <v>533.9</v>
      </c>
      <c r="R106" s="249" t="s">
        <v>1775</v>
      </c>
    </row>
    <row r="107" spans="2:18" x14ac:dyDescent="0.2">
      <c r="B107" s="8">
        <v>2019</v>
      </c>
      <c r="C107" s="17" t="s">
        <v>112</v>
      </c>
      <c r="D107" s="18">
        <v>862.8</v>
      </c>
      <c r="R107" s="249" t="s">
        <v>1775</v>
      </c>
    </row>
    <row r="108" spans="2:18" x14ac:dyDescent="0.2">
      <c r="B108" s="8">
        <v>2020</v>
      </c>
      <c r="C108" s="17" t="s">
        <v>112</v>
      </c>
      <c r="D108" s="18">
        <v>1302.5999999999999</v>
      </c>
      <c r="R108" s="249" t="s">
        <v>1775</v>
      </c>
    </row>
    <row r="109" spans="2:18" x14ac:dyDescent="0.2">
      <c r="B109" s="8">
        <v>2021</v>
      </c>
      <c r="C109" s="17" t="s">
        <v>112</v>
      </c>
      <c r="D109" s="18">
        <v>1530.8</v>
      </c>
      <c r="R109" s="249" t="s">
        <v>1775</v>
      </c>
    </row>
    <row r="110" spans="2:18" x14ac:dyDescent="0.2">
      <c r="B110" s="8">
        <v>2016</v>
      </c>
      <c r="C110" s="17" t="s">
        <v>110</v>
      </c>
      <c r="D110" s="18">
        <f t="shared" ref="D110:D115" si="0">SUM(D98-D104)</f>
        <v>235.20000000000002</v>
      </c>
      <c r="R110" s="249" t="s">
        <v>1775</v>
      </c>
    </row>
    <row r="111" spans="2:18" x14ac:dyDescent="0.2">
      <c r="B111" s="8">
        <v>2017</v>
      </c>
      <c r="C111" s="17" t="s">
        <v>110</v>
      </c>
      <c r="D111" s="18">
        <f t="shared" si="0"/>
        <v>236.10000000000002</v>
      </c>
      <c r="R111" s="249" t="s">
        <v>1775</v>
      </c>
    </row>
    <row r="112" spans="2:18" x14ac:dyDescent="0.2">
      <c r="B112" s="8">
        <v>2018</v>
      </c>
      <c r="C112" s="17" t="s">
        <v>110</v>
      </c>
      <c r="D112" s="18">
        <f t="shared" si="0"/>
        <v>255.60000000000002</v>
      </c>
      <c r="R112" s="249" t="s">
        <v>1775</v>
      </c>
    </row>
    <row r="113" spans="1:18" x14ac:dyDescent="0.2">
      <c r="B113" s="8">
        <v>2019</v>
      </c>
      <c r="C113" s="17" t="s">
        <v>110</v>
      </c>
      <c r="D113" s="18">
        <f t="shared" si="0"/>
        <v>240.10000000000014</v>
      </c>
      <c r="R113" s="249" t="s">
        <v>1775</v>
      </c>
    </row>
    <row r="114" spans="1:18" x14ac:dyDescent="0.2">
      <c r="B114" s="8">
        <v>2020</v>
      </c>
      <c r="C114" s="17" t="s">
        <v>110</v>
      </c>
      <c r="D114" s="18">
        <f t="shared" si="0"/>
        <v>257.70000000000005</v>
      </c>
      <c r="R114" s="249" t="s">
        <v>1775</v>
      </c>
    </row>
    <row r="115" spans="1:18" x14ac:dyDescent="0.2">
      <c r="B115" s="8">
        <v>2021</v>
      </c>
      <c r="C115" s="17" t="s">
        <v>110</v>
      </c>
      <c r="D115" s="18">
        <f t="shared" si="0"/>
        <v>215.79999999999995</v>
      </c>
      <c r="R115" s="249" t="s">
        <v>1775</v>
      </c>
    </row>
    <row r="116" spans="1:18" x14ac:dyDescent="0.2">
      <c r="B116" s="8">
        <v>2008</v>
      </c>
      <c r="C116" s="17" t="s">
        <v>113</v>
      </c>
      <c r="D116" s="18">
        <v>2234</v>
      </c>
      <c r="G116" s="2">
        <v>2234</v>
      </c>
      <c r="R116" s="234" t="s">
        <v>1770</v>
      </c>
    </row>
    <row r="117" spans="1:18" x14ac:dyDescent="0.2">
      <c r="B117" s="8">
        <v>2009</v>
      </c>
      <c r="C117" s="17" t="s">
        <v>113</v>
      </c>
      <c r="D117" s="18">
        <v>2481</v>
      </c>
      <c r="G117" s="2">
        <v>2481</v>
      </c>
      <c r="R117" s="249" t="s">
        <v>1771</v>
      </c>
    </row>
    <row r="118" spans="1:18" x14ac:dyDescent="0.2">
      <c r="B118" s="8">
        <v>2010</v>
      </c>
      <c r="C118" s="17" t="s">
        <v>113</v>
      </c>
      <c r="D118" s="18">
        <v>2574</v>
      </c>
      <c r="G118" s="2">
        <v>2574</v>
      </c>
      <c r="R118" s="249" t="s">
        <v>1771</v>
      </c>
    </row>
    <row r="119" spans="1:18" x14ac:dyDescent="0.2">
      <c r="B119" s="8">
        <v>2011</v>
      </c>
      <c r="C119" s="17" t="s">
        <v>113</v>
      </c>
      <c r="D119" s="18">
        <v>2730</v>
      </c>
      <c r="G119" s="2">
        <v>2730</v>
      </c>
      <c r="R119" s="249" t="s">
        <v>1771</v>
      </c>
    </row>
    <row r="120" spans="1:18" x14ac:dyDescent="0.2">
      <c r="B120" s="8">
        <v>2012</v>
      </c>
      <c r="C120" s="17" t="s">
        <v>113</v>
      </c>
      <c r="D120" s="18">
        <v>2855</v>
      </c>
      <c r="G120" s="2">
        <v>2855</v>
      </c>
      <c r="R120" s="249" t="s">
        <v>1771</v>
      </c>
    </row>
    <row r="121" spans="1:18" x14ac:dyDescent="0.2">
      <c r="B121" s="8">
        <v>2013</v>
      </c>
      <c r="C121" s="17" t="s">
        <v>113</v>
      </c>
      <c r="D121" s="18">
        <v>2788</v>
      </c>
      <c r="G121" s="2">
        <v>2788</v>
      </c>
      <c r="R121" s="249" t="s">
        <v>1771</v>
      </c>
    </row>
    <row r="122" spans="1:18" x14ac:dyDescent="0.2">
      <c r="B122" s="8">
        <v>2014</v>
      </c>
      <c r="C122" s="17" t="s">
        <v>113</v>
      </c>
      <c r="D122" s="18">
        <v>2865</v>
      </c>
      <c r="G122" s="2">
        <v>2865</v>
      </c>
      <c r="R122" s="249" t="s">
        <v>1771</v>
      </c>
    </row>
    <row r="123" spans="1:18" x14ac:dyDescent="0.2">
      <c r="B123" s="8">
        <v>2015</v>
      </c>
      <c r="C123" s="17" t="s">
        <v>113</v>
      </c>
      <c r="D123" s="18">
        <v>2997</v>
      </c>
      <c r="G123" s="2">
        <v>2997</v>
      </c>
      <c r="R123" s="249" t="s">
        <v>1771</v>
      </c>
    </row>
    <row r="124" spans="1:18" x14ac:dyDescent="0.2">
      <c r="B124" s="8">
        <v>2016</v>
      </c>
      <c r="C124" s="17" t="s">
        <v>113</v>
      </c>
      <c r="D124" s="18">
        <v>2875</v>
      </c>
      <c r="G124" s="2">
        <v>2875</v>
      </c>
      <c r="R124" s="249" t="s">
        <v>1771</v>
      </c>
    </row>
    <row r="125" spans="1:18" x14ac:dyDescent="0.2">
      <c r="B125" s="8">
        <v>2017</v>
      </c>
      <c r="C125" s="17" t="s">
        <v>113</v>
      </c>
      <c r="D125" s="18">
        <v>3113</v>
      </c>
      <c r="G125" s="2">
        <v>3113</v>
      </c>
      <c r="R125" s="249" t="s">
        <v>1771</v>
      </c>
    </row>
    <row r="126" spans="1:18" x14ac:dyDescent="0.2">
      <c r="B126" s="8">
        <v>2018</v>
      </c>
      <c r="C126" s="17" t="s">
        <v>113</v>
      </c>
      <c r="D126" s="18">
        <v>3139</v>
      </c>
      <c r="R126" s="249" t="s">
        <v>1783</v>
      </c>
    </row>
    <row r="127" spans="1:18" ht="18" customHeight="1" x14ac:dyDescent="0.2">
      <c r="A127" s="22" t="s">
        <v>93</v>
      </c>
      <c r="B127" s="17">
        <v>2000</v>
      </c>
      <c r="C127" s="17" t="s">
        <v>100</v>
      </c>
      <c r="D127" s="18">
        <v>367</v>
      </c>
      <c r="E127" s="2">
        <v>342</v>
      </c>
      <c r="G127" s="25"/>
      <c r="H127" s="25"/>
      <c r="I127" s="25"/>
      <c r="J127" s="25"/>
      <c r="K127" s="25"/>
      <c r="R127" s="26"/>
    </row>
    <row r="128" spans="1:18" ht="18" customHeight="1" x14ac:dyDescent="0.2">
      <c r="A128" s="22" t="s">
        <v>93</v>
      </c>
      <c r="B128" s="17">
        <v>2001</v>
      </c>
      <c r="C128" s="17" t="s">
        <v>100</v>
      </c>
      <c r="D128" s="18">
        <v>422</v>
      </c>
      <c r="E128" s="2">
        <v>372</v>
      </c>
      <c r="G128" s="25"/>
      <c r="H128" s="25"/>
      <c r="I128" s="25"/>
      <c r="J128" s="25"/>
      <c r="K128" s="25"/>
      <c r="R128" s="26"/>
    </row>
    <row r="129" spans="1:18" ht="18" customHeight="1" x14ac:dyDescent="0.2">
      <c r="A129" s="22" t="s">
        <v>93</v>
      </c>
      <c r="B129" s="17">
        <v>2002</v>
      </c>
      <c r="C129" s="17" t="s">
        <v>100</v>
      </c>
      <c r="D129" s="18">
        <v>424</v>
      </c>
      <c r="E129" s="2">
        <v>445</v>
      </c>
      <c r="G129" s="25"/>
      <c r="H129" s="25"/>
      <c r="I129" s="25"/>
      <c r="J129" s="25"/>
      <c r="K129" s="25"/>
      <c r="R129" s="26"/>
    </row>
    <row r="130" spans="1:18" ht="18" customHeight="1" x14ac:dyDescent="0.2">
      <c r="A130" s="22" t="s">
        <v>93</v>
      </c>
      <c r="B130" s="17">
        <v>2003</v>
      </c>
      <c r="C130" s="17" t="s">
        <v>100</v>
      </c>
      <c r="D130" s="18">
        <v>407</v>
      </c>
      <c r="E130" s="2">
        <v>515</v>
      </c>
      <c r="G130" s="25"/>
      <c r="H130" s="25"/>
      <c r="I130" s="25"/>
      <c r="J130" s="25"/>
      <c r="K130" s="25"/>
      <c r="R130" s="26"/>
    </row>
    <row r="131" spans="1:18" ht="18" customHeight="1" x14ac:dyDescent="0.2">
      <c r="A131" s="22" t="s">
        <v>93</v>
      </c>
      <c r="B131" s="17">
        <v>2004</v>
      </c>
      <c r="C131" s="17" t="s">
        <v>100</v>
      </c>
      <c r="D131" s="18">
        <v>468</v>
      </c>
      <c r="E131" s="2">
        <v>637</v>
      </c>
      <c r="G131" s="25"/>
      <c r="H131" s="25"/>
      <c r="I131" s="25"/>
      <c r="J131" s="25"/>
      <c r="K131" s="25"/>
      <c r="R131" s="26"/>
    </row>
    <row r="132" spans="1:18" ht="18" customHeight="1" x14ac:dyDescent="0.2">
      <c r="A132" s="22" t="s">
        <v>93</v>
      </c>
      <c r="B132" s="17">
        <v>2005</v>
      </c>
      <c r="C132" s="17" t="s">
        <v>100</v>
      </c>
      <c r="D132" s="18">
        <v>411</v>
      </c>
      <c r="E132" s="2">
        <v>485</v>
      </c>
      <c r="G132" s="25"/>
      <c r="H132" s="25"/>
      <c r="I132" s="25"/>
      <c r="J132" s="25"/>
      <c r="K132" s="25"/>
      <c r="R132" s="26"/>
    </row>
    <row r="133" spans="1:18" ht="18" customHeight="1" x14ac:dyDescent="0.2">
      <c r="A133" s="22" t="s">
        <v>93</v>
      </c>
      <c r="B133" s="17">
        <v>2006</v>
      </c>
      <c r="C133" s="17" t="s">
        <v>100</v>
      </c>
      <c r="D133" s="18">
        <v>452</v>
      </c>
      <c r="E133" s="2">
        <v>595</v>
      </c>
      <c r="G133" s="25"/>
      <c r="H133" s="25"/>
      <c r="I133" s="25"/>
      <c r="J133" s="25"/>
      <c r="K133" s="25"/>
      <c r="R133" s="26"/>
    </row>
    <row r="134" spans="1:18" ht="18" customHeight="1" x14ac:dyDescent="0.2">
      <c r="A134" s="22" t="s">
        <v>93</v>
      </c>
      <c r="B134" s="17">
        <v>2007</v>
      </c>
      <c r="C134" s="17" t="s">
        <v>100</v>
      </c>
      <c r="D134" s="18">
        <v>429</v>
      </c>
      <c r="E134" s="2">
        <v>631</v>
      </c>
      <c r="G134" s="25"/>
      <c r="H134" s="25"/>
      <c r="I134" s="25"/>
      <c r="J134" s="25"/>
      <c r="K134" s="25"/>
      <c r="R134" s="26"/>
    </row>
    <row r="135" spans="1:18" ht="18" customHeight="1" x14ac:dyDescent="0.2">
      <c r="A135" s="22" t="s">
        <v>93</v>
      </c>
      <c r="B135" s="17">
        <v>2008</v>
      </c>
      <c r="C135" s="17" t="s">
        <v>100</v>
      </c>
      <c r="D135" s="18">
        <v>434</v>
      </c>
      <c r="E135" s="2">
        <v>604</v>
      </c>
      <c r="G135" s="25"/>
      <c r="H135" s="25"/>
      <c r="I135" s="25"/>
      <c r="J135" s="25"/>
      <c r="K135" s="25"/>
      <c r="R135" s="26"/>
    </row>
    <row r="136" spans="1:18" ht="18" customHeight="1" x14ac:dyDescent="0.2">
      <c r="A136" s="22" t="s">
        <v>93</v>
      </c>
      <c r="B136" s="17">
        <v>2009</v>
      </c>
      <c r="C136" s="17" t="s">
        <v>100</v>
      </c>
      <c r="D136" s="18">
        <v>469</v>
      </c>
      <c r="E136" s="2">
        <v>675</v>
      </c>
      <c r="G136" s="25"/>
      <c r="H136" s="25"/>
      <c r="I136" s="25"/>
      <c r="J136" s="25"/>
      <c r="K136" s="25"/>
      <c r="R136" s="26"/>
    </row>
    <row r="137" spans="1:18" ht="18" customHeight="1" x14ac:dyDescent="0.2">
      <c r="A137" s="22" t="s">
        <v>93</v>
      </c>
      <c r="B137" s="17">
        <v>2010</v>
      </c>
      <c r="C137" s="17" t="s">
        <v>100</v>
      </c>
      <c r="D137" s="18">
        <v>495</v>
      </c>
      <c r="E137" s="2">
        <v>662</v>
      </c>
      <c r="G137" s="25"/>
      <c r="H137" s="25"/>
      <c r="I137" s="25"/>
      <c r="J137" s="25"/>
      <c r="K137" s="25"/>
      <c r="R137" s="26"/>
    </row>
    <row r="138" spans="1:18" ht="18" customHeight="1" x14ac:dyDescent="0.2">
      <c r="A138" s="22" t="s">
        <v>93</v>
      </c>
      <c r="B138" s="17">
        <v>2011</v>
      </c>
      <c r="C138" s="17" t="s">
        <v>100</v>
      </c>
      <c r="D138" s="18">
        <v>521</v>
      </c>
      <c r="E138" s="2">
        <v>671</v>
      </c>
      <c r="G138" s="25"/>
      <c r="H138" s="25"/>
      <c r="I138" s="25"/>
      <c r="J138" s="25"/>
      <c r="K138" s="25"/>
      <c r="R138" s="26"/>
    </row>
    <row r="139" spans="1:18" x14ac:dyDescent="0.2">
      <c r="A139" s="22" t="s">
        <v>93</v>
      </c>
      <c r="B139" s="8">
        <v>2020</v>
      </c>
      <c r="C139" s="17" t="s">
        <v>114</v>
      </c>
      <c r="D139" s="18">
        <v>783.9</v>
      </c>
    </row>
    <row r="140" spans="1:18" x14ac:dyDescent="0.2">
      <c r="A140" s="17" t="s">
        <v>93</v>
      </c>
      <c r="B140" s="8">
        <v>2015</v>
      </c>
      <c r="C140" s="17" t="s">
        <v>115</v>
      </c>
      <c r="D140" s="18">
        <v>1332</v>
      </c>
      <c r="R140" s="19" t="s">
        <v>1651</v>
      </c>
    </row>
    <row r="141" spans="1:18" x14ac:dyDescent="0.2">
      <c r="A141" s="17" t="s">
        <v>93</v>
      </c>
      <c r="B141" s="8">
        <v>2016</v>
      </c>
      <c r="C141" s="17" t="s">
        <v>115</v>
      </c>
      <c r="D141" s="18">
        <v>1388</v>
      </c>
      <c r="R141" s="19" t="s">
        <v>1651</v>
      </c>
    </row>
    <row r="142" spans="1:18" x14ac:dyDescent="0.2">
      <c r="A142" s="17" t="s">
        <v>93</v>
      </c>
      <c r="B142" s="8">
        <v>2017</v>
      </c>
      <c r="C142" s="17" t="s">
        <v>115</v>
      </c>
      <c r="D142" s="18">
        <v>1380</v>
      </c>
      <c r="R142" s="19" t="s">
        <v>1651</v>
      </c>
    </row>
    <row r="143" spans="1:18" x14ac:dyDescent="0.2">
      <c r="A143" s="17" t="s">
        <v>93</v>
      </c>
      <c r="B143" s="8">
        <v>2018</v>
      </c>
      <c r="C143" s="17" t="s">
        <v>115</v>
      </c>
      <c r="D143" s="18">
        <v>1336</v>
      </c>
      <c r="R143" s="19" t="s">
        <v>1651</v>
      </c>
    </row>
    <row r="144" spans="1:18" x14ac:dyDescent="0.2">
      <c r="A144" s="17" t="s">
        <v>93</v>
      </c>
      <c r="B144" s="8">
        <v>2019</v>
      </c>
      <c r="C144" s="17" t="s">
        <v>115</v>
      </c>
      <c r="D144" s="18">
        <v>1520</v>
      </c>
      <c r="R144" s="19" t="s">
        <v>1650</v>
      </c>
    </row>
    <row r="145" spans="1:18" x14ac:dyDescent="0.2">
      <c r="A145" s="17" t="s">
        <v>93</v>
      </c>
      <c r="B145" s="8">
        <v>2020</v>
      </c>
      <c r="C145" s="17" t="s">
        <v>115</v>
      </c>
      <c r="D145" s="18">
        <v>536</v>
      </c>
      <c r="R145" s="19" t="s">
        <v>1650</v>
      </c>
    </row>
    <row r="146" spans="1:18" x14ac:dyDescent="0.2">
      <c r="A146" s="17" t="s">
        <v>93</v>
      </c>
      <c r="B146" s="8">
        <v>2021</v>
      </c>
      <c r="C146" s="17" t="s">
        <v>115</v>
      </c>
      <c r="D146" s="18">
        <v>672.4</v>
      </c>
      <c r="R146" s="19" t="s">
        <v>1786</v>
      </c>
    </row>
    <row r="147" spans="1:18" x14ac:dyDescent="0.2">
      <c r="A147" s="17" t="s">
        <v>93</v>
      </c>
      <c r="B147" s="8">
        <v>2017</v>
      </c>
      <c r="C147" s="17" t="s">
        <v>116</v>
      </c>
      <c r="D147" s="18">
        <f>778+1292+2401</f>
        <v>4471</v>
      </c>
      <c r="E147"/>
      <c r="I147"/>
      <c r="J147"/>
      <c r="R147" s="19" t="s">
        <v>1559</v>
      </c>
    </row>
    <row r="148" spans="1:18" x14ac:dyDescent="0.2">
      <c r="A148" s="17" t="s">
        <v>93</v>
      </c>
      <c r="B148" s="8">
        <v>2018</v>
      </c>
      <c r="C148" s="17" t="s">
        <v>116</v>
      </c>
      <c r="D148" s="18">
        <f>965+1458+2749</f>
        <v>5172</v>
      </c>
      <c r="E148"/>
      <c r="I148"/>
      <c r="J148"/>
      <c r="R148" s="19" t="s">
        <v>1559</v>
      </c>
    </row>
    <row r="149" spans="1:18" x14ac:dyDescent="0.2">
      <c r="A149" s="17" t="s">
        <v>93</v>
      </c>
      <c r="B149" s="8">
        <v>2019</v>
      </c>
      <c r="C149" s="17" t="s">
        <v>116</v>
      </c>
      <c r="D149" s="18">
        <f>1231+1289+2459</f>
        <v>4979</v>
      </c>
      <c r="E149"/>
      <c r="I149"/>
      <c r="J149"/>
      <c r="R149" s="19" t="s">
        <v>1560</v>
      </c>
    </row>
    <row r="150" spans="1:18" x14ac:dyDescent="0.2">
      <c r="A150" s="17" t="s">
        <v>93</v>
      </c>
      <c r="B150" s="8">
        <v>2020</v>
      </c>
      <c r="C150" s="17" t="s">
        <v>116</v>
      </c>
      <c r="D150" s="18">
        <f>1426+1425+2712</f>
        <v>5563</v>
      </c>
      <c r="E150"/>
      <c r="I150"/>
      <c r="J150"/>
      <c r="K150" s="2">
        <f>1453+434</f>
        <v>1887</v>
      </c>
      <c r="L150" s="2">
        <f>2251+1426</f>
        <v>3677</v>
      </c>
      <c r="R150" s="19" t="s">
        <v>1560</v>
      </c>
    </row>
    <row r="151" spans="1:18" x14ac:dyDescent="0.2">
      <c r="A151" s="17" t="s">
        <v>93</v>
      </c>
      <c r="B151" s="8">
        <v>2021</v>
      </c>
      <c r="C151" s="17" t="s">
        <v>116</v>
      </c>
      <c r="D151" s="18">
        <f>1411+1492+2749</f>
        <v>5652</v>
      </c>
      <c r="E151"/>
      <c r="I151"/>
      <c r="J151"/>
      <c r="K151" s="2">
        <f>1766+480</f>
        <v>2246</v>
      </c>
      <c r="L151" s="2">
        <f>1996+1411</f>
        <v>3407</v>
      </c>
      <c r="R151" s="234" t="s">
        <v>1649</v>
      </c>
    </row>
    <row r="152" spans="1:18" x14ac:dyDescent="0.2">
      <c r="A152" s="17" t="s">
        <v>93</v>
      </c>
      <c r="B152" s="8">
        <v>2022</v>
      </c>
      <c r="C152" s="17" t="s">
        <v>116</v>
      </c>
      <c r="D152" s="18">
        <v>5531</v>
      </c>
      <c r="E152"/>
      <c r="I152"/>
      <c r="J152"/>
      <c r="R152" s="249" t="s">
        <v>1823</v>
      </c>
    </row>
    <row r="153" spans="1:18" ht="18" customHeight="1" x14ac:dyDescent="0.2">
      <c r="A153" s="22" t="s">
        <v>93</v>
      </c>
      <c r="B153" s="17">
        <v>2005</v>
      </c>
      <c r="C153" s="17" t="s">
        <v>101</v>
      </c>
      <c r="D153" s="24">
        <v>3140</v>
      </c>
      <c r="E153" s="24">
        <v>3704</v>
      </c>
      <c r="G153" s="25"/>
      <c r="H153" s="25"/>
      <c r="I153" s="25"/>
      <c r="J153" s="25"/>
      <c r="K153" s="25"/>
      <c r="R153" s="26"/>
    </row>
    <row r="154" spans="1:18" ht="18" customHeight="1" x14ac:dyDescent="0.2">
      <c r="A154" s="22" t="s">
        <v>93</v>
      </c>
      <c r="B154" s="17">
        <v>2007</v>
      </c>
      <c r="C154" s="17" t="s">
        <v>101</v>
      </c>
      <c r="D154" s="24">
        <v>3310</v>
      </c>
      <c r="E154" s="24">
        <v>4873</v>
      </c>
      <c r="G154" s="25"/>
      <c r="H154" s="25"/>
      <c r="I154" s="25"/>
      <c r="J154" s="25"/>
      <c r="K154" s="25"/>
      <c r="R154" s="26"/>
    </row>
    <row r="155" spans="1:18" ht="18" customHeight="1" x14ac:dyDescent="0.2">
      <c r="A155" s="22" t="s">
        <v>93</v>
      </c>
      <c r="B155" s="17">
        <v>2009</v>
      </c>
      <c r="C155" s="17" t="s">
        <v>101</v>
      </c>
      <c r="D155" s="24">
        <v>3682</v>
      </c>
      <c r="E155" s="24">
        <v>5304</v>
      </c>
      <c r="G155" s="25"/>
      <c r="H155" s="25"/>
      <c r="I155" s="25"/>
      <c r="J155" s="25"/>
      <c r="K155" s="25"/>
      <c r="R155" s="26"/>
    </row>
    <row r="156" spans="1:18" ht="18" customHeight="1" x14ac:dyDescent="0.2">
      <c r="A156" s="22" t="s">
        <v>93</v>
      </c>
      <c r="B156" s="17">
        <v>2011</v>
      </c>
      <c r="C156" s="17" t="s">
        <v>101</v>
      </c>
      <c r="D156" s="24">
        <v>4152</v>
      </c>
      <c r="E156" s="24">
        <v>5352</v>
      </c>
      <c r="G156" s="25"/>
      <c r="H156" s="25"/>
      <c r="I156" s="25"/>
      <c r="J156" s="25"/>
      <c r="K156" s="25"/>
      <c r="M156" s="18"/>
      <c r="R156" s="26"/>
    </row>
    <row r="157" spans="1:18" x14ac:dyDescent="0.2">
      <c r="A157" s="17" t="s">
        <v>93</v>
      </c>
      <c r="B157" s="8">
        <v>2016</v>
      </c>
      <c r="C157" s="17" t="s">
        <v>101</v>
      </c>
      <c r="D157" s="18">
        <f>SUM(I157:J157)</f>
        <v>1401</v>
      </c>
      <c r="E157" s="30"/>
      <c r="F157" s="30"/>
      <c r="G157" s="30"/>
      <c r="H157" s="30"/>
      <c r="I157" s="2">
        <v>749</v>
      </c>
      <c r="J157" s="2">
        <v>652</v>
      </c>
      <c r="M157" s="18"/>
      <c r="R157" s="19" t="s">
        <v>117</v>
      </c>
    </row>
    <row r="158" spans="1:18" x14ac:dyDescent="0.2">
      <c r="A158" s="17" t="s">
        <v>93</v>
      </c>
      <c r="B158" s="8">
        <v>2017</v>
      </c>
      <c r="C158" s="17" t="s">
        <v>101</v>
      </c>
      <c r="D158" s="18">
        <f>SUM(F158:J158)</f>
        <v>1380</v>
      </c>
      <c r="E158" s="31"/>
      <c r="F158" s="31"/>
      <c r="G158" s="31"/>
      <c r="H158" s="32"/>
      <c r="I158" s="2">
        <v>730</v>
      </c>
      <c r="J158" s="2">
        <v>650</v>
      </c>
      <c r="M158" s="18"/>
      <c r="R158" s="19" t="s">
        <v>1845</v>
      </c>
    </row>
    <row r="159" spans="1:18" x14ac:dyDescent="0.2">
      <c r="A159" s="17" t="s">
        <v>93</v>
      </c>
      <c r="B159" s="8">
        <v>2018</v>
      </c>
      <c r="C159" s="17" t="s">
        <v>101</v>
      </c>
      <c r="D159" s="18">
        <f>SUM(F159:J159)</f>
        <v>1335</v>
      </c>
      <c r="I159" s="2">
        <v>715</v>
      </c>
      <c r="J159" s="2">
        <v>620</v>
      </c>
      <c r="M159" s="18"/>
      <c r="R159" s="19" t="s">
        <v>1845</v>
      </c>
    </row>
    <row r="160" spans="1:18" x14ac:dyDescent="0.2">
      <c r="A160" s="17" t="s">
        <v>93</v>
      </c>
      <c r="B160" s="8">
        <v>2019</v>
      </c>
      <c r="C160" s="17" t="s">
        <v>101</v>
      </c>
      <c r="D160" s="18">
        <f>SUM(F160:J160)</f>
        <v>1326</v>
      </c>
      <c r="I160" s="2">
        <v>718</v>
      </c>
      <c r="J160" s="2">
        <v>608</v>
      </c>
      <c r="M160" s="18"/>
      <c r="R160" s="19" t="s">
        <v>1845</v>
      </c>
    </row>
    <row r="161" spans="1:18" x14ac:dyDescent="0.2">
      <c r="A161" s="17" t="s">
        <v>93</v>
      </c>
      <c r="B161" s="8">
        <v>2020</v>
      </c>
      <c r="C161" s="17" t="s">
        <v>101</v>
      </c>
      <c r="D161" s="18">
        <f>SUM(F161:J161)</f>
        <v>1223</v>
      </c>
      <c r="F161" s="18"/>
      <c r="I161" s="2">
        <v>623</v>
      </c>
      <c r="J161" s="2">
        <v>600</v>
      </c>
      <c r="M161" s="18"/>
      <c r="R161" s="19" t="s">
        <v>1845</v>
      </c>
    </row>
    <row r="162" spans="1:18" x14ac:dyDescent="0.2">
      <c r="A162" s="17" t="s">
        <v>93</v>
      </c>
      <c r="B162" s="8">
        <v>2021</v>
      </c>
      <c r="C162" s="17" t="s">
        <v>101</v>
      </c>
      <c r="D162" s="18">
        <f>SUM(F162:J162)</f>
        <v>1277</v>
      </c>
      <c r="F162" s="18"/>
      <c r="I162" s="2">
        <v>686</v>
      </c>
      <c r="J162" s="2">
        <v>591</v>
      </c>
      <c r="M162" s="18"/>
      <c r="R162" s="19" t="s">
        <v>1845</v>
      </c>
    </row>
    <row r="163" spans="1:18" x14ac:dyDescent="0.2">
      <c r="A163" s="17" t="s">
        <v>93</v>
      </c>
      <c r="B163" s="8">
        <v>2018</v>
      </c>
      <c r="C163" s="17" t="s">
        <v>1647</v>
      </c>
      <c r="D163" s="18">
        <f>SUM(F163:Q163)</f>
        <v>490</v>
      </c>
      <c r="F163" s="18"/>
      <c r="M163" s="18">
        <f>2*245</f>
        <v>490</v>
      </c>
    </row>
    <row r="164" spans="1:18" x14ac:dyDescent="0.2">
      <c r="A164" s="17" t="s">
        <v>93</v>
      </c>
      <c r="B164" s="8">
        <v>2019</v>
      </c>
      <c r="C164" s="17" t="s">
        <v>1647</v>
      </c>
      <c r="D164" s="18">
        <f>SUM(F164:Q164)</f>
        <v>772</v>
      </c>
      <c r="F164" s="18"/>
      <c r="K164" s="2">
        <v>230</v>
      </c>
      <c r="L164" s="2">
        <v>395</v>
      </c>
      <c r="M164" s="18"/>
      <c r="O164" s="2">
        <v>124</v>
      </c>
      <c r="Q164" s="2">
        <v>23</v>
      </c>
      <c r="R164" s="19" t="s">
        <v>1879</v>
      </c>
    </row>
    <row r="165" spans="1:18" x14ac:dyDescent="0.2">
      <c r="A165" s="17" t="s">
        <v>93</v>
      </c>
      <c r="B165" s="8">
        <v>2020</v>
      </c>
      <c r="C165" s="17" t="s">
        <v>1647</v>
      </c>
      <c r="D165" s="18">
        <f>SUM(F165:Q165)</f>
        <v>781</v>
      </c>
      <c r="F165" s="18"/>
      <c r="K165" s="2">
        <v>184</v>
      </c>
      <c r="L165" s="2">
        <v>474</v>
      </c>
      <c r="M165" s="18"/>
      <c r="O165" s="2">
        <v>101</v>
      </c>
      <c r="Q165" s="2">
        <v>22</v>
      </c>
      <c r="R165" s="19" t="s">
        <v>1878</v>
      </c>
    </row>
    <row r="166" spans="1:18" x14ac:dyDescent="0.2">
      <c r="A166" s="17" t="s">
        <v>93</v>
      </c>
      <c r="B166" s="8">
        <v>2021</v>
      </c>
      <c r="C166" s="17" t="s">
        <v>1647</v>
      </c>
      <c r="D166" s="18">
        <f>SUM(F166:Q166)</f>
        <v>864</v>
      </c>
      <c r="F166" s="18"/>
      <c r="K166" s="2">
        <v>223</v>
      </c>
      <c r="L166" s="2">
        <v>508</v>
      </c>
      <c r="M166" s="18"/>
      <c r="O166" s="2">
        <v>109</v>
      </c>
      <c r="Q166" s="2">
        <v>24</v>
      </c>
      <c r="R166" s="19" t="s">
        <v>1648</v>
      </c>
    </row>
    <row r="167" spans="1:18" x14ac:dyDescent="0.2">
      <c r="A167" s="17" t="s">
        <v>93</v>
      </c>
      <c r="B167" s="8">
        <v>2022</v>
      </c>
      <c r="C167" s="17" t="s">
        <v>1647</v>
      </c>
      <c r="D167" s="18">
        <f>SUM(F167:Q167)</f>
        <v>920</v>
      </c>
      <c r="F167" s="18"/>
      <c r="K167" s="2">
        <v>197</v>
      </c>
      <c r="L167" s="2">
        <v>569</v>
      </c>
      <c r="M167" s="18"/>
      <c r="O167" s="2">
        <v>122</v>
      </c>
      <c r="Q167" s="2">
        <v>32</v>
      </c>
      <c r="R167" s="19" t="s">
        <v>1875</v>
      </c>
    </row>
    <row r="168" spans="1:18" ht="18" customHeight="1" x14ac:dyDescent="0.2">
      <c r="A168" s="22" t="s">
        <v>93</v>
      </c>
      <c r="B168" s="17">
        <v>2008</v>
      </c>
      <c r="C168" s="22" t="s">
        <v>102</v>
      </c>
      <c r="D168" s="18">
        <v>1056</v>
      </c>
      <c r="E168" s="24"/>
      <c r="G168" s="25"/>
      <c r="H168" s="25"/>
      <c r="I168" s="25"/>
      <c r="J168" s="25"/>
      <c r="K168" s="25"/>
      <c r="M168" s="18"/>
      <c r="R168" s="26"/>
    </row>
    <row r="169" spans="1:18" x14ac:dyDescent="0.2">
      <c r="A169" s="17" t="s">
        <v>93</v>
      </c>
      <c r="B169" s="8">
        <v>2017</v>
      </c>
      <c r="C169" s="17" t="s">
        <v>102</v>
      </c>
      <c r="D169" s="18">
        <f>(1079.13-71.39)+(621.836-56.706)+(2093.288-79.006)+(45.298-0.119)+(115.751-11.006)</f>
        <v>3737.076</v>
      </c>
      <c r="F169" s="18"/>
      <c r="I169" s="2">
        <f>(197.46*0.7)+(607.536*0.95)+(42.26*0.7)+(113.219*0.7)</f>
        <v>824.21649999999988</v>
      </c>
      <c r="M169" s="18"/>
      <c r="R169" s="19" t="s">
        <v>1849</v>
      </c>
    </row>
    <row r="170" spans="1:18" x14ac:dyDescent="0.2">
      <c r="A170" s="17" t="s">
        <v>93</v>
      </c>
      <c r="B170" s="8">
        <v>2018</v>
      </c>
      <c r="C170" s="17" t="s">
        <v>102</v>
      </c>
      <c r="D170" s="18">
        <f>(1001.939-78.397)+(584.109-59.353)+(2041.794-95.015)+(42.399-0.175)+(114.203-15.885)</f>
        <v>3535.6190000000006</v>
      </c>
      <c r="F170" s="18">
        <f>(386.649*0.7)+(1434.258*0.95)+(0.139*0.7)+(0.484*0.7)</f>
        <v>1633.6354999999999</v>
      </c>
      <c r="I170" s="2">
        <f>(197.46*0.7)+(607.536*0.95)+(42.26*0.7)+(113.219*0.7)</f>
        <v>824.21649999999988</v>
      </c>
      <c r="M170" s="18"/>
      <c r="R170" s="19" t="s">
        <v>1849</v>
      </c>
    </row>
    <row r="171" spans="1:18" x14ac:dyDescent="0.2">
      <c r="A171" s="17" t="s">
        <v>93</v>
      </c>
      <c r="B171" s="8">
        <v>2019</v>
      </c>
      <c r="C171" s="17" t="s">
        <v>102</v>
      </c>
      <c r="D171" s="18">
        <f>(968.684-145.064)+(560.464-121.873)+(2013.62-110.116)+(35.706-0.137)+(114.954-16.626)</f>
        <v>3299.6120000000001</v>
      </c>
      <c r="F171" s="18">
        <f>(375.893*0.62)+(1408.053*0.95)+(0.467*0.62)</f>
        <v>1570.9935500000001</v>
      </c>
      <c r="I171" s="2">
        <f>(184.571*0.62)+(605.562*0.95)+(35.706*0.62)+(114.486*0.62)</f>
        <v>782.83695999999998</v>
      </c>
      <c r="M171" s="18"/>
      <c r="R171" s="19" t="s">
        <v>1849</v>
      </c>
    </row>
    <row r="172" spans="1:18" x14ac:dyDescent="0.2">
      <c r="A172" s="17" t="s">
        <v>93</v>
      </c>
      <c r="B172" s="8">
        <v>2020</v>
      </c>
      <c r="C172" s="17" t="s">
        <v>102</v>
      </c>
      <c r="D172" s="18">
        <f>(859.778-151.477)+(448.716-125.285)+(1815.772-118.138)+(32.168-0.11)+(80.592-19.546)</f>
        <v>2822.47</v>
      </c>
      <c r="F172" s="18">
        <f>(312.481*0.45)+(1331.532*0.9)+(0.1*0.45)+(0.49*0.45)</f>
        <v>1339.2607499999999</v>
      </c>
      <c r="I172" s="2">
        <f>(136.234*0.45)+(484.24*0.9)+(32.068*0.45)+(80.102*0.45)</f>
        <v>547.59780000000001</v>
      </c>
      <c r="M172" s="18"/>
      <c r="R172" s="19" t="s">
        <v>1849</v>
      </c>
    </row>
    <row r="173" spans="1:18" x14ac:dyDescent="0.2">
      <c r="A173" s="17" t="s">
        <v>93</v>
      </c>
      <c r="B173" s="8">
        <v>2021</v>
      </c>
      <c r="C173" s="17" t="s">
        <v>102</v>
      </c>
      <c r="D173" s="18">
        <f>(895.552-176.548)+(445.996-146.056)+(1859.602-150.091)+(30.685-0.112)+(89.418-24.715)</f>
        <v>2823.7309999999998</v>
      </c>
      <c r="F173" s="18"/>
      <c r="K173" s="18">
        <f>D173-L173</f>
        <v>2823.7309999999998</v>
      </c>
      <c r="M173" s="18"/>
      <c r="R173" s="19" t="s">
        <v>1849</v>
      </c>
    </row>
    <row r="174" spans="1:18" x14ac:dyDescent="0.2">
      <c r="A174" s="17" t="s">
        <v>93</v>
      </c>
      <c r="B174" s="8">
        <v>2017</v>
      </c>
      <c r="C174" s="17" t="s">
        <v>689</v>
      </c>
      <c r="D174" s="18">
        <v>224.25</v>
      </c>
      <c r="F174" s="18">
        <v>85.483000000000004</v>
      </c>
      <c r="I174" s="2">
        <v>113.172</v>
      </c>
      <c r="K174" s="2">
        <v>25.594999999999999</v>
      </c>
      <c r="M174" s="18"/>
      <c r="R174" s="19" t="s">
        <v>1847</v>
      </c>
    </row>
    <row r="175" spans="1:18" x14ac:dyDescent="0.2">
      <c r="A175" s="17" t="s">
        <v>93</v>
      </c>
      <c r="B175" s="8">
        <v>2018</v>
      </c>
      <c r="C175" s="17" t="s">
        <v>689</v>
      </c>
      <c r="D175" s="18">
        <v>258.25900000000001</v>
      </c>
      <c r="F175" s="18">
        <v>100.119</v>
      </c>
      <c r="I175" s="2">
        <v>124.136</v>
      </c>
      <c r="K175" s="2">
        <v>34.003999999999998</v>
      </c>
      <c r="M175" s="18"/>
      <c r="R175" s="19" t="s">
        <v>1847</v>
      </c>
    </row>
    <row r="176" spans="1:18" x14ac:dyDescent="0.2">
      <c r="A176" s="17" t="s">
        <v>93</v>
      </c>
      <c r="B176" s="8">
        <v>2019</v>
      </c>
      <c r="C176" s="17" t="s">
        <v>689</v>
      </c>
      <c r="D176" s="18">
        <v>382.08800000000002</v>
      </c>
      <c r="F176" s="18">
        <v>132.82900000000001</v>
      </c>
      <c r="I176" s="2">
        <v>194.81299999999999</v>
      </c>
      <c r="K176" s="2">
        <v>54.445999999999998</v>
      </c>
      <c r="M176" s="18"/>
      <c r="R176" s="19" t="s">
        <v>1847</v>
      </c>
    </row>
    <row r="177" spans="1:1024" x14ac:dyDescent="0.2">
      <c r="A177" s="17" t="s">
        <v>93</v>
      </c>
      <c r="B177" s="8">
        <v>2020</v>
      </c>
      <c r="C177" s="17" t="s">
        <v>689</v>
      </c>
      <c r="D177" s="18">
        <v>421.24099999999999</v>
      </c>
      <c r="F177" s="18">
        <v>177.88499999999999</v>
      </c>
      <c r="I177" s="2">
        <v>191.33500000000001</v>
      </c>
      <c r="K177" s="2">
        <v>52.021000000000001</v>
      </c>
      <c r="R177" s="19" t="s">
        <v>1847</v>
      </c>
    </row>
    <row r="178" spans="1:1024" x14ac:dyDescent="0.2">
      <c r="A178" s="17" t="s">
        <v>93</v>
      </c>
      <c r="B178" s="8">
        <v>2021</v>
      </c>
      <c r="C178" s="17" t="s">
        <v>689</v>
      </c>
      <c r="D178" s="18">
        <f>564.018</f>
        <v>564.01800000000003</v>
      </c>
      <c r="F178" s="18">
        <v>227.88399999999999</v>
      </c>
      <c r="I178" s="2">
        <v>273.68799999999999</v>
      </c>
      <c r="K178" s="2">
        <v>62.445999999999998</v>
      </c>
      <c r="R178" s="19" t="s">
        <v>1847</v>
      </c>
    </row>
    <row r="179" spans="1:1024" ht="18" customHeight="1" x14ac:dyDescent="0.2">
      <c r="A179" s="22" t="s">
        <v>93</v>
      </c>
      <c r="B179" s="17">
        <v>2004</v>
      </c>
      <c r="C179" s="22" t="s">
        <v>103</v>
      </c>
      <c r="D179" s="18">
        <v>5148</v>
      </c>
      <c r="G179" s="25"/>
      <c r="H179" s="25"/>
      <c r="I179" s="25"/>
      <c r="J179" s="25"/>
      <c r="K179" s="25"/>
      <c r="R179" s="26" t="s">
        <v>1848</v>
      </c>
    </row>
    <row r="180" spans="1:1024" ht="18" customHeight="1" x14ac:dyDescent="0.2">
      <c r="A180" s="22" t="s">
        <v>93</v>
      </c>
      <c r="B180" s="17">
        <v>2011</v>
      </c>
      <c r="C180" s="22" t="s">
        <v>103</v>
      </c>
      <c r="D180" s="18">
        <v>4713</v>
      </c>
      <c r="G180" s="25"/>
      <c r="H180" s="25"/>
      <c r="I180" s="25"/>
      <c r="J180" s="25"/>
      <c r="K180" s="25"/>
      <c r="R180" s="26" t="s">
        <v>1848</v>
      </c>
    </row>
    <row r="181" spans="1:1024" x14ac:dyDescent="0.2">
      <c r="A181" s="17" t="s">
        <v>93</v>
      </c>
      <c r="B181" s="8">
        <v>2017</v>
      </c>
      <c r="C181" s="17" t="s">
        <v>103</v>
      </c>
      <c r="D181" s="18">
        <f>(6542.176-D169-D174)</f>
        <v>2580.8500000000004</v>
      </c>
      <c r="F181" s="18">
        <f>1954.683+352.333+(713.702-386.649)+(1543.747-1434.248)</f>
        <v>2743.5680000000002</v>
      </c>
      <c r="I181" s="2">
        <f>455.197+269.622+(783.239-607.536)+(288.238-197.46)</f>
        <v>991.30000000000007</v>
      </c>
      <c r="R181" s="26" t="s">
        <v>1848</v>
      </c>
    </row>
    <row r="182" spans="1:1024" x14ac:dyDescent="0.2">
      <c r="A182" s="17" t="s">
        <v>93</v>
      </c>
      <c r="B182" s="8">
        <v>2018</v>
      </c>
      <c r="C182" s="17" t="s">
        <v>103</v>
      </c>
      <c r="D182" s="18">
        <f>(6542.176-D170-D175)</f>
        <v>2748.2979999999998</v>
      </c>
      <c r="F182" s="18">
        <f>1954.683+352.333+(713.702-386.649)+(1543.747-1434.248)</f>
        <v>2743.5680000000002</v>
      </c>
      <c r="I182" s="2">
        <f>455.197+269.622+(783.239-607.536)+(288.238-197.46)</f>
        <v>991.30000000000007</v>
      </c>
      <c r="R182" s="26" t="s">
        <v>1848</v>
      </c>
    </row>
    <row r="183" spans="1:1024" x14ac:dyDescent="0.2">
      <c r="A183" s="17" t="s">
        <v>93</v>
      </c>
      <c r="B183" s="8">
        <v>2019</v>
      </c>
      <c r="C183" s="17" t="s">
        <v>103</v>
      </c>
      <c r="D183" s="18">
        <f>(6364.418-D171-D176)</f>
        <v>2682.7179999999994</v>
      </c>
      <c r="F183" s="18">
        <f>1960.815+312.971+(699.511-375.893)+(1513.459-1408.53)</f>
        <v>2702.3330000000001</v>
      </c>
      <c r="I183" s="2">
        <f>432.814+242.66+(269.172-184.751)+(782.357-605.562)</f>
        <v>936.69</v>
      </c>
      <c r="R183" s="26" t="s">
        <v>1848</v>
      </c>
    </row>
    <row r="184" spans="1:1024" x14ac:dyDescent="0.2">
      <c r="A184" s="17" t="s">
        <v>93</v>
      </c>
      <c r="B184" s="8">
        <v>2020</v>
      </c>
      <c r="C184" s="17" t="s">
        <v>103</v>
      </c>
      <c r="D184" s="33">
        <f>(5621.333-D172-D177)</f>
        <v>2377.6219999999998</v>
      </c>
      <c r="F184" s="18"/>
    </row>
    <row r="185" spans="1:1024" x14ac:dyDescent="0.2">
      <c r="A185" s="17" t="s">
        <v>93</v>
      </c>
      <c r="B185" s="8">
        <v>2021</v>
      </c>
      <c r="C185" s="17" t="s">
        <v>103</v>
      </c>
      <c r="D185" s="33">
        <f>(5930.171-D173-D178)</f>
        <v>2542.4220000000005</v>
      </c>
      <c r="F185" s="18"/>
      <c r="R185" s="19" t="s">
        <v>1846</v>
      </c>
    </row>
    <row r="186" spans="1:1024" ht="18" customHeight="1" x14ac:dyDescent="0.2">
      <c r="A186" s="22" t="s">
        <v>93</v>
      </c>
      <c r="B186" s="17">
        <v>2005</v>
      </c>
      <c r="C186" s="22" t="s">
        <v>104</v>
      </c>
      <c r="D186" s="18">
        <v>5328</v>
      </c>
      <c r="E186" s="24">
        <v>6557</v>
      </c>
      <c r="G186" s="25"/>
      <c r="H186" s="25"/>
      <c r="I186" s="25"/>
      <c r="J186" s="25"/>
      <c r="K186" s="25"/>
      <c r="R186" s="26"/>
    </row>
    <row r="187" spans="1:1024" ht="18" customHeight="1" x14ac:dyDescent="0.2">
      <c r="A187" s="22" t="s">
        <v>93</v>
      </c>
      <c r="B187" s="17">
        <v>2009</v>
      </c>
      <c r="C187" s="22" t="s">
        <v>104</v>
      </c>
      <c r="D187" s="18">
        <v>5945</v>
      </c>
      <c r="E187" s="24">
        <v>8564</v>
      </c>
      <c r="G187" s="25"/>
      <c r="H187" s="25"/>
      <c r="I187" s="25"/>
      <c r="J187" s="25"/>
      <c r="K187" s="25"/>
      <c r="R187" s="26"/>
    </row>
    <row r="188" spans="1:1024" ht="18" customHeight="1" x14ac:dyDescent="0.2">
      <c r="A188" s="22" t="s">
        <v>93</v>
      </c>
      <c r="B188" s="17">
        <v>2011</v>
      </c>
      <c r="C188" s="22" t="s">
        <v>104</v>
      </c>
      <c r="D188" s="18">
        <v>5558</v>
      </c>
      <c r="E188" s="24">
        <v>7192</v>
      </c>
      <c r="G188" s="25"/>
      <c r="H188" s="25"/>
      <c r="I188" s="25"/>
      <c r="J188" s="25"/>
      <c r="K188" s="25"/>
      <c r="R188" s="26"/>
    </row>
    <row r="189" spans="1:1024" x14ac:dyDescent="0.2">
      <c r="A189" s="17" t="s">
        <v>93</v>
      </c>
      <c r="B189" s="8">
        <v>2017</v>
      </c>
      <c r="C189" s="17" t="s">
        <v>104</v>
      </c>
      <c r="D189" s="18">
        <v>2792.3</v>
      </c>
      <c r="E189"/>
      <c r="F189" s="18"/>
      <c r="G189"/>
      <c r="H189"/>
      <c r="I189"/>
      <c r="J189"/>
      <c r="K189"/>
      <c r="L189"/>
      <c r="M189"/>
      <c r="N189"/>
      <c r="O189"/>
      <c r="P189"/>
      <c r="Q189"/>
      <c r="R189" t="s">
        <v>118</v>
      </c>
      <c r="S189"/>
      <c r="T189"/>
      <c r="U189"/>
      <c r="V189"/>
      <c r="W189"/>
      <c r="X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x14ac:dyDescent="0.2">
      <c r="A190" s="17" t="s">
        <v>93</v>
      </c>
      <c r="B190" s="8">
        <v>2018</v>
      </c>
      <c r="C190" s="17" t="s">
        <v>104</v>
      </c>
      <c r="D190" s="18">
        <v>2670.1</v>
      </c>
      <c r="E190"/>
      <c r="F190" s="18"/>
      <c r="G190"/>
      <c r="H190"/>
      <c r="I190"/>
      <c r="J190"/>
      <c r="K190"/>
      <c r="L190"/>
      <c r="M190"/>
      <c r="N190"/>
      <c r="O190"/>
      <c r="P190"/>
      <c r="Q190"/>
      <c r="R190" s="19" t="s">
        <v>1641</v>
      </c>
      <c r="S190"/>
      <c r="T190"/>
      <c r="U190"/>
      <c r="V190"/>
      <c r="W190"/>
      <c r="X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x14ac:dyDescent="0.2">
      <c r="A191" s="17" t="s">
        <v>93</v>
      </c>
      <c r="B191" s="8">
        <v>2019</v>
      </c>
      <c r="C191" s="17" t="s">
        <v>104</v>
      </c>
      <c r="D191" s="18">
        <v>2821</v>
      </c>
      <c r="F191" s="18"/>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x14ac:dyDescent="0.2">
      <c r="A192" s="17" t="s">
        <v>93</v>
      </c>
      <c r="B192" s="8">
        <v>2020</v>
      </c>
      <c r="C192" s="17" t="s">
        <v>104</v>
      </c>
      <c r="D192" s="18">
        <v>2740</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x14ac:dyDescent="0.2">
      <c r="A193" s="17" t="s">
        <v>93</v>
      </c>
      <c r="B193" s="8">
        <v>2021</v>
      </c>
      <c r="C193" s="17" t="s">
        <v>104</v>
      </c>
      <c r="D193" s="18">
        <v>3078.6</v>
      </c>
      <c r="F193"/>
      <c r="G193"/>
      <c r="H193"/>
      <c r="I193"/>
      <c r="J193"/>
      <c r="K193"/>
      <c r="L193"/>
      <c r="M193"/>
      <c r="N193"/>
      <c r="O193"/>
      <c r="P193"/>
      <c r="Q193"/>
      <c r="R193" t="s">
        <v>1640</v>
      </c>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x14ac:dyDescent="0.2">
      <c r="A194" s="17" t="s">
        <v>93</v>
      </c>
      <c r="B194" s="8">
        <v>2022</v>
      </c>
      <c r="C194" s="17" t="s">
        <v>104</v>
      </c>
      <c r="D194" s="18">
        <v>2911</v>
      </c>
      <c r="F194"/>
      <c r="G194"/>
      <c r="H194"/>
      <c r="I194"/>
      <c r="J194"/>
      <c r="K194"/>
      <c r="L194"/>
      <c r="M194"/>
      <c r="N194"/>
      <c r="O194"/>
      <c r="P194"/>
      <c r="Q194"/>
      <c r="R194" t="s">
        <v>1640</v>
      </c>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x14ac:dyDescent="0.2">
      <c r="A195" s="17" t="s">
        <v>93</v>
      </c>
      <c r="B195" s="8">
        <v>2013</v>
      </c>
      <c r="C195" s="17" t="s">
        <v>783</v>
      </c>
      <c r="D195" s="18">
        <v>2800</v>
      </c>
      <c r="R195" s="19" t="s">
        <v>1653</v>
      </c>
    </row>
    <row r="196" spans="1:1024" x14ac:dyDescent="0.2">
      <c r="A196" s="17" t="s">
        <v>93</v>
      </c>
      <c r="B196" s="8">
        <v>2014</v>
      </c>
      <c r="C196" s="17" t="s">
        <v>783</v>
      </c>
      <c r="D196" s="18">
        <v>3000</v>
      </c>
    </row>
    <row r="197" spans="1:1024" x14ac:dyDescent="0.2">
      <c r="A197" s="17" t="s">
        <v>93</v>
      </c>
      <c r="B197" s="8">
        <v>2015</v>
      </c>
      <c r="C197" s="17" t="s">
        <v>783</v>
      </c>
      <c r="D197" s="18">
        <v>3200</v>
      </c>
    </row>
    <row r="198" spans="1:1024" x14ac:dyDescent="0.2">
      <c r="A198" s="17" t="s">
        <v>93</v>
      </c>
      <c r="B198" s="8">
        <v>2016</v>
      </c>
      <c r="C198" s="17" t="s">
        <v>783</v>
      </c>
      <c r="D198" s="18">
        <v>3500</v>
      </c>
    </row>
    <row r="199" spans="1:1024" x14ac:dyDescent="0.2">
      <c r="A199" s="17" t="s">
        <v>93</v>
      </c>
      <c r="B199" s="8">
        <v>2017</v>
      </c>
      <c r="C199" s="17" t="s">
        <v>783</v>
      </c>
      <c r="D199" s="18">
        <v>4200</v>
      </c>
    </row>
    <row r="200" spans="1:1024" x14ac:dyDescent="0.2">
      <c r="A200" s="17" t="s">
        <v>93</v>
      </c>
      <c r="B200" s="8">
        <v>2018</v>
      </c>
      <c r="C200" s="17" t="s">
        <v>783</v>
      </c>
      <c r="D200" s="18">
        <v>5200</v>
      </c>
    </row>
    <row r="201" spans="1:1024" x14ac:dyDescent="0.2">
      <c r="A201" s="17" t="s">
        <v>93</v>
      </c>
      <c r="B201" s="8">
        <v>2019</v>
      </c>
      <c r="C201" s="17" t="s">
        <v>783</v>
      </c>
      <c r="D201" s="18">
        <v>6000</v>
      </c>
      <c r="F201" s="18"/>
    </row>
    <row r="202" spans="1:1024" x14ac:dyDescent="0.2">
      <c r="A202" s="17" t="s">
        <v>93</v>
      </c>
      <c r="B202" s="8">
        <v>2020</v>
      </c>
      <c r="C202" s="17" t="s">
        <v>783</v>
      </c>
      <c r="D202" s="18">
        <v>6200</v>
      </c>
    </row>
    <row r="203" spans="1:1024" x14ac:dyDescent="0.2">
      <c r="A203" s="17" t="s">
        <v>93</v>
      </c>
      <c r="B203" s="8">
        <v>2021</v>
      </c>
      <c r="C203" s="17" t="s">
        <v>783</v>
      </c>
      <c r="D203" s="18">
        <v>7700</v>
      </c>
    </row>
    <row r="204" spans="1:1024" x14ac:dyDescent="0.2">
      <c r="A204" s="17" t="s">
        <v>93</v>
      </c>
      <c r="B204" s="8">
        <v>2022</v>
      </c>
      <c r="C204" s="17" t="s">
        <v>783</v>
      </c>
      <c r="D204" s="18">
        <v>8800</v>
      </c>
    </row>
    <row r="205" spans="1:1024" x14ac:dyDescent="0.2">
      <c r="A205" s="17" t="s">
        <v>93</v>
      </c>
      <c r="B205" s="8">
        <v>2017</v>
      </c>
      <c r="C205" s="17" t="s">
        <v>1868</v>
      </c>
      <c r="D205" s="18">
        <v>936</v>
      </c>
      <c r="E205"/>
      <c r="R205" s="19" t="s">
        <v>1869</v>
      </c>
    </row>
    <row r="206" spans="1:1024" x14ac:dyDescent="0.2">
      <c r="A206" s="17" t="s">
        <v>93</v>
      </c>
      <c r="B206" s="8">
        <v>2018</v>
      </c>
      <c r="C206" s="17" t="s">
        <v>1868</v>
      </c>
      <c r="D206" s="18">
        <f>E206/1.18</f>
        <v>1138.9830508474577</v>
      </c>
      <c r="E206">
        <f>1680/1.25</f>
        <v>1344</v>
      </c>
      <c r="R206" s="19" t="s">
        <v>1870</v>
      </c>
    </row>
    <row r="207" spans="1:1024" x14ac:dyDescent="0.2">
      <c r="A207" s="17" t="s">
        <v>93</v>
      </c>
      <c r="B207" s="8">
        <v>2019</v>
      </c>
      <c r="C207" s="17" t="s">
        <v>1868</v>
      </c>
      <c r="D207" s="18">
        <f>E207/1.12</f>
        <v>1499.9999999999998</v>
      </c>
      <c r="E207">
        <v>1680</v>
      </c>
      <c r="R207" s="19" t="s">
        <v>1870</v>
      </c>
    </row>
    <row r="208" spans="1:1024" x14ac:dyDescent="0.2">
      <c r="A208" s="17" t="s">
        <v>93</v>
      </c>
      <c r="B208" s="48">
        <v>2020</v>
      </c>
      <c r="C208" s="17" t="s">
        <v>1868</v>
      </c>
      <c r="D208" s="18">
        <f>E208/1.14</f>
        <v>1807.0175438596493</v>
      </c>
      <c r="E208">
        <v>2060</v>
      </c>
      <c r="R208" s="19" t="s">
        <v>1871</v>
      </c>
    </row>
    <row r="209" spans="1:18" x14ac:dyDescent="0.2">
      <c r="A209" s="17" t="s">
        <v>93</v>
      </c>
      <c r="B209" s="48">
        <v>2021</v>
      </c>
      <c r="C209" s="17" t="s">
        <v>1868</v>
      </c>
      <c r="D209" s="18">
        <f>E209/1.14</f>
        <v>1973.6842105263161</v>
      </c>
      <c r="E209">
        <v>2250</v>
      </c>
      <c r="R209" s="19" t="s">
        <v>1872</v>
      </c>
    </row>
    <row r="210" spans="1:18" x14ac:dyDescent="0.2">
      <c r="A210" s="17" t="s">
        <v>93</v>
      </c>
      <c r="B210" s="48"/>
      <c r="C210" s="17" t="s">
        <v>1868</v>
      </c>
      <c r="D210"/>
      <c r="E210"/>
    </row>
    <row r="211" spans="1:18" x14ac:dyDescent="0.2">
      <c r="A211"/>
      <c r="B211" s="48"/>
      <c r="C211"/>
      <c r="D211"/>
      <c r="E211"/>
    </row>
    <row r="212" spans="1:18" x14ac:dyDescent="0.2">
      <c r="A212"/>
      <c r="B212" s="48"/>
      <c r="C212"/>
      <c r="D212"/>
      <c r="E212"/>
    </row>
    <row r="213" spans="1:18" x14ac:dyDescent="0.2">
      <c r="A213"/>
      <c r="B213" s="48"/>
      <c r="C213"/>
      <c r="D213"/>
      <c r="E213"/>
    </row>
    <row r="214" spans="1:18" x14ac:dyDescent="0.2">
      <c r="A214"/>
      <c r="B214" s="48"/>
      <c r="C214"/>
      <c r="D214"/>
      <c r="E214"/>
    </row>
    <row r="215" spans="1:18" x14ac:dyDescent="0.2">
      <c r="A215"/>
      <c r="B215" s="48"/>
      <c r="C215"/>
      <c r="D215"/>
      <c r="E215"/>
    </row>
    <row r="216" spans="1:18" x14ac:dyDescent="0.2">
      <c r="A216"/>
      <c r="B216" s="48"/>
      <c r="C216"/>
      <c r="D216"/>
      <c r="E216"/>
    </row>
    <row r="217" spans="1:18" x14ac:dyDescent="0.2">
      <c r="A217"/>
      <c r="B217" s="48"/>
      <c r="C217"/>
      <c r="D217"/>
      <c r="E217"/>
    </row>
    <row r="218" spans="1:18" x14ac:dyDescent="0.2">
      <c r="A218"/>
      <c r="B218" s="48"/>
      <c r="C218"/>
      <c r="D218"/>
      <c r="E218"/>
    </row>
    <row r="219" spans="1:18" x14ac:dyDescent="0.2">
      <c r="A219"/>
      <c r="B219" s="48"/>
      <c r="C219"/>
      <c r="D219"/>
      <c r="E219"/>
    </row>
    <row r="220" spans="1:18" x14ac:dyDescent="0.2">
      <c r="A220"/>
      <c r="B220" s="48"/>
      <c r="C220"/>
      <c r="D220"/>
      <c r="E220"/>
    </row>
    <row r="221" spans="1:18" x14ac:dyDescent="0.2">
      <c r="A221"/>
      <c r="B221" s="48"/>
      <c r="C221"/>
      <c r="D221"/>
      <c r="E221"/>
    </row>
    <row r="222" spans="1:18" x14ac:dyDescent="0.2">
      <c r="A222"/>
      <c r="B222" s="48"/>
      <c r="C222"/>
      <c r="D222"/>
      <c r="E222"/>
    </row>
    <row r="223" spans="1:18" x14ac:dyDescent="0.2">
      <c r="A223"/>
      <c r="B223" s="48"/>
      <c r="C223"/>
      <c r="D223"/>
      <c r="E223"/>
    </row>
    <row r="224" spans="1:18" x14ac:dyDescent="0.2">
      <c r="A224"/>
      <c r="B224" s="48"/>
      <c r="C224"/>
      <c r="D224"/>
      <c r="E224"/>
    </row>
    <row r="225" spans="1:5" x14ac:dyDescent="0.2">
      <c r="A225"/>
      <c r="B225" s="48"/>
      <c r="C225"/>
      <c r="D225"/>
      <c r="E225"/>
    </row>
    <row r="226" spans="1:5" x14ac:dyDescent="0.2">
      <c r="A226"/>
      <c r="B226" s="48"/>
      <c r="C226"/>
      <c r="D226"/>
      <c r="E226"/>
    </row>
    <row r="227" spans="1:5" x14ac:dyDescent="0.2">
      <c r="B227" s="48"/>
    </row>
    <row r="228" spans="1:5" x14ac:dyDescent="0.2">
      <c r="B228" s="48"/>
    </row>
  </sheetData>
  <conditionalFormatting sqref="R1:AMJ1 C127:C138 C153:C156 C168 C179:C180 C186:C188">
    <cfRule type="cellIs" dxfId="215" priority="2" operator="equal">
      <formula>0</formula>
    </cfRule>
  </conditionalFormatting>
  <conditionalFormatting sqref="R1">
    <cfRule type="cellIs" dxfId="214" priority="3" operator="equal">
      <formula>0</formula>
    </cfRule>
  </conditionalFormatting>
  <conditionalFormatting sqref="E1">
    <cfRule type="cellIs" dxfId="213" priority="4" operator="equal">
      <formula>0</formula>
    </cfRule>
  </conditionalFormatting>
  <conditionalFormatting sqref="E1">
    <cfRule type="cellIs" dxfId="212" priority="5" operator="equal">
      <formula>0</formula>
    </cfRule>
  </conditionalFormatting>
  <conditionalFormatting sqref="A1:C1">
    <cfRule type="cellIs" dxfId="211" priority="6" operator="equal">
      <formula>0</formula>
    </cfRule>
  </conditionalFormatting>
  <conditionalFormatting sqref="D1">
    <cfRule type="cellIs" dxfId="210" priority="7" operator="equal">
      <formula>0</formula>
    </cfRule>
  </conditionalFormatting>
  <conditionalFormatting sqref="L1">
    <cfRule type="cellIs" dxfId="209" priority="8" operator="equal">
      <formula>0</formula>
    </cfRule>
  </conditionalFormatting>
  <conditionalFormatting sqref="G1:H1">
    <cfRule type="cellIs" dxfId="208" priority="9" operator="equal">
      <formula>0</formula>
    </cfRule>
  </conditionalFormatting>
  <conditionalFormatting sqref="M1:P1">
    <cfRule type="cellIs" dxfId="207" priority="10" operator="equal">
      <formula>0</formula>
    </cfRule>
  </conditionalFormatting>
  <conditionalFormatting sqref="Q1">
    <cfRule type="cellIs" dxfId="206" priority="11" operator="equal">
      <formula>0</formula>
    </cfRule>
  </conditionalFormatting>
  <conditionalFormatting sqref="F1 I1">
    <cfRule type="cellIs" dxfId="205" priority="12" operator="equal">
      <formula>0</formula>
    </cfRule>
  </conditionalFormatting>
  <conditionalFormatting sqref="I1">
    <cfRule type="cellIs" dxfId="204" priority="13" operator="equal">
      <formula>0</formula>
    </cfRule>
  </conditionalFormatting>
  <conditionalFormatting sqref="K1">
    <cfRule type="cellIs" dxfId="203" priority="14" operator="equal">
      <formula>0</formula>
    </cfRule>
  </conditionalFormatting>
  <hyperlinks>
    <hyperlink ref="R147" r:id="rId1" display="Source : rapport 2020 SELL Syndicat éditeurs jeux : https://www.sell.fr/sites/default/files/essentiel-jeu-video/ejv_mars_21_def_web_.pdf"/>
    <hyperlink ref="R157" r:id="rId2"/>
    <hyperlink ref="R148" r:id="rId3" display="Source : rapport 2020 SELL Syndicat éditeurs jeux : https://www.sell.fr/sites/default/files/essentiel-jeu-video/ejv_mars_21_def_web_.pdf"/>
  </hyperlinks>
  <pageMargins left="0.7" right="0.7" top="0.75" bottom="0.75" header="0.511811023622047" footer="0.511811023622047"/>
  <pageSetup paperSize="9" orientation="portrait" horizontalDpi="300" verticalDpi="300"/>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82"/>
  <sheetViews>
    <sheetView zoomScaleNormal="60" zoomScalePageLayoutView="60" workbookViewId="0">
      <pane ySplit="1" topLeftCell="A7" activePane="bottomLeft" state="frozen"/>
      <selection activeCell="L1" sqref="L1"/>
      <selection pane="bottomLeft" activeCell="G22" sqref="G22:G26"/>
    </sheetView>
  </sheetViews>
  <sheetFormatPr baseColWidth="10" defaultColWidth="10.83203125" defaultRowHeight="16" x14ac:dyDescent="0.2"/>
  <cols>
    <col min="1" max="1" width="12" style="22" customWidth="1"/>
    <col min="2" max="2" width="9" style="22" customWidth="1"/>
    <col min="3" max="3" width="10.1640625" style="22" customWidth="1"/>
    <col min="4" max="4" width="26.83203125" style="34" customWidth="1"/>
    <col min="5" max="5" width="32" style="34" customWidth="1"/>
    <col min="6" max="6" width="24.33203125" style="34" customWidth="1"/>
    <col min="7" max="7" width="22.33203125" style="33" customWidth="1"/>
    <col min="8" max="8" width="30.5" style="33" hidden="1" customWidth="1"/>
    <col min="9" max="9" width="19.6640625" style="35" customWidth="1"/>
    <col min="10" max="10" width="20.6640625" style="36" customWidth="1"/>
    <col min="11" max="11" width="22.1640625" style="35" customWidth="1"/>
    <col min="12" max="12" width="255.6640625" style="7" customWidth="1"/>
    <col min="13" max="1024" width="10.83203125" style="34"/>
  </cols>
  <sheetData>
    <row r="1" spans="1:12" s="5" customFormat="1" ht="18" customHeight="1" x14ac:dyDescent="0.2">
      <c r="A1" s="37"/>
      <c r="B1" s="20" t="s">
        <v>78</v>
      </c>
      <c r="C1" s="20" t="s">
        <v>0</v>
      </c>
      <c r="D1" s="5" t="s">
        <v>120</v>
      </c>
      <c r="E1" s="20" t="s">
        <v>121</v>
      </c>
      <c r="F1" s="5" t="s">
        <v>122</v>
      </c>
      <c r="G1" s="21" t="s">
        <v>79</v>
      </c>
      <c r="H1" s="38" t="s">
        <v>80</v>
      </c>
      <c r="I1" s="39" t="s">
        <v>123</v>
      </c>
      <c r="J1" s="40" t="s">
        <v>124</v>
      </c>
      <c r="K1" s="41" t="s">
        <v>125</v>
      </c>
      <c r="L1" s="20" t="s">
        <v>75</v>
      </c>
    </row>
    <row r="2" spans="1:12" ht="15" customHeight="1" x14ac:dyDescent="0.2">
      <c r="A2" s="42" t="s">
        <v>93</v>
      </c>
      <c r="B2" s="43">
        <v>2017</v>
      </c>
      <c r="C2" s="43" t="s">
        <v>94</v>
      </c>
      <c r="D2" s="44" t="s">
        <v>126</v>
      </c>
      <c r="E2" s="44" t="s">
        <v>126</v>
      </c>
      <c r="F2" s="44" t="s">
        <v>127</v>
      </c>
      <c r="G2" s="45">
        <f>(I2*'Total Revenue (Millions)'!D10)/100</f>
        <v>1803.0219999999999</v>
      </c>
      <c r="H2" s="46"/>
      <c r="I2" s="47">
        <v>40.299999999999997</v>
      </c>
      <c r="J2" s="36">
        <v>11350</v>
      </c>
      <c r="K2" s="47">
        <f>J2/SUM(J2:J6)*100</f>
        <v>40.305397727272727</v>
      </c>
      <c r="L2" s="228" t="s">
        <v>128</v>
      </c>
    </row>
    <row r="3" spans="1:12" x14ac:dyDescent="0.2">
      <c r="A3" s="42" t="s">
        <v>93</v>
      </c>
      <c r="B3" s="43">
        <v>2017</v>
      </c>
      <c r="C3" s="43" t="s">
        <v>94</v>
      </c>
      <c r="D3" s="44" t="s">
        <v>129</v>
      </c>
      <c r="E3" s="44" t="s">
        <v>129</v>
      </c>
      <c r="F3" s="44" t="s">
        <v>130</v>
      </c>
      <c r="G3" s="45">
        <f>(I3*'Total Revenue (Millions)'!D10)/100</f>
        <v>1030.1385</v>
      </c>
      <c r="H3" s="46"/>
      <c r="I3" s="47">
        <v>23.024999999999999</v>
      </c>
      <c r="J3" s="36">
        <v>6480</v>
      </c>
      <c r="K3" s="47">
        <f>J3/SUM(J2:J6)*100</f>
        <v>23.011363636363637</v>
      </c>
      <c r="L3" s="229" t="s">
        <v>128</v>
      </c>
    </row>
    <row r="4" spans="1:12" x14ac:dyDescent="0.2">
      <c r="A4" s="42" t="s">
        <v>93</v>
      </c>
      <c r="B4" s="43">
        <v>2017</v>
      </c>
      <c r="C4" s="43" t="s">
        <v>94</v>
      </c>
      <c r="D4" s="44" t="s">
        <v>131</v>
      </c>
      <c r="E4" s="44" t="s">
        <v>132</v>
      </c>
      <c r="F4" s="44" t="s">
        <v>133</v>
      </c>
      <c r="G4" s="45">
        <f>(I4*'Total Revenue (Millions)'!D10)/100</f>
        <v>929.47349999999994</v>
      </c>
      <c r="H4" s="46"/>
      <c r="I4" s="47">
        <v>20.774999999999999</v>
      </c>
      <c r="J4" s="36">
        <v>5850</v>
      </c>
      <c r="K4" s="47">
        <f>J4/SUM(J2:J6)*100</f>
        <v>20.774147727272727</v>
      </c>
      <c r="L4" s="229" t="s">
        <v>128</v>
      </c>
    </row>
    <row r="5" spans="1:12" x14ac:dyDescent="0.2">
      <c r="A5" s="42" t="s">
        <v>93</v>
      </c>
      <c r="B5" s="43">
        <v>2017</v>
      </c>
      <c r="C5" s="43" t="s">
        <v>94</v>
      </c>
      <c r="D5" s="44" t="s">
        <v>134</v>
      </c>
      <c r="E5" s="44" t="s">
        <v>134</v>
      </c>
      <c r="F5" s="44" t="s">
        <v>135</v>
      </c>
      <c r="G5" s="45">
        <f>(I5*'Total Revenue (Millions)'!D10)/100</f>
        <v>523.45799999999997</v>
      </c>
      <c r="H5" s="46"/>
      <c r="I5" s="47">
        <v>11.7</v>
      </c>
      <c r="J5" s="36">
        <v>3300</v>
      </c>
      <c r="K5" s="47">
        <f>J5/SUM(J2:J6)*100</f>
        <v>11.71875</v>
      </c>
      <c r="L5" s="229" t="s">
        <v>128</v>
      </c>
    </row>
    <row r="6" spans="1:12" x14ac:dyDescent="0.2">
      <c r="A6" s="42" t="s">
        <v>93</v>
      </c>
      <c r="B6" s="43">
        <v>2017</v>
      </c>
      <c r="C6" s="43" t="s">
        <v>94</v>
      </c>
      <c r="D6" s="44" t="s">
        <v>136</v>
      </c>
      <c r="E6" s="44" t="s">
        <v>136</v>
      </c>
      <c r="F6" s="137" t="s">
        <v>137</v>
      </c>
      <c r="G6" s="45">
        <f>(I6*'Total Revenue (Millions)'!D10)/100</f>
        <v>186.7895</v>
      </c>
      <c r="H6" s="46"/>
      <c r="I6" s="47">
        <v>4.1749999999999998</v>
      </c>
      <c r="J6" s="36">
        <v>1180</v>
      </c>
      <c r="K6" s="47">
        <f>J6/SUM(J2:J6)*100</f>
        <v>4.1903409090909092</v>
      </c>
      <c r="L6" s="229" t="s">
        <v>128</v>
      </c>
    </row>
    <row r="7" spans="1:12" ht="18" customHeight="1" x14ac:dyDescent="0.2">
      <c r="A7" s="17" t="s">
        <v>93</v>
      </c>
      <c r="B7" s="17">
        <v>2018</v>
      </c>
      <c r="C7" s="17" t="s">
        <v>94</v>
      </c>
      <c r="D7" s="34" t="s">
        <v>126</v>
      </c>
      <c r="E7" s="34" t="s">
        <v>126</v>
      </c>
      <c r="F7" s="2" t="s">
        <v>127</v>
      </c>
      <c r="G7" s="45">
        <f>(I7*'Total Revenue (Millions)'!D11)/100</f>
        <v>1580.6640000000002</v>
      </c>
      <c r="I7" s="47">
        <v>40.200000000000003</v>
      </c>
      <c r="J7" s="36">
        <v>11615</v>
      </c>
      <c r="K7" s="47">
        <f>J7/SUM(J7:J11)*100</f>
        <v>40.297678936960068</v>
      </c>
      <c r="L7" s="228" t="s">
        <v>1261</v>
      </c>
    </row>
    <row r="8" spans="1:12" ht="18" customHeight="1" x14ac:dyDescent="0.2">
      <c r="A8" s="17" t="s">
        <v>93</v>
      </c>
      <c r="B8" s="17">
        <v>2018</v>
      </c>
      <c r="C8" s="17" t="s">
        <v>94</v>
      </c>
      <c r="D8" s="34" t="s">
        <v>129</v>
      </c>
      <c r="E8" s="34" t="s">
        <v>129</v>
      </c>
      <c r="F8" s="2" t="s">
        <v>130</v>
      </c>
      <c r="G8" s="45">
        <f>(I8*'Total Revenue (Millions)'!D11)/100</f>
        <v>868.97200000000009</v>
      </c>
      <c r="I8" s="47">
        <v>22.1</v>
      </c>
      <c r="J8" s="36">
        <v>6465</v>
      </c>
      <c r="K8" s="47">
        <f>J8/SUM(J7:J11)*100</f>
        <v>22.430003816396628</v>
      </c>
      <c r="L8" s="228" t="s">
        <v>1261</v>
      </c>
    </row>
    <row r="9" spans="1:12" ht="18" customHeight="1" x14ac:dyDescent="0.2">
      <c r="A9" s="17" t="s">
        <v>93</v>
      </c>
      <c r="B9" s="17">
        <v>2018</v>
      </c>
      <c r="C9" s="17" t="s">
        <v>94</v>
      </c>
      <c r="D9" s="34" t="s">
        <v>131</v>
      </c>
      <c r="E9" s="34" t="s">
        <v>138</v>
      </c>
      <c r="F9" s="2" t="s">
        <v>133</v>
      </c>
      <c r="G9" s="45">
        <f>(I9*'Total Revenue (Millions)'!D11)/100</f>
        <v>809.99200000000008</v>
      </c>
      <c r="I9" s="47">
        <v>20.6</v>
      </c>
      <c r="J9" s="36">
        <v>5873</v>
      </c>
      <c r="K9" s="47">
        <f>J9/SUM(J7:J11)*100</f>
        <v>20.376088540401764</v>
      </c>
      <c r="L9" s="228" t="s">
        <v>1261</v>
      </c>
    </row>
    <row r="10" spans="1:12" ht="18" customHeight="1" x14ac:dyDescent="0.2">
      <c r="A10" s="17" t="s">
        <v>93</v>
      </c>
      <c r="B10" s="17">
        <v>2018</v>
      </c>
      <c r="C10" s="17" t="s">
        <v>94</v>
      </c>
      <c r="D10" s="34" t="s">
        <v>134</v>
      </c>
      <c r="E10" s="34" t="s">
        <v>134</v>
      </c>
      <c r="F10" s="2" t="s">
        <v>135</v>
      </c>
      <c r="G10" s="45">
        <f>(I10*'Total Revenue (Millions)'!D11)/100</f>
        <v>495.43199999999996</v>
      </c>
      <c r="I10" s="47">
        <v>12.6</v>
      </c>
      <c r="J10" s="36">
        <v>3576</v>
      </c>
      <c r="K10" s="47">
        <f>J10/SUM(J7:J11)*100</f>
        <v>12.406758491482496</v>
      </c>
      <c r="L10" s="228" t="s">
        <v>1261</v>
      </c>
    </row>
    <row r="11" spans="1:12" ht="18" customHeight="1" x14ac:dyDescent="0.2">
      <c r="A11" s="17" t="s">
        <v>93</v>
      </c>
      <c r="B11" s="17">
        <v>2018</v>
      </c>
      <c r="C11" s="17" t="s">
        <v>94</v>
      </c>
      <c r="F11" s="256" t="s">
        <v>137</v>
      </c>
      <c r="G11" s="45">
        <f>(I11*'Total Revenue (Millions)'!D11)/100</f>
        <v>176.94</v>
      </c>
      <c r="I11" s="47">
        <v>4.5</v>
      </c>
      <c r="J11" s="36">
        <v>1294</v>
      </c>
      <c r="K11" s="47">
        <f>J11/SUM(J7:J11)*100</f>
        <v>4.4894702147590468</v>
      </c>
      <c r="L11" s="228" t="s">
        <v>1261</v>
      </c>
    </row>
    <row r="12" spans="1:12" ht="18" customHeight="1" x14ac:dyDescent="0.2">
      <c r="A12" s="17" t="s">
        <v>93</v>
      </c>
      <c r="B12" s="17">
        <v>2019</v>
      </c>
      <c r="C12" s="17" t="s">
        <v>94</v>
      </c>
      <c r="D12" s="34" t="s">
        <v>126</v>
      </c>
      <c r="E12" s="34" t="s">
        <v>126</v>
      </c>
      <c r="F12" s="2" t="s">
        <v>127</v>
      </c>
      <c r="G12" s="33">
        <f>(I12*'Total Revenue (Millions)'!D12)/100</f>
        <v>1372.7285000000002</v>
      </c>
      <c r="I12" s="47">
        <v>40.15</v>
      </c>
      <c r="J12" s="36">
        <v>11909</v>
      </c>
      <c r="K12" s="47">
        <f>J12/SUM(J12:J16)*100</f>
        <v>40.00201538409862</v>
      </c>
      <c r="L12" s="228" t="s">
        <v>139</v>
      </c>
    </row>
    <row r="13" spans="1:12" ht="18" customHeight="1" x14ac:dyDescent="0.2">
      <c r="A13" s="17" t="s">
        <v>93</v>
      </c>
      <c r="B13" s="17">
        <v>2019</v>
      </c>
      <c r="C13" s="17" t="s">
        <v>94</v>
      </c>
      <c r="D13" s="34" t="s">
        <v>129</v>
      </c>
      <c r="E13" s="34" t="s">
        <v>129</v>
      </c>
      <c r="F13" s="2" t="s">
        <v>130</v>
      </c>
      <c r="G13" s="33">
        <f>(I13*'Total Revenue (Millions)'!D12)/100</f>
        <v>745.34199999999998</v>
      </c>
      <c r="I13" s="47">
        <v>21.8</v>
      </c>
      <c r="J13" s="36">
        <v>6460</v>
      </c>
      <c r="K13" s="47">
        <f>J13/SUM(J12:J16)*100</f>
        <v>21.698968795136206</v>
      </c>
      <c r="L13" s="228" t="s">
        <v>139</v>
      </c>
    </row>
    <row r="14" spans="1:12" ht="18" customHeight="1" x14ac:dyDescent="0.2">
      <c r="A14" s="17" t="s">
        <v>93</v>
      </c>
      <c r="B14" s="17">
        <v>2019</v>
      </c>
      <c r="C14" s="17" t="s">
        <v>94</v>
      </c>
      <c r="D14" s="34" t="s">
        <v>131</v>
      </c>
      <c r="E14" s="34" t="s">
        <v>138</v>
      </c>
      <c r="F14" s="2" t="s">
        <v>133</v>
      </c>
      <c r="G14" s="33">
        <f>(I14*'Total Revenue (Millions)'!D12)/100</f>
        <v>683.8</v>
      </c>
      <c r="I14" s="47">
        <v>20</v>
      </c>
      <c r="J14" s="36">
        <v>5970</v>
      </c>
      <c r="K14" s="47">
        <f>J14/SUM(J12:J16)*100</f>
        <v>20.053071781263647</v>
      </c>
      <c r="L14" s="228" t="s">
        <v>139</v>
      </c>
    </row>
    <row r="15" spans="1:12" ht="18" customHeight="1" x14ac:dyDescent="0.2">
      <c r="A15" s="17" t="s">
        <v>93</v>
      </c>
      <c r="B15" s="17">
        <v>2019</v>
      </c>
      <c r="C15" s="17" t="s">
        <v>94</v>
      </c>
      <c r="D15" s="34" t="s">
        <v>134</v>
      </c>
      <c r="E15" s="34" t="s">
        <v>134</v>
      </c>
      <c r="F15" s="2" t="s">
        <v>135</v>
      </c>
      <c r="G15" s="33">
        <f>(I15*'Total Revenue (Millions)'!D12)/100</f>
        <v>441.05099999999999</v>
      </c>
      <c r="I15" s="47">
        <v>12.9</v>
      </c>
      <c r="J15" s="36">
        <v>3916</v>
      </c>
      <c r="K15" s="47">
        <f>J15/SUM(J12:J16)*100</f>
        <v>13.153740216989688</v>
      </c>
      <c r="L15" s="228" t="s">
        <v>139</v>
      </c>
    </row>
    <row r="16" spans="1:12" ht="18" customHeight="1" x14ac:dyDescent="0.2">
      <c r="A16" s="17" t="s">
        <v>93</v>
      </c>
      <c r="B16" s="17">
        <v>2019</v>
      </c>
      <c r="C16" s="17" t="s">
        <v>94</v>
      </c>
      <c r="D16" s="34" t="s">
        <v>136</v>
      </c>
      <c r="E16" s="34" t="s">
        <v>136</v>
      </c>
      <c r="F16" s="256" t="s">
        <v>137</v>
      </c>
      <c r="G16" s="33">
        <f>(I16*'Total Revenue (Millions)'!D12)/100</f>
        <v>176.07850000000002</v>
      </c>
      <c r="I16" s="47">
        <v>5.15</v>
      </c>
      <c r="J16" s="36">
        <v>1516</v>
      </c>
      <c r="K16" s="47">
        <f>J16/SUM(J12:J16)*100</f>
        <v>5.0922038225118404</v>
      </c>
      <c r="L16" s="228" t="s">
        <v>139</v>
      </c>
    </row>
    <row r="17" spans="1:12" ht="18" customHeight="1" x14ac:dyDescent="0.2">
      <c r="A17" s="17" t="s">
        <v>93</v>
      </c>
      <c r="B17" s="17">
        <v>2020</v>
      </c>
      <c r="C17" s="17" t="s">
        <v>94</v>
      </c>
      <c r="D17" s="34" t="s">
        <v>126</v>
      </c>
      <c r="E17" s="34" t="s">
        <v>126</v>
      </c>
      <c r="F17" s="2" t="s">
        <v>127</v>
      </c>
      <c r="G17" s="33">
        <f>'Total Revenue (Millions)'!D13*I17/100</f>
        <v>1239.2939999999999</v>
      </c>
      <c r="I17" s="35">
        <v>39.9</v>
      </c>
      <c r="J17" s="36">
        <v>12197</v>
      </c>
      <c r="K17" s="47">
        <f>J17/SUM(J17:J21)*100</f>
        <v>39.82433800241617</v>
      </c>
      <c r="L17" s="228" t="s">
        <v>140</v>
      </c>
    </row>
    <row r="18" spans="1:12" ht="18" customHeight="1" x14ac:dyDescent="0.2">
      <c r="A18" s="17" t="s">
        <v>93</v>
      </c>
      <c r="B18" s="17">
        <v>2020</v>
      </c>
      <c r="C18" s="17" t="s">
        <v>94</v>
      </c>
      <c r="D18" s="34" t="s">
        <v>129</v>
      </c>
      <c r="E18" s="34" t="s">
        <v>129</v>
      </c>
      <c r="F18" s="2" t="s">
        <v>130</v>
      </c>
      <c r="G18" s="33">
        <f>'Total Revenue (Millions)'!D13*I18/100</f>
        <v>680.21399999999994</v>
      </c>
      <c r="I18" s="35">
        <v>21.9</v>
      </c>
      <c r="J18" s="36">
        <v>6722</v>
      </c>
      <c r="K18" s="47">
        <f>J18/SUM(J17:J21)*100</f>
        <v>21.94795441930323</v>
      </c>
      <c r="L18" s="228" t="s">
        <v>140</v>
      </c>
    </row>
    <row r="19" spans="1:12" ht="18" customHeight="1" x14ac:dyDescent="0.2">
      <c r="A19" s="17" t="s">
        <v>93</v>
      </c>
      <c r="B19" s="17">
        <v>2020</v>
      </c>
      <c r="C19" s="17" t="s">
        <v>94</v>
      </c>
      <c r="D19" s="34" t="s">
        <v>131</v>
      </c>
      <c r="E19" s="34" t="s">
        <v>138</v>
      </c>
      <c r="F19" s="2" t="s">
        <v>133</v>
      </c>
      <c r="G19" s="33">
        <f>'Total Revenue (Millions)'!D13*I19/100</f>
        <v>618.09399999999994</v>
      </c>
      <c r="I19" s="35">
        <v>19.899999999999999</v>
      </c>
      <c r="J19" s="36">
        <v>6112</v>
      </c>
      <c r="K19" s="47">
        <f>J19/SUM(J17:J21)*100</f>
        <v>19.956247755248636</v>
      </c>
      <c r="L19" s="228" t="s">
        <v>140</v>
      </c>
    </row>
    <row r="20" spans="1:12" ht="18" customHeight="1" x14ac:dyDescent="0.2">
      <c r="A20" s="17" t="s">
        <v>93</v>
      </c>
      <c r="B20" s="17">
        <v>2020</v>
      </c>
      <c r="C20" s="17" t="s">
        <v>94</v>
      </c>
      <c r="D20" s="34" t="s">
        <v>134</v>
      </c>
      <c r="E20" s="34" t="s">
        <v>134</v>
      </c>
      <c r="F20" s="2" t="s">
        <v>135</v>
      </c>
      <c r="G20" s="33">
        <f>'Total Revenue (Millions)'!D13*I20/100</f>
        <v>416.20400000000001</v>
      </c>
      <c r="I20" s="35">
        <v>13.4</v>
      </c>
      <c r="J20" s="36">
        <v>4163</v>
      </c>
      <c r="K20" s="47">
        <f>J20/SUM(J17:J21)*100</f>
        <v>13.59258170894962</v>
      </c>
      <c r="L20" s="228" t="s">
        <v>140</v>
      </c>
    </row>
    <row r="21" spans="1:12" ht="18" customHeight="1" x14ac:dyDescent="0.2">
      <c r="A21" s="17" t="s">
        <v>93</v>
      </c>
      <c r="B21" s="17">
        <v>2020</v>
      </c>
      <c r="C21" s="17" t="s">
        <v>94</v>
      </c>
      <c r="D21" s="34" t="s">
        <v>136</v>
      </c>
      <c r="E21" s="34" t="s">
        <v>136</v>
      </c>
      <c r="F21" s="256" t="s">
        <v>137</v>
      </c>
      <c r="G21" s="33">
        <f>'Total Revenue (Millions)'!D13*I21/100</f>
        <v>152.19400000000002</v>
      </c>
      <c r="I21" s="35">
        <v>4.9000000000000004</v>
      </c>
      <c r="J21" s="36">
        <v>1433</v>
      </c>
      <c r="K21" s="47">
        <f>J21/SUM(J17:J21)*100</f>
        <v>4.6788781140823454</v>
      </c>
      <c r="L21" s="228" t="s">
        <v>140</v>
      </c>
    </row>
    <row r="22" spans="1:12" ht="18" customHeight="1" x14ac:dyDescent="0.2">
      <c r="A22" s="17" t="s">
        <v>93</v>
      </c>
      <c r="B22" s="22">
        <v>2021</v>
      </c>
      <c r="C22" s="17" t="s">
        <v>94</v>
      </c>
      <c r="D22" s="34" t="s">
        <v>126</v>
      </c>
      <c r="E22" s="34" t="s">
        <v>126</v>
      </c>
      <c r="F22" s="2" t="s">
        <v>127</v>
      </c>
      <c r="G22" s="33">
        <f>'Total Revenue (Millions)'!D14*I22/100</f>
        <v>1026.0439999999999</v>
      </c>
      <c r="I22" s="35">
        <v>39.799999999999997</v>
      </c>
      <c r="J22" s="36">
        <v>12511</v>
      </c>
      <c r="K22" s="35">
        <v>39.799999999999997</v>
      </c>
      <c r="L22" s="7" t="s">
        <v>1262</v>
      </c>
    </row>
    <row r="23" spans="1:12" ht="18" customHeight="1" x14ac:dyDescent="0.2">
      <c r="A23" s="17" t="s">
        <v>93</v>
      </c>
      <c r="B23" s="22">
        <v>2021</v>
      </c>
      <c r="C23" s="17" t="s">
        <v>94</v>
      </c>
      <c r="D23" s="34" t="s">
        <v>129</v>
      </c>
      <c r="E23" s="34" t="s">
        <v>129</v>
      </c>
      <c r="F23" s="2" t="s">
        <v>130</v>
      </c>
      <c r="G23" s="33">
        <f>'Total Revenue (Millions)'!D14*I23/100</f>
        <v>567.16</v>
      </c>
      <c r="I23" s="35">
        <v>22</v>
      </c>
      <c r="J23" s="36">
        <v>6925</v>
      </c>
      <c r="K23" s="35">
        <v>21.9</v>
      </c>
      <c r="L23" s="7" t="s">
        <v>1263</v>
      </c>
    </row>
    <row r="24" spans="1:12" ht="18" customHeight="1" x14ac:dyDescent="0.2">
      <c r="A24" s="17" t="s">
        <v>93</v>
      </c>
      <c r="B24" s="22">
        <v>2021</v>
      </c>
      <c r="C24" s="17" t="s">
        <v>94</v>
      </c>
      <c r="D24" s="34" t="s">
        <v>131</v>
      </c>
      <c r="E24" s="34" t="s">
        <v>138</v>
      </c>
      <c r="F24" s="2" t="s">
        <v>133</v>
      </c>
      <c r="G24" s="33">
        <f>'Total Revenue (Millions)'!D14*I24/100</f>
        <v>518.178</v>
      </c>
      <c r="I24" s="35">
        <v>20.100000000000001</v>
      </c>
      <c r="J24" s="36">
        <v>6320</v>
      </c>
      <c r="K24" s="35">
        <v>20.3</v>
      </c>
      <c r="L24" s="7" t="s">
        <v>1263</v>
      </c>
    </row>
    <row r="25" spans="1:12" ht="18" customHeight="1" x14ac:dyDescent="0.2">
      <c r="A25" s="17" t="s">
        <v>93</v>
      </c>
      <c r="B25" s="22">
        <v>2021</v>
      </c>
      <c r="C25" s="17" t="s">
        <v>94</v>
      </c>
      <c r="D25" s="34" t="s">
        <v>134</v>
      </c>
      <c r="E25" s="34" t="s">
        <v>134</v>
      </c>
      <c r="F25" s="2" t="s">
        <v>135</v>
      </c>
      <c r="G25" s="33">
        <f>'Total Revenue (Millions)'!D14*I25/100</f>
        <v>363.49799999999993</v>
      </c>
      <c r="I25" s="35">
        <v>14.1</v>
      </c>
      <c r="J25" s="36">
        <v>4441</v>
      </c>
      <c r="K25" s="35">
        <v>13.9</v>
      </c>
      <c r="L25" s="7" t="s">
        <v>1263</v>
      </c>
    </row>
    <row r="26" spans="1:12" ht="18" customHeight="1" x14ac:dyDescent="0.2">
      <c r="A26" s="17" t="s">
        <v>93</v>
      </c>
      <c r="B26" s="22">
        <v>2021</v>
      </c>
      <c r="C26" s="17" t="s">
        <v>94</v>
      </c>
      <c r="E26" s="34" t="s">
        <v>136</v>
      </c>
      <c r="F26" s="256" t="s">
        <v>137</v>
      </c>
      <c r="G26" s="33">
        <f>'Total Revenue (Millions)'!D14*I26/100</f>
        <v>103.12</v>
      </c>
      <c r="I26" s="35">
        <v>4</v>
      </c>
      <c r="J26" s="36">
        <v>1266</v>
      </c>
      <c r="K26" s="35">
        <v>4</v>
      </c>
      <c r="L26" s="7" t="s">
        <v>1263</v>
      </c>
    </row>
    <row r="27" spans="1:12" ht="18" customHeight="1" x14ac:dyDescent="0.2">
      <c r="A27" s="17" t="s">
        <v>93</v>
      </c>
      <c r="B27" s="22">
        <v>2022</v>
      </c>
      <c r="C27" s="17" t="s">
        <v>94</v>
      </c>
      <c r="D27" s="34" t="s">
        <v>126</v>
      </c>
      <c r="E27" s="34" t="s">
        <v>126</v>
      </c>
      <c r="F27" s="2" t="s">
        <v>127</v>
      </c>
      <c r="G27" s="33">
        <f>'Total Revenue (Millions)'!D15*I27/100</f>
        <v>850.77100000000007</v>
      </c>
      <c r="I27" s="35">
        <v>39.700000000000003</v>
      </c>
      <c r="K27" s="35">
        <v>39.65</v>
      </c>
      <c r="L27" s="7" t="s">
        <v>1790</v>
      </c>
    </row>
    <row r="28" spans="1:12" ht="18" customHeight="1" x14ac:dyDescent="0.2">
      <c r="A28" s="17" t="s">
        <v>93</v>
      </c>
      <c r="B28" s="22">
        <v>2022</v>
      </c>
      <c r="C28" s="17" t="s">
        <v>94</v>
      </c>
      <c r="D28" s="34" t="s">
        <v>129</v>
      </c>
      <c r="E28" s="34" t="s">
        <v>129</v>
      </c>
      <c r="F28" s="2" t="s">
        <v>1793</v>
      </c>
      <c r="G28" s="33">
        <f>'Total Revenue (Millions)'!D15*I28/100</f>
        <v>482.17500000000001</v>
      </c>
      <c r="I28" s="35">
        <v>22.5</v>
      </c>
      <c r="K28" s="35">
        <v>22.3</v>
      </c>
      <c r="L28" s="7" t="s">
        <v>1790</v>
      </c>
    </row>
    <row r="29" spans="1:12" ht="18" customHeight="1" x14ac:dyDescent="0.2">
      <c r="A29" s="17" t="s">
        <v>93</v>
      </c>
      <c r="B29" s="22">
        <v>2022</v>
      </c>
      <c r="C29" s="17" t="s">
        <v>94</v>
      </c>
      <c r="D29" s="34" t="s">
        <v>131</v>
      </c>
      <c r="E29" s="34" t="s">
        <v>138</v>
      </c>
      <c r="F29" s="2" t="s">
        <v>1792</v>
      </c>
      <c r="G29" s="33">
        <f>'Total Revenue (Millions)'!D15*I29/100</f>
        <v>424.31400000000002</v>
      </c>
      <c r="I29" s="35">
        <v>19.8</v>
      </c>
      <c r="K29" s="35">
        <v>20</v>
      </c>
      <c r="L29" s="7" t="s">
        <v>1790</v>
      </c>
    </row>
    <row r="30" spans="1:12" ht="18" customHeight="1" x14ac:dyDescent="0.2">
      <c r="A30" s="17" t="s">
        <v>93</v>
      </c>
      <c r="B30" s="22">
        <v>2022</v>
      </c>
      <c r="C30" s="17" t="s">
        <v>94</v>
      </c>
      <c r="D30" s="34" t="s">
        <v>134</v>
      </c>
      <c r="E30" s="34" t="s">
        <v>134</v>
      </c>
      <c r="F30" s="2" t="s">
        <v>1791</v>
      </c>
      <c r="G30" s="33">
        <f>'Total Revenue (Millions)'!D15*I30/100</f>
        <v>312.87799999999999</v>
      </c>
      <c r="I30" s="35">
        <v>14.6</v>
      </c>
      <c r="K30" s="35">
        <v>14.4</v>
      </c>
      <c r="L30" s="7" t="s">
        <v>1790</v>
      </c>
    </row>
    <row r="31" spans="1:12" ht="18" customHeight="1" x14ac:dyDescent="0.2">
      <c r="A31" s="17" t="s">
        <v>93</v>
      </c>
      <c r="B31" s="22">
        <v>2022</v>
      </c>
      <c r="C31" s="17" t="s">
        <v>94</v>
      </c>
      <c r="E31" s="34" t="s">
        <v>136</v>
      </c>
      <c r="F31" s="256" t="s">
        <v>137</v>
      </c>
      <c r="G31" s="33">
        <f>'Total Revenue (Millions)'!D15*I31/100</f>
        <v>72.861999999999995</v>
      </c>
      <c r="I31" s="35">
        <v>3.4</v>
      </c>
      <c r="K31" s="35">
        <v>3.65</v>
      </c>
      <c r="L31" s="7" t="s">
        <v>1790</v>
      </c>
    </row>
    <row r="32" spans="1:12" ht="18" customHeight="1" x14ac:dyDescent="0.2">
      <c r="D32"/>
      <c r="E32" s="2"/>
      <c r="F32" s="2"/>
    </row>
    <row r="33" spans="5:6" ht="18" customHeight="1" x14ac:dyDescent="0.2">
      <c r="E33" s="2"/>
      <c r="F33" s="2"/>
    </row>
    <row r="34" spans="5:6" ht="18" customHeight="1" x14ac:dyDescent="0.2">
      <c r="E34" s="2"/>
      <c r="F34" s="2"/>
    </row>
    <row r="35" spans="5:6" ht="18" customHeight="1" x14ac:dyDescent="0.2">
      <c r="E35" s="2"/>
      <c r="F35" s="2"/>
    </row>
    <row r="36" spans="5:6" ht="18" customHeight="1" x14ac:dyDescent="0.2">
      <c r="E36" s="2"/>
      <c r="F36" s="2"/>
    </row>
    <row r="37" spans="5:6" ht="18" customHeight="1" x14ac:dyDescent="0.2">
      <c r="E37" s="2"/>
      <c r="F37" s="2"/>
    </row>
    <row r="38" spans="5:6" ht="18" customHeight="1" x14ac:dyDescent="0.2">
      <c r="E38" s="2"/>
      <c r="F38" s="2"/>
    </row>
    <row r="39" spans="5:6" ht="18" customHeight="1" x14ac:dyDescent="0.2">
      <c r="E39" s="2"/>
      <c r="F39" s="2"/>
    </row>
    <row r="40" spans="5:6" ht="18" customHeight="1" x14ac:dyDescent="0.2">
      <c r="E40" s="2"/>
      <c r="F40" s="2"/>
    </row>
    <row r="41" spans="5:6" ht="18" customHeight="1" x14ac:dyDescent="0.2">
      <c r="E41" s="2"/>
      <c r="F41" s="2"/>
    </row>
    <row r="42" spans="5:6" ht="18" customHeight="1" x14ac:dyDescent="0.2">
      <c r="E42" s="2"/>
      <c r="F42" s="2"/>
    </row>
    <row r="43" spans="5:6" ht="18" customHeight="1" x14ac:dyDescent="0.2">
      <c r="E43" s="2"/>
      <c r="F43" s="2"/>
    </row>
    <row r="44" spans="5:6" ht="18" customHeight="1" x14ac:dyDescent="0.2">
      <c r="E44" s="2"/>
      <c r="F44" s="2"/>
    </row>
    <row r="45" spans="5:6" ht="18" customHeight="1" x14ac:dyDescent="0.2">
      <c r="E45" s="2"/>
      <c r="F45" s="2"/>
    </row>
    <row r="46" spans="5:6" ht="18" customHeight="1" x14ac:dyDescent="0.2">
      <c r="E46" s="2"/>
      <c r="F46" s="2"/>
    </row>
    <row r="47" spans="5:6" ht="18" customHeight="1" x14ac:dyDescent="0.2">
      <c r="E47" s="2"/>
      <c r="F47" s="2"/>
    </row>
    <row r="48" spans="5:6" ht="18" customHeight="1" x14ac:dyDescent="0.2">
      <c r="E48" s="2"/>
      <c r="F48" s="2"/>
    </row>
    <row r="49" spans="5:6" ht="18" customHeight="1" x14ac:dyDescent="0.2">
      <c r="E49" s="2"/>
      <c r="F49" s="2"/>
    </row>
    <row r="50" spans="5:6" ht="18" customHeight="1" x14ac:dyDescent="0.2">
      <c r="E50" s="2"/>
      <c r="F50" s="2"/>
    </row>
    <row r="51" spans="5:6" ht="18" customHeight="1" x14ac:dyDescent="0.2">
      <c r="E51" s="2"/>
      <c r="F51" s="2"/>
    </row>
    <row r="52" spans="5:6" ht="18" customHeight="1" x14ac:dyDescent="0.2">
      <c r="E52" s="2"/>
      <c r="F52" s="2"/>
    </row>
    <row r="53" spans="5:6" ht="18" customHeight="1" x14ac:dyDescent="0.2">
      <c r="E53" s="2"/>
      <c r="F53" s="2"/>
    </row>
    <row r="54" spans="5:6" ht="18" customHeight="1" x14ac:dyDescent="0.2">
      <c r="E54" s="2"/>
      <c r="F54" s="2"/>
    </row>
    <row r="55" spans="5:6" ht="18" customHeight="1" x14ac:dyDescent="0.2">
      <c r="E55" s="2"/>
      <c r="F55" s="2"/>
    </row>
    <row r="56" spans="5:6" ht="18" customHeight="1" x14ac:dyDescent="0.2">
      <c r="E56" s="2"/>
      <c r="F56" s="2"/>
    </row>
    <row r="57" spans="5:6" ht="18" customHeight="1" x14ac:dyDescent="0.2">
      <c r="E57" s="2"/>
      <c r="F57" s="2"/>
    </row>
    <row r="58" spans="5:6" ht="18" customHeight="1" x14ac:dyDescent="0.2">
      <c r="E58" s="2"/>
      <c r="F58" s="2"/>
    </row>
    <row r="59" spans="5:6" ht="18" customHeight="1" x14ac:dyDescent="0.2">
      <c r="E59" s="2"/>
      <c r="F59" s="2"/>
    </row>
    <row r="60" spans="5:6" ht="18" customHeight="1" x14ac:dyDescent="0.2">
      <c r="E60" s="2"/>
      <c r="F60" s="2"/>
    </row>
    <row r="61" spans="5:6" ht="18" customHeight="1" x14ac:dyDescent="0.2">
      <c r="E61" s="2"/>
      <c r="F61" s="2"/>
    </row>
    <row r="62" spans="5:6" ht="18" customHeight="1" x14ac:dyDescent="0.2">
      <c r="E62" s="2"/>
      <c r="F62" s="2"/>
    </row>
    <row r="63" spans="5:6" ht="18" customHeight="1" x14ac:dyDescent="0.2">
      <c r="E63" s="2"/>
      <c r="F63" s="2"/>
    </row>
    <row r="64" spans="5:6" ht="18" customHeight="1" x14ac:dyDescent="0.2">
      <c r="E64" s="2"/>
      <c r="F64" s="2"/>
    </row>
    <row r="65" spans="5:6" ht="18" customHeight="1" x14ac:dyDescent="0.2">
      <c r="E65" s="2"/>
      <c r="F65" s="2"/>
    </row>
    <row r="66" spans="5:6" ht="18" customHeight="1" x14ac:dyDescent="0.2">
      <c r="E66" s="2"/>
      <c r="F66" s="2"/>
    </row>
    <row r="67" spans="5:6" ht="18" customHeight="1" x14ac:dyDescent="0.2">
      <c r="E67" s="2"/>
      <c r="F67" s="2"/>
    </row>
    <row r="68" spans="5:6" ht="18" customHeight="1" x14ac:dyDescent="0.2">
      <c r="E68" s="2"/>
      <c r="F68" s="2"/>
    </row>
    <row r="69" spans="5:6" ht="18" customHeight="1" x14ac:dyDescent="0.2">
      <c r="E69" s="2"/>
      <c r="F69" s="2"/>
    </row>
    <row r="70" spans="5:6" ht="18" customHeight="1" x14ac:dyDescent="0.2">
      <c r="E70" s="2"/>
      <c r="F70" s="2"/>
    </row>
    <row r="71" spans="5:6" ht="18" customHeight="1" x14ac:dyDescent="0.2">
      <c r="E71" s="2"/>
      <c r="F71" s="2"/>
    </row>
    <row r="72" spans="5:6" ht="18" customHeight="1" x14ac:dyDescent="0.2">
      <c r="E72" s="2"/>
      <c r="F72" s="2"/>
    </row>
    <row r="73" spans="5:6" ht="18" customHeight="1" x14ac:dyDescent="0.2">
      <c r="E73" s="2"/>
      <c r="F73" s="2"/>
    </row>
    <row r="74" spans="5:6" ht="18" customHeight="1" x14ac:dyDescent="0.2">
      <c r="E74" s="2"/>
      <c r="F74" s="2"/>
    </row>
    <row r="75" spans="5:6" ht="18" customHeight="1" x14ac:dyDescent="0.2">
      <c r="E75" s="2"/>
      <c r="F75" s="2"/>
    </row>
    <row r="76" spans="5:6" ht="18" customHeight="1" x14ac:dyDescent="0.2">
      <c r="E76" s="2"/>
      <c r="F76" s="2"/>
    </row>
    <row r="77" spans="5:6" ht="18" customHeight="1" x14ac:dyDescent="0.2">
      <c r="E77" s="2"/>
      <c r="F77" s="2"/>
    </row>
    <row r="78" spans="5:6" ht="18" customHeight="1" x14ac:dyDescent="0.2">
      <c r="E78" s="2"/>
      <c r="F78" s="2"/>
    </row>
    <row r="79" spans="5:6" ht="18" customHeight="1" x14ac:dyDescent="0.2">
      <c r="E79" s="2"/>
      <c r="F79" s="2"/>
    </row>
    <row r="80" spans="5:6" ht="18" customHeight="1" x14ac:dyDescent="0.2">
      <c r="E80" s="2"/>
      <c r="F80" s="2"/>
    </row>
    <row r="81" spans="5:6" ht="18" customHeight="1" x14ac:dyDescent="0.2">
      <c r="E81" s="2"/>
      <c r="F81" s="2"/>
    </row>
    <row r="82" spans="5:6" ht="18" customHeight="1" x14ac:dyDescent="0.2">
      <c r="E82" s="2"/>
      <c r="F82" s="2"/>
    </row>
    <row r="83" spans="5:6" ht="18" customHeight="1" x14ac:dyDescent="0.2">
      <c r="E83" s="2"/>
      <c r="F83" s="2"/>
    </row>
    <row r="84" spans="5:6" ht="18" customHeight="1" x14ac:dyDescent="0.2">
      <c r="E84" s="2"/>
      <c r="F84" s="2"/>
    </row>
    <row r="85" spans="5:6" ht="18" customHeight="1" x14ac:dyDescent="0.2">
      <c r="E85" s="2"/>
      <c r="F85" s="2"/>
    </row>
    <row r="86" spans="5:6" ht="18" customHeight="1" x14ac:dyDescent="0.2">
      <c r="E86" s="2"/>
      <c r="F86" s="2"/>
    </row>
    <row r="87" spans="5:6" ht="18" customHeight="1" x14ac:dyDescent="0.2">
      <c r="E87" s="2"/>
      <c r="F87" s="2"/>
    </row>
    <row r="88" spans="5:6" ht="18" customHeight="1" x14ac:dyDescent="0.2">
      <c r="E88" s="2"/>
      <c r="F88" s="2"/>
    </row>
    <row r="89" spans="5:6" ht="18" customHeight="1" x14ac:dyDescent="0.2">
      <c r="E89" s="2"/>
      <c r="F89" s="2"/>
    </row>
    <row r="90" spans="5:6" ht="18" customHeight="1" x14ac:dyDescent="0.2">
      <c r="E90" s="2"/>
      <c r="F90" s="2"/>
    </row>
    <row r="91" spans="5:6" ht="18" customHeight="1" x14ac:dyDescent="0.2">
      <c r="E91" s="2"/>
      <c r="F91" s="2"/>
    </row>
    <row r="92" spans="5:6" ht="18" customHeight="1" x14ac:dyDescent="0.2">
      <c r="E92" s="2"/>
      <c r="F92" s="2"/>
    </row>
    <row r="93" spans="5:6" ht="18" customHeight="1" x14ac:dyDescent="0.2">
      <c r="E93" s="2"/>
      <c r="F93" s="2"/>
    </row>
    <row r="94" spans="5:6" ht="18" customHeight="1" x14ac:dyDescent="0.2">
      <c r="E94" s="2"/>
      <c r="F94" s="2"/>
    </row>
    <row r="95" spans="5:6" ht="18" customHeight="1" x14ac:dyDescent="0.2">
      <c r="E95" s="2"/>
      <c r="F95" s="2"/>
    </row>
    <row r="96" spans="5:6" ht="18" customHeight="1" x14ac:dyDescent="0.2">
      <c r="E96" s="2"/>
      <c r="F96" s="2"/>
    </row>
    <row r="97" spans="5:6" ht="18" customHeight="1" x14ac:dyDescent="0.2">
      <c r="E97" s="2"/>
      <c r="F97" s="2"/>
    </row>
    <row r="98" spans="5:6" ht="18" customHeight="1" x14ac:dyDescent="0.2">
      <c r="E98" s="2"/>
      <c r="F98" s="2"/>
    </row>
    <row r="99" spans="5:6" ht="18" customHeight="1" x14ac:dyDescent="0.2">
      <c r="E99" s="2"/>
      <c r="F99" s="2"/>
    </row>
    <row r="100" spans="5:6" ht="18" customHeight="1" x14ac:dyDescent="0.2">
      <c r="E100" s="2"/>
      <c r="F100" s="2"/>
    </row>
    <row r="101" spans="5:6" ht="18" customHeight="1" x14ac:dyDescent="0.2">
      <c r="E101" s="2"/>
      <c r="F101" s="2"/>
    </row>
    <row r="102" spans="5:6" ht="18" customHeight="1" x14ac:dyDescent="0.2">
      <c r="E102" s="2"/>
      <c r="F102" s="2"/>
    </row>
    <row r="103" spans="5:6" ht="18" customHeight="1" x14ac:dyDescent="0.2">
      <c r="E103" s="2"/>
      <c r="F103" s="2"/>
    </row>
    <row r="104" spans="5:6" ht="18" customHeight="1" x14ac:dyDescent="0.2">
      <c r="E104" s="2"/>
      <c r="F104" s="2"/>
    </row>
    <row r="105" spans="5:6" ht="18" customHeight="1" x14ac:dyDescent="0.2">
      <c r="E105" s="2"/>
      <c r="F105" s="2"/>
    </row>
    <row r="106" spans="5:6" ht="18" customHeight="1" x14ac:dyDescent="0.2">
      <c r="E106" s="2"/>
      <c r="F106" s="2"/>
    </row>
    <row r="107" spans="5:6" ht="18" customHeight="1" x14ac:dyDescent="0.2">
      <c r="E107" s="2"/>
      <c r="F107" s="2"/>
    </row>
    <row r="108" spans="5:6" ht="18" customHeight="1" x14ac:dyDescent="0.2">
      <c r="E108" s="2"/>
      <c r="F108" s="2"/>
    </row>
    <row r="109" spans="5:6" ht="18" customHeight="1" x14ac:dyDescent="0.2">
      <c r="E109" s="2"/>
      <c r="F109" s="2"/>
    </row>
    <row r="110" spans="5:6" ht="18" customHeight="1" x14ac:dyDescent="0.2">
      <c r="E110" s="2"/>
      <c r="F110" s="2"/>
    </row>
    <row r="111" spans="5:6" ht="18" customHeight="1" x14ac:dyDescent="0.2">
      <c r="E111" s="2"/>
      <c r="F111" s="2"/>
    </row>
    <row r="112" spans="5:6" ht="18" customHeight="1" x14ac:dyDescent="0.2">
      <c r="E112" s="2"/>
      <c r="F112" s="2"/>
    </row>
    <row r="113" spans="5:6" ht="18" customHeight="1" x14ac:dyDescent="0.2">
      <c r="E113" s="2"/>
      <c r="F113" s="2"/>
    </row>
    <row r="114" spans="5:6" ht="18" customHeight="1" x14ac:dyDescent="0.2">
      <c r="E114" s="2"/>
      <c r="F114" s="2"/>
    </row>
    <row r="115" spans="5:6" ht="18" customHeight="1" x14ac:dyDescent="0.2">
      <c r="E115" s="2"/>
      <c r="F115" s="2"/>
    </row>
    <row r="116" spans="5:6" ht="18" customHeight="1" x14ac:dyDescent="0.2">
      <c r="E116" s="2"/>
      <c r="F116" s="2"/>
    </row>
    <row r="117" spans="5:6" ht="18" customHeight="1" x14ac:dyDescent="0.2">
      <c r="E117" s="2"/>
      <c r="F117" s="2"/>
    </row>
    <row r="118" spans="5:6" ht="18" customHeight="1" x14ac:dyDescent="0.2">
      <c r="E118" s="2"/>
      <c r="F118" s="2"/>
    </row>
    <row r="119" spans="5:6" ht="18" customHeight="1" x14ac:dyDescent="0.2">
      <c r="E119" s="2"/>
      <c r="F119" s="2"/>
    </row>
    <row r="120" spans="5:6" ht="18" customHeight="1" x14ac:dyDescent="0.2">
      <c r="E120" s="2"/>
      <c r="F120" s="2"/>
    </row>
    <row r="121" spans="5:6" ht="18" customHeight="1" x14ac:dyDescent="0.2">
      <c r="E121" s="2"/>
      <c r="F121" s="2"/>
    </row>
    <row r="122" spans="5:6" ht="18" customHeight="1" x14ac:dyDescent="0.2">
      <c r="E122" s="2"/>
      <c r="F122" s="2"/>
    </row>
    <row r="123" spans="5:6" ht="18" customHeight="1" x14ac:dyDescent="0.2">
      <c r="E123" s="2"/>
      <c r="F123" s="2"/>
    </row>
    <row r="124" spans="5:6" ht="18" customHeight="1" x14ac:dyDescent="0.2">
      <c r="E124" s="2"/>
      <c r="F124" s="2"/>
    </row>
    <row r="125" spans="5:6" ht="18" customHeight="1" x14ac:dyDescent="0.2">
      <c r="E125" s="2"/>
      <c r="F125" s="2"/>
    </row>
    <row r="126" spans="5:6" ht="18" customHeight="1" x14ac:dyDescent="0.2">
      <c r="E126" s="2"/>
      <c r="F126" s="2"/>
    </row>
    <row r="127" spans="5:6" ht="18" customHeight="1" x14ac:dyDescent="0.2">
      <c r="E127" s="2"/>
      <c r="F127" s="2"/>
    </row>
    <row r="128" spans="5:6" ht="18" customHeight="1" x14ac:dyDescent="0.2">
      <c r="E128" s="2"/>
      <c r="F128" s="2"/>
    </row>
    <row r="129" spans="5:6" ht="18" customHeight="1" x14ac:dyDescent="0.2">
      <c r="E129" s="2"/>
      <c r="F129" s="2"/>
    </row>
    <row r="130" spans="5:6" ht="18" customHeight="1" x14ac:dyDescent="0.2">
      <c r="E130" s="2"/>
      <c r="F130" s="2"/>
    </row>
    <row r="131" spans="5:6" ht="18" customHeight="1" x14ac:dyDescent="0.2">
      <c r="E131" s="2"/>
      <c r="F131" s="2"/>
    </row>
    <row r="132" spans="5:6" ht="18" customHeight="1" x14ac:dyDescent="0.2">
      <c r="E132" s="2"/>
      <c r="F132" s="2"/>
    </row>
    <row r="133" spans="5:6" ht="18" customHeight="1" x14ac:dyDescent="0.2">
      <c r="E133" s="2"/>
      <c r="F133" s="2"/>
    </row>
    <row r="134" spans="5:6" ht="18" customHeight="1" x14ac:dyDescent="0.2">
      <c r="E134" s="2"/>
      <c r="F134" s="2"/>
    </row>
    <row r="135" spans="5:6" ht="18" customHeight="1" x14ac:dyDescent="0.2">
      <c r="E135" s="2"/>
      <c r="F135" s="2"/>
    </row>
    <row r="136" spans="5:6" ht="18" customHeight="1" x14ac:dyDescent="0.2">
      <c r="E136" s="2"/>
      <c r="F136" s="2"/>
    </row>
    <row r="137" spans="5:6" ht="18" customHeight="1" x14ac:dyDescent="0.2">
      <c r="E137" s="2"/>
      <c r="F137" s="2"/>
    </row>
    <row r="138" spans="5:6" ht="18" customHeight="1" x14ac:dyDescent="0.2">
      <c r="E138" s="2"/>
      <c r="F138" s="2"/>
    </row>
    <row r="139" spans="5:6" ht="18" customHeight="1" x14ac:dyDescent="0.2">
      <c r="E139" s="2"/>
      <c r="F139" s="2"/>
    </row>
    <row r="140" spans="5:6" ht="18" customHeight="1" x14ac:dyDescent="0.2">
      <c r="E140" s="2"/>
      <c r="F140" s="2"/>
    </row>
    <row r="141" spans="5:6" ht="18" customHeight="1" x14ac:dyDescent="0.2">
      <c r="E141" s="2"/>
      <c r="F141" s="2"/>
    </row>
    <row r="142" spans="5:6" ht="18" customHeight="1" x14ac:dyDescent="0.2">
      <c r="E142" s="2"/>
      <c r="F142" s="2"/>
    </row>
    <row r="143" spans="5:6" ht="18" customHeight="1" x14ac:dyDescent="0.2">
      <c r="E143" s="2"/>
      <c r="F143" s="2"/>
    </row>
    <row r="144" spans="5:6" ht="18" customHeight="1" x14ac:dyDescent="0.2">
      <c r="E144" s="2"/>
      <c r="F144" s="2"/>
    </row>
    <row r="145" spans="5:6" ht="18" customHeight="1" x14ac:dyDescent="0.2">
      <c r="E145" s="2"/>
      <c r="F145" s="2"/>
    </row>
    <row r="146" spans="5:6" ht="18" customHeight="1" x14ac:dyDescent="0.2">
      <c r="E146" s="2"/>
      <c r="F146" s="2"/>
    </row>
    <row r="147" spans="5:6" ht="18" customHeight="1" x14ac:dyDescent="0.2">
      <c r="E147" s="2"/>
      <c r="F147" s="2"/>
    </row>
    <row r="148" spans="5:6" ht="18" customHeight="1" x14ac:dyDescent="0.2">
      <c r="E148" s="2"/>
      <c r="F148" s="2"/>
    </row>
    <row r="149" spans="5:6" ht="18" customHeight="1" x14ac:dyDescent="0.2">
      <c r="E149" s="2"/>
      <c r="F149" s="2"/>
    </row>
    <row r="150" spans="5:6" ht="18" customHeight="1" x14ac:dyDescent="0.2">
      <c r="E150" s="2"/>
      <c r="F150" s="2"/>
    </row>
    <row r="151" spans="5:6" ht="18" customHeight="1" x14ac:dyDescent="0.2">
      <c r="E151" s="2"/>
      <c r="F151" s="2"/>
    </row>
    <row r="152" spans="5:6" ht="18" customHeight="1" x14ac:dyDescent="0.2">
      <c r="E152" s="2"/>
      <c r="F152" s="2"/>
    </row>
    <row r="153" spans="5:6" ht="18" customHeight="1" x14ac:dyDescent="0.2">
      <c r="E153" s="2"/>
      <c r="F153" s="2"/>
    </row>
    <row r="154" spans="5:6" ht="18" customHeight="1" x14ac:dyDescent="0.2">
      <c r="E154" s="2"/>
      <c r="F154" s="2"/>
    </row>
    <row r="155" spans="5:6" ht="18" customHeight="1" x14ac:dyDescent="0.2">
      <c r="E155" s="2"/>
      <c r="F155" s="2"/>
    </row>
    <row r="156" spans="5:6" ht="18" customHeight="1" x14ac:dyDescent="0.2">
      <c r="E156" s="2"/>
      <c r="F156" s="2"/>
    </row>
    <row r="157" spans="5:6" ht="18" customHeight="1" x14ac:dyDescent="0.2">
      <c r="E157" s="2"/>
      <c r="F157" s="2"/>
    </row>
    <row r="158" spans="5:6" ht="18" customHeight="1" x14ac:dyDescent="0.2">
      <c r="E158" s="2"/>
      <c r="F158" s="2"/>
    </row>
    <row r="159" spans="5:6" ht="18" customHeight="1" x14ac:dyDescent="0.2">
      <c r="E159" s="2"/>
      <c r="F159" s="2"/>
    </row>
    <row r="160" spans="5:6" ht="18" customHeight="1" x14ac:dyDescent="0.2">
      <c r="E160" s="2"/>
      <c r="F160" s="2"/>
    </row>
    <row r="161" spans="5:6" ht="18" customHeight="1" x14ac:dyDescent="0.2">
      <c r="E161" s="2"/>
      <c r="F161" s="2"/>
    </row>
    <row r="162" spans="5:6" ht="18" customHeight="1" x14ac:dyDescent="0.2">
      <c r="E162" s="2"/>
      <c r="F162" s="2"/>
    </row>
    <row r="163" spans="5:6" ht="18" customHeight="1" x14ac:dyDescent="0.2">
      <c r="E163" s="2"/>
      <c r="F163" s="2"/>
    </row>
    <row r="164" spans="5:6" ht="18" customHeight="1" x14ac:dyDescent="0.2">
      <c r="E164" s="2"/>
      <c r="F164" s="2"/>
    </row>
    <row r="165" spans="5:6" ht="18" customHeight="1" x14ac:dyDescent="0.2">
      <c r="E165" s="2"/>
      <c r="F165" s="2"/>
    </row>
    <row r="166" spans="5:6" ht="18" customHeight="1" x14ac:dyDescent="0.2">
      <c r="E166" s="2"/>
      <c r="F166" s="2"/>
    </row>
    <row r="167" spans="5:6" ht="18" customHeight="1" x14ac:dyDescent="0.2">
      <c r="E167" s="2"/>
      <c r="F167" s="2"/>
    </row>
    <row r="168" spans="5:6" ht="18" customHeight="1" x14ac:dyDescent="0.2">
      <c r="E168" s="2"/>
      <c r="F168" s="2"/>
    </row>
    <row r="169" spans="5:6" ht="18" customHeight="1" x14ac:dyDescent="0.2">
      <c r="E169" s="2"/>
      <c r="F169" s="2"/>
    </row>
    <row r="170" spans="5:6" ht="18" customHeight="1" x14ac:dyDescent="0.2">
      <c r="E170" s="2"/>
      <c r="F170" s="2"/>
    </row>
    <row r="171" spans="5:6" ht="18" customHeight="1" x14ac:dyDescent="0.2">
      <c r="E171" s="2"/>
      <c r="F171" s="2"/>
    </row>
    <row r="172" spans="5:6" ht="18" customHeight="1" x14ac:dyDescent="0.2">
      <c r="E172" s="2"/>
      <c r="F172" s="2"/>
    </row>
    <row r="173" spans="5:6" ht="18" customHeight="1" x14ac:dyDescent="0.2">
      <c r="E173" s="2"/>
      <c r="F173" s="2"/>
    </row>
    <row r="174" spans="5:6" ht="18" customHeight="1" x14ac:dyDescent="0.2">
      <c r="E174" s="2"/>
      <c r="F174" s="2"/>
    </row>
    <row r="175" spans="5:6" ht="18" customHeight="1" x14ac:dyDescent="0.2">
      <c r="E175" s="2"/>
      <c r="F175" s="2"/>
    </row>
    <row r="176" spans="5:6" ht="18" customHeight="1" x14ac:dyDescent="0.2">
      <c r="E176" s="2"/>
      <c r="F176" s="2"/>
    </row>
    <row r="177" spans="5:6" ht="18" customHeight="1" x14ac:dyDescent="0.2">
      <c r="E177" s="2"/>
      <c r="F177" s="2"/>
    </row>
    <row r="178" spans="5:6" ht="18" customHeight="1" x14ac:dyDescent="0.2">
      <c r="E178" s="2"/>
      <c r="F178" s="2"/>
    </row>
    <row r="179" spans="5:6" ht="18" customHeight="1" x14ac:dyDescent="0.2">
      <c r="E179" s="2"/>
      <c r="F179" s="2"/>
    </row>
    <row r="180" spans="5:6" ht="18" customHeight="1" x14ac:dyDescent="0.2">
      <c r="E180" s="2"/>
      <c r="F180" s="2"/>
    </row>
    <row r="181" spans="5:6" ht="18" customHeight="1" x14ac:dyDescent="0.2">
      <c r="E181" s="2"/>
      <c r="F181" s="2"/>
    </row>
    <row r="182" spans="5:6" ht="18" customHeight="1" x14ac:dyDescent="0.2">
      <c r="E182" s="2"/>
      <c r="F182" s="2"/>
    </row>
    <row r="183" spans="5:6" ht="18" customHeight="1" x14ac:dyDescent="0.2">
      <c r="E183" s="2"/>
      <c r="F183" s="2"/>
    </row>
    <row r="184" spans="5:6" ht="18" customHeight="1" x14ac:dyDescent="0.2">
      <c r="E184" s="2"/>
      <c r="F184" s="2"/>
    </row>
    <row r="185" spans="5:6" ht="18" customHeight="1" x14ac:dyDescent="0.2">
      <c r="E185" s="2"/>
      <c r="F185" s="2"/>
    </row>
    <row r="186" spans="5:6" ht="18" customHeight="1" x14ac:dyDescent="0.2">
      <c r="E186" s="2"/>
      <c r="F186" s="2"/>
    </row>
    <row r="187" spans="5:6" ht="18" customHeight="1" x14ac:dyDescent="0.2">
      <c r="E187" s="2"/>
      <c r="F187" s="2"/>
    </row>
    <row r="188" spans="5:6" ht="18" customHeight="1" x14ac:dyDescent="0.2">
      <c r="E188" s="2"/>
      <c r="F188" s="2"/>
    </row>
    <row r="189" spans="5:6" ht="18" customHeight="1" x14ac:dyDescent="0.2">
      <c r="E189" s="2"/>
      <c r="F189" s="2"/>
    </row>
    <row r="190" spans="5:6" ht="18" customHeight="1" x14ac:dyDescent="0.2">
      <c r="E190" s="2"/>
      <c r="F190" s="2"/>
    </row>
    <row r="191" spans="5:6" ht="18" customHeight="1" x14ac:dyDescent="0.2">
      <c r="E191" s="2"/>
      <c r="F191" s="2"/>
    </row>
    <row r="192" spans="5:6" ht="18" customHeight="1" x14ac:dyDescent="0.2">
      <c r="E192" s="2"/>
      <c r="F192" s="2"/>
    </row>
    <row r="193" spans="5:6" ht="18" customHeight="1" x14ac:dyDescent="0.2">
      <c r="E193" s="2"/>
      <c r="F193" s="2"/>
    </row>
    <row r="194" spans="5:6" ht="18" customHeight="1" x14ac:dyDescent="0.2">
      <c r="E194" s="2"/>
      <c r="F194" s="2"/>
    </row>
    <row r="195" spans="5:6" ht="18" customHeight="1" x14ac:dyDescent="0.2">
      <c r="E195" s="2"/>
      <c r="F195" s="2"/>
    </row>
    <row r="196" spans="5:6" ht="18" customHeight="1" x14ac:dyDescent="0.2">
      <c r="E196" s="2"/>
      <c r="F196" s="2"/>
    </row>
    <row r="197" spans="5:6" ht="18" customHeight="1" x14ac:dyDescent="0.2">
      <c r="E197" s="2"/>
      <c r="F197" s="2"/>
    </row>
    <row r="198" spans="5:6" ht="18" customHeight="1" x14ac:dyDescent="0.2">
      <c r="E198" s="2"/>
      <c r="F198" s="2"/>
    </row>
    <row r="199" spans="5:6" ht="18" customHeight="1" x14ac:dyDescent="0.2">
      <c r="E199" s="2"/>
      <c r="F199" s="2"/>
    </row>
    <row r="200" spans="5:6" ht="18" customHeight="1" x14ac:dyDescent="0.2">
      <c r="E200" s="2"/>
      <c r="F200" s="2"/>
    </row>
    <row r="201" spans="5:6" ht="18" customHeight="1" x14ac:dyDescent="0.2">
      <c r="E201" s="2"/>
      <c r="F201" s="2"/>
    </row>
    <row r="202" spans="5:6" ht="18" customHeight="1" x14ac:dyDescent="0.2">
      <c r="E202" s="2"/>
      <c r="F202" s="2"/>
    </row>
    <row r="203" spans="5:6" ht="18" customHeight="1" x14ac:dyDescent="0.2">
      <c r="E203" s="2"/>
      <c r="F203" s="2"/>
    </row>
    <row r="204" spans="5:6" ht="18" customHeight="1" x14ac:dyDescent="0.2">
      <c r="E204" s="2"/>
      <c r="F204" s="2"/>
    </row>
    <row r="205" spans="5:6" ht="18" customHeight="1" x14ac:dyDescent="0.2">
      <c r="E205" s="2"/>
      <c r="F205" s="2"/>
    </row>
    <row r="206" spans="5:6" ht="18" customHeight="1" x14ac:dyDescent="0.2">
      <c r="E206" s="2"/>
      <c r="F206" s="2"/>
    </row>
    <row r="207" spans="5:6" ht="18" customHeight="1" x14ac:dyDescent="0.2">
      <c r="E207" s="2"/>
      <c r="F207" s="2"/>
    </row>
    <row r="208" spans="5:6" ht="18" customHeight="1" x14ac:dyDescent="0.2">
      <c r="E208" s="2"/>
      <c r="F208" s="2"/>
    </row>
    <row r="209" spans="5:6" ht="18" customHeight="1" x14ac:dyDescent="0.2">
      <c r="E209" s="2"/>
      <c r="F209" s="2"/>
    </row>
    <row r="210" spans="5:6" ht="18" customHeight="1" x14ac:dyDescent="0.2">
      <c r="E210" s="2"/>
      <c r="F210" s="2"/>
    </row>
    <row r="211" spans="5:6" ht="18" customHeight="1" x14ac:dyDescent="0.2">
      <c r="E211" s="2"/>
      <c r="F211" s="2"/>
    </row>
    <row r="212" spans="5:6" ht="18" customHeight="1" x14ac:dyDescent="0.2">
      <c r="E212" s="2"/>
      <c r="F212" s="2"/>
    </row>
    <row r="213" spans="5:6" ht="18" customHeight="1" x14ac:dyDescent="0.2">
      <c r="E213" s="2"/>
      <c r="F213" s="2"/>
    </row>
    <row r="214" spans="5:6" ht="18" customHeight="1" x14ac:dyDescent="0.2">
      <c r="E214" s="2"/>
      <c r="F214" s="2"/>
    </row>
    <row r="215" spans="5:6" ht="18" customHeight="1" x14ac:dyDescent="0.2">
      <c r="E215" s="2"/>
      <c r="F215" s="2"/>
    </row>
    <row r="216" spans="5:6" ht="18" customHeight="1" x14ac:dyDescent="0.2">
      <c r="E216" s="2"/>
      <c r="F216" s="2"/>
    </row>
    <row r="217" spans="5:6" ht="18" customHeight="1" x14ac:dyDescent="0.2">
      <c r="E217" s="2"/>
      <c r="F217" s="2"/>
    </row>
    <row r="218" spans="5:6" ht="18" customHeight="1" x14ac:dyDescent="0.2">
      <c r="E218" s="2"/>
      <c r="F218" s="2"/>
    </row>
    <row r="219" spans="5:6" ht="18" customHeight="1" x14ac:dyDescent="0.2">
      <c r="E219" s="2"/>
      <c r="F219" s="2"/>
    </row>
    <row r="220" spans="5:6" ht="18" customHeight="1" x14ac:dyDescent="0.2">
      <c r="E220" s="2"/>
      <c r="F220" s="2"/>
    </row>
    <row r="221" spans="5:6" ht="18" customHeight="1" x14ac:dyDescent="0.2">
      <c r="E221" s="2"/>
      <c r="F221" s="2"/>
    </row>
    <row r="222" spans="5:6" ht="18" customHeight="1" x14ac:dyDescent="0.2">
      <c r="E222" s="2"/>
      <c r="F222" s="2"/>
    </row>
    <row r="223" spans="5:6" ht="18" customHeight="1" x14ac:dyDescent="0.2">
      <c r="E223" s="2"/>
      <c r="F223" s="2"/>
    </row>
    <row r="224" spans="5:6" ht="18" customHeight="1" x14ac:dyDescent="0.2">
      <c r="E224" s="2"/>
      <c r="F224" s="2"/>
    </row>
    <row r="225" spans="5:6" ht="18" customHeight="1" x14ac:dyDescent="0.2">
      <c r="E225" s="2"/>
      <c r="F225" s="2"/>
    </row>
    <row r="226" spans="5:6" ht="18" customHeight="1" x14ac:dyDescent="0.2">
      <c r="E226" s="2"/>
      <c r="F226" s="2"/>
    </row>
    <row r="227" spans="5:6" ht="18" customHeight="1" x14ac:dyDescent="0.2">
      <c r="E227" s="2"/>
      <c r="F227" s="2"/>
    </row>
    <row r="228" spans="5:6" ht="18" customHeight="1" x14ac:dyDescent="0.2">
      <c r="E228" s="2"/>
      <c r="F228" s="2"/>
    </row>
    <row r="229" spans="5:6" ht="18" customHeight="1" x14ac:dyDescent="0.2">
      <c r="E229" s="2"/>
      <c r="F229" s="2"/>
    </row>
    <row r="230" spans="5:6" ht="18" customHeight="1" x14ac:dyDescent="0.2">
      <c r="E230" s="2"/>
      <c r="F230" s="2"/>
    </row>
    <row r="231" spans="5:6" ht="18" customHeight="1" x14ac:dyDescent="0.2">
      <c r="E231" s="2"/>
      <c r="F231" s="2"/>
    </row>
    <row r="232" spans="5:6" ht="18" customHeight="1" x14ac:dyDescent="0.2">
      <c r="E232" s="2"/>
      <c r="F232" s="2"/>
    </row>
    <row r="233" spans="5:6" ht="18" customHeight="1" x14ac:dyDescent="0.2">
      <c r="E233" s="2"/>
      <c r="F233" s="2"/>
    </row>
    <row r="234" spans="5:6" ht="18" customHeight="1" x14ac:dyDescent="0.2">
      <c r="E234" s="2"/>
      <c r="F234" s="2"/>
    </row>
    <row r="235" spans="5:6" ht="18" customHeight="1" x14ac:dyDescent="0.2">
      <c r="E235" s="2"/>
      <c r="F235" s="2"/>
    </row>
    <row r="236" spans="5:6" ht="18" customHeight="1" x14ac:dyDescent="0.2">
      <c r="E236" s="2"/>
      <c r="F236" s="2"/>
    </row>
    <row r="237" spans="5:6" ht="18" customHeight="1" x14ac:dyDescent="0.2">
      <c r="E237" s="2"/>
      <c r="F237" s="2"/>
    </row>
    <row r="238" spans="5:6" ht="18" customHeight="1" x14ac:dyDescent="0.2">
      <c r="E238" s="2"/>
      <c r="F238" s="2"/>
    </row>
    <row r="239" spans="5:6" ht="18" customHeight="1" x14ac:dyDescent="0.2">
      <c r="E239" s="2"/>
      <c r="F239" s="2"/>
    </row>
    <row r="240" spans="5:6" ht="18" customHeight="1" x14ac:dyDescent="0.2">
      <c r="E240" s="2"/>
      <c r="F240" s="2"/>
    </row>
    <row r="241" spans="5:6" ht="18" customHeight="1" x14ac:dyDescent="0.2">
      <c r="E241" s="2"/>
      <c r="F241" s="2"/>
    </row>
    <row r="242" spans="5:6" ht="18" customHeight="1" x14ac:dyDescent="0.2">
      <c r="E242" s="2"/>
      <c r="F242" s="2"/>
    </row>
    <row r="243" spans="5:6" ht="18" customHeight="1" x14ac:dyDescent="0.2">
      <c r="E243" s="2"/>
      <c r="F243" s="2"/>
    </row>
    <row r="244" spans="5:6" ht="18" customHeight="1" x14ac:dyDescent="0.2">
      <c r="E244" s="2"/>
      <c r="F244" s="2"/>
    </row>
    <row r="245" spans="5:6" ht="18" customHeight="1" x14ac:dyDescent="0.2">
      <c r="E245" s="2"/>
      <c r="F245" s="2"/>
    </row>
    <row r="246" spans="5:6" ht="18" customHeight="1" x14ac:dyDescent="0.2">
      <c r="E246" s="2"/>
      <c r="F246" s="2"/>
    </row>
    <row r="247" spans="5:6" ht="18" customHeight="1" x14ac:dyDescent="0.2">
      <c r="E247" s="2"/>
      <c r="F247" s="2"/>
    </row>
    <row r="248" spans="5:6" ht="18" customHeight="1" x14ac:dyDescent="0.2">
      <c r="E248" s="2"/>
      <c r="F248" s="2"/>
    </row>
    <row r="249" spans="5:6" ht="18" customHeight="1" x14ac:dyDescent="0.2">
      <c r="E249" s="2"/>
      <c r="F249" s="2"/>
    </row>
    <row r="250" spans="5:6" ht="18" customHeight="1" x14ac:dyDescent="0.2">
      <c r="E250" s="2"/>
      <c r="F250" s="2"/>
    </row>
    <row r="251" spans="5:6" ht="18" customHeight="1" x14ac:dyDescent="0.2">
      <c r="E251" s="2"/>
      <c r="F251" s="2"/>
    </row>
    <row r="252" spans="5:6" ht="18" customHeight="1" x14ac:dyDescent="0.2">
      <c r="E252" s="2"/>
      <c r="F252" s="2"/>
    </row>
    <row r="253" spans="5:6" ht="18" customHeight="1" x14ac:dyDescent="0.2">
      <c r="E253" s="2"/>
      <c r="F253" s="2"/>
    </row>
    <row r="254" spans="5:6" ht="18" customHeight="1" x14ac:dyDescent="0.2">
      <c r="E254" s="2"/>
      <c r="F254" s="2"/>
    </row>
    <row r="255" spans="5:6" ht="18" customHeight="1" x14ac:dyDescent="0.2">
      <c r="E255" s="2"/>
      <c r="F255" s="2"/>
    </row>
    <row r="256" spans="5:6" ht="18" customHeight="1" x14ac:dyDescent="0.2">
      <c r="E256" s="2"/>
      <c r="F256" s="2"/>
    </row>
    <row r="257" spans="5:6" ht="18" customHeight="1" x14ac:dyDescent="0.2">
      <c r="E257" s="2"/>
      <c r="F257" s="2"/>
    </row>
    <row r="258" spans="5:6" ht="18" customHeight="1" x14ac:dyDescent="0.2">
      <c r="E258" s="2"/>
      <c r="F258" s="2"/>
    </row>
    <row r="259" spans="5:6" ht="18" customHeight="1" x14ac:dyDescent="0.2">
      <c r="E259" s="2"/>
      <c r="F259" s="2"/>
    </row>
    <row r="260" spans="5:6" ht="18" customHeight="1" x14ac:dyDescent="0.2">
      <c r="E260" s="2"/>
      <c r="F260" s="2"/>
    </row>
    <row r="261" spans="5:6" ht="18" customHeight="1" x14ac:dyDescent="0.2">
      <c r="E261" s="2"/>
      <c r="F261" s="2"/>
    </row>
    <row r="262" spans="5:6" ht="18" customHeight="1" x14ac:dyDescent="0.2">
      <c r="E262" s="2"/>
      <c r="F262" s="2"/>
    </row>
    <row r="263" spans="5:6" ht="18" customHeight="1" x14ac:dyDescent="0.2">
      <c r="E263" s="2"/>
      <c r="F263" s="2"/>
    </row>
    <row r="264" spans="5:6" ht="18" customHeight="1" x14ac:dyDescent="0.2">
      <c r="E264" s="2"/>
      <c r="F264" s="2"/>
    </row>
    <row r="265" spans="5:6" ht="18" customHeight="1" x14ac:dyDescent="0.2">
      <c r="E265" s="2"/>
      <c r="F265" s="2"/>
    </row>
    <row r="266" spans="5:6" ht="18" customHeight="1" x14ac:dyDescent="0.2">
      <c r="E266" s="2"/>
      <c r="F266" s="2"/>
    </row>
    <row r="267" spans="5:6" ht="18" customHeight="1" x14ac:dyDescent="0.2">
      <c r="E267" s="2"/>
      <c r="F267" s="2"/>
    </row>
    <row r="268" spans="5:6" ht="18" customHeight="1" x14ac:dyDescent="0.2">
      <c r="E268" s="2"/>
      <c r="F268" s="2"/>
    </row>
    <row r="269" spans="5:6" ht="18" customHeight="1" x14ac:dyDescent="0.2">
      <c r="E269" s="2"/>
      <c r="F269" s="2"/>
    </row>
    <row r="270" spans="5:6" ht="18" customHeight="1" x14ac:dyDescent="0.2">
      <c r="E270" s="2"/>
      <c r="F270" s="2"/>
    </row>
    <row r="271" spans="5:6" ht="18" customHeight="1" x14ac:dyDescent="0.2">
      <c r="E271" s="2"/>
      <c r="F271" s="2"/>
    </row>
    <row r="272" spans="5:6" ht="18" customHeight="1" x14ac:dyDescent="0.2">
      <c r="E272" s="2"/>
      <c r="F272" s="2"/>
    </row>
    <row r="273" spans="5:6" ht="18" customHeight="1" x14ac:dyDescent="0.2">
      <c r="E273" s="2"/>
      <c r="F273" s="2"/>
    </row>
    <row r="274" spans="5:6" ht="18" customHeight="1" x14ac:dyDescent="0.2">
      <c r="E274" s="2"/>
      <c r="F274" s="2"/>
    </row>
    <row r="275" spans="5:6" ht="18" customHeight="1" x14ac:dyDescent="0.2">
      <c r="E275" s="2"/>
      <c r="F275" s="2"/>
    </row>
    <row r="276" spans="5:6" ht="18" customHeight="1" x14ac:dyDescent="0.2">
      <c r="E276" s="2"/>
      <c r="F276" s="2"/>
    </row>
    <row r="277" spans="5:6" ht="18" customHeight="1" x14ac:dyDescent="0.2">
      <c r="E277" s="2"/>
      <c r="F277" s="2"/>
    </row>
    <row r="278" spans="5:6" ht="18" customHeight="1" x14ac:dyDescent="0.2">
      <c r="E278" s="2"/>
      <c r="F278" s="2"/>
    </row>
    <row r="279" spans="5:6" ht="18" customHeight="1" x14ac:dyDescent="0.2">
      <c r="E279" s="2"/>
      <c r="F279" s="2"/>
    </row>
    <row r="280" spans="5:6" ht="18" customHeight="1" x14ac:dyDescent="0.2">
      <c r="E280" s="2"/>
      <c r="F280" s="2"/>
    </row>
    <row r="281" spans="5:6" ht="18" customHeight="1" x14ac:dyDescent="0.2">
      <c r="E281" s="2"/>
      <c r="F281" s="2"/>
    </row>
    <row r="282" spans="5:6" ht="18" customHeight="1" x14ac:dyDescent="0.2">
      <c r="E282" s="2"/>
      <c r="F282" s="2"/>
    </row>
    <row r="283" spans="5:6" ht="18" customHeight="1" x14ac:dyDescent="0.2">
      <c r="E283" s="2"/>
      <c r="F283" s="2"/>
    </row>
    <row r="284" spans="5:6" ht="18" customHeight="1" x14ac:dyDescent="0.2">
      <c r="E284" s="2"/>
      <c r="F284" s="2"/>
    </row>
    <row r="285" spans="5:6" ht="18" customHeight="1" x14ac:dyDescent="0.2">
      <c r="E285" s="2"/>
      <c r="F285" s="2"/>
    </row>
    <row r="286" spans="5:6" ht="18" customHeight="1" x14ac:dyDescent="0.2">
      <c r="E286" s="2"/>
      <c r="F286" s="2"/>
    </row>
    <row r="287" spans="5:6" ht="18" customHeight="1" x14ac:dyDescent="0.2">
      <c r="E287" s="2"/>
      <c r="F287" s="2"/>
    </row>
    <row r="288" spans="5:6" ht="18" customHeight="1" x14ac:dyDescent="0.2">
      <c r="E288" s="2"/>
      <c r="F288" s="2"/>
    </row>
    <row r="289" spans="5:6" ht="18" customHeight="1" x14ac:dyDescent="0.2">
      <c r="E289" s="2"/>
      <c r="F289" s="2"/>
    </row>
    <row r="290" spans="5:6" ht="18" customHeight="1" x14ac:dyDescent="0.2">
      <c r="E290" s="2"/>
      <c r="F290" s="2"/>
    </row>
    <row r="291" spans="5:6" ht="18" customHeight="1" x14ac:dyDescent="0.2">
      <c r="E291" s="2"/>
      <c r="F291" s="2"/>
    </row>
    <row r="292" spans="5:6" ht="18" customHeight="1" x14ac:dyDescent="0.2">
      <c r="E292" s="2"/>
      <c r="F292" s="2"/>
    </row>
    <row r="293" spans="5:6" ht="18" customHeight="1" x14ac:dyDescent="0.2">
      <c r="E293" s="2"/>
      <c r="F293" s="2"/>
    </row>
    <row r="294" spans="5:6" ht="18" customHeight="1" x14ac:dyDescent="0.2">
      <c r="E294" s="2"/>
      <c r="F294" s="2"/>
    </row>
    <row r="295" spans="5:6" ht="18" customHeight="1" x14ac:dyDescent="0.2">
      <c r="E295" s="2"/>
      <c r="F295" s="2"/>
    </row>
    <row r="296" spans="5:6" ht="18" customHeight="1" x14ac:dyDescent="0.2">
      <c r="E296" s="2"/>
      <c r="F296" s="2"/>
    </row>
    <row r="297" spans="5:6" ht="18" customHeight="1" x14ac:dyDescent="0.2">
      <c r="E297" s="2"/>
      <c r="F297" s="2"/>
    </row>
    <row r="298" spans="5:6" ht="18" customHeight="1" x14ac:dyDescent="0.2">
      <c r="E298" s="2"/>
      <c r="F298" s="2"/>
    </row>
    <row r="299" spans="5:6" ht="18" customHeight="1" x14ac:dyDescent="0.2">
      <c r="E299" s="2"/>
      <c r="F299" s="2"/>
    </row>
    <row r="300" spans="5:6" ht="18" customHeight="1" x14ac:dyDescent="0.2">
      <c r="E300" s="2"/>
      <c r="F300" s="2"/>
    </row>
    <row r="301" spans="5:6" ht="18" customHeight="1" x14ac:dyDescent="0.2">
      <c r="E301" s="2"/>
      <c r="F301" s="2"/>
    </row>
    <row r="302" spans="5:6" ht="18" customHeight="1" x14ac:dyDescent="0.2">
      <c r="E302" s="2"/>
      <c r="F302" s="2"/>
    </row>
    <row r="303" spans="5:6" ht="18" customHeight="1" x14ac:dyDescent="0.2">
      <c r="E303" s="2"/>
      <c r="F303" s="2"/>
    </row>
    <row r="304" spans="5:6" ht="18" customHeight="1" x14ac:dyDescent="0.2">
      <c r="E304" s="2"/>
      <c r="F304" s="2"/>
    </row>
    <row r="305" spans="5:6" ht="18" customHeight="1" x14ac:dyDescent="0.2">
      <c r="E305" s="2"/>
      <c r="F305" s="2"/>
    </row>
    <row r="306" spans="5:6" ht="18" customHeight="1" x14ac:dyDescent="0.2">
      <c r="E306" s="2"/>
      <c r="F306" s="2"/>
    </row>
    <row r="307" spans="5:6" ht="18" customHeight="1" x14ac:dyDescent="0.2">
      <c r="E307" s="2"/>
      <c r="F307" s="2"/>
    </row>
    <row r="308" spans="5:6" ht="18" customHeight="1" x14ac:dyDescent="0.2">
      <c r="E308" s="2"/>
      <c r="F308" s="2"/>
    </row>
    <row r="309" spans="5:6" ht="18" customHeight="1" x14ac:dyDescent="0.2">
      <c r="E309" s="2"/>
      <c r="F309" s="2"/>
    </row>
    <row r="310" spans="5:6" ht="18" customHeight="1" x14ac:dyDescent="0.2">
      <c r="E310" s="2"/>
      <c r="F310" s="2"/>
    </row>
    <row r="311" spans="5:6" ht="18" customHeight="1" x14ac:dyDescent="0.2">
      <c r="E311" s="2"/>
      <c r="F311" s="2"/>
    </row>
    <row r="312" spans="5:6" ht="18" customHeight="1" x14ac:dyDescent="0.2">
      <c r="E312" s="2"/>
      <c r="F312" s="2"/>
    </row>
    <row r="313" spans="5:6" ht="18" customHeight="1" x14ac:dyDescent="0.2">
      <c r="E313" s="2"/>
      <c r="F313" s="2"/>
    </row>
    <row r="314" spans="5:6" ht="18" customHeight="1" x14ac:dyDescent="0.2">
      <c r="E314" s="2"/>
      <c r="F314" s="2"/>
    </row>
    <row r="315" spans="5:6" ht="18" customHeight="1" x14ac:dyDescent="0.2">
      <c r="E315" s="2"/>
      <c r="F315" s="2"/>
    </row>
    <row r="316" spans="5:6" ht="18" customHeight="1" x14ac:dyDescent="0.2">
      <c r="E316" s="2"/>
      <c r="F316" s="2"/>
    </row>
    <row r="317" spans="5:6" ht="18" customHeight="1" x14ac:dyDescent="0.2">
      <c r="E317" s="2"/>
      <c r="F317" s="2"/>
    </row>
    <row r="318" spans="5:6" ht="18" customHeight="1" x14ac:dyDescent="0.2">
      <c r="E318" s="2"/>
      <c r="F318" s="2"/>
    </row>
    <row r="319" spans="5:6" ht="18" customHeight="1" x14ac:dyDescent="0.2">
      <c r="E319" s="2"/>
      <c r="F319" s="2"/>
    </row>
    <row r="320" spans="5:6" ht="18" customHeight="1" x14ac:dyDescent="0.2">
      <c r="E320" s="2"/>
      <c r="F320" s="2"/>
    </row>
    <row r="321" spans="5:6" ht="18" customHeight="1" x14ac:dyDescent="0.2">
      <c r="E321" s="2"/>
      <c r="F321" s="2"/>
    </row>
    <row r="322" spans="5:6" ht="18" customHeight="1" x14ac:dyDescent="0.2">
      <c r="E322" s="2"/>
      <c r="F322" s="2"/>
    </row>
    <row r="323" spans="5:6" ht="18" customHeight="1" x14ac:dyDescent="0.2">
      <c r="E323" s="2"/>
      <c r="F323" s="2"/>
    </row>
    <row r="324" spans="5:6" ht="18" customHeight="1" x14ac:dyDescent="0.2">
      <c r="E324" s="2"/>
      <c r="F324" s="2"/>
    </row>
    <row r="325" spans="5:6" ht="18" customHeight="1" x14ac:dyDescent="0.2">
      <c r="E325" s="2"/>
      <c r="F325" s="2"/>
    </row>
    <row r="326" spans="5:6" ht="18" customHeight="1" x14ac:dyDescent="0.2">
      <c r="E326" s="2"/>
      <c r="F326" s="2"/>
    </row>
    <row r="327" spans="5:6" ht="18" customHeight="1" x14ac:dyDescent="0.2">
      <c r="E327" s="2"/>
      <c r="F327" s="2"/>
    </row>
    <row r="328" spans="5:6" ht="18" customHeight="1" x14ac:dyDescent="0.2">
      <c r="E328" s="2"/>
      <c r="F328" s="2"/>
    </row>
    <row r="329" spans="5:6" ht="18" customHeight="1" x14ac:dyDescent="0.2">
      <c r="E329" s="2"/>
      <c r="F329" s="2"/>
    </row>
    <row r="330" spans="5:6" ht="18" customHeight="1" x14ac:dyDescent="0.2">
      <c r="E330" s="2"/>
      <c r="F330" s="2"/>
    </row>
    <row r="331" spans="5:6" ht="18" customHeight="1" x14ac:dyDescent="0.2">
      <c r="E331" s="2"/>
      <c r="F331" s="2"/>
    </row>
    <row r="332" spans="5:6" ht="18" customHeight="1" x14ac:dyDescent="0.2">
      <c r="E332" s="2"/>
      <c r="F332" s="2"/>
    </row>
    <row r="333" spans="5:6" ht="18" customHeight="1" x14ac:dyDescent="0.2">
      <c r="E333" s="2"/>
      <c r="F333" s="2"/>
    </row>
    <row r="334" spans="5:6" ht="18" customHeight="1" x14ac:dyDescent="0.2">
      <c r="E334" s="2"/>
      <c r="F334" s="2"/>
    </row>
    <row r="335" spans="5:6" ht="18" customHeight="1" x14ac:dyDescent="0.2">
      <c r="E335" s="2"/>
      <c r="F335" s="2"/>
    </row>
    <row r="336" spans="5:6" ht="18" customHeight="1" x14ac:dyDescent="0.2">
      <c r="E336" s="2"/>
      <c r="F336" s="2"/>
    </row>
    <row r="337" spans="5:6" ht="18" customHeight="1" x14ac:dyDescent="0.2">
      <c r="E337" s="2"/>
      <c r="F337" s="2"/>
    </row>
    <row r="338" spans="5:6" ht="18" customHeight="1" x14ac:dyDescent="0.2">
      <c r="E338" s="2"/>
      <c r="F338" s="2"/>
    </row>
    <row r="339" spans="5:6" ht="18" customHeight="1" x14ac:dyDescent="0.2">
      <c r="E339" s="2"/>
      <c r="F339" s="2"/>
    </row>
    <row r="340" spans="5:6" ht="18" customHeight="1" x14ac:dyDescent="0.2">
      <c r="E340" s="2"/>
      <c r="F340" s="2"/>
    </row>
    <row r="341" spans="5:6" ht="18" customHeight="1" x14ac:dyDescent="0.2">
      <c r="E341" s="2"/>
      <c r="F341" s="2"/>
    </row>
    <row r="342" spans="5:6" ht="18" customHeight="1" x14ac:dyDescent="0.2">
      <c r="E342" s="2"/>
      <c r="F342" s="2"/>
    </row>
    <row r="343" spans="5:6" ht="18" customHeight="1" x14ac:dyDescent="0.2">
      <c r="E343" s="2"/>
      <c r="F343" s="2"/>
    </row>
    <row r="344" spans="5:6" ht="18" customHeight="1" x14ac:dyDescent="0.2">
      <c r="E344" s="2"/>
      <c r="F344" s="2"/>
    </row>
    <row r="345" spans="5:6" ht="18" customHeight="1" x14ac:dyDescent="0.2">
      <c r="E345" s="2"/>
      <c r="F345" s="2"/>
    </row>
    <row r="346" spans="5:6" ht="18" customHeight="1" x14ac:dyDescent="0.2">
      <c r="E346" s="2"/>
      <c r="F346" s="2"/>
    </row>
    <row r="347" spans="5:6" ht="18" customHeight="1" x14ac:dyDescent="0.2">
      <c r="E347" s="2"/>
      <c r="F347" s="2"/>
    </row>
    <row r="348" spans="5:6" ht="18" customHeight="1" x14ac:dyDescent="0.2">
      <c r="E348" s="2"/>
      <c r="F348" s="2"/>
    </row>
    <row r="349" spans="5:6" ht="18" customHeight="1" x14ac:dyDescent="0.2">
      <c r="E349" s="2"/>
      <c r="F349" s="2"/>
    </row>
    <row r="350" spans="5:6" ht="18" customHeight="1" x14ac:dyDescent="0.2">
      <c r="E350" s="2"/>
      <c r="F350" s="2"/>
    </row>
    <row r="351" spans="5:6" ht="18" customHeight="1" x14ac:dyDescent="0.2">
      <c r="E351" s="2"/>
      <c r="F351" s="2"/>
    </row>
    <row r="352" spans="5:6" ht="18" customHeight="1" x14ac:dyDescent="0.2">
      <c r="E352" s="2"/>
      <c r="F352" s="2"/>
    </row>
    <row r="353" spans="5:6" ht="18" customHeight="1" x14ac:dyDescent="0.2">
      <c r="E353" s="2"/>
      <c r="F353" s="2"/>
    </row>
    <row r="354" spans="5:6" ht="18" customHeight="1" x14ac:dyDescent="0.2">
      <c r="E354" s="2"/>
      <c r="F354" s="2"/>
    </row>
    <row r="355" spans="5:6" ht="18" customHeight="1" x14ac:dyDescent="0.2">
      <c r="E355" s="2"/>
      <c r="F355" s="2"/>
    </row>
    <row r="356" spans="5:6" ht="18" customHeight="1" x14ac:dyDescent="0.2">
      <c r="E356" s="2"/>
      <c r="F356" s="2"/>
    </row>
    <row r="357" spans="5:6" ht="18" customHeight="1" x14ac:dyDescent="0.2">
      <c r="E357" s="2"/>
      <c r="F357" s="2"/>
    </row>
    <row r="358" spans="5:6" ht="18" customHeight="1" x14ac:dyDescent="0.2">
      <c r="E358" s="2"/>
      <c r="F358" s="2"/>
    </row>
    <row r="359" spans="5:6" ht="18" customHeight="1" x14ac:dyDescent="0.2">
      <c r="E359" s="2"/>
      <c r="F359" s="2"/>
    </row>
    <row r="360" spans="5:6" ht="18" customHeight="1" x14ac:dyDescent="0.2">
      <c r="E360" s="2"/>
      <c r="F360" s="2"/>
    </row>
    <row r="361" spans="5:6" ht="18" customHeight="1" x14ac:dyDescent="0.2">
      <c r="E361" s="2"/>
      <c r="F361" s="2"/>
    </row>
    <row r="362" spans="5:6" ht="18" customHeight="1" x14ac:dyDescent="0.2">
      <c r="E362" s="2"/>
      <c r="F362" s="2"/>
    </row>
    <row r="363" spans="5:6" ht="18" customHeight="1" x14ac:dyDescent="0.2">
      <c r="E363" s="2"/>
      <c r="F363" s="2"/>
    </row>
    <row r="364" spans="5:6" ht="18" customHeight="1" x14ac:dyDescent="0.2">
      <c r="E364" s="2"/>
      <c r="F364" s="2"/>
    </row>
    <row r="365" spans="5:6" ht="18" customHeight="1" x14ac:dyDescent="0.2">
      <c r="E365" s="2"/>
      <c r="F365" s="2"/>
    </row>
    <row r="366" spans="5:6" ht="18" customHeight="1" x14ac:dyDescent="0.2">
      <c r="F366" s="2"/>
    </row>
    <row r="367" spans="5:6" ht="18" customHeight="1" x14ac:dyDescent="0.2">
      <c r="F367" s="2"/>
    </row>
    <row r="368" spans="5:6" ht="18" customHeight="1" x14ac:dyDescent="0.2">
      <c r="F368" s="2"/>
    </row>
    <row r="369" spans="6:6" ht="18" customHeight="1" x14ac:dyDescent="0.2">
      <c r="F369" s="2"/>
    </row>
    <row r="370" spans="6:6" ht="18" customHeight="1" x14ac:dyDescent="0.2">
      <c r="F370" s="2"/>
    </row>
    <row r="371" spans="6:6" ht="18" customHeight="1" x14ac:dyDescent="0.2">
      <c r="F371" s="2"/>
    </row>
    <row r="372" spans="6:6" ht="18" customHeight="1" x14ac:dyDescent="0.2">
      <c r="F372" s="2"/>
    </row>
    <row r="373" spans="6:6" ht="18" customHeight="1" x14ac:dyDescent="0.2">
      <c r="F373" s="2"/>
    </row>
    <row r="374" spans="6:6" ht="18" customHeight="1" x14ac:dyDescent="0.2">
      <c r="F374" s="2"/>
    </row>
    <row r="375" spans="6:6" ht="18" customHeight="1" x14ac:dyDescent="0.2">
      <c r="F375" s="2"/>
    </row>
    <row r="376" spans="6:6" ht="18" customHeight="1" x14ac:dyDescent="0.2">
      <c r="F376" s="2"/>
    </row>
    <row r="377" spans="6:6" ht="18" customHeight="1" x14ac:dyDescent="0.2">
      <c r="F377" s="2"/>
    </row>
    <row r="378" spans="6:6" ht="18" customHeight="1" x14ac:dyDescent="0.2">
      <c r="F378" s="2"/>
    </row>
    <row r="379" spans="6:6" ht="18" customHeight="1" x14ac:dyDescent="0.2">
      <c r="F379" s="2"/>
    </row>
    <row r="380" spans="6:6" ht="18" customHeight="1" x14ac:dyDescent="0.2">
      <c r="F380" s="2"/>
    </row>
    <row r="381" spans="6:6" ht="18" customHeight="1" x14ac:dyDescent="0.2">
      <c r="F381" s="2"/>
    </row>
    <row r="382" spans="6:6" ht="18" customHeight="1" x14ac:dyDescent="0.2">
      <c r="F382" s="2"/>
    </row>
  </sheetData>
  <conditionalFormatting sqref="A1:C1 G1:I1 M1:AMJ1">
    <cfRule type="cellIs" dxfId="202" priority="2" operator="equal">
      <formula>0</formula>
    </cfRule>
  </conditionalFormatting>
  <conditionalFormatting sqref="J1:K1">
    <cfRule type="cellIs" dxfId="201" priority="3" operator="equal">
      <formula>0</formula>
    </cfRule>
  </conditionalFormatting>
  <conditionalFormatting sqref="L1">
    <cfRule type="cellIs" dxfId="200" priority="4" operator="equal">
      <formula>0</formula>
    </cfRule>
  </conditionalFormatting>
  <conditionalFormatting sqref="D1">
    <cfRule type="cellIs" dxfId="199" priority="5" operator="equal">
      <formula>0</formula>
    </cfRule>
  </conditionalFormatting>
  <conditionalFormatting sqref="F1">
    <cfRule type="cellIs" dxfId="198" priority="6" operator="equal">
      <formula>0</formula>
    </cfRule>
  </conditionalFormatting>
  <pageMargins left="0.7" right="0.7" top="0.75" bottom="0.75" header="0.511811023622047" footer="0.511811023622047"/>
  <pageSetup paperSize="9" orientation="portrait" horizontalDpi="300" verticalDpi="300"/>
  <ignoredErrors>
    <ignoredError sqref="K2:K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3"/>
  <sheetViews>
    <sheetView zoomScale="93" zoomScaleNormal="60" zoomScalePageLayoutView="60" workbookViewId="0">
      <pane ySplit="1" topLeftCell="A6" activePane="bottomLeft" state="frozen"/>
      <selection activeCell="N1" sqref="N1"/>
      <selection pane="bottomLeft" activeCell="G22" sqref="G22:G25"/>
    </sheetView>
  </sheetViews>
  <sheetFormatPr baseColWidth="10" defaultColWidth="10.83203125" defaultRowHeight="16" x14ac:dyDescent="0.2"/>
  <cols>
    <col min="1" max="1" width="12" style="22" customWidth="1"/>
    <col min="2" max="2" width="9" style="22" customWidth="1"/>
    <col min="3" max="3" width="10.1640625" style="22" customWidth="1"/>
    <col min="4" max="4" width="26.83203125" style="34" customWidth="1"/>
    <col min="5" max="5" width="28.1640625" style="34" customWidth="1"/>
    <col min="6" max="6" width="24.33203125" style="34" customWidth="1"/>
    <col min="7" max="7" width="19.5" style="46" customWidth="1"/>
    <col min="8" max="8" width="26.33203125" style="46" hidden="1" customWidth="1"/>
    <col min="9" max="9" width="14.83203125" style="47" customWidth="1"/>
    <col min="10" max="11" width="18.83203125" style="46" customWidth="1"/>
    <col min="12" max="12" width="13" style="50" customWidth="1"/>
    <col min="13" max="13" width="15.33203125" style="47" customWidth="1"/>
    <col min="14" max="14" width="255.6640625" style="34" customWidth="1"/>
    <col min="15" max="1024" width="10.83203125" style="22"/>
  </cols>
  <sheetData>
    <row r="1" spans="1:14" s="58" customFormat="1" ht="18" customHeight="1" x14ac:dyDescent="0.2">
      <c r="A1" s="51" t="s">
        <v>77</v>
      </c>
      <c r="B1" s="51" t="s">
        <v>78</v>
      </c>
      <c r="C1" s="51" t="s">
        <v>0</v>
      </c>
      <c r="D1" s="51" t="s">
        <v>120</v>
      </c>
      <c r="E1" s="52" t="s">
        <v>121</v>
      </c>
      <c r="F1" s="51" t="s">
        <v>122</v>
      </c>
      <c r="G1" s="51" t="s">
        <v>79</v>
      </c>
      <c r="H1" s="53" t="s">
        <v>80</v>
      </c>
      <c r="I1" s="54" t="s">
        <v>123</v>
      </c>
      <c r="J1" s="51" t="s">
        <v>82</v>
      </c>
      <c r="K1" s="51" t="s">
        <v>83</v>
      </c>
      <c r="L1" s="55" t="s">
        <v>124</v>
      </c>
      <c r="M1" s="56" t="s">
        <v>125</v>
      </c>
      <c r="N1" s="57" t="s">
        <v>75</v>
      </c>
    </row>
    <row r="2" spans="1:14" x14ac:dyDescent="0.2">
      <c r="A2" s="22" t="s">
        <v>93</v>
      </c>
      <c r="B2" s="22">
        <v>2017</v>
      </c>
      <c r="C2" s="22" t="s">
        <v>96</v>
      </c>
      <c r="D2" s="34" t="s">
        <v>126</v>
      </c>
      <c r="E2" s="34" t="s">
        <v>126</v>
      </c>
      <c r="F2" s="34" t="s">
        <v>127</v>
      </c>
      <c r="G2" s="46">
        <f>(I2*'Total Revenue (Millions)'!D24)/100</f>
        <v>5607.6594999999998</v>
      </c>
      <c r="I2" s="47">
        <v>40.549999999999997</v>
      </c>
      <c r="L2" s="50">
        <f>89500*M2/100</f>
        <v>31772.5</v>
      </c>
      <c r="M2" s="47">
        <v>35.5</v>
      </c>
      <c r="N2" s="34" t="s">
        <v>141</v>
      </c>
    </row>
    <row r="3" spans="1:14" x14ac:dyDescent="0.2">
      <c r="A3" s="22" t="s">
        <v>93</v>
      </c>
      <c r="B3" s="22">
        <v>2017</v>
      </c>
      <c r="C3" s="22" t="s">
        <v>96</v>
      </c>
      <c r="D3" s="34" t="s">
        <v>131</v>
      </c>
      <c r="E3" s="34" t="s">
        <v>132</v>
      </c>
      <c r="F3" s="34" t="s">
        <v>133</v>
      </c>
      <c r="G3" s="46">
        <f>(I3*'Total Revenue (Millions)'!D24)/100</f>
        <v>3419.9116999999997</v>
      </c>
      <c r="I3" s="47">
        <v>24.73</v>
      </c>
      <c r="L3" s="50">
        <f>89500*M3/100</f>
        <v>20227.000000000004</v>
      </c>
      <c r="M3" s="47">
        <v>22.6</v>
      </c>
      <c r="N3" s="34" t="s">
        <v>141</v>
      </c>
    </row>
    <row r="4" spans="1:14" x14ac:dyDescent="0.2">
      <c r="A4" s="22" t="s">
        <v>93</v>
      </c>
      <c r="B4" s="22">
        <v>2017</v>
      </c>
      <c r="C4" s="22" t="s">
        <v>96</v>
      </c>
      <c r="D4" s="34" t="s">
        <v>134</v>
      </c>
      <c r="E4" s="34" t="s">
        <v>134</v>
      </c>
      <c r="F4" s="34" t="s">
        <v>135</v>
      </c>
      <c r="G4" s="46">
        <f>(I4*'Total Revenue (Millions)'!D24)/100</f>
        <v>2464.3278</v>
      </c>
      <c r="I4" s="47">
        <v>17.82</v>
      </c>
      <c r="L4" s="50">
        <f>89500*M4/100</f>
        <v>14409.500000000002</v>
      </c>
      <c r="M4" s="47">
        <v>16.100000000000001</v>
      </c>
      <c r="N4" s="34" t="s">
        <v>141</v>
      </c>
    </row>
    <row r="5" spans="1:14" x14ac:dyDescent="0.2">
      <c r="A5" s="22" t="s">
        <v>93</v>
      </c>
      <c r="B5" s="22">
        <v>2017</v>
      </c>
      <c r="C5" s="22" t="s">
        <v>96</v>
      </c>
      <c r="D5" s="34" t="s">
        <v>129</v>
      </c>
      <c r="E5" s="34" t="s">
        <v>129</v>
      </c>
      <c r="F5" s="34" t="s">
        <v>130</v>
      </c>
      <c r="G5" s="46">
        <f>(I5*'Total Revenue (Millions)'!D24)/100</f>
        <v>2337.1009999999997</v>
      </c>
      <c r="I5" s="47">
        <v>16.899999999999999</v>
      </c>
      <c r="L5" s="50">
        <f>89500*M5/100</f>
        <v>13693.5</v>
      </c>
      <c r="M5" s="47">
        <v>15.3</v>
      </c>
      <c r="N5" s="34" t="s">
        <v>141</v>
      </c>
    </row>
    <row r="6" spans="1:14" x14ac:dyDescent="0.2">
      <c r="A6" s="22" t="s">
        <v>93</v>
      </c>
      <c r="B6" s="22">
        <v>2017</v>
      </c>
      <c r="C6" s="22" t="s">
        <v>96</v>
      </c>
      <c r="D6" s="34" t="s">
        <v>136</v>
      </c>
      <c r="E6" s="34" t="s">
        <v>136</v>
      </c>
      <c r="F6" s="103" t="s">
        <v>142</v>
      </c>
      <c r="G6" s="46">
        <f>(I6*'Total Revenue (Millions)'!D24)/100</f>
        <v>0</v>
      </c>
      <c r="I6" s="47">
        <v>0</v>
      </c>
      <c r="L6" s="50">
        <f>89500*M6/100</f>
        <v>9397.5</v>
      </c>
      <c r="M6" s="47">
        <v>10.5</v>
      </c>
      <c r="N6" s="34" t="s">
        <v>141</v>
      </c>
    </row>
    <row r="7" spans="1:14" x14ac:dyDescent="0.2">
      <c r="A7" s="22" t="s">
        <v>93</v>
      </c>
      <c r="B7" s="22">
        <v>2018</v>
      </c>
      <c r="C7" s="22" t="s">
        <v>96</v>
      </c>
      <c r="D7" s="34" t="s">
        <v>126</v>
      </c>
      <c r="E7" s="34" t="s">
        <v>126</v>
      </c>
      <c r="F7" s="34" t="s">
        <v>127</v>
      </c>
      <c r="G7" s="46">
        <f>(I7*'Total Revenue (Millions)'!D25)/100</f>
        <v>5596.29</v>
      </c>
      <c r="I7" s="47">
        <v>40.5</v>
      </c>
      <c r="L7" s="50">
        <f>93000*M7/100</f>
        <v>33758.999999999993</v>
      </c>
      <c r="M7" s="47">
        <v>36.299999999999997</v>
      </c>
      <c r="N7" s="34" t="s">
        <v>143</v>
      </c>
    </row>
    <row r="8" spans="1:14" x14ac:dyDescent="0.2">
      <c r="A8" s="22" t="s">
        <v>93</v>
      </c>
      <c r="B8" s="22">
        <v>2018</v>
      </c>
      <c r="C8" s="22" t="s">
        <v>96</v>
      </c>
      <c r="D8" s="34" t="s">
        <v>131</v>
      </c>
      <c r="E8" s="34" t="s">
        <v>138</v>
      </c>
      <c r="F8" s="34" t="s">
        <v>133</v>
      </c>
      <c r="G8" s="46">
        <f>(I8*'Total Revenue (Millions)'!D25)/100</f>
        <v>3378.5009999999997</v>
      </c>
      <c r="I8" s="47">
        <v>24.45</v>
      </c>
      <c r="L8" s="50">
        <f>93000*M8/100</f>
        <v>20553.000000000004</v>
      </c>
      <c r="M8" s="47">
        <v>22.1</v>
      </c>
      <c r="N8" s="34" t="s">
        <v>143</v>
      </c>
    </row>
    <row r="9" spans="1:14" x14ac:dyDescent="0.2">
      <c r="A9" s="22" t="s">
        <v>93</v>
      </c>
      <c r="B9" s="22">
        <v>2018</v>
      </c>
      <c r="C9" s="22" t="s">
        <v>96</v>
      </c>
      <c r="D9" s="34" t="s">
        <v>134</v>
      </c>
      <c r="E9" s="34" t="s">
        <v>134</v>
      </c>
      <c r="F9" s="34" t="s">
        <v>135</v>
      </c>
      <c r="G9" s="46">
        <f>(I9*'Total Revenue (Millions)'!D25)/100</f>
        <v>2583.9659999999999</v>
      </c>
      <c r="I9" s="47">
        <v>18.7</v>
      </c>
      <c r="L9" s="50">
        <f>93000*M9/100</f>
        <v>16181.999999999998</v>
      </c>
      <c r="M9" s="47">
        <v>17.399999999999999</v>
      </c>
      <c r="N9" s="34" t="s">
        <v>143</v>
      </c>
    </row>
    <row r="10" spans="1:14" x14ac:dyDescent="0.2">
      <c r="A10" s="22" t="s">
        <v>93</v>
      </c>
      <c r="B10" s="22">
        <v>2018</v>
      </c>
      <c r="C10" s="22" t="s">
        <v>96</v>
      </c>
      <c r="D10" s="34" t="s">
        <v>129</v>
      </c>
      <c r="E10" s="34" t="s">
        <v>129</v>
      </c>
      <c r="F10" s="34" t="s">
        <v>130</v>
      </c>
      <c r="G10" s="46">
        <f>(I10*'Total Revenue (Millions)'!D25)/100</f>
        <v>2266.152</v>
      </c>
      <c r="I10" s="47">
        <v>16.399999999999999</v>
      </c>
      <c r="L10" s="50">
        <f>93000*M10/100</f>
        <v>13299</v>
      </c>
      <c r="M10" s="47">
        <v>14.3</v>
      </c>
      <c r="N10" s="34" t="s">
        <v>143</v>
      </c>
    </row>
    <row r="11" spans="1:14" x14ac:dyDescent="0.2">
      <c r="A11" s="22" t="s">
        <v>93</v>
      </c>
      <c r="B11" s="22">
        <v>2018</v>
      </c>
      <c r="C11" s="22" t="s">
        <v>96</v>
      </c>
      <c r="D11" s="34" t="s">
        <v>136</v>
      </c>
      <c r="E11" s="34" t="s">
        <v>136</v>
      </c>
      <c r="F11" s="103" t="s">
        <v>142</v>
      </c>
      <c r="G11" s="46">
        <f>(I11*'Total Revenue (Millions)'!D25)/100</f>
        <v>0</v>
      </c>
      <c r="I11" s="47">
        <v>0</v>
      </c>
      <c r="L11" s="50">
        <f>93000*M11/100</f>
        <v>9207</v>
      </c>
      <c r="M11" s="47">
        <v>9.9</v>
      </c>
      <c r="N11" s="34" t="s">
        <v>143</v>
      </c>
    </row>
    <row r="12" spans="1:14" x14ac:dyDescent="0.2">
      <c r="A12" s="22" t="s">
        <v>93</v>
      </c>
      <c r="B12" s="22">
        <v>2019</v>
      </c>
      <c r="C12" s="22" t="s">
        <v>96</v>
      </c>
      <c r="D12" s="34" t="s">
        <v>126</v>
      </c>
      <c r="E12" s="34" t="s">
        <v>126</v>
      </c>
      <c r="F12" s="34" t="s">
        <v>127</v>
      </c>
      <c r="G12" s="46">
        <f>(I12*'Total Revenue (Millions)'!D26)/100</f>
        <v>5728.32</v>
      </c>
      <c r="I12" s="47">
        <v>40.5</v>
      </c>
      <c r="L12" s="50">
        <f>95900*M12/100</f>
        <v>34332.199999999997</v>
      </c>
      <c r="M12" s="47">
        <v>35.799999999999997</v>
      </c>
      <c r="N12" s="34" t="s">
        <v>144</v>
      </c>
    </row>
    <row r="13" spans="1:14" x14ac:dyDescent="0.2">
      <c r="A13" s="22" t="s">
        <v>93</v>
      </c>
      <c r="B13" s="22">
        <v>2019</v>
      </c>
      <c r="C13" s="22" t="s">
        <v>96</v>
      </c>
      <c r="D13" s="34" t="s">
        <v>131</v>
      </c>
      <c r="E13" s="34" t="s">
        <v>138</v>
      </c>
      <c r="F13" s="34" t="s">
        <v>133</v>
      </c>
      <c r="G13" s="46">
        <f>(I13*'Total Revenue (Millions)'!D26)/100</f>
        <v>3465.28</v>
      </c>
      <c r="I13" s="47">
        <v>24.5</v>
      </c>
      <c r="L13" s="50">
        <f>95900*M13/100</f>
        <v>21385.7</v>
      </c>
      <c r="M13" s="47">
        <v>22.3</v>
      </c>
      <c r="N13" s="34" t="s">
        <v>144</v>
      </c>
    </row>
    <row r="14" spans="1:14" x14ac:dyDescent="0.2">
      <c r="A14" s="22" t="s">
        <v>93</v>
      </c>
      <c r="B14" s="22">
        <v>2019</v>
      </c>
      <c r="C14" s="22" t="s">
        <v>96</v>
      </c>
      <c r="D14" s="34" t="s">
        <v>134</v>
      </c>
      <c r="E14" s="34" t="s">
        <v>134</v>
      </c>
      <c r="F14" s="34" t="s">
        <v>135</v>
      </c>
      <c r="G14" s="46">
        <f>(I14*'Total Revenue (Millions)'!D26)/100</f>
        <v>2644.9279999999999</v>
      </c>
      <c r="I14" s="47">
        <v>18.7</v>
      </c>
      <c r="L14" s="50">
        <f>95900*M14/100</f>
        <v>16974.3</v>
      </c>
      <c r="M14" s="47">
        <v>17.7</v>
      </c>
      <c r="N14" s="34" t="s">
        <v>144</v>
      </c>
    </row>
    <row r="15" spans="1:14" x14ac:dyDescent="0.2">
      <c r="A15" s="22" t="s">
        <v>93</v>
      </c>
      <c r="B15" s="22">
        <v>2019</v>
      </c>
      <c r="C15" s="22" t="s">
        <v>96</v>
      </c>
      <c r="D15" s="34" t="s">
        <v>129</v>
      </c>
      <c r="E15" s="34" t="s">
        <v>129</v>
      </c>
      <c r="F15" s="34" t="s">
        <v>130</v>
      </c>
      <c r="G15" s="46">
        <f>(I15*'Total Revenue (Millions)'!D26)/100</f>
        <v>2305.4720000000002</v>
      </c>
      <c r="I15" s="47">
        <v>16.3</v>
      </c>
      <c r="L15" s="50">
        <f>95900*M15/100</f>
        <v>13330.1</v>
      </c>
      <c r="M15" s="47">
        <v>13.9</v>
      </c>
      <c r="N15" s="34" t="s">
        <v>144</v>
      </c>
    </row>
    <row r="16" spans="1:14" x14ac:dyDescent="0.2">
      <c r="A16" s="22" t="s">
        <v>93</v>
      </c>
      <c r="B16" s="22">
        <v>2019</v>
      </c>
      <c r="C16" s="22" t="s">
        <v>96</v>
      </c>
      <c r="D16" s="34" t="s">
        <v>136</v>
      </c>
      <c r="E16" s="34" t="s">
        <v>136</v>
      </c>
      <c r="F16" s="103" t="s">
        <v>142</v>
      </c>
      <c r="G16" s="46">
        <f>(I16*'Total Revenue (Millions)'!D26)/100</f>
        <v>0</v>
      </c>
      <c r="I16" s="47">
        <v>0</v>
      </c>
      <c r="L16" s="50">
        <f>95900*M16/100</f>
        <v>9877.7000000000007</v>
      </c>
      <c r="M16" s="47">
        <v>10.3</v>
      </c>
      <c r="N16" s="34" t="s">
        <v>144</v>
      </c>
    </row>
    <row r="17" spans="1:14" x14ac:dyDescent="0.2">
      <c r="A17" s="22" t="s">
        <v>93</v>
      </c>
      <c r="B17" s="22">
        <v>2020</v>
      </c>
      <c r="C17" s="22" t="s">
        <v>96</v>
      </c>
      <c r="D17" s="34" t="s">
        <v>126</v>
      </c>
      <c r="E17" s="34" t="s">
        <v>126</v>
      </c>
      <c r="F17" s="34" t="s">
        <v>127</v>
      </c>
      <c r="G17" s="46">
        <f>'Total Revenue (Millions)'!D27*I17/100</f>
        <v>5714.25</v>
      </c>
      <c r="I17" s="47">
        <v>40.1</v>
      </c>
      <c r="J17" s="50"/>
      <c r="K17" s="50"/>
      <c r="L17" s="50">
        <f>98100*M17/100</f>
        <v>34825.5</v>
      </c>
      <c r="M17" s="60">
        <v>35.5</v>
      </c>
      <c r="N17" s="34" t="s">
        <v>145</v>
      </c>
    </row>
    <row r="18" spans="1:14" x14ac:dyDescent="0.2">
      <c r="A18" s="22" t="s">
        <v>93</v>
      </c>
      <c r="B18" s="22">
        <v>2020</v>
      </c>
      <c r="C18" s="22" t="s">
        <v>96</v>
      </c>
      <c r="D18" s="34" t="s">
        <v>131</v>
      </c>
      <c r="E18" s="34" t="s">
        <v>138</v>
      </c>
      <c r="F18" s="34" t="s">
        <v>133</v>
      </c>
      <c r="G18" s="46">
        <f>'Total Revenue (Millions)'!D27*I18/100</f>
        <v>3428.55</v>
      </c>
      <c r="I18" s="47">
        <v>24.06</v>
      </c>
      <c r="J18" s="50"/>
      <c r="K18" s="50"/>
      <c r="L18" s="50">
        <f>98100*M18/100</f>
        <v>21778.2</v>
      </c>
      <c r="M18" s="47">
        <v>22.2</v>
      </c>
      <c r="N18" s="34" t="s">
        <v>145</v>
      </c>
    </row>
    <row r="19" spans="1:14" x14ac:dyDescent="0.2">
      <c r="A19" s="22" t="s">
        <v>93</v>
      </c>
      <c r="B19" s="22">
        <v>2020</v>
      </c>
      <c r="C19" s="22" t="s">
        <v>96</v>
      </c>
      <c r="D19" s="34" t="s">
        <v>134</v>
      </c>
      <c r="E19" s="34" t="s">
        <v>134</v>
      </c>
      <c r="F19" s="34" t="s">
        <v>135</v>
      </c>
      <c r="G19" s="46">
        <f>'Total Revenue (Millions)'!D27*I19/100</f>
        <v>2951.1750000000002</v>
      </c>
      <c r="I19" s="47">
        <v>20.71</v>
      </c>
      <c r="J19" s="50"/>
      <c r="K19" s="50"/>
      <c r="L19" s="50">
        <f>98100*M19/100</f>
        <v>18737.100000000002</v>
      </c>
      <c r="M19" s="47">
        <v>19.100000000000001</v>
      </c>
      <c r="N19" s="34" t="s">
        <v>145</v>
      </c>
    </row>
    <row r="20" spans="1:14" x14ac:dyDescent="0.2">
      <c r="A20" s="22" t="s">
        <v>93</v>
      </c>
      <c r="B20" s="22">
        <v>2020</v>
      </c>
      <c r="C20" s="22" t="s">
        <v>96</v>
      </c>
      <c r="D20" s="34" t="s">
        <v>129</v>
      </c>
      <c r="E20" s="34" t="s">
        <v>129</v>
      </c>
      <c r="F20" s="34" t="s">
        <v>130</v>
      </c>
      <c r="G20" s="46">
        <f>'Total Revenue (Millions)'!D27*I20/100</f>
        <v>2155.3125</v>
      </c>
      <c r="I20" s="47">
        <v>15.125</v>
      </c>
      <c r="J20" s="50"/>
      <c r="K20" s="50"/>
      <c r="L20" s="50">
        <f>98100*M20/100</f>
        <v>13341.6</v>
      </c>
      <c r="M20" s="47">
        <v>13.6</v>
      </c>
      <c r="N20" s="34" t="s">
        <v>145</v>
      </c>
    </row>
    <row r="21" spans="1:14" x14ac:dyDescent="0.2">
      <c r="A21" s="22" t="s">
        <v>93</v>
      </c>
      <c r="B21" s="22">
        <v>2020</v>
      </c>
      <c r="C21" s="22" t="s">
        <v>96</v>
      </c>
      <c r="D21" s="2" t="s">
        <v>136</v>
      </c>
      <c r="E21" s="34" t="s">
        <v>136</v>
      </c>
      <c r="F21" s="103" t="s">
        <v>142</v>
      </c>
      <c r="G21" s="46">
        <f>'Total Revenue (Millions)'!D27*I21/100</f>
        <v>0</v>
      </c>
      <c r="I21" s="47">
        <v>0</v>
      </c>
      <c r="J21" s="50"/>
      <c r="K21" s="50"/>
      <c r="L21" s="50">
        <f>98100*M21/100</f>
        <v>9417.6</v>
      </c>
      <c r="M21" s="47">
        <v>9.6</v>
      </c>
      <c r="N21" s="34" t="s">
        <v>145</v>
      </c>
    </row>
    <row r="22" spans="1:14" x14ac:dyDescent="0.2">
      <c r="A22" s="22" t="s">
        <v>93</v>
      </c>
      <c r="B22" s="22">
        <v>2021</v>
      </c>
      <c r="C22" s="22" t="s">
        <v>96</v>
      </c>
      <c r="D22" s="34" t="s">
        <v>126</v>
      </c>
      <c r="E22" s="34" t="s">
        <v>126</v>
      </c>
      <c r="F22" s="34" t="s">
        <v>127</v>
      </c>
      <c r="G22" s="46">
        <f>'Total Revenue (Millions)'!D28*I22/100</f>
        <v>5780.04</v>
      </c>
      <c r="I22" s="47">
        <v>39.200000000000003</v>
      </c>
      <c r="L22" s="50">
        <f>102539*M22/100</f>
        <v>35068.338000000003</v>
      </c>
      <c r="M22" s="47">
        <v>34.200000000000003</v>
      </c>
      <c r="N22" s="34" t="s">
        <v>1265</v>
      </c>
    </row>
    <row r="23" spans="1:14" x14ac:dyDescent="0.2">
      <c r="A23" s="22" t="s">
        <v>93</v>
      </c>
      <c r="B23" s="22">
        <v>2021</v>
      </c>
      <c r="C23" s="22" t="s">
        <v>96</v>
      </c>
      <c r="D23" s="34" t="s">
        <v>131</v>
      </c>
      <c r="E23" s="34" t="s">
        <v>138</v>
      </c>
      <c r="F23" s="34" t="s">
        <v>133</v>
      </c>
      <c r="G23" s="46">
        <f>'Total Revenue (Millions)'!D28*I23/100</f>
        <v>3184.92</v>
      </c>
      <c r="I23" s="47">
        <v>21.6</v>
      </c>
      <c r="L23" s="50">
        <f>102539*M23/100</f>
        <v>18559.559000000001</v>
      </c>
      <c r="M23" s="47">
        <v>18.100000000000001</v>
      </c>
      <c r="N23" s="34" t="s">
        <v>1265</v>
      </c>
    </row>
    <row r="24" spans="1:14" x14ac:dyDescent="0.2">
      <c r="A24" s="22" t="s">
        <v>93</v>
      </c>
      <c r="B24" s="22">
        <v>2021</v>
      </c>
      <c r="C24" s="22" t="s">
        <v>96</v>
      </c>
      <c r="D24" s="34" t="s">
        <v>134</v>
      </c>
      <c r="E24" s="34" t="s">
        <v>134</v>
      </c>
      <c r="F24" s="34" t="s">
        <v>135</v>
      </c>
      <c r="G24" s="46">
        <f>'Total Revenue (Millions)'!D28*I24/100</f>
        <v>3568.29</v>
      </c>
      <c r="I24" s="47">
        <v>24.2</v>
      </c>
      <c r="L24" s="50">
        <f>102539*M24/100</f>
        <v>21481.920499999997</v>
      </c>
      <c r="M24" s="47">
        <v>20.95</v>
      </c>
      <c r="N24" s="34" t="s">
        <v>1265</v>
      </c>
    </row>
    <row r="25" spans="1:14" x14ac:dyDescent="0.2">
      <c r="A25" s="22" t="s">
        <v>93</v>
      </c>
      <c r="B25" s="22">
        <v>2021</v>
      </c>
      <c r="C25" s="22" t="s">
        <v>96</v>
      </c>
      <c r="D25" s="34" t="s">
        <v>129</v>
      </c>
      <c r="E25" s="34" t="s">
        <v>129</v>
      </c>
      <c r="F25" s="34" t="s">
        <v>130</v>
      </c>
      <c r="G25" s="46">
        <f>'Total Revenue (Millions)'!D28*I25/100</f>
        <v>2211.75</v>
      </c>
      <c r="I25" s="47">
        <v>15</v>
      </c>
      <c r="L25" s="50">
        <f>102539*M25/100</f>
        <v>13483.878500000001</v>
      </c>
      <c r="M25" s="47">
        <v>13.15</v>
      </c>
      <c r="N25" s="34" t="s">
        <v>1265</v>
      </c>
    </row>
    <row r="26" spans="1:14" x14ac:dyDescent="0.2">
      <c r="A26" s="22" t="s">
        <v>93</v>
      </c>
      <c r="B26" s="22">
        <v>2021</v>
      </c>
      <c r="C26" s="22" t="s">
        <v>96</v>
      </c>
      <c r="D26" s="2" t="s">
        <v>136</v>
      </c>
      <c r="E26" s="34" t="s">
        <v>136</v>
      </c>
      <c r="F26" s="103" t="s">
        <v>142</v>
      </c>
      <c r="G26" s="46">
        <f>'Total Revenue (Millions)'!D37*I26/100</f>
        <v>0</v>
      </c>
      <c r="I26" s="47">
        <v>0</v>
      </c>
      <c r="L26" s="50">
        <f>102539*M26/100</f>
        <v>13945.303999999998</v>
      </c>
      <c r="M26" s="47">
        <v>13.6</v>
      </c>
      <c r="N26" s="34" t="s">
        <v>1265</v>
      </c>
    </row>
    <row r="27" spans="1:14" x14ac:dyDescent="0.2">
      <c r="A27" s="22" t="s">
        <v>93</v>
      </c>
      <c r="B27" s="22">
        <v>2022</v>
      </c>
      <c r="C27" s="22" t="s">
        <v>96</v>
      </c>
      <c r="D27" s="34" t="s">
        <v>126</v>
      </c>
      <c r="E27" s="34" t="s">
        <v>126</v>
      </c>
      <c r="F27" s="34" t="s">
        <v>127</v>
      </c>
      <c r="G27" s="46">
        <f>'Total Revenue (Millions)'!D29*I27/100</f>
        <v>5915.5249999999996</v>
      </c>
      <c r="I27" s="47">
        <v>38.5</v>
      </c>
      <c r="L27" s="50">
        <f>105800*M27/100</f>
        <v>35866.199999999997</v>
      </c>
      <c r="M27" s="47">
        <v>33.9</v>
      </c>
      <c r="N27" s="34" t="s">
        <v>1789</v>
      </c>
    </row>
    <row r="28" spans="1:14" x14ac:dyDescent="0.2">
      <c r="A28" s="22" t="s">
        <v>93</v>
      </c>
      <c r="B28" s="22">
        <v>2022</v>
      </c>
      <c r="C28" s="22" t="s">
        <v>96</v>
      </c>
      <c r="D28" s="34" t="s">
        <v>131</v>
      </c>
      <c r="E28" s="34" t="s">
        <v>138</v>
      </c>
      <c r="F28" s="34" t="s">
        <v>133</v>
      </c>
      <c r="G28" s="46">
        <f>'Total Revenue (Millions)'!D29*I28/100</f>
        <v>3411.03</v>
      </c>
      <c r="I28" s="47">
        <v>22.2</v>
      </c>
      <c r="L28" s="50">
        <f>105800*M28/100</f>
        <v>20578.099999999999</v>
      </c>
      <c r="M28" s="47">
        <v>19.45</v>
      </c>
      <c r="N28" s="34" t="s">
        <v>1789</v>
      </c>
    </row>
    <row r="29" spans="1:14" x14ac:dyDescent="0.2">
      <c r="A29" s="22" t="s">
        <v>93</v>
      </c>
      <c r="B29" s="22">
        <v>2022</v>
      </c>
      <c r="C29" s="22" t="s">
        <v>96</v>
      </c>
      <c r="D29" s="34" t="s">
        <v>134</v>
      </c>
      <c r="E29" s="34" t="s">
        <v>134</v>
      </c>
      <c r="F29" s="34" t="s">
        <v>135</v>
      </c>
      <c r="G29" s="46">
        <f>'Total Revenue (Millions)'!D29*I29/100</f>
        <v>3687.6</v>
      </c>
      <c r="I29" s="47">
        <v>24</v>
      </c>
      <c r="L29" s="50">
        <f>105800*M29/100</f>
        <v>22218</v>
      </c>
      <c r="M29" s="47">
        <v>21</v>
      </c>
      <c r="N29" s="34" t="s">
        <v>1789</v>
      </c>
    </row>
    <row r="30" spans="1:14" x14ac:dyDescent="0.2">
      <c r="A30" s="22" t="s">
        <v>93</v>
      </c>
      <c r="B30" s="22">
        <v>2022</v>
      </c>
      <c r="C30" s="22" t="s">
        <v>96</v>
      </c>
      <c r="D30" s="34" t="s">
        <v>129</v>
      </c>
      <c r="E30" s="34" t="s">
        <v>129</v>
      </c>
      <c r="F30" s="34" t="s">
        <v>130</v>
      </c>
      <c r="G30" s="46">
        <f>'Total Revenue (Millions)'!D29 *I30/100</f>
        <v>2320.1149999999998</v>
      </c>
      <c r="I30" s="47">
        <v>15.1</v>
      </c>
      <c r="L30" s="50">
        <f>105800*M30/100</f>
        <v>13965.6</v>
      </c>
      <c r="M30" s="47">
        <v>13.2</v>
      </c>
      <c r="N30" s="34" t="s">
        <v>1789</v>
      </c>
    </row>
    <row r="31" spans="1:14" x14ac:dyDescent="0.2">
      <c r="A31" s="22" t="s">
        <v>93</v>
      </c>
      <c r="B31" s="22">
        <v>2022</v>
      </c>
      <c r="C31" s="22" t="s">
        <v>96</v>
      </c>
      <c r="D31" s="2" t="s">
        <v>136</v>
      </c>
      <c r="E31" s="34" t="s">
        <v>136</v>
      </c>
      <c r="F31" s="103" t="s">
        <v>142</v>
      </c>
      <c r="G31" s="46">
        <f>'Total Revenue (Millions)'!D29*I31/100</f>
        <v>0</v>
      </c>
      <c r="I31" s="47">
        <v>0</v>
      </c>
      <c r="L31" s="50">
        <f>105800*M31/100</f>
        <v>13172.1</v>
      </c>
      <c r="M31" s="47">
        <v>12.45</v>
      </c>
      <c r="N31" s="34" t="s">
        <v>1789</v>
      </c>
    </row>
    <row r="33" spans="2:13" x14ac:dyDescent="0.2">
      <c r="B33" s="272"/>
    </row>
    <row r="35" spans="2:13" x14ac:dyDescent="0.2">
      <c r="G35" s="269">
        <v>2017</v>
      </c>
      <c r="H35" s="269">
        <v>2017</v>
      </c>
      <c r="I35" s="269">
        <v>2018</v>
      </c>
      <c r="J35" s="269">
        <v>2019</v>
      </c>
      <c r="K35" s="269">
        <v>2020</v>
      </c>
      <c r="L35" s="269">
        <v>2021</v>
      </c>
      <c r="M35" s="269">
        <v>2022</v>
      </c>
    </row>
    <row r="36" spans="2:13" x14ac:dyDescent="0.2">
      <c r="D36" s="34" t="s">
        <v>126</v>
      </c>
      <c r="E36" s="34" t="s">
        <v>126</v>
      </c>
      <c r="F36" s="34" t="s">
        <v>127</v>
      </c>
      <c r="G36" s="47">
        <v>40.549999999999997</v>
      </c>
      <c r="I36" s="47">
        <v>40.5</v>
      </c>
      <c r="J36" s="47">
        <v>40.5</v>
      </c>
      <c r="K36" s="47">
        <v>40.1</v>
      </c>
      <c r="L36" s="47">
        <v>39.200000000000003</v>
      </c>
      <c r="M36" s="47">
        <v>38.5</v>
      </c>
    </row>
    <row r="37" spans="2:13" x14ac:dyDescent="0.2">
      <c r="D37" s="34" t="s">
        <v>131</v>
      </c>
      <c r="E37" s="34" t="s">
        <v>138</v>
      </c>
      <c r="F37" s="34" t="s">
        <v>133</v>
      </c>
      <c r="G37" s="47">
        <v>24.73</v>
      </c>
      <c r="I37" s="47">
        <v>24.45</v>
      </c>
      <c r="J37" s="47">
        <v>24.5</v>
      </c>
      <c r="K37" s="47">
        <v>24.06</v>
      </c>
      <c r="L37" s="47">
        <v>21.6</v>
      </c>
      <c r="M37" s="47">
        <v>22.2</v>
      </c>
    </row>
    <row r="38" spans="2:13" x14ac:dyDescent="0.2">
      <c r="D38" s="34" t="s">
        <v>134</v>
      </c>
      <c r="E38" s="34" t="s">
        <v>134</v>
      </c>
      <c r="F38" s="34" t="s">
        <v>135</v>
      </c>
      <c r="G38" s="47">
        <v>17.82</v>
      </c>
      <c r="I38" s="47">
        <v>18.7</v>
      </c>
      <c r="J38" s="47">
        <v>18.7</v>
      </c>
      <c r="K38" s="47">
        <v>20.71</v>
      </c>
      <c r="L38" s="47">
        <v>24.2</v>
      </c>
      <c r="M38" s="47">
        <v>24</v>
      </c>
    </row>
    <row r="39" spans="2:13" x14ac:dyDescent="0.2">
      <c r="D39" s="34" t="s">
        <v>129</v>
      </c>
      <c r="E39" s="34" t="s">
        <v>129</v>
      </c>
      <c r="F39" s="34" t="s">
        <v>130</v>
      </c>
      <c r="G39" s="47">
        <v>16.899999999999999</v>
      </c>
      <c r="I39" s="47">
        <v>16.399999999999999</v>
      </c>
      <c r="J39" s="47">
        <v>16.3</v>
      </c>
      <c r="K39" s="47">
        <v>15.125</v>
      </c>
      <c r="L39" s="47">
        <v>15</v>
      </c>
      <c r="M39" s="47">
        <v>15.1</v>
      </c>
    </row>
    <row r="40" spans="2:13" x14ac:dyDescent="0.2">
      <c r="G40" s="47"/>
      <c r="J40" s="47"/>
      <c r="K40" s="47"/>
      <c r="L40" s="47"/>
    </row>
    <row r="41" spans="2:13" x14ac:dyDescent="0.2">
      <c r="D41" s="2"/>
      <c r="F41" s="103"/>
      <c r="G41" s="269">
        <v>2017</v>
      </c>
      <c r="H41" s="269">
        <v>2017</v>
      </c>
      <c r="I41" s="269">
        <v>2018</v>
      </c>
      <c r="J41" s="269">
        <v>2019</v>
      </c>
      <c r="K41" s="269">
        <v>2020</v>
      </c>
      <c r="L41" s="269">
        <v>2021</v>
      </c>
      <c r="M41" s="269">
        <v>2022</v>
      </c>
    </row>
    <row r="42" spans="2:13" x14ac:dyDescent="0.2">
      <c r="F42" s="34" t="s">
        <v>127</v>
      </c>
      <c r="G42" s="47">
        <v>35.5</v>
      </c>
      <c r="I42" s="47">
        <v>36.299999999999997</v>
      </c>
      <c r="J42" s="47">
        <v>35.799999999999997</v>
      </c>
      <c r="K42" s="60">
        <v>35.5</v>
      </c>
      <c r="L42" s="47">
        <v>34.200000000000003</v>
      </c>
      <c r="M42" s="47">
        <v>33.9</v>
      </c>
    </row>
    <row r="43" spans="2:13" x14ac:dyDescent="0.2">
      <c r="F43" s="34" t="s">
        <v>133</v>
      </c>
      <c r="G43" s="47">
        <v>22.6</v>
      </c>
      <c r="I43" s="47">
        <v>22.1</v>
      </c>
      <c r="J43" s="47">
        <v>22.3</v>
      </c>
      <c r="K43" s="47">
        <v>22.2</v>
      </c>
      <c r="L43" s="47">
        <v>18.100000000000001</v>
      </c>
      <c r="M43" s="47">
        <v>19.45</v>
      </c>
    </row>
    <row r="44" spans="2:13" x14ac:dyDescent="0.2">
      <c r="F44" s="34" t="s">
        <v>135</v>
      </c>
      <c r="G44" s="47">
        <v>16.100000000000001</v>
      </c>
      <c r="I44" s="47">
        <v>17.399999999999999</v>
      </c>
      <c r="J44" s="47">
        <v>17.7</v>
      </c>
      <c r="K44" s="47">
        <v>19.100000000000001</v>
      </c>
      <c r="L44" s="47">
        <v>20.95</v>
      </c>
      <c r="M44" s="47">
        <v>21</v>
      </c>
    </row>
    <row r="45" spans="2:13" x14ac:dyDescent="0.2">
      <c r="F45" s="34" t="s">
        <v>130</v>
      </c>
      <c r="G45" s="47">
        <v>15.3</v>
      </c>
      <c r="I45" s="47">
        <v>14.3</v>
      </c>
      <c r="J45" s="47">
        <v>13.9</v>
      </c>
      <c r="K45" s="47">
        <v>13.6</v>
      </c>
      <c r="L45" s="47">
        <v>13.15</v>
      </c>
      <c r="M45" s="47">
        <v>13.2</v>
      </c>
    </row>
    <row r="46" spans="2:13" x14ac:dyDescent="0.2">
      <c r="F46" s="103" t="s">
        <v>142</v>
      </c>
      <c r="G46" s="47">
        <v>10.5</v>
      </c>
      <c r="I46" s="47">
        <v>9.9</v>
      </c>
      <c r="J46" s="47">
        <v>10.3</v>
      </c>
      <c r="K46" s="47">
        <v>9.6</v>
      </c>
      <c r="L46" s="47">
        <v>13.6</v>
      </c>
      <c r="M46" s="47">
        <v>12.45</v>
      </c>
    </row>
    <row r="49" spans="4:5" x14ac:dyDescent="0.2">
      <c r="E49" s="34" t="s">
        <v>1794</v>
      </c>
    </row>
    <row r="50" spans="4:5" x14ac:dyDescent="0.2">
      <c r="D50" s="17">
        <v>1998</v>
      </c>
      <c r="E50" s="18">
        <v>3949</v>
      </c>
    </row>
    <row r="51" spans="4:5" x14ac:dyDescent="0.2">
      <c r="D51" s="17">
        <v>2000</v>
      </c>
      <c r="E51" s="18">
        <v>7890</v>
      </c>
    </row>
    <row r="52" spans="4:5" x14ac:dyDescent="0.2">
      <c r="D52" s="17">
        <v>2004</v>
      </c>
      <c r="E52" s="18">
        <v>14862</v>
      </c>
    </row>
    <row r="53" spans="4:5" x14ac:dyDescent="0.2">
      <c r="D53" s="17">
        <v>2008</v>
      </c>
      <c r="E53" s="18">
        <v>18669</v>
      </c>
    </row>
    <row r="54" spans="4:5" x14ac:dyDescent="0.2">
      <c r="D54" s="17">
        <v>2011</v>
      </c>
      <c r="E54" s="18">
        <v>18957</v>
      </c>
    </row>
    <row r="55" spans="4:5" x14ac:dyDescent="0.2">
      <c r="D55" s="17">
        <v>2013</v>
      </c>
      <c r="E55" s="18">
        <v>15056</v>
      </c>
    </row>
    <row r="56" spans="4:5" x14ac:dyDescent="0.2">
      <c r="D56" s="17">
        <v>2015</v>
      </c>
      <c r="E56" s="18">
        <f>SUM(14145+788+127+97)</f>
        <v>15157</v>
      </c>
    </row>
    <row r="57" spans="4:5" x14ac:dyDescent="0.2">
      <c r="D57" s="17">
        <v>2016</v>
      </c>
      <c r="E57" s="18">
        <f>SUM(14049+634+120+104)</f>
        <v>14907</v>
      </c>
    </row>
    <row r="58" spans="4:5" x14ac:dyDescent="0.2">
      <c r="D58" s="17">
        <v>2017</v>
      </c>
      <c r="E58" s="18">
        <f>SUM(12982+631+102+114)</f>
        <v>13829</v>
      </c>
    </row>
    <row r="59" spans="4:5" x14ac:dyDescent="0.2">
      <c r="D59" s="17">
        <v>2018</v>
      </c>
      <c r="E59" s="18">
        <f>SUM(13017+575+99+127)</f>
        <v>13818</v>
      </c>
    </row>
    <row r="60" spans="4:5" x14ac:dyDescent="0.2">
      <c r="D60" s="17">
        <v>2019</v>
      </c>
      <c r="E60" s="18">
        <f>SUM(13339+564+109+132)</f>
        <v>14144</v>
      </c>
    </row>
    <row r="61" spans="4:5" x14ac:dyDescent="0.2">
      <c r="D61" s="17">
        <v>2020</v>
      </c>
      <c r="E61" s="18">
        <f>SUM(13430+575+103+142)</f>
        <v>14250</v>
      </c>
    </row>
    <row r="62" spans="4:5" x14ac:dyDescent="0.2">
      <c r="D62" s="17">
        <v>2021</v>
      </c>
      <c r="E62" s="18">
        <f>SUM(13992+551+66+136)</f>
        <v>14745</v>
      </c>
    </row>
    <row r="63" spans="4:5" x14ac:dyDescent="0.2">
      <c r="D63" s="17">
        <v>2022</v>
      </c>
      <c r="E63" s="18">
        <f>SUM(14617+549+47+152)</f>
        <v>15365</v>
      </c>
    </row>
  </sheetData>
  <hyperlinks>
    <hyperlink ref="N12" r:id="rId1" display="Calculation marketshares by revenues : Source https://lafibre.info/chiffres/parts-de-marche-dans-ladsl-la-fibre-optique-et-la-telephonie-mobile/2760/  * Total number of subscribers : Source : Arcep – https://www.arcep.fr/fileadmin/cru-1633356793/reprise/observatoire/march-an2020/obs-marches-annuel-2020-prov_260521.pdf, p.16.Calculation market shares by subscribers : Arcep + rapport Humapp 2019 :  https://humapp.com/wp-content/uploads/2019/12/Humapp-Rapport-Branche-2020.pdf, p. 9"/>
    <hyperlink ref="N13" r:id="rId2" display="Calculation marketshares by revenues : Source https://lafibre.info/chiffres/parts-de-marche-dans-ladsl-la-fibre-optique-et-la-telephonie-mobile/2760/  * Total number of subscribers : Source : Arcep – https://www.arcep.fr/fileadmin/cru-1633356793/reprise/observatoire/march-an2020/obs-marches-annuel-2020-prov_260521.pdf, p.16.Calculation market shares by subscribers : Arcep + rapport Humapp 2019 :  https://humapp.com/wp-content/uploads/2019/12/Humapp-Rapport-Branche-2020.pdf, p. 9"/>
    <hyperlink ref="N14" r:id="rId3" display="Calculation marketshares by revenues : Source https://lafibre.info/chiffres/parts-de-marche-dans-ladsl-la-fibre-optique-et-la-telephonie-mobile/2760/  * Total number of subscribers : Source : Arcep – https://www.arcep.fr/fileadmin/cru-1633356793/reprise/observatoire/march-an2020/obs-marches-annuel-2020-prov_260521.pdf, p.16.Calculation market shares by subscribers : Arcep + rapport Humapp 2019 :  https://humapp.com/wp-content/uploads/2019/12/Humapp-Rapport-Branche-2020.pdf, p. 9"/>
    <hyperlink ref="N15" r:id="rId4" display="Calculation marketshares by revenues : Source https://lafibre.info/chiffres/parts-de-marche-dans-ladsl-la-fibre-optique-et-la-telephonie-mobile/2760/  * Total number of subscribers : Source : Arcep – https://www.arcep.fr/fileadmin/cru-1633356793/reprise/observatoire/march-an2020/obs-marches-annuel-2020-prov_260521.pdf, p.16.Calculation market shares by subscribers : Arcep + rapport Humapp 2019 :  https://humapp.com/wp-content/uploads/2019/12/Humapp-Rapport-Branche-2020.pdf, p. 9"/>
    <hyperlink ref="N16" r:id="rId5" display="Calculation marketshares by revenues : Source https://lafibre.info/chiffres/parts-de-marche-dans-ladsl-la-fibre-optique-et-la-telephonie-mobile/2760/  * Total number of subscribers : Source : Arcep – https://www.arcep.fr/fileadmin/cru-1633356793/reprise/observatoire/march-an2020/obs-marches-annuel-2020-prov_260521.pdf, p.16.Calculation market shares by subscribers : Arcep + rapport Humapp 2019 :  https://humapp.com/wp-content/uploads/2019/12/Humapp-Rapport-Branche-2020.pdf, p. 9"/>
  </hyperlinks>
  <pageMargins left="0.7" right="0.7" top="0.75" bottom="0.75" header="0.511811023622047" footer="0.511811023622047"/>
  <pageSetup paperSize="9" orientation="portrait" horizontalDpi="300" verticalDpi="30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00"/>
  <sheetViews>
    <sheetView topLeftCell="F1" workbookViewId="0">
      <pane ySplit="1" topLeftCell="A51" activePane="bottomLeft" state="frozen"/>
      <selection pane="bottomLeft" activeCell="G67" sqref="G67:G71"/>
    </sheetView>
  </sheetViews>
  <sheetFormatPr baseColWidth="10" defaultColWidth="10.83203125" defaultRowHeight="16" x14ac:dyDescent="0.2"/>
  <cols>
    <col min="1" max="1" width="12" style="22" customWidth="1"/>
    <col min="2" max="2" width="9" style="22" customWidth="1"/>
    <col min="3" max="3" width="10.1640625" style="22" customWidth="1"/>
    <col min="4" max="4" width="26.83203125" style="34" customWidth="1"/>
    <col min="5" max="5" width="33.33203125" style="34" customWidth="1"/>
    <col min="6" max="6" width="24.33203125" style="34" customWidth="1"/>
    <col min="7" max="7" width="22.5" style="61" customWidth="1"/>
    <col min="8" max="8" width="30.5" style="61" hidden="1" customWidth="1"/>
    <col min="9" max="9" width="17.83203125" style="62" customWidth="1"/>
    <col min="10" max="10" width="20.6640625" style="34" customWidth="1"/>
    <col min="11" max="11" width="15.1640625" style="63" customWidth="1"/>
    <col min="12" max="12" width="11.83203125" style="22" customWidth="1"/>
    <col min="13" max="13" width="255.6640625" style="44" customWidth="1"/>
    <col min="14" max="30" width="10.83203125" style="34"/>
    <col min="31" max="31" width="17" style="34" customWidth="1"/>
    <col min="32" max="34" width="10.83203125" style="34"/>
    <col min="35" max="35" width="20.5" style="26" customWidth="1"/>
    <col min="36" max="37" width="10.83203125" style="34"/>
    <col min="38" max="38" width="81.1640625" style="34" customWidth="1"/>
    <col min="39" max="1024" width="10.83203125" style="34"/>
  </cols>
  <sheetData>
    <row r="1" spans="1:35" s="58" customFormat="1" ht="18" customHeight="1" x14ac:dyDescent="0.2">
      <c r="A1" s="20" t="s">
        <v>77</v>
      </c>
      <c r="B1" s="20" t="s">
        <v>78</v>
      </c>
      <c r="C1" s="20" t="s">
        <v>0</v>
      </c>
      <c r="D1" s="58" t="s">
        <v>120</v>
      </c>
      <c r="E1" s="20" t="s">
        <v>121</v>
      </c>
      <c r="F1" s="58" t="s">
        <v>122</v>
      </c>
      <c r="G1" s="64" t="s">
        <v>79</v>
      </c>
      <c r="H1" s="65" t="s">
        <v>80</v>
      </c>
      <c r="I1" s="66" t="s">
        <v>123</v>
      </c>
      <c r="J1" s="67" t="s">
        <v>124</v>
      </c>
      <c r="K1" s="68" t="s">
        <v>125</v>
      </c>
      <c r="L1" s="58" t="s">
        <v>146</v>
      </c>
      <c r="M1" s="69" t="s">
        <v>75</v>
      </c>
      <c r="AI1" s="70"/>
    </row>
    <row r="2" spans="1:35" ht="18" customHeight="1" x14ac:dyDescent="0.2">
      <c r="A2" s="22" t="s">
        <v>93</v>
      </c>
      <c r="B2" s="22">
        <v>2004</v>
      </c>
      <c r="C2" s="22" t="s">
        <v>97</v>
      </c>
      <c r="E2" s="2" t="s">
        <v>147</v>
      </c>
      <c r="F2" s="71" t="s">
        <v>95</v>
      </c>
      <c r="G2" s="71" t="s">
        <v>95</v>
      </c>
      <c r="H2" s="61">
        <v>1482.18</v>
      </c>
      <c r="I2" s="23">
        <v>42</v>
      </c>
      <c r="L2" s="19" t="s">
        <v>95</v>
      </c>
      <c r="M2" s="10" t="s">
        <v>148</v>
      </c>
    </row>
    <row r="3" spans="1:35" ht="15" customHeight="1" x14ac:dyDescent="0.2">
      <c r="A3" s="22" t="s">
        <v>93</v>
      </c>
      <c r="B3" s="22">
        <v>2004</v>
      </c>
      <c r="C3" s="22" t="s">
        <v>97</v>
      </c>
      <c r="E3" s="2" t="s">
        <v>149</v>
      </c>
      <c r="F3" s="72"/>
      <c r="G3" s="71"/>
      <c r="H3" s="61">
        <v>614.04600000000005</v>
      </c>
      <c r="I3" s="23">
        <v>17.399999999999999</v>
      </c>
      <c r="L3" s="19"/>
      <c r="M3" s="9" t="s">
        <v>150</v>
      </c>
    </row>
    <row r="4" spans="1:35" x14ac:dyDescent="0.2">
      <c r="A4" s="22" t="s">
        <v>93</v>
      </c>
      <c r="B4" s="22">
        <v>2004</v>
      </c>
      <c r="C4" s="22" t="s">
        <v>97</v>
      </c>
      <c r="E4" s="2" t="s">
        <v>151</v>
      </c>
      <c r="F4" s="72"/>
      <c r="G4" s="71"/>
      <c r="H4" s="61">
        <v>0</v>
      </c>
      <c r="I4" s="23"/>
      <c r="L4" s="19"/>
      <c r="M4" s="10"/>
    </row>
    <row r="5" spans="1:35" x14ac:dyDescent="0.2">
      <c r="A5" s="22" t="s">
        <v>93</v>
      </c>
      <c r="B5" s="22">
        <v>2004</v>
      </c>
      <c r="C5" s="22" t="s">
        <v>97</v>
      </c>
      <c r="E5" s="2" t="s">
        <v>152</v>
      </c>
      <c r="F5" s="72"/>
      <c r="G5" s="71"/>
      <c r="H5" s="61">
        <v>0</v>
      </c>
      <c r="I5" s="23"/>
      <c r="L5" s="19"/>
      <c r="M5" s="26"/>
    </row>
    <row r="6" spans="1:35" x14ac:dyDescent="0.2">
      <c r="A6" s="22" t="s">
        <v>93</v>
      </c>
      <c r="B6" s="22">
        <v>2004</v>
      </c>
      <c r="C6" s="22" t="s">
        <v>97</v>
      </c>
      <c r="E6" s="2" t="s">
        <v>153</v>
      </c>
      <c r="F6" s="72"/>
      <c r="G6" s="71"/>
      <c r="H6" s="61">
        <v>211.74</v>
      </c>
      <c r="I6" s="23">
        <v>6</v>
      </c>
      <c r="L6" s="19"/>
      <c r="M6" s="26" t="s">
        <v>154</v>
      </c>
    </row>
    <row r="7" spans="1:35" x14ac:dyDescent="0.2">
      <c r="A7" s="22" t="s">
        <v>93</v>
      </c>
      <c r="B7" s="22">
        <v>2004</v>
      </c>
      <c r="C7" s="22" t="s">
        <v>97</v>
      </c>
      <c r="E7" s="2" t="s">
        <v>155</v>
      </c>
      <c r="F7" s="72"/>
      <c r="G7" s="71"/>
      <c r="H7" s="61">
        <v>423.48</v>
      </c>
      <c r="I7" s="23">
        <v>12</v>
      </c>
      <c r="L7" s="19"/>
      <c r="M7" s="26"/>
    </row>
    <row r="8" spans="1:35" x14ac:dyDescent="0.2">
      <c r="A8" s="22" t="s">
        <v>93</v>
      </c>
      <c r="B8" s="22">
        <v>2004</v>
      </c>
      <c r="C8" s="22" t="s">
        <v>97</v>
      </c>
      <c r="E8" s="2" t="s">
        <v>156</v>
      </c>
      <c r="F8" s="72"/>
      <c r="G8" s="71"/>
      <c r="H8" s="61">
        <v>388.19</v>
      </c>
      <c r="I8" s="23">
        <v>11</v>
      </c>
      <c r="L8" s="19"/>
      <c r="M8" s="26"/>
    </row>
    <row r="9" spans="1:35" x14ac:dyDescent="0.2">
      <c r="A9" s="22" t="s">
        <v>93</v>
      </c>
      <c r="B9" s="22">
        <v>2004</v>
      </c>
      <c r="C9" s="22" t="s">
        <v>97</v>
      </c>
      <c r="E9" s="2" t="s">
        <v>157</v>
      </c>
      <c r="F9" s="72"/>
      <c r="G9" s="71"/>
      <c r="H9" s="61">
        <v>247.03</v>
      </c>
      <c r="I9" s="23">
        <v>7</v>
      </c>
      <c r="L9" s="19"/>
      <c r="M9" s="26"/>
    </row>
    <row r="10" spans="1:35" x14ac:dyDescent="0.2">
      <c r="A10" s="22" t="s">
        <v>93</v>
      </c>
      <c r="B10" s="22">
        <v>2004</v>
      </c>
      <c r="C10" s="22" t="s">
        <v>97</v>
      </c>
      <c r="E10" s="2" t="s">
        <v>158</v>
      </c>
      <c r="F10" s="72"/>
      <c r="G10" s="71"/>
      <c r="H10" s="61">
        <v>0</v>
      </c>
      <c r="I10" s="23"/>
      <c r="L10" s="19"/>
      <c r="M10" s="26"/>
    </row>
    <row r="11" spans="1:35" x14ac:dyDescent="0.2">
      <c r="A11" s="22" t="s">
        <v>93</v>
      </c>
      <c r="B11" s="22">
        <v>2008</v>
      </c>
      <c r="C11" s="22" t="s">
        <v>97</v>
      </c>
      <c r="E11" s="2" t="s">
        <v>147</v>
      </c>
      <c r="F11" s="72"/>
      <c r="G11" s="71"/>
      <c r="H11" s="61">
        <v>3078.03</v>
      </c>
      <c r="I11" s="23">
        <v>47</v>
      </c>
      <c r="L11" s="19"/>
      <c r="M11" s="26"/>
    </row>
    <row r="12" spans="1:35" x14ac:dyDescent="0.2">
      <c r="A12" s="22" t="s">
        <v>93</v>
      </c>
      <c r="B12" s="22">
        <v>2008</v>
      </c>
      <c r="C12" s="22" t="s">
        <v>97</v>
      </c>
      <c r="E12" s="2" t="s">
        <v>149</v>
      </c>
      <c r="F12" s="72"/>
      <c r="G12" s="71"/>
      <c r="H12" s="61">
        <v>1558.662</v>
      </c>
      <c r="I12" s="23">
        <v>23.8</v>
      </c>
      <c r="L12" s="19"/>
      <c r="M12" s="26"/>
    </row>
    <row r="13" spans="1:35" x14ac:dyDescent="0.2">
      <c r="A13" s="22" t="s">
        <v>93</v>
      </c>
      <c r="B13" s="22">
        <v>2008</v>
      </c>
      <c r="C13" s="22" t="s">
        <v>97</v>
      </c>
      <c r="E13" s="2" t="s">
        <v>151</v>
      </c>
      <c r="F13" s="72"/>
      <c r="G13" s="71"/>
      <c r="H13" s="61">
        <v>333.99900000000002</v>
      </c>
      <c r="I13" s="23">
        <v>5.0999999999999996</v>
      </c>
      <c r="L13" s="19"/>
      <c r="M13" s="26"/>
    </row>
    <row r="14" spans="1:35" x14ac:dyDescent="0.2">
      <c r="A14" s="22" t="s">
        <v>93</v>
      </c>
      <c r="B14" s="22">
        <v>2008</v>
      </c>
      <c r="C14" s="22" t="s">
        <v>97</v>
      </c>
      <c r="E14" s="2" t="s">
        <v>152</v>
      </c>
      <c r="F14" s="72"/>
      <c r="G14" s="71"/>
      <c r="H14" s="61">
        <v>1434.231</v>
      </c>
      <c r="I14" s="23">
        <v>21.9</v>
      </c>
      <c r="L14" s="19"/>
      <c r="M14" s="26"/>
    </row>
    <row r="15" spans="1:35" x14ac:dyDescent="0.2">
      <c r="A15" s="22" t="s">
        <v>93</v>
      </c>
      <c r="B15" s="22">
        <v>2008</v>
      </c>
      <c r="C15" s="22" t="s">
        <v>97</v>
      </c>
      <c r="E15" s="2" t="s">
        <v>153</v>
      </c>
      <c r="F15" s="72"/>
      <c r="G15" s="71"/>
      <c r="H15" s="61">
        <v>0</v>
      </c>
      <c r="I15" s="23"/>
      <c r="L15" s="19"/>
      <c r="M15" s="26"/>
    </row>
    <row r="16" spans="1:35" x14ac:dyDescent="0.2">
      <c r="A16" s="22" t="s">
        <v>93</v>
      </c>
      <c r="B16" s="22">
        <v>2008</v>
      </c>
      <c r="C16" s="22" t="s">
        <v>97</v>
      </c>
      <c r="E16" s="2" t="s">
        <v>155</v>
      </c>
      <c r="F16" s="72"/>
      <c r="G16" s="71"/>
      <c r="H16" s="61">
        <v>0</v>
      </c>
      <c r="I16" s="23"/>
      <c r="L16" s="19"/>
      <c r="M16" s="26"/>
    </row>
    <row r="17" spans="1:13" x14ac:dyDescent="0.2">
      <c r="A17" s="22" t="s">
        <v>93</v>
      </c>
      <c r="B17" s="22">
        <v>2008</v>
      </c>
      <c r="C17" s="22" t="s">
        <v>97</v>
      </c>
      <c r="E17" s="2" t="s">
        <v>159</v>
      </c>
      <c r="F17" s="72"/>
      <c r="G17" s="71"/>
      <c r="H17" s="61">
        <v>0</v>
      </c>
      <c r="I17" s="23"/>
      <c r="L17" s="19"/>
      <c r="M17" s="26"/>
    </row>
    <row r="18" spans="1:13" x14ac:dyDescent="0.2">
      <c r="A18" s="22" t="s">
        <v>93</v>
      </c>
      <c r="B18" s="22">
        <v>2008</v>
      </c>
      <c r="C18" s="22" t="s">
        <v>97</v>
      </c>
      <c r="E18" s="2" t="s">
        <v>157</v>
      </c>
      <c r="F18" s="72"/>
      <c r="G18" s="71"/>
      <c r="H18" s="61">
        <v>0</v>
      </c>
      <c r="I18" s="23"/>
      <c r="L18" s="19"/>
      <c r="M18" s="26"/>
    </row>
    <row r="19" spans="1:13" x14ac:dyDescent="0.2">
      <c r="A19" s="22" t="s">
        <v>93</v>
      </c>
      <c r="B19" s="22">
        <v>2008</v>
      </c>
      <c r="C19" s="22" t="s">
        <v>97</v>
      </c>
      <c r="E19" s="2" t="s">
        <v>158</v>
      </c>
      <c r="F19" s="72"/>
      <c r="G19" s="71"/>
      <c r="H19" s="61">
        <v>65.489999999999995</v>
      </c>
      <c r="I19" s="23">
        <v>1</v>
      </c>
      <c r="L19" s="19"/>
      <c r="M19" s="26"/>
    </row>
    <row r="20" spans="1:13" x14ac:dyDescent="0.2">
      <c r="A20" s="22" t="s">
        <v>93</v>
      </c>
      <c r="B20" s="22">
        <v>2012</v>
      </c>
      <c r="C20" s="22" t="s">
        <v>97</v>
      </c>
      <c r="E20" s="2" t="s">
        <v>147</v>
      </c>
      <c r="F20" s="72"/>
      <c r="G20" s="71"/>
      <c r="H20" s="61">
        <v>5721.75</v>
      </c>
      <c r="I20" s="23">
        <v>45</v>
      </c>
      <c r="L20" s="19"/>
      <c r="M20" s="26"/>
    </row>
    <row r="21" spans="1:13" x14ac:dyDescent="0.2">
      <c r="A21" s="22" t="s">
        <v>93</v>
      </c>
      <c r="B21" s="22">
        <v>2012</v>
      </c>
      <c r="C21" s="22" t="s">
        <v>97</v>
      </c>
      <c r="E21" s="2" t="s">
        <v>149</v>
      </c>
      <c r="F21" s="72"/>
      <c r="G21" s="71"/>
      <c r="H21" s="61">
        <v>2924.45</v>
      </c>
      <c r="I21" s="23">
        <v>23</v>
      </c>
      <c r="L21" s="19"/>
      <c r="M21" s="26"/>
    </row>
    <row r="22" spans="1:13" x14ac:dyDescent="0.2">
      <c r="A22" s="22" t="s">
        <v>93</v>
      </c>
      <c r="B22" s="22">
        <v>2012</v>
      </c>
      <c r="C22" s="22" t="s">
        <v>97</v>
      </c>
      <c r="E22" s="2" t="s">
        <v>151</v>
      </c>
      <c r="F22" s="72"/>
      <c r="G22" s="71"/>
      <c r="H22" s="61">
        <v>3433.05</v>
      </c>
      <c r="I22" s="23">
        <v>27</v>
      </c>
      <c r="L22" s="19"/>
      <c r="M22" s="26"/>
    </row>
    <row r="23" spans="1:13" x14ac:dyDescent="0.2">
      <c r="A23" s="22" t="s">
        <v>93</v>
      </c>
      <c r="B23" s="22">
        <v>2012</v>
      </c>
      <c r="C23" s="22" t="s">
        <v>97</v>
      </c>
      <c r="E23" s="2" t="s">
        <v>152</v>
      </c>
      <c r="F23" s="72"/>
      <c r="G23" s="71"/>
      <c r="H23" s="61">
        <v>2924.45</v>
      </c>
      <c r="I23" s="23">
        <v>23</v>
      </c>
      <c r="L23" s="19"/>
      <c r="M23" s="26"/>
    </row>
    <row r="24" spans="1:13" x14ac:dyDescent="0.2">
      <c r="A24" s="22" t="s">
        <v>93</v>
      </c>
      <c r="B24" s="22">
        <v>2012</v>
      </c>
      <c r="C24" s="22" t="s">
        <v>97</v>
      </c>
      <c r="E24" s="2" t="s">
        <v>153</v>
      </c>
      <c r="F24" s="72"/>
      <c r="G24" s="71"/>
      <c r="H24" s="61">
        <v>0</v>
      </c>
      <c r="I24" s="23"/>
      <c r="L24" s="19"/>
      <c r="M24" s="26"/>
    </row>
    <row r="25" spans="1:13" x14ac:dyDescent="0.2">
      <c r="A25" s="22" t="s">
        <v>93</v>
      </c>
      <c r="B25" s="22">
        <v>2012</v>
      </c>
      <c r="C25" s="22" t="s">
        <v>97</v>
      </c>
      <c r="E25" s="2" t="s">
        <v>155</v>
      </c>
      <c r="F25" s="72"/>
      <c r="G25" s="71"/>
      <c r="H25" s="61">
        <v>0</v>
      </c>
      <c r="I25" s="23"/>
      <c r="L25" s="19"/>
      <c r="M25" s="26"/>
    </row>
    <row r="26" spans="1:13" x14ac:dyDescent="0.2">
      <c r="A26" s="22" t="s">
        <v>93</v>
      </c>
      <c r="B26" s="22">
        <v>2012</v>
      </c>
      <c r="C26" s="22" t="s">
        <v>97</v>
      </c>
      <c r="E26" s="2" t="s">
        <v>160</v>
      </c>
      <c r="F26" s="72"/>
      <c r="G26" s="71"/>
      <c r="H26" s="61">
        <v>0</v>
      </c>
      <c r="I26" s="23"/>
      <c r="L26" s="19"/>
      <c r="M26" s="26"/>
    </row>
    <row r="27" spans="1:13" x14ac:dyDescent="0.2">
      <c r="A27" s="22" t="s">
        <v>93</v>
      </c>
      <c r="B27" s="22">
        <v>2012</v>
      </c>
      <c r="C27" s="22" t="s">
        <v>97</v>
      </c>
      <c r="E27" s="2" t="s">
        <v>157</v>
      </c>
      <c r="F27" s="72"/>
      <c r="G27" s="71"/>
      <c r="H27" s="61">
        <v>0</v>
      </c>
      <c r="I27" s="23"/>
      <c r="L27" s="19"/>
      <c r="M27" s="26"/>
    </row>
    <row r="28" spans="1:13" x14ac:dyDescent="0.2">
      <c r="A28" s="22" t="s">
        <v>93</v>
      </c>
      <c r="B28" s="22">
        <v>2012</v>
      </c>
      <c r="C28" s="22" t="s">
        <v>97</v>
      </c>
      <c r="E28" s="2" t="s">
        <v>158</v>
      </c>
      <c r="F28" s="72"/>
      <c r="G28" s="71"/>
      <c r="H28" s="61">
        <v>762.9</v>
      </c>
      <c r="I28" s="23">
        <v>6</v>
      </c>
      <c r="L28" s="19"/>
      <c r="M28" s="26"/>
    </row>
    <row r="29" spans="1:13" x14ac:dyDescent="0.2">
      <c r="A29" s="22" t="s">
        <v>93</v>
      </c>
      <c r="B29" s="22">
        <v>2014</v>
      </c>
      <c r="C29" s="22" t="s">
        <v>97</v>
      </c>
      <c r="E29" s="2" t="s">
        <v>147</v>
      </c>
      <c r="F29" s="72"/>
      <c r="G29" s="71"/>
      <c r="H29" s="61">
        <v>5297.61</v>
      </c>
      <c r="I29" s="23">
        <v>41</v>
      </c>
      <c r="L29" s="19"/>
      <c r="M29" s="26"/>
    </row>
    <row r="30" spans="1:13" x14ac:dyDescent="0.2">
      <c r="A30" s="22" t="s">
        <v>93</v>
      </c>
      <c r="B30" s="22">
        <v>2014</v>
      </c>
      <c r="C30" s="22" t="s">
        <v>97</v>
      </c>
      <c r="E30" s="2" t="s">
        <v>149</v>
      </c>
      <c r="F30" s="72"/>
      <c r="G30" s="71"/>
      <c r="H30" s="61">
        <v>2907.2249999999999</v>
      </c>
      <c r="I30" s="23">
        <v>22.5</v>
      </c>
      <c r="L30" s="19"/>
      <c r="M30" s="26"/>
    </row>
    <row r="31" spans="1:13" x14ac:dyDescent="0.2">
      <c r="A31" s="22" t="s">
        <v>93</v>
      </c>
      <c r="B31" s="22">
        <v>2014</v>
      </c>
      <c r="C31" s="22" t="s">
        <v>97</v>
      </c>
      <c r="E31" s="2" t="s">
        <v>151</v>
      </c>
      <c r="F31" s="72"/>
      <c r="G31" s="71"/>
      <c r="H31" s="61">
        <v>3230.25</v>
      </c>
      <c r="I31" s="23">
        <v>25</v>
      </c>
      <c r="L31" s="19"/>
      <c r="M31" s="26"/>
    </row>
    <row r="32" spans="1:13" x14ac:dyDescent="0.2">
      <c r="A32" s="22" t="s">
        <v>93</v>
      </c>
      <c r="B32" s="22">
        <v>2014</v>
      </c>
      <c r="C32" s="22" t="s">
        <v>97</v>
      </c>
      <c r="E32" s="2" t="s">
        <v>152</v>
      </c>
      <c r="F32" s="72"/>
      <c r="G32" s="71"/>
      <c r="H32" s="61">
        <v>0</v>
      </c>
      <c r="I32" s="23"/>
      <c r="L32" s="19"/>
      <c r="M32" s="26"/>
    </row>
    <row r="33" spans="1:13" x14ac:dyDescent="0.2">
      <c r="A33" s="22" t="s">
        <v>93</v>
      </c>
      <c r="B33" s="22">
        <v>2014</v>
      </c>
      <c r="C33" s="22" t="s">
        <v>97</v>
      </c>
      <c r="E33" s="2" t="s">
        <v>153</v>
      </c>
      <c r="F33" s="72"/>
      <c r="G33" s="71"/>
      <c r="H33" s="61">
        <v>0</v>
      </c>
      <c r="I33" s="23"/>
      <c r="L33" s="19"/>
      <c r="M33" s="26"/>
    </row>
    <row r="34" spans="1:13" x14ac:dyDescent="0.2">
      <c r="A34" s="22" t="s">
        <v>93</v>
      </c>
      <c r="B34" s="22">
        <v>2014</v>
      </c>
      <c r="C34" s="22" t="s">
        <v>97</v>
      </c>
      <c r="E34" s="2" t="s">
        <v>155</v>
      </c>
      <c r="F34" s="72"/>
      <c r="G34" s="71"/>
      <c r="H34" s="61">
        <v>0</v>
      </c>
      <c r="I34" s="23"/>
      <c r="L34" s="19"/>
      <c r="M34" s="26"/>
    </row>
    <row r="35" spans="1:13" x14ac:dyDescent="0.2">
      <c r="A35" s="22" t="s">
        <v>93</v>
      </c>
      <c r="B35" s="22">
        <v>2014</v>
      </c>
      <c r="C35" s="22" t="s">
        <v>97</v>
      </c>
      <c r="E35" s="2" t="s">
        <v>156</v>
      </c>
      <c r="F35" s="72"/>
      <c r="G35" s="71"/>
      <c r="H35" s="61">
        <v>0</v>
      </c>
      <c r="I35" s="23"/>
      <c r="L35" s="19"/>
      <c r="M35" s="26"/>
    </row>
    <row r="36" spans="1:13" x14ac:dyDescent="0.2">
      <c r="A36" s="22" t="s">
        <v>93</v>
      </c>
      <c r="B36" s="22">
        <v>2014</v>
      </c>
      <c r="C36" s="22" t="s">
        <v>97</v>
      </c>
      <c r="E36" s="2" t="s">
        <v>157</v>
      </c>
      <c r="F36" s="72"/>
      <c r="G36" s="71"/>
      <c r="H36" s="61">
        <v>0</v>
      </c>
      <c r="I36" s="23"/>
      <c r="L36" s="19"/>
      <c r="M36" s="26"/>
    </row>
    <row r="37" spans="1:13" x14ac:dyDescent="0.2">
      <c r="A37" s="22" t="s">
        <v>93</v>
      </c>
      <c r="B37" s="22">
        <v>2014</v>
      </c>
      <c r="C37" s="22" t="s">
        <v>97</v>
      </c>
      <c r="E37" s="2" t="s">
        <v>158</v>
      </c>
      <c r="F37" s="72"/>
      <c r="G37" s="71"/>
      <c r="H37" s="61">
        <v>1007.838</v>
      </c>
      <c r="I37" s="23">
        <v>7.8</v>
      </c>
      <c r="L37" s="19"/>
      <c r="M37" s="26"/>
    </row>
    <row r="38" spans="1:13" ht="15" customHeight="1" x14ac:dyDescent="0.2">
      <c r="A38" s="22" t="s">
        <v>93</v>
      </c>
      <c r="B38" s="22">
        <v>2015</v>
      </c>
      <c r="C38" s="22" t="s">
        <v>97</v>
      </c>
      <c r="D38" s="34" t="s">
        <v>126</v>
      </c>
      <c r="E38" s="34" t="s">
        <v>126</v>
      </c>
      <c r="F38" s="23" t="s">
        <v>127</v>
      </c>
      <c r="G38" s="61">
        <f>(I38*'Total Revenue (Millions)'!D34)/100</f>
        <v>4701.7776000000003</v>
      </c>
      <c r="H38" s="73"/>
      <c r="I38" s="63">
        <v>39.92</v>
      </c>
      <c r="J38" s="75">
        <f>K38*26868/100</f>
        <v>21198.852000000003</v>
      </c>
      <c r="K38" s="63">
        <v>78.900000000000006</v>
      </c>
      <c r="M38" s="26" t="s">
        <v>161</v>
      </c>
    </row>
    <row r="39" spans="1:13" x14ac:dyDescent="0.2">
      <c r="A39" s="22" t="s">
        <v>93</v>
      </c>
      <c r="B39" s="22">
        <v>2015</v>
      </c>
      <c r="C39" s="22" t="s">
        <v>97</v>
      </c>
      <c r="D39" s="34" t="s">
        <v>129</v>
      </c>
      <c r="E39" s="34" t="s">
        <v>129</v>
      </c>
      <c r="F39" s="23" t="s">
        <v>130</v>
      </c>
      <c r="G39" s="61">
        <f>(I39*'Total Revenue (Millions)'!D34)/100</f>
        <v>2761.9409999999998</v>
      </c>
      <c r="H39" s="73"/>
      <c r="I39" s="63">
        <v>23.45</v>
      </c>
      <c r="J39" s="75">
        <f>K39*26868/100</f>
        <v>2310.6479999999997</v>
      </c>
      <c r="K39" s="63">
        <v>8.6</v>
      </c>
      <c r="M39" s="26" t="s">
        <v>161</v>
      </c>
    </row>
    <row r="40" spans="1:13" x14ac:dyDescent="0.2">
      <c r="A40" s="22" t="s">
        <v>93</v>
      </c>
      <c r="B40" s="22">
        <v>2015</v>
      </c>
      <c r="C40" s="22" t="s">
        <v>97</v>
      </c>
      <c r="D40" s="34" t="s">
        <v>131</v>
      </c>
      <c r="E40" s="34" t="s">
        <v>162</v>
      </c>
      <c r="F40" s="23" t="s">
        <v>133</v>
      </c>
      <c r="G40" s="61">
        <f>(I40*'Total Revenue (Millions)'!D34)/100</f>
        <v>2686.5617999999999</v>
      </c>
      <c r="H40" s="73"/>
      <c r="I40" s="63">
        <v>22.81</v>
      </c>
      <c r="J40" s="75">
        <f>K40*26868/100</f>
        <v>967.24800000000005</v>
      </c>
      <c r="K40" s="63">
        <v>3.6</v>
      </c>
      <c r="M40" s="26" t="s">
        <v>161</v>
      </c>
    </row>
    <row r="41" spans="1:13" x14ac:dyDescent="0.2">
      <c r="A41" s="22" t="s">
        <v>93</v>
      </c>
      <c r="B41" s="22">
        <v>2015</v>
      </c>
      <c r="C41" s="22" t="s">
        <v>97</v>
      </c>
      <c r="D41" s="34" t="s">
        <v>134</v>
      </c>
      <c r="E41" s="34" t="s">
        <v>134</v>
      </c>
      <c r="F41" s="23" t="s">
        <v>135</v>
      </c>
      <c r="G41" s="61">
        <f>(I41*'Total Revenue (Millions)'!D34)/100</f>
        <v>1179.5667000000001</v>
      </c>
      <c r="H41" s="73"/>
      <c r="I41" s="63">
        <v>10.015000000000001</v>
      </c>
      <c r="J41" s="75">
        <f>K41*26868/100</f>
        <v>2364.384</v>
      </c>
      <c r="K41" s="63">
        <v>8.8000000000000007</v>
      </c>
      <c r="M41" s="26" t="s">
        <v>161</v>
      </c>
    </row>
    <row r="42" spans="1:13" ht="15" customHeight="1" x14ac:dyDescent="0.2">
      <c r="A42" s="22" t="s">
        <v>93</v>
      </c>
      <c r="B42" s="22">
        <v>2016</v>
      </c>
      <c r="C42" s="22" t="s">
        <v>97</v>
      </c>
      <c r="D42" s="34" t="s">
        <v>126</v>
      </c>
      <c r="E42" s="34" t="s">
        <v>126</v>
      </c>
      <c r="F42" s="23" t="s">
        <v>127</v>
      </c>
      <c r="G42" s="61">
        <f>(I42*'Total Revenue (Millions)'!D35)/100</f>
        <v>4902.3149999999996</v>
      </c>
      <c r="H42" s="73"/>
      <c r="I42" s="63">
        <v>40.15</v>
      </c>
      <c r="J42" s="75">
        <f>K42*27676/100</f>
        <v>11153.427999999998</v>
      </c>
      <c r="K42" s="63">
        <v>40.299999999999997</v>
      </c>
      <c r="L42" s="2"/>
      <c r="M42" s="26" t="s">
        <v>163</v>
      </c>
    </row>
    <row r="43" spans="1:13" x14ac:dyDescent="0.2">
      <c r="A43" s="22" t="s">
        <v>93</v>
      </c>
      <c r="B43" s="22">
        <v>2016</v>
      </c>
      <c r="C43" s="22" t="s">
        <v>97</v>
      </c>
      <c r="D43" s="34" t="s">
        <v>129</v>
      </c>
      <c r="E43" s="34" t="s">
        <v>129</v>
      </c>
      <c r="F43" s="23" t="s">
        <v>130</v>
      </c>
      <c r="G43" s="61">
        <f>(I43*'Total Revenue (Millions)'!D35)/100</f>
        <v>2808.3</v>
      </c>
      <c r="H43" s="73"/>
      <c r="I43" s="63">
        <v>23</v>
      </c>
      <c r="J43" s="75">
        <f>K43*27676/100</f>
        <v>6365.48</v>
      </c>
      <c r="K43" s="63">
        <v>23</v>
      </c>
      <c r="L43" s="2"/>
      <c r="M43" s="26" t="s">
        <v>163</v>
      </c>
    </row>
    <row r="44" spans="1:13" x14ac:dyDescent="0.2">
      <c r="A44" s="22" t="s">
        <v>93</v>
      </c>
      <c r="B44" s="22">
        <v>2016</v>
      </c>
      <c r="C44" s="22" t="s">
        <v>97</v>
      </c>
      <c r="D44" s="34" t="s">
        <v>131</v>
      </c>
      <c r="E44" s="34" t="s">
        <v>132</v>
      </c>
      <c r="F44" s="23" t="s">
        <v>133</v>
      </c>
      <c r="G44" s="61">
        <f>(I44*'Total Revenue (Millions)'!D35)/100</f>
        <v>2686.2</v>
      </c>
      <c r="H44" s="73"/>
      <c r="I44" s="63">
        <v>22</v>
      </c>
      <c r="J44" s="75">
        <f>K44*27676/100</f>
        <v>6116.3960000000006</v>
      </c>
      <c r="K44" s="63">
        <v>22.1</v>
      </c>
      <c r="L44" s="2"/>
      <c r="M44" s="26" t="s">
        <v>163</v>
      </c>
    </row>
    <row r="45" spans="1:13" x14ac:dyDescent="0.2">
      <c r="A45" s="22" t="s">
        <v>93</v>
      </c>
      <c r="B45" s="22">
        <v>2016</v>
      </c>
      <c r="C45" s="22" t="s">
        <v>97</v>
      </c>
      <c r="D45" s="34" t="s">
        <v>134</v>
      </c>
      <c r="E45" s="34" t="s">
        <v>134</v>
      </c>
      <c r="F45" s="23" t="s">
        <v>135</v>
      </c>
      <c r="G45" s="61">
        <f>(I45*'Total Revenue (Millions)'!D35)/100</f>
        <v>1324.7850000000001</v>
      </c>
      <c r="H45" s="73"/>
      <c r="I45" s="63">
        <v>10.85</v>
      </c>
      <c r="J45" s="75">
        <f>K45*27676/100</f>
        <v>3016.6840000000002</v>
      </c>
      <c r="K45" s="63">
        <v>10.9</v>
      </c>
      <c r="L45" s="2"/>
      <c r="M45" s="26" t="s">
        <v>163</v>
      </c>
    </row>
    <row r="46" spans="1:13" x14ac:dyDescent="0.2">
      <c r="A46" s="22" t="s">
        <v>93</v>
      </c>
      <c r="B46" s="22">
        <v>2016</v>
      </c>
      <c r="C46" s="22" t="s">
        <v>97</v>
      </c>
      <c r="D46" s="34" t="s">
        <v>136</v>
      </c>
      <c r="E46" s="34" t="s">
        <v>136</v>
      </c>
      <c r="F46" s="131" t="s">
        <v>137</v>
      </c>
      <c r="G46" s="61">
        <f>(I46*'Total Revenue (Millions)'!D35)/100</f>
        <v>488.4</v>
      </c>
      <c r="H46" s="73"/>
      <c r="I46" s="63">
        <v>4</v>
      </c>
      <c r="J46" s="75">
        <f>K46*27676/100</f>
        <v>1024.0120000000002</v>
      </c>
      <c r="K46" s="63">
        <v>3.7</v>
      </c>
      <c r="L46" s="2"/>
      <c r="M46" s="26" t="s">
        <v>163</v>
      </c>
    </row>
    <row r="47" spans="1:13" ht="15" customHeight="1" x14ac:dyDescent="0.2">
      <c r="A47" s="22" t="s">
        <v>93</v>
      </c>
      <c r="B47" s="22">
        <v>2017</v>
      </c>
      <c r="C47" s="22" t="s">
        <v>97</v>
      </c>
      <c r="D47" s="34" t="s">
        <v>126</v>
      </c>
      <c r="E47" s="34" t="s">
        <v>126</v>
      </c>
      <c r="F47" s="23" t="s">
        <v>127</v>
      </c>
      <c r="G47" s="61">
        <f>(I47*'Total Revenue (Millions)'!D36)/100</f>
        <v>5145.9069999999992</v>
      </c>
      <c r="H47" s="73"/>
      <c r="I47" s="63">
        <v>40.299999999999997</v>
      </c>
      <c r="J47" s="75">
        <f>(K47*28405)/100</f>
        <v>11362</v>
      </c>
      <c r="K47" s="63">
        <v>40</v>
      </c>
      <c r="M47" s="26" t="s">
        <v>164</v>
      </c>
    </row>
    <row r="48" spans="1:13" x14ac:dyDescent="0.2">
      <c r="A48" s="22" t="s">
        <v>93</v>
      </c>
      <c r="B48" s="22">
        <v>2017</v>
      </c>
      <c r="C48" s="22" t="s">
        <v>97</v>
      </c>
      <c r="D48" s="34" t="s">
        <v>129</v>
      </c>
      <c r="E48" s="34" t="s">
        <v>129</v>
      </c>
      <c r="F48" s="23" t="s">
        <v>130</v>
      </c>
      <c r="G48" s="61">
        <f>(I48*'Total Revenue (Millions)'!D36)/100</f>
        <v>2940.0622499999999</v>
      </c>
      <c r="H48" s="73"/>
      <c r="I48" s="63">
        <v>23.024999999999999</v>
      </c>
      <c r="J48" s="75">
        <f>(K48*28405)/100</f>
        <v>6533.15</v>
      </c>
      <c r="K48" s="63">
        <v>23</v>
      </c>
      <c r="M48" s="26" t="s">
        <v>164</v>
      </c>
    </row>
    <row r="49" spans="1:13" x14ac:dyDescent="0.2">
      <c r="A49" s="22" t="s">
        <v>93</v>
      </c>
      <c r="B49" s="22">
        <v>2017</v>
      </c>
      <c r="C49" s="22" t="s">
        <v>97</v>
      </c>
      <c r="D49" s="34" t="s">
        <v>131</v>
      </c>
      <c r="E49" s="34" t="s">
        <v>132</v>
      </c>
      <c r="F49" s="23" t="s">
        <v>133</v>
      </c>
      <c r="G49" s="61">
        <f>(I49*'Total Revenue (Millions)'!D36)/100</f>
        <v>2652.7597499999997</v>
      </c>
      <c r="H49" s="73"/>
      <c r="I49" s="63">
        <v>20.774999999999999</v>
      </c>
      <c r="J49" s="75">
        <f>(K49*28405)/100</f>
        <v>5965.05</v>
      </c>
      <c r="K49" s="63">
        <v>21</v>
      </c>
      <c r="M49" s="26" t="s">
        <v>164</v>
      </c>
    </row>
    <row r="50" spans="1:13" x14ac:dyDescent="0.2">
      <c r="A50" s="22" t="s">
        <v>93</v>
      </c>
      <c r="B50" s="22">
        <v>2017</v>
      </c>
      <c r="C50" s="22" t="s">
        <v>97</v>
      </c>
      <c r="D50" s="34" t="s">
        <v>134</v>
      </c>
      <c r="E50" s="34" t="s">
        <v>134</v>
      </c>
      <c r="F50" s="23" t="s">
        <v>135</v>
      </c>
      <c r="G50" s="61">
        <f>(I50*'Total Revenue (Millions)'!D36)/100</f>
        <v>1493.973</v>
      </c>
      <c r="H50" s="73"/>
      <c r="I50" s="63">
        <v>11.7</v>
      </c>
      <c r="J50" s="75">
        <f>(K50*28405)/100</f>
        <v>3408.6</v>
      </c>
      <c r="K50" s="63">
        <v>12</v>
      </c>
      <c r="M50" s="26" t="s">
        <v>164</v>
      </c>
    </row>
    <row r="51" spans="1:13" x14ac:dyDescent="0.2">
      <c r="A51" s="22" t="s">
        <v>93</v>
      </c>
      <c r="B51" s="22">
        <v>2017</v>
      </c>
      <c r="C51" s="22" t="s">
        <v>97</v>
      </c>
      <c r="D51" s="34" t="s">
        <v>136</v>
      </c>
      <c r="E51" s="34" t="s">
        <v>136</v>
      </c>
      <c r="F51" s="131" t="s">
        <v>137</v>
      </c>
      <c r="G51" s="61">
        <f>(I51*'Total Revenue (Millions)'!D36)/100</f>
        <v>533.10574999999994</v>
      </c>
      <c r="H51" s="73"/>
      <c r="I51" s="63">
        <v>4.1749999999999998</v>
      </c>
      <c r="J51" s="75">
        <f>(K51*28405)/100</f>
        <v>1136.2</v>
      </c>
      <c r="K51" s="63">
        <v>4</v>
      </c>
      <c r="M51" s="26" t="s">
        <v>164</v>
      </c>
    </row>
    <row r="52" spans="1:13" ht="15" customHeight="1" x14ac:dyDescent="0.2">
      <c r="A52" s="22" t="s">
        <v>93</v>
      </c>
      <c r="B52" s="22">
        <v>2018</v>
      </c>
      <c r="C52" s="22" t="s">
        <v>97</v>
      </c>
      <c r="D52" s="34" t="s">
        <v>126</v>
      </c>
      <c r="E52" s="34" t="s">
        <v>126</v>
      </c>
      <c r="F52" s="23" t="s">
        <v>127</v>
      </c>
      <c r="G52" s="61">
        <f>(I52*'Total Revenue (Millions)'!D37)/100</f>
        <v>5184.5940000000001</v>
      </c>
      <c r="H52" s="73"/>
      <c r="I52" s="63">
        <v>40.200000000000003</v>
      </c>
      <c r="J52" s="75">
        <f>(K52*29110)/100</f>
        <v>11702.22</v>
      </c>
      <c r="K52" s="63">
        <v>40.200000000000003</v>
      </c>
      <c r="M52" s="44" t="s">
        <v>165</v>
      </c>
    </row>
    <row r="53" spans="1:13" x14ac:dyDescent="0.2">
      <c r="A53" s="22" t="s">
        <v>93</v>
      </c>
      <c r="B53" s="22">
        <v>2018</v>
      </c>
      <c r="C53" s="22" t="s">
        <v>97</v>
      </c>
      <c r="D53" s="34" t="s">
        <v>129</v>
      </c>
      <c r="E53" s="34" t="s">
        <v>129</v>
      </c>
      <c r="F53" s="23" t="s">
        <v>130</v>
      </c>
      <c r="G53" s="61">
        <f>(I53*'Total Revenue (Millions)'!D37)/100</f>
        <v>2850.2370000000001</v>
      </c>
      <c r="H53" s="73"/>
      <c r="I53" s="63">
        <v>22.1</v>
      </c>
      <c r="J53" s="75">
        <f>(K53*29110)/100</f>
        <v>6433.31</v>
      </c>
      <c r="K53" s="63">
        <v>22.1</v>
      </c>
      <c r="M53" s="26" t="s">
        <v>165</v>
      </c>
    </row>
    <row r="54" spans="1:13" x14ac:dyDescent="0.2">
      <c r="A54" s="22" t="s">
        <v>93</v>
      </c>
      <c r="B54" s="22">
        <v>2018</v>
      </c>
      <c r="C54" s="22" t="s">
        <v>97</v>
      </c>
      <c r="D54" s="34" t="s">
        <v>131</v>
      </c>
      <c r="E54" s="34" t="s">
        <v>138</v>
      </c>
      <c r="F54" s="23" t="s">
        <v>133</v>
      </c>
      <c r="G54" s="61">
        <f>(I54*'Total Revenue (Millions)'!D37)/100</f>
        <v>2656.7820000000002</v>
      </c>
      <c r="H54" s="73"/>
      <c r="I54" s="63">
        <v>20.6</v>
      </c>
      <c r="J54" s="75">
        <f>(K54*29110)/100</f>
        <v>5996.66</v>
      </c>
      <c r="K54" s="63">
        <v>20.6</v>
      </c>
      <c r="M54" s="26" t="s">
        <v>165</v>
      </c>
    </row>
    <row r="55" spans="1:13" x14ac:dyDescent="0.2">
      <c r="A55" s="22" t="s">
        <v>93</v>
      </c>
      <c r="B55" s="22">
        <v>2018</v>
      </c>
      <c r="C55" s="22" t="s">
        <v>97</v>
      </c>
      <c r="D55" s="34" t="s">
        <v>134</v>
      </c>
      <c r="E55" s="34" t="s">
        <v>134</v>
      </c>
      <c r="F55" s="23" t="s">
        <v>135</v>
      </c>
      <c r="G55" s="61">
        <f>(I55*'Total Revenue (Millions)'!D37)/100</f>
        <v>1625.0219999999999</v>
      </c>
      <c r="H55" s="73"/>
      <c r="I55" s="63">
        <v>12.6</v>
      </c>
      <c r="J55" s="75">
        <f>(K55*29110)/100</f>
        <v>3667.86</v>
      </c>
      <c r="K55" s="63">
        <v>12.6</v>
      </c>
      <c r="M55" s="26" t="s">
        <v>165</v>
      </c>
    </row>
    <row r="56" spans="1:13" x14ac:dyDescent="0.2">
      <c r="A56" s="22" t="s">
        <v>93</v>
      </c>
      <c r="B56" s="22">
        <v>2018</v>
      </c>
      <c r="C56" s="22" t="s">
        <v>97</v>
      </c>
      <c r="D56" s="34" t="s">
        <v>136</v>
      </c>
      <c r="E56" s="34" t="s">
        <v>136</v>
      </c>
      <c r="F56" s="131" t="s">
        <v>137</v>
      </c>
      <c r="G56" s="61">
        <f>(I56*'Total Revenue (Millions)'!D37)/100</f>
        <v>580.36500000000001</v>
      </c>
      <c r="H56" s="73"/>
      <c r="I56" s="63">
        <v>4.5</v>
      </c>
      <c r="J56" s="75">
        <f>(K56*29110)/100</f>
        <v>1309.95</v>
      </c>
      <c r="K56" s="63">
        <v>4.5</v>
      </c>
      <c r="M56" s="26" t="s">
        <v>165</v>
      </c>
    </row>
    <row r="57" spans="1:13" ht="15" customHeight="1" x14ac:dyDescent="0.2">
      <c r="A57" s="22" t="s">
        <v>93</v>
      </c>
      <c r="B57" s="22">
        <v>2019</v>
      </c>
      <c r="C57" s="22" t="s">
        <v>97</v>
      </c>
      <c r="D57" s="34" t="s">
        <v>126</v>
      </c>
      <c r="E57" s="34" t="s">
        <v>126</v>
      </c>
      <c r="F57" s="23" t="s">
        <v>127</v>
      </c>
      <c r="G57" s="61">
        <f>(I57*'Total Revenue (Millions)'!D38)/100</f>
        <v>5258.8469999999998</v>
      </c>
      <c r="H57" s="73"/>
      <c r="I57" s="63">
        <v>40.15</v>
      </c>
      <c r="J57" s="75">
        <f>(K57*29771)/100</f>
        <v>11670.232000000002</v>
      </c>
      <c r="K57" s="77">
        <v>39.200000000000003</v>
      </c>
      <c r="M57" s="26" t="s">
        <v>166</v>
      </c>
    </row>
    <row r="58" spans="1:13" x14ac:dyDescent="0.2">
      <c r="A58" s="22" t="s">
        <v>93</v>
      </c>
      <c r="B58" s="22">
        <v>2019</v>
      </c>
      <c r="C58" s="22" t="s">
        <v>97</v>
      </c>
      <c r="D58" s="34" t="s">
        <v>129</v>
      </c>
      <c r="E58" s="34" t="s">
        <v>129</v>
      </c>
      <c r="F58" s="23" t="s">
        <v>130</v>
      </c>
      <c r="G58" s="61">
        <f>(I58*'Total Revenue (Millions)'!D38)/100</f>
        <v>2855.364</v>
      </c>
      <c r="H58" s="73"/>
      <c r="I58" s="63">
        <v>21.8</v>
      </c>
      <c r="J58" s="75">
        <f>(K58*29771)/100</f>
        <v>6460.3069999999998</v>
      </c>
      <c r="K58" s="77">
        <v>21.7</v>
      </c>
      <c r="M58" s="26" t="s">
        <v>166</v>
      </c>
    </row>
    <row r="59" spans="1:13" x14ac:dyDescent="0.2">
      <c r="A59" s="22" t="s">
        <v>93</v>
      </c>
      <c r="B59" s="22">
        <v>2019</v>
      </c>
      <c r="C59" s="22" t="s">
        <v>97</v>
      </c>
      <c r="D59" s="34" t="s">
        <v>131</v>
      </c>
      <c r="E59" s="34" t="s">
        <v>138</v>
      </c>
      <c r="F59" s="23" t="s">
        <v>133</v>
      </c>
      <c r="G59" s="61">
        <f>(I59*'Total Revenue (Millions)'!D38)/100</f>
        <v>2619.6</v>
      </c>
      <c r="H59" s="73"/>
      <c r="I59" s="63">
        <v>20</v>
      </c>
      <c r="J59" s="75">
        <f>(K59*29771)/100</f>
        <v>6370.9939999999988</v>
      </c>
      <c r="K59" s="77">
        <v>21.4</v>
      </c>
      <c r="M59" s="26" t="s">
        <v>166</v>
      </c>
    </row>
    <row r="60" spans="1:13" x14ac:dyDescent="0.2">
      <c r="A60" s="22" t="s">
        <v>93</v>
      </c>
      <c r="B60" s="22">
        <v>2019</v>
      </c>
      <c r="C60" s="22" t="s">
        <v>97</v>
      </c>
      <c r="D60" s="34" t="s">
        <v>134</v>
      </c>
      <c r="E60" s="34" t="s">
        <v>134</v>
      </c>
      <c r="F60" s="23" t="s">
        <v>135</v>
      </c>
      <c r="G60" s="61">
        <f>(I60*'Total Revenue (Millions)'!D38)/100</f>
        <v>1689.6420000000001</v>
      </c>
      <c r="H60" s="73"/>
      <c r="I60" s="63">
        <v>12.9</v>
      </c>
      <c r="J60" s="75">
        <f>(K60*29771)/100</f>
        <v>3900.0009999999997</v>
      </c>
      <c r="K60" s="77">
        <v>13.1</v>
      </c>
      <c r="M60" s="26" t="s">
        <v>166</v>
      </c>
    </row>
    <row r="61" spans="1:13" x14ac:dyDescent="0.2">
      <c r="A61" s="22" t="s">
        <v>93</v>
      </c>
      <c r="B61" s="22">
        <v>2019</v>
      </c>
      <c r="C61" s="22" t="s">
        <v>97</v>
      </c>
      <c r="D61" s="2" t="s">
        <v>136</v>
      </c>
      <c r="E61" s="34" t="s">
        <v>136</v>
      </c>
      <c r="F61" s="131" t="s">
        <v>137</v>
      </c>
      <c r="G61" s="61">
        <f>(I61*'Total Revenue (Millions)'!D38)/100</f>
        <v>674.54700000000014</v>
      </c>
      <c r="H61" s="73"/>
      <c r="I61" s="63">
        <v>5.15</v>
      </c>
      <c r="J61" s="75">
        <f>(K61*29771)/100</f>
        <v>1369.4659999999997</v>
      </c>
      <c r="K61" s="77">
        <v>4.5999999999999996</v>
      </c>
      <c r="M61" s="26" t="s">
        <v>166</v>
      </c>
    </row>
    <row r="62" spans="1:13" x14ac:dyDescent="0.2">
      <c r="A62" s="22" t="s">
        <v>93</v>
      </c>
      <c r="B62" s="22">
        <v>2020</v>
      </c>
      <c r="C62" s="22" t="s">
        <v>97</v>
      </c>
      <c r="D62" s="34" t="s">
        <v>126</v>
      </c>
      <c r="E62" s="34" t="s">
        <v>126</v>
      </c>
      <c r="F62" s="23" t="s">
        <v>127</v>
      </c>
      <c r="G62" s="61">
        <f>'Total Revenue (Millions)'!D39*I62/100</f>
        <v>5369.7419999999993</v>
      </c>
      <c r="H62" s="73"/>
      <c r="I62" s="63">
        <v>39.9</v>
      </c>
      <c r="J62" s="75">
        <f>30622*K62/100</f>
        <v>11942.58</v>
      </c>
      <c r="K62" s="77">
        <v>39</v>
      </c>
      <c r="M62" s="26" t="s">
        <v>166</v>
      </c>
    </row>
    <row r="63" spans="1:13" ht="15" customHeight="1" x14ac:dyDescent="0.2">
      <c r="A63" s="22" t="s">
        <v>93</v>
      </c>
      <c r="B63" s="22">
        <v>2020</v>
      </c>
      <c r="C63" s="22" t="s">
        <v>97</v>
      </c>
      <c r="D63" s="34" t="s">
        <v>129</v>
      </c>
      <c r="E63" s="34" t="s">
        <v>129</v>
      </c>
      <c r="F63" s="23" t="s">
        <v>130</v>
      </c>
      <c r="G63" s="61">
        <f>'Total Revenue (Millions)'!D39*I63/100</f>
        <v>2947.3019999999997</v>
      </c>
      <c r="H63" s="73"/>
      <c r="I63" s="63">
        <v>21.9</v>
      </c>
      <c r="J63" s="75">
        <f>30622*K63/100</f>
        <v>6736.84</v>
      </c>
      <c r="K63" s="77">
        <v>22</v>
      </c>
      <c r="M63" s="44" t="s">
        <v>167</v>
      </c>
    </row>
    <row r="64" spans="1:13" x14ac:dyDescent="0.2">
      <c r="A64" s="22" t="s">
        <v>93</v>
      </c>
      <c r="B64" s="22">
        <v>2020</v>
      </c>
      <c r="C64" s="22" t="s">
        <v>97</v>
      </c>
      <c r="D64" s="34" t="s">
        <v>131</v>
      </c>
      <c r="E64" s="34" t="s">
        <v>138</v>
      </c>
      <c r="F64" s="23" t="s">
        <v>133</v>
      </c>
      <c r="G64" s="61">
        <f>'Total Revenue (Millions)'!D39*I64/100</f>
        <v>2684.8709999999996</v>
      </c>
      <c r="H64" s="73"/>
      <c r="I64" s="63">
        <v>19.95</v>
      </c>
      <c r="J64" s="75">
        <f>30622*K64/100</f>
        <v>6430.62</v>
      </c>
      <c r="K64" s="77">
        <v>21</v>
      </c>
      <c r="M64" s="26" t="s">
        <v>167</v>
      </c>
    </row>
    <row r="65" spans="1:13" x14ac:dyDescent="0.2">
      <c r="A65" s="22" t="s">
        <v>93</v>
      </c>
      <c r="B65" s="22">
        <v>2020</v>
      </c>
      <c r="C65" s="22" t="s">
        <v>97</v>
      </c>
      <c r="D65" s="34" t="s">
        <v>134</v>
      </c>
      <c r="E65" s="34" t="s">
        <v>134</v>
      </c>
      <c r="F65" s="23" t="s">
        <v>135</v>
      </c>
      <c r="G65" s="61">
        <f>'Total Revenue (Millions)'!D39*I65/100</f>
        <v>1803.3720000000001</v>
      </c>
      <c r="H65" s="73"/>
      <c r="I65" s="63">
        <v>13.4</v>
      </c>
      <c r="J65" s="75">
        <f>30622*K65/100</f>
        <v>4287.08</v>
      </c>
      <c r="K65" s="77">
        <v>14</v>
      </c>
      <c r="M65" s="26" t="s">
        <v>167</v>
      </c>
    </row>
    <row r="66" spans="1:13" x14ac:dyDescent="0.2">
      <c r="A66" s="22" t="s">
        <v>93</v>
      </c>
      <c r="B66" s="22">
        <v>2020</v>
      </c>
      <c r="C66" s="22" t="s">
        <v>97</v>
      </c>
      <c r="D66" s="2" t="s">
        <v>136</v>
      </c>
      <c r="E66" s="34" t="s">
        <v>136</v>
      </c>
      <c r="F66" s="131" t="s">
        <v>137</v>
      </c>
      <c r="G66" s="61">
        <f>'Total Revenue (Millions)'!D39*I66/100</f>
        <v>659.44200000000012</v>
      </c>
      <c r="H66" s="73"/>
      <c r="I66" s="63">
        <v>4.9000000000000004</v>
      </c>
      <c r="J66" s="75">
        <f>30622*K66/100</f>
        <v>1224.8800000000001</v>
      </c>
      <c r="K66" s="77">
        <v>4</v>
      </c>
      <c r="M66" s="26" t="s">
        <v>167</v>
      </c>
    </row>
    <row r="67" spans="1:13" x14ac:dyDescent="0.2">
      <c r="A67" s="22" t="s">
        <v>93</v>
      </c>
      <c r="B67" s="22">
        <v>2021</v>
      </c>
      <c r="C67" s="22" t="s">
        <v>97</v>
      </c>
      <c r="D67" s="34" t="s">
        <v>126</v>
      </c>
      <c r="E67" s="34" t="s">
        <v>126</v>
      </c>
      <c r="F67" s="23" t="s">
        <v>127</v>
      </c>
      <c r="G67" s="61">
        <f>I67/100*'Total Revenue (Millions)'!D40</f>
        <v>5605.83</v>
      </c>
      <c r="H67" s="73"/>
      <c r="I67" s="63">
        <v>39.799999999999997</v>
      </c>
      <c r="J67" s="75">
        <f>K67*31460/100</f>
        <v>12269.4</v>
      </c>
      <c r="K67" s="63">
        <v>39</v>
      </c>
      <c r="M67" s="44" t="s">
        <v>1843</v>
      </c>
    </row>
    <row r="68" spans="1:13" x14ac:dyDescent="0.2">
      <c r="A68" s="22" t="s">
        <v>93</v>
      </c>
      <c r="B68" s="22">
        <v>2021</v>
      </c>
      <c r="C68" s="22" t="s">
        <v>97</v>
      </c>
      <c r="D68" s="34" t="s">
        <v>129</v>
      </c>
      <c r="E68" s="34" t="s">
        <v>129</v>
      </c>
      <c r="F68" s="23" t="s">
        <v>130</v>
      </c>
      <c r="G68" s="61">
        <f>I68/100*'Total Revenue (Millions)'!D40</f>
        <v>3098.7</v>
      </c>
      <c r="H68" s="73"/>
      <c r="I68" s="74">
        <v>22</v>
      </c>
      <c r="J68" s="75">
        <f>K68*31460/100</f>
        <v>6921.2</v>
      </c>
      <c r="K68" s="63">
        <v>22</v>
      </c>
      <c r="M68" s="44" t="s">
        <v>1843</v>
      </c>
    </row>
    <row r="69" spans="1:13" x14ac:dyDescent="0.2">
      <c r="A69" s="22" t="s">
        <v>93</v>
      </c>
      <c r="B69" s="22">
        <v>2021</v>
      </c>
      <c r="C69" s="22" t="s">
        <v>97</v>
      </c>
      <c r="D69" s="34" t="s">
        <v>131</v>
      </c>
      <c r="E69" s="34" t="s">
        <v>138</v>
      </c>
      <c r="F69" s="23" t="s">
        <v>133</v>
      </c>
      <c r="G69" s="61">
        <f>I69/100*'Total Revenue (Millions)'!D40</f>
        <v>2831.085</v>
      </c>
      <c r="H69" s="73"/>
      <c r="I69" s="62">
        <v>20.100000000000001</v>
      </c>
      <c r="J69" s="75">
        <f>K69*31460/100</f>
        <v>6606.6</v>
      </c>
      <c r="K69" s="63">
        <v>21</v>
      </c>
      <c r="M69" s="44" t="s">
        <v>1843</v>
      </c>
    </row>
    <row r="70" spans="1:13" x14ac:dyDescent="0.2">
      <c r="A70" s="22" t="s">
        <v>93</v>
      </c>
      <c r="B70" s="22">
        <v>2021</v>
      </c>
      <c r="C70" s="22" t="s">
        <v>97</v>
      </c>
      <c r="D70" s="34" t="s">
        <v>134</v>
      </c>
      <c r="E70" s="34" t="s">
        <v>134</v>
      </c>
      <c r="F70" s="23" t="s">
        <v>135</v>
      </c>
      <c r="G70" s="61">
        <f>I70/100*'Total Revenue (Millions)'!D40</f>
        <v>1957.8150000000003</v>
      </c>
      <c r="H70" s="73"/>
      <c r="I70" s="62">
        <v>13.9</v>
      </c>
      <c r="J70" s="75">
        <f>K70*31460/100</f>
        <v>4404.3999999999996</v>
      </c>
      <c r="K70" s="63">
        <v>14</v>
      </c>
      <c r="M70" s="44" t="s">
        <v>1843</v>
      </c>
    </row>
    <row r="71" spans="1:13" x14ac:dyDescent="0.2">
      <c r="A71" s="22" t="s">
        <v>93</v>
      </c>
      <c r="B71" s="22">
        <v>2021</v>
      </c>
      <c r="C71" s="22" t="s">
        <v>97</v>
      </c>
      <c r="D71" s="2" t="s">
        <v>136</v>
      </c>
      <c r="E71" s="34" t="s">
        <v>136</v>
      </c>
      <c r="F71" s="131" t="s">
        <v>137</v>
      </c>
      <c r="G71" s="61">
        <f>I71/100*'Total Revenue (Millions)'!D40</f>
        <v>563.4</v>
      </c>
      <c r="H71" s="73"/>
      <c r="I71" s="74">
        <v>4</v>
      </c>
      <c r="J71" s="75">
        <f>K71*31460/100</f>
        <v>1258.4000000000001</v>
      </c>
      <c r="K71" s="63">
        <v>4</v>
      </c>
      <c r="M71" s="44" t="s">
        <v>1843</v>
      </c>
    </row>
    <row r="72" spans="1:13" x14ac:dyDescent="0.2">
      <c r="A72" s="22" t="s">
        <v>93</v>
      </c>
      <c r="B72" s="22">
        <v>2022</v>
      </c>
      <c r="C72" s="22" t="s">
        <v>97</v>
      </c>
      <c r="D72" s="34" t="s">
        <v>126</v>
      </c>
      <c r="E72" s="34" t="s">
        <v>126</v>
      </c>
      <c r="F72" s="23" t="s">
        <v>127</v>
      </c>
      <c r="H72" s="73"/>
      <c r="I72" s="74">
        <v>40.4</v>
      </c>
    </row>
    <row r="73" spans="1:13" x14ac:dyDescent="0.2">
      <c r="A73" s="22" t="s">
        <v>93</v>
      </c>
      <c r="B73" s="22">
        <v>2022</v>
      </c>
      <c r="C73" s="22" t="s">
        <v>97</v>
      </c>
      <c r="D73" s="34" t="s">
        <v>129</v>
      </c>
      <c r="E73" s="34" t="s">
        <v>129</v>
      </c>
      <c r="F73" s="23" t="s">
        <v>130</v>
      </c>
      <c r="H73" s="73"/>
      <c r="I73" s="74">
        <v>25.9</v>
      </c>
    </row>
    <row r="74" spans="1:13" x14ac:dyDescent="0.2">
      <c r="A74" s="22" t="s">
        <v>93</v>
      </c>
      <c r="B74" s="22">
        <v>2022</v>
      </c>
      <c r="C74" s="22" t="s">
        <v>97</v>
      </c>
      <c r="D74" s="34" t="s">
        <v>131</v>
      </c>
      <c r="E74" s="34" t="s">
        <v>138</v>
      </c>
      <c r="F74" s="23" t="s">
        <v>133</v>
      </c>
      <c r="H74" s="73"/>
      <c r="I74" s="74">
        <v>17.5</v>
      </c>
    </row>
    <row r="75" spans="1:13" x14ac:dyDescent="0.2">
      <c r="A75" s="22" t="s">
        <v>93</v>
      </c>
      <c r="B75" s="22">
        <v>2022</v>
      </c>
      <c r="C75" s="22" t="s">
        <v>97</v>
      </c>
      <c r="D75" s="34" t="s">
        <v>134</v>
      </c>
      <c r="E75" s="34" t="s">
        <v>134</v>
      </c>
      <c r="F75" s="23" t="s">
        <v>135</v>
      </c>
      <c r="H75" s="73"/>
      <c r="I75" s="74">
        <v>16.3</v>
      </c>
    </row>
    <row r="76" spans="1:13" x14ac:dyDescent="0.2">
      <c r="A76" s="22" t="s">
        <v>93</v>
      </c>
      <c r="B76" s="22">
        <v>2022</v>
      </c>
      <c r="C76" s="22" t="s">
        <v>97</v>
      </c>
      <c r="D76" s="2" t="s">
        <v>136</v>
      </c>
      <c r="E76" s="34" t="s">
        <v>136</v>
      </c>
      <c r="F76" s="131" t="s">
        <v>137</v>
      </c>
      <c r="H76" s="73"/>
    </row>
    <row r="77" spans="1:13" x14ac:dyDescent="0.2">
      <c r="E77" s="23"/>
      <c r="F77" s="2"/>
      <c r="H77" s="73"/>
      <c r="I77" s="62" t="s">
        <v>1842</v>
      </c>
    </row>
    <row r="78" spans="1:13" x14ac:dyDescent="0.2">
      <c r="E78" s="23"/>
      <c r="F78" s="2"/>
      <c r="H78" s="73"/>
      <c r="I78" s="74"/>
    </row>
    <row r="79" spans="1:13" x14ac:dyDescent="0.2">
      <c r="E79" s="23"/>
      <c r="F79" s="2"/>
      <c r="H79" s="73"/>
      <c r="I79" s="74"/>
    </row>
    <row r="80" spans="1:13" x14ac:dyDescent="0.2">
      <c r="E80" s="23"/>
      <c r="F80" s="2"/>
      <c r="H80" s="73"/>
      <c r="I80" s="74"/>
    </row>
    <row r="81" spans="5:10" x14ac:dyDescent="0.2">
      <c r="E81" s="23"/>
      <c r="F81" s="2"/>
      <c r="H81" s="73"/>
      <c r="I81" s="74"/>
    </row>
    <row r="82" spans="5:10" x14ac:dyDescent="0.2">
      <c r="E82" s="23"/>
      <c r="F82" s="2"/>
      <c r="H82" s="73"/>
      <c r="I82" s="74">
        <f>SUM(I57:I60)</f>
        <v>94.850000000000009</v>
      </c>
      <c r="J82" s="34">
        <f>30622*K67/100</f>
        <v>11942.58</v>
      </c>
    </row>
    <row r="83" spans="5:10" x14ac:dyDescent="0.2">
      <c r="E83" s="23"/>
      <c r="F83" s="2"/>
      <c r="H83" s="73"/>
      <c r="I83" s="74">
        <f>SUM(I62:I65)</f>
        <v>95.15</v>
      </c>
      <c r="J83" s="34">
        <f>30622*K68/100</f>
        <v>6736.84</v>
      </c>
    </row>
    <row r="84" spans="5:10" x14ac:dyDescent="0.2">
      <c r="E84" s="23"/>
      <c r="F84" s="2"/>
      <c r="H84" s="73"/>
      <c r="I84" s="74">
        <f>SUM(I67:I70)</f>
        <v>95.800000000000011</v>
      </c>
      <c r="J84" s="34">
        <f>30622*K69/100</f>
        <v>6430.62</v>
      </c>
    </row>
    <row r="85" spans="5:10" x14ac:dyDescent="0.2">
      <c r="E85" s="23"/>
      <c r="F85" s="2"/>
      <c r="H85" s="73"/>
      <c r="I85" s="74"/>
      <c r="J85" s="34">
        <f>30622*K70/100</f>
        <v>4287.08</v>
      </c>
    </row>
    <row r="86" spans="5:10" x14ac:dyDescent="0.2">
      <c r="E86" s="23"/>
      <c r="F86" s="2"/>
      <c r="H86" s="73"/>
      <c r="I86" s="74"/>
    </row>
    <row r="87" spans="5:10" x14ac:dyDescent="0.2">
      <c r="E87" s="23"/>
      <c r="F87" s="2"/>
      <c r="H87" s="73"/>
      <c r="I87" s="74"/>
    </row>
    <row r="88" spans="5:10" x14ac:dyDescent="0.2">
      <c r="E88" s="23"/>
      <c r="F88" s="2"/>
      <c r="H88" s="73"/>
      <c r="I88" s="74"/>
    </row>
    <row r="89" spans="5:10" x14ac:dyDescent="0.2">
      <c r="E89" s="23"/>
      <c r="F89" s="2"/>
      <c r="H89" s="73"/>
      <c r="I89" s="74"/>
    </row>
    <row r="90" spans="5:10" x14ac:dyDescent="0.2">
      <c r="E90" s="23"/>
      <c r="F90" s="2"/>
      <c r="H90" s="73"/>
      <c r="I90" s="74"/>
    </row>
    <row r="91" spans="5:10" x14ac:dyDescent="0.2">
      <c r="E91" s="23"/>
      <c r="F91" s="2"/>
      <c r="H91" s="73"/>
      <c r="I91" s="74"/>
    </row>
    <row r="92" spans="5:10" x14ac:dyDescent="0.2">
      <c r="E92" s="23"/>
      <c r="F92" s="2"/>
      <c r="H92" s="73"/>
      <c r="I92" s="74"/>
    </row>
    <row r="93" spans="5:10" x14ac:dyDescent="0.2">
      <c r="E93" s="23"/>
      <c r="F93" s="2"/>
      <c r="H93" s="73"/>
      <c r="I93" s="74"/>
    </row>
    <row r="94" spans="5:10" x14ac:dyDescent="0.2">
      <c r="E94" s="23"/>
      <c r="F94" s="2"/>
      <c r="H94" s="73"/>
      <c r="I94" s="74"/>
    </row>
    <row r="95" spans="5:10" x14ac:dyDescent="0.2">
      <c r="E95" s="23"/>
      <c r="F95" s="2"/>
      <c r="H95" s="73"/>
      <c r="I95" s="74"/>
    </row>
    <row r="96" spans="5:10" x14ac:dyDescent="0.2">
      <c r="E96" s="23"/>
      <c r="F96" s="2"/>
      <c r="H96" s="73"/>
      <c r="I96" s="74"/>
    </row>
    <row r="97" spans="5:9" x14ac:dyDescent="0.2">
      <c r="E97" s="23"/>
      <c r="F97" s="2"/>
      <c r="H97" s="73"/>
      <c r="I97" s="74"/>
    </row>
    <row r="98" spans="5:9" x14ac:dyDescent="0.2">
      <c r="E98" s="23"/>
      <c r="F98" s="2"/>
      <c r="H98" s="73"/>
      <c r="I98" s="74"/>
    </row>
    <row r="99" spans="5:9" x14ac:dyDescent="0.2">
      <c r="E99" s="23"/>
      <c r="F99" s="2"/>
      <c r="H99" s="73"/>
      <c r="I99" s="74"/>
    </row>
    <row r="100" spans="5:9" x14ac:dyDescent="0.2">
      <c r="E100" s="23"/>
      <c r="F100" s="2"/>
      <c r="H100" s="73"/>
      <c r="I100" s="74"/>
    </row>
    <row r="101" spans="5:9" x14ac:dyDescent="0.2">
      <c r="E101" s="23"/>
      <c r="F101" s="2"/>
      <c r="H101" s="73"/>
      <c r="I101" s="74"/>
    </row>
    <row r="102" spans="5:9" x14ac:dyDescent="0.2">
      <c r="E102" s="23"/>
      <c r="F102" s="2"/>
      <c r="H102" s="73"/>
      <c r="I102" s="74"/>
    </row>
    <row r="103" spans="5:9" x14ac:dyDescent="0.2">
      <c r="E103" s="23"/>
      <c r="F103" s="2"/>
      <c r="H103" s="73"/>
      <c r="I103" s="74"/>
    </row>
    <row r="104" spans="5:9" x14ac:dyDescent="0.2">
      <c r="E104" s="23"/>
      <c r="F104" s="2"/>
      <c r="H104" s="73"/>
      <c r="I104" s="74"/>
    </row>
    <row r="105" spans="5:9" x14ac:dyDescent="0.2">
      <c r="E105" s="23"/>
      <c r="F105" s="2"/>
      <c r="H105" s="73"/>
      <c r="I105" s="74"/>
    </row>
    <row r="106" spans="5:9" x14ac:dyDescent="0.2">
      <c r="E106" s="23"/>
      <c r="F106" s="2"/>
      <c r="H106" s="73"/>
      <c r="I106" s="74"/>
    </row>
    <row r="107" spans="5:9" x14ac:dyDescent="0.2">
      <c r="E107" s="23"/>
      <c r="F107" s="2"/>
      <c r="H107" s="73"/>
      <c r="I107" s="74"/>
    </row>
    <row r="108" spans="5:9" x14ac:dyDescent="0.2">
      <c r="E108" s="23"/>
      <c r="F108" s="2"/>
      <c r="H108" s="73"/>
      <c r="I108" s="74"/>
    </row>
    <row r="109" spans="5:9" x14ac:dyDescent="0.2">
      <c r="E109" s="23"/>
      <c r="F109" s="2"/>
      <c r="H109" s="73"/>
      <c r="I109" s="74"/>
    </row>
    <row r="110" spans="5:9" x14ac:dyDescent="0.2">
      <c r="E110" s="23"/>
      <c r="F110" s="2"/>
      <c r="H110" s="73"/>
      <c r="I110" s="74"/>
    </row>
    <row r="111" spans="5:9" x14ac:dyDescent="0.2">
      <c r="E111" s="23"/>
      <c r="F111" s="2"/>
      <c r="H111" s="73"/>
      <c r="I111" s="74"/>
    </row>
    <row r="112" spans="5:9" x14ac:dyDescent="0.2">
      <c r="E112" s="23"/>
      <c r="F112" s="2"/>
      <c r="H112" s="73"/>
      <c r="I112" s="74"/>
    </row>
    <row r="113" spans="5:9" x14ac:dyDescent="0.2">
      <c r="E113" s="23"/>
      <c r="F113" s="2"/>
      <c r="H113" s="73"/>
      <c r="I113" s="74"/>
    </row>
    <row r="114" spans="5:9" x14ac:dyDescent="0.2">
      <c r="E114" s="23"/>
      <c r="F114" s="2"/>
      <c r="H114" s="73"/>
      <c r="I114" s="74"/>
    </row>
    <row r="115" spans="5:9" x14ac:dyDescent="0.2">
      <c r="E115" s="23"/>
      <c r="F115" s="2"/>
      <c r="H115" s="73"/>
      <c r="I115" s="74"/>
    </row>
    <row r="116" spans="5:9" x14ac:dyDescent="0.2">
      <c r="E116" s="23"/>
      <c r="F116" s="2"/>
      <c r="H116" s="73"/>
      <c r="I116" s="74"/>
    </row>
    <row r="117" spans="5:9" x14ac:dyDescent="0.2">
      <c r="E117" s="23"/>
      <c r="F117" s="2"/>
      <c r="H117" s="73"/>
      <c r="I117" s="74"/>
    </row>
    <row r="118" spans="5:9" x14ac:dyDescent="0.2">
      <c r="E118" s="23"/>
      <c r="F118" s="2"/>
      <c r="H118" s="73"/>
      <c r="I118" s="74"/>
    </row>
    <row r="119" spans="5:9" x14ac:dyDescent="0.2">
      <c r="E119" s="23"/>
      <c r="F119" s="2"/>
      <c r="H119" s="73"/>
      <c r="I119" s="74"/>
    </row>
    <row r="120" spans="5:9" x14ac:dyDescent="0.2">
      <c r="E120" s="23"/>
      <c r="F120" s="2"/>
      <c r="H120" s="73"/>
      <c r="I120" s="74"/>
    </row>
    <row r="121" spans="5:9" x14ac:dyDescent="0.2">
      <c r="E121" s="23"/>
      <c r="F121" s="2"/>
      <c r="H121" s="73"/>
      <c r="I121" s="74"/>
    </row>
    <row r="122" spans="5:9" x14ac:dyDescent="0.2">
      <c r="E122" s="23"/>
      <c r="F122" s="2"/>
      <c r="H122" s="73"/>
      <c r="I122" s="74"/>
    </row>
    <row r="123" spans="5:9" x14ac:dyDescent="0.2">
      <c r="E123" s="23"/>
      <c r="F123" s="2"/>
      <c r="H123" s="73"/>
      <c r="I123" s="74"/>
    </row>
    <row r="124" spans="5:9" x14ac:dyDescent="0.2">
      <c r="E124" s="23"/>
      <c r="F124" s="2"/>
      <c r="H124" s="73"/>
      <c r="I124" s="74"/>
    </row>
    <row r="125" spans="5:9" x14ac:dyDescent="0.2">
      <c r="E125" s="23"/>
      <c r="F125" s="2"/>
      <c r="H125" s="73"/>
      <c r="I125" s="74"/>
    </row>
    <row r="126" spans="5:9" x14ac:dyDescent="0.2">
      <c r="E126" s="23"/>
      <c r="F126" s="2"/>
      <c r="H126" s="73"/>
      <c r="I126" s="74"/>
    </row>
    <row r="127" spans="5:9" x14ac:dyDescent="0.2">
      <c r="E127" s="23"/>
      <c r="F127" s="2"/>
      <c r="H127" s="73"/>
      <c r="I127" s="74"/>
    </row>
    <row r="128" spans="5:9" x14ac:dyDescent="0.2">
      <c r="E128" s="23"/>
      <c r="F128" s="2"/>
      <c r="H128" s="73"/>
      <c r="I128" s="74"/>
    </row>
    <row r="129" spans="5:9" x14ac:dyDescent="0.2">
      <c r="E129" s="23"/>
      <c r="F129" s="2"/>
      <c r="H129" s="73"/>
      <c r="I129" s="74"/>
    </row>
    <row r="130" spans="5:9" x14ac:dyDescent="0.2">
      <c r="E130" s="23"/>
      <c r="F130" s="2"/>
      <c r="H130" s="73"/>
      <c r="I130" s="74"/>
    </row>
    <row r="131" spans="5:9" x14ac:dyDescent="0.2">
      <c r="E131" s="23"/>
      <c r="F131" s="2"/>
      <c r="H131" s="73"/>
      <c r="I131" s="74"/>
    </row>
    <row r="132" spans="5:9" x14ac:dyDescent="0.2">
      <c r="E132" s="23"/>
      <c r="F132" s="2"/>
      <c r="H132" s="73"/>
      <c r="I132" s="74"/>
    </row>
    <row r="133" spans="5:9" x14ac:dyDescent="0.2">
      <c r="E133" s="23"/>
      <c r="F133" s="2"/>
      <c r="H133" s="73"/>
      <c r="I133" s="74"/>
    </row>
    <row r="134" spans="5:9" x14ac:dyDescent="0.2">
      <c r="E134" s="23"/>
      <c r="F134" s="2"/>
      <c r="H134" s="73"/>
      <c r="I134" s="74"/>
    </row>
    <row r="135" spans="5:9" x14ac:dyDescent="0.2">
      <c r="E135" s="23"/>
      <c r="F135" s="2"/>
      <c r="H135" s="73"/>
      <c r="I135" s="74"/>
    </row>
    <row r="136" spans="5:9" x14ac:dyDescent="0.2">
      <c r="E136" s="23"/>
      <c r="F136" s="2"/>
      <c r="H136" s="73"/>
      <c r="I136" s="74"/>
    </row>
    <row r="137" spans="5:9" x14ac:dyDescent="0.2">
      <c r="E137" s="23"/>
      <c r="F137" s="2"/>
      <c r="H137" s="73"/>
      <c r="I137" s="74"/>
    </row>
    <row r="138" spans="5:9" x14ac:dyDescent="0.2">
      <c r="E138" s="23"/>
      <c r="F138" s="2"/>
      <c r="H138" s="73"/>
      <c r="I138" s="74"/>
    </row>
    <row r="139" spans="5:9" x14ac:dyDescent="0.2">
      <c r="E139" s="23"/>
      <c r="F139" s="2"/>
      <c r="H139" s="73"/>
      <c r="I139" s="74"/>
    </row>
    <row r="140" spans="5:9" x14ac:dyDescent="0.2">
      <c r="E140" s="23"/>
      <c r="F140" s="2"/>
      <c r="H140" s="73"/>
      <c r="I140" s="74"/>
    </row>
    <row r="141" spans="5:9" x14ac:dyDescent="0.2">
      <c r="E141" s="23"/>
      <c r="F141" s="2"/>
      <c r="H141" s="73"/>
      <c r="I141" s="74"/>
    </row>
    <row r="142" spans="5:9" x14ac:dyDescent="0.2">
      <c r="E142" s="23"/>
      <c r="F142" s="2"/>
      <c r="H142" s="73"/>
      <c r="I142" s="74"/>
    </row>
    <row r="143" spans="5:9" x14ac:dyDescent="0.2">
      <c r="E143" s="23"/>
      <c r="F143" s="2"/>
      <c r="H143" s="73"/>
      <c r="I143" s="74"/>
    </row>
    <row r="144" spans="5:9" x14ac:dyDescent="0.2">
      <c r="E144" s="23"/>
      <c r="F144" s="2"/>
      <c r="H144" s="73"/>
      <c r="I144" s="74"/>
    </row>
    <row r="145" spans="5:9" x14ac:dyDescent="0.2">
      <c r="E145" s="23"/>
      <c r="F145" s="2"/>
      <c r="H145" s="73"/>
      <c r="I145" s="74"/>
    </row>
    <row r="146" spans="5:9" x14ac:dyDescent="0.2">
      <c r="E146" s="23"/>
      <c r="F146" s="2"/>
      <c r="H146" s="73"/>
      <c r="I146" s="74"/>
    </row>
    <row r="147" spans="5:9" x14ac:dyDescent="0.2">
      <c r="E147" s="23"/>
      <c r="F147" s="2"/>
      <c r="H147" s="73"/>
      <c r="I147" s="74"/>
    </row>
    <row r="148" spans="5:9" x14ac:dyDescent="0.2">
      <c r="E148" s="23"/>
      <c r="F148" s="2"/>
      <c r="H148" s="73"/>
      <c r="I148" s="74"/>
    </row>
    <row r="149" spans="5:9" x14ac:dyDescent="0.2">
      <c r="E149" s="23"/>
      <c r="F149" s="2"/>
      <c r="H149" s="73"/>
      <c r="I149" s="74"/>
    </row>
    <row r="150" spans="5:9" x14ac:dyDescent="0.2">
      <c r="E150" s="23"/>
      <c r="F150" s="2"/>
      <c r="H150" s="73"/>
      <c r="I150" s="74"/>
    </row>
    <row r="151" spans="5:9" x14ac:dyDescent="0.2">
      <c r="E151" s="23"/>
      <c r="F151" s="2"/>
      <c r="H151" s="73"/>
      <c r="I151" s="74"/>
    </row>
    <row r="152" spans="5:9" x14ac:dyDescent="0.2">
      <c r="E152" s="23"/>
      <c r="F152" s="2"/>
      <c r="H152" s="73"/>
      <c r="I152" s="74"/>
    </row>
    <row r="153" spans="5:9" x14ac:dyDescent="0.2">
      <c r="E153" s="23"/>
      <c r="F153" s="2"/>
      <c r="H153" s="73"/>
      <c r="I153" s="74"/>
    </row>
    <row r="154" spans="5:9" x14ac:dyDescent="0.2">
      <c r="E154" s="23"/>
      <c r="F154" s="2"/>
      <c r="H154" s="73"/>
      <c r="I154" s="74"/>
    </row>
    <row r="155" spans="5:9" x14ac:dyDescent="0.2">
      <c r="E155" s="23"/>
      <c r="F155" s="2"/>
      <c r="H155" s="73"/>
      <c r="I155" s="74"/>
    </row>
    <row r="156" spans="5:9" x14ac:dyDescent="0.2">
      <c r="E156" s="23"/>
      <c r="F156" s="2"/>
      <c r="H156" s="73"/>
      <c r="I156" s="74"/>
    </row>
    <row r="157" spans="5:9" x14ac:dyDescent="0.2">
      <c r="E157" s="23"/>
      <c r="F157" s="2"/>
      <c r="H157" s="73"/>
      <c r="I157" s="74"/>
    </row>
    <row r="158" spans="5:9" x14ac:dyDescent="0.2">
      <c r="E158" s="23"/>
      <c r="F158" s="2"/>
      <c r="H158" s="73"/>
      <c r="I158" s="74"/>
    </row>
    <row r="159" spans="5:9" x14ac:dyDescent="0.2">
      <c r="E159" s="23"/>
      <c r="F159" s="2"/>
      <c r="H159" s="73"/>
      <c r="I159" s="74"/>
    </row>
    <row r="160" spans="5:9" x14ac:dyDescent="0.2">
      <c r="E160" s="23"/>
      <c r="F160" s="2"/>
      <c r="H160" s="73"/>
      <c r="I160" s="74"/>
    </row>
    <row r="161" spans="5:9" x14ac:dyDescent="0.2">
      <c r="E161" s="23"/>
      <c r="F161" s="2"/>
      <c r="H161" s="73"/>
      <c r="I161" s="74"/>
    </row>
    <row r="162" spans="5:9" x14ac:dyDescent="0.2">
      <c r="E162" s="23"/>
      <c r="F162" s="2"/>
      <c r="H162" s="73"/>
      <c r="I162" s="74"/>
    </row>
    <row r="163" spans="5:9" x14ac:dyDescent="0.2">
      <c r="E163" s="23"/>
      <c r="F163" s="2"/>
      <c r="H163" s="73"/>
      <c r="I163" s="74"/>
    </row>
    <row r="164" spans="5:9" x14ac:dyDescent="0.2">
      <c r="E164" s="23"/>
      <c r="F164" s="2"/>
      <c r="H164" s="73"/>
      <c r="I164" s="74"/>
    </row>
    <row r="165" spans="5:9" x14ac:dyDescent="0.2">
      <c r="E165" s="23"/>
      <c r="F165" s="2"/>
      <c r="H165" s="73"/>
      <c r="I165" s="74"/>
    </row>
    <row r="166" spans="5:9" x14ac:dyDescent="0.2">
      <c r="E166" s="23"/>
      <c r="F166" s="2"/>
      <c r="H166" s="73"/>
      <c r="I166" s="74"/>
    </row>
    <row r="167" spans="5:9" x14ac:dyDescent="0.2">
      <c r="E167" s="23"/>
      <c r="F167" s="2"/>
      <c r="H167" s="73"/>
      <c r="I167" s="74"/>
    </row>
    <row r="168" spans="5:9" x14ac:dyDescent="0.2">
      <c r="E168" s="23"/>
      <c r="F168" s="2"/>
      <c r="H168" s="73"/>
      <c r="I168" s="74"/>
    </row>
    <row r="169" spans="5:9" x14ac:dyDescent="0.2">
      <c r="E169" s="23"/>
      <c r="F169" s="2"/>
      <c r="H169" s="73"/>
      <c r="I169" s="74"/>
    </row>
    <row r="170" spans="5:9" x14ac:dyDescent="0.2">
      <c r="E170" s="23"/>
      <c r="F170" s="2"/>
      <c r="H170" s="73"/>
      <c r="I170" s="74"/>
    </row>
    <row r="171" spans="5:9" x14ac:dyDescent="0.2">
      <c r="E171" s="23"/>
      <c r="F171" s="2"/>
      <c r="H171" s="73"/>
      <c r="I171" s="74"/>
    </row>
    <row r="172" spans="5:9" x14ac:dyDescent="0.2">
      <c r="E172" s="23"/>
      <c r="F172" s="2"/>
      <c r="H172" s="73"/>
      <c r="I172" s="74"/>
    </row>
    <row r="173" spans="5:9" x14ac:dyDescent="0.2">
      <c r="E173" s="23"/>
      <c r="F173" s="2"/>
      <c r="H173" s="73"/>
      <c r="I173" s="74"/>
    </row>
    <row r="174" spans="5:9" x14ac:dyDescent="0.2">
      <c r="E174" s="23"/>
      <c r="F174" s="2"/>
      <c r="H174" s="73"/>
      <c r="I174" s="74"/>
    </row>
    <row r="175" spans="5:9" x14ac:dyDescent="0.2">
      <c r="E175" s="23"/>
      <c r="F175" s="2"/>
      <c r="H175" s="73"/>
      <c r="I175" s="74"/>
    </row>
    <row r="176" spans="5:9" x14ac:dyDescent="0.2">
      <c r="E176" s="23"/>
      <c r="F176" s="2"/>
      <c r="H176" s="73"/>
      <c r="I176" s="74"/>
    </row>
    <row r="177" spans="5:9" x14ac:dyDescent="0.2">
      <c r="E177" s="23"/>
      <c r="F177" s="2"/>
      <c r="H177" s="73"/>
      <c r="I177" s="74"/>
    </row>
    <row r="178" spans="5:9" x14ac:dyDescent="0.2">
      <c r="E178" s="23"/>
      <c r="F178" s="2"/>
      <c r="H178" s="73"/>
      <c r="I178" s="74"/>
    </row>
    <row r="179" spans="5:9" x14ac:dyDescent="0.2">
      <c r="E179" s="23"/>
      <c r="F179" s="2"/>
      <c r="H179" s="73"/>
      <c r="I179" s="74"/>
    </row>
    <row r="180" spans="5:9" x14ac:dyDescent="0.2">
      <c r="E180" s="23"/>
      <c r="F180" s="2"/>
      <c r="H180" s="73"/>
      <c r="I180" s="74"/>
    </row>
    <row r="181" spans="5:9" x14ac:dyDescent="0.2">
      <c r="E181" s="23"/>
      <c r="F181" s="2"/>
      <c r="H181" s="73"/>
      <c r="I181" s="74"/>
    </row>
    <row r="182" spans="5:9" x14ac:dyDescent="0.2">
      <c r="E182" s="23"/>
      <c r="F182" s="2"/>
      <c r="H182" s="73"/>
      <c r="I182" s="74"/>
    </row>
    <row r="183" spans="5:9" x14ac:dyDescent="0.2">
      <c r="E183" s="23"/>
      <c r="F183" s="2"/>
      <c r="H183" s="73"/>
      <c r="I183" s="74"/>
    </row>
    <row r="184" spans="5:9" x14ac:dyDescent="0.2">
      <c r="E184" s="23"/>
      <c r="F184" s="2"/>
      <c r="H184" s="73"/>
      <c r="I184" s="74"/>
    </row>
    <row r="185" spans="5:9" x14ac:dyDescent="0.2">
      <c r="E185" s="23"/>
      <c r="F185" s="2"/>
      <c r="H185" s="73"/>
      <c r="I185" s="74"/>
    </row>
    <row r="186" spans="5:9" x14ac:dyDescent="0.2">
      <c r="E186" s="23"/>
      <c r="F186" s="2"/>
      <c r="H186" s="73"/>
      <c r="I186" s="74"/>
    </row>
    <row r="187" spans="5:9" x14ac:dyDescent="0.2">
      <c r="E187" s="23"/>
      <c r="F187" s="2"/>
      <c r="H187" s="73"/>
      <c r="I187" s="74"/>
    </row>
    <row r="188" spans="5:9" x14ac:dyDescent="0.2">
      <c r="E188" s="23"/>
      <c r="F188" s="2"/>
      <c r="H188" s="73"/>
      <c r="I188" s="74"/>
    </row>
    <row r="189" spans="5:9" x14ac:dyDescent="0.2">
      <c r="E189" s="23"/>
      <c r="F189" s="2"/>
      <c r="H189" s="73"/>
      <c r="I189" s="74"/>
    </row>
    <row r="190" spans="5:9" x14ac:dyDescent="0.2">
      <c r="E190" s="23"/>
      <c r="F190" s="2"/>
      <c r="H190" s="73"/>
      <c r="I190" s="74"/>
    </row>
    <row r="191" spans="5:9" x14ac:dyDescent="0.2">
      <c r="E191" s="23"/>
      <c r="F191" s="2"/>
      <c r="H191" s="73"/>
      <c r="I191" s="74"/>
    </row>
    <row r="192" spans="5:9" x14ac:dyDescent="0.2">
      <c r="E192" s="23"/>
      <c r="F192" s="2"/>
      <c r="H192" s="73"/>
      <c r="I192" s="74"/>
    </row>
    <row r="193" spans="5:9" x14ac:dyDescent="0.2">
      <c r="E193" s="23"/>
      <c r="F193" s="2"/>
      <c r="H193" s="73"/>
      <c r="I193" s="74"/>
    </row>
    <row r="194" spans="5:9" x14ac:dyDescent="0.2">
      <c r="E194" s="23"/>
      <c r="F194" s="2"/>
      <c r="H194" s="73"/>
      <c r="I194" s="74"/>
    </row>
    <row r="195" spans="5:9" x14ac:dyDescent="0.2">
      <c r="E195" s="23"/>
      <c r="F195" s="2"/>
      <c r="H195" s="73"/>
      <c r="I195" s="74"/>
    </row>
    <row r="196" spans="5:9" x14ac:dyDescent="0.2">
      <c r="E196" s="23"/>
      <c r="F196" s="2"/>
      <c r="H196" s="73"/>
      <c r="I196" s="74"/>
    </row>
    <row r="197" spans="5:9" x14ac:dyDescent="0.2">
      <c r="E197" s="23"/>
      <c r="F197" s="2"/>
      <c r="H197" s="73"/>
      <c r="I197" s="74"/>
    </row>
    <row r="198" spans="5:9" x14ac:dyDescent="0.2">
      <c r="E198" s="23"/>
      <c r="F198" s="2"/>
      <c r="H198" s="73"/>
      <c r="I198" s="74"/>
    </row>
    <row r="199" spans="5:9" x14ac:dyDescent="0.2">
      <c r="E199" s="23"/>
      <c r="F199" s="2"/>
      <c r="H199" s="73"/>
      <c r="I199" s="74"/>
    </row>
    <row r="200" spans="5:9" x14ac:dyDescent="0.2">
      <c r="E200" s="23"/>
      <c r="F200" s="2"/>
      <c r="H200" s="73"/>
      <c r="I200" s="74"/>
    </row>
    <row r="201" spans="5:9" x14ac:dyDescent="0.2">
      <c r="E201" s="23"/>
      <c r="F201" s="2"/>
      <c r="H201" s="73"/>
      <c r="I201" s="74"/>
    </row>
    <row r="202" spans="5:9" x14ac:dyDescent="0.2">
      <c r="E202" s="23"/>
      <c r="F202" s="2"/>
      <c r="H202" s="73"/>
      <c r="I202" s="74"/>
    </row>
    <row r="203" spans="5:9" x14ac:dyDescent="0.2">
      <c r="E203" s="23"/>
      <c r="F203" s="2"/>
      <c r="H203" s="73"/>
      <c r="I203" s="74"/>
    </row>
    <row r="204" spans="5:9" x14ac:dyDescent="0.2">
      <c r="E204" s="23"/>
      <c r="F204" s="2"/>
      <c r="H204" s="73"/>
      <c r="I204" s="74"/>
    </row>
    <row r="205" spans="5:9" x14ac:dyDescent="0.2">
      <c r="E205" s="23"/>
      <c r="F205" s="2"/>
      <c r="H205" s="73"/>
      <c r="I205" s="74"/>
    </row>
    <row r="206" spans="5:9" x14ac:dyDescent="0.2">
      <c r="E206" s="23"/>
      <c r="F206" s="2"/>
      <c r="H206" s="73"/>
      <c r="I206" s="74"/>
    </row>
    <row r="207" spans="5:9" x14ac:dyDescent="0.2">
      <c r="E207" s="23"/>
      <c r="F207" s="2"/>
      <c r="H207" s="73"/>
      <c r="I207" s="74"/>
    </row>
    <row r="208" spans="5:9" x14ac:dyDescent="0.2">
      <c r="E208" s="23"/>
      <c r="F208" s="2"/>
      <c r="H208" s="73"/>
      <c r="I208" s="74"/>
    </row>
    <row r="209" spans="5:9" x14ac:dyDescent="0.2">
      <c r="E209" s="23"/>
      <c r="F209" s="2"/>
      <c r="H209" s="73"/>
      <c r="I209" s="74"/>
    </row>
    <row r="210" spans="5:9" x14ac:dyDescent="0.2">
      <c r="E210" s="23"/>
      <c r="F210" s="2"/>
      <c r="H210" s="73"/>
      <c r="I210" s="74"/>
    </row>
    <row r="211" spans="5:9" x14ac:dyDescent="0.2">
      <c r="E211" s="23"/>
      <c r="F211" s="2"/>
      <c r="H211" s="73"/>
      <c r="I211" s="74"/>
    </row>
    <row r="212" spans="5:9" x14ac:dyDescent="0.2">
      <c r="E212" s="23"/>
      <c r="F212" s="2"/>
      <c r="H212" s="73"/>
      <c r="I212" s="74"/>
    </row>
    <row r="213" spans="5:9" x14ac:dyDescent="0.2">
      <c r="E213" s="23"/>
      <c r="F213" s="2"/>
      <c r="H213" s="73"/>
      <c r="I213" s="74"/>
    </row>
    <row r="214" spans="5:9" x14ac:dyDescent="0.2">
      <c r="E214" s="23"/>
      <c r="F214" s="2"/>
      <c r="H214" s="73"/>
      <c r="I214" s="74"/>
    </row>
    <row r="215" spans="5:9" x14ac:dyDescent="0.2">
      <c r="E215" s="23"/>
      <c r="F215" s="2"/>
      <c r="H215" s="73"/>
      <c r="I215" s="74"/>
    </row>
    <row r="216" spans="5:9" x14ac:dyDescent="0.2">
      <c r="E216" s="23"/>
      <c r="F216" s="2"/>
      <c r="H216" s="73"/>
      <c r="I216" s="74"/>
    </row>
    <row r="217" spans="5:9" x14ac:dyDescent="0.2">
      <c r="E217" s="23"/>
      <c r="F217" s="2"/>
      <c r="H217" s="73"/>
      <c r="I217" s="74"/>
    </row>
    <row r="218" spans="5:9" x14ac:dyDescent="0.2">
      <c r="E218" s="23"/>
      <c r="F218" s="2"/>
      <c r="H218" s="73"/>
      <c r="I218" s="74"/>
    </row>
    <row r="219" spans="5:9" x14ac:dyDescent="0.2">
      <c r="E219" s="23"/>
      <c r="F219" s="2"/>
      <c r="H219" s="73"/>
      <c r="I219" s="74"/>
    </row>
    <row r="220" spans="5:9" x14ac:dyDescent="0.2">
      <c r="E220" s="23"/>
      <c r="F220" s="2"/>
      <c r="H220" s="73"/>
      <c r="I220" s="74"/>
    </row>
    <row r="221" spans="5:9" x14ac:dyDescent="0.2">
      <c r="E221" s="23"/>
      <c r="F221" s="2"/>
      <c r="H221" s="73"/>
      <c r="I221" s="74"/>
    </row>
    <row r="222" spans="5:9" x14ac:dyDescent="0.2">
      <c r="E222" s="23"/>
      <c r="F222" s="2"/>
      <c r="H222" s="73"/>
      <c r="I222" s="74"/>
    </row>
    <row r="223" spans="5:9" x14ac:dyDescent="0.2">
      <c r="E223" s="23"/>
      <c r="F223" s="2"/>
      <c r="H223" s="73"/>
      <c r="I223" s="74"/>
    </row>
    <row r="224" spans="5:9" x14ac:dyDescent="0.2">
      <c r="E224" s="23"/>
      <c r="F224" s="2"/>
      <c r="H224" s="73"/>
      <c r="I224" s="74"/>
    </row>
    <row r="225" spans="5:9" x14ac:dyDescent="0.2">
      <c r="E225" s="23"/>
      <c r="F225" s="2"/>
      <c r="H225" s="73"/>
      <c r="I225" s="74"/>
    </row>
    <row r="226" spans="5:9" x14ac:dyDescent="0.2">
      <c r="E226" s="23"/>
      <c r="F226" s="2"/>
      <c r="H226" s="73"/>
      <c r="I226" s="74"/>
    </row>
    <row r="227" spans="5:9" x14ac:dyDescent="0.2">
      <c r="E227" s="23"/>
      <c r="F227" s="2"/>
      <c r="H227" s="73"/>
      <c r="I227" s="74"/>
    </row>
    <row r="228" spans="5:9" x14ac:dyDescent="0.2">
      <c r="E228" s="23"/>
      <c r="F228" s="2"/>
      <c r="H228" s="73"/>
      <c r="I228" s="74"/>
    </row>
    <row r="229" spans="5:9" x14ac:dyDescent="0.2">
      <c r="E229" s="23"/>
      <c r="F229" s="2"/>
      <c r="H229" s="73"/>
      <c r="I229" s="74"/>
    </row>
    <row r="230" spans="5:9" x14ac:dyDescent="0.2">
      <c r="E230" s="23"/>
      <c r="F230" s="2"/>
      <c r="H230" s="73"/>
      <c r="I230" s="74"/>
    </row>
    <row r="231" spans="5:9" x14ac:dyDescent="0.2">
      <c r="E231" s="23"/>
      <c r="F231" s="2"/>
      <c r="H231" s="73"/>
      <c r="I231" s="74"/>
    </row>
    <row r="232" spans="5:9" x14ac:dyDescent="0.2">
      <c r="E232" s="23"/>
      <c r="F232" s="2"/>
      <c r="H232" s="73"/>
      <c r="I232" s="74"/>
    </row>
    <row r="233" spans="5:9" x14ac:dyDescent="0.2">
      <c r="E233" s="23"/>
      <c r="F233" s="2"/>
      <c r="H233" s="73"/>
      <c r="I233" s="74"/>
    </row>
    <row r="234" spans="5:9" x14ac:dyDescent="0.2">
      <c r="E234" s="23"/>
      <c r="F234" s="2"/>
      <c r="H234" s="73"/>
      <c r="I234" s="74"/>
    </row>
    <row r="235" spans="5:9" x14ac:dyDescent="0.2">
      <c r="E235" s="23"/>
      <c r="F235" s="2"/>
      <c r="H235" s="73"/>
      <c r="I235" s="74"/>
    </row>
    <row r="236" spans="5:9" x14ac:dyDescent="0.2">
      <c r="E236" s="23"/>
      <c r="F236" s="2"/>
      <c r="H236" s="73"/>
      <c r="I236" s="74"/>
    </row>
    <row r="237" spans="5:9" x14ac:dyDescent="0.2">
      <c r="E237" s="23"/>
      <c r="F237" s="2"/>
      <c r="H237" s="73"/>
      <c r="I237" s="74"/>
    </row>
    <row r="238" spans="5:9" x14ac:dyDescent="0.2">
      <c r="E238" s="23"/>
      <c r="F238" s="2"/>
      <c r="H238" s="73"/>
      <c r="I238" s="74"/>
    </row>
    <row r="239" spans="5:9" x14ac:dyDescent="0.2">
      <c r="E239" s="23"/>
      <c r="F239" s="2"/>
      <c r="H239" s="73"/>
      <c r="I239" s="74"/>
    </row>
    <row r="240" spans="5:9" x14ac:dyDescent="0.2">
      <c r="E240" s="23"/>
      <c r="F240" s="2"/>
      <c r="H240" s="73"/>
      <c r="I240" s="74"/>
    </row>
    <row r="241" spans="5:9" x14ac:dyDescent="0.2">
      <c r="E241" s="23"/>
      <c r="F241" s="2"/>
      <c r="H241" s="73"/>
      <c r="I241" s="74"/>
    </row>
    <row r="242" spans="5:9" x14ac:dyDescent="0.2">
      <c r="E242" s="23"/>
      <c r="F242" s="2"/>
      <c r="H242" s="73"/>
      <c r="I242" s="74"/>
    </row>
    <row r="243" spans="5:9" x14ac:dyDescent="0.2">
      <c r="E243" s="23"/>
      <c r="F243" s="2"/>
      <c r="H243" s="73"/>
      <c r="I243" s="74"/>
    </row>
    <row r="244" spans="5:9" x14ac:dyDescent="0.2">
      <c r="E244" s="23"/>
      <c r="F244" s="2"/>
      <c r="H244" s="73"/>
      <c r="I244" s="74"/>
    </row>
    <row r="245" spans="5:9" x14ac:dyDescent="0.2">
      <c r="E245" s="23"/>
      <c r="F245" s="2"/>
      <c r="H245" s="73"/>
      <c r="I245" s="74"/>
    </row>
    <row r="246" spans="5:9" x14ac:dyDescent="0.2">
      <c r="E246" s="23"/>
      <c r="F246" s="2"/>
      <c r="H246" s="73"/>
      <c r="I246" s="74"/>
    </row>
    <row r="247" spans="5:9" x14ac:dyDescent="0.2">
      <c r="E247" s="23"/>
      <c r="F247" s="2"/>
      <c r="H247" s="73"/>
      <c r="I247" s="74"/>
    </row>
    <row r="248" spans="5:9" x14ac:dyDescent="0.2">
      <c r="E248" s="23"/>
      <c r="F248" s="2"/>
      <c r="H248" s="73"/>
      <c r="I248" s="74"/>
    </row>
    <row r="249" spans="5:9" x14ac:dyDescent="0.2">
      <c r="E249" s="23"/>
      <c r="F249" s="2"/>
      <c r="H249" s="73"/>
      <c r="I249" s="74"/>
    </row>
    <row r="250" spans="5:9" x14ac:dyDescent="0.2">
      <c r="E250" s="23"/>
      <c r="F250" s="2"/>
      <c r="H250" s="73"/>
      <c r="I250" s="74"/>
    </row>
    <row r="251" spans="5:9" x14ac:dyDescent="0.2">
      <c r="E251" s="23"/>
      <c r="F251" s="2"/>
      <c r="H251" s="73"/>
      <c r="I251" s="74"/>
    </row>
    <row r="252" spans="5:9" x14ac:dyDescent="0.2">
      <c r="E252" s="23"/>
      <c r="F252" s="2"/>
      <c r="H252" s="73"/>
      <c r="I252" s="74"/>
    </row>
    <row r="253" spans="5:9" x14ac:dyDescent="0.2">
      <c r="E253" s="23"/>
      <c r="F253" s="2"/>
      <c r="H253" s="73"/>
      <c r="I253" s="74"/>
    </row>
    <row r="254" spans="5:9" x14ac:dyDescent="0.2">
      <c r="E254" s="23"/>
      <c r="F254" s="2"/>
      <c r="H254" s="73"/>
      <c r="I254" s="74"/>
    </row>
    <row r="255" spans="5:9" x14ac:dyDescent="0.2">
      <c r="E255" s="23"/>
      <c r="F255" s="2"/>
      <c r="H255" s="73"/>
      <c r="I255" s="74"/>
    </row>
    <row r="256" spans="5:9" x14ac:dyDescent="0.2">
      <c r="E256" s="23"/>
      <c r="F256" s="2"/>
      <c r="H256" s="73"/>
      <c r="I256" s="74"/>
    </row>
    <row r="257" spans="5:9" x14ac:dyDescent="0.2">
      <c r="E257" s="23"/>
      <c r="F257" s="2"/>
      <c r="H257" s="73"/>
      <c r="I257" s="74"/>
    </row>
    <row r="258" spans="5:9" x14ac:dyDescent="0.2">
      <c r="E258" s="23"/>
      <c r="F258" s="2"/>
      <c r="H258" s="73"/>
      <c r="I258" s="74"/>
    </row>
    <row r="259" spans="5:9" x14ac:dyDescent="0.2">
      <c r="E259" s="23"/>
      <c r="F259" s="2"/>
      <c r="H259" s="73"/>
      <c r="I259" s="74"/>
    </row>
    <row r="260" spans="5:9" x14ac:dyDescent="0.2">
      <c r="E260" s="23"/>
      <c r="F260" s="2"/>
      <c r="H260" s="73"/>
      <c r="I260" s="74"/>
    </row>
    <row r="261" spans="5:9" x14ac:dyDescent="0.2">
      <c r="E261" s="23"/>
      <c r="F261" s="2"/>
      <c r="H261" s="73"/>
      <c r="I261" s="74"/>
    </row>
    <row r="262" spans="5:9" x14ac:dyDescent="0.2">
      <c r="E262" s="23"/>
      <c r="F262" s="2"/>
      <c r="H262" s="73"/>
      <c r="I262" s="74"/>
    </row>
    <row r="263" spans="5:9" x14ac:dyDescent="0.2">
      <c r="E263" s="23"/>
      <c r="F263" s="2"/>
      <c r="H263" s="73"/>
      <c r="I263" s="74"/>
    </row>
    <row r="264" spans="5:9" x14ac:dyDescent="0.2">
      <c r="E264" s="23"/>
      <c r="F264" s="2"/>
      <c r="H264" s="73"/>
      <c r="I264" s="74"/>
    </row>
    <row r="265" spans="5:9" x14ac:dyDescent="0.2">
      <c r="E265" s="23"/>
      <c r="F265" s="2"/>
      <c r="H265" s="73"/>
      <c r="I265" s="74"/>
    </row>
    <row r="266" spans="5:9" x14ac:dyDescent="0.2">
      <c r="E266" s="23"/>
      <c r="F266" s="2"/>
      <c r="H266" s="73"/>
      <c r="I266" s="74"/>
    </row>
    <row r="267" spans="5:9" x14ac:dyDescent="0.2">
      <c r="E267" s="23"/>
      <c r="F267" s="2"/>
      <c r="H267" s="73"/>
      <c r="I267" s="74"/>
    </row>
    <row r="268" spans="5:9" x14ac:dyDescent="0.2">
      <c r="E268" s="23"/>
      <c r="F268" s="2"/>
      <c r="H268" s="73"/>
      <c r="I268" s="74"/>
    </row>
    <row r="269" spans="5:9" x14ac:dyDescent="0.2">
      <c r="E269" s="23"/>
      <c r="F269" s="2"/>
      <c r="H269" s="73"/>
      <c r="I269" s="74"/>
    </row>
    <row r="270" spans="5:9" x14ac:dyDescent="0.2">
      <c r="E270" s="23"/>
      <c r="F270" s="2"/>
      <c r="H270" s="73"/>
      <c r="I270" s="74"/>
    </row>
    <row r="271" spans="5:9" x14ac:dyDescent="0.2">
      <c r="E271" s="23"/>
      <c r="F271" s="2"/>
      <c r="H271" s="73"/>
      <c r="I271" s="74"/>
    </row>
    <row r="272" spans="5:9" x14ac:dyDescent="0.2">
      <c r="E272" s="23"/>
      <c r="F272" s="2"/>
      <c r="H272" s="73"/>
      <c r="I272" s="74"/>
    </row>
    <row r="273" spans="5:9" x14ac:dyDescent="0.2">
      <c r="E273" s="23"/>
      <c r="F273" s="2"/>
      <c r="H273" s="73"/>
      <c r="I273" s="74"/>
    </row>
    <row r="274" spans="5:9" x14ac:dyDescent="0.2">
      <c r="E274" s="23"/>
      <c r="F274" s="2"/>
      <c r="H274" s="73"/>
      <c r="I274" s="74"/>
    </row>
    <row r="275" spans="5:9" x14ac:dyDescent="0.2">
      <c r="E275" s="23"/>
      <c r="F275" s="2"/>
      <c r="H275" s="73"/>
      <c r="I275" s="74"/>
    </row>
    <row r="276" spans="5:9" x14ac:dyDescent="0.2">
      <c r="E276" s="23"/>
      <c r="F276" s="2"/>
      <c r="H276" s="73"/>
      <c r="I276" s="74"/>
    </row>
    <row r="277" spans="5:9" x14ac:dyDescent="0.2">
      <c r="E277" s="23"/>
      <c r="F277" s="2"/>
      <c r="H277" s="73"/>
      <c r="I277" s="74"/>
    </row>
    <row r="278" spans="5:9" x14ac:dyDescent="0.2">
      <c r="E278" s="23"/>
      <c r="F278" s="2"/>
      <c r="H278" s="73"/>
      <c r="I278" s="74"/>
    </row>
    <row r="279" spans="5:9" x14ac:dyDescent="0.2">
      <c r="E279" s="23"/>
      <c r="F279" s="2"/>
      <c r="H279" s="73"/>
      <c r="I279" s="74"/>
    </row>
    <row r="280" spans="5:9" x14ac:dyDescent="0.2">
      <c r="E280" s="23"/>
      <c r="F280" s="2"/>
      <c r="H280" s="73"/>
      <c r="I280" s="74"/>
    </row>
    <row r="281" spans="5:9" x14ac:dyDescent="0.2">
      <c r="E281" s="23"/>
      <c r="F281" s="2"/>
      <c r="H281" s="73"/>
      <c r="I281" s="74"/>
    </row>
    <row r="282" spans="5:9" x14ac:dyDescent="0.2">
      <c r="E282" s="23"/>
      <c r="F282" s="2"/>
      <c r="H282" s="73"/>
      <c r="I282" s="74"/>
    </row>
    <row r="283" spans="5:9" x14ac:dyDescent="0.2">
      <c r="E283" s="23"/>
      <c r="F283" s="2"/>
      <c r="H283" s="73"/>
      <c r="I283" s="74"/>
    </row>
    <row r="284" spans="5:9" x14ac:dyDescent="0.2">
      <c r="E284" s="23"/>
      <c r="F284" s="2"/>
      <c r="H284" s="73"/>
      <c r="I284" s="74"/>
    </row>
    <row r="285" spans="5:9" x14ac:dyDescent="0.2">
      <c r="E285" s="23"/>
      <c r="F285" s="2"/>
      <c r="H285" s="73"/>
      <c r="I285" s="74"/>
    </row>
    <row r="286" spans="5:9" x14ac:dyDescent="0.2">
      <c r="E286" s="23"/>
      <c r="F286" s="2"/>
      <c r="H286" s="73"/>
      <c r="I286" s="74"/>
    </row>
    <row r="287" spans="5:9" x14ac:dyDescent="0.2">
      <c r="E287" s="23"/>
      <c r="F287" s="2"/>
      <c r="H287" s="73"/>
      <c r="I287" s="74"/>
    </row>
    <row r="288" spans="5:9" x14ac:dyDescent="0.2">
      <c r="E288" s="23"/>
      <c r="F288" s="2"/>
      <c r="H288" s="73"/>
      <c r="I288" s="74"/>
    </row>
    <row r="289" spans="5:9" x14ac:dyDescent="0.2">
      <c r="E289" s="23"/>
      <c r="F289" s="2"/>
      <c r="H289" s="73"/>
      <c r="I289" s="74"/>
    </row>
    <row r="290" spans="5:9" x14ac:dyDescent="0.2">
      <c r="E290" s="23"/>
      <c r="F290" s="2"/>
      <c r="H290" s="73"/>
      <c r="I290" s="74"/>
    </row>
    <row r="291" spans="5:9" x14ac:dyDescent="0.2">
      <c r="E291" s="23"/>
      <c r="F291" s="2"/>
      <c r="H291" s="73"/>
      <c r="I291" s="74"/>
    </row>
    <row r="292" spans="5:9" x14ac:dyDescent="0.2">
      <c r="E292" s="23"/>
      <c r="F292" s="2"/>
      <c r="H292" s="73"/>
      <c r="I292" s="74"/>
    </row>
    <row r="293" spans="5:9" x14ac:dyDescent="0.2">
      <c r="E293" s="23"/>
      <c r="F293" s="2"/>
      <c r="H293" s="73"/>
      <c r="I293" s="74"/>
    </row>
    <row r="294" spans="5:9" x14ac:dyDescent="0.2">
      <c r="E294" s="23"/>
      <c r="F294" s="2"/>
      <c r="H294" s="73"/>
      <c r="I294" s="74"/>
    </row>
    <row r="295" spans="5:9" x14ac:dyDescent="0.2">
      <c r="E295" s="23"/>
      <c r="F295" s="2"/>
      <c r="H295" s="73"/>
      <c r="I295" s="74"/>
    </row>
    <row r="296" spans="5:9" x14ac:dyDescent="0.2">
      <c r="E296" s="23"/>
      <c r="F296" s="2"/>
      <c r="H296" s="73"/>
      <c r="I296" s="74"/>
    </row>
    <row r="297" spans="5:9" x14ac:dyDescent="0.2">
      <c r="E297" s="23"/>
      <c r="F297" s="2"/>
      <c r="H297" s="73"/>
      <c r="I297" s="74"/>
    </row>
    <row r="298" spans="5:9" x14ac:dyDescent="0.2">
      <c r="E298" s="23"/>
      <c r="F298" s="2"/>
      <c r="H298" s="73"/>
      <c r="I298" s="74"/>
    </row>
    <row r="299" spans="5:9" x14ac:dyDescent="0.2">
      <c r="E299" s="23"/>
      <c r="F299" s="2"/>
      <c r="H299" s="73"/>
      <c r="I299" s="74"/>
    </row>
    <row r="300" spans="5:9" x14ac:dyDescent="0.2">
      <c r="E300" s="23"/>
      <c r="F300" s="2"/>
      <c r="H300" s="73"/>
      <c r="I300" s="74"/>
    </row>
    <row r="301" spans="5:9" x14ac:dyDescent="0.2">
      <c r="E301" s="23"/>
      <c r="F301" s="2"/>
      <c r="H301" s="73"/>
      <c r="I301" s="74"/>
    </row>
    <row r="302" spans="5:9" x14ac:dyDescent="0.2">
      <c r="E302" s="23"/>
      <c r="F302" s="2"/>
      <c r="H302" s="73"/>
      <c r="I302" s="74"/>
    </row>
    <row r="303" spans="5:9" x14ac:dyDescent="0.2">
      <c r="E303" s="23"/>
      <c r="F303" s="2"/>
      <c r="H303" s="73"/>
      <c r="I303" s="74"/>
    </row>
    <row r="304" spans="5:9" x14ac:dyDescent="0.2">
      <c r="E304" s="23"/>
      <c r="F304" s="2"/>
      <c r="H304" s="73"/>
      <c r="I304" s="74"/>
    </row>
    <row r="305" spans="5:9" x14ac:dyDescent="0.2">
      <c r="E305" s="23"/>
      <c r="F305" s="2"/>
      <c r="H305" s="73"/>
      <c r="I305" s="74"/>
    </row>
    <row r="306" spans="5:9" x14ac:dyDescent="0.2">
      <c r="E306" s="23"/>
      <c r="F306" s="2"/>
      <c r="H306" s="73"/>
      <c r="I306" s="74"/>
    </row>
    <row r="307" spans="5:9" x14ac:dyDescent="0.2">
      <c r="E307" s="23"/>
      <c r="F307" s="2"/>
      <c r="H307" s="73"/>
      <c r="I307" s="74"/>
    </row>
    <row r="308" spans="5:9" x14ac:dyDescent="0.2">
      <c r="E308" s="23"/>
      <c r="F308" s="2"/>
      <c r="H308" s="73"/>
      <c r="I308" s="74"/>
    </row>
    <row r="309" spans="5:9" x14ac:dyDescent="0.2">
      <c r="E309" s="23"/>
      <c r="F309" s="2"/>
      <c r="H309" s="73"/>
      <c r="I309" s="74"/>
    </row>
    <row r="310" spans="5:9" x14ac:dyDescent="0.2">
      <c r="E310" s="23"/>
      <c r="F310" s="2"/>
      <c r="H310" s="73"/>
      <c r="I310" s="74"/>
    </row>
    <row r="311" spans="5:9" x14ac:dyDescent="0.2">
      <c r="E311" s="23"/>
      <c r="F311" s="2"/>
      <c r="H311" s="73"/>
      <c r="I311" s="74"/>
    </row>
    <row r="312" spans="5:9" x14ac:dyDescent="0.2">
      <c r="E312" s="23"/>
      <c r="F312" s="2"/>
      <c r="H312" s="73"/>
      <c r="I312" s="74"/>
    </row>
    <row r="313" spans="5:9" x14ac:dyDescent="0.2">
      <c r="E313" s="23"/>
      <c r="F313" s="2"/>
      <c r="H313" s="73"/>
      <c r="I313" s="74"/>
    </row>
    <row r="314" spans="5:9" x14ac:dyDescent="0.2">
      <c r="E314" s="23"/>
      <c r="F314" s="2"/>
      <c r="H314" s="73"/>
      <c r="I314" s="74"/>
    </row>
    <row r="315" spans="5:9" x14ac:dyDescent="0.2">
      <c r="E315" s="23"/>
      <c r="F315" s="2"/>
      <c r="H315" s="73"/>
      <c r="I315" s="74"/>
    </row>
    <row r="316" spans="5:9" x14ac:dyDescent="0.2">
      <c r="E316" s="23"/>
      <c r="F316" s="2"/>
      <c r="H316" s="73"/>
      <c r="I316" s="74"/>
    </row>
    <row r="317" spans="5:9" x14ac:dyDescent="0.2">
      <c r="E317" s="23"/>
      <c r="F317" s="2"/>
      <c r="H317" s="73"/>
      <c r="I317" s="74"/>
    </row>
    <row r="318" spans="5:9" x14ac:dyDescent="0.2">
      <c r="E318" s="23"/>
      <c r="F318" s="2"/>
      <c r="H318" s="73"/>
      <c r="I318" s="74"/>
    </row>
    <row r="319" spans="5:9" x14ac:dyDescent="0.2">
      <c r="E319" s="23"/>
      <c r="F319" s="2"/>
      <c r="H319" s="73"/>
      <c r="I319" s="74"/>
    </row>
    <row r="320" spans="5:9" x14ac:dyDescent="0.2">
      <c r="E320" s="23"/>
      <c r="F320" s="2"/>
      <c r="H320" s="73"/>
      <c r="I320" s="74"/>
    </row>
    <row r="321" spans="5:9" x14ac:dyDescent="0.2">
      <c r="E321" s="23"/>
      <c r="F321" s="2"/>
      <c r="H321" s="73"/>
      <c r="I321" s="74"/>
    </row>
    <row r="322" spans="5:9" x14ac:dyDescent="0.2">
      <c r="E322" s="23"/>
      <c r="F322" s="2"/>
      <c r="H322" s="73"/>
      <c r="I322" s="74"/>
    </row>
    <row r="323" spans="5:9" x14ac:dyDescent="0.2">
      <c r="E323" s="23"/>
      <c r="F323" s="2"/>
      <c r="H323" s="73"/>
      <c r="I323" s="74"/>
    </row>
    <row r="324" spans="5:9" x14ac:dyDescent="0.2">
      <c r="E324" s="23"/>
      <c r="F324" s="2"/>
      <c r="H324" s="73"/>
      <c r="I324" s="74"/>
    </row>
    <row r="325" spans="5:9" x14ac:dyDescent="0.2">
      <c r="E325" s="23"/>
      <c r="F325" s="2"/>
      <c r="H325" s="73"/>
      <c r="I325" s="74"/>
    </row>
    <row r="326" spans="5:9" x14ac:dyDescent="0.2">
      <c r="E326" s="23"/>
      <c r="F326" s="2"/>
      <c r="H326" s="73"/>
      <c r="I326" s="74"/>
    </row>
    <row r="327" spans="5:9" x14ac:dyDescent="0.2">
      <c r="E327" s="23"/>
      <c r="F327" s="2"/>
      <c r="H327" s="73"/>
      <c r="I327" s="74"/>
    </row>
    <row r="328" spans="5:9" x14ac:dyDescent="0.2">
      <c r="E328" s="23"/>
      <c r="F328" s="2"/>
      <c r="H328" s="73"/>
      <c r="I328" s="74"/>
    </row>
    <row r="329" spans="5:9" x14ac:dyDescent="0.2">
      <c r="E329" s="23"/>
      <c r="F329" s="2"/>
      <c r="H329" s="73"/>
      <c r="I329" s="74"/>
    </row>
    <row r="330" spans="5:9" x14ac:dyDescent="0.2">
      <c r="E330" s="23"/>
      <c r="F330" s="2"/>
      <c r="H330" s="73"/>
      <c r="I330" s="74"/>
    </row>
    <row r="331" spans="5:9" x14ac:dyDescent="0.2">
      <c r="E331" s="23"/>
      <c r="F331" s="2"/>
      <c r="H331" s="73"/>
      <c r="I331" s="74"/>
    </row>
    <row r="332" spans="5:9" x14ac:dyDescent="0.2">
      <c r="E332" s="23"/>
      <c r="F332" s="2"/>
      <c r="H332" s="73"/>
      <c r="I332" s="74"/>
    </row>
    <row r="333" spans="5:9" x14ac:dyDescent="0.2">
      <c r="E333" s="23"/>
      <c r="F333" s="2"/>
      <c r="H333" s="73"/>
      <c r="I333" s="74"/>
    </row>
    <row r="334" spans="5:9" x14ac:dyDescent="0.2">
      <c r="E334" s="23"/>
      <c r="F334" s="2"/>
      <c r="H334" s="73"/>
      <c r="I334" s="74"/>
    </row>
    <row r="335" spans="5:9" x14ac:dyDescent="0.2">
      <c r="E335" s="23"/>
      <c r="F335" s="2"/>
      <c r="H335" s="73"/>
      <c r="I335" s="74"/>
    </row>
    <row r="336" spans="5:9" x14ac:dyDescent="0.2">
      <c r="E336" s="23"/>
      <c r="F336" s="2"/>
      <c r="H336" s="73"/>
      <c r="I336" s="74"/>
    </row>
    <row r="337" spans="5:9" x14ac:dyDescent="0.2">
      <c r="E337" s="23"/>
      <c r="F337" s="2"/>
      <c r="H337" s="73"/>
      <c r="I337" s="74"/>
    </row>
    <row r="338" spans="5:9" x14ac:dyDescent="0.2">
      <c r="E338" s="23"/>
      <c r="F338" s="2"/>
      <c r="H338" s="73"/>
      <c r="I338" s="74"/>
    </row>
    <row r="339" spans="5:9" x14ac:dyDescent="0.2">
      <c r="E339" s="23"/>
      <c r="F339" s="2"/>
      <c r="H339" s="73"/>
      <c r="I339" s="74"/>
    </row>
    <row r="340" spans="5:9" x14ac:dyDescent="0.2">
      <c r="E340" s="23"/>
      <c r="F340" s="2"/>
      <c r="H340" s="73"/>
      <c r="I340" s="74"/>
    </row>
    <row r="341" spans="5:9" x14ac:dyDescent="0.2">
      <c r="E341" s="23"/>
      <c r="F341" s="2"/>
      <c r="H341" s="73"/>
      <c r="I341" s="74"/>
    </row>
    <row r="342" spans="5:9" x14ac:dyDescent="0.2">
      <c r="E342" s="23"/>
      <c r="F342" s="2"/>
      <c r="H342" s="73"/>
      <c r="I342" s="74"/>
    </row>
    <row r="343" spans="5:9" x14ac:dyDescent="0.2">
      <c r="E343" s="23"/>
      <c r="F343" s="2"/>
      <c r="H343" s="73"/>
      <c r="I343" s="74"/>
    </row>
    <row r="344" spans="5:9" x14ac:dyDescent="0.2">
      <c r="E344" s="23"/>
      <c r="F344" s="2"/>
      <c r="H344" s="73"/>
      <c r="I344" s="74"/>
    </row>
    <row r="345" spans="5:9" x14ac:dyDescent="0.2">
      <c r="E345" s="23"/>
      <c r="F345" s="2"/>
      <c r="H345" s="73"/>
      <c r="I345" s="74"/>
    </row>
    <row r="346" spans="5:9" x14ac:dyDescent="0.2">
      <c r="E346" s="23"/>
      <c r="F346" s="2"/>
      <c r="H346" s="73"/>
      <c r="I346" s="74"/>
    </row>
    <row r="347" spans="5:9" x14ac:dyDescent="0.2">
      <c r="E347" s="23"/>
      <c r="F347" s="2"/>
      <c r="H347" s="73"/>
      <c r="I347" s="74"/>
    </row>
    <row r="348" spans="5:9" x14ac:dyDescent="0.2">
      <c r="E348" s="23"/>
      <c r="F348" s="2"/>
      <c r="H348" s="73"/>
      <c r="I348" s="74"/>
    </row>
    <row r="349" spans="5:9" x14ac:dyDescent="0.2">
      <c r="E349" s="23"/>
      <c r="F349" s="2"/>
      <c r="H349" s="73"/>
      <c r="I349" s="74"/>
    </row>
    <row r="350" spans="5:9" x14ac:dyDescent="0.2">
      <c r="E350" s="23"/>
      <c r="F350" s="2"/>
      <c r="H350" s="73"/>
      <c r="I350" s="74"/>
    </row>
    <row r="351" spans="5:9" x14ac:dyDescent="0.2">
      <c r="E351" s="23"/>
      <c r="F351" s="2"/>
      <c r="H351" s="73"/>
      <c r="I351" s="74"/>
    </row>
    <row r="352" spans="5:9" x14ac:dyDescent="0.2">
      <c r="E352" s="23"/>
      <c r="F352" s="2"/>
      <c r="H352" s="73"/>
      <c r="I352" s="74"/>
    </row>
    <row r="353" spans="5:9" x14ac:dyDescent="0.2">
      <c r="E353" s="23"/>
      <c r="F353" s="2"/>
      <c r="H353" s="73"/>
      <c r="I353" s="74"/>
    </row>
    <row r="354" spans="5:9" x14ac:dyDescent="0.2">
      <c r="E354" s="23"/>
      <c r="F354" s="2"/>
      <c r="H354" s="73"/>
      <c r="I354" s="74"/>
    </row>
    <row r="355" spans="5:9" x14ac:dyDescent="0.2">
      <c r="E355" s="23"/>
      <c r="F355" s="2"/>
      <c r="H355" s="73"/>
      <c r="I355" s="74"/>
    </row>
    <row r="356" spans="5:9" x14ac:dyDescent="0.2">
      <c r="E356" s="23"/>
      <c r="F356" s="2"/>
      <c r="H356" s="73"/>
      <c r="I356" s="74"/>
    </row>
    <row r="357" spans="5:9" x14ac:dyDescent="0.2">
      <c r="E357" s="23"/>
      <c r="F357" s="2"/>
      <c r="H357" s="73"/>
      <c r="I357" s="74"/>
    </row>
    <row r="358" spans="5:9" x14ac:dyDescent="0.2">
      <c r="E358" s="23"/>
      <c r="F358" s="2"/>
      <c r="H358" s="73"/>
      <c r="I358" s="74"/>
    </row>
    <row r="359" spans="5:9" x14ac:dyDescent="0.2">
      <c r="E359" s="23"/>
      <c r="F359" s="2"/>
      <c r="H359" s="73"/>
      <c r="I359" s="74"/>
    </row>
    <row r="360" spans="5:9" x14ac:dyDescent="0.2">
      <c r="E360" s="23"/>
      <c r="F360" s="2"/>
      <c r="H360" s="73"/>
      <c r="I360" s="74"/>
    </row>
    <row r="361" spans="5:9" x14ac:dyDescent="0.2">
      <c r="E361" s="23"/>
      <c r="F361" s="2"/>
      <c r="H361" s="73"/>
      <c r="I361" s="74"/>
    </row>
    <row r="362" spans="5:9" x14ac:dyDescent="0.2">
      <c r="E362" s="23"/>
      <c r="F362" s="2"/>
      <c r="H362" s="73"/>
      <c r="I362" s="74"/>
    </row>
    <row r="363" spans="5:9" x14ac:dyDescent="0.2">
      <c r="E363" s="23"/>
      <c r="F363" s="2"/>
      <c r="H363" s="73"/>
      <c r="I363" s="74"/>
    </row>
    <row r="364" spans="5:9" x14ac:dyDescent="0.2">
      <c r="E364" s="23"/>
      <c r="F364" s="2"/>
      <c r="H364" s="73"/>
      <c r="I364" s="74"/>
    </row>
    <row r="365" spans="5:9" x14ac:dyDescent="0.2">
      <c r="E365" s="23"/>
      <c r="F365" s="2"/>
      <c r="H365" s="73"/>
      <c r="I365" s="74"/>
    </row>
    <row r="366" spans="5:9" x14ac:dyDescent="0.2">
      <c r="E366" s="23"/>
      <c r="F366" s="2"/>
      <c r="H366" s="73"/>
      <c r="I366" s="74"/>
    </row>
    <row r="367" spans="5:9" x14ac:dyDescent="0.2">
      <c r="E367" s="23"/>
      <c r="F367" s="2"/>
      <c r="H367" s="73"/>
      <c r="I367" s="74"/>
    </row>
    <row r="368" spans="5:9" x14ac:dyDescent="0.2">
      <c r="E368" s="23"/>
      <c r="F368" s="2"/>
      <c r="H368" s="73"/>
      <c r="I368" s="74"/>
    </row>
    <row r="369" spans="5:9" x14ac:dyDescent="0.2">
      <c r="E369" s="23"/>
      <c r="F369" s="2"/>
      <c r="H369" s="73"/>
      <c r="I369" s="74"/>
    </row>
    <row r="370" spans="5:9" x14ac:dyDescent="0.2">
      <c r="E370" s="23"/>
      <c r="F370" s="2"/>
      <c r="H370" s="73"/>
      <c r="I370" s="74"/>
    </row>
    <row r="371" spans="5:9" x14ac:dyDescent="0.2">
      <c r="E371" s="23"/>
      <c r="F371" s="2"/>
      <c r="H371" s="73"/>
      <c r="I371" s="74"/>
    </row>
    <row r="372" spans="5:9" x14ac:dyDescent="0.2">
      <c r="E372" s="23"/>
      <c r="F372" s="2"/>
      <c r="H372" s="73"/>
      <c r="I372" s="74"/>
    </row>
    <row r="373" spans="5:9" x14ac:dyDescent="0.2">
      <c r="E373" s="23"/>
      <c r="F373" s="2"/>
      <c r="H373" s="73"/>
      <c r="I373" s="74"/>
    </row>
    <row r="374" spans="5:9" x14ac:dyDescent="0.2">
      <c r="E374" s="23"/>
      <c r="F374" s="2"/>
      <c r="H374" s="73"/>
      <c r="I374" s="74"/>
    </row>
    <row r="375" spans="5:9" x14ac:dyDescent="0.2">
      <c r="E375" s="23"/>
      <c r="F375" s="2"/>
      <c r="H375" s="73"/>
      <c r="I375" s="74"/>
    </row>
    <row r="376" spans="5:9" x14ac:dyDescent="0.2">
      <c r="E376" s="23"/>
      <c r="F376" s="2"/>
      <c r="H376" s="73"/>
      <c r="I376" s="74"/>
    </row>
    <row r="377" spans="5:9" x14ac:dyDescent="0.2">
      <c r="E377" s="23"/>
      <c r="F377" s="2"/>
      <c r="H377" s="73"/>
      <c r="I377" s="74"/>
    </row>
    <row r="378" spans="5:9" x14ac:dyDescent="0.2">
      <c r="E378" s="23"/>
      <c r="F378" s="2"/>
      <c r="H378" s="73"/>
      <c r="I378" s="74"/>
    </row>
    <row r="379" spans="5:9" x14ac:dyDescent="0.2">
      <c r="E379" s="23"/>
      <c r="F379" s="2"/>
      <c r="H379" s="73"/>
      <c r="I379" s="74"/>
    </row>
    <row r="380" spans="5:9" x14ac:dyDescent="0.2">
      <c r="E380" s="23"/>
      <c r="F380" s="2"/>
      <c r="H380" s="73"/>
      <c r="I380" s="74"/>
    </row>
    <row r="381" spans="5:9" x14ac:dyDescent="0.2">
      <c r="E381" s="23"/>
      <c r="F381" s="2"/>
      <c r="H381" s="73"/>
      <c r="I381" s="74"/>
    </row>
    <row r="382" spans="5:9" x14ac:dyDescent="0.2">
      <c r="E382" s="23"/>
      <c r="F382" s="2"/>
      <c r="H382" s="73"/>
      <c r="I382" s="74"/>
    </row>
    <row r="383" spans="5:9" x14ac:dyDescent="0.2">
      <c r="E383" s="23"/>
      <c r="F383" s="2"/>
      <c r="H383" s="73"/>
      <c r="I383" s="74"/>
    </row>
    <row r="384" spans="5:9" x14ac:dyDescent="0.2">
      <c r="E384" s="23"/>
      <c r="F384" s="2"/>
      <c r="H384" s="73"/>
      <c r="I384" s="74"/>
    </row>
    <row r="385" spans="5:9" x14ac:dyDescent="0.2">
      <c r="E385" s="23"/>
      <c r="F385" s="2"/>
      <c r="H385" s="73"/>
      <c r="I385" s="74"/>
    </row>
    <row r="386" spans="5:9" x14ac:dyDescent="0.2">
      <c r="E386" s="23"/>
      <c r="F386" s="2"/>
      <c r="H386" s="73"/>
      <c r="I386" s="74"/>
    </row>
    <row r="387" spans="5:9" x14ac:dyDescent="0.2">
      <c r="E387" s="23"/>
      <c r="F387" s="2"/>
      <c r="H387" s="73"/>
      <c r="I387" s="74"/>
    </row>
    <row r="388" spans="5:9" x14ac:dyDescent="0.2">
      <c r="E388" s="23"/>
      <c r="F388" s="2"/>
      <c r="H388" s="73"/>
      <c r="I388" s="74"/>
    </row>
    <row r="389" spans="5:9" x14ac:dyDescent="0.2">
      <c r="E389" s="23"/>
      <c r="F389" s="2"/>
      <c r="H389" s="73"/>
      <c r="I389" s="74"/>
    </row>
    <row r="390" spans="5:9" x14ac:dyDescent="0.2">
      <c r="E390" s="23"/>
      <c r="F390" s="2"/>
      <c r="H390" s="73"/>
      <c r="I390" s="74"/>
    </row>
    <row r="391" spans="5:9" x14ac:dyDescent="0.2">
      <c r="E391" s="23"/>
      <c r="F391" s="2"/>
      <c r="H391" s="73"/>
      <c r="I391" s="74"/>
    </row>
    <row r="392" spans="5:9" x14ac:dyDescent="0.2">
      <c r="E392" s="23"/>
      <c r="F392" s="2"/>
      <c r="H392" s="73"/>
      <c r="I392" s="74"/>
    </row>
    <row r="393" spans="5:9" x14ac:dyDescent="0.2">
      <c r="E393" s="23"/>
      <c r="F393" s="2"/>
      <c r="H393" s="73"/>
      <c r="I393" s="74"/>
    </row>
    <row r="394" spans="5:9" x14ac:dyDescent="0.2">
      <c r="E394" s="23"/>
      <c r="F394" s="2"/>
      <c r="H394" s="73"/>
      <c r="I394" s="74"/>
    </row>
    <row r="395" spans="5:9" x14ac:dyDescent="0.2">
      <c r="E395" s="23"/>
      <c r="F395" s="2"/>
      <c r="H395" s="73"/>
      <c r="I395" s="74"/>
    </row>
    <row r="396" spans="5:9" x14ac:dyDescent="0.2">
      <c r="E396" s="23"/>
      <c r="F396" s="2"/>
      <c r="H396" s="73"/>
      <c r="I396" s="74"/>
    </row>
    <row r="397" spans="5:9" x14ac:dyDescent="0.2">
      <c r="E397" s="23"/>
      <c r="F397" s="2"/>
      <c r="H397" s="73"/>
      <c r="I397" s="74"/>
    </row>
    <row r="398" spans="5:9" x14ac:dyDescent="0.2">
      <c r="E398" s="23"/>
      <c r="F398" s="2"/>
      <c r="H398" s="73"/>
      <c r="I398" s="74"/>
    </row>
    <row r="399" spans="5:9" x14ac:dyDescent="0.2">
      <c r="E399" s="23"/>
      <c r="F399" s="2"/>
      <c r="H399" s="73"/>
      <c r="I399" s="74"/>
    </row>
    <row r="400" spans="5:9" x14ac:dyDescent="0.2">
      <c r="E400" s="23"/>
      <c r="F400" s="2"/>
      <c r="H400" s="73"/>
      <c r="I400" s="74"/>
    </row>
  </sheetData>
  <conditionalFormatting sqref="J1">
    <cfRule type="cellIs" dxfId="197" priority="2" operator="equal">
      <formula>0</formula>
    </cfRule>
  </conditionalFormatting>
  <conditionalFormatting sqref="K1">
    <cfRule type="cellIs" dxfId="196" priority="3" operator="equal">
      <formula>0</formula>
    </cfRule>
  </conditionalFormatting>
  <conditionalFormatting sqref="G1">
    <cfRule type="cellIs" dxfId="195" priority="4" operator="equal">
      <formula>0</formula>
    </cfRule>
  </conditionalFormatting>
  <conditionalFormatting sqref="H1">
    <cfRule type="cellIs" dxfId="194" priority="5" operator="equal">
      <formula>0</formula>
    </cfRule>
  </conditionalFormatting>
  <conditionalFormatting sqref="D1">
    <cfRule type="cellIs" dxfId="193" priority="6" operator="equal">
      <formula>0</formula>
    </cfRule>
  </conditionalFormatting>
  <conditionalFormatting sqref="F1">
    <cfRule type="cellIs" dxfId="192" priority="7" operator="equal">
      <formula>0</formula>
    </cfRule>
  </conditionalFormatting>
  <conditionalFormatting sqref="I1">
    <cfRule type="cellIs" dxfId="191" priority="8" operator="equal">
      <formula>0</formula>
    </cfRule>
  </conditionalFormatting>
  <hyperlinks>
    <hyperlink ref="M52" r:id="rId1" display="Calculation marketshares by revenues : Source https://lafibre.info/chiffres/parts-de-marche-dans-ladsl-la-fibre-optique-et-la-telephonie-mobile/2664/.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8 : https://humapp.com/wp-content/uploads/2018/10/Humapp-Rapport-Branche-2018.pdf"/>
    <hyperlink ref="M53" r:id="rId2" display="Calculation marketshares by revenues : Source https://lafibre.info/chiffres/parts-de-marche-dans-ladsl-la-fibre-optique-et-la-telephonie-mobile/2664/.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8 : https://humapp.com/wp-content/uploads/2018/10/Humapp-Rapport-Branche-2018.pdf"/>
    <hyperlink ref="M54" r:id="rId3" display="Calculation marketshares by revenues : Source https://lafibre.info/chiffres/parts-de-marche-dans-ladsl-la-fibre-optique-et-la-telephonie-mobile/2664/.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8 : https://humapp.com/wp-content/uploads/2018/10/Humapp-Rapport-Branche-2018.pdf"/>
    <hyperlink ref="M55" r:id="rId4" display="Calculation marketshares by revenues : Source https://lafibre.info/chiffres/parts-de-marche-dans-ladsl-la-fibre-optique-et-la-telephonie-mobile/2664/.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8 : https://humapp.com/wp-content/uploads/2018/10/Humapp-Rapport-Branche-2018.pdf"/>
    <hyperlink ref="M56" r:id="rId5" display="Calculation marketshares by revenues : Source https://lafibre.info/chiffres/parts-de-marche-dans-ladsl-la-fibre-optique-et-la-telephonie-mobile/2664/. Nombre total d’abonnés internet haut et très haut débit, dont abonnements couplés internet/TV Source : Arcep – https://www.arcep.fr/fileadmin/cru-1633356793/reprise/observatoire/march-an2020/obs-marches-annuel-2020-prov_260521.pdf, p.16 Chiffre d’affaires marché : https://www.arcep.fr/fileadmin/cru-1633356793/reprise/observatoire/march-an2020/obs-marches-annuel-2020-prov_260521.pdf  p. 28, ligne « Abonnements (internet et VLB/VOIP) et communications VLB/VOIP facturées.Calculation market shares by subscribers : Arcep + rapport Humapp 2018 : https://humapp.com/wp-content/uploads/2018/10/Humapp-Rapport-Branche-2018.pdf"/>
  </hyperlink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3"/>
  <sheetViews>
    <sheetView topLeftCell="C1" zoomScaleNormal="60" zoomScalePageLayoutView="60" workbookViewId="0">
      <pane ySplit="1" topLeftCell="A39" activePane="bottomLeft" state="frozen"/>
      <selection pane="bottomLeft" activeCell="J63" sqref="J63"/>
    </sheetView>
  </sheetViews>
  <sheetFormatPr baseColWidth="10" defaultColWidth="10.83203125" defaultRowHeight="16" x14ac:dyDescent="0.2"/>
  <cols>
    <col min="1" max="1" width="13.5" style="17" customWidth="1"/>
    <col min="2" max="2" width="10.33203125" style="17" customWidth="1"/>
    <col min="3" max="3" width="42.83203125" style="2" customWidth="1"/>
    <col min="4" max="4" width="28.5" style="2" customWidth="1"/>
    <col min="5" max="5" width="32.1640625" style="2" customWidth="1"/>
    <col min="6" max="6" width="27.1640625" style="2" bestFit="1" customWidth="1"/>
    <col min="7" max="7" width="13" style="73" customWidth="1"/>
    <col min="8" max="8" width="30.5" style="18" hidden="1" customWidth="1"/>
    <col min="9" max="9" width="21.83203125" style="89" customWidth="1"/>
    <col min="10" max="10" width="22.1640625" style="2" customWidth="1"/>
    <col min="11" max="11" width="36.1640625" style="2" customWidth="1"/>
    <col min="12" max="12" width="15.33203125" style="2" customWidth="1"/>
    <col min="13" max="13" width="255.6640625" style="2" customWidth="1"/>
    <col min="14" max="1024" width="10.83203125" style="2"/>
  </cols>
  <sheetData>
    <row r="1" spans="1:13" s="58" customFormat="1" ht="18" customHeight="1" x14ac:dyDescent="0.2">
      <c r="A1" s="37" t="s">
        <v>1174</v>
      </c>
      <c r="B1" s="20" t="s">
        <v>78</v>
      </c>
      <c r="C1" s="20" t="s">
        <v>0</v>
      </c>
      <c r="D1" s="58" t="s">
        <v>120</v>
      </c>
      <c r="E1" s="20" t="s">
        <v>121</v>
      </c>
      <c r="F1" s="58" t="s">
        <v>122</v>
      </c>
      <c r="G1" s="64" t="s">
        <v>79</v>
      </c>
      <c r="H1" s="79" t="s">
        <v>80</v>
      </c>
      <c r="I1" s="232" t="s">
        <v>123</v>
      </c>
      <c r="J1" s="58" t="s">
        <v>124</v>
      </c>
      <c r="K1" s="58" t="s">
        <v>125</v>
      </c>
      <c r="L1" s="58" t="s">
        <v>146</v>
      </c>
      <c r="M1" s="20" t="s">
        <v>75</v>
      </c>
    </row>
    <row r="2" spans="1:13" ht="18" customHeight="1" x14ac:dyDescent="0.2">
      <c r="A2" s="22" t="s">
        <v>93</v>
      </c>
      <c r="B2" s="22">
        <v>1998</v>
      </c>
      <c r="C2" s="2" t="s">
        <v>98</v>
      </c>
      <c r="E2" s="2" t="s">
        <v>168</v>
      </c>
      <c r="G2" s="23" t="s">
        <v>95</v>
      </c>
      <c r="H2" s="46">
        <f t="shared" ref="H2:H9" si="0">1101*I2%</f>
        <v>132.12</v>
      </c>
      <c r="I2" s="89">
        <v>12</v>
      </c>
      <c r="L2" s="2" t="s">
        <v>95</v>
      </c>
      <c r="M2" s="10" t="s">
        <v>169</v>
      </c>
    </row>
    <row r="3" spans="1:13" x14ac:dyDescent="0.2">
      <c r="A3" s="22" t="s">
        <v>93</v>
      </c>
      <c r="B3" s="22">
        <v>1998</v>
      </c>
      <c r="C3" s="2" t="s">
        <v>98</v>
      </c>
      <c r="E3" s="2" t="s">
        <v>170</v>
      </c>
      <c r="H3" s="46">
        <f t="shared" si="0"/>
        <v>143.13</v>
      </c>
      <c r="I3" s="89">
        <v>13</v>
      </c>
      <c r="M3" s="2" t="s">
        <v>171</v>
      </c>
    </row>
    <row r="4" spans="1:13" x14ac:dyDescent="0.2">
      <c r="A4" s="22" t="s">
        <v>93</v>
      </c>
      <c r="B4" s="22">
        <v>1998</v>
      </c>
      <c r="C4" s="2" t="s">
        <v>98</v>
      </c>
      <c r="E4" s="2" t="s">
        <v>172</v>
      </c>
      <c r="H4" s="46">
        <f t="shared" si="0"/>
        <v>187.17000000000002</v>
      </c>
      <c r="I4" s="89">
        <v>17</v>
      </c>
      <c r="M4" s="9" t="s">
        <v>173</v>
      </c>
    </row>
    <row r="5" spans="1:13" x14ac:dyDescent="0.2">
      <c r="A5" s="22" t="s">
        <v>93</v>
      </c>
      <c r="B5" s="22">
        <v>1998</v>
      </c>
      <c r="C5" s="2" t="s">
        <v>98</v>
      </c>
      <c r="E5" s="2" t="s">
        <v>174</v>
      </c>
      <c r="H5" s="46">
        <f t="shared" si="0"/>
        <v>0</v>
      </c>
      <c r="I5" s="89">
        <v>0</v>
      </c>
      <c r="M5" s="2" t="s">
        <v>175</v>
      </c>
    </row>
    <row r="6" spans="1:13" x14ac:dyDescent="0.2">
      <c r="A6" s="22" t="s">
        <v>93</v>
      </c>
      <c r="B6" s="22">
        <v>1998</v>
      </c>
      <c r="C6" s="2" t="s">
        <v>98</v>
      </c>
      <c r="E6" s="2" t="s">
        <v>176</v>
      </c>
      <c r="H6" s="46">
        <f t="shared" si="0"/>
        <v>0</v>
      </c>
      <c r="I6" s="89">
        <v>0</v>
      </c>
    </row>
    <row r="7" spans="1:13" x14ac:dyDescent="0.2">
      <c r="A7" s="22" t="s">
        <v>93</v>
      </c>
      <c r="B7" s="22">
        <v>1998</v>
      </c>
      <c r="C7" s="2" t="s">
        <v>98</v>
      </c>
      <c r="E7" s="2" t="s">
        <v>177</v>
      </c>
      <c r="H7" s="46">
        <f t="shared" si="0"/>
        <v>396.36</v>
      </c>
      <c r="I7" s="89">
        <v>36</v>
      </c>
    </row>
    <row r="8" spans="1:13" x14ac:dyDescent="0.2">
      <c r="A8" s="22" t="s">
        <v>93</v>
      </c>
      <c r="B8" s="22">
        <v>1998</v>
      </c>
      <c r="C8" s="2" t="s">
        <v>98</v>
      </c>
      <c r="E8" s="2" t="s">
        <v>178</v>
      </c>
      <c r="H8" s="46">
        <f t="shared" si="0"/>
        <v>220.20000000000002</v>
      </c>
      <c r="I8" s="89">
        <v>20</v>
      </c>
    </row>
    <row r="9" spans="1:13" x14ac:dyDescent="0.2">
      <c r="A9" s="22" t="s">
        <v>93</v>
      </c>
      <c r="B9" s="22">
        <v>1998</v>
      </c>
      <c r="C9" s="2" t="s">
        <v>98</v>
      </c>
      <c r="E9" s="2" t="s">
        <v>137</v>
      </c>
      <c r="H9" s="46">
        <f t="shared" si="0"/>
        <v>33.03</v>
      </c>
      <c r="I9" s="89">
        <v>3</v>
      </c>
    </row>
    <row r="10" spans="1:13" x14ac:dyDescent="0.2">
      <c r="A10" s="22" t="s">
        <v>93</v>
      </c>
      <c r="B10" s="22">
        <v>2000</v>
      </c>
      <c r="C10" s="2" t="s">
        <v>98</v>
      </c>
      <c r="E10" s="2" t="s">
        <v>168</v>
      </c>
      <c r="H10" s="46">
        <f t="shared" ref="H10:H17" si="1">1498*I10%</f>
        <v>119.84</v>
      </c>
      <c r="I10" s="89">
        <v>8</v>
      </c>
    </row>
    <row r="11" spans="1:13" x14ac:dyDescent="0.2">
      <c r="A11" s="22" t="s">
        <v>93</v>
      </c>
      <c r="B11" s="22">
        <v>2000</v>
      </c>
      <c r="C11" s="2" t="s">
        <v>98</v>
      </c>
      <c r="E11" s="2" t="s">
        <v>170</v>
      </c>
      <c r="H11" s="46">
        <f t="shared" si="1"/>
        <v>179.76</v>
      </c>
      <c r="I11" s="89">
        <v>12</v>
      </c>
    </row>
    <row r="12" spans="1:13" x14ac:dyDescent="0.2">
      <c r="A12" s="22" t="s">
        <v>93</v>
      </c>
      <c r="B12" s="22">
        <v>2000</v>
      </c>
      <c r="C12" s="2" t="s">
        <v>98</v>
      </c>
      <c r="E12" s="2" t="s">
        <v>172</v>
      </c>
      <c r="H12" s="46">
        <f t="shared" si="1"/>
        <v>149.80000000000001</v>
      </c>
      <c r="I12" s="89">
        <v>10</v>
      </c>
    </row>
    <row r="13" spans="1:13" x14ac:dyDescent="0.2">
      <c r="A13" s="22" t="s">
        <v>93</v>
      </c>
      <c r="B13" s="22">
        <v>2000</v>
      </c>
      <c r="C13" s="2" t="s">
        <v>98</v>
      </c>
      <c r="E13" s="2" t="s">
        <v>174</v>
      </c>
      <c r="H13" s="46">
        <f t="shared" si="1"/>
        <v>59.92</v>
      </c>
      <c r="I13" s="89">
        <v>4</v>
      </c>
    </row>
    <row r="14" spans="1:13" x14ac:dyDescent="0.2">
      <c r="A14" s="22" t="s">
        <v>93</v>
      </c>
      <c r="B14" s="22">
        <v>2000</v>
      </c>
      <c r="C14" s="2" t="s">
        <v>98</v>
      </c>
      <c r="E14" s="2" t="s">
        <v>176</v>
      </c>
      <c r="H14" s="46">
        <f t="shared" si="1"/>
        <v>29.96</v>
      </c>
      <c r="I14" s="89">
        <v>2</v>
      </c>
    </row>
    <row r="15" spans="1:13" x14ac:dyDescent="0.2">
      <c r="A15" s="22" t="s">
        <v>93</v>
      </c>
      <c r="B15" s="22">
        <v>2000</v>
      </c>
      <c r="C15" s="2" t="s">
        <v>98</v>
      </c>
      <c r="E15" s="2" t="s">
        <v>177</v>
      </c>
      <c r="H15" s="46">
        <f t="shared" si="1"/>
        <v>554.26</v>
      </c>
      <c r="I15" s="89">
        <v>37</v>
      </c>
    </row>
    <row r="16" spans="1:13" x14ac:dyDescent="0.2">
      <c r="A16" s="22" t="s">
        <v>93</v>
      </c>
      <c r="B16" s="22">
        <v>2000</v>
      </c>
      <c r="C16" s="2" t="s">
        <v>98</v>
      </c>
      <c r="E16" s="2" t="s">
        <v>178</v>
      </c>
      <c r="H16" s="46">
        <f t="shared" si="1"/>
        <v>344.54</v>
      </c>
      <c r="I16" s="89">
        <v>23</v>
      </c>
    </row>
    <row r="17" spans="1:13" x14ac:dyDescent="0.2">
      <c r="A17" s="22" t="s">
        <v>93</v>
      </c>
      <c r="B17" s="22">
        <v>2000</v>
      </c>
      <c r="C17" s="2" t="s">
        <v>98</v>
      </c>
      <c r="E17" s="2" t="s">
        <v>137</v>
      </c>
      <c r="H17" s="46">
        <f t="shared" si="1"/>
        <v>44.94</v>
      </c>
      <c r="I17" s="89">
        <v>3</v>
      </c>
    </row>
    <row r="18" spans="1:13" x14ac:dyDescent="0.2">
      <c r="A18" s="22" t="s">
        <v>93</v>
      </c>
      <c r="B18" s="22">
        <v>2011</v>
      </c>
      <c r="C18" s="2" t="s">
        <v>98</v>
      </c>
      <c r="D18" s="34" t="s">
        <v>131</v>
      </c>
      <c r="E18" s="2" t="s">
        <v>168</v>
      </c>
      <c r="H18" s="46">
        <f t="shared" ref="H18:H25" si="2">3374*I18%</f>
        <v>1147.1600000000001</v>
      </c>
      <c r="I18" s="89">
        <v>34</v>
      </c>
    </row>
    <row r="19" spans="1:13" x14ac:dyDescent="0.2">
      <c r="A19" s="22" t="s">
        <v>93</v>
      </c>
      <c r="B19" s="22">
        <v>2011</v>
      </c>
      <c r="C19" s="2" t="s">
        <v>98</v>
      </c>
      <c r="E19" s="2" t="s">
        <v>170</v>
      </c>
      <c r="H19" s="46">
        <f t="shared" si="2"/>
        <v>0</v>
      </c>
      <c r="I19" s="89">
        <v>0</v>
      </c>
    </row>
    <row r="20" spans="1:13" x14ac:dyDescent="0.2">
      <c r="A20" s="22" t="s">
        <v>93</v>
      </c>
      <c r="B20" s="22">
        <v>2011</v>
      </c>
      <c r="C20" s="2" t="s">
        <v>98</v>
      </c>
      <c r="E20" s="2" t="s">
        <v>172</v>
      </c>
      <c r="H20" s="46">
        <f t="shared" si="2"/>
        <v>0</v>
      </c>
      <c r="I20" s="89">
        <v>0</v>
      </c>
    </row>
    <row r="21" spans="1:13" x14ac:dyDescent="0.2">
      <c r="A21" s="22" t="s">
        <v>93</v>
      </c>
      <c r="B21" s="22">
        <v>2011</v>
      </c>
      <c r="C21" s="2" t="s">
        <v>98</v>
      </c>
      <c r="E21" s="2" t="s">
        <v>174</v>
      </c>
      <c r="H21" s="46">
        <f t="shared" si="2"/>
        <v>0</v>
      </c>
      <c r="I21" s="89">
        <v>0</v>
      </c>
    </row>
    <row r="22" spans="1:13" x14ac:dyDescent="0.2">
      <c r="A22" s="22" t="s">
        <v>93</v>
      </c>
      <c r="B22" s="22">
        <v>2011</v>
      </c>
      <c r="C22" s="2" t="s">
        <v>98</v>
      </c>
      <c r="E22" s="2" t="s">
        <v>176</v>
      </c>
      <c r="H22" s="46">
        <f t="shared" si="2"/>
        <v>0</v>
      </c>
      <c r="I22" s="89">
        <v>0</v>
      </c>
    </row>
    <row r="23" spans="1:13" x14ac:dyDescent="0.2">
      <c r="A23" s="22" t="s">
        <v>93</v>
      </c>
      <c r="B23" s="22">
        <v>2011</v>
      </c>
      <c r="C23" s="2" t="s">
        <v>98</v>
      </c>
      <c r="D23" s="2" t="s">
        <v>190</v>
      </c>
      <c r="E23" s="2" t="s">
        <v>177</v>
      </c>
      <c r="H23" s="46">
        <f t="shared" si="2"/>
        <v>2058.14</v>
      </c>
      <c r="I23" s="89">
        <v>61</v>
      </c>
    </row>
    <row r="24" spans="1:13" x14ac:dyDescent="0.2">
      <c r="A24" s="22" t="s">
        <v>93</v>
      </c>
      <c r="B24" s="22">
        <v>2011</v>
      </c>
      <c r="C24" s="2" t="s">
        <v>98</v>
      </c>
      <c r="E24" s="2" t="s">
        <v>178</v>
      </c>
      <c r="H24" s="46">
        <f t="shared" si="2"/>
        <v>0</v>
      </c>
      <c r="I24" s="89">
        <v>0</v>
      </c>
    </row>
    <row r="25" spans="1:13" x14ac:dyDescent="0.2">
      <c r="A25" s="22" t="s">
        <v>93</v>
      </c>
      <c r="B25" s="22">
        <v>2011</v>
      </c>
      <c r="C25" s="2" t="s">
        <v>98</v>
      </c>
      <c r="E25" s="256" t="s">
        <v>137</v>
      </c>
      <c r="H25" s="46">
        <f t="shared" si="2"/>
        <v>168.70000000000002</v>
      </c>
      <c r="I25" s="89">
        <v>5</v>
      </c>
    </row>
    <row r="26" spans="1:13" x14ac:dyDescent="0.2">
      <c r="A26" s="22" t="s">
        <v>93</v>
      </c>
      <c r="B26" s="17">
        <v>2016</v>
      </c>
      <c r="C26" s="2" t="s">
        <v>98</v>
      </c>
      <c r="D26" s="34" t="s">
        <v>131</v>
      </c>
      <c r="E26" s="2" t="s">
        <v>138</v>
      </c>
      <c r="F26" s="2" t="s">
        <v>1162</v>
      </c>
      <c r="G26" s="73">
        <f>'Total Revenue (Millions)'!D52</f>
        <v>271</v>
      </c>
      <c r="L26" s="2" t="s">
        <v>1280</v>
      </c>
      <c r="M26" s="2" t="s">
        <v>1281</v>
      </c>
    </row>
    <row r="27" spans="1:13" x14ac:dyDescent="0.2">
      <c r="A27" s="22" t="s">
        <v>93</v>
      </c>
      <c r="B27" s="17">
        <v>2017</v>
      </c>
      <c r="C27" s="2" t="s">
        <v>98</v>
      </c>
      <c r="D27" s="2" t="s">
        <v>1273</v>
      </c>
      <c r="E27" s="2" t="s">
        <v>1273</v>
      </c>
      <c r="F27" s="2" t="s">
        <v>1282</v>
      </c>
      <c r="G27" s="73">
        <f>870*0.92</f>
        <v>800.40000000000009</v>
      </c>
      <c r="H27" s="46"/>
      <c r="I27" s="89">
        <f>G27/SUM(G27:G34)*100</f>
        <v>17.009442207923176</v>
      </c>
      <c r="L27" s="2" t="s">
        <v>1278</v>
      </c>
      <c r="M27" s="2" t="s">
        <v>1286</v>
      </c>
    </row>
    <row r="28" spans="1:13" x14ac:dyDescent="0.2">
      <c r="A28" s="22" t="s">
        <v>93</v>
      </c>
      <c r="B28" s="17">
        <v>2017</v>
      </c>
      <c r="C28" s="2" t="s">
        <v>98</v>
      </c>
      <c r="D28" s="2" t="s">
        <v>190</v>
      </c>
      <c r="E28" s="2" t="s">
        <v>218</v>
      </c>
      <c r="F28" s="2" t="s">
        <v>1284</v>
      </c>
      <c r="G28" s="73">
        <f>('Total Revenue (Millions)'!D60-G27)</f>
        <v>863.59999999999991</v>
      </c>
      <c r="H28" s="46"/>
      <c r="I28" s="89">
        <f>G28/SUM(G27:G34)*100</f>
        <v>18.352516605150488</v>
      </c>
      <c r="L28" s="2" t="s">
        <v>1278</v>
      </c>
      <c r="M28" s="2" t="s">
        <v>1279</v>
      </c>
    </row>
    <row r="29" spans="1:13" x14ac:dyDescent="0.2">
      <c r="A29" s="22" t="s">
        <v>93</v>
      </c>
      <c r="B29" s="22">
        <v>2017</v>
      </c>
      <c r="C29" s="2" t="s">
        <v>98</v>
      </c>
      <c r="D29" s="34" t="s">
        <v>126</v>
      </c>
      <c r="E29" s="34" t="s">
        <v>126</v>
      </c>
      <c r="F29" s="23" t="s">
        <v>127</v>
      </c>
      <c r="G29" s="61">
        <f>'Total Revenue (Millions)'!D46*ISP!I47/100</f>
        <v>1106.3591263877749</v>
      </c>
      <c r="I29" s="89">
        <f>G29/SUM(G27:G34)*100</f>
        <v>23.511433809971546</v>
      </c>
      <c r="L29" s="2" t="s">
        <v>1287</v>
      </c>
      <c r="M29" s="2" t="s">
        <v>1288</v>
      </c>
    </row>
    <row r="30" spans="1:13" x14ac:dyDescent="0.2">
      <c r="A30" s="22" t="s">
        <v>93</v>
      </c>
      <c r="B30" s="22">
        <v>2017</v>
      </c>
      <c r="C30" s="2" t="s">
        <v>98</v>
      </c>
      <c r="D30" s="34" t="s">
        <v>129</v>
      </c>
      <c r="E30" s="34" t="s">
        <v>129</v>
      </c>
      <c r="F30" s="23" t="s">
        <v>130</v>
      </c>
      <c r="G30" s="61">
        <f>'Total Revenue (Millions)'!D46*ISP!I48/100</f>
        <v>632.10716836423126</v>
      </c>
      <c r="I30" s="89">
        <f>G30/SUM(G27:G34)*100</f>
        <v>13.43302142616861</v>
      </c>
      <c r="L30" s="2" t="s">
        <v>1287</v>
      </c>
      <c r="M30" s="2" t="s">
        <v>1288</v>
      </c>
    </row>
    <row r="31" spans="1:13" x14ac:dyDescent="0.2">
      <c r="A31" s="22" t="s">
        <v>93</v>
      </c>
      <c r="B31" s="22">
        <v>2017</v>
      </c>
      <c r="C31" s="2" t="s">
        <v>98</v>
      </c>
      <c r="D31" s="34" t="s">
        <v>131</v>
      </c>
      <c r="E31" s="34" t="s">
        <v>132</v>
      </c>
      <c r="F31" s="23" t="s">
        <v>133</v>
      </c>
      <c r="G31" s="61">
        <f>'Total Revenue (Millions)'!D46*ISP!I49/100</f>
        <v>570.33773823091872</v>
      </c>
      <c r="I31" s="89">
        <f>G31/SUM(G27:G34)*100</f>
        <v>12.120348322634216</v>
      </c>
      <c r="L31" s="2" t="s">
        <v>1287</v>
      </c>
      <c r="M31" s="2" t="s">
        <v>1288</v>
      </c>
    </row>
    <row r="32" spans="1:13" x14ac:dyDescent="0.2">
      <c r="A32" s="22" t="s">
        <v>93</v>
      </c>
      <c r="B32" s="22">
        <v>2017</v>
      </c>
      <c r="C32" s="2" t="s">
        <v>98</v>
      </c>
      <c r="D32" s="34" t="s">
        <v>134</v>
      </c>
      <c r="E32" s="34" t="s">
        <v>134</v>
      </c>
      <c r="F32" s="23" t="s">
        <v>135</v>
      </c>
      <c r="G32" s="61">
        <f>'Total Revenue (Millions)'!D46*ISP!I50/100</f>
        <v>321.20103669322498</v>
      </c>
      <c r="I32" s="89">
        <f>G32/SUM(G27:G34)*100</f>
        <v>6.8259001383788362</v>
      </c>
      <c r="L32" s="2" t="s">
        <v>1287</v>
      </c>
      <c r="M32" s="2" t="s">
        <v>1288</v>
      </c>
    </row>
    <row r="33" spans="1:13" x14ac:dyDescent="0.2">
      <c r="A33" s="22" t="s">
        <v>93</v>
      </c>
      <c r="B33" s="22">
        <v>2017</v>
      </c>
      <c r="C33" s="2" t="s">
        <v>98</v>
      </c>
      <c r="D33" s="34" t="s">
        <v>136</v>
      </c>
      <c r="E33" s="34" t="s">
        <v>136</v>
      </c>
      <c r="F33" s="131" t="s">
        <v>137</v>
      </c>
      <c r="G33" s="61">
        <f>'Total Revenue (Millions)'!D46*ISP!I51/100</f>
        <v>114.61660924736874</v>
      </c>
      <c r="I33" s="89">
        <f>G33/SUM(G27:G34)*100</f>
        <v>2.4357378698915935</v>
      </c>
      <c r="L33" s="2" t="s">
        <v>1287</v>
      </c>
      <c r="M33" s="2" t="s">
        <v>1288</v>
      </c>
    </row>
    <row r="34" spans="1:13" x14ac:dyDescent="0.2">
      <c r="A34" s="22" t="s">
        <v>93</v>
      </c>
      <c r="B34" s="17">
        <v>2017</v>
      </c>
      <c r="C34" s="2" t="s">
        <v>98</v>
      </c>
      <c r="D34" s="34" t="s">
        <v>131</v>
      </c>
      <c r="E34" s="2" t="s">
        <v>138</v>
      </c>
      <c r="F34" s="2" t="s">
        <v>1162</v>
      </c>
      <c r="G34" s="73">
        <f>'Total Revenue (Millions)'!D53</f>
        <v>297</v>
      </c>
      <c r="I34" s="89">
        <f>G34/SUM(G27:G34)*100</f>
        <v>6.3115996198815374</v>
      </c>
      <c r="L34" s="2" t="s">
        <v>1280</v>
      </c>
      <c r="M34" s="2" t="s">
        <v>1281</v>
      </c>
    </row>
    <row r="35" spans="1:13" x14ac:dyDescent="0.2">
      <c r="A35" s="22" t="s">
        <v>93</v>
      </c>
      <c r="B35" s="17">
        <v>2018</v>
      </c>
      <c r="C35" s="2" t="s">
        <v>98</v>
      </c>
      <c r="D35" s="2" t="s">
        <v>1273</v>
      </c>
      <c r="E35" s="2" t="s">
        <v>1273</v>
      </c>
      <c r="F35" s="2" t="s">
        <v>1282</v>
      </c>
      <c r="G35" s="73">
        <v>791</v>
      </c>
      <c r="I35" s="89">
        <f>G35/SUM(G35:G42)*100</f>
        <v>16.63472891704691</v>
      </c>
      <c r="L35" s="2" t="s">
        <v>1278</v>
      </c>
      <c r="M35" s="2" t="s">
        <v>1277</v>
      </c>
    </row>
    <row r="36" spans="1:13" x14ac:dyDescent="0.2">
      <c r="A36" s="22" t="s">
        <v>93</v>
      </c>
      <c r="B36" s="17">
        <v>2018</v>
      </c>
      <c r="C36" s="2" t="s">
        <v>98</v>
      </c>
      <c r="D36" s="2" t="s">
        <v>190</v>
      </c>
      <c r="E36" s="2" t="s">
        <v>218</v>
      </c>
      <c r="F36" s="2" t="s">
        <v>1285</v>
      </c>
      <c r="G36" s="73">
        <f>'Total Revenue (Millions)'!D61-G35</f>
        <v>809</v>
      </c>
      <c r="I36" s="89">
        <f>G36/SUM(G35:G42)*100</f>
        <v>17.013268892403229</v>
      </c>
      <c r="L36" s="2" t="s">
        <v>1278</v>
      </c>
      <c r="M36" s="2" t="s">
        <v>1279</v>
      </c>
    </row>
    <row r="37" spans="1:13" x14ac:dyDescent="0.2">
      <c r="A37" s="22" t="s">
        <v>93</v>
      </c>
      <c r="B37" s="22">
        <v>2018</v>
      </c>
      <c r="C37" s="2" t="s">
        <v>98</v>
      </c>
      <c r="D37" s="34" t="s">
        <v>126</v>
      </c>
      <c r="E37" s="34" t="s">
        <v>126</v>
      </c>
      <c r="F37" s="23" t="s">
        <v>127</v>
      </c>
      <c r="G37" s="61">
        <f>'Total Revenue (Millions)'!D47*ISP!I52/100</f>
        <v>1137.3030459865861</v>
      </c>
      <c r="I37" s="89">
        <f>G37/SUM(G35:G42)*100</f>
        <v>23.917481500023513</v>
      </c>
      <c r="L37" s="2" t="s">
        <v>1287</v>
      </c>
    </row>
    <row r="38" spans="1:13" x14ac:dyDescent="0.2">
      <c r="A38" s="22" t="s">
        <v>93</v>
      </c>
      <c r="B38" s="22">
        <v>2018</v>
      </c>
      <c r="C38" s="2" t="s">
        <v>98</v>
      </c>
      <c r="D38" s="34" t="s">
        <v>129</v>
      </c>
      <c r="E38" s="34" t="s">
        <v>129</v>
      </c>
      <c r="F38" s="23" t="s">
        <v>130</v>
      </c>
      <c r="G38" s="61">
        <f>'Total Revenue (Millions)'!D47*ISP!I53/100</f>
        <v>625.23376408715308</v>
      </c>
      <c r="I38" s="89">
        <f>G38/SUM(G35:G42)*100</f>
        <v>13.148665202749243</v>
      </c>
      <c r="L38" s="2" t="s">
        <v>1287</v>
      </c>
    </row>
    <row r="39" spans="1:13" x14ac:dyDescent="0.2">
      <c r="A39" s="22" t="s">
        <v>93</v>
      </c>
      <c r="B39" s="22">
        <v>2018</v>
      </c>
      <c r="C39" s="2" t="s">
        <v>98</v>
      </c>
      <c r="D39" s="34" t="s">
        <v>131</v>
      </c>
      <c r="E39" s="34" t="s">
        <v>138</v>
      </c>
      <c r="F39" s="23" t="s">
        <v>133</v>
      </c>
      <c r="G39" s="61">
        <f>'Total Revenue (Millions)'!D47*ISP!I54/100</f>
        <v>582.79708326675802</v>
      </c>
      <c r="I39" s="89">
        <f>G39/SUM(G35:G42)*100</f>
        <v>12.256221863196128</v>
      </c>
      <c r="L39" s="2" t="s">
        <v>1287</v>
      </c>
    </row>
    <row r="40" spans="1:13" x14ac:dyDescent="0.2">
      <c r="A40" s="22" t="s">
        <v>93</v>
      </c>
      <c r="B40" s="22">
        <v>2018</v>
      </c>
      <c r="C40" s="2" t="s">
        <v>98</v>
      </c>
      <c r="D40" s="34" t="s">
        <v>134</v>
      </c>
      <c r="E40" s="34" t="s">
        <v>134</v>
      </c>
      <c r="F40" s="23" t="s">
        <v>135</v>
      </c>
      <c r="G40" s="61">
        <f>'Total Revenue (Millions)'!D47*ISP!I55/100</f>
        <v>356.468118891318</v>
      </c>
      <c r="I40" s="89">
        <f>G40/SUM(G35:G42)*100</f>
        <v>7.4965240522461745</v>
      </c>
      <c r="L40" s="2" t="s">
        <v>1287</v>
      </c>
    </row>
    <row r="41" spans="1:13" x14ac:dyDescent="0.2">
      <c r="A41" s="22" t="s">
        <v>93</v>
      </c>
      <c r="B41" s="22">
        <v>2018</v>
      </c>
      <c r="C41" s="2" t="s">
        <v>98</v>
      </c>
      <c r="D41" s="34" t="s">
        <v>136</v>
      </c>
      <c r="E41" s="34" t="s">
        <v>136</v>
      </c>
      <c r="F41" s="131" t="s">
        <v>137</v>
      </c>
      <c r="G41" s="61">
        <f>'Total Revenue (Millions)'!D47*ISP!I56/100</f>
        <v>127.31004246118501</v>
      </c>
      <c r="I41" s="89">
        <f>G41/SUM(G35:G42)*100</f>
        <v>2.6773300186593483</v>
      </c>
      <c r="L41" s="2" t="s">
        <v>1287</v>
      </c>
    </row>
    <row r="42" spans="1:13" x14ac:dyDescent="0.2">
      <c r="A42" s="22" t="s">
        <v>93</v>
      </c>
      <c r="B42" s="17">
        <v>2018</v>
      </c>
      <c r="C42" s="2" t="s">
        <v>98</v>
      </c>
      <c r="D42" s="34" t="s">
        <v>131</v>
      </c>
      <c r="E42" s="2" t="s">
        <v>138</v>
      </c>
      <c r="F42" s="2" t="s">
        <v>1162</v>
      </c>
      <c r="G42" s="73">
        <f>'Total Revenue (Millions)'!D54</f>
        <v>326</v>
      </c>
      <c r="I42" s="89">
        <f>G42/SUM(G35:G42)*100</f>
        <v>6.8557795536754655</v>
      </c>
      <c r="L42" s="2" t="s">
        <v>1280</v>
      </c>
      <c r="M42" s="2" t="s">
        <v>1281</v>
      </c>
    </row>
    <row r="43" spans="1:13" x14ac:dyDescent="0.2">
      <c r="A43" s="22" t="s">
        <v>93</v>
      </c>
      <c r="B43" s="17">
        <v>2019</v>
      </c>
      <c r="C43" s="2" t="s">
        <v>98</v>
      </c>
      <c r="D43" s="2" t="s">
        <v>1273</v>
      </c>
      <c r="E43" s="2" t="s">
        <v>1273</v>
      </c>
      <c r="F43" s="2" t="s">
        <v>1282</v>
      </c>
      <c r="G43" s="73">
        <v>785</v>
      </c>
      <c r="I43" s="89">
        <f>G43/SUM(G43:G50)*100</f>
        <v>16.454591947587673</v>
      </c>
      <c r="J43" s="2">
        <v>2000</v>
      </c>
      <c r="L43" s="2" t="s">
        <v>1278</v>
      </c>
      <c r="M43" s="2" t="s">
        <v>1276</v>
      </c>
    </row>
    <row r="44" spans="1:13" x14ac:dyDescent="0.2">
      <c r="A44" s="22" t="s">
        <v>93</v>
      </c>
      <c r="B44" s="17">
        <v>2019</v>
      </c>
      <c r="C44" s="2" t="s">
        <v>98</v>
      </c>
      <c r="D44" s="2" t="s">
        <v>190</v>
      </c>
      <c r="E44" s="2" t="s">
        <v>218</v>
      </c>
      <c r="F44" s="2" t="s">
        <v>1284</v>
      </c>
      <c r="G44" s="73">
        <f>'Total Revenue (Millions)'!D62-G43</f>
        <v>743</v>
      </c>
      <c r="I44" s="89">
        <f>G44/SUM(G43:G50)*100</f>
        <v>15.574218875232662</v>
      </c>
      <c r="L44" s="2" t="s">
        <v>1278</v>
      </c>
      <c r="M44" s="2" t="s">
        <v>1279</v>
      </c>
    </row>
    <row r="45" spans="1:13" x14ac:dyDescent="0.2">
      <c r="A45" s="22" t="s">
        <v>93</v>
      </c>
      <c r="B45" s="22">
        <v>2019</v>
      </c>
      <c r="C45" s="2" t="s">
        <v>98</v>
      </c>
      <c r="D45" s="34" t="s">
        <v>126</v>
      </c>
      <c r="E45" s="34" t="s">
        <v>126</v>
      </c>
      <c r="F45" s="23" t="s">
        <v>127</v>
      </c>
      <c r="G45" s="61">
        <f>'Total Revenue (Millions)'!D48*ISP!I57/100</f>
        <v>1155.398458011512</v>
      </c>
      <c r="I45" s="89">
        <f>G45/SUM(G43:G50)*100</f>
        <v>24.218611673186548</v>
      </c>
      <c r="L45" s="2" t="s">
        <v>1287</v>
      </c>
    </row>
    <row r="46" spans="1:13" x14ac:dyDescent="0.2">
      <c r="A46" s="22" t="s">
        <v>93</v>
      </c>
      <c r="B46" s="22">
        <v>2019</v>
      </c>
      <c r="C46" s="2" t="s">
        <v>98</v>
      </c>
      <c r="D46" s="34" t="s">
        <v>129</v>
      </c>
      <c r="E46" s="34" t="s">
        <v>129</v>
      </c>
      <c r="F46" s="23" t="s">
        <v>130</v>
      </c>
      <c r="G46" s="61">
        <f>'Total Revenue (Millions)'!D48*ISP!I58/100</f>
        <v>627.33963598134403</v>
      </c>
      <c r="I46" s="89">
        <f>G46/SUM(G43:G50)*100</f>
        <v>13.149831493784975</v>
      </c>
      <c r="L46" s="2" t="s">
        <v>1287</v>
      </c>
    </row>
    <row r="47" spans="1:13" x14ac:dyDescent="0.2">
      <c r="A47" s="22" t="s">
        <v>93</v>
      </c>
      <c r="B47" s="22">
        <v>2019</v>
      </c>
      <c r="C47" s="2" t="s">
        <v>98</v>
      </c>
      <c r="D47" s="34" t="s">
        <v>131</v>
      </c>
      <c r="E47" s="34" t="s">
        <v>138</v>
      </c>
      <c r="F47" s="23" t="s">
        <v>133</v>
      </c>
      <c r="G47" s="61">
        <f>'Total Revenue (Millions)'!D48*ISP!I59/100</f>
        <v>575.54095044159999</v>
      </c>
      <c r="I47" s="89">
        <f>G47/SUM(G43:G50)*100</f>
        <v>12.064065590628417</v>
      </c>
      <c r="L47" s="2" t="s">
        <v>1287</v>
      </c>
    </row>
    <row r="48" spans="1:13" x14ac:dyDescent="0.2">
      <c r="A48" s="22" t="s">
        <v>93</v>
      </c>
      <c r="B48" s="22">
        <v>2019</v>
      </c>
      <c r="C48" s="2" t="s">
        <v>98</v>
      </c>
      <c r="D48" s="34" t="s">
        <v>134</v>
      </c>
      <c r="E48" s="34" t="s">
        <v>134</v>
      </c>
      <c r="F48" s="23" t="s">
        <v>135</v>
      </c>
      <c r="G48" s="61">
        <f>'Total Revenue (Millions)'!D48*ISP!I60/100</f>
        <v>371.22391303483198</v>
      </c>
      <c r="I48" s="89">
        <f>G48/SUM(G43:G50)*100</f>
        <v>7.781322305955328</v>
      </c>
      <c r="L48" s="2" t="s">
        <v>1287</v>
      </c>
    </row>
    <row r="49" spans="1:13" x14ac:dyDescent="0.2">
      <c r="A49" s="22" t="s">
        <v>93</v>
      </c>
      <c r="B49" s="22">
        <v>2019</v>
      </c>
      <c r="C49" s="2" t="s">
        <v>98</v>
      </c>
      <c r="D49" s="2" t="s">
        <v>136</v>
      </c>
      <c r="E49" s="34" t="s">
        <v>136</v>
      </c>
      <c r="F49" s="131" t="s">
        <v>137</v>
      </c>
      <c r="G49" s="61">
        <f>'Total Revenue (Millions)'!D48*ISP!I61/100</f>
        <v>148.20179473871201</v>
      </c>
      <c r="I49" s="89">
        <f>G49/SUM(G43:G50)*100</f>
        <v>3.1064968895868175</v>
      </c>
      <c r="L49" s="2" t="s">
        <v>1287</v>
      </c>
    </row>
    <row r="50" spans="1:13" x14ac:dyDescent="0.2">
      <c r="A50" s="22" t="s">
        <v>93</v>
      </c>
      <c r="B50" s="17">
        <v>2019</v>
      </c>
      <c r="C50" s="2" t="s">
        <v>98</v>
      </c>
      <c r="D50" s="34" t="s">
        <v>131</v>
      </c>
      <c r="E50" s="2" t="s">
        <v>138</v>
      </c>
      <c r="F50" s="2" t="s">
        <v>1162</v>
      </c>
      <c r="G50" s="73">
        <f>'Total Revenue (Millions)'!D55</f>
        <v>365</v>
      </c>
      <c r="I50" s="89">
        <f>G50/SUM(G43:G50)*100</f>
        <v>7.6508612240375804</v>
      </c>
      <c r="L50" s="2" t="s">
        <v>1280</v>
      </c>
      <c r="M50" s="2" t="s">
        <v>1281</v>
      </c>
    </row>
    <row r="51" spans="1:13" x14ac:dyDescent="0.2">
      <c r="A51" s="22" t="s">
        <v>93</v>
      </c>
      <c r="B51" s="17">
        <v>2020</v>
      </c>
      <c r="C51" s="2" t="s">
        <v>98</v>
      </c>
      <c r="D51" s="2" t="s">
        <v>1273</v>
      </c>
      <c r="E51" s="2" t="s">
        <v>1273</v>
      </c>
      <c r="F51" s="2" t="s">
        <v>1283</v>
      </c>
      <c r="G51" s="73">
        <v>741</v>
      </c>
      <c r="I51" s="89">
        <f>G51/SUM(G51:G58)*100</f>
        <v>14.620392171796121</v>
      </c>
      <c r="L51" s="2" t="s">
        <v>1278</v>
      </c>
      <c r="M51" s="2" t="s">
        <v>1274</v>
      </c>
    </row>
    <row r="52" spans="1:13" x14ac:dyDescent="0.2">
      <c r="A52" s="22" t="s">
        <v>93</v>
      </c>
      <c r="B52" s="17">
        <v>2020</v>
      </c>
      <c r="C52" s="2" t="s">
        <v>98</v>
      </c>
      <c r="D52" s="2" t="s">
        <v>190</v>
      </c>
      <c r="E52" s="2" t="s">
        <v>218</v>
      </c>
      <c r="F52" s="2" t="s">
        <v>1285</v>
      </c>
      <c r="G52" s="73">
        <f>'Total Revenue (Millions)'!D64-G51</f>
        <v>731.7</v>
      </c>
      <c r="I52" s="89">
        <f>G52/SUM(G51:G58)*100</f>
        <v>14.436897371259411</v>
      </c>
      <c r="L52" s="2" t="s">
        <v>1278</v>
      </c>
      <c r="M52" s="2" t="s">
        <v>1279</v>
      </c>
    </row>
    <row r="53" spans="1:13" x14ac:dyDescent="0.2">
      <c r="A53" s="22" t="s">
        <v>93</v>
      </c>
      <c r="B53" s="17">
        <v>2020</v>
      </c>
      <c r="C53" s="2" t="s">
        <v>98</v>
      </c>
      <c r="D53" s="34" t="s">
        <v>131</v>
      </c>
      <c r="E53" s="2" t="s">
        <v>138</v>
      </c>
      <c r="F53" s="2" t="s">
        <v>1162</v>
      </c>
      <c r="G53" s="73">
        <f>'Total Revenue (Millions)'!D57</f>
        <v>467</v>
      </c>
      <c r="I53" s="89">
        <f>G53/SUM(G51:G58)*100</f>
        <v>9.2142012742628729</v>
      </c>
      <c r="L53" s="2" t="s">
        <v>1280</v>
      </c>
      <c r="M53" s="2" t="s">
        <v>1281</v>
      </c>
    </row>
    <row r="54" spans="1:13" x14ac:dyDescent="0.2">
      <c r="A54" s="22" t="s">
        <v>93</v>
      </c>
      <c r="B54" s="22">
        <v>2020</v>
      </c>
      <c r="C54" s="2" t="s">
        <v>98</v>
      </c>
      <c r="D54" s="34" t="s">
        <v>126</v>
      </c>
      <c r="E54" s="34" t="s">
        <v>126</v>
      </c>
      <c r="F54" s="23" t="s">
        <v>127</v>
      </c>
      <c r="G54" s="61">
        <f>'Total Revenue (Millions)'!D50*ISP!I62/100</f>
        <v>1247.6729999999998</v>
      </c>
      <c r="I54" s="89">
        <f>G54/SUM(G51:G58)*100</f>
        <v>24.617366480649636</v>
      </c>
      <c r="L54" s="2" t="s">
        <v>1287</v>
      </c>
    </row>
    <row r="55" spans="1:13" x14ac:dyDescent="0.2">
      <c r="A55" s="22" t="s">
        <v>93</v>
      </c>
      <c r="B55" s="22">
        <v>2020</v>
      </c>
      <c r="C55" s="2" t="s">
        <v>98</v>
      </c>
      <c r="D55" s="34" t="s">
        <v>129</v>
      </c>
      <c r="E55" s="34" t="s">
        <v>129</v>
      </c>
      <c r="F55" s="23" t="s">
        <v>130</v>
      </c>
      <c r="G55" s="61">
        <f>'Total Revenue (Millions)'!D50*ISP!I63/100</f>
        <v>684.81299999999987</v>
      </c>
      <c r="I55" s="89">
        <f>G55/SUM(G51:G58)*100</f>
        <v>13.511787617198673</v>
      </c>
      <c r="L55" s="2" t="s">
        <v>1287</v>
      </c>
    </row>
    <row r="56" spans="1:13" x14ac:dyDescent="0.2">
      <c r="A56" s="22" t="s">
        <v>93</v>
      </c>
      <c r="B56" s="22">
        <v>2020</v>
      </c>
      <c r="C56" s="2" t="s">
        <v>98</v>
      </c>
      <c r="D56" s="34" t="s">
        <v>131</v>
      </c>
      <c r="E56" s="34" t="s">
        <v>138</v>
      </c>
      <c r="F56" s="23" t="s">
        <v>133</v>
      </c>
      <c r="G56" s="61">
        <f>'Total Revenue (Millions)'!D50*ISP!I64/100</f>
        <v>623.83649999999989</v>
      </c>
      <c r="I56" s="89">
        <f>G56/SUM(G51:G58)*100</f>
        <v>12.308683240324818</v>
      </c>
      <c r="L56" s="2" t="s">
        <v>1287</v>
      </c>
    </row>
    <row r="57" spans="1:13" x14ac:dyDescent="0.2">
      <c r="A57" s="22" t="s">
        <v>93</v>
      </c>
      <c r="B57" s="22">
        <v>2020</v>
      </c>
      <c r="C57" s="2" t="s">
        <v>98</v>
      </c>
      <c r="D57" s="34" t="s">
        <v>134</v>
      </c>
      <c r="E57" s="34" t="s">
        <v>134</v>
      </c>
      <c r="F57" s="23" t="s">
        <v>135</v>
      </c>
      <c r="G57" s="61">
        <f>'Total Revenue (Millions)'!D50*ISP!I65/100</f>
        <v>419.01800000000003</v>
      </c>
      <c r="I57" s="89">
        <f>G57/SUM(G51:G58)*100</f>
        <v>8.2674864872357183</v>
      </c>
      <c r="L57" s="2" t="s">
        <v>1287</v>
      </c>
    </row>
    <row r="58" spans="1:13" x14ac:dyDescent="0.2">
      <c r="A58" s="22" t="s">
        <v>93</v>
      </c>
      <c r="B58" s="22">
        <v>2020</v>
      </c>
      <c r="C58" s="2" t="s">
        <v>98</v>
      </c>
      <c r="D58" s="2" t="s">
        <v>136</v>
      </c>
      <c r="E58" s="34" t="s">
        <v>136</v>
      </c>
      <c r="F58" s="131" t="s">
        <v>137</v>
      </c>
      <c r="G58" s="61">
        <f>'Total Revenue (Millions)'!D50*ISP!I66/100</f>
        <v>153.22300000000001</v>
      </c>
      <c r="I58" s="89">
        <f>G58/SUM(G51:G58)*100</f>
        <v>3.0231853572727627</v>
      </c>
      <c r="L58" s="2" t="s">
        <v>1287</v>
      </c>
    </row>
    <row r="59" spans="1:13" x14ac:dyDescent="0.2">
      <c r="A59" s="22" t="s">
        <v>93</v>
      </c>
      <c r="B59" s="17">
        <v>2021</v>
      </c>
      <c r="C59" s="2" t="s">
        <v>98</v>
      </c>
      <c r="D59" s="2" t="s">
        <v>1273</v>
      </c>
      <c r="E59" s="2" t="s">
        <v>1273</v>
      </c>
      <c r="F59" s="2" t="s">
        <v>1283</v>
      </c>
      <c r="G59" s="73">
        <v>697</v>
      </c>
      <c r="I59" s="89">
        <f>Multi[[#This Row],[Total Revenue (Millions EUR€)]]/SUM(G59:G66)*100</f>
        <v>13.773489530369456</v>
      </c>
      <c r="L59" s="2" t="s">
        <v>1278</v>
      </c>
      <c r="M59" s="2" t="s">
        <v>1275</v>
      </c>
    </row>
    <row r="60" spans="1:13" x14ac:dyDescent="0.2">
      <c r="A60" s="22" t="s">
        <v>93</v>
      </c>
      <c r="B60" s="17">
        <v>2021</v>
      </c>
      <c r="C60" s="2" t="s">
        <v>98</v>
      </c>
      <c r="D60" s="2" t="s">
        <v>190</v>
      </c>
      <c r="E60" s="2" t="s">
        <v>218</v>
      </c>
      <c r="F60" s="2" t="s">
        <v>1285</v>
      </c>
      <c r="G60" s="73">
        <f>'Total Revenue (Millions)'!D64-G59</f>
        <v>775.7</v>
      </c>
      <c r="I60" s="89">
        <f>Multi[[#This Row],[Total Revenue (Millions EUR€)]]/SUM(G59:G66)*100</f>
        <v>15.328688419953499</v>
      </c>
      <c r="J60" s="2">
        <v>2000</v>
      </c>
      <c r="L60" s="2" t="s">
        <v>1278</v>
      </c>
      <c r="M60" s="2" t="s">
        <v>1279</v>
      </c>
    </row>
    <row r="61" spans="1:13" x14ac:dyDescent="0.2">
      <c r="A61" s="22" t="s">
        <v>93</v>
      </c>
      <c r="B61" s="17">
        <v>2021</v>
      </c>
      <c r="C61" s="2" t="s">
        <v>98</v>
      </c>
      <c r="D61" s="34" t="s">
        <v>131</v>
      </c>
      <c r="E61" s="2" t="s">
        <v>138</v>
      </c>
      <c r="F61" s="2" t="s">
        <v>1162</v>
      </c>
      <c r="G61" s="73">
        <f>'Total Revenue (Millions)'!D57</f>
        <v>467</v>
      </c>
      <c r="I61" s="89">
        <f>Multi[[#This Row],[Total Revenue (Millions EUR€)]]/SUM(G59:G66)*100</f>
        <v>9.2284355963881453</v>
      </c>
    </row>
    <row r="62" spans="1:13" x14ac:dyDescent="0.2">
      <c r="A62" s="22" t="s">
        <v>93</v>
      </c>
      <c r="B62" s="17">
        <v>2021</v>
      </c>
      <c r="C62" s="2" t="s">
        <v>98</v>
      </c>
      <c r="D62" s="34" t="s">
        <v>126</v>
      </c>
      <c r="E62" s="34" t="s">
        <v>126</v>
      </c>
      <c r="F62" s="23" t="s">
        <v>127</v>
      </c>
      <c r="G62" s="73">
        <f>'Total Revenue (Millions)'!D50*ISP!I67/100</f>
        <v>1244.5459999999998</v>
      </c>
      <c r="I62" s="89">
        <f>Multi[[#This Row],[Total Revenue (Millions EUR€)]]/SUM(G59:G66)*100</f>
        <v>24.593603014437853</v>
      </c>
    </row>
    <row r="63" spans="1:13" x14ac:dyDescent="0.2">
      <c r="A63" s="22" t="s">
        <v>93</v>
      </c>
      <c r="B63" s="17">
        <v>2021</v>
      </c>
      <c r="C63" s="2" t="s">
        <v>98</v>
      </c>
      <c r="D63" s="34" t="s">
        <v>129</v>
      </c>
      <c r="E63" s="34" t="s">
        <v>129</v>
      </c>
      <c r="F63" s="23" t="s">
        <v>130</v>
      </c>
      <c r="G63" s="73">
        <f>'Total Revenue (Millions)'!D50*ISP!I68/100</f>
        <v>687.94</v>
      </c>
      <c r="I63" s="89">
        <f>Multi[[#This Row],[Total Revenue (Millions EUR€)]]/SUM(G59:G66)*100</f>
        <v>13.594453927578718</v>
      </c>
      <c r="J63" s="89"/>
    </row>
    <row r="64" spans="1:13" x14ac:dyDescent="0.2">
      <c r="A64" s="22" t="s">
        <v>93</v>
      </c>
      <c r="B64" s="17">
        <v>2021</v>
      </c>
      <c r="C64" s="2" t="s">
        <v>98</v>
      </c>
      <c r="D64" s="34" t="s">
        <v>131</v>
      </c>
      <c r="E64" s="34" t="s">
        <v>138</v>
      </c>
      <c r="F64" s="23" t="s">
        <v>133</v>
      </c>
      <c r="G64" s="73">
        <f>'Total Revenue (Millions)'!D50*ISP!I69/100</f>
        <v>628.52700000000004</v>
      </c>
      <c r="I64" s="89">
        <f>Multi[[#This Row],[Total Revenue (Millions EUR€)]]/SUM(G59:G66)*100</f>
        <v>12.420387452015099</v>
      </c>
    </row>
    <row r="65" spans="1:9" x14ac:dyDescent="0.2">
      <c r="A65" s="22" t="s">
        <v>93</v>
      </c>
      <c r="B65" s="17">
        <v>2021</v>
      </c>
      <c r="C65" s="2" t="s">
        <v>98</v>
      </c>
      <c r="D65" s="34" t="s">
        <v>134</v>
      </c>
      <c r="E65" s="34" t="s">
        <v>134</v>
      </c>
      <c r="F65" s="23" t="s">
        <v>135</v>
      </c>
      <c r="G65" s="73">
        <f>'Total Revenue (Millions)'!D50*ISP!I70/100</f>
        <v>434.65300000000002</v>
      </c>
      <c r="I65" s="89">
        <f>Multi[[#This Row],[Total Revenue (Millions EUR€)]]/SUM(G59:G66)*100</f>
        <v>8.5892231633338252</v>
      </c>
    </row>
    <row r="66" spans="1:9" x14ac:dyDescent="0.2">
      <c r="A66" s="22" t="s">
        <v>93</v>
      </c>
      <c r="B66" s="17">
        <v>2021</v>
      </c>
      <c r="C66" s="2" t="s">
        <v>98</v>
      </c>
      <c r="D66" s="2" t="s">
        <v>136</v>
      </c>
      <c r="E66" s="34" t="s">
        <v>136</v>
      </c>
      <c r="F66" s="131" t="s">
        <v>137</v>
      </c>
      <c r="G66" s="73">
        <f>'Total Revenue (Millions)'!D50*ISP!I71/100</f>
        <v>125.08</v>
      </c>
      <c r="I66" s="89">
        <f>Multi[[#This Row],[Total Revenue (Millions EUR€)]]/SUM(G59:G66)*100</f>
        <v>2.4717188959234027</v>
      </c>
    </row>
    <row r="71" spans="1:9" x14ac:dyDescent="0.2">
      <c r="F71" s="89">
        <f>SUM(I43:I46)</f>
        <v>69.397253989791849</v>
      </c>
    </row>
    <row r="72" spans="1:9" x14ac:dyDescent="0.2">
      <c r="F72" s="89">
        <f>SUM(I51+I52+I54+I55)</f>
        <v>67.186443640903846</v>
      </c>
    </row>
    <row r="73" spans="1:9" x14ac:dyDescent="0.2">
      <c r="F73" s="89">
        <f>SUM(I62+I60+I59+I63)</f>
        <v>67.290234892339527</v>
      </c>
    </row>
  </sheetData>
  <pageMargins left="0.7" right="0.7" top="0.75" bottom="0.75" header="0.511811023622047" footer="0.511811023622047"/>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1"/>
  <sheetViews>
    <sheetView zoomScale="92" zoomScaleNormal="60" zoomScalePageLayoutView="60" workbookViewId="0">
      <pane ySplit="1" topLeftCell="A67" activePane="bottomLeft" state="frozen"/>
      <selection pane="bottomLeft" activeCell="L95" sqref="L95"/>
    </sheetView>
  </sheetViews>
  <sheetFormatPr baseColWidth="10" defaultColWidth="10.83203125" defaultRowHeight="16" x14ac:dyDescent="0.2"/>
  <cols>
    <col min="1" max="1" width="12" style="22" customWidth="1"/>
    <col min="2" max="2" width="9" style="22" customWidth="1"/>
    <col min="3" max="3" width="11.6640625" style="34" customWidth="1"/>
    <col min="4" max="4" width="26.83203125" style="81" customWidth="1"/>
    <col min="5" max="5" width="30.1640625" style="34" customWidth="1"/>
    <col min="6" max="6" width="37.83203125" style="34" customWidth="1"/>
    <col min="7" max="7" width="16.6640625" style="61" customWidth="1"/>
    <col min="8" max="8" width="3.5" style="61" customWidth="1"/>
    <col min="9" max="9" width="18.5" style="82" customWidth="1"/>
    <col min="10" max="10" width="19" style="83" customWidth="1"/>
    <col min="11" max="11" width="19.1640625" style="83" customWidth="1"/>
    <col min="12" max="12" width="15.6640625" style="49" customWidth="1"/>
    <col min="13" max="13" width="255.6640625" style="44" customWidth="1"/>
    <col min="14" max="1024" width="10.83203125" style="34"/>
  </cols>
  <sheetData>
    <row r="1" spans="1:13" s="67" customFormat="1" ht="18" customHeight="1" x14ac:dyDescent="0.2">
      <c r="A1" s="20" t="s">
        <v>77</v>
      </c>
      <c r="B1" s="20" t="s">
        <v>78</v>
      </c>
      <c r="C1" s="20" t="s">
        <v>0</v>
      </c>
      <c r="D1" s="81"/>
      <c r="E1" s="20" t="s">
        <v>121</v>
      </c>
      <c r="F1" s="58" t="s">
        <v>122</v>
      </c>
      <c r="G1" s="21" t="s">
        <v>79</v>
      </c>
      <c r="H1" s="79" t="s">
        <v>80</v>
      </c>
      <c r="I1" s="84" t="s">
        <v>181</v>
      </c>
      <c r="J1" s="85" t="s">
        <v>84</v>
      </c>
      <c r="K1" s="85" t="s">
        <v>85</v>
      </c>
      <c r="L1" s="86" t="s">
        <v>182</v>
      </c>
      <c r="M1" s="87" t="s">
        <v>75</v>
      </c>
    </row>
    <row r="2" spans="1:13" ht="18" customHeight="1" x14ac:dyDescent="0.2">
      <c r="A2" s="22" t="s">
        <v>93</v>
      </c>
      <c r="B2" s="22">
        <v>1995</v>
      </c>
      <c r="C2" s="34" t="s">
        <v>99</v>
      </c>
      <c r="E2" s="2" t="s">
        <v>183</v>
      </c>
      <c r="G2" s="88" t="s">
        <v>95</v>
      </c>
      <c r="H2" s="46" t="s">
        <v>136</v>
      </c>
      <c r="I2" s="89">
        <v>43.9</v>
      </c>
      <c r="M2" s="10"/>
    </row>
    <row r="3" spans="1:13" ht="15" customHeight="1" x14ac:dyDescent="0.2">
      <c r="A3" s="22" t="s">
        <v>93</v>
      </c>
      <c r="B3" s="22">
        <v>1995</v>
      </c>
      <c r="C3" s="34" t="s">
        <v>99</v>
      </c>
      <c r="E3" s="2" t="s">
        <v>184</v>
      </c>
      <c r="H3" s="46" t="s">
        <v>136</v>
      </c>
      <c r="I3" s="89">
        <v>23.8</v>
      </c>
      <c r="M3" s="10"/>
    </row>
    <row r="4" spans="1:13" x14ac:dyDescent="0.2">
      <c r="A4" s="22" t="s">
        <v>93</v>
      </c>
      <c r="B4" s="22">
        <v>1995</v>
      </c>
      <c r="C4" s="34" t="s">
        <v>99</v>
      </c>
      <c r="E4" s="2" t="s">
        <v>185</v>
      </c>
      <c r="H4" s="46" t="s">
        <v>136</v>
      </c>
      <c r="I4" s="89">
        <v>17.600000000000001</v>
      </c>
      <c r="M4" s="10"/>
    </row>
    <row r="5" spans="1:13" x14ac:dyDescent="0.2">
      <c r="A5" s="22" t="s">
        <v>93</v>
      </c>
      <c r="B5" s="22">
        <v>1995</v>
      </c>
      <c r="C5" s="34" t="s">
        <v>99</v>
      </c>
      <c r="E5" s="2" t="s">
        <v>186</v>
      </c>
      <c r="H5" s="46" t="s">
        <v>136</v>
      </c>
      <c r="I5" s="89">
        <v>1.3</v>
      </c>
      <c r="M5" s="10"/>
    </row>
    <row r="6" spans="1:13" x14ac:dyDescent="0.2">
      <c r="A6" s="22" t="s">
        <v>93</v>
      </c>
      <c r="B6" s="22">
        <v>1995</v>
      </c>
      <c r="C6" s="34" t="s">
        <v>99</v>
      </c>
      <c r="E6" s="2" t="s">
        <v>187</v>
      </c>
      <c r="H6" s="46" t="s">
        <v>136</v>
      </c>
      <c r="I6" s="89">
        <v>1.2</v>
      </c>
      <c r="M6" s="10"/>
    </row>
    <row r="7" spans="1:13" x14ac:dyDescent="0.2">
      <c r="A7" s="22" t="s">
        <v>93</v>
      </c>
      <c r="B7" s="22">
        <v>1995</v>
      </c>
      <c r="C7" s="34" t="s">
        <v>99</v>
      </c>
      <c r="E7" s="2" t="s">
        <v>188</v>
      </c>
      <c r="H7" s="46" t="s">
        <v>136</v>
      </c>
      <c r="I7" s="89">
        <v>37.299999999999997</v>
      </c>
      <c r="M7" s="10"/>
    </row>
    <row r="8" spans="1:13" x14ac:dyDescent="0.2">
      <c r="A8" s="22" t="s">
        <v>93</v>
      </c>
      <c r="B8" s="22">
        <v>1995</v>
      </c>
      <c r="C8" s="34" t="s">
        <v>99</v>
      </c>
      <c r="E8" s="2" t="s">
        <v>189</v>
      </c>
      <c r="H8" s="46" t="s">
        <v>136</v>
      </c>
      <c r="I8" s="89">
        <v>11.5</v>
      </c>
      <c r="M8" s="10"/>
    </row>
    <row r="9" spans="1:13" x14ac:dyDescent="0.2">
      <c r="A9" s="22" t="s">
        <v>93</v>
      </c>
      <c r="B9" s="22">
        <v>1995</v>
      </c>
      <c r="C9" s="34" t="s">
        <v>99</v>
      </c>
      <c r="E9" s="2" t="s">
        <v>190</v>
      </c>
      <c r="H9" s="46" t="s">
        <v>136</v>
      </c>
      <c r="I9" s="89">
        <v>4.4000000000000004</v>
      </c>
    </row>
    <row r="10" spans="1:13" x14ac:dyDescent="0.2">
      <c r="A10" s="22" t="s">
        <v>93</v>
      </c>
      <c r="B10" s="22">
        <v>1995</v>
      </c>
      <c r="C10" s="34" t="s">
        <v>99</v>
      </c>
      <c r="E10" s="2" t="s">
        <v>137</v>
      </c>
      <c r="H10" s="46" t="s">
        <v>136</v>
      </c>
      <c r="I10" s="89">
        <v>2.9</v>
      </c>
    </row>
    <row r="11" spans="1:13" x14ac:dyDescent="0.2">
      <c r="A11" s="22" t="s">
        <v>93</v>
      </c>
      <c r="B11" s="22">
        <v>2000</v>
      </c>
      <c r="C11" s="34" t="s">
        <v>99</v>
      </c>
      <c r="E11" s="2" t="s">
        <v>183</v>
      </c>
      <c r="H11" s="46">
        <f t="shared" ref="H11:H19" si="0">2665*I11%</f>
        <v>1127.2950000000001</v>
      </c>
      <c r="I11" s="89">
        <v>42.3</v>
      </c>
    </row>
    <row r="12" spans="1:13" x14ac:dyDescent="0.2">
      <c r="A12" s="22" t="s">
        <v>93</v>
      </c>
      <c r="B12" s="22">
        <v>2000</v>
      </c>
      <c r="C12" s="34" t="s">
        <v>99</v>
      </c>
      <c r="E12" s="2" t="s">
        <v>184</v>
      </c>
      <c r="H12" s="46">
        <f t="shared" si="0"/>
        <v>588.96500000000003</v>
      </c>
      <c r="I12" s="89">
        <v>22.1</v>
      </c>
    </row>
    <row r="13" spans="1:13" x14ac:dyDescent="0.2">
      <c r="A13" s="22" t="s">
        <v>93</v>
      </c>
      <c r="B13" s="22">
        <v>2000</v>
      </c>
      <c r="C13" s="34" t="s">
        <v>99</v>
      </c>
      <c r="E13" s="2" t="s">
        <v>185</v>
      </c>
      <c r="H13" s="46">
        <f t="shared" si="0"/>
        <v>447.72</v>
      </c>
      <c r="I13" s="89">
        <v>16.8</v>
      </c>
    </row>
    <row r="14" spans="1:13" x14ac:dyDescent="0.2">
      <c r="A14" s="22" t="s">
        <v>93</v>
      </c>
      <c r="B14" s="22">
        <v>2000</v>
      </c>
      <c r="C14" s="34" t="s">
        <v>99</v>
      </c>
      <c r="E14" s="2" t="s">
        <v>186</v>
      </c>
      <c r="H14" s="46">
        <f t="shared" si="0"/>
        <v>47.970000000000006</v>
      </c>
      <c r="I14" s="89">
        <v>1.8</v>
      </c>
    </row>
    <row r="15" spans="1:13" x14ac:dyDescent="0.2">
      <c r="A15" s="22" t="s">
        <v>93</v>
      </c>
      <c r="B15" s="22">
        <v>2000</v>
      </c>
      <c r="C15" s="34" t="s">
        <v>99</v>
      </c>
      <c r="E15" s="2" t="s">
        <v>187</v>
      </c>
      <c r="H15" s="46">
        <f t="shared" si="0"/>
        <v>42.64</v>
      </c>
      <c r="I15" s="89">
        <v>1.6</v>
      </c>
    </row>
    <row r="16" spans="1:13" x14ac:dyDescent="0.2">
      <c r="A16" s="22" t="s">
        <v>93</v>
      </c>
      <c r="B16" s="22">
        <v>2000</v>
      </c>
      <c r="C16" s="34" t="s">
        <v>99</v>
      </c>
      <c r="E16" s="2" t="s">
        <v>188</v>
      </c>
      <c r="H16" s="46">
        <f t="shared" si="0"/>
        <v>890.1099999999999</v>
      </c>
      <c r="I16" s="89">
        <v>33.4</v>
      </c>
    </row>
    <row r="17" spans="1:9" x14ac:dyDescent="0.2">
      <c r="A17" s="22" t="s">
        <v>93</v>
      </c>
      <c r="B17" s="22">
        <v>2000</v>
      </c>
      <c r="C17" s="34" t="s">
        <v>99</v>
      </c>
      <c r="E17" s="2" t="s">
        <v>189</v>
      </c>
      <c r="H17" s="46">
        <f t="shared" si="0"/>
        <v>338.45499999999998</v>
      </c>
      <c r="I17" s="89">
        <v>12.7</v>
      </c>
    </row>
    <row r="18" spans="1:9" x14ac:dyDescent="0.2">
      <c r="A18" s="22" t="s">
        <v>93</v>
      </c>
      <c r="B18" s="22">
        <v>2000</v>
      </c>
      <c r="C18" s="34" t="s">
        <v>99</v>
      </c>
      <c r="E18" s="2" t="s">
        <v>190</v>
      </c>
      <c r="H18" s="46">
        <f t="shared" si="0"/>
        <v>109.26499999999999</v>
      </c>
      <c r="I18" s="89">
        <v>4.0999999999999996</v>
      </c>
    </row>
    <row r="19" spans="1:9" x14ac:dyDescent="0.2">
      <c r="A19" s="22" t="s">
        <v>93</v>
      </c>
      <c r="B19" s="22">
        <v>2000</v>
      </c>
      <c r="C19" s="34" t="s">
        <v>99</v>
      </c>
      <c r="E19" s="2" t="s">
        <v>137</v>
      </c>
      <c r="H19" s="46">
        <f t="shared" si="0"/>
        <v>199.875</v>
      </c>
      <c r="I19" s="89">
        <v>7.5</v>
      </c>
    </row>
    <row r="20" spans="1:9" x14ac:dyDescent="0.2">
      <c r="A20" s="22" t="s">
        <v>93</v>
      </c>
      <c r="B20" s="22">
        <v>2005</v>
      </c>
      <c r="C20" s="34" t="s">
        <v>99</v>
      </c>
      <c r="E20" s="2" t="s">
        <v>183</v>
      </c>
      <c r="H20" s="46">
        <f t="shared" ref="H20:H28" si="1">3650*I20%</f>
        <v>1438.1</v>
      </c>
      <c r="I20" s="89">
        <v>39.4</v>
      </c>
    </row>
    <row r="21" spans="1:9" x14ac:dyDescent="0.2">
      <c r="A21" s="22" t="s">
        <v>93</v>
      </c>
      <c r="B21" s="22">
        <v>2005</v>
      </c>
      <c r="C21" s="34" t="s">
        <v>99</v>
      </c>
      <c r="E21" s="2" t="s">
        <v>184</v>
      </c>
      <c r="H21" s="46">
        <f t="shared" si="1"/>
        <v>722.7</v>
      </c>
      <c r="I21" s="89">
        <v>19.8</v>
      </c>
    </row>
    <row r="22" spans="1:9" x14ac:dyDescent="0.2">
      <c r="A22" s="22" t="s">
        <v>93</v>
      </c>
      <c r="B22" s="22">
        <v>2005</v>
      </c>
      <c r="C22" s="34" t="s">
        <v>99</v>
      </c>
      <c r="E22" s="2" t="s">
        <v>185</v>
      </c>
      <c r="H22" s="46">
        <f t="shared" si="1"/>
        <v>536.54999999999995</v>
      </c>
      <c r="I22" s="89">
        <v>14.7</v>
      </c>
    </row>
    <row r="23" spans="1:9" x14ac:dyDescent="0.2">
      <c r="A23" s="22" t="s">
        <v>93</v>
      </c>
      <c r="B23" s="22">
        <v>2005</v>
      </c>
      <c r="C23" s="34" t="s">
        <v>99</v>
      </c>
      <c r="E23" s="2" t="s">
        <v>186</v>
      </c>
      <c r="H23" s="46">
        <f t="shared" si="1"/>
        <v>113.15</v>
      </c>
      <c r="I23" s="89">
        <v>3.1</v>
      </c>
    </row>
    <row r="24" spans="1:9" x14ac:dyDescent="0.2">
      <c r="A24" s="22" t="s">
        <v>93</v>
      </c>
      <c r="B24" s="22">
        <v>2005</v>
      </c>
      <c r="C24" s="34" t="s">
        <v>99</v>
      </c>
      <c r="E24" s="2" t="s">
        <v>187</v>
      </c>
      <c r="H24" s="46">
        <f t="shared" si="1"/>
        <v>65.7</v>
      </c>
      <c r="I24" s="89">
        <v>1.8</v>
      </c>
    </row>
    <row r="25" spans="1:9" x14ac:dyDescent="0.2">
      <c r="A25" s="22" t="s">
        <v>93</v>
      </c>
      <c r="B25" s="22">
        <v>2005</v>
      </c>
      <c r="C25" s="34" t="s">
        <v>99</v>
      </c>
      <c r="E25" s="2" t="s">
        <v>188</v>
      </c>
      <c r="H25" s="46">
        <f t="shared" si="1"/>
        <v>1178.9499999999998</v>
      </c>
      <c r="I25" s="89">
        <v>32.299999999999997</v>
      </c>
    </row>
    <row r="26" spans="1:9" x14ac:dyDescent="0.2">
      <c r="A26" s="22" t="s">
        <v>93</v>
      </c>
      <c r="B26" s="22">
        <v>2005</v>
      </c>
      <c r="C26" s="34" t="s">
        <v>99</v>
      </c>
      <c r="E26" s="2" t="s">
        <v>189</v>
      </c>
      <c r="H26" s="46">
        <f t="shared" si="1"/>
        <v>459.9</v>
      </c>
      <c r="I26" s="89">
        <v>12.6</v>
      </c>
    </row>
    <row r="27" spans="1:9" x14ac:dyDescent="0.2">
      <c r="A27" s="22" t="s">
        <v>93</v>
      </c>
      <c r="B27" s="22">
        <v>2005</v>
      </c>
      <c r="C27" s="34" t="s">
        <v>99</v>
      </c>
      <c r="E27" s="2" t="s">
        <v>190</v>
      </c>
      <c r="H27" s="46">
        <f t="shared" si="1"/>
        <v>131.4</v>
      </c>
      <c r="I27" s="89">
        <v>3.6</v>
      </c>
    </row>
    <row r="28" spans="1:9" x14ac:dyDescent="0.2">
      <c r="A28" s="22" t="s">
        <v>93</v>
      </c>
      <c r="B28" s="22">
        <v>2005</v>
      </c>
      <c r="C28" s="34" t="s">
        <v>99</v>
      </c>
      <c r="E28" s="2" t="s">
        <v>137</v>
      </c>
      <c r="H28" s="46">
        <f t="shared" si="1"/>
        <v>441.65</v>
      </c>
      <c r="I28" s="89">
        <v>12.1</v>
      </c>
    </row>
    <row r="29" spans="1:9" x14ac:dyDescent="0.2">
      <c r="A29" s="22" t="s">
        <v>93</v>
      </c>
      <c r="B29" s="22">
        <v>2007</v>
      </c>
      <c r="C29" s="34" t="s">
        <v>99</v>
      </c>
      <c r="E29" s="2" t="s">
        <v>183</v>
      </c>
      <c r="H29" s="46">
        <f t="shared" ref="H29:H37" si="2">4795*I29%</f>
        <v>1788.5350000000001</v>
      </c>
      <c r="I29" s="89">
        <v>37.299999999999997</v>
      </c>
    </row>
    <row r="30" spans="1:9" x14ac:dyDescent="0.2">
      <c r="A30" s="22" t="s">
        <v>93</v>
      </c>
      <c r="B30" s="22">
        <v>2007</v>
      </c>
      <c r="C30" s="34" t="s">
        <v>99</v>
      </c>
      <c r="E30" s="2" t="s">
        <v>184</v>
      </c>
      <c r="H30" s="46">
        <f t="shared" si="2"/>
        <v>867.8950000000001</v>
      </c>
      <c r="I30" s="89">
        <v>18.100000000000001</v>
      </c>
    </row>
    <row r="31" spans="1:9" x14ac:dyDescent="0.2">
      <c r="A31" s="22" t="s">
        <v>93</v>
      </c>
      <c r="B31" s="22">
        <v>2007</v>
      </c>
      <c r="C31" s="34" t="s">
        <v>99</v>
      </c>
      <c r="E31" s="2" t="s">
        <v>185</v>
      </c>
      <c r="H31" s="46">
        <f t="shared" si="2"/>
        <v>676.09499999999991</v>
      </c>
      <c r="I31" s="89">
        <v>14.1</v>
      </c>
    </row>
    <row r="32" spans="1:9" x14ac:dyDescent="0.2">
      <c r="A32" s="22" t="s">
        <v>93</v>
      </c>
      <c r="B32" s="22">
        <v>2007</v>
      </c>
      <c r="C32" s="34" t="s">
        <v>99</v>
      </c>
      <c r="E32" s="2" t="s">
        <v>186</v>
      </c>
      <c r="H32" s="46">
        <f t="shared" si="2"/>
        <v>158.23500000000001</v>
      </c>
      <c r="I32" s="89">
        <v>3.3</v>
      </c>
    </row>
    <row r="33" spans="1:9" x14ac:dyDescent="0.2">
      <c r="A33" s="22" t="s">
        <v>93</v>
      </c>
      <c r="B33" s="22">
        <v>2007</v>
      </c>
      <c r="C33" s="34" t="s">
        <v>99</v>
      </c>
      <c r="E33" s="2" t="s">
        <v>187</v>
      </c>
      <c r="H33" s="46">
        <f t="shared" si="2"/>
        <v>86.310000000000016</v>
      </c>
      <c r="I33" s="89">
        <v>1.8</v>
      </c>
    </row>
    <row r="34" spans="1:9" x14ac:dyDescent="0.2">
      <c r="A34" s="22" t="s">
        <v>93</v>
      </c>
      <c r="B34" s="22">
        <v>2007</v>
      </c>
      <c r="C34" s="34" t="s">
        <v>99</v>
      </c>
      <c r="E34" s="2" t="s">
        <v>188</v>
      </c>
      <c r="H34" s="46">
        <f t="shared" si="2"/>
        <v>1472.0650000000001</v>
      </c>
      <c r="I34" s="89">
        <v>30.7</v>
      </c>
    </row>
    <row r="35" spans="1:9" x14ac:dyDescent="0.2">
      <c r="A35" s="22" t="s">
        <v>93</v>
      </c>
      <c r="B35" s="22">
        <v>2007</v>
      </c>
      <c r="C35" s="34" t="s">
        <v>99</v>
      </c>
      <c r="E35" s="2" t="s">
        <v>189</v>
      </c>
      <c r="H35" s="46">
        <f t="shared" si="2"/>
        <v>551.42500000000007</v>
      </c>
      <c r="I35" s="89">
        <v>11.5</v>
      </c>
    </row>
    <row r="36" spans="1:9" x14ac:dyDescent="0.2">
      <c r="A36" s="22" t="s">
        <v>93</v>
      </c>
      <c r="B36" s="22">
        <v>2007</v>
      </c>
      <c r="C36" s="34" t="s">
        <v>99</v>
      </c>
      <c r="E36" s="2" t="s">
        <v>190</v>
      </c>
      <c r="H36" s="46">
        <f t="shared" si="2"/>
        <v>163.03</v>
      </c>
      <c r="I36" s="89">
        <v>3.4</v>
      </c>
    </row>
    <row r="37" spans="1:9" x14ac:dyDescent="0.2">
      <c r="A37" s="22" t="s">
        <v>93</v>
      </c>
      <c r="B37" s="22">
        <v>2007</v>
      </c>
      <c r="C37" s="34" t="s">
        <v>99</v>
      </c>
      <c r="E37" s="2" t="s">
        <v>137</v>
      </c>
      <c r="H37" s="46">
        <f t="shared" si="2"/>
        <v>819.94500000000005</v>
      </c>
      <c r="I37" s="89">
        <v>17.100000000000001</v>
      </c>
    </row>
    <row r="38" spans="1:9" x14ac:dyDescent="0.2">
      <c r="A38" s="22" t="s">
        <v>93</v>
      </c>
      <c r="B38" s="22">
        <v>2009</v>
      </c>
      <c r="C38" s="34" t="s">
        <v>99</v>
      </c>
      <c r="E38" s="2" t="s">
        <v>183</v>
      </c>
      <c r="H38" s="46">
        <f t="shared" ref="H38:H46" si="3">3705*I38%</f>
        <v>1233.7649999999999</v>
      </c>
      <c r="I38" s="89">
        <v>33.299999999999997</v>
      </c>
    </row>
    <row r="39" spans="1:9" x14ac:dyDescent="0.2">
      <c r="A39" s="22" t="s">
        <v>93</v>
      </c>
      <c r="B39" s="22">
        <v>2009</v>
      </c>
      <c r="C39" s="34" t="s">
        <v>99</v>
      </c>
      <c r="E39" s="2" t="s">
        <v>184</v>
      </c>
      <c r="H39" s="46">
        <f t="shared" si="3"/>
        <v>618.7349999999999</v>
      </c>
      <c r="I39" s="89">
        <v>16.7</v>
      </c>
    </row>
    <row r="40" spans="1:9" x14ac:dyDescent="0.2">
      <c r="A40" s="22" t="s">
        <v>93</v>
      </c>
      <c r="B40" s="22">
        <v>2009</v>
      </c>
      <c r="C40" s="34" t="s">
        <v>99</v>
      </c>
      <c r="E40" s="2" t="s">
        <v>185</v>
      </c>
      <c r="H40" s="46">
        <f t="shared" si="3"/>
        <v>437.19000000000005</v>
      </c>
      <c r="I40" s="89">
        <v>11.8</v>
      </c>
    </row>
    <row r="41" spans="1:9" x14ac:dyDescent="0.2">
      <c r="A41" s="22" t="s">
        <v>93</v>
      </c>
      <c r="B41" s="22">
        <v>2009</v>
      </c>
      <c r="C41" s="34" t="s">
        <v>99</v>
      </c>
      <c r="E41" s="2" t="s">
        <v>186</v>
      </c>
      <c r="H41" s="46">
        <f t="shared" si="3"/>
        <v>114.855</v>
      </c>
      <c r="I41" s="89">
        <v>3.1</v>
      </c>
    </row>
    <row r="42" spans="1:9" x14ac:dyDescent="0.2">
      <c r="A42" s="22" t="s">
        <v>93</v>
      </c>
      <c r="B42" s="22">
        <v>2009</v>
      </c>
      <c r="C42" s="34" t="s">
        <v>99</v>
      </c>
      <c r="E42" s="2" t="s">
        <v>187</v>
      </c>
      <c r="H42" s="46">
        <f t="shared" si="3"/>
        <v>62.985000000000007</v>
      </c>
      <c r="I42" s="89">
        <v>1.7</v>
      </c>
    </row>
    <row r="43" spans="1:9" x14ac:dyDescent="0.2">
      <c r="A43" s="22" t="s">
        <v>93</v>
      </c>
      <c r="B43" s="22">
        <v>2009</v>
      </c>
      <c r="C43" s="34" t="s">
        <v>99</v>
      </c>
      <c r="E43" s="2" t="s">
        <v>188</v>
      </c>
      <c r="H43" s="46">
        <f t="shared" si="3"/>
        <v>967.005</v>
      </c>
      <c r="I43" s="89">
        <v>26.1</v>
      </c>
    </row>
    <row r="44" spans="1:9" x14ac:dyDescent="0.2">
      <c r="A44" s="22" t="s">
        <v>93</v>
      </c>
      <c r="B44" s="22">
        <v>2009</v>
      </c>
      <c r="C44" s="34" t="s">
        <v>99</v>
      </c>
      <c r="E44" s="2" t="s">
        <v>189</v>
      </c>
      <c r="H44" s="46">
        <f t="shared" si="3"/>
        <v>400.14000000000004</v>
      </c>
      <c r="I44" s="89">
        <v>10.8</v>
      </c>
    </row>
    <row r="45" spans="1:9" x14ac:dyDescent="0.2">
      <c r="A45" s="22" t="s">
        <v>93</v>
      </c>
      <c r="B45" s="22">
        <v>2009</v>
      </c>
      <c r="C45" s="34" t="s">
        <v>99</v>
      </c>
      <c r="E45" s="2" t="s">
        <v>190</v>
      </c>
      <c r="H45" s="46">
        <f t="shared" si="3"/>
        <v>62.985000000000007</v>
      </c>
      <c r="I45" s="89">
        <v>1.7</v>
      </c>
    </row>
    <row r="46" spans="1:9" x14ac:dyDescent="0.2">
      <c r="A46" s="22" t="s">
        <v>93</v>
      </c>
      <c r="B46" s="22">
        <v>2009</v>
      </c>
      <c r="C46" s="34" t="s">
        <v>99</v>
      </c>
      <c r="E46" s="2" t="s">
        <v>137</v>
      </c>
      <c r="H46" s="46">
        <f t="shared" si="3"/>
        <v>1041.105</v>
      </c>
      <c r="I46" s="89">
        <v>28.1</v>
      </c>
    </row>
    <row r="47" spans="1:9" x14ac:dyDescent="0.2">
      <c r="A47" s="22" t="s">
        <v>93</v>
      </c>
      <c r="B47" s="22">
        <v>2011</v>
      </c>
      <c r="C47" s="34" t="s">
        <v>99</v>
      </c>
      <c r="E47" s="2" t="s">
        <v>183</v>
      </c>
      <c r="H47" s="46">
        <f t="shared" ref="H47:H55" si="4">3574*I47%</f>
        <v>1050.7559999999999</v>
      </c>
      <c r="I47" s="89">
        <v>29.4</v>
      </c>
    </row>
    <row r="48" spans="1:9" x14ac:dyDescent="0.2">
      <c r="A48" s="22" t="s">
        <v>93</v>
      </c>
      <c r="B48" s="22">
        <v>2011</v>
      </c>
      <c r="C48" s="34" t="s">
        <v>99</v>
      </c>
      <c r="E48" s="2" t="s">
        <v>184</v>
      </c>
      <c r="H48" s="46">
        <f t="shared" si="4"/>
        <v>532.52599999999995</v>
      </c>
      <c r="I48" s="89">
        <v>14.9</v>
      </c>
    </row>
    <row r="49" spans="1:13" x14ac:dyDescent="0.2">
      <c r="A49" s="22" t="s">
        <v>93</v>
      </c>
      <c r="B49" s="22">
        <v>2011</v>
      </c>
      <c r="C49" s="34" t="s">
        <v>99</v>
      </c>
      <c r="E49" s="2" t="s">
        <v>185</v>
      </c>
      <c r="H49" s="46">
        <f t="shared" si="4"/>
        <v>346.67799999999994</v>
      </c>
      <c r="I49" s="89">
        <v>9.6999999999999993</v>
      </c>
    </row>
    <row r="50" spans="1:13" x14ac:dyDescent="0.2">
      <c r="A50" s="22" t="s">
        <v>93</v>
      </c>
      <c r="B50" s="22">
        <v>2011</v>
      </c>
      <c r="C50" s="34" t="s">
        <v>99</v>
      </c>
      <c r="E50" s="2" t="s">
        <v>186</v>
      </c>
      <c r="H50" s="46">
        <f t="shared" si="4"/>
        <v>117.94200000000001</v>
      </c>
      <c r="I50" s="89">
        <v>3.3</v>
      </c>
    </row>
    <row r="51" spans="1:13" x14ac:dyDescent="0.2">
      <c r="A51" s="22" t="s">
        <v>93</v>
      </c>
      <c r="B51" s="22">
        <v>2011</v>
      </c>
      <c r="C51" s="34" t="s">
        <v>99</v>
      </c>
      <c r="E51" s="2" t="s">
        <v>187</v>
      </c>
      <c r="H51" s="46">
        <f t="shared" si="4"/>
        <v>53.61</v>
      </c>
      <c r="I51" s="89">
        <v>1.5</v>
      </c>
    </row>
    <row r="52" spans="1:13" x14ac:dyDescent="0.2">
      <c r="A52" s="22" t="s">
        <v>93</v>
      </c>
      <c r="B52" s="22">
        <v>2011</v>
      </c>
      <c r="C52" s="34" t="s">
        <v>99</v>
      </c>
      <c r="E52" s="2" t="s">
        <v>188</v>
      </c>
      <c r="H52" s="46">
        <f t="shared" si="4"/>
        <v>847.03800000000001</v>
      </c>
      <c r="I52" s="89">
        <v>23.7</v>
      </c>
    </row>
    <row r="53" spans="1:13" x14ac:dyDescent="0.2">
      <c r="A53" s="22" t="s">
        <v>93</v>
      </c>
      <c r="B53" s="22">
        <v>2011</v>
      </c>
      <c r="C53" s="34" t="s">
        <v>99</v>
      </c>
      <c r="E53" s="2" t="s">
        <v>189</v>
      </c>
      <c r="H53" s="46">
        <f t="shared" si="4"/>
        <v>385.99200000000002</v>
      </c>
      <c r="I53" s="89">
        <v>10.8</v>
      </c>
    </row>
    <row r="54" spans="1:13" x14ac:dyDescent="0.2">
      <c r="A54" s="22" t="s">
        <v>93</v>
      </c>
      <c r="B54" s="22">
        <v>2011</v>
      </c>
      <c r="C54" s="34" t="s">
        <v>99</v>
      </c>
      <c r="E54" s="2" t="s">
        <v>190</v>
      </c>
      <c r="H54" s="46">
        <f t="shared" si="4"/>
        <v>117.94200000000001</v>
      </c>
      <c r="I54" s="89">
        <v>3.3</v>
      </c>
    </row>
    <row r="55" spans="1:13" x14ac:dyDescent="0.2">
      <c r="A55" s="22" t="s">
        <v>93</v>
      </c>
      <c r="B55" s="22">
        <v>2011</v>
      </c>
      <c r="C55" s="34" t="s">
        <v>99</v>
      </c>
      <c r="E55" s="2" t="s">
        <v>137</v>
      </c>
      <c r="H55" s="46">
        <f t="shared" si="4"/>
        <v>1172.2719999999999</v>
      </c>
      <c r="I55" s="89">
        <v>32.799999999999997</v>
      </c>
    </row>
    <row r="56" spans="1:13" ht="15" customHeight="1" x14ac:dyDescent="0.2">
      <c r="A56" s="22" t="s">
        <v>93</v>
      </c>
      <c r="B56" s="22">
        <v>2017</v>
      </c>
      <c r="C56" s="34" t="s">
        <v>99</v>
      </c>
      <c r="D56" s="81" t="s">
        <v>191</v>
      </c>
      <c r="E56" s="81" t="s">
        <v>191</v>
      </c>
      <c r="F56" s="2" t="s">
        <v>192</v>
      </c>
      <c r="G56" s="46">
        <v>3004.4</v>
      </c>
      <c r="H56" s="18"/>
      <c r="I56" s="89">
        <f>G56/SUM(G56:G62)*100</f>
        <v>52.53182263253602</v>
      </c>
      <c r="J56" s="90">
        <v>351.9</v>
      </c>
      <c r="K56" s="90">
        <f t="shared" ref="K56:K62" si="5">G56-J56</f>
        <v>2652.5</v>
      </c>
      <c r="L56" s="47">
        <v>28.1</v>
      </c>
      <c r="M56" s="34" t="s">
        <v>193</v>
      </c>
    </row>
    <row r="57" spans="1:13" x14ac:dyDescent="0.2">
      <c r="A57" s="22" t="s">
        <v>93</v>
      </c>
      <c r="B57" s="22">
        <v>2017</v>
      </c>
      <c r="C57" s="34" t="s">
        <v>99</v>
      </c>
      <c r="D57" s="81" t="s">
        <v>194</v>
      </c>
      <c r="E57" s="81" t="s">
        <v>195</v>
      </c>
      <c r="F57" s="2" t="s">
        <v>196</v>
      </c>
      <c r="G57" s="46">
        <v>1437.9</v>
      </c>
      <c r="H57" s="18"/>
      <c r="I57" s="89">
        <f>G57/SUM(G56:G62)*100</f>
        <v>25.141628199748219</v>
      </c>
      <c r="J57" s="90">
        <v>1399.3</v>
      </c>
      <c r="K57" s="90">
        <f t="shared" si="5"/>
        <v>38.600000000000136</v>
      </c>
      <c r="L57" s="47">
        <v>27.7</v>
      </c>
      <c r="M57" s="34" t="s">
        <v>193</v>
      </c>
    </row>
    <row r="58" spans="1:13" x14ac:dyDescent="0.2">
      <c r="A58" s="22" t="s">
        <v>93</v>
      </c>
      <c r="B58" s="22">
        <v>2017</v>
      </c>
      <c r="C58" s="34" t="s">
        <v>99</v>
      </c>
      <c r="D58" s="81" t="s">
        <v>197</v>
      </c>
      <c r="E58" s="81" t="s">
        <v>198</v>
      </c>
      <c r="F58" s="2" t="s">
        <v>199</v>
      </c>
      <c r="G58" s="46">
        <v>815.1</v>
      </c>
      <c r="H58" s="18"/>
      <c r="I58" s="89">
        <f>G58/SUM(G56:G62)*100</f>
        <v>14.251993285774233</v>
      </c>
      <c r="J58" s="90">
        <v>808.4</v>
      </c>
      <c r="K58" s="90">
        <f t="shared" si="5"/>
        <v>6.7000000000000455</v>
      </c>
      <c r="L58" s="47">
        <v>13.8</v>
      </c>
      <c r="M58" s="34" t="s">
        <v>193</v>
      </c>
    </row>
    <row r="59" spans="1:13" x14ac:dyDescent="0.2">
      <c r="A59" s="22" t="s">
        <v>93</v>
      </c>
      <c r="B59" s="22">
        <v>2017</v>
      </c>
      <c r="C59" s="34" t="s">
        <v>99</v>
      </c>
      <c r="D59" s="81" t="s">
        <v>190</v>
      </c>
      <c r="E59" s="81" t="s">
        <v>200</v>
      </c>
      <c r="F59" s="2" t="s">
        <v>201</v>
      </c>
      <c r="G59" s="46">
        <v>176.8</v>
      </c>
      <c r="H59" s="18"/>
      <c r="I59" s="89">
        <f>G59/SUM(G56:G62)*100</f>
        <v>3.0913414463561337</v>
      </c>
      <c r="J59" s="90">
        <v>148</v>
      </c>
      <c r="K59" s="90">
        <f t="shared" si="5"/>
        <v>28.800000000000011</v>
      </c>
      <c r="L59" s="47">
        <v>5.0999999999999996</v>
      </c>
      <c r="M59" s="34" t="s">
        <v>193</v>
      </c>
    </row>
    <row r="60" spans="1:13" x14ac:dyDescent="0.2">
      <c r="A60" s="22" t="s">
        <v>93</v>
      </c>
      <c r="B60" s="22">
        <v>2017</v>
      </c>
      <c r="C60" s="34" t="s">
        <v>99</v>
      </c>
      <c r="D60" s="81" t="s">
        <v>202</v>
      </c>
      <c r="E60" s="81" t="s">
        <v>202</v>
      </c>
      <c r="F60" s="2" t="s">
        <v>203</v>
      </c>
      <c r="G60" s="46">
        <v>144.19999999999999</v>
      </c>
      <c r="H60" s="18"/>
      <c r="I60" s="89">
        <f>G60/SUM(G56:G62)*100</f>
        <v>2.5213316547768918</v>
      </c>
      <c r="J60" s="90">
        <v>138.5</v>
      </c>
      <c r="K60" s="90">
        <f t="shared" si="5"/>
        <v>5.6999999999999886</v>
      </c>
      <c r="L60" s="47">
        <v>6</v>
      </c>
      <c r="M60" s="34" t="s">
        <v>193</v>
      </c>
    </row>
    <row r="61" spans="1:13" x14ac:dyDescent="0.2">
      <c r="A61" s="22" t="s">
        <v>93</v>
      </c>
      <c r="B61" s="22">
        <v>2017</v>
      </c>
      <c r="C61" s="34" t="s">
        <v>99</v>
      </c>
      <c r="D61" s="81" t="s">
        <v>204</v>
      </c>
      <c r="E61" s="81" t="s">
        <v>205</v>
      </c>
      <c r="F61" s="2" t="s">
        <v>206</v>
      </c>
      <c r="G61" s="46">
        <v>67.900000000000006</v>
      </c>
      <c r="H61" s="18"/>
      <c r="I61" s="89">
        <f>G61/SUM(G56:G62)*100</f>
        <v>1.1872289830745559</v>
      </c>
      <c r="J61" s="90">
        <v>67.900000000000006</v>
      </c>
      <c r="K61" s="90">
        <f t="shared" si="5"/>
        <v>0</v>
      </c>
      <c r="L61" s="47">
        <v>2.7</v>
      </c>
      <c r="M61" s="34" t="s">
        <v>193</v>
      </c>
    </row>
    <row r="62" spans="1:13" x14ac:dyDescent="0.2">
      <c r="A62" s="22" t="s">
        <v>93</v>
      </c>
      <c r="B62" s="22">
        <v>2017</v>
      </c>
      <c r="C62" s="34" t="s">
        <v>99</v>
      </c>
      <c r="D62" s="81" t="s">
        <v>207</v>
      </c>
      <c r="E62" s="81" t="s">
        <v>137</v>
      </c>
      <c r="F62" s="2" t="s">
        <v>208</v>
      </c>
      <c r="G62" s="46">
        <v>72.900000000000006</v>
      </c>
      <c r="H62" s="18"/>
      <c r="I62" s="89">
        <f>G62/SUM(G56:G62)*100</f>
        <v>1.2746537977339489</v>
      </c>
      <c r="J62" s="90">
        <v>63.2</v>
      </c>
      <c r="K62" s="90">
        <f t="shared" si="5"/>
        <v>9.7000000000000028</v>
      </c>
      <c r="L62" s="47">
        <v>2.7</v>
      </c>
      <c r="M62" s="34" t="s">
        <v>193</v>
      </c>
    </row>
    <row r="63" spans="1:13" ht="15" customHeight="1" x14ac:dyDescent="0.2">
      <c r="A63" s="22" t="s">
        <v>93</v>
      </c>
      <c r="B63" s="22">
        <v>2018</v>
      </c>
      <c r="C63" s="34" t="s">
        <v>99</v>
      </c>
      <c r="D63" s="81" t="s">
        <v>191</v>
      </c>
      <c r="E63" s="2" t="s">
        <v>191</v>
      </c>
      <c r="F63" s="2" t="s">
        <v>192</v>
      </c>
      <c r="G63" s="46">
        <v>3005.5</v>
      </c>
      <c r="H63" s="18"/>
      <c r="I63" s="89">
        <f>G63/SUM(G63:G69)*100</f>
        <v>51.697743222787963</v>
      </c>
      <c r="J63" s="90">
        <v>351.1</v>
      </c>
      <c r="K63" s="90">
        <f t="shared" ref="K63:K69" si="6">G63-J63</f>
        <v>2654.4</v>
      </c>
      <c r="L63" s="47">
        <v>28.4</v>
      </c>
      <c r="M63" s="34" t="s">
        <v>209</v>
      </c>
    </row>
    <row r="64" spans="1:13" x14ac:dyDescent="0.2">
      <c r="A64" s="22" t="s">
        <v>93</v>
      </c>
      <c r="B64" s="22">
        <v>2018</v>
      </c>
      <c r="C64" s="34" t="s">
        <v>99</v>
      </c>
      <c r="D64" s="81" t="s">
        <v>194</v>
      </c>
      <c r="E64" s="2" t="s">
        <v>195</v>
      </c>
      <c r="F64" s="2" t="s">
        <v>196</v>
      </c>
      <c r="G64" s="46">
        <v>1484.9</v>
      </c>
      <c r="H64" s="18"/>
      <c r="I64" s="89">
        <f>G64/SUM(G63:G69)*100</f>
        <v>25.541832943442973</v>
      </c>
      <c r="J64" s="90">
        <v>1418.1</v>
      </c>
      <c r="K64" s="90">
        <f t="shared" si="6"/>
        <v>66.800000000000182</v>
      </c>
      <c r="L64" s="47">
        <v>27.6</v>
      </c>
      <c r="M64" s="34" t="s">
        <v>209</v>
      </c>
    </row>
    <row r="65" spans="1:13" x14ac:dyDescent="0.2">
      <c r="A65" s="22" t="s">
        <v>93</v>
      </c>
      <c r="B65" s="22">
        <v>2018</v>
      </c>
      <c r="C65" s="34" t="s">
        <v>99</v>
      </c>
      <c r="D65" s="81" t="s">
        <v>197</v>
      </c>
      <c r="E65" s="2" t="s">
        <v>198</v>
      </c>
      <c r="F65" s="2" t="s">
        <v>199</v>
      </c>
      <c r="G65" s="46">
        <v>847.5</v>
      </c>
      <c r="H65" s="18"/>
      <c r="I65" s="89">
        <f>G65/SUM(G63:G69)*100</f>
        <v>14.577886335489202</v>
      </c>
      <c r="J65" s="90">
        <v>812.3</v>
      </c>
      <c r="K65" s="90">
        <f t="shared" si="6"/>
        <v>35.200000000000045</v>
      </c>
      <c r="L65" s="47">
        <v>13.3</v>
      </c>
      <c r="M65" s="34" t="s">
        <v>209</v>
      </c>
    </row>
    <row r="66" spans="1:13" x14ac:dyDescent="0.2">
      <c r="A66" s="22" t="s">
        <v>93</v>
      </c>
      <c r="B66" s="22">
        <v>2018</v>
      </c>
      <c r="C66" s="34" t="s">
        <v>99</v>
      </c>
      <c r="D66" s="81" t="s">
        <v>190</v>
      </c>
      <c r="E66" s="2" t="s">
        <v>200</v>
      </c>
      <c r="F66" s="2" t="s">
        <v>201</v>
      </c>
      <c r="G66" s="46">
        <v>175.9</v>
      </c>
      <c r="H66" s="18"/>
      <c r="I66" s="89">
        <f>G66/SUM(G63:G69)*100</f>
        <v>3.0256639603687914</v>
      </c>
      <c r="J66" s="90">
        <v>142.19999999999999</v>
      </c>
      <c r="K66" s="90">
        <f t="shared" si="6"/>
        <v>33.700000000000017</v>
      </c>
      <c r="L66" s="47">
        <v>4.8</v>
      </c>
      <c r="M66" s="34" t="s">
        <v>209</v>
      </c>
    </row>
    <row r="67" spans="1:13" x14ac:dyDescent="0.2">
      <c r="A67" s="22" t="s">
        <v>93</v>
      </c>
      <c r="B67" s="22">
        <v>2018</v>
      </c>
      <c r="C67" s="34" t="s">
        <v>99</v>
      </c>
      <c r="D67" s="81" t="s">
        <v>138</v>
      </c>
      <c r="E67" s="2" t="s">
        <v>202</v>
      </c>
      <c r="F67" s="2" t="s">
        <v>203</v>
      </c>
      <c r="G67" s="46">
        <v>151.4</v>
      </c>
      <c r="H67" s="18"/>
      <c r="I67" s="89">
        <f>G67/SUM(G63:G69)*100</f>
        <v>2.6042383376909322</v>
      </c>
      <c r="J67" s="90">
        <v>147.5</v>
      </c>
      <c r="K67" s="90">
        <f t="shared" si="6"/>
        <v>3.9000000000000057</v>
      </c>
      <c r="L67" s="47">
        <v>6.2</v>
      </c>
      <c r="M67" s="34" t="s">
        <v>209</v>
      </c>
    </row>
    <row r="68" spans="1:13" x14ac:dyDescent="0.2">
      <c r="A68" s="22" t="s">
        <v>93</v>
      </c>
      <c r="B68" s="22">
        <v>2018</v>
      </c>
      <c r="C68" s="34" t="s">
        <v>99</v>
      </c>
      <c r="D68" s="81" t="s">
        <v>204</v>
      </c>
      <c r="E68" s="2" t="s">
        <v>205</v>
      </c>
      <c r="F68" s="2" t="s">
        <v>206</v>
      </c>
      <c r="G68" s="46">
        <v>70.7</v>
      </c>
      <c r="H68" s="18"/>
      <c r="I68" s="89">
        <f>G68/SUM(G63:G69)*100</f>
        <v>1.2161139397275358</v>
      </c>
      <c r="J68" s="90">
        <v>70.7</v>
      </c>
      <c r="K68" s="90">
        <f t="shared" si="6"/>
        <v>0</v>
      </c>
      <c r="L68" s="47">
        <v>2.6</v>
      </c>
      <c r="M68" s="34" t="s">
        <v>209</v>
      </c>
    </row>
    <row r="69" spans="1:13" x14ac:dyDescent="0.2">
      <c r="A69" s="22" t="s">
        <v>93</v>
      </c>
      <c r="B69" s="22">
        <v>2018</v>
      </c>
      <c r="C69" s="34" t="s">
        <v>99</v>
      </c>
      <c r="D69" s="81" t="s">
        <v>207</v>
      </c>
      <c r="E69" s="2" t="s">
        <v>137</v>
      </c>
      <c r="F69" s="2" t="s">
        <v>208</v>
      </c>
      <c r="G69" s="46">
        <v>77.7</v>
      </c>
      <c r="H69" s="18"/>
      <c r="I69" s="89">
        <f>G69/SUM(G63:G69)*100</f>
        <v>1.3365212604926382</v>
      </c>
      <c r="J69" s="90">
        <v>68.7</v>
      </c>
      <c r="K69" s="90">
        <f t="shared" si="6"/>
        <v>9</v>
      </c>
      <c r="L69" s="47">
        <v>2.9</v>
      </c>
      <c r="M69" s="34" t="s">
        <v>209</v>
      </c>
    </row>
    <row r="70" spans="1:13" ht="15" customHeight="1" x14ac:dyDescent="0.2">
      <c r="A70" s="22" t="s">
        <v>93</v>
      </c>
      <c r="B70" s="22">
        <v>2019</v>
      </c>
      <c r="C70" s="34" t="s">
        <v>99</v>
      </c>
      <c r="D70" s="81" t="s">
        <v>191</v>
      </c>
      <c r="E70" s="81" t="s">
        <v>191</v>
      </c>
      <c r="F70" s="2" t="s">
        <v>192</v>
      </c>
      <c r="G70" s="46">
        <v>2945.7</v>
      </c>
      <c r="H70" s="18"/>
      <c r="I70" s="89">
        <f>G70/SUM(G70:G76)*100</f>
        <v>50.0603300307598</v>
      </c>
      <c r="J70" s="90">
        <v>355.9</v>
      </c>
      <c r="K70" s="90">
        <f t="shared" ref="K70:K76" si="7">G70-J70</f>
        <v>2589.7999999999997</v>
      </c>
      <c r="L70" s="47">
        <v>28.9</v>
      </c>
      <c r="M70" s="34" t="s">
        <v>210</v>
      </c>
    </row>
    <row r="71" spans="1:13" x14ac:dyDescent="0.2">
      <c r="A71" s="22" t="s">
        <v>93</v>
      </c>
      <c r="B71" s="22">
        <v>2019</v>
      </c>
      <c r="C71" s="34" t="s">
        <v>99</v>
      </c>
      <c r="D71" s="81" t="s">
        <v>194</v>
      </c>
      <c r="E71" s="81" t="s">
        <v>195</v>
      </c>
      <c r="F71" s="2" t="s">
        <v>196</v>
      </c>
      <c r="G71" s="46">
        <v>1476.4</v>
      </c>
      <c r="H71" s="18"/>
      <c r="I71" s="89">
        <f>G71/SUM(G70:G76)*100</f>
        <v>25.090495046139726</v>
      </c>
      <c r="J71" s="90">
        <v>1392.4</v>
      </c>
      <c r="K71" s="90">
        <f t="shared" si="7"/>
        <v>84</v>
      </c>
      <c r="L71" s="47">
        <v>27.2</v>
      </c>
      <c r="M71" s="34" t="s">
        <v>210</v>
      </c>
    </row>
    <row r="72" spans="1:13" x14ac:dyDescent="0.2">
      <c r="A72" s="22" t="s">
        <v>93</v>
      </c>
      <c r="B72" s="22">
        <v>2019</v>
      </c>
      <c r="C72" s="34" t="s">
        <v>99</v>
      </c>
      <c r="D72" s="81" t="s">
        <v>197</v>
      </c>
      <c r="E72" s="81" t="s">
        <v>198</v>
      </c>
      <c r="F72" s="2" t="s">
        <v>211</v>
      </c>
      <c r="G72" s="46">
        <v>1028.8</v>
      </c>
      <c r="H72" s="18"/>
      <c r="I72" s="89">
        <f>G72/SUM(G70:G76)*100</f>
        <v>17.483812857944017</v>
      </c>
      <c r="J72" s="90">
        <v>844.3</v>
      </c>
      <c r="K72" s="90">
        <f t="shared" si="7"/>
        <v>184.5</v>
      </c>
      <c r="L72" s="47">
        <v>14.5</v>
      </c>
      <c r="M72" s="34" t="s">
        <v>210</v>
      </c>
    </row>
    <row r="73" spans="1:13" x14ac:dyDescent="0.2">
      <c r="A73" s="22" t="s">
        <v>93</v>
      </c>
      <c r="B73" s="22">
        <v>2019</v>
      </c>
      <c r="C73" s="34" t="s">
        <v>99</v>
      </c>
      <c r="D73" s="81" t="s">
        <v>190</v>
      </c>
      <c r="E73" s="81" t="s">
        <v>200</v>
      </c>
      <c r="F73" s="2" t="s">
        <v>201</v>
      </c>
      <c r="G73" s="46">
        <v>175.8</v>
      </c>
      <c r="H73" s="18"/>
      <c r="I73" s="89">
        <f>G73/SUM(G70:G76)*100</f>
        <v>2.9876111007256596</v>
      </c>
      <c r="J73" s="90">
        <v>140.6</v>
      </c>
      <c r="K73" s="90">
        <f t="shared" si="7"/>
        <v>35.200000000000017</v>
      </c>
      <c r="L73" s="47">
        <v>4.9000000000000004</v>
      </c>
      <c r="M73" s="34" t="s">
        <v>210</v>
      </c>
    </row>
    <row r="74" spans="1:13" x14ac:dyDescent="0.2">
      <c r="A74" s="22" t="s">
        <v>93</v>
      </c>
      <c r="B74" s="22">
        <v>2019</v>
      </c>
      <c r="C74" s="34" t="s">
        <v>99</v>
      </c>
      <c r="D74" s="81" t="s">
        <v>138</v>
      </c>
      <c r="E74" s="81" t="s">
        <v>202</v>
      </c>
      <c r="F74" s="2" t="s">
        <v>203</v>
      </c>
      <c r="G74" s="46">
        <v>163.6</v>
      </c>
      <c r="H74" s="18"/>
      <c r="I74" s="89">
        <f>G74/SUM(G70:G76)*100</f>
        <v>2.7802797274102264</v>
      </c>
      <c r="J74" s="90">
        <v>148.6</v>
      </c>
      <c r="K74" s="90">
        <f t="shared" si="7"/>
        <v>15</v>
      </c>
      <c r="L74" s="47">
        <v>5.9</v>
      </c>
      <c r="M74" s="34" t="s">
        <v>210</v>
      </c>
    </row>
    <row r="75" spans="1:13" x14ac:dyDescent="0.2">
      <c r="A75" s="22" t="s">
        <v>93</v>
      </c>
      <c r="B75" s="22">
        <v>2019</v>
      </c>
      <c r="C75" s="34" t="s">
        <v>99</v>
      </c>
      <c r="D75" s="81" t="s">
        <v>204</v>
      </c>
      <c r="E75" s="81" t="s">
        <v>205</v>
      </c>
      <c r="F75" s="2" t="s">
        <v>206</v>
      </c>
      <c r="G75" s="46">
        <v>84.5</v>
      </c>
      <c r="H75" s="18"/>
      <c r="I75" s="89">
        <f>G75/SUM(G70:G76)*100</f>
        <v>1.4360246758322992</v>
      </c>
      <c r="J75" s="90">
        <v>84.1</v>
      </c>
      <c r="K75" s="90">
        <f t="shared" si="7"/>
        <v>0.40000000000000568</v>
      </c>
      <c r="L75" s="47">
        <v>2.6</v>
      </c>
      <c r="M75" s="34" t="s">
        <v>210</v>
      </c>
    </row>
    <row r="76" spans="1:13" x14ac:dyDescent="0.2">
      <c r="A76" s="22" t="s">
        <v>93</v>
      </c>
      <c r="B76" s="22">
        <v>2019</v>
      </c>
      <c r="C76" s="34" t="s">
        <v>99</v>
      </c>
      <c r="D76" s="81" t="s">
        <v>207</v>
      </c>
      <c r="E76" s="81" t="s">
        <v>207</v>
      </c>
      <c r="F76" s="2" t="s">
        <v>212</v>
      </c>
      <c r="G76" s="46">
        <f>94-G75</f>
        <v>9.5</v>
      </c>
      <c r="H76" s="18"/>
      <c r="I76" s="89">
        <f>G76/SUM(G70:G76)*100</f>
        <v>0.16144656118824666</v>
      </c>
      <c r="J76" s="90">
        <f>92.4-J75</f>
        <v>8.3000000000000114</v>
      </c>
      <c r="K76" s="90">
        <f t="shared" si="7"/>
        <v>1.1999999999999886</v>
      </c>
      <c r="L76" s="47">
        <v>1.4</v>
      </c>
      <c r="M76" s="34" t="s">
        <v>210</v>
      </c>
    </row>
    <row r="77" spans="1:13" ht="15" customHeight="1" x14ac:dyDescent="0.2">
      <c r="A77" s="22" t="s">
        <v>93</v>
      </c>
      <c r="B77" s="22">
        <v>2020</v>
      </c>
      <c r="C77" s="34" t="s">
        <v>99</v>
      </c>
      <c r="D77" s="81" t="s">
        <v>191</v>
      </c>
      <c r="E77" s="81" t="s">
        <v>191</v>
      </c>
      <c r="F77" s="2" t="s">
        <v>192</v>
      </c>
      <c r="G77" s="46">
        <v>2876</v>
      </c>
      <c r="H77" s="18"/>
      <c r="I77" s="89">
        <f>G77/SUM(G77:G83)*100</f>
        <v>51.928354759497317</v>
      </c>
      <c r="J77" s="90">
        <v>336.7</v>
      </c>
      <c r="K77" s="90">
        <f t="shared" ref="K77:K83" si="8">G77-J77</f>
        <v>2539.3000000000002</v>
      </c>
      <c r="L77" s="47">
        <v>28.9</v>
      </c>
      <c r="M77" s="34" t="s">
        <v>213</v>
      </c>
    </row>
    <row r="78" spans="1:13" x14ac:dyDescent="0.2">
      <c r="A78" s="22" t="s">
        <v>93</v>
      </c>
      <c r="B78" s="22">
        <v>2020</v>
      </c>
      <c r="C78" s="34" t="s">
        <v>99</v>
      </c>
      <c r="D78" s="81" t="s">
        <v>194</v>
      </c>
      <c r="E78" s="81" t="s">
        <v>195</v>
      </c>
      <c r="F78" s="2" t="s">
        <v>196</v>
      </c>
      <c r="G78" s="46">
        <v>1347.9</v>
      </c>
      <c r="H78" s="18"/>
      <c r="I78" s="89">
        <f>G78/SUM(G77:G83)*100</f>
        <v>24.337353748374984</v>
      </c>
      <c r="J78" s="90">
        <v>1254.0999999999999</v>
      </c>
      <c r="K78" s="90">
        <f t="shared" si="8"/>
        <v>93.800000000000182</v>
      </c>
      <c r="L78" s="47">
        <v>26.8</v>
      </c>
      <c r="M78" s="34" t="s">
        <v>213</v>
      </c>
    </row>
    <row r="79" spans="1:13" x14ac:dyDescent="0.2">
      <c r="A79" s="22" t="s">
        <v>93</v>
      </c>
      <c r="B79" s="22">
        <v>2020</v>
      </c>
      <c r="C79" s="34" t="s">
        <v>99</v>
      </c>
      <c r="D79" s="81" t="s">
        <v>197</v>
      </c>
      <c r="E79" s="81" t="s">
        <v>198</v>
      </c>
      <c r="F79" s="2" t="s">
        <v>211</v>
      </c>
      <c r="G79" s="46">
        <v>944.1</v>
      </c>
      <c r="H79" s="18"/>
      <c r="I79" s="89">
        <f>G79/SUM(G77:G83)*100</f>
        <v>17.046439404882275</v>
      </c>
      <c r="J79" s="90">
        <v>736.8</v>
      </c>
      <c r="K79" s="90">
        <f t="shared" si="8"/>
        <v>207.30000000000007</v>
      </c>
      <c r="L79" s="47">
        <v>14.6</v>
      </c>
      <c r="M79" s="34" t="s">
        <v>213</v>
      </c>
    </row>
    <row r="80" spans="1:13" x14ac:dyDescent="0.2">
      <c r="A80" s="22" t="s">
        <v>93</v>
      </c>
      <c r="B80" s="22">
        <v>2020</v>
      </c>
      <c r="C80" s="34" t="s">
        <v>99</v>
      </c>
      <c r="D80" s="81" t="s">
        <v>190</v>
      </c>
      <c r="E80" s="81" t="s">
        <v>200</v>
      </c>
      <c r="F80" s="2" t="s">
        <v>201</v>
      </c>
      <c r="G80" s="46">
        <v>152.5</v>
      </c>
      <c r="H80" s="18"/>
      <c r="I80" s="89">
        <f>G80/SUM(G77:G83)*100</f>
        <v>2.7535028166979632</v>
      </c>
      <c r="J80" s="90">
        <v>116.6</v>
      </c>
      <c r="K80" s="90">
        <f t="shared" si="8"/>
        <v>35.900000000000006</v>
      </c>
      <c r="L80" s="47">
        <v>5.0999999999999996</v>
      </c>
      <c r="M80" s="34" t="s">
        <v>213</v>
      </c>
    </row>
    <row r="81" spans="1:13" x14ac:dyDescent="0.2">
      <c r="A81" s="22" t="s">
        <v>93</v>
      </c>
      <c r="B81" s="22">
        <v>2020</v>
      </c>
      <c r="C81" s="34" t="s">
        <v>99</v>
      </c>
      <c r="D81" s="81" t="s">
        <v>138</v>
      </c>
      <c r="E81" s="81" t="s">
        <v>202</v>
      </c>
      <c r="F81" s="2" t="s">
        <v>203</v>
      </c>
      <c r="G81" s="46">
        <v>140.6</v>
      </c>
      <c r="H81" s="18"/>
      <c r="I81" s="89">
        <f>G81/SUM(G77:G83)*100</f>
        <v>2.5386393182146465</v>
      </c>
      <c r="J81" s="90">
        <v>134.4</v>
      </c>
      <c r="K81" s="90">
        <f t="shared" si="8"/>
        <v>6.1999999999999886</v>
      </c>
      <c r="L81" s="47">
        <v>6.7</v>
      </c>
      <c r="M81" s="34" t="s">
        <v>213</v>
      </c>
    </row>
    <row r="82" spans="1:13" x14ac:dyDescent="0.2">
      <c r="A82" s="22" t="s">
        <v>93</v>
      </c>
      <c r="B82" s="22">
        <v>2020</v>
      </c>
      <c r="C82" s="34" t="s">
        <v>99</v>
      </c>
      <c r="D82" s="81" t="s">
        <v>204</v>
      </c>
      <c r="E82" s="81" t="s">
        <v>205</v>
      </c>
      <c r="F82" s="2" t="s">
        <v>206</v>
      </c>
      <c r="G82" s="46">
        <v>70.7</v>
      </c>
      <c r="H82" s="18"/>
      <c r="I82" s="89">
        <f>G82/SUM(G77:G83)*100</f>
        <v>1.2765419615773508</v>
      </c>
      <c r="J82" s="90">
        <v>70.5</v>
      </c>
      <c r="K82" s="90">
        <f t="shared" si="8"/>
        <v>0.20000000000000284</v>
      </c>
      <c r="L82" s="47">
        <v>2.4</v>
      </c>
      <c r="M82" s="34" t="s">
        <v>213</v>
      </c>
    </row>
    <row r="83" spans="1:13" x14ac:dyDescent="0.2">
      <c r="A83" s="22" t="s">
        <v>93</v>
      </c>
      <c r="B83" s="22">
        <v>2020</v>
      </c>
      <c r="C83" s="34" t="s">
        <v>99</v>
      </c>
      <c r="D83" s="81" t="s">
        <v>207</v>
      </c>
      <c r="E83" s="81" t="s">
        <v>207</v>
      </c>
      <c r="F83" s="2" t="s">
        <v>212</v>
      </c>
      <c r="G83" s="46">
        <f>77.3-G82</f>
        <v>6.5999999999999943</v>
      </c>
      <c r="H83" s="18"/>
      <c r="I83" s="89">
        <f>G83/SUM(G77:G83)*100</f>
        <v>0.11916799075545272</v>
      </c>
      <c r="J83" s="90">
        <f>76.7-J82</f>
        <v>6.2000000000000028</v>
      </c>
      <c r="K83" s="90">
        <f t="shared" si="8"/>
        <v>0.39999999999999147</v>
      </c>
      <c r="L83" s="47">
        <v>1.3</v>
      </c>
      <c r="M83" s="34" t="s">
        <v>213</v>
      </c>
    </row>
    <row r="84" spans="1:13" x14ac:dyDescent="0.2">
      <c r="A84" s="22" t="s">
        <v>93</v>
      </c>
      <c r="B84" s="22">
        <v>2021</v>
      </c>
      <c r="C84" s="34" t="s">
        <v>99</v>
      </c>
      <c r="D84" s="81" t="s">
        <v>191</v>
      </c>
      <c r="E84" s="81" t="s">
        <v>191</v>
      </c>
      <c r="F84" s="2" t="s">
        <v>192</v>
      </c>
      <c r="G84" s="46">
        <v>2854</v>
      </c>
      <c r="H84" s="18"/>
      <c r="I84" s="89">
        <f>G84/SUM(G84:G90)*100</f>
        <v>48.871285636739422</v>
      </c>
      <c r="J84" s="90">
        <f>G84-K84</f>
        <v>460</v>
      </c>
      <c r="K84" s="90">
        <v>2394</v>
      </c>
      <c r="M84" s="34" t="s">
        <v>1852</v>
      </c>
    </row>
    <row r="85" spans="1:13" x14ac:dyDescent="0.2">
      <c r="A85" s="22" t="s">
        <v>93</v>
      </c>
      <c r="B85" s="22">
        <v>2021</v>
      </c>
      <c r="C85" s="34" t="s">
        <v>99</v>
      </c>
      <c r="D85" s="81" t="s">
        <v>194</v>
      </c>
      <c r="E85" s="81" t="s">
        <v>195</v>
      </c>
      <c r="F85" s="2" t="s">
        <v>196</v>
      </c>
      <c r="G85" s="46">
        <v>1576</v>
      </c>
      <c r="H85" s="18"/>
      <c r="I85" s="89">
        <f>G85/SUM(G84:G90)*100</f>
        <v>26.987086952873629</v>
      </c>
      <c r="J85" s="90">
        <f t="shared" ref="J85:J90" si="9">0.86*G85</f>
        <v>1355.36</v>
      </c>
      <c r="K85" s="90">
        <f t="shared" ref="K85:K90" si="10">G85-J85</f>
        <v>220.6400000000001</v>
      </c>
      <c r="M85" s="34" t="s">
        <v>1852</v>
      </c>
    </row>
    <row r="86" spans="1:13" x14ac:dyDescent="0.2">
      <c r="A86" s="22" t="s">
        <v>93</v>
      </c>
      <c r="B86" s="22">
        <v>2021</v>
      </c>
      <c r="C86" s="34" t="s">
        <v>99</v>
      </c>
      <c r="D86" s="81" t="s">
        <v>197</v>
      </c>
      <c r="E86" s="81" t="s">
        <v>198</v>
      </c>
      <c r="F86" s="2" t="s">
        <v>211</v>
      </c>
      <c r="G86" s="46">
        <v>961</v>
      </c>
      <c r="I86" s="89">
        <f>G86/SUM(G84:G90)*100</f>
        <v>16.455958478243375</v>
      </c>
      <c r="J86" s="90">
        <f t="shared" si="9"/>
        <v>826.46</v>
      </c>
      <c r="K86" s="90">
        <f t="shared" si="10"/>
        <v>134.53999999999996</v>
      </c>
      <c r="M86" s="34" t="s">
        <v>1852</v>
      </c>
    </row>
    <row r="87" spans="1:13" x14ac:dyDescent="0.2">
      <c r="A87" s="22" t="s">
        <v>93</v>
      </c>
      <c r="B87" s="22">
        <v>2021</v>
      </c>
      <c r="C87" s="34" t="s">
        <v>99</v>
      </c>
      <c r="D87" s="81" t="s">
        <v>190</v>
      </c>
      <c r="E87" s="81" t="s">
        <v>200</v>
      </c>
      <c r="F87" s="2" t="s">
        <v>201</v>
      </c>
      <c r="G87" s="46">
        <f>0.09*1887</f>
        <v>169.82999999999998</v>
      </c>
      <c r="I87" s="89">
        <f>G87/SUM(G84:G90)*100</f>
        <v>2.9081325997503349</v>
      </c>
      <c r="J87" s="90">
        <f t="shared" si="9"/>
        <v>146.0538</v>
      </c>
      <c r="K87" s="90">
        <f t="shared" si="10"/>
        <v>23.776199999999989</v>
      </c>
      <c r="M87" s="44" t="s">
        <v>1851</v>
      </c>
    </row>
    <row r="88" spans="1:13" x14ac:dyDescent="0.2">
      <c r="A88" s="22" t="s">
        <v>93</v>
      </c>
      <c r="B88" s="22">
        <v>2021</v>
      </c>
      <c r="C88" s="34" t="s">
        <v>99</v>
      </c>
      <c r="D88" s="81" t="s">
        <v>138</v>
      </c>
      <c r="E88" s="81" t="s">
        <v>202</v>
      </c>
      <c r="F88" s="2" t="s">
        <v>203</v>
      </c>
      <c r="G88" s="46">
        <v>179</v>
      </c>
      <c r="I88" s="89">
        <f>G88/SUM(G84:G90)*100</f>
        <v>3.0651577186322205</v>
      </c>
      <c r="J88" s="90">
        <f t="shared" si="9"/>
        <v>153.94</v>
      </c>
      <c r="K88" s="90">
        <f t="shared" si="10"/>
        <v>25.060000000000002</v>
      </c>
      <c r="M88" s="34" t="s">
        <v>1852</v>
      </c>
    </row>
    <row r="89" spans="1:13" x14ac:dyDescent="0.2">
      <c r="A89" s="22" t="s">
        <v>93</v>
      </c>
      <c r="B89" s="22">
        <v>2021</v>
      </c>
      <c r="C89" s="34" t="s">
        <v>99</v>
      </c>
      <c r="D89" s="81" t="s">
        <v>204</v>
      </c>
      <c r="E89" s="81" t="s">
        <v>205</v>
      </c>
      <c r="F89" s="2" t="s">
        <v>206</v>
      </c>
      <c r="G89" s="46">
        <v>63</v>
      </c>
      <c r="I89" s="89">
        <f>G89/SUM(G84:G90)*100</f>
        <v>1.0787985266694409</v>
      </c>
      <c r="J89" s="90">
        <f t="shared" si="9"/>
        <v>54.18</v>
      </c>
      <c r="K89" s="90">
        <f t="shared" si="10"/>
        <v>8.82</v>
      </c>
      <c r="M89" s="34" t="s">
        <v>1852</v>
      </c>
    </row>
    <row r="90" spans="1:13" x14ac:dyDescent="0.2">
      <c r="A90" s="22" t="s">
        <v>93</v>
      </c>
      <c r="B90" s="22">
        <v>2021</v>
      </c>
      <c r="C90" s="34" t="s">
        <v>99</v>
      </c>
      <c r="D90" s="81" t="s">
        <v>207</v>
      </c>
      <c r="E90" s="81" t="s">
        <v>207</v>
      </c>
      <c r="F90" s="2" t="s">
        <v>212</v>
      </c>
      <c r="G90" s="46">
        <v>37</v>
      </c>
      <c r="I90" s="89">
        <f>G90/SUM(G84:G90)*100</f>
        <v>0.63358008709157632</v>
      </c>
      <c r="J90" s="90">
        <f t="shared" si="9"/>
        <v>31.82</v>
      </c>
      <c r="K90" s="90">
        <f t="shared" si="10"/>
        <v>5.18</v>
      </c>
      <c r="M90" s="34" t="s">
        <v>1852</v>
      </c>
    </row>
    <row r="91" spans="1:13" x14ac:dyDescent="0.2">
      <c r="M91" s="34" t="s">
        <v>1852</v>
      </c>
    </row>
  </sheetData>
  <conditionalFormatting sqref="G1">
    <cfRule type="cellIs" dxfId="190" priority="2" operator="equal">
      <formula>0</formula>
    </cfRule>
  </conditionalFormatting>
  <conditionalFormatting sqref="H1:I1">
    <cfRule type="cellIs" dxfId="189" priority="3" operator="equal">
      <formula>0</formula>
    </cfRule>
  </conditionalFormatting>
  <conditionalFormatting sqref="J1">
    <cfRule type="cellIs" dxfId="188" priority="4" operator="equal">
      <formula>0</formula>
    </cfRule>
  </conditionalFormatting>
  <conditionalFormatting sqref="F1">
    <cfRule type="cellIs" dxfId="187" priority="5" operator="equal">
      <formula>0</formula>
    </cfRule>
  </conditionalFormatting>
  <hyperlinks>
    <hyperlink ref="M77" r:id="rId1"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 ref="M78" r:id="rId2"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 ref="M79" r:id="rId3"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 ref="M80" r:id="rId4"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 ref="M81" r:id="rId5"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 ref="M82" r:id="rId6"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 ref="M83" r:id="rId7" display="Source Market share Audience groups : https://www.csa.fr/Informer/Collections-du-CSA/Panorama-Toutes-les-etudes-liees-a-l-ecosysteme-audiovisuel/Le-guide-des-chaines-numeriques/Guide-des-chaines-2021, p. 13. Source Revenues &amp; Ad revenues : https://www.csa.fr/content/download/264469/840463/version/1/file/Bilan%20financier%20des%20cha%C3%Aenes%20nationales%20gratuites%20-%20Ann%C3%A9e%202020.pdf, p. 11 + :Annual reports : https://issuu.com/francetelevisions/docs/rapport_2020_volet_financier,(Broadcast activities only)  https://groupe-tf1.fr/sites/default/files/pdf-financiers/rapport_dactivite_2020_fr_vdef.pdf, p. 4, ; https://www.groupem6.fr/content/uploads/2021/03/Rapport-financier-annuel-2020.pdf, p. 15, Ad Revenues Groupe M6 : https://www.groupem6.fr/content/uploads/2021/02/Information-M6-FY-2020-1.pdf. Revenues L’Equipe &amp; Ad Revenues : Source CSA https://www.csa.fr/content/download/264469/840463/version/1/file/Bilan%20financier%20des%20cha%C3%AEnes%20nationales%20gratuites%20-%20Ann%C3%A9e%202020.pdf – Revenues Television Groupe NRJ : https://www.nrjgroup.fr/files/2021/04/NRJ-Group-Document-denregistrement-universel-2020.pdf, p. 49"/>
  </hyperlinks>
  <pageMargins left="0.7" right="0.7" top="0.75" bottom="0.75" header="0.511811023622047" footer="0.511811023622047"/>
  <pageSetup paperSize="9" orientation="portrait" horizontalDpi="300" verticalDpi="300"/>
  <ignoredErrors>
    <ignoredError sqref="I69 I56:I6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1"/>
  <sheetViews>
    <sheetView zoomScale="90" zoomScaleNormal="60" zoomScalePageLayoutView="60" workbookViewId="0">
      <pane ySplit="1" topLeftCell="A42" activePane="bottomLeft" state="frozen"/>
      <selection pane="bottomLeft" activeCell="G67" sqref="G67"/>
    </sheetView>
  </sheetViews>
  <sheetFormatPr baseColWidth="10" defaultColWidth="10.83203125" defaultRowHeight="16" x14ac:dyDescent="0.2"/>
  <cols>
    <col min="1" max="1" width="12" style="22" customWidth="1"/>
    <col min="2" max="2" width="9" style="22" customWidth="1"/>
    <col min="3" max="3" width="25.6640625" style="34" customWidth="1"/>
    <col min="4" max="4" width="26.83203125" style="34" customWidth="1"/>
    <col min="5" max="5" width="31.6640625" style="34" customWidth="1"/>
    <col min="6" max="6" width="45.6640625" style="34" customWidth="1"/>
    <col min="7" max="7" width="20.83203125" style="46" customWidth="1"/>
    <col min="8" max="8" width="30.5" style="91" hidden="1" customWidth="1"/>
    <col min="9" max="9" width="14.6640625" style="92" customWidth="1"/>
    <col min="10" max="10" width="16" style="90" customWidth="1"/>
    <col min="11" max="11" width="21.83203125" style="93" customWidth="1"/>
    <col min="12" max="12" width="17.1640625" style="91" customWidth="1"/>
    <col min="13" max="13" width="18.5" style="34" customWidth="1"/>
    <col min="14" max="14" width="255.6640625" style="26" customWidth="1"/>
    <col min="15" max="1024" width="10.83203125" style="34"/>
  </cols>
  <sheetData>
    <row r="1" spans="1:14" s="67" customFormat="1" ht="18" customHeight="1" x14ac:dyDescent="0.2">
      <c r="A1" s="20" t="s">
        <v>77</v>
      </c>
      <c r="B1" s="20" t="s">
        <v>78</v>
      </c>
      <c r="C1" s="20" t="s">
        <v>0</v>
      </c>
      <c r="D1" s="67" t="s">
        <v>120</v>
      </c>
      <c r="E1" s="98" t="s">
        <v>121</v>
      </c>
      <c r="F1" s="58" t="s">
        <v>122</v>
      </c>
      <c r="G1" s="94" t="s">
        <v>79</v>
      </c>
      <c r="H1" s="79" t="s">
        <v>80</v>
      </c>
      <c r="I1" s="39" t="s">
        <v>123</v>
      </c>
      <c r="J1" s="95" t="s">
        <v>81</v>
      </c>
      <c r="K1" s="95" t="s">
        <v>84</v>
      </c>
      <c r="L1" s="21" t="s">
        <v>124</v>
      </c>
      <c r="M1" s="96" t="s">
        <v>125</v>
      </c>
      <c r="N1" s="97" t="s">
        <v>75</v>
      </c>
    </row>
    <row r="2" spans="1:14" ht="18" customHeight="1" x14ac:dyDescent="0.2">
      <c r="A2" s="22" t="s">
        <v>93</v>
      </c>
      <c r="B2" s="22">
        <v>1998</v>
      </c>
      <c r="C2" s="2" t="s">
        <v>214</v>
      </c>
      <c r="D2" s="99" t="s">
        <v>95</v>
      </c>
      <c r="E2" s="23" t="s">
        <v>215</v>
      </c>
      <c r="F2" s="81"/>
      <c r="G2" s="33" t="s">
        <v>95</v>
      </c>
      <c r="H2" s="46">
        <v>126.62</v>
      </c>
      <c r="I2" s="60">
        <v>26</v>
      </c>
      <c r="L2" s="18"/>
      <c r="N2" s="10"/>
    </row>
    <row r="3" spans="1:14" x14ac:dyDescent="0.2">
      <c r="A3" s="22" t="s">
        <v>93</v>
      </c>
      <c r="B3" s="22">
        <v>1998</v>
      </c>
      <c r="C3" s="2" t="s">
        <v>214</v>
      </c>
      <c r="D3" s="99"/>
      <c r="E3" s="23" t="s">
        <v>170</v>
      </c>
      <c r="F3" s="81"/>
      <c r="H3" s="46">
        <v>144.15199999999999</v>
      </c>
      <c r="I3" s="60">
        <v>29.6</v>
      </c>
      <c r="L3" s="18"/>
    </row>
    <row r="4" spans="1:14" x14ac:dyDescent="0.2">
      <c r="A4" s="22" t="s">
        <v>93</v>
      </c>
      <c r="B4" s="22">
        <v>1998</v>
      </c>
      <c r="C4" s="2" t="s">
        <v>214</v>
      </c>
      <c r="D4" s="99"/>
      <c r="E4" s="23" t="s">
        <v>216</v>
      </c>
      <c r="F4" s="81"/>
      <c r="H4" s="46">
        <v>183.59899999999999</v>
      </c>
      <c r="I4" s="60">
        <v>37.700000000000003</v>
      </c>
      <c r="L4" s="18"/>
    </row>
    <row r="5" spans="1:14" x14ac:dyDescent="0.2">
      <c r="A5" s="22" t="s">
        <v>93</v>
      </c>
      <c r="B5" s="22">
        <v>1998</v>
      </c>
      <c r="C5" s="2" t="s">
        <v>214</v>
      </c>
      <c r="D5" s="99"/>
      <c r="E5" s="23" t="s">
        <v>217</v>
      </c>
      <c r="F5" s="81"/>
      <c r="H5" s="46">
        <v>3.8959999999999999</v>
      </c>
      <c r="I5" s="100">
        <v>0.8</v>
      </c>
      <c r="L5" s="101"/>
    </row>
    <row r="6" spans="1:14" x14ac:dyDescent="0.2">
      <c r="A6" s="22" t="s">
        <v>93</v>
      </c>
      <c r="B6" s="22">
        <v>1998</v>
      </c>
      <c r="C6" s="2" t="s">
        <v>214</v>
      </c>
      <c r="D6" s="99"/>
      <c r="E6" s="23" t="s">
        <v>176</v>
      </c>
      <c r="F6" s="81"/>
      <c r="H6" s="46">
        <v>0</v>
      </c>
      <c r="I6" s="100">
        <v>0</v>
      </c>
      <c r="L6" s="101"/>
    </row>
    <row r="7" spans="1:14" x14ac:dyDescent="0.2">
      <c r="A7" s="22" t="s">
        <v>93</v>
      </c>
      <c r="B7" s="22">
        <v>1998</v>
      </c>
      <c r="C7" s="2" t="s">
        <v>214</v>
      </c>
      <c r="D7" s="99"/>
      <c r="E7" s="23" t="s">
        <v>137</v>
      </c>
      <c r="F7" s="81"/>
      <c r="H7" s="46">
        <v>28.733000000000001</v>
      </c>
      <c r="I7" s="100">
        <v>5.9</v>
      </c>
      <c r="L7" s="101"/>
    </row>
    <row r="8" spans="1:14" x14ac:dyDescent="0.2">
      <c r="A8" s="22" t="s">
        <v>93</v>
      </c>
      <c r="B8" s="22">
        <v>2000</v>
      </c>
      <c r="C8" s="2" t="s">
        <v>214</v>
      </c>
      <c r="D8" s="99"/>
      <c r="E8" s="23" t="s">
        <v>215</v>
      </c>
      <c r="F8" s="81"/>
      <c r="H8" s="46">
        <v>125.99</v>
      </c>
      <c r="I8" s="60">
        <v>21.5</v>
      </c>
      <c r="L8" s="18"/>
    </row>
    <row r="9" spans="1:14" x14ac:dyDescent="0.2">
      <c r="A9" s="22" t="s">
        <v>93</v>
      </c>
      <c r="B9" s="22">
        <v>2000</v>
      </c>
      <c r="C9" s="2" t="s">
        <v>214</v>
      </c>
      <c r="D9" s="99"/>
      <c r="E9" s="23" t="s">
        <v>170</v>
      </c>
      <c r="F9" s="81"/>
      <c r="H9" s="46">
        <v>185.762</v>
      </c>
      <c r="I9" s="60">
        <v>31.7</v>
      </c>
      <c r="L9" s="18"/>
    </row>
    <row r="10" spans="1:14" x14ac:dyDescent="0.2">
      <c r="A10" s="22" t="s">
        <v>93</v>
      </c>
      <c r="B10" s="22">
        <v>2000</v>
      </c>
      <c r="C10" s="2" t="s">
        <v>214</v>
      </c>
      <c r="D10" s="99"/>
      <c r="E10" s="23" t="s">
        <v>216</v>
      </c>
      <c r="F10" s="81"/>
      <c r="H10" s="46">
        <v>151.774</v>
      </c>
      <c r="I10" s="60">
        <v>25.9</v>
      </c>
      <c r="L10" s="18"/>
    </row>
    <row r="11" spans="1:14" x14ac:dyDescent="0.2">
      <c r="A11" s="22" t="s">
        <v>93</v>
      </c>
      <c r="B11" s="22">
        <v>2000</v>
      </c>
      <c r="C11" s="2" t="s">
        <v>214</v>
      </c>
      <c r="D11" s="99"/>
      <c r="E11" s="23" t="s">
        <v>217</v>
      </c>
      <c r="F11" s="81"/>
      <c r="H11" s="46">
        <v>66.218000000000004</v>
      </c>
      <c r="I11" s="60">
        <v>11.3</v>
      </c>
      <c r="L11" s="18"/>
    </row>
    <row r="12" spans="1:14" x14ac:dyDescent="0.2">
      <c r="A12" s="22" t="s">
        <v>93</v>
      </c>
      <c r="B12" s="22">
        <v>2000</v>
      </c>
      <c r="C12" s="2" t="s">
        <v>214</v>
      </c>
      <c r="D12" s="99"/>
      <c r="E12" s="23" t="s">
        <v>176</v>
      </c>
      <c r="F12" s="81"/>
      <c r="H12" s="46">
        <v>24.611999999999998</v>
      </c>
      <c r="I12" s="60">
        <v>4.2</v>
      </c>
      <c r="L12" s="18"/>
    </row>
    <row r="13" spans="1:14" x14ac:dyDescent="0.2">
      <c r="A13" s="22" t="s">
        <v>93</v>
      </c>
      <c r="B13" s="22">
        <v>2000</v>
      </c>
      <c r="C13" s="2" t="s">
        <v>214</v>
      </c>
      <c r="D13" s="99"/>
      <c r="E13" s="23" t="s">
        <v>137</v>
      </c>
      <c r="F13" s="81"/>
      <c r="H13" s="46">
        <v>32.229999999999997</v>
      </c>
      <c r="I13" s="60">
        <v>5.5</v>
      </c>
      <c r="L13" s="18"/>
    </row>
    <row r="14" spans="1:14" x14ac:dyDescent="0.2">
      <c r="A14" s="22" t="s">
        <v>93</v>
      </c>
      <c r="B14" s="22">
        <v>2004</v>
      </c>
      <c r="C14" s="2" t="s">
        <v>214</v>
      </c>
      <c r="D14" s="99"/>
      <c r="E14" s="23" t="s">
        <v>215</v>
      </c>
      <c r="F14" s="81"/>
      <c r="H14" s="46">
        <v>231.83500000000001</v>
      </c>
      <c r="I14" s="60">
        <v>23.3</v>
      </c>
      <c r="L14" s="18"/>
    </row>
    <row r="15" spans="1:14" x14ac:dyDescent="0.2">
      <c r="A15" s="22" t="s">
        <v>93</v>
      </c>
      <c r="B15" s="22">
        <v>2004</v>
      </c>
      <c r="C15" s="2" t="s">
        <v>214</v>
      </c>
      <c r="D15" s="99"/>
      <c r="E15" s="23" t="s">
        <v>170</v>
      </c>
      <c r="F15" s="81"/>
      <c r="H15" s="46">
        <v>477.6</v>
      </c>
      <c r="I15" s="60">
        <v>48</v>
      </c>
      <c r="L15" s="18"/>
    </row>
    <row r="16" spans="1:14" x14ac:dyDescent="0.2">
      <c r="A16" s="22" t="s">
        <v>93</v>
      </c>
      <c r="B16" s="22">
        <v>2004</v>
      </c>
      <c r="C16" s="2" t="s">
        <v>214</v>
      </c>
      <c r="D16" s="99"/>
      <c r="E16" s="23" t="s">
        <v>216</v>
      </c>
      <c r="F16" s="81"/>
      <c r="H16" s="46">
        <v>241.785</v>
      </c>
      <c r="I16" s="60">
        <v>24.3</v>
      </c>
      <c r="L16" s="18"/>
    </row>
    <row r="17" spans="1:14" x14ac:dyDescent="0.2">
      <c r="A17" s="22" t="s">
        <v>93</v>
      </c>
      <c r="B17" s="22">
        <v>2004</v>
      </c>
      <c r="C17" s="2" t="s">
        <v>214</v>
      </c>
      <c r="D17" s="99"/>
      <c r="E17" s="23" t="s">
        <v>217</v>
      </c>
      <c r="F17" s="81"/>
      <c r="H17" s="46">
        <v>43.78</v>
      </c>
      <c r="I17" s="100">
        <v>4.4000000000000004</v>
      </c>
      <c r="L17" s="101"/>
    </row>
    <row r="18" spans="1:14" x14ac:dyDescent="0.2">
      <c r="A18" s="22" t="s">
        <v>93</v>
      </c>
      <c r="B18" s="22">
        <v>2004</v>
      </c>
      <c r="C18" s="2" t="s">
        <v>214</v>
      </c>
      <c r="D18" s="99"/>
      <c r="E18" s="23" t="s">
        <v>176</v>
      </c>
      <c r="F18" s="81"/>
      <c r="H18" s="46">
        <v>0</v>
      </c>
      <c r="I18" s="100">
        <v>0</v>
      </c>
      <c r="L18" s="101"/>
    </row>
    <row r="19" spans="1:14" x14ac:dyDescent="0.2">
      <c r="A19" s="22" t="s">
        <v>93</v>
      </c>
      <c r="B19" s="22">
        <v>2004</v>
      </c>
      <c r="C19" s="2" t="s">
        <v>214</v>
      </c>
      <c r="D19" s="99"/>
      <c r="E19" s="23" t="s">
        <v>137</v>
      </c>
      <c r="F19" s="81"/>
      <c r="H19" s="46">
        <v>2.9849999999999999</v>
      </c>
      <c r="I19" s="100">
        <v>0.3</v>
      </c>
      <c r="L19" s="101"/>
    </row>
    <row r="20" spans="1:14" x14ac:dyDescent="0.2">
      <c r="A20" s="22" t="s">
        <v>93</v>
      </c>
      <c r="B20" s="22">
        <v>2008</v>
      </c>
      <c r="C20" s="2" t="s">
        <v>214</v>
      </c>
      <c r="D20" s="99"/>
      <c r="E20" s="23" t="s">
        <v>215</v>
      </c>
      <c r="F20" s="81"/>
      <c r="H20" s="46">
        <v>1318</v>
      </c>
      <c r="I20" s="100">
        <v>100</v>
      </c>
      <c r="L20" s="101"/>
    </row>
    <row r="21" spans="1:14" x14ac:dyDescent="0.2">
      <c r="A21" s="22" t="s">
        <v>93</v>
      </c>
      <c r="B21" s="22">
        <v>2008</v>
      </c>
      <c r="C21" s="2" t="s">
        <v>214</v>
      </c>
      <c r="D21" s="99"/>
      <c r="E21" s="23" t="s">
        <v>170</v>
      </c>
      <c r="F21" s="81"/>
      <c r="H21" s="46">
        <v>0</v>
      </c>
      <c r="I21" s="100">
        <v>0</v>
      </c>
      <c r="L21" s="101"/>
    </row>
    <row r="22" spans="1:14" x14ac:dyDescent="0.2">
      <c r="A22" s="22" t="s">
        <v>93</v>
      </c>
      <c r="B22" s="22">
        <v>2008</v>
      </c>
      <c r="C22" s="2" t="s">
        <v>214</v>
      </c>
      <c r="D22" s="99"/>
      <c r="E22" s="23" t="s">
        <v>216</v>
      </c>
      <c r="F22" s="81"/>
      <c r="H22" s="46">
        <v>0</v>
      </c>
      <c r="I22" s="100">
        <v>0</v>
      </c>
      <c r="L22" s="101"/>
    </row>
    <row r="23" spans="1:14" x14ac:dyDescent="0.2">
      <c r="A23" s="22" t="s">
        <v>93</v>
      </c>
      <c r="B23" s="22">
        <v>2008</v>
      </c>
      <c r="C23" s="2" t="s">
        <v>214</v>
      </c>
      <c r="D23" s="99"/>
      <c r="E23" s="23" t="s">
        <v>217</v>
      </c>
      <c r="F23" s="81"/>
      <c r="H23" s="46">
        <v>0</v>
      </c>
      <c r="I23" s="100">
        <v>0</v>
      </c>
      <c r="L23" s="101"/>
    </row>
    <row r="24" spans="1:14" x14ac:dyDescent="0.2">
      <c r="A24" s="22" t="s">
        <v>93</v>
      </c>
      <c r="B24" s="22">
        <v>2008</v>
      </c>
      <c r="C24" s="2" t="s">
        <v>214</v>
      </c>
      <c r="D24" s="99"/>
      <c r="E24" s="23" t="s">
        <v>176</v>
      </c>
      <c r="F24" s="81"/>
      <c r="H24" s="46">
        <v>0</v>
      </c>
      <c r="I24" s="100">
        <v>0</v>
      </c>
      <c r="L24" s="101"/>
    </row>
    <row r="25" spans="1:14" x14ac:dyDescent="0.2">
      <c r="A25" s="22" t="s">
        <v>93</v>
      </c>
      <c r="B25" s="22">
        <v>2008</v>
      </c>
      <c r="C25" s="2" t="s">
        <v>214</v>
      </c>
      <c r="D25" s="99"/>
      <c r="E25" s="23" t="s">
        <v>137</v>
      </c>
      <c r="F25" s="81"/>
      <c r="H25" s="46">
        <v>0</v>
      </c>
      <c r="I25" s="100">
        <v>0</v>
      </c>
      <c r="L25" s="101"/>
    </row>
    <row r="26" spans="1:14" x14ac:dyDescent="0.2">
      <c r="A26" s="22" t="s">
        <v>93</v>
      </c>
      <c r="B26" s="22">
        <v>2012</v>
      </c>
      <c r="C26" s="2" t="s">
        <v>214</v>
      </c>
      <c r="D26" s="99"/>
      <c r="E26" s="23" t="s">
        <v>215</v>
      </c>
      <c r="F26" s="81"/>
      <c r="H26" s="46">
        <v>1124</v>
      </c>
      <c r="I26" s="100">
        <v>100</v>
      </c>
      <c r="L26" s="101"/>
    </row>
    <row r="27" spans="1:14" x14ac:dyDescent="0.2">
      <c r="A27" s="22" t="s">
        <v>93</v>
      </c>
      <c r="B27" s="22">
        <v>2012</v>
      </c>
      <c r="C27" s="2" t="s">
        <v>214</v>
      </c>
      <c r="D27" s="99"/>
      <c r="E27" s="23" t="s">
        <v>170</v>
      </c>
      <c r="F27" s="81"/>
    </row>
    <row r="28" spans="1:14" x14ac:dyDescent="0.2">
      <c r="A28" s="22" t="s">
        <v>93</v>
      </c>
      <c r="B28" s="22">
        <v>2012</v>
      </c>
      <c r="C28" s="2" t="s">
        <v>214</v>
      </c>
      <c r="D28" s="99"/>
      <c r="E28" s="23" t="s">
        <v>216</v>
      </c>
      <c r="F28" s="81"/>
    </row>
    <row r="29" spans="1:14" x14ac:dyDescent="0.2">
      <c r="A29" s="22" t="s">
        <v>93</v>
      </c>
      <c r="B29" s="22">
        <v>2012</v>
      </c>
      <c r="C29" s="2" t="s">
        <v>214</v>
      </c>
      <c r="D29" s="99"/>
      <c r="E29" s="23" t="s">
        <v>217</v>
      </c>
      <c r="F29" s="81"/>
    </row>
    <row r="30" spans="1:14" x14ac:dyDescent="0.2">
      <c r="A30" s="22" t="s">
        <v>93</v>
      </c>
      <c r="B30" s="22">
        <v>2012</v>
      </c>
      <c r="C30" s="2" t="s">
        <v>214</v>
      </c>
      <c r="D30" s="99"/>
      <c r="E30" s="23" t="s">
        <v>176</v>
      </c>
      <c r="F30" s="81"/>
    </row>
    <row r="31" spans="1:14" x14ac:dyDescent="0.2">
      <c r="A31" s="22" t="s">
        <v>93</v>
      </c>
      <c r="B31" s="22">
        <v>2012</v>
      </c>
      <c r="C31" s="2" t="s">
        <v>214</v>
      </c>
      <c r="D31" s="99"/>
      <c r="E31" s="131" t="s">
        <v>137</v>
      </c>
      <c r="F31" s="81"/>
    </row>
    <row r="32" spans="1:14" x14ac:dyDescent="0.2">
      <c r="A32" s="51" t="s">
        <v>93</v>
      </c>
      <c r="B32" s="51">
        <v>2017</v>
      </c>
      <c r="C32" s="51" t="s">
        <v>214</v>
      </c>
      <c r="D32" s="52" t="s">
        <v>190</v>
      </c>
      <c r="E32" s="52" t="s">
        <v>218</v>
      </c>
      <c r="F32" s="2" t="s">
        <v>219</v>
      </c>
      <c r="G32" s="46">
        <v>1544</v>
      </c>
      <c r="I32" s="92">
        <f>G32/SUM(G32:G40)*100</f>
        <v>54.093823354237458</v>
      </c>
      <c r="J32" s="90">
        <f>1597.9*0.899504806291873</f>
        <v>1437.318729973784</v>
      </c>
      <c r="K32" s="93">
        <f>20.3*0.899504806291873</f>
        <v>18.259947567725021</v>
      </c>
      <c r="L32" s="91">
        <f>15600*0.899504806291873</f>
        <v>14032.274978153218</v>
      </c>
      <c r="M32" s="2"/>
      <c r="N32" s="26" t="s">
        <v>220</v>
      </c>
    </row>
    <row r="33" spans="1:14" x14ac:dyDescent="0.2">
      <c r="A33" s="51" t="s">
        <v>93</v>
      </c>
      <c r="B33" s="51">
        <v>2017</v>
      </c>
      <c r="C33" s="51" t="s">
        <v>214</v>
      </c>
      <c r="D33" s="52" t="s">
        <v>190</v>
      </c>
      <c r="E33" s="52" t="s">
        <v>221</v>
      </c>
      <c r="F33" s="2" t="s">
        <v>222</v>
      </c>
      <c r="G33" s="46">
        <v>172.5</v>
      </c>
      <c r="I33" s="92">
        <f>G33/SUM(G32:G40)*100</f>
        <v>6.0435132957292508</v>
      </c>
      <c r="J33" s="90">
        <f>1597.9-J32</f>
        <v>160.58127002621609</v>
      </c>
      <c r="K33" s="93">
        <f>20.3-K32</f>
        <v>2.0400524322749796</v>
      </c>
      <c r="L33" s="91">
        <f>15600-L32</f>
        <v>1567.7250218467816</v>
      </c>
      <c r="M33" s="2"/>
      <c r="N33" s="26" t="s">
        <v>220</v>
      </c>
    </row>
    <row r="34" spans="1:14" x14ac:dyDescent="0.2">
      <c r="A34" s="51" t="s">
        <v>93</v>
      </c>
      <c r="B34" s="51">
        <v>2017</v>
      </c>
      <c r="C34" s="51" t="s">
        <v>214</v>
      </c>
      <c r="D34" s="52" t="s">
        <v>223</v>
      </c>
      <c r="E34" s="52" t="s">
        <v>223</v>
      </c>
      <c r="F34" s="2" t="s">
        <v>224</v>
      </c>
      <c r="G34" s="46">
        <v>95.5</v>
      </c>
      <c r="I34" s="92">
        <f>G34/SUM(G32:G40)*100</f>
        <v>3.3458290999544547</v>
      </c>
      <c r="J34" s="90">
        <v>95.5</v>
      </c>
      <c r="K34" s="93">
        <v>0</v>
      </c>
      <c r="L34" s="91">
        <v>2600</v>
      </c>
      <c r="M34" s="2"/>
      <c r="N34" s="26" t="s">
        <v>220</v>
      </c>
    </row>
    <row r="35" spans="1:14" x14ac:dyDescent="0.2">
      <c r="A35" s="51" t="s">
        <v>93</v>
      </c>
      <c r="B35" s="51">
        <v>2017</v>
      </c>
      <c r="C35" s="51" t="s">
        <v>214</v>
      </c>
      <c r="D35" s="81" t="s">
        <v>197</v>
      </c>
      <c r="E35" s="52" t="s">
        <v>198</v>
      </c>
      <c r="F35" s="2" t="s">
        <v>225</v>
      </c>
      <c r="G35" s="46">
        <v>90.4</v>
      </c>
      <c r="I35" s="92">
        <f>G35/SUM(G32:G40)*100</f>
        <v>3.1671513155589812</v>
      </c>
      <c r="J35" s="90">
        <v>42.4</v>
      </c>
      <c r="K35" s="93">
        <v>19.100000000000001</v>
      </c>
      <c r="L35" s="91">
        <v>15700</v>
      </c>
      <c r="M35" s="2"/>
      <c r="N35" s="26" t="s">
        <v>220</v>
      </c>
    </row>
    <row r="36" spans="1:14" x14ac:dyDescent="0.2">
      <c r="A36" s="51" t="s">
        <v>93</v>
      </c>
      <c r="B36" s="51">
        <v>2017</v>
      </c>
      <c r="C36" s="51" t="s">
        <v>214</v>
      </c>
      <c r="D36" s="81" t="s">
        <v>226</v>
      </c>
      <c r="E36" s="34" t="s">
        <v>226</v>
      </c>
      <c r="F36" s="2" t="s">
        <v>227</v>
      </c>
      <c r="G36" s="46">
        <v>65.099999999999994</v>
      </c>
      <c r="I36" s="92">
        <f>G36/SUM(G32:G40)*100</f>
        <v>2.2807693655186907</v>
      </c>
      <c r="J36" s="90">
        <v>54.8</v>
      </c>
      <c r="K36" s="93">
        <v>4.8</v>
      </c>
      <c r="M36" s="2"/>
      <c r="N36" s="26" t="s">
        <v>220</v>
      </c>
    </row>
    <row r="37" spans="1:14" x14ac:dyDescent="0.2">
      <c r="A37" s="51" t="s">
        <v>93</v>
      </c>
      <c r="B37" s="51">
        <v>2017</v>
      </c>
      <c r="C37" s="51" t="s">
        <v>214</v>
      </c>
      <c r="D37" s="34" t="s">
        <v>228</v>
      </c>
      <c r="E37" s="52" t="s">
        <v>228</v>
      </c>
      <c r="F37" s="2" t="s">
        <v>229</v>
      </c>
      <c r="G37" s="46">
        <v>60.6</v>
      </c>
      <c r="I37" s="92">
        <f>G37/SUM(G32:G40)*100</f>
        <v>2.1231124969344499</v>
      </c>
      <c r="J37" s="90">
        <v>48.1</v>
      </c>
      <c r="K37" s="93">
        <v>5.7</v>
      </c>
      <c r="M37" s="2"/>
      <c r="N37" s="26" t="s">
        <v>220</v>
      </c>
    </row>
    <row r="38" spans="1:14" x14ac:dyDescent="0.2">
      <c r="A38" s="51" t="s">
        <v>93</v>
      </c>
      <c r="B38" s="51">
        <v>2017</v>
      </c>
      <c r="C38" s="51" t="s">
        <v>214</v>
      </c>
      <c r="D38" s="34" t="s">
        <v>230</v>
      </c>
      <c r="E38" s="52" t="s">
        <v>231</v>
      </c>
      <c r="F38" s="2" t="s">
        <v>232</v>
      </c>
      <c r="G38" s="46">
        <v>49.3</v>
      </c>
      <c r="I38" s="92">
        <f>G38/SUM(G32:G40)*100</f>
        <v>1.7272185824895769</v>
      </c>
      <c r="J38" s="90">
        <v>43.2</v>
      </c>
      <c r="K38" s="93">
        <v>5</v>
      </c>
      <c r="M38" s="2"/>
      <c r="N38" s="26" t="s">
        <v>220</v>
      </c>
    </row>
    <row r="39" spans="1:14" x14ac:dyDescent="0.2">
      <c r="A39" s="51" t="s">
        <v>93</v>
      </c>
      <c r="B39" s="51">
        <v>2017</v>
      </c>
      <c r="C39" s="51" t="s">
        <v>214</v>
      </c>
      <c r="D39" s="34" t="s">
        <v>194</v>
      </c>
      <c r="E39" s="52" t="s">
        <v>195</v>
      </c>
      <c r="F39" s="2" t="s">
        <v>233</v>
      </c>
      <c r="G39" s="46">
        <v>36.9</v>
      </c>
      <c r="I39" s="92">
        <f>G39/SUM(G32:G40)*100</f>
        <v>1.2927863223907787</v>
      </c>
      <c r="J39" s="90">
        <v>29.9</v>
      </c>
      <c r="K39" s="93">
        <v>6.7</v>
      </c>
      <c r="M39" s="2"/>
      <c r="N39" s="26" t="s">
        <v>220</v>
      </c>
    </row>
    <row r="40" spans="1:14" x14ac:dyDescent="0.2">
      <c r="A40" s="51" t="s">
        <v>93</v>
      </c>
      <c r="B40" s="51">
        <v>2017</v>
      </c>
      <c r="C40" s="51" t="s">
        <v>214</v>
      </c>
      <c r="D40" s="34" t="s">
        <v>136</v>
      </c>
      <c r="E40" s="264" t="s">
        <v>137</v>
      </c>
      <c r="F40" s="2" t="s">
        <v>234</v>
      </c>
      <c r="G40" s="46">
        <v>740</v>
      </c>
      <c r="I40" s="92">
        <f>G40/SUM(G32:G40)*100</f>
        <v>25.925796167186348</v>
      </c>
      <c r="J40" s="90">
        <v>571.29999999999995</v>
      </c>
      <c r="K40" s="93">
        <v>72.2</v>
      </c>
      <c r="M40" s="2"/>
      <c r="N40" s="26" t="s">
        <v>220</v>
      </c>
    </row>
    <row r="41" spans="1:14" ht="15" customHeight="1" x14ac:dyDescent="0.2">
      <c r="A41" s="22" t="s">
        <v>93</v>
      </c>
      <c r="B41" s="22">
        <v>2018</v>
      </c>
      <c r="C41" s="2" t="s">
        <v>214</v>
      </c>
      <c r="D41" s="52" t="s">
        <v>190</v>
      </c>
      <c r="E41" s="34" t="s">
        <v>218</v>
      </c>
      <c r="F41" s="2" t="s">
        <v>219</v>
      </c>
      <c r="G41" s="46">
        <v>1502</v>
      </c>
      <c r="I41" s="92">
        <f>G41/SUM(G41:G49)*100</f>
        <v>52.343613870012199</v>
      </c>
      <c r="J41" s="90">
        <f>1572.7*0.899504806291873</f>
        <v>1414.6512088552288</v>
      </c>
      <c r="K41" s="90">
        <f>25.5*0.899504806291873</f>
        <v>22.937372560442761</v>
      </c>
      <c r="L41" s="91">
        <f>16200*0.899504806291873</f>
        <v>14571.977861928342</v>
      </c>
      <c r="M41" s="2"/>
      <c r="N41" s="26" t="s">
        <v>235</v>
      </c>
    </row>
    <row r="42" spans="1:14" ht="15" customHeight="1" x14ac:dyDescent="0.2">
      <c r="A42" s="22" t="s">
        <v>93</v>
      </c>
      <c r="B42" s="22">
        <v>2018</v>
      </c>
      <c r="C42" s="2" t="s">
        <v>214</v>
      </c>
      <c r="D42" s="52" t="s">
        <v>190</v>
      </c>
      <c r="E42" s="34" t="s">
        <v>221</v>
      </c>
      <c r="F42" s="2" t="s">
        <v>222</v>
      </c>
      <c r="G42" s="46">
        <v>170.5</v>
      </c>
      <c r="I42" s="92">
        <f>G42/SUM(G41:G49)*100</f>
        <v>5.9418017076145668</v>
      </c>
      <c r="J42" s="90">
        <f>SUM(1572.7-J41)</f>
        <v>158.04879114477126</v>
      </c>
      <c r="K42" s="90">
        <f>25.5-K41</f>
        <v>2.5626274395572395</v>
      </c>
      <c r="L42" s="91">
        <f>16200-L41</f>
        <v>1628.0221380716575</v>
      </c>
      <c r="M42" s="2"/>
      <c r="N42" s="26" t="s">
        <v>235</v>
      </c>
    </row>
    <row r="43" spans="1:14" x14ac:dyDescent="0.2">
      <c r="A43" s="22" t="s">
        <v>93</v>
      </c>
      <c r="B43" s="22">
        <v>2018</v>
      </c>
      <c r="C43" s="2" t="s">
        <v>214</v>
      </c>
      <c r="D43" s="52" t="s">
        <v>223</v>
      </c>
      <c r="E43" s="52" t="s">
        <v>223</v>
      </c>
      <c r="F43" s="2" t="s">
        <v>224</v>
      </c>
      <c r="G43" s="46">
        <v>95.5</v>
      </c>
      <c r="I43" s="92">
        <f>G43/SUM(G41:G49)*100</f>
        <v>3.3281059418017076</v>
      </c>
      <c r="J43" s="90">
        <v>95.5</v>
      </c>
      <c r="K43" s="93">
        <v>0</v>
      </c>
      <c r="L43" s="91">
        <v>2800</v>
      </c>
      <c r="M43" s="2"/>
      <c r="N43" s="26" t="s">
        <v>235</v>
      </c>
    </row>
    <row r="44" spans="1:14" x14ac:dyDescent="0.2">
      <c r="A44" s="22" t="s">
        <v>93</v>
      </c>
      <c r="B44" s="22">
        <v>2018</v>
      </c>
      <c r="C44" s="2" t="s">
        <v>214</v>
      </c>
      <c r="D44" s="81" t="s">
        <v>197</v>
      </c>
      <c r="E44" s="34" t="s">
        <v>198</v>
      </c>
      <c r="F44" s="2" t="s">
        <v>225</v>
      </c>
      <c r="G44" s="46">
        <v>89.1</v>
      </c>
      <c r="I44" s="92">
        <f>G44/SUM(G41:G49)*100</f>
        <v>3.1050705697856769</v>
      </c>
      <c r="J44" s="90">
        <v>39.299999999999997</v>
      </c>
      <c r="K44" s="90">
        <v>21</v>
      </c>
      <c r="L44" s="91">
        <v>10800</v>
      </c>
      <c r="M44" s="2"/>
      <c r="N44" s="26" t="s">
        <v>235</v>
      </c>
    </row>
    <row r="45" spans="1:14" x14ac:dyDescent="0.2">
      <c r="A45" s="22" t="s">
        <v>93</v>
      </c>
      <c r="B45" s="22">
        <v>2018</v>
      </c>
      <c r="C45" s="2" t="s">
        <v>214</v>
      </c>
      <c r="D45" s="81" t="s">
        <v>138</v>
      </c>
      <c r="E45" s="34" t="s">
        <v>226</v>
      </c>
      <c r="F45" s="2" t="s">
        <v>227</v>
      </c>
      <c r="G45" s="46">
        <v>65.3</v>
      </c>
      <c r="I45" s="92">
        <f>G45/SUM(G41:G49)*100</f>
        <v>2.2756577801010631</v>
      </c>
      <c r="J45" s="90">
        <v>56</v>
      </c>
      <c r="K45" s="90">
        <v>7.6</v>
      </c>
      <c r="M45" s="2"/>
      <c r="N45" s="26" t="s">
        <v>235</v>
      </c>
    </row>
    <row r="46" spans="1:14" x14ac:dyDescent="0.2">
      <c r="A46" s="22" t="s">
        <v>93</v>
      </c>
      <c r="B46" s="22">
        <v>2018</v>
      </c>
      <c r="C46" s="2" t="s">
        <v>214</v>
      </c>
      <c r="D46" s="34" t="s">
        <v>228</v>
      </c>
      <c r="E46" s="34" t="s">
        <v>228</v>
      </c>
      <c r="F46" s="2" t="s">
        <v>229</v>
      </c>
      <c r="G46" s="46">
        <v>58.8</v>
      </c>
      <c r="I46" s="92">
        <f>G46/SUM(G41:G49)*100</f>
        <v>2.0491374803972815</v>
      </c>
      <c r="J46" s="90">
        <v>47.4</v>
      </c>
      <c r="K46" s="90">
        <v>6.3</v>
      </c>
      <c r="M46" s="2"/>
      <c r="N46" s="26" t="s">
        <v>235</v>
      </c>
    </row>
    <row r="47" spans="1:14" x14ac:dyDescent="0.2">
      <c r="A47" s="22" t="s">
        <v>93</v>
      </c>
      <c r="B47" s="22">
        <v>2018</v>
      </c>
      <c r="C47" s="2" t="s">
        <v>214</v>
      </c>
      <c r="D47" s="34" t="s">
        <v>230</v>
      </c>
      <c r="E47" s="34" t="s">
        <v>231</v>
      </c>
      <c r="F47" s="2" t="s">
        <v>232</v>
      </c>
      <c r="G47" s="46">
        <v>46.6</v>
      </c>
      <c r="I47" s="92">
        <f>G47/SUM(G41:G49)*100</f>
        <v>1.6239763024917233</v>
      </c>
      <c r="J47" s="90">
        <v>40</v>
      </c>
      <c r="K47" s="90">
        <v>5.7</v>
      </c>
      <c r="M47" s="2"/>
      <c r="N47" s="26" t="s">
        <v>235</v>
      </c>
    </row>
    <row r="48" spans="1:14" x14ac:dyDescent="0.2">
      <c r="A48" s="22" t="s">
        <v>93</v>
      </c>
      <c r="B48" s="22">
        <v>2018</v>
      </c>
      <c r="C48" s="2" t="s">
        <v>214</v>
      </c>
      <c r="D48" s="34" t="s">
        <v>194</v>
      </c>
      <c r="E48" s="34" t="s">
        <v>195</v>
      </c>
      <c r="F48" s="2" t="s">
        <v>233</v>
      </c>
      <c r="G48" s="46">
        <v>35.9</v>
      </c>
      <c r="I48" s="92">
        <f>G48/SUM(G41:G49)*100</f>
        <v>1.2510890399024219</v>
      </c>
      <c r="J48" s="90">
        <v>27.7</v>
      </c>
      <c r="K48" s="90">
        <v>8.1300000000000008</v>
      </c>
      <c r="M48" s="2"/>
      <c r="N48" s="26" t="s">
        <v>235</v>
      </c>
    </row>
    <row r="49" spans="1:14" x14ac:dyDescent="0.2">
      <c r="A49" s="22" t="s">
        <v>93</v>
      </c>
      <c r="B49" s="22">
        <v>2018</v>
      </c>
      <c r="C49" s="2" t="s">
        <v>214</v>
      </c>
      <c r="D49" s="34" t="s">
        <v>136</v>
      </c>
      <c r="E49" s="103" t="s">
        <v>137</v>
      </c>
      <c r="F49" s="2" t="s">
        <v>234</v>
      </c>
      <c r="G49" s="46">
        <v>805.8</v>
      </c>
      <c r="I49" s="92">
        <f>G49/SUM(G41:G49)*100</f>
        <v>28.081547307893363</v>
      </c>
      <c r="J49" s="90">
        <v>593.79999999999995</v>
      </c>
      <c r="K49" s="90">
        <v>79.2</v>
      </c>
      <c r="M49" s="2"/>
      <c r="N49" s="26" t="s">
        <v>235</v>
      </c>
    </row>
    <row r="50" spans="1:14" x14ac:dyDescent="0.2">
      <c r="A50" s="22" t="s">
        <v>93</v>
      </c>
      <c r="B50" s="22">
        <v>2019</v>
      </c>
      <c r="C50" s="2" t="s">
        <v>214</v>
      </c>
      <c r="D50" s="52" t="s">
        <v>190</v>
      </c>
      <c r="E50" s="34" t="s">
        <v>218</v>
      </c>
      <c r="F50" s="2" t="s">
        <v>219</v>
      </c>
      <c r="G50" s="46">
        <v>1516.1</v>
      </c>
      <c r="I50" s="92">
        <f>G50/SUM(G50:G57)*100</f>
        <v>54.266590307108586</v>
      </c>
      <c r="J50" s="90">
        <f>1552.7*0.898642641218659</f>
        <v>1395.3224290202118</v>
      </c>
      <c r="K50" s="90">
        <f>27*0.898642641218659</f>
        <v>24.263351312903794</v>
      </c>
      <c r="L50" s="91">
        <f>20300*0.898642641218659</f>
        <v>18242.445616738776</v>
      </c>
      <c r="M50" s="2"/>
      <c r="N50" s="26" t="s">
        <v>236</v>
      </c>
    </row>
    <row r="51" spans="1:14" x14ac:dyDescent="0.2">
      <c r="A51" s="22" t="s">
        <v>93</v>
      </c>
      <c r="B51" s="22">
        <v>2019</v>
      </c>
      <c r="C51" s="2" t="s">
        <v>214</v>
      </c>
      <c r="D51" s="52" t="s">
        <v>190</v>
      </c>
      <c r="E51" s="34" t="s">
        <v>221</v>
      </c>
      <c r="F51" s="2" t="s">
        <v>222</v>
      </c>
      <c r="G51" s="46">
        <v>171</v>
      </c>
      <c r="I51" s="92">
        <f>G51/SUM(G50:G57)*100</f>
        <v>6.1206958264729039</v>
      </c>
      <c r="J51" s="90">
        <f>1552.7-J50</f>
        <v>157.37757097978829</v>
      </c>
      <c r="K51" s="90">
        <f>27-K50</f>
        <v>2.7366486870962063</v>
      </c>
      <c r="L51" s="91">
        <f>20300-L50</f>
        <v>2057.5543832612238</v>
      </c>
      <c r="M51" s="2"/>
      <c r="N51" s="26" t="s">
        <v>236</v>
      </c>
    </row>
    <row r="52" spans="1:14" x14ac:dyDescent="0.2">
      <c r="A52" s="22" t="s">
        <v>93</v>
      </c>
      <c r="B52" s="22">
        <v>2019</v>
      </c>
      <c r="C52" s="2" t="s">
        <v>214</v>
      </c>
      <c r="D52" s="52" t="s">
        <v>223</v>
      </c>
      <c r="E52" s="34" t="s">
        <v>223</v>
      </c>
      <c r="F52" s="2" t="s">
        <v>224</v>
      </c>
      <c r="G52" s="46">
        <v>117.2</v>
      </c>
      <c r="I52" s="92">
        <f>G52/SUM(G50:G57)*100</f>
        <v>4.1950032214188564</v>
      </c>
      <c r="J52" s="90">
        <v>117.2</v>
      </c>
      <c r="K52" s="93">
        <v>0</v>
      </c>
      <c r="L52" s="91">
        <v>2900</v>
      </c>
      <c r="M52" s="2"/>
      <c r="N52" s="26" t="s">
        <v>236</v>
      </c>
    </row>
    <row r="53" spans="1:14" x14ac:dyDescent="0.2">
      <c r="A53" s="22" t="s">
        <v>93</v>
      </c>
      <c r="B53" s="22">
        <v>2019</v>
      </c>
      <c r="C53" s="2" t="s">
        <v>214</v>
      </c>
      <c r="D53" s="81" t="s">
        <v>197</v>
      </c>
      <c r="E53" s="34" t="s">
        <v>198</v>
      </c>
      <c r="F53" s="2" t="s">
        <v>237</v>
      </c>
      <c r="G53" s="46">
        <v>126.7</v>
      </c>
      <c r="I53" s="92">
        <f>G53/SUM(G50:G57)*100</f>
        <v>4.5350418784451287</v>
      </c>
      <c r="J53" s="90">
        <v>67</v>
      </c>
      <c r="K53" s="90">
        <v>28</v>
      </c>
      <c r="L53" s="91">
        <v>10500</v>
      </c>
      <c r="M53" s="2"/>
      <c r="N53" s="26" t="s">
        <v>236</v>
      </c>
    </row>
    <row r="54" spans="1:14" x14ac:dyDescent="0.2">
      <c r="A54" s="22" t="s">
        <v>93</v>
      </c>
      <c r="B54" s="22">
        <v>2019</v>
      </c>
      <c r="C54" s="2" t="s">
        <v>214</v>
      </c>
      <c r="D54" s="81" t="s">
        <v>138</v>
      </c>
      <c r="E54" s="34" t="s">
        <v>226</v>
      </c>
      <c r="F54" s="2" t="s">
        <v>227</v>
      </c>
      <c r="G54" s="46">
        <v>75.599999999999994</v>
      </c>
      <c r="I54" s="92">
        <f>G54/SUM(G50:G57)*100</f>
        <v>2.7059918390722313</v>
      </c>
      <c r="J54" s="90">
        <v>62.7</v>
      </c>
      <c r="K54" s="90">
        <v>13.2</v>
      </c>
      <c r="M54" s="2"/>
      <c r="N54" s="26" t="s">
        <v>236</v>
      </c>
    </row>
    <row r="55" spans="1:14" x14ac:dyDescent="0.2">
      <c r="A55" s="22" t="s">
        <v>93</v>
      </c>
      <c r="B55" s="22">
        <v>2019</v>
      </c>
      <c r="C55" s="2" t="s">
        <v>214</v>
      </c>
      <c r="D55" s="34" t="s">
        <v>230</v>
      </c>
      <c r="E55" s="34" t="s">
        <v>238</v>
      </c>
      <c r="F55" s="2" t="s">
        <v>232</v>
      </c>
      <c r="G55" s="46">
        <v>44.5</v>
      </c>
      <c r="I55" s="92">
        <f>G55/SUM(G50:G57)*100</f>
        <v>1.59281265659675</v>
      </c>
      <c r="J55" s="90">
        <v>37.799999999999997</v>
      </c>
      <c r="K55" s="90">
        <v>6.7</v>
      </c>
      <c r="M55" s="2"/>
      <c r="N55" s="26" t="s">
        <v>236</v>
      </c>
    </row>
    <row r="56" spans="1:14" x14ac:dyDescent="0.2">
      <c r="A56" s="22" t="s">
        <v>93</v>
      </c>
      <c r="B56" s="22">
        <v>2019</v>
      </c>
      <c r="C56" s="2" t="s">
        <v>214</v>
      </c>
      <c r="D56" s="34" t="s">
        <v>194</v>
      </c>
      <c r="E56" s="34" t="s">
        <v>195</v>
      </c>
      <c r="F56" s="2" t="s">
        <v>233</v>
      </c>
      <c r="G56" s="46">
        <v>36.9</v>
      </c>
      <c r="I56" s="92">
        <f>G56/SUM(G50:G57)*100</f>
        <v>1.3207817309757319</v>
      </c>
      <c r="J56" s="90" t="s">
        <v>239</v>
      </c>
      <c r="K56" s="90">
        <v>9</v>
      </c>
      <c r="M56" s="2"/>
      <c r="N56" s="26" t="s">
        <v>236</v>
      </c>
    </row>
    <row r="57" spans="1:14" x14ac:dyDescent="0.2">
      <c r="A57" s="22" t="s">
        <v>93</v>
      </c>
      <c r="B57" s="22">
        <v>2019</v>
      </c>
      <c r="C57" s="2" t="s">
        <v>214</v>
      </c>
      <c r="D57" s="34" t="s">
        <v>136</v>
      </c>
      <c r="E57" s="103" t="s">
        <v>137</v>
      </c>
      <c r="F57" s="2" t="s">
        <v>234</v>
      </c>
      <c r="G57" s="46">
        <v>705.8</v>
      </c>
      <c r="I57" s="92">
        <f>G57/SUM(G50:G57)*100</f>
        <v>25.263082539909799</v>
      </c>
      <c r="J57" s="90">
        <v>514.1</v>
      </c>
      <c r="K57" s="90">
        <v>71.7</v>
      </c>
      <c r="M57" s="2"/>
      <c r="N57" s="26" t="s">
        <v>236</v>
      </c>
    </row>
    <row r="58" spans="1:14" x14ac:dyDescent="0.2">
      <c r="A58" s="22" t="s">
        <v>93</v>
      </c>
      <c r="B58" s="22">
        <v>2020</v>
      </c>
      <c r="C58" s="2" t="s">
        <v>214</v>
      </c>
      <c r="D58" s="52" t="s">
        <v>190</v>
      </c>
      <c r="E58" s="34" t="s">
        <v>218</v>
      </c>
      <c r="F58" s="2" t="s">
        <v>219</v>
      </c>
      <c r="G58" s="46">
        <v>1542</v>
      </c>
      <c r="I58" s="92">
        <f>G58/SUM(G58:G65)*100</f>
        <v>55.712117927595919</v>
      </c>
      <c r="J58" s="90">
        <f>1567.8*0.898642641218659</f>
        <v>1408.8919329026135</v>
      </c>
      <c r="K58" s="90">
        <f>19.8*0.898642641218659</f>
        <v>17.793124296129449</v>
      </c>
      <c r="M58" s="2"/>
      <c r="N58" s="251" t="s">
        <v>1290</v>
      </c>
    </row>
    <row r="59" spans="1:14" x14ac:dyDescent="0.2">
      <c r="A59" s="22" t="s">
        <v>93</v>
      </c>
      <c r="B59" s="22">
        <v>2020</v>
      </c>
      <c r="C59" s="2" t="s">
        <v>214</v>
      </c>
      <c r="D59" s="52" t="s">
        <v>190</v>
      </c>
      <c r="E59" s="34" t="s">
        <v>221</v>
      </c>
      <c r="F59" s="2" t="s">
        <v>222</v>
      </c>
      <c r="G59" s="46">
        <v>168.5</v>
      </c>
      <c r="I59" s="92">
        <f>G59/SUM(G58:G65)*100</f>
        <v>6.0878676204928093</v>
      </c>
      <c r="J59" s="90">
        <f>1567.8-J58</f>
        <v>158.90806709738649</v>
      </c>
      <c r="K59" s="90">
        <f>19.8-K58</f>
        <v>2.006875703870552</v>
      </c>
      <c r="M59" s="2"/>
      <c r="N59" s="251" t="s">
        <v>1290</v>
      </c>
    </row>
    <row r="60" spans="1:14" x14ac:dyDescent="0.2">
      <c r="A60" s="22" t="s">
        <v>93</v>
      </c>
      <c r="B60" s="22">
        <v>2020</v>
      </c>
      <c r="C60" s="2" t="s">
        <v>214</v>
      </c>
      <c r="D60" s="52" t="s">
        <v>223</v>
      </c>
      <c r="E60" s="34" t="s">
        <v>223</v>
      </c>
      <c r="F60" s="2" t="s">
        <v>224</v>
      </c>
      <c r="G60" s="46">
        <v>119</v>
      </c>
      <c r="I60" s="92">
        <f>G60/SUM(G58:G65)*100</f>
        <v>4.2994436014162867</v>
      </c>
      <c r="J60" s="90">
        <v>119</v>
      </c>
      <c r="K60" s="93">
        <v>0</v>
      </c>
      <c r="M60" s="2"/>
      <c r="N60" s="251" t="s">
        <v>1290</v>
      </c>
    </row>
    <row r="61" spans="1:14" x14ac:dyDescent="0.2">
      <c r="A61" s="22" t="s">
        <v>93</v>
      </c>
      <c r="B61" s="22">
        <v>2020</v>
      </c>
      <c r="C61" s="2" t="s">
        <v>214</v>
      </c>
      <c r="D61" s="81" t="s">
        <v>197</v>
      </c>
      <c r="E61" s="34" t="s">
        <v>198</v>
      </c>
      <c r="F61" s="2" t="s">
        <v>237</v>
      </c>
      <c r="G61" s="46">
        <v>77.400000000000006</v>
      </c>
      <c r="I61" s="92">
        <f>G61/SUM(G58:G65)*100</f>
        <v>2.796444829828745</v>
      </c>
      <c r="J61" s="90">
        <v>53.7</v>
      </c>
      <c r="K61" s="90">
        <v>23.3</v>
      </c>
      <c r="M61" s="2"/>
      <c r="N61" s="251" t="s">
        <v>1290</v>
      </c>
    </row>
    <row r="62" spans="1:14" x14ac:dyDescent="0.2">
      <c r="A62" s="22" t="s">
        <v>93</v>
      </c>
      <c r="B62" s="22">
        <v>2020</v>
      </c>
      <c r="C62" s="2" t="s">
        <v>214</v>
      </c>
      <c r="D62" s="81" t="s">
        <v>138</v>
      </c>
      <c r="E62" s="34" t="s">
        <v>226</v>
      </c>
      <c r="F62" s="2" t="s">
        <v>227</v>
      </c>
      <c r="G62" s="46">
        <v>51.9</v>
      </c>
      <c r="I62" s="92">
        <f>G62/SUM(G58:G65)*100</f>
        <v>1.8751354866681118</v>
      </c>
      <c r="J62" s="90">
        <v>42.9</v>
      </c>
      <c r="K62" s="90">
        <v>9.4</v>
      </c>
      <c r="M62" s="2"/>
      <c r="N62" s="251" t="s">
        <v>1290</v>
      </c>
    </row>
    <row r="63" spans="1:14" x14ac:dyDescent="0.2">
      <c r="A63" s="22" t="s">
        <v>93</v>
      </c>
      <c r="B63" s="22">
        <v>2020</v>
      </c>
      <c r="C63" s="2" t="s">
        <v>214</v>
      </c>
      <c r="D63" s="34" t="s">
        <v>230</v>
      </c>
      <c r="E63" s="34" t="s">
        <v>238</v>
      </c>
      <c r="F63" s="2" t="s">
        <v>232</v>
      </c>
      <c r="G63" s="46">
        <v>43.4</v>
      </c>
      <c r="I63" s="92">
        <f>G63/SUM(G58:G65)*100</f>
        <v>1.5680323722812342</v>
      </c>
      <c r="J63" s="90">
        <v>36.700000000000003</v>
      </c>
      <c r="K63" s="90">
        <v>6.7</v>
      </c>
      <c r="M63" s="2"/>
      <c r="N63" s="251" t="s">
        <v>1290</v>
      </c>
    </row>
    <row r="64" spans="1:14" x14ac:dyDescent="0.2">
      <c r="A64" s="22" t="s">
        <v>93</v>
      </c>
      <c r="B64" s="22">
        <v>2020</v>
      </c>
      <c r="C64" s="2" t="s">
        <v>214</v>
      </c>
      <c r="D64" s="34" t="s">
        <v>194</v>
      </c>
      <c r="E64" s="34" t="s">
        <v>195</v>
      </c>
      <c r="F64" s="2" t="s">
        <v>233</v>
      </c>
      <c r="G64" s="46">
        <v>35.5</v>
      </c>
      <c r="I64" s="92">
        <f>G64/SUM(G58:G65)*100</f>
        <v>1.2826071247922537</v>
      </c>
      <c r="J64" s="90">
        <v>26.3</v>
      </c>
      <c r="K64" s="90">
        <v>9.1999999999999993</v>
      </c>
      <c r="M64" s="2"/>
      <c r="N64" s="251" t="s">
        <v>1290</v>
      </c>
    </row>
    <row r="65" spans="1:23" x14ac:dyDescent="0.2">
      <c r="A65" s="22" t="s">
        <v>93</v>
      </c>
      <c r="B65" s="22">
        <v>2020</v>
      </c>
      <c r="C65" s="2" t="s">
        <v>214</v>
      </c>
      <c r="D65" s="34" t="s">
        <v>136</v>
      </c>
      <c r="E65" s="103" t="s">
        <v>137</v>
      </c>
      <c r="F65" s="2" t="s">
        <v>234</v>
      </c>
      <c r="G65" s="46">
        <v>730.1</v>
      </c>
      <c r="I65" s="92">
        <f>G65/SUM(G58:G65)*100</f>
        <v>26.378351036924631</v>
      </c>
      <c r="J65" s="90">
        <v>405.5</v>
      </c>
      <c r="K65" s="90">
        <v>66.2</v>
      </c>
      <c r="M65" s="2"/>
      <c r="N65" s="251" t="s">
        <v>1290</v>
      </c>
    </row>
    <row r="66" spans="1:23" x14ac:dyDescent="0.2">
      <c r="A66" s="22" t="s">
        <v>93</v>
      </c>
      <c r="B66" s="22">
        <v>2021</v>
      </c>
      <c r="C66" s="2" t="s">
        <v>214</v>
      </c>
      <c r="D66" s="52" t="s">
        <v>190</v>
      </c>
      <c r="E66" s="34" t="s">
        <v>218</v>
      </c>
      <c r="F66" s="2" t="s">
        <v>219</v>
      </c>
      <c r="G66" s="46">
        <v>1542</v>
      </c>
      <c r="I66" s="92">
        <f>G66/SUM(G66:G73)*100</f>
        <v>56.14827222080617</v>
      </c>
      <c r="J66" s="90">
        <f>1474*0.898642641218659</f>
        <v>1324.5992531563033</v>
      </c>
      <c r="K66" s="90">
        <f>24.3*0.898642641218659</f>
        <v>21.837016181613414</v>
      </c>
      <c r="M66" s="2"/>
      <c r="N66" s="230" t="s">
        <v>1850</v>
      </c>
    </row>
    <row r="67" spans="1:23" x14ac:dyDescent="0.2">
      <c r="A67" s="22" t="s">
        <v>93</v>
      </c>
      <c r="B67" s="22">
        <v>2021</v>
      </c>
      <c r="C67" s="2" t="s">
        <v>214</v>
      </c>
      <c r="D67" s="52" t="s">
        <v>190</v>
      </c>
      <c r="E67" s="34" t="s">
        <v>221</v>
      </c>
      <c r="F67" s="2" t="s">
        <v>222</v>
      </c>
      <c r="G67" s="46">
        <v>169.5</v>
      </c>
      <c r="I67" s="92">
        <f>G67/SUM(G66:G73)*100</f>
        <v>6.1719404289407569</v>
      </c>
      <c r="J67" s="90">
        <f>1474-J66</f>
        <v>149.40074684369665</v>
      </c>
      <c r="K67" s="90">
        <f>24.3-K58</f>
        <v>6.506875703870552</v>
      </c>
      <c r="M67" s="2"/>
      <c r="N67" s="249" t="s">
        <v>1853</v>
      </c>
    </row>
    <row r="68" spans="1:23" x14ac:dyDescent="0.2">
      <c r="A68" s="22" t="s">
        <v>93</v>
      </c>
      <c r="B68" s="22">
        <v>2021</v>
      </c>
      <c r="C68" s="2" t="s">
        <v>214</v>
      </c>
      <c r="D68" s="52" t="s">
        <v>223</v>
      </c>
      <c r="E68" s="34" t="s">
        <v>223</v>
      </c>
      <c r="F68" s="2" t="s">
        <v>224</v>
      </c>
      <c r="G68" s="46">
        <v>121</v>
      </c>
      <c r="I68" s="92">
        <f>G68/SUM(G66:G73)*100</f>
        <v>4.4059279758220145</v>
      </c>
      <c r="J68" s="90">
        <v>121</v>
      </c>
      <c r="K68" s="93">
        <v>0</v>
      </c>
      <c r="M68" s="2"/>
      <c r="N68" s="249" t="s">
        <v>1853</v>
      </c>
    </row>
    <row r="69" spans="1:23" x14ac:dyDescent="0.2">
      <c r="A69" s="22" t="s">
        <v>93</v>
      </c>
      <c r="B69" s="22">
        <v>2021</v>
      </c>
      <c r="C69" s="2" t="s">
        <v>214</v>
      </c>
      <c r="D69" s="81" t="s">
        <v>197</v>
      </c>
      <c r="E69" s="34" t="s">
        <v>198</v>
      </c>
      <c r="F69" s="2" t="s">
        <v>237</v>
      </c>
      <c r="G69" s="46">
        <v>81.2</v>
      </c>
      <c r="I69" s="92">
        <f>G69/SUM(G66:G73)*100</f>
        <v>2.9567053854276661</v>
      </c>
      <c r="J69" s="90">
        <v>54.6</v>
      </c>
      <c r="K69" s="90">
        <v>24.3</v>
      </c>
      <c r="M69" s="2"/>
      <c r="N69" s="249" t="s">
        <v>1853</v>
      </c>
    </row>
    <row r="70" spans="1:23" x14ac:dyDescent="0.2">
      <c r="A70" s="22" t="s">
        <v>93</v>
      </c>
      <c r="B70" s="22">
        <v>2021</v>
      </c>
      <c r="C70" s="2" t="s">
        <v>214</v>
      </c>
      <c r="D70" s="81" t="s">
        <v>138</v>
      </c>
      <c r="E70" s="34" t="s">
        <v>226</v>
      </c>
      <c r="F70" s="2" t="s">
        <v>227</v>
      </c>
      <c r="G70" s="46">
        <v>10.9</v>
      </c>
      <c r="I70" s="92">
        <f>G70/SUM(G66:G73)*100</f>
        <v>0.3968976441029749</v>
      </c>
      <c r="J70" s="90">
        <v>0.8</v>
      </c>
      <c r="K70" s="93">
        <v>7.6</v>
      </c>
      <c r="N70" s="249" t="s">
        <v>1853</v>
      </c>
    </row>
    <row r="71" spans="1:23" x14ac:dyDescent="0.2">
      <c r="A71" s="22" t="s">
        <v>93</v>
      </c>
      <c r="B71" s="22">
        <v>2021</v>
      </c>
      <c r="C71" s="2" t="s">
        <v>214</v>
      </c>
      <c r="D71" s="34" t="s">
        <v>230</v>
      </c>
      <c r="E71" s="34" t="s">
        <v>238</v>
      </c>
      <c r="F71" s="2" t="s">
        <v>232</v>
      </c>
      <c r="G71" s="46">
        <v>41.7</v>
      </c>
      <c r="I71" s="92">
        <f>G71/SUM(G66:G73)*100</f>
        <v>1.5184065834031242</v>
      </c>
      <c r="J71" s="90">
        <v>33.6</v>
      </c>
      <c r="K71" s="93">
        <v>7.6</v>
      </c>
      <c r="N71" s="249" t="s">
        <v>1853</v>
      </c>
    </row>
    <row r="72" spans="1:23" x14ac:dyDescent="0.2">
      <c r="A72" s="22" t="s">
        <v>93</v>
      </c>
      <c r="B72" s="22">
        <v>2021</v>
      </c>
      <c r="C72" s="2" t="s">
        <v>214</v>
      </c>
      <c r="D72" s="34" t="s">
        <v>194</v>
      </c>
      <c r="E72" s="34" t="s">
        <v>195</v>
      </c>
      <c r="F72" s="2" t="s">
        <v>233</v>
      </c>
      <c r="G72" s="46">
        <v>38.4</v>
      </c>
      <c r="I72" s="92">
        <f>G72/SUM(G66:G73)*100</f>
        <v>1.3982449113352509</v>
      </c>
      <c r="J72" s="90">
        <v>26.3</v>
      </c>
      <c r="K72" s="93">
        <v>12.6</v>
      </c>
      <c r="N72" s="249" t="s">
        <v>1853</v>
      </c>
      <c r="O72" s="2"/>
      <c r="P72" s="2"/>
      <c r="Q72" s="2"/>
      <c r="R72" s="2"/>
      <c r="S72" s="2"/>
      <c r="T72" s="2"/>
      <c r="U72" s="2"/>
      <c r="V72" s="2"/>
      <c r="W72" s="2"/>
    </row>
    <row r="73" spans="1:23" x14ac:dyDescent="0.2">
      <c r="A73" s="22" t="s">
        <v>93</v>
      </c>
      <c r="B73" s="22">
        <v>2021</v>
      </c>
      <c r="C73" s="2" t="s">
        <v>214</v>
      </c>
      <c r="D73" s="34" t="s">
        <v>136</v>
      </c>
      <c r="E73" s="103" t="s">
        <v>137</v>
      </c>
      <c r="F73" s="2" t="s">
        <v>234</v>
      </c>
      <c r="G73" s="46">
        <v>741.6</v>
      </c>
      <c r="I73" s="92">
        <f>G73/SUM(G66:G73)*100</f>
        <v>27.003604850162034</v>
      </c>
      <c r="J73" s="90">
        <v>433.8</v>
      </c>
      <c r="K73" s="93">
        <v>75.2</v>
      </c>
      <c r="N73" s="249" t="s">
        <v>1853</v>
      </c>
      <c r="O73" s="2"/>
      <c r="P73" s="2"/>
      <c r="Q73" s="2"/>
      <c r="R73" s="2"/>
      <c r="S73" s="2"/>
      <c r="T73" s="2"/>
      <c r="U73" s="2"/>
      <c r="V73" s="2"/>
      <c r="W73" s="2"/>
    </row>
    <row r="74" spans="1:23" x14ac:dyDescent="0.2">
      <c r="C74" s="2"/>
      <c r="D74" s="52"/>
      <c r="F74" s="2"/>
      <c r="N74" s="29"/>
      <c r="O74" s="2"/>
      <c r="P74" s="2"/>
      <c r="Q74" s="2"/>
      <c r="R74" s="2"/>
      <c r="S74" s="2"/>
      <c r="T74" s="2"/>
      <c r="U74" s="2"/>
      <c r="V74" s="2"/>
      <c r="W74" s="2"/>
    </row>
    <row r="75" spans="1:23" x14ac:dyDescent="0.2">
      <c r="C75" s="2"/>
      <c r="D75" s="52"/>
      <c r="F75" s="2"/>
      <c r="N75" s="29"/>
      <c r="O75" s="2"/>
      <c r="P75" s="2"/>
      <c r="Q75" s="2"/>
      <c r="R75" s="2"/>
      <c r="S75" s="2"/>
      <c r="T75" s="2"/>
      <c r="U75" s="2"/>
      <c r="V75" s="2"/>
      <c r="W75" s="2"/>
    </row>
    <row r="76" spans="1:23" x14ac:dyDescent="0.2">
      <c r="C76" s="2"/>
      <c r="D76" s="52"/>
      <c r="F76" s="2"/>
      <c r="N76" s="29"/>
      <c r="O76" s="2"/>
      <c r="P76" s="2"/>
      <c r="Q76" s="2"/>
      <c r="R76" s="2"/>
      <c r="S76" s="2"/>
      <c r="T76" s="2"/>
      <c r="U76" s="2"/>
      <c r="V76" s="2"/>
      <c r="W76" s="2"/>
    </row>
    <row r="77" spans="1:23" x14ac:dyDescent="0.2">
      <c r="C77" s="2"/>
      <c r="F77" s="256" t="s">
        <v>1757</v>
      </c>
      <c r="N77" s="29"/>
      <c r="O77" s="2"/>
      <c r="P77" s="2"/>
      <c r="Q77" s="2"/>
      <c r="R77" s="2"/>
      <c r="S77" s="2"/>
      <c r="T77" s="2"/>
      <c r="U77" s="2"/>
      <c r="V77" s="2"/>
      <c r="W77" s="2"/>
    </row>
    <row r="78" spans="1:23" x14ac:dyDescent="0.2">
      <c r="A78" s="22" t="s">
        <v>93</v>
      </c>
      <c r="B78" s="22">
        <v>2020</v>
      </c>
      <c r="C78" s="34" t="s">
        <v>214</v>
      </c>
      <c r="E78" s="23"/>
      <c r="F78" s="2" t="s">
        <v>240</v>
      </c>
      <c r="M78" s="28">
        <v>1.4999999999999999E-2</v>
      </c>
      <c r="N78" s="29"/>
      <c r="O78" s="2"/>
      <c r="P78" s="2"/>
      <c r="Q78" s="2"/>
      <c r="R78" s="2"/>
      <c r="S78" s="2"/>
      <c r="T78" s="2"/>
      <c r="U78" s="2"/>
      <c r="V78" s="2"/>
      <c r="W78" s="2"/>
    </row>
    <row r="79" spans="1:23" x14ac:dyDescent="0.2">
      <c r="A79" s="22" t="s">
        <v>93</v>
      </c>
      <c r="B79" s="22">
        <v>2020</v>
      </c>
      <c r="C79" s="34" t="s">
        <v>214</v>
      </c>
      <c r="E79" s="23"/>
      <c r="F79" s="2" t="s">
        <v>241</v>
      </c>
      <c r="M79" s="28">
        <v>3.0000000000000001E-3</v>
      </c>
      <c r="N79" s="29"/>
      <c r="O79" s="2"/>
      <c r="P79" s="2"/>
      <c r="Q79" s="2"/>
      <c r="R79" s="2"/>
      <c r="S79" s="2"/>
      <c r="T79" s="2"/>
      <c r="U79" s="2"/>
      <c r="V79" s="2"/>
      <c r="W79" s="2"/>
    </row>
    <row r="80" spans="1:23" x14ac:dyDescent="0.2">
      <c r="A80" s="22" t="s">
        <v>93</v>
      </c>
      <c r="B80" s="22">
        <v>2020</v>
      </c>
      <c r="C80" s="34" t="s">
        <v>214</v>
      </c>
      <c r="E80" s="23"/>
      <c r="F80" s="2" t="s">
        <v>242</v>
      </c>
      <c r="M80" s="28">
        <v>3.0000000000000001E-3</v>
      </c>
      <c r="N80" s="29"/>
      <c r="O80" s="2"/>
      <c r="P80" s="2"/>
      <c r="Q80" s="2"/>
      <c r="R80" s="2"/>
      <c r="S80" s="2"/>
      <c r="T80" s="2"/>
      <c r="U80" s="2"/>
      <c r="V80" s="2"/>
      <c r="W80" s="2"/>
    </row>
    <row r="81" spans="1:23" x14ac:dyDescent="0.2">
      <c r="A81" s="22" t="s">
        <v>93</v>
      </c>
      <c r="B81" s="22">
        <v>2020</v>
      </c>
      <c r="C81" s="34" t="s">
        <v>214</v>
      </c>
      <c r="E81" s="23"/>
      <c r="F81" s="2" t="s">
        <v>243</v>
      </c>
      <c r="M81" s="28">
        <v>3.0000000000000001E-3</v>
      </c>
      <c r="N81" s="29"/>
      <c r="O81" s="2"/>
      <c r="P81" s="2"/>
      <c r="Q81" s="2"/>
      <c r="R81" s="2"/>
      <c r="S81" s="2"/>
      <c r="T81" s="2"/>
      <c r="U81" s="2"/>
      <c r="V81" s="2"/>
      <c r="W81" s="2"/>
    </row>
    <row r="82" spans="1:23" x14ac:dyDescent="0.2">
      <c r="A82" s="22" t="s">
        <v>93</v>
      </c>
      <c r="B82" s="22">
        <v>2020</v>
      </c>
      <c r="C82" s="34" t="s">
        <v>214</v>
      </c>
      <c r="E82" s="23"/>
      <c r="F82" s="2" t="s">
        <v>244</v>
      </c>
      <c r="M82" s="28"/>
      <c r="N82" s="29"/>
      <c r="O82" s="2"/>
      <c r="P82" s="2"/>
      <c r="Q82" s="2"/>
      <c r="R82" s="2"/>
      <c r="S82" s="2"/>
      <c r="T82" s="2"/>
      <c r="U82" s="2"/>
      <c r="V82" s="2"/>
      <c r="W82" s="2"/>
    </row>
    <row r="83" spans="1:23" x14ac:dyDescent="0.2">
      <c r="A83" s="22" t="s">
        <v>93</v>
      </c>
      <c r="B83" s="22">
        <v>2020</v>
      </c>
      <c r="C83" s="34" t="s">
        <v>214</v>
      </c>
      <c r="E83" s="23"/>
      <c r="F83" s="2" t="s">
        <v>245</v>
      </c>
      <c r="M83" s="28">
        <v>2E-3</v>
      </c>
      <c r="N83" s="29"/>
    </row>
    <row r="84" spans="1:23" x14ac:dyDescent="0.2">
      <c r="A84" s="22" t="s">
        <v>93</v>
      </c>
      <c r="B84" s="22">
        <v>2020</v>
      </c>
      <c r="C84" s="34" t="s">
        <v>214</v>
      </c>
      <c r="E84" s="23"/>
      <c r="F84" s="2" t="s">
        <v>246</v>
      </c>
      <c r="M84" s="28">
        <v>2E-3</v>
      </c>
      <c r="N84" s="29"/>
    </row>
    <row r="85" spans="1:23" x14ac:dyDescent="0.2">
      <c r="A85" s="22" t="s">
        <v>93</v>
      </c>
      <c r="B85" s="22">
        <v>2020</v>
      </c>
      <c r="C85" s="34" t="s">
        <v>214</v>
      </c>
      <c r="E85" s="23"/>
      <c r="F85" s="2" t="s">
        <v>247</v>
      </c>
      <c r="M85" s="28">
        <v>2E-3</v>
      </c>
      <c r="N85" s="29"/>
    </row>
    <row r="86" spans="1:23" x14ac:dyDescent="0.2">
      <c r="A86" s="22" t="s">
        <v>93</v>
      </c>
      <c r="B86" s="22">
        <v>2020</v>
      </c>
      <c r="C86" s="34" t="s">
        <v>214</v>
      </c>
      <c r="E86" s="23"/>
      <c r="F86" s="2" t="s">
        <v>248</v>
      </c>
      <c r="M86" s="28">
        <v>2E-3</v>
      </c>
      <c r="N86" s="29"/>
    </row>
    <row r="87" spans="1:23" x14ac:dyDescent="0.2">
      <c r="A87" s="22" t="s">
        <v>93</v>
      </c>
      <c r="B87" s="22">
        <v>2020</v>
      </c>
      <c r="C87" s="34" t="s">
        <v>214</v>
      </c>
      <c r="E87" s="23"/>
      <c r="F87" s="2" t="s">
        <v>249</v>
      </c>
      <c r="M87" s="28">
        <v>2E-3</v>
      </c>
      <c r="N87" s="29"/>
    </row>
    <row r="88" spans="1:23" x14ac:dyDescent="0.2">
      <c r="A88" s="22" t="s">
        <v>93</v>
      </c>
      <c r="B88" s="22">
        <v>2020</v>
      </c>
      <c r="C88" s="34" t="s">
        <v>214</v>
      </c>
      <c r="E88" s="23"/>
      <c r="F88" s="2" t="s">
        <v>250</v>
      </c>
      <c r="M88" s="28">
        <v>1E-3</v>
      </c>
      <c r="N88" s="29"/>
    </row>
    <row r="89" spans="1:23" x14ac:dyDescent="0.2">
      <c r="A89" s="22" t="s">
        <v>93</v>
      </c>
      <c r="B89" s="22">
        <v>2020</v>
      </c>
      <c r="C89" s="34" t="s">
        <v>214</v>
      </c>
      <c r="E89" s="23"/>
      <c r="F89" s="2" t="s">
        <v>251</v>
      </c>
      <c r="M89" s="28">
        <v>1E-3</v>
      </c>
      <c r="N89" s="29"/>
    </row>
    <row r="90" spans="1:23" x14ac:dyDescent="0.2">
      <c r="A90" s="22" t="s">
        <v>93</v>
      </c>
      <c r="B90" s="22">
        <v>2020</v>
      </c>
      <c r="C90" s="34" t="s">
        <v>214</v>
      </c>
      <c r="E90" s="23"/>
      <c r="F90" s="2" t="s">
        <v>252</v>
      </c>
      <c r="M90" s="28">
        <v>1E-3</v>
      </c>
      <c r="N90" s="29"/>
    </row>
    <row r="91" spans="1:23" x14ac:dyDescent="0.2">
      <c r="A91" s="22" t="s">
        <v>93</v>
      </c>
      <c r="B91" s="22">
        <v>2020</v>
      </c>
      <c r="C91" s="34" t="s">
        <v>214</v>
      </c>
      <c r="E91" s="23"/>
      <c r="F91" s="2" t="s">
        <v>253</v>
      </c>
      <c r="M91" s="28">
        <v>1E-3</v>
      </c>
      <c r="N91" s="29"/>
    </row>
    <row r="92" spans="1:23" x14ac:dyDescent="0.2">
      <c r="A92" s="22" t="s">
        <v>93</v>
      </c>
      <c r="B92" s="22">
        <v>2020</v>
      </c>
      <c r="C92" s="34" t="s">
        <v>214</v>
      </c>
      <c r="E92" s="23"/>
      <c r="F92" s="2" t="s">
        <v>254</v>
      </c>
      <c r="M92" s="28">
        <v>1E-3</v>
      </c>
      <c r="N92" s="29"/>
    </row>
    <row r="93" spans="1:23" x14ac:dyDescent="0.2">
      <c r="A93" s="22" t="s">
        <v>93</v>
      </c>
      <c r="B93" s="22">
        <v>2020</v>
      </c>
      <c r="C93" s="34" t="s">
        <v>214</v>
      </c>
      <c r="E93" s="23"/>
      <c r="F93" s="2" t="s">
        <v>255</v>
      </c>
      <c r="M93" s="28">
        <v>1E-3</v>
      </c>
      <c r="N93" s="29"/>
    </row>
    <row r="94" spans="1:23" x14ac:dyDescent="0.2">
      <c r="A94" s="22" t="s">
        <v>93</v>
      </c>
      <c r="B94" s="22">
        <v>2020</v>
      </c>
      <c r="C94" s="34" t="s">
        <v>214</v>
      </c>
      <c r="E94" s="23"/>
      <c r="F94" s="2" t="s">
        <v>256</v>
      </c>
      <c r="M94" s="28">
        <v>7.0000000000000001E-3</v>
      </c>
      <c r="N94" s="29"/>
    </row>
    <row r="95" spans="1:23" x14ac:dyDescent="0.2">
      <c r="A95" s="22" t="s">
        <v>93</v>
      </c>
      <c r="B95" s="22">
        <v>2020</v>
      </c>
      <c r="C95" s="34" t="s">
        <v>214</v>
      </c>
      <c r="E95" s="23"/>
      <c r="F95" s="2" t="s">
        <v>257</v>
      </c>
      <c r="M95" s="28">
        <v>7.0000000000000001E-3</v>
      </c>
      <c r="N95" s="29"/>
    </row>
    <row r="96" spans="1:23" x14ac:dyDescent="0.2">
      <c r="A96" s="22" t="s">
        <v>93</v>
      </c>
      <c r="B96" s="22">
        <v>2020</v>
      </c>
      <c r="C96" s="34" t="s">
        <v>214</v>
      </c>
      <c r="E96" s="23"/>
      <c r="F96" s="2" t="s">
        <v>258</v>
      </c>
      <c r="M96" s="28">
        <v>6.0000000000000001E-3</v>
      </c>
      <c r="N96" s="29"/>
    </row>
    <row r="97" spans="1:14" x14ac:dyDescent="0.2">
      <c r="A97" s="22" t="s">
        <v>93</v>
      </c>
      <c r="B97" s="22">
        <v>2020</v>
      </c>
      <c r="C97" s="34" t="s">
        <v>214</v>
      </c>
      <c r="E97" s="23"/>
      <c r="F97" s="2" t="s">
        <v>259</v>
      </c>
      <c r="M97" s="28">
        <v>3.0000000000000001E-3</v>
      </c>
      <c r="N97" s="29"/>
    </row>
    <row r="98" spans="1:14" x14ac:dyDescent="0.2">
      <c r="A98" s="22" t="s">
        <v>93</v>
      </c>
      <c r="B98" s="22">
        <v>2020</v>
      </c>
      <c r="C98" s="34" t="s">
        <v>214</v>
      </c>
      <c r="E98" s="23"/>
      <c r="F98" s="2" t="s">
        <v>260</v>
      </c>
      <c r="M98" s="28">
        <v>1E-3</v>
      </c>
    </row>
    <row r="99" spans="1:14" x14ac:dyDescent="0.2">
      <c r="A99" s="22" t="s">
        <v>93</v>
      </c>
      <c r="B99" s="22">
        <v>2020</v>
      </c>
      <c r="C99" s="34" t="s">
        <v>214</v>
      </c>
      <c r="E99" s="23"/>
      <c r="F99" s="2" t="s">
        <v>261</v>
      </c>
      <c r="M99" s="28">
        <v>2E-3</v>
      </c>
    </row>
    <row r="100" spans="1:14" x14ac:dyDescent="0.2">
      <c r="A100" s="22" t="s">
        <v>93</v>
      </c>
      <c r="B100" s="22">
        <v>2020</v>
      </c>
      <c r="C100" s="34" t="s">
        <v>214</v>
      </c>
      <c r="E100" s="23"/>
      <c r="F100" s="2" t="s">
        <v>262</v>
      </c>
      <c r="M100" s="28">
        <v>2E-3</v>
      </c>
    </row>
    <row r="101" spans="1:14" x14ac:dyDescent="0.2">
      <c r="A101" s="22" t="s">
        <v>93</v>
      </c>
      <c r="B101" s="22">
        <v>2020</v>
      </c>
      <c r="C101" s="34" t="s">
        <v>214</v>
      </c>
      <c r="E101" s="23"/>
      <c r="F101" s="2" t="s">
        <v>263</v>
      </c>
      <c r="M101" s="28">
        <v>1E-3</v>
      </c>
    </row>
    <row r="102" spans="1:14" x14ac:dyDescent="0.2">
      <c r="A102" s="22" t="s">
        <v>93</v>
      </c>
      <c r="B102" s="22">
        <v>2020</v>
      </c>
      <c r="C102" s="34" t="s">
        <v>214</v>
      </c>
      <c r="E102" s="23"/>
      <c r="F102" s="2" t="s">
        <v>264</v>
      </c>
      <c r="M102" s="28">
        <v>1E-3</v>
      </c>
    </row>
    <row r="103" spans="1:14" x14ac:dyDescent="0.2">
      <c r="A103" s="22" t="s">
        <v>93</v>
      </c>
      <c r="B103" s="22">
        <v>2020</v>
      </c>
      <c r="C103" s="34" t="s">
        <v>214</v>
      </c>
      <c r="E103" s="23"/>
      <c r="F103" s="2" t="s">
        <v>265</v>
      </c>
      <c r="M103" s="28">
        <v>1E-3</v>
      </c>
    </row>
    <row r="104" spans="1:14" x14ac:dyDescent="0.2">
      <c r="A104" s="22" t="s">
        <v>93</v>
      </c>
      <c r="B104" s="22">
        <v>2020</v>
      </c>
      <c r="C104" s="34" t="s">
        <v>214</v>
      </c>
      <c r="E104" s="23"/>
      <c r="F104" s="2" t="s">
        <v>266</v>
      </c>
      <c r="M104" s="28">
        <v>1E-3</v>
      </c>
    </row>
    <row r="105" spans="1:14" x14ac:dyDescent="0.2">
      <c r="A105" s="22" t="s">
        <v>93</v>
      </c>
      <c r="B105" s="22">
        <v>2020</v>
      </c>
      <c r="C105" s="34" t="s">
        <v>214</v>
      </c>
      <c r="E105" s="23"/>
      <c r="F105" s="2" t="s">
        <v>267</v>
      </c>
      <c r="M105" s="28">
        <v>1E-3</v>
      </c>
    </row>
    <row r="106" spans="1:14" x14ac:dyDescent="0.2">
      <c r="A106" s="22" t="s">
        <v>93</v>
      </c>
      <c r="B106" s="22">
        <v>2020</v>
      </c>
      <c r="C106" s="34" t="s">
        <v>214</v>
      </c>
      <c r="E106" s="23"/>
      <c r="F106" s="2" t="s">
        <v>262</v>
      </c>
      <c r="M106" s="28">
        <v>1E-3</v>
      </c>
    </row>
    <row r="107" spans="1:14" x14ac:dyDescent="0.2">
      <c r="A107" s="22" t="s">
        <v>93</v>
      </c>
      <c r="B107" s="22">
        <v>2020</v>
      </c>
      <c r="C107" s="34" t="s">
        <v>214</v>
      </c>
      <c r="E107" s="23"/>
      <c r="F107" s="2" t="s">
        <v>268</v>
      </c>
      <c r="M107" s="28">
        <v>1E-3</v>
      </c>
    </row>
    <row r="108" spans="1:14" x14ac:dyDescent="0.2">
      <c r="A108" s="22" t="s">
        <v>93</v>
      </c>
      <c r="B108" s="22">
        <v>2020</v>
      </c>
      <c r="C108" s="34" t="s">
        <v>214</v>
      </c>
      <c r="E108" s="23"/>
      <c r="F108" s="2" t="s">
        <v>269</v>
      </c>
      <c r="M108" s="28">
        <v>1E-3</v>
      </c>
    </row>
    <row r="109" spans="1:14" x14ac:dyDescent="0.2">
      <c r="A109" s="22" t="s">
        <v>93</v>
      </c>
      <c r="B109" s="22">
        <v>2020</v>
      </c>
      <c r="C109" s="34" t="s">
        <v>214</v>
      </c>
      <c r="E109" s="23"/>
      <c r="F109" s="2" t="s">
        <v>270</v>
      </c>
      <c r="M109" s="28">
        <v>1E-3</v>
      </c>
    </row>
    <row r="110" spans="1:14" x14ac:dyDescent="0.2">
      <c r="A110" s="22" t="s">
        <v>93</v>
      </c>
      <c r="B110" s="22">
        <v>2020</v>
      </c>
      <c r="C110" s="34" t="s">
        <v>214</v>
      </c>
      <c r="E110" s="23"/>
      <c r="F110" s="2" t="s">
        <v>271</v>
      </c>
      <c r="M110" s="28">
        <v>1E-3</v>
      </c>
    </row>
    <row r="111" spans="1:14" x14ac:dyDescent="0.2">
      <c r="A111" s="22" t="s">
        <v>93</v>
      </c>
      <c r="B111" s="22">
        <v>2020</v>
      </c>
      <c r="C111" s="34" t="s">
        <v>214</v>
      </c>
      <c r="E111" s="23"/>
      <c r="F111" s="2" t="s">
        <v>272</v>
      </c>
      <c r="M111" s="28">
        <v>1E-3</v>
      </c>
    </row>
    <row r="112" spans="1:14" x14ac:dyDescent="0.2">
      <c r="A112" s="22" t="s">
        <v>93</v>
      </c>
      <c r="B112" s="22">
        <v>2020</v>
      </c>
      <c r="C112" s="34" t="s">
        <v>214</v>
      </c>
      <c r="E112" s="23"/>
      <c r="F112" s="2" t="s">
        <v>273</v>
      </c>
      <c r="M112" s="28">
        <v>4.0000000000000001E-3</v>
      </c>
    </row>
    <row r="113" spans="1:13" x14ac:dyDescent="0.2">
      <c r="A113" s="22" t="s">
        <v>93</v>
      </c>
      <c r="B113" s="22">
        <v>2020</v>
      </c>
      <c r="C113" s="34" t="s">
        <v>214</v>
      </c>
      <c r="E113" s="23"/>
      <c r="F113" s="2" t="s">
        <v>274</v>
      </c>
      <c r="M113" s="28">
        <v>2E-3</v>
      </c>
    </row>
    <row r="114" spans="1:13" x14ac:dyDescent="0.2">
      <c r="A114" s="22" t="s">
        <v>93</v>
      </c>
      <c r="B114" s="22">
        <v>2020</v>
      </c>
      <c r="C114" s="34" t="s">
        <v>214</v>
      </c>
      <c r="E114" s="23"/>
      <c r="F114" s="2" t="s">
        <v>275</v>
      </c>
      <c r="M114" s="28">
        <v>2E-3</v>
      </c>
    </row>
    <row r="115" spans="1:13" x14ac:dyDescent="0.2">
      <c r="A115" s="22" t="s">
        <v>93</v>
      </c>
      <c r="B115" s="22">
        <v>2020</v>
      </c>
      <c r="C115" s="34" t="s">
        <v>214</v>
      </c>
      <c r="E115" s="23"/>
      <c r="F115" s="2" t="s">
        <v>276</v>
      </c>
      <c r="M115" s="28">
        <v>1E-3</v>
      </c>
    </row>
    <row r="116" spans="1:13" x14ac:dyDescent="0.2">
      <c r="A116" s="22" t="s">
        <v>93</v>
      </c>
      <c r="B116" s="22">
        <v>2020</v>
      </c>
      <c r="C116" s="34" t="s">
        <v>214</v>
      </c>
      <c r="E116" s="23"/>
      <c r="F116" s="2" t="s">
        <v>277</v>
      </c>
      <c r="M116" s="28">
        <v>1E-3</v>
      </c>
    </row>
    <row r="117" spans="1:13" x14ac:dyDescent="0.2">
      <c r="A117" s="22" t="s">
        <v>93</v>
      </c>
      <c r="B117" s="22">
        <v>2020</v>
      </c>
      <c r="C117" s="34" t="s">
        <v>214</v>
      </c>
      <c r="E117" s="23"/>
      <c r="F117" s="2" t="s">
        <v>278</v>
      </c>
      <c r="M117" s="28">
        <v>1E-3</v>
      </c>
    </row>
    <row r="118" spans="1:13" x14ac:dyDescent="0.2">
      <c r="A118" s="22" t="s">
        <v>93</v>
      </c>
      <c r="B118" s="22">
        <v>2020</v>
      </c>
      <c r="C118" s="34" t="s">
        <v>214</v>
      </c>
      <c r="E118" s="23"/>
      <c r="F118" s="2" t="s">
        <v>279</v>
      </c>
      <c r="M118" s="28">
        <v>1E-3</v>
      </c>
    </row>
    <row r="119" spans="1:13" x14ac:dyDescent="0.2">
      <c r="A119" s="22" t="s">
        <v>93</v>
      </c>
      <c r="B119" s="22">
        <v>2020</v>
      </c>
      <c r="C119" s="34" t="s">
        <v>214</v>
      </c>
      <c r="E119" s="23"/>
      <c r="F119" s="2" t="s">
        <v>280</v>
      </c>
      <c r="M119" s="28">
        <v>1E-3</v>
      </c>
    </row>
    <row r="120" spans="1:13" x14ac:dyDescent="0.2">
      <c r="A120" s="22" t="s">
        <v>93</v>
      </c>
      <c r="B120" s="22">
        <v>2020</v>
      </c>
      <c r="C120" s="34" t="s">
        <v>214</v>
      </c>
      <c r="E120" s="23"/>
      <c r="F120" s="2" t="s">
        <v>281</v>
      </c>
      <c r="M120" s="28">
        <v>1E-3</v>
      </c>
    </row>
    <row r="121" spans="1:13" x14ac:dyDescent="0.2">
      <c r="A121" s="22" t="s">
        <v>93</v>
      </c>
      <c r="B121" s="22">
        <v>2020</v>
      </c>
      <c r="C121" s="34" t="s">
        <v>214</v>
      </c>
      <c r="E121" s="23"/>
      <c r="F121" s="2" t="s">
        <v>282</v>
      </c>
      <c r="M121" s="28">
        <v>1E-3</v>
      </c>
    </row>
    <row r="122" spans="1:13" x14ac:dyDescent="0.2">
      <c r="A122" s="22" t="s">
        <v>93</v>
      </c>
      <c r="B122" s="22">
        <v>2020</v>
      </c>
      <c r="C122" s="34" t="s">
        <v>214</v>
      </c>
      <c r="E122" s="23"/>
      <c r="F122" s="2" t="s">
        <v>283</v>
      </c>
      <c r="M122" s="28">
        <v>1E-3</v>
      </c>
    </row>
    <row r="123" spans="1:13" x14ac:dyDescent="0.2">
      <c r="A123" s="22" t="s">
        <v>93</v>
      </c>
      <c r="B123" s="22">
        <v>2020</v>
      </c>
      <c r="C123" s="34" t="s">
        <v>214</v>
      </c>
      <c r="E123" s="23"/>
      <c r="F123" s="2" t="s">
        <v>284</v>
      </c>
      <c r="M123" s="28">
        <v>1E-3</v>
      </c>
    </row>
    <row r="124" spans="1:13" x14ac:dyDescent="0.2">
      <c r="A124" s="22" t="s">
        <v>93</v>
      </c>
      <c r="B124" s="22">
        <v>2020</v>
      </c>
      <c r="C124" s="34" t="s">
        <v>214</v>
      </c>
      <c r="E124" s="23"/>
      <c r="F124" s="2" t="s">
        <v>285</v>
      </c>
      <c r="M124" s="28">
        <v>1E-3</v>
      </c>
    </row>
    <row r="125" spans="1:13" x14ac:dyDescent="0.2">
      <c r="A125" s="22" t="s">
        <v>93</v>
      </c>
      <c r="B125" s="22">
        <v>2020</v>
      </c>
      <c r="C125" s="34" t="s">
        <v>214</v>
      </c>
      <c r="E125" s="23"/>
      <c r="F125" s="2" t="s">
        <v>286</v>
      </c>
      <c r="M125" s="28">
        <v>1E-3</v>
      </c>
    </row>
    <row r="126" spans="1:13" x14ac:dyDescent="0.2">
      <c r="A126" s="22" t="s">
        <v>93</v>
      </c>
      <c r="B126" s="22">
        <v>2020</v>
      </c>
      <c r="C126" s="34" t="s">
        <v>214</v>
      </c>
      <c r="E126" s="23"/>
      <c r="F126" s="2" t="s">
        <v>287</v>
      </c>
      <c r="M126" s="28">
        <v>1E-3</v>
      </c>
    </row>
    <row r="127" spans="1:13" x14ac:dyDescent="0.2">
      <c r="A127" s="22" t="s">
        <v>93</v>
      </c>
      <c r="B127" s="22">
        <v>2020</v>
      </c>
      <c r="C127" s="34" t="s">
        <v>214</v>
      </c>
      <c r="E127" s="23"/>
      <c r="F127" s="2" t="s">
        <v>288</v>
      </c>
      <c r="M127" s="28">
        <v>1E-3</v>
      </c>
    </row>
    <row r="128" spans="1:13" x14ac:dyDescent="0.2">
      <c r="A128" s="22" t="s">
        <v>93</v>
      </c>
      <c r="B128" s="22">
        <v>2020</v>
      </c>
      <c r="C128" s="34" t="s">
        <v>214</v>
      </c>
      <c r="E128" s="23"/>
      <c r="F128" s="2" t="s">
        <v>289</v>
      </c>
      <c r="M128" s="28">
        <v>1E-3</v>
      </c>
    </row>
    <row r="129" spans="1:13" x14ac:dyDescent="0.2">
      <c r="A129" s="22" t="s">
        <v>93</v>
      </c>
      <c r="B129" s="22">
        <v>2020</v>
      </c>
      <c r="C129" s="34" t="s">
        <v>214</v>
      </c>
      <c r="E129" s="23"/>
      <c r="F129" s="2" t="s">
        <v>290</v>
      </c>
      <c r="M129" s="28">
        <v>1E-3</v>
      </c>
    </row>
    <row r="130" spans="1:13" x14ac:dyDescent="0.2">
      <c r="A130" s="22" t="s">
        <v>93</v>
      </c>
      <c r="B130" s="22">
        <v>2020</v>
      </c>
      <c r="C130" s="34" t="s">
        <v>214</v>
      </c>
      <c r="E130" s="23"/>
      <c r="F130" s="2" t="s">
        <v>291</v>
      </c>
      <c r="M130" s="28">
        <v>2E-3</v>
      </c>
    </row>
    <row r="131" spans="1:13" x14ac:dyDescent="0.2">
      <c r="A131" s="22" t="s">
        <v>93</v>
      </c>
      <c r="B131" s="22">
        <v>2020</v>
      </c>
      <c r="C131" s="34" t="s">
        <v>214</v>
      </c>
      <c r="E131" s="23"/>
      <c r="F131" s="2" t="s">
        <v>292</v>
      </c>
      <c r="M131" s="28">
        <v>2E-3</v>
      </c>
    </row>
    <row r="132" spans="1:13" x14ac:dyDescent="0.2">
      <c r="A132" s="22" t="s">
        <v>93</v>
      </c>
      <c r="B132" s="22">
        <v>2020</v>
      </c>
      <c r="C132" s="34" t="s">
        <v>214</v>
      </c>
      <c r="E132" s="23"/>
      <c r="F132" s="2" t="s">
        <v>293</v>
      </c>
      <c r="M132" s="28">
        <v>1E-3</v>
      </c>
    </row>
    <row r="133" spans="1:13" x14ac:dyDescent="0.2">
      <c r="A133" s="22" t="s">
        <v>93</v>
      </c>
      <c r="B133" s="22">
        <v>2020</v>
      </c>
      <c r="C133" s="34" t="s">
        <v>214</v>
      </c>
      <c r="E133" s="23"/>
      <c r="F133" s="2" t="s">
        <v>294</v>
      </c>
      <c r="M133" s="28">
        <v>1E-3</v>
      </c>
    </row>
    <row r="134" spans="1:13" x14ac:dyDescent="0.2">
      <c r="A134" s="22" t="s">
        <v>93</v>
      </c>
      <c r="B134" s="22">
        <v>2020</v>
      </c>
      <c r="C134" s="34" t="s">
        <v>214</v>
      </c>
      <c r="E134" s="23"/>
      <c r="F134" s="2" t="s">
        <v>295</v>
      </c>
      <c r="M134" s="28">
        <v>1E-3</v>
      </c>
    </row>
    <row r="135" spans="1:13" x14ac:dyDescent="0.2">
      <c r="A135" s="22" t="s">
        <v>93</v>
      </c>
      <c r="B135" s="22">
        <v>2020</v>
      </c>
      <c r="C135" s="34" t="s">
        <v>214</v>
      </c>
      <c r="E135" s="23"/>
      <c r="F135" s="2" t="s">
        <v>296</v>
      </c>
      <c r="M135" s="28">
        <v>1E-3</v>
      </c>
    </row>
    <row r="136" spans="1:13" x14ac:dyDescent="0.2">
      <c r="A136" s="22" t="s">
        <v>93</v>
      </c>
      <c r="B136" s="22">
        <v>2020</v>
      </c>
      <c r="C136" s="34" t="s">
        <v>214</v>
      </c>
      <c r="E136" s="23"/>
      <c r="F136" s="2" t="s">
        <v>297</v>
      </c>
      <c r="M136" s="28">
        <v>1E-3</v>
      </c>
    </row>
    <row r="137" spans="1:13" x14ac:dyDescent="0.2">
      <c r="A137" s="22" t="s">
        <v>93</v>
      </c>
      <c r="B137" s="22">
        <v>2020</v>
      </c>
      <c r="C137" s="34" t="s">
        <v>214</v>
      </c>
      <c r="E137" s="23"/>
      <c r="F137" s="2" t="s">
        <v>298</v>
      </c>
      <c r="M137" s="28">
        <v>2E-3</v>
      </c>
    </row>
    <row r="138" spans="1:13" x14ac:dyDescent="0.2">
      <c r="A138" s="22" t="s">
        <v>93</v>
      </c>
      <c r="B138" s="22">
        <v>2020</v>
      </c>
      <c r="C138" s="34" t="s">
        <v>214</v>
      </c>
      <c r="E138" s="23"/>
      <c r="F138" s="2" t="s">
        <v>299</v>
      </c>
      <c r="M138" s="28">
        <v>1E-3</v>
      </c>
    </row>
    <row r="139" spans="1:13" x14ac:dyDescent="0.2">
      <c r="A139" s="22" t="s">
        <v>93</v>
      </c>
      <c r="B139" s="22">
        <v>2020</v>
      </c>
      <c r="C139" s="34" t="s">
        <v>214</v>
      </c>
      <c r="E139" s="23"/>
      <c r="F139" s="2" t="s">
        <v>300</v>
      </c>
      <c r="M139" s="28">
        <v>1E-3</v>
      </c>
    </row>
    <row r="140" spans="1:13" x14ac:dyDescent="0.2">
      <c r="A140" s="22" t="s">
        <v>93</v>
      </c>
      <c r="B140" s="22">
        <v>2020</v>
      </c>
      <c r="C140" s="34" t="s">
        <v>214</v>
      </c>
      <c r="E140" s="23"/>
      <c r="F140" s="2" t="s">
        <v>301</v>
      </c>
      <c r="M140" s="28">
        <v>1E-3</v>
      </c>
    </row>
    <row r="141" spans="1:13" x14ac:dyDescent="0.2">
      <c r="A141" s="22" t="s">
        <v>93</v>
      </c>
      <c r="B141" s="22">
        <v>2020</v>
      </c>
      <c r="C141" s="34" t="s">
        <v>214</v>
      </c>
      <c r="E141" s="23"/>
      <c r="F141" s="2" t="s">
        <v>302</v>
      </c>
      <c r="M141" s="28">
        <v>3.0000000000000001E-3</v>
      </c>
    </row>
    <row r="142" spans="1:13" x14ac:dyDescent="0.2">
      <c r="A142" s="22" t="s">
        <v>93</v>
      </c>
      <c r="B142" s="22">
        <v>2020</v>
      </c>
      <c r="C142" s="34" t="s">
        <v>214</v>
      </c>
      <c r="E142" s="23"/>
      <c r="F142" s="2" t="s">
        <v>303</v>
      </c>
      <c r="M142" s="28">
        <v>2E-3</v>
      </c>
    </row>
    <row r="143" spans="1:13" x14ac:dyDescent="0.2">
      <c r="A143" s="22" t="s">
        <v>93</v>
      </c>
      <c r="B143" s="22">
        <v>2020</v>
      </c>
      <c r="C143" s="34" t="s">
        <v>214</v>
      </c>
      <c r="E143" s="23"/>
      <c r="F143" s="2" t="s">
        <v>304</v>
      </c>
      <c r="M143" s="28">
        <v>2E-3</v>
      </c>
    </row>
    <row r="144" spans="1:13" x14ac:dyDescent="0.2">
      <c r="A144" s="22" t="s">
        <v>93</v>
      </c>
      <c r="B144" s="22">
        <v>2020</v>
      </c>
      <c r="C144" s="34" t="s">
        <v>214</v>
      </c>
      <c r="E144" s="23"/>
      <c r="F144" s="2" t="s">
        <v>305</v>
      </c>
      <c r="M144" s="28">
        <v>2E-3</v>
      </c>
    </row>
    <row r="145" spans="1:13" x14ac:dyDescent="0.2">
      <c r="A145" s="22" t="s">
        <v>93</v>
      </c>
      <c r="B145" s="22">
        <v>2020</v>
      </c>
      <c r="C145" s="34" t="s">
        <v>214</v>
      </c>
      <c r="E145" s="23"/>
      <c r="F145" s="2" t="s">
        <v>306</v>
      </c>
      <c r="M145" s="28">
        <v>1E-3</v>
      </c>
    </row>
    <row r="146" spans="1:13" x14ac:dyDescent="0.2">
      <c r="A146" s="22" t="s">
        <v>93</v>
      </c>
      <c r="B146" s="22">
        <v>2020</v>
      </c>
      <c r="C146" s="34" t="s">
        <v>214</v>
      </c>
      <c r="E146" s="23"/>
      <c r="F146" s="2" t="s">
        <v>307</v>
      </c>
      <c r="M146" s="28">
        <v>1E-3</v>
      </c>
    </row>
    <row r="147" spans="1:13" x14ac:dyDescent="0.2">
      <c r="A147" s="22" t="s">
        <v>93</v>
      </c>
      <c r="B147" s="22">
        <v>2020</v>
      </c>
      <c r="C147" s="34" t="s">
        <v>214</v>
      </c>
      <c r="E147" s="23"/>
      <c r="F147" s="2" t="s">
        <v>308</v>
      </c>
      <c r="M147" s="28">
        <v>1E-3</v>
      </c>
    </row>
    <row r="148" spans="1:13" x14ac:dyDescent="0.2">
      <c r="A148" s="22" t="s">
        <v>93</v>
      </c>
      <c r="B148" s="22">
        <v>2020</v>
      </c>
      <c r="C148" s="34" t="s">
        <v>214</v>
      </c>
      <c r="E148" s="23"/>
      <c r="F148" s="2" t="s">
        <v>309</v>
      </c>
      <c r="M148" s="28">
        <v>1E-3</v>
      </c>
    </row>
    <row r="149" spans="1:13" x14ac:dyDescent="0.2">
      <c r="E149" s="23"/>
      <c r="F149" s="2"/>
      <c r="M149" s="28"/>
    </row>
    <row r="150" spans="1:13" x14ac:dyDescent="0.2">
      <c r="E150" s="23"/>
      <c r="F150" s="2"/>
    </row>
    <row r="151" spans="1:13" x14ac:dyDescent="0.2">
      <c r="E151" s="23"/>
      <c r="F151" s="2"/>
      <c r="M151" s="28"/>
    </row>
    <row r="152" spans="1:13" x14ac:dyDescent="0.2">
      <c r="E152" s="23"/>
      <c r="F152" s="2"/>
      <c r="M152" s="28"/>
    </row>
    <row r="153" spans="1:13" x14ac:dyDescent="0.2">
      <c r="E153" s="23"/>
      <c r="F153" s="2"/>
      <c r="M153" s="28"/>
    </row>
    <row r="154" spans="1:13" x14ac:dyDescent="0.2">
      <c r="E154" s="23"/>
      <c r="F154" s="2"/>
      <c r="M154" s="28"/>
    </row>
    <row r="155" spans="1:13" x14ac:dyDescent="0.2">
      <c r="E155" s="23"/>
      <c r="F155" s="2"/>
      <c r="M155" s="28"/>
    </row>
    <row r="156" spans="1:13" x14ac:dyDescent="0.2">
      <c r="E156" s="23"/>
      <c r="F156" s="2"/>
      <c r="M156" s="28"/>
    </row>
    <row r="157" spans="1:13" x14ac:dyDescent="0.2">
      <c r="E157" s="23"/>
      <c r="F157" s="2"/>
      <c r="M157" s="28"/>
    </row>
    <row r="158" spans="1:13" x14ac:dyDescent="0.2">
      <c r="E158" s="23"/>
      <c r="F158" s="2"/>
      <c r="M158" s="28"/>
    </row>
    <row r="159" spans="1:13" x14ac:dyDescent="0.2">
      <c r="E159" s="23"/>
      <c r="F159" s="2"/>
      <c r="M159" s="28"/>
    </row>
    <row r="160" spans="1:13" x14ac:dyDescent="0.2">
      <c r="E160" s="23"/>
      <c r="F160" s="2"/>
      <c r="M160" s="28"/>
    </row>
    <row r="161" spans="5:13" x14ac:dyDescent="0.2">
      <c r="E161" s="23"/>
      <c r="F161" s="2"/>
      <c r="M161" s="28"/>
    </row>
    <row r="162" spans="5:13" x14ac:dyDescent="0.2">
      <c r="E162" s="23"/>
      <c r="F162" s="2"/>
      <c r="M162" s="28"/>
    </row>
    <row r="163" spans="5:13" x14ac:dyDescent="0.2">
      <c r="E163" s="23"/>
      <c r="F163" s="2"/>
      <c r="M163" s="28"/>
    </row>
    <row r="164" spans="5:13" x14ac:dyDescent="0.2">
      <c r="E164" s="23"/>
      <c r="F164" s="2"/>
      <c r="M164" s="28"/>
    </row>
    <row r="165" spans="5:13" x14ac:dyDescent="0.2">
      <c r="E165" s="23"/>
      <c r="F165" s="2"/>
      <c r="M165" s="28"/>
    </row>
    <row r="166" spans="5:13" x14ac:dyDescent="0.2">
      <c r="E166" s="23"/>
      <c r="F166" s="2"/>
      <c r="M166" s="28"/>
    </row>
    <row r="167" spans="5:13" x14ac:dyDescent="0.2">
      <c r="E167" s="23"/>
      <c r="F167" s="2"/>
      <c r="M167" s="28"/>
    </row>
    <row r="168" spans="5:13" x14ac:dyDescent="0.2">
      <c r="E168" s="23"/>
      <c r="F168" s="2"/>
      <c r="M168" s="28"/>
    </row>
    <row r="169" spans="5:13" x14ac:dyDescent="0.2">
      <c r="E169" s="23"/>
      <c r="F169" s="2"/>
      <c r="M169" s="28"/>
    </row>
    <row r="170" spans="5:13" x14ac:dyDescent="0.2">
      <c r="E170" s="23"/>
      <c r="F170" s="2"/>
      <c r="M170" s="28"/>
    </row>
    <row r="171" spans="5:13" x14ac:dyDescent="0.2">
      <c r="E171" s="23"/>
      <c r="F171" s="2"/>
      <c r="M171" s="28"/>
    </row>
    <row r="172" spans="5:13" x14ac:dyDescent="0.2">
      <c r="E172" s="23"/>
      <c r="F172" s="2"/>
      <c r="M172" s="28"/>
    </row>
    <row r="173" spans="5:13" x14ac:dyDescent="0.2">
      <c r="E173" s="23"/>
      <c r="F173" s="2"/>
      <c r="M173" s="28"/>
    </row>
    <row r="174" spans="5:13" x14ac:dyDescent="0.2">
      <c r="E174" s="23"/>
      <c r="F174" s="2"/>
      <c r="M174" s="28"/>
    </row>
    <row r="175" spans="5:13" x14ac:dyDescent="0.2">
      <c r="E175" s="23"/>
      <c r="F175" s="2"/>
      <c r="M175" s="28"/>
    </row>
    <row r="176" spans="5:13" x14ac:dyDescent="0.2">
      <c r="E176" s="23"/>
      <c r="F176" s="2"/>
      <c r="M176" s="28"/>
    </row>
    <row r="177" spans="5:13" x14ac:dyDescent="0.2">
      <c r="E177" s="23"/>
      <c r="F177" s="2"/>
      <c r="M177" s="28"/>
    </row>
    <row r="178" spans="5:13" x14ac:dyDescent="0.2">
      <c r="E178" s="23"/>
      <c r="F178" s="2"/>
      <c r="M178" s="28"/>
    </row>
    <row r="179" spans="5:13" x14ac:dyDescent="0.2">
      <c r="E179" s="23"/>
      <c r="F179" s="2"/>
      <c r="M179" s="28"/>
    </row>
    <row r="180" spans="5:13" x14ac:dyDescent="0.2">
      <c r="E180" s="23"/>
      <c r="F180" s="2"/>
      <c r="M180" s="28"/>
    </row>
    <row r="181" spans="5:13" x14ac:dyDescent="0.2">
      <c r="E181" s="23"/>
      <c r="F181" s="2"/>
      <c r="M181" s="28"/>
    </row>
    <row r="182" spans="5:13" x14ac:dyDescent="0.2">
      <c r="E182" s="23"/>
      <c r="F182" s="2"/>
      <c r="M182" s="28"/>
    </row>
    <row r="183" spans="5:13" x14ac:dyDescent="0.2">
      <c r="E183" s="23"/>
      <c r="F183" s="2"/>
      <c r="M183" s="28"/>
    </row>
    <row r="184" spans="5:13" x14ac:dyDescent="0.2">
      <c r="E184" s="23"/>
      <c r="F184" s="2"/>
      <c r="M184" s="2"/>
    </row>
    <row r="185" spans="5:13" x14ac:dyDescent="0.2">
      <c r="E185" s="23"/>
      <c r="F185" s="2"/>
      <c r="M185" s="2"/>
    </row>
    <row r="186" spans="5:13" x14ac:dyDescent="0.2">
      <c r="E186" s="23"/>
      <c r="F186" s="2"/>
      <c r="M186" s="2"/>
    </row>
    <row r="187" spans="5:13" x14ac:dyDescent="0.2">
      <c r="E187" s="23"/>
      <c r="F187" s="2"/>
      <c r="M187" s="2"/>
    </row>
    <row r="188" spans="5:13" x14ac:dyDescent="0.2">
      <c r="E188" s="23"/>
      <c r="F188" s="2"/>
      <c r="M188" s="2"/>
    </row>
    <row r="189" spans="5:13" x14ac:dyDescent="0.2">
      <c r="E189" s="23"/>
      <c r="F189" s="2"/>
      <c r="M189" s="2"/>
    </row>
    <row r="190" spans="5:13" x14ac:dyDescent="0.2">
      <c r="E190" s="23"/>
      <c r="F190" s="2"/>
      <c r="M190" s="2"/>
    </row>
    <row r="191" spans="5:13" x14ac:dyDescent="0.2">
      <c r="E191" s="23"/>
      <c r="F191" s="2"/>
      <c r="M191" s="2"/>
    </row>
    <row r="192" spans="5:13" x14ac:dyDescent="0.2">
      <c r="E192" s="23"/>
      <c r="F192" s="2"/>
      <c r="M192" s="2"/>
    </row>
    <row r="193" spans="5:13" x14ac:dyDescent="0.2">
      <c r="E193" s="23"/>
      <c r="F193" s="2"/>
      <c r="M193" s="2"/>
    </row>
    <row r="194" spans="5:13" x14ac:dyDescent="0.2">
      <c r="E194" s="23"/>
      <c r="F194" s="2"/>
      <c r="M194" s="2"/>
    </row>
    <row r="195" spans="5:13" x14ac:dyDescent="0.2">
      <c r="E195" s="23"/>
      <c r="F195" s="2"/>
      <c r="M195" s="2"/>
    </row>
    <row r="196" spans="5:13" x14ac:dyDescent="0.2">
      <c r="E196" s="23"/>
      <c r="F196" s="2"/>
      <c r="M196" s="2"/>
    </row>
    <row r="197" spans="5:13" x14ac:dyDescent="0.2">
      <c r="E197" s="23"/>
      <c r="F197" s="2"/>
      <c r="M197" s="2"/>
    </row>
    <row r="198" spans="5:13" x14ac:dyDescent="0.2">
      <c r="E198" s="23"/>
      <c r="F198" s="2"/>
      <c r="M198" s="2"/>
    </row>
    <row r="199" spans="5:13" x14ac:dyDescent="0.2">
      <c r="E199" s="23"/>
      <c r="F199" s="2"/>
      <c r="M199" s="2"/>
    </row>
    <row r="200" spans="5:13" x14ac:dyDescent="0.2">
      <c r="E200" s="23"/>
      <c r="F200" s="2"/>
      <c r="M200" s="2"/>
    </row>
    <row r="201" spans="5:13" x14ac:dyDescent="0.2">
      <c r="E201" s="23"/>
      <c r="F201" s="2"/>
      <c r="M201" s="2"/>
    </row>
    <row r="202" spans="5:13" x14ac:dyDescent="0.2">
      <c r="E202" s="23"/>
      <c r="F202" s="2"/>
      <c r="M202" s="2"/>
    </row>
    <row r="203" spans="5:13" x14ac:dyDescent="0.2">
      <c r="E203" s="23"/>
      <c r="F203" s="2"/>
      <c r="M203" s="2"/>
    </row>
    <row r="204" spans="5:13" x14ac:dyDescent="0.2">
      <c r="E204" s="23"/>
      <c r="F204" s="2"/>
      <c r="M204" s="2"/>
    </row>
    <row r="205" spans="5:13" x14ac:dyDescent="0.2">
      <c r="E205" s="23"/>
      <c r="F205" s="2"/>
      <c r="M205" s="2"/>
    </row>
    <row r="206" spans="5:13" x14ac:dyDescent="0.2">
      <c r="E206" s="23"/>
      <c r="F206" s="2"/>
      <c r="M206" s="2"/>
    </row>
    <row r="207" spans="5:13" x14ac:dyDescent="0.2">
      <c r="E207" s="23"/>
      <c r="F207" s="2"/>
      <c r="M207" s="2"/>
    </row>
    <row r="208" spans="5:13" x14ac:dyDescent="0.2">
      <c r="E208" s="23"/>
      <c r="F208" s="2"/>
      <c r="M208" s="2"/>
    </row>
    <row r="209" spans="5:13" x14ac:dyDescent="0.2">
      <c r="E209" s="23"/>
      <c r="F209" s="2"/>
      <c r="M209" s="2"/>
    </row>
    <row r="210" spans="5:13" x14ac:dyDescent="0.2">
      <c r="E210" s="23"/>
      <c r="F210" s="2"/>
      <c r="M210" s="2"/>
    </row>
    <row r="211" spans="5:13" x14ac:dyDescent="0.2">
      <c r="E211" s="23"/>
      <c r="F211" s="2"/>
      <c r="M211" s="2"/>
    </row>
    <row r="212" spans="5:13" x14ac:dyDescent="0.2">
      <c r="E212" s="23"/>
      <c r="F212" s="2"/>
      <c r="M212" s="2"/>
    </row>
    <row r="213" spans="5:13" x14ac:dyDescent="0.2">
      <c r="E213" s="23"/>
      <c r="F213" s="2"/>
      <c r="M213" s="2"/>
    </row>
    <row r="214" spans="5:13" x14ac:dyDescent="0.2">
      <c r="E214" s="23"/>
      <c r="F214" s="2"/>
      <c r="M214" s="2"/>
    </row>
    <row r="215" spans="5:13" x14ac:dyDescent="0.2">
      <c r="E215" s="23"/>
      <c r="F215" s="2"/>
      <c r="M215" s="2"/>
    </row>
    <row r="216" spans="5:13" x14ac:dyDescent="0.2">
      <c r="E216" s="23"/>
      <c r="F216" s="2"/>
      <c r="M216" s="2"/>
    </row>
    <row r="217" spans="5:13" x14ac:dyDescent="0.2">
      <c r="E217" s="23"/>
      <c r="F217" s="2"/>
      <c r="M217" s="2"/>
    </row>
    <row r="218" spans="5:13" x14ac:dyDescent="0.2">
      <c r="E218" s="23"/>
      <c r="F218" s="2"/>
      <c r="M218" s="2"/>
    </row>
    <row r="219" spans="5:13" x14ac:dyDescent="0.2">
      <c r="E219" s="23"/>
      <c r="F219" s="2"/>
      <c r="M219" s="2"/>
    </row>
    <row r="220" spans="5:13" x14ac:dyDescent="0.2">
      <c r="E220" s="23"/>
      <c r="F220" s="2"/>
      <c r="M220" s="2"/>
    </row>
    <row r="221" spans="5:13" x14ac:dyDescent="0.2">
      <c r="E221" s="23"/>
      <c r="F221" s="2"/>
      <c r="M221" s="2"/>
    </row>
    <row r="222" spans="5:13" x14ac:dyDescent="0.2">
      <c r="E222" s="23"/>
      <c r="F222" s="2"/>
      <c r="M222" s="2"/>
    </row>
    <row r="223" spans="5:13" x14ac:dyDescent="0.2">
      <c r="E223" s="23"/>
      <c r="F223" s="2"/>
      <c r="M223" s="2"/>
    </row>
    <row r="224" spans="5:13" x14ac:dyDescent="0.2">
      <c r="E224" s="23"/>
      <c r="F224" s="2"/>
      <c r="M224" s="2"/>
    </row>
    <row r="225" spans="5:13" x14ac:dyDescent="0.2">
      <c r="E225" s="23"/>
      <c r="F225" s="2"/>
      <c r="M225" s="2"/>
    </row>
    <row r="226" spans="5:13" x14ac:dyDescent="0.2">
      <c r="E226" s="23"/>
      <c r="F226" s="2"/>
      <c r="M226" s="2"/>
    </row>
    <row r="227" spans="5:13" x14ac:dyDescent="0.2">
      <c r="E227" s="23"/>
      <c r="F227" s="2"/>
      <c r="M227" s="2"/>
    </row>
    <row r="228" spans="5:13" x14ac:dyDescent="0.2">
      <c r="E228" s="23"/>
      <c r="F228" s="2"/>
      <c r="M228" s="2"/>
    </row>
    <row r="229" spans="5:13" x14ac:dyDescent="0.2">
      <c r="E229" s="23"/>
      <c r="F229" s="2"/>
      <c r="M229" s="2"/>
    </row>
    <row r="230" spans="5:13" x14ac:dyDescent="0.2">
      <c r="E230" s="23"/>
      <c r="F230" s="2"/>
      <c r="M230" s="2"/>
    </row>
    <row r="231" spans="5:13" x14ac:dyDescent="0.2">
      <c r="E231" s="23"/>
      <c r="F231" s="2"/>
      <c r="M231" s="2"/>
    </row>
    <row r="232" spans="5:13" x14ac:dyDescent="0.2">
      <c r="E232" s="23"/>
      <c r="F232" s="2"/>
      <c r="M232" s="2"/>
    </row>
    <row r="233" spans="5:13" x14ac:dyDescent="0.2">
      <c r="E233" s="23"/>
      <c r="F233" s="2"/>
      <c r="M233" s="2"/>
    </row>
    <row r="234" spans="5:13" x14ac:dyDescent="0.2">
      <c r="E234" s="23"/>
      <c r="F234" s="2"/>
      <c r="M234" s="2"/>
    </row>
    <row r="235" spans="5:13" x14ac:dyDescent="0.2">
      <c r="E235" s="23"/>
      <c r="F235" s="2"/>
      <c r="M235" s="2"/>
    </row>
    <row r="236" spans="5:13" x14ac:dyDescent="0.2">
      <c r="E236" s="23"/>
      <c r="F236" s="2"/>
      <c r="M236" s="2"/>
    </row>
    <row r="237" spans="5:13" x14ac:dyDescent="0.2">
      <c r="E237" s="23"/>
      <c r="F237" s="2"/>
      <c r="M237" s="2"/>
    </row>
    <row r="238" spans="5:13" x14ac:dyDescent="0.2">
      <c r="E238" s="23"/>
      <c r="F238" s="2"/>
      <c r="M238" s="2"/>
    </row>
    <row r="239" spans="5:13" x14ac:dyDescent="0.2">
      <c r="E239" s="23"/>
      <c r="F239" s="2"/>
      <c r="M239" s="2"/>
    </row>
    <row r="240" spans="5:13" x14ac:dyDescent="0.2">
      <c r="E240" s="23"/>
      <c r="F240" s="2"/>
      <c r="M240" s="2"/>
    </row>
    <row r="241" spans="5:13" x14ac:dyDescent="0.2">
      <c r="E241" s="23"/>
      <c r="F241" s="2"/>
      <c r="M241" s="2"/>
    </row>
    <row r="242" spans="5:13" x14ac:dyDescent="0.2">
      <c r="E242" s="23"/>
      <c r="F242" s="2"/>
      <c r="M242" s="2"/>
    </row>
    <row r="243" spans="5:13" x14ac:dyDescent="0.2">
      <c r="E243" s="23"/>
      <c r="F243" s="2"/>
      <c r="M243" s="2"/>
    </row>
    <row r="244" spans="5:13" x14ac:dyDescent="0.2">
      <c r="E244" s="23"/>
      <c r="F244" s="2"/>
      <c r="M244" s="2"/>
    </row>
    <row r="245" spans="5:13" x14ac:dyDescent="0.2">
      <c r="E245" s="23"/>
      <c r="F245" s="2"/>
      <c r="M245" s="2"/>
    </row>
    <row r="246" spans="5:13" x14ac:dyDescent="0.2">
      <c r="E246" s="23"/>
      <c r="F246" s="2"/>
      <c r="M246" s="2"/>
    </row>
    <row r="247" spans="5:13" x14ac:dyDescent="0.2">
      <c r="E247" s="23"/>
      <c r="F247" s="2"/>
      <c r="M247" s="2"/>
    </row>
    <row r="248" spans="5:13" x14ac:dyDescent="0.2">
      <c r="E248" s="23"/>
      <c r="F248" s="2"/>
      <c r="M248" s="2"/>
    </row>
    <row r="249" spans="5:13" x14ac:dyDescent="0.2">
      <c r="E249" s="23"/>
      <c r="F249" s="2"/>
      <c r="M249" s="2"/>
    </row>
    <row r="250" spans="5:13" x14ac:dyDescent="0.2">
      <c r="E250" s="23"/>
      <c r="F250" s="2"/>
      <c r="M250" s="2"/>
    </row>
    <row r="251" spans="5:13" x14ac:dyDescent="0.2">
      <c r="E251" s="23"/>
      <c r="F251" s="2"/>
      <c r="M251" s="2"/>
    </row>
    <row r="252" spans="5:13" x14ac:dyDescent="0.2">
      <c r="E252" s="23"/>
      <c r="F252" s="2"/>
      <c r="M252" s="2"/>
    </row>
    <row r="253" spans="5:13" x14ac:dyDescent="0.2">
      <c r="E253" s="23"/>
      <c r="F253" s="2"/>
      <c r="M253" s="2"/>
    </row>
    <row r="254" spans="5:13" x14ac:dyDescent="0.2">
      <c r="E254" s="23"/>
      <c r="F254" s="2"/>
      <c r="M254" s="2"/>
    </row>
    <row r="255" spans="5:13" x14ac:dyDescent="0.2">
      <c r="E255" s="23"/>
      <c r="F255" s="2"/>
      <c r="M255" s="2"/>
    </row>
    <row r="256" spans="5:13" x14ac:dyDescent="0.2">
      <c r="E256" s="23"/>
      <c r="F256" s="2"/>
      <c r="M256" s="2"/>
    </row>
    <row r="257" spans="5:13" x14ac:dyDescent="0.2">
      <c r="E257" s="23"/>
      <c r="F257" s="2"/>
      <c r="M257" s="2"/>
    </row>
    <row r="258" spans="5:13" x14ac:dyDescent="0.2">
      <c r="E258" s="23"/>
      <c r="F258" s="2"/>
      <c r="M258" s="2"/>
    </row>
    <row r="259" spans="5:13" x14ac:dyDescent="0.2">
      <c r="E259" s="23"/>
      <c r="F259" s="2"/>
      <c r="M259" s="2"/>
    </row>
    <row r="260" spans="5:13" x14ac:dyDescent="0.2">
      <c r="E260" s="23"/>
      <c r="F260" s="2"/>
      <c r="M260" s="2"/>
    </row>
    <row r="261" spans="5:13" x14ac:dyDescent="0.2">
      <c r="E261" s="23"/>
      <c r="F261" s="2"/>
      <c r="M261" s="2"/>
    </row>
    <row r="262" spans="5:13" x14ac:dyDescent="0.2">
      <c r="E262" s="23"/>
      <c r="F262" s="2"/>
      <c r="M262" s="2"/>
    </row>
    <row r="263" spans="5:13" x14ac:dyDescent="0.2">
      <c r="E263" s="23"/>
      <c r="F263" s="2"/>
      <c r="M263" s="2"/>
    </row>
    <row r="264" spans="5:13" x14ac:dyDescent="0.2">
      <c r="E264" s="23"/>
      <c r="F264" s="2"/>
      <c r="M264" s="2"/>
    </row>
    <row r="265" spans="5:13" x14ac:dyDescent="0.2">
      <c r="E265" s="23"/>
      <c r="F265" s="2"/>
      <c r="M265" s="2"/>
    </row>
    <row r="266" spans="5:13" x14ac:dyDescent="0.2">
      <c r="E266" s="23"/>
      <c r="F266" s="2"/>
      <c r="M266" s="2"/>
    </row>
    <row r="267" spans="5:13" x14ac:dyDescent="0.2">
      <c r="E267" s="23"/>
      <c r="F267" s="2"/>
      <c r="M267" s="2"/>
    </row>
    <row r="268" spans="5:13" x14ac:dyDescent="0.2">
      <c r="E268" s="23"/>
      <c r="F268" s="2"/>
      <c r="M268" s="2"/>
    </row>
    <row r="269" spans="5:13" x14ac:dyDescent="0.2">
      <c r="E269" s="23"/>
      <c r="F269" s="2"/>
      <c r="M269" s="2"/>
    </row>
    <row r="270" spans="5:13" x14ac:dyDescent="0.2">
      <c r="E270" s="23"/>
      <c r="F270" s="2"/>
      <c r="M270" s="2"/>
    </row>
    <row r="271" spans="5:13" x14ac:dyDescent="0.2">
      <c r="E271" s="23"/>
      <c r="F271" s="2"/>
      <c r="M271" s="2"/>
    </row>
    <row r="272" spans="5:13" x14ac:dyDescent="0.2">
      <c r="E272" s="23"/>
      <c r="F272" s="2"/>
      <c r="M272" s="2"/>
    </row>
    <row r="273" spans="5:13" x14ac:dyDescent="0.2">
      <c r="E273" s="23"/>
      <c r="F273" s="2"/>
      <c r="M273" s="2"/>
    </row>
    <row r="274" spans="5:13" x14ac:dyDescent="0.2">
      <c r="E274" s="23"/>
      <c r="F274" s="2"/>
      <c r="M274" s="2"/>
    </row>
    <row r="275" spans="5:13" x14ac:dyDescent="0.2">
      <c r="E275" s="23"/>
      <c r="F275" s="2"/>
      <c r="M275" s="2"/>
    </row>
    <row r="276" spans="5:13" x14ac:dyDescent="0.2">
      <c r="E276" s="23"/>
      <c r="F276" s="2"/>
      <c r="M276" s="2"/>
    </row>
    <row r="277" spans="5:13" x14ac:dyDescent="0.2">
      <c r="E277" s="23"/>
      <c r="F277" s="2"/>
      <c r="M277" s="2"/>
    </row>
    <row r="278" spans="5:13" x14ac:dyDescent="0.2">
      <c r="E278" s="23"/>
      <c r="F278" s="2"/>
      <c r="M278" s="2"/>
    </row>
    <row r="279" spans="5:13" x14ac:dyDescent="0.2">
      <c r="E279" s="23"/>
      <c r="F279" s="2"/>
      <c r="M279" s="2"/>
    </row>
    <row r="280" spans="5:13" x14ac:dyDescent="0.2">
      <c r="E280" s="23"/>
      <c r="F280" s="2"/>
      <c r="M280" s="2"/>
    </row>
    <row r="281" spans="5:13" x14ac:dyDescent="0.2">
      <c r="E281" s="23"/>
      <c r="F281" s="2"/>
      <c r="M281" s="2"/>
    </row>
    <row r="282" spans="5:13" x14ac:dyDescent="0.2">
      <c r="E282" s="23"/>
      <c r="F282" s="2"/>
      <c r="M282" s="2"/>
    </row>
    <row r="283" spans="5:13" x14ac:dyDescent="0.2">
      <c r="E283" s="23"/>
      <c r="F283" s="2"/>
      <c r="M283" s="2"/>
    </row>
    <row r="284" spans="5:13" x14ac:dyDescent="0.2">
      <c r="E284" s="23"/>
      <c r="F284" s="2"/>
      <c r="M284" s="2"/>
    </row>
    <row r="285" spans="5:13" x14ac:dyDescent="0.2">
      <c r="E285" s="23"/>
      <c r="F285" s="2"/>
      <c r="M285" s="2"/>
    </row>
    <row r="286" spans="5:13" x14ac:dyDescent="0.2">
      <c r="E286" s="23"/>
      <c r="F286" s="2"/>
      <c r="M286" s="2"/>
    </row>
    <row r="287" spans="5:13" x14ac:dyDescent="0.2">
      <c r="E287" s="23"/>
      <c r="F287" s="2"/>
      <c r="M287" s="2"/>
    </row>
    <row r="288" spans="5:13" x14ac:dyDescent="0.2">
      <c r="E288" s="23"/>
      <c r="F288" s="2"/>
      <c r="M288" s="2"/>
    </row>
    <row r="289" spans="5:13" x14ac:dyDescent="0.2">
      <c r="E289" s="23"/>
      <c r="F289" s="2"/>
      <c r="M289" s="2"/>
    </row>
    <row r="290" spans="5:13" x14ac:dyDescent="0.2">
      <c r="E290" s="23"/>
      <c r="F290" s="2"/>
      <c r="M290" s="2"/>
    </row>
    <row r="291" spans="5:13" x14ac:dyDescent="0.2">
      <c r="E291" s="23"/>
      <c r="F291" s="2"/>
      <c r="M291" s="2"/>
    </row>
    <row r="292" spans="5:13" x14ac:dyDescent="0.2">
      <c r="E292" s="23"/>
      <c r="F292" s="2"/>
      <c r="M292" s="2"/>
    </row>
    <row r="293" spans="5:13" x14ac:dyDescent="0.2">
      <c r="E293" s="23"/>
      <c r="F293" s="2"/>
      <c r="M293" s="2"/>
    </row>
    <row r="294" spans="5:13" x14ac:dyDescent="0.2">
      <c r="E294" s="23"/>
      <c r="F294" s="2"/>
      <c r="M294" s="2"/>
    </row>
    <row r="295" spans="5:13" x14ac:dyDescent="0.2">
      <c r="E295" s="23"/>
      <c r="F295" s="2"/>
      <c r="M295" s="2"/>
    </row>
    <row r="296" spans="5:13" x14ac:dyDescent="0.2">
      <c r="E296" s="23"/>
      <c r="F296" s="2"/>
      <c r="M296" s="2"/>
    </row>
    <row r="297" spans="5:13" x14ac:dyDescent="0.2">
      <c r="E297" s="23"/>
      <c r="F297" s="2"/>
      <c r="M297" s="2"/>
    </row>
    <row r="298" spans="5:13" x14ac:dyDescent="0.2">
      <c r="E298" s="23"/>
      <c r="F298" s="2"/>
      <c r="M298" s="2"/>
    </row>
    <row r="299" spans="5:13" x14ac:dyDescent="0.2">
      <c r="E299" s="23"/>
      <c r="F299" s="2"/>
      <c r="M299" s="2"/>
    </row>
    <row r="300" spans="5:13" x14ac:dyDescent="0.2">
      <c r="E300" s="23"/>
      <c r="F300" s="2"/>
      <c r="M300" s="2"/>
    </row>
    <row r="301" spans="5:13" x14ac:dyDescent="0.2">
      <c r="E301" s="23"/>
      <c r="F301" s="2"/>
      <c r="M301" s="2"/>
    </row>
    <row r="302" spans="5:13" x14ac:dyDescent="0.2">
      <c r="E302" s="23"/>
      <c r="F302" s="2"/>
      <c r="M302" s="2"/>
    </row>
    <row r="303" spans="5:13" x14ac:dyDescent="0.2">
      <c r="E303" s="23"/>
      <c r="F303" s="2"/>
      <c r="M303" s="2"/>
    </row>
    <row r="304" spans="5:13" x14ac:dyDescent="0.2">
      <c r="E304" s="23"/>
      <c r="F304" s="2"/>
      <c r="M304" s="2"/>
    </row>
    <row r="305" spans="5:13" x14ac:dyDescent="0.2">
      <c r="E305" s="23"/>
      <c r="F305" s="2"/>
      <c r="M305" s="2"/>
    </row>
    <row r="306" spans="5:13" x14ac:dyDescent="0.2">
      <c r="E306" s="23"/>
      <c r="F306" s="2"/>
      <c r="M306" s="2"/>
    </row>
    <row r="307" spans="5:13" x14ac:dyDescent="0.2">
      <c r="E307" s="23"/>
      <c r="F307" s="2"/>
      <c r="M307" s="2"/>
    </row>
    <row r="308" spans="5:13" x14ac:dyDescent="0.2">
      <c r="E308" s="23"/>
      <c r="F308" s="2"/>
      <c r="M308" s="2"/>
    </row>
    <row r="309" spans="5:13" x14ac:dyDescent="0.2">
      <c r="E309" s="23"/>
      <c r="F309" s="2"/>
      <c r="M309" s="2"/>
    </row>
    <row r="310" spans="5:13" x14ac:dyDescent="0.2">
      <c r="E310" s="23"/>
      <c r="F310" s="2"/>
      <c r="M310" s="2"/>
    </row>
    <row r="311" spans="5:13" x14ac:dyDescent="0.2">
      <c r="E311" s="23"/>
      <c r="F311" s="2"/>
      <c r="M311" s="2"/>
    </row>
    <row r="312" spans="5:13" x14ac:dyDescent="0.2">
      <c r="E312" s="23"/>
      <c r="F312" s="2"/>
      <c r="M312" s="2"/>
    </row>
    <row r="313" spans="5:13" x14ac:dyDescent="0.2">
      <c r="E313" s="23"/>
      <c r="F313" s="2"/>
      <c r="M313" s="2"/>
    </row>
    <row r="314" spans="5:13" x14ac:dyDescent="0.2">
      <c r="E314" s="23"/>
      <c r="F314" s="2"/>
      <c r="M314" s="2"/>
    </row>
    <row r="315" spans="5:13" x14ac:dyDescent="0.2">
      <c r="E315" s="23"/>
      <c r="F315" s="2"/>
      <c r="M315" s="2"/>
    </row>
    <row r="316" spans="5:13" x14ac:dyDescent="0.2">
      <c r="E316" s="23"/>
      <c r="F316" s="2"/>
      <c r="M316" s="2"/>
    </row>
    <row r="317" spans="5:13" x14ac:dyDescent="0.2">
      <c r="E317" s="23"/>
      <c r="F317" s="2"/>
      <c r="M317" s="2"/>
    </row>
    <row r="318" spans="5:13" x14ac:dyDescent="0.2">
      <c r="E318" s="23"/>
      <c r="F318" s="2"/>
      <c r="M318" s="2"/>
    </row>
    <row r="319" spans="5:13" x14ac:dyDescent="0.2">
      <c r="E319" s="23"/>
      <c r="F319" s="2"/>
      <c r="M319" s="2"/>
    </row>
    <row r="320" spans="5:13" x14ac:dyDescent="0.2">
      <c r="E320" s="23"/>
      <c r="F320" s="2"/>
      <c r="M320" s="2"/>
    </row>
    <row r="321" spans="5:13" x14ac:dyDescent="0.2">
      <c r="E321" s="23"/>
      <c r="F321" s="2"/>
      <c r="M321" s="2"/>
    </row>
    <row r="322" spans="5:13" x14ac:dyDescent="0.2">
      <c r="E322" s="23"/>
      <c r="F322" s="2"/>
      <c r="M322" s="2"/>
    </row>
    <row r="323" spans="5:13" x14ac:dyDescent="0.2">
      <c r="E323" s="23"/>
      <c r="F323" s="2"/>
      <c r="M323" s="2"/>
    </row>
    <row r="324" spans="5:13" x14ac:dyDescent="0.2">
      <c r="E324" s="23"/>
      <c r="F324" s="2"/>
    </row>
    <row r="325" spans="5:13" x14ac:dyDescent="0.2">
      <c r="E325" s="23"/>
      <c r="F325" s="2"/>
    </row>
    <row r="326" spans="5:13" x14ac:dyDescent="0.2">
      <c r="E326" s="23"/>
      <c r="F326" s="2"/>
    </row>
    <row r="327" spans="5:13" x14ac:dyDescent="0.2">
      <c r="E327" s="23"/>
      <c r="F327" s="2"/>
    </row>
    <row r="328" spans="5:13" x14ac:dyDescent="0.2">
      <c r="E328" s="23"/>
      <c r="F328" s="2"/>
    </row>
    <row r="329" spans="5:13" x14ac:dyDescent="0.2">
      <c r="E329" s="23"/>
      <c r="F329" s="2"/>
    </row>
    <row r="330" spans="5:13" x14ac:dyDescent="0.2">
      <c r="E330" s="23"/>
      <c r="F330" s="2"/>
    </row>
    <row r="331" spans="5:13" x14ac:dyDescent="0.2">
      <c r="E331" s="23"/>
      <c r="F331" s="2"/>
    </row>
  </sheetData>
  <conditionalFormatting sqref="C2:C31 K41:K42 D46:D52 E32:E40 D32:D34 D37:D43 G2:G41 H27:I41 K44:K51 A78:E1048576 K53:K57 D55:D57 G42:I57 E41:F57 J2:J57 L27:L57 M2:AMJ57 E58:J66 A32:C66 D63:D66 A75:F77 F64:F74 B66:B73 G67:J1048576 L151:AMJ1048576 L58:AMJ69 M78:M149 L70:L150 N70:AMJ150 K61:K67 K69 N67:N73">
    <cfRule type="cellIs" dxfId="186" priority="7" operator="equal">
      <formula>0</formula>
    </cfRule>
  </conditionalFormatting>
  <conditionalFormatting sqref="O1:AMJ1">
    <cfRule type="cellIs" dxfId="185" priority="8" operator="equal">
      <formula>0</formula>
    </cfRule>
  </conditionalFormatting>
  <conditionalFormatting sqref="M1">
    <cfRule type="cellIs" dxfId="184" priority="9" operator="equal">
      <formula>0</formula>
    </cfRule>
  </conditionalFormatting>
  <conditionalFormatting sqref="J1">
    <cfRule type="cellIs" dxfId="183" priority="10" operator="equal">
      <formula>0</formula>
    </cfRule>
  </conditionalFormatting>
  <conditionalFormatting sqref="K1">
    <cfRule type="cellIs" dxfId="182" priority="11" operator="equal">
      <formula>0</formula>
    </cfRule>
  </conditionalFormatting>
  <conditionalFormatting sqref="M1">
    <cfRule type="cellIs" dxfId="181" priority="12" operator="equal">
      <formula>0</formula>
    </cfRule>
  </conditionalFormatting>
  <conditionalFormatting sqref="G1">
    <cfRule type="cellIs" dxfId="180" priority="13" operator="equal">
      <formula>0</formula>
    </cfRule>
  </conditionalFormatting>
  <conditionalFormatting sqref="N1">
    <cfRule type="cellIs" dxfId="179" priority="14" operator="equal">
      <formula>0</formula>
    </cfRule>
  </conditionalFormatting>
  <conditionalFormatting sqref="N1">
    <cfRule type="cellIs" dxfId="178" priority="15" operator="equal">
      <formula>0</formula>
    </cfRule>
  </conditionalFormatting>
  <conditionalFormatting sqref="H1">
    <cfRule type="cellIs" dxfId="177" priority="16" operator="equal">
      <formula>0</formula>
    </cfRule>
  </conditionalFormatting>
  <conditionalFormatting sqref="I1 L1">
    <cfRule type="cellIs" dxfId="176" priority="17" operator="equal">
      <formula>0</formula>
    </cfRule>
  </conditionalFormatting>
  <conditionalFormatting sqref="D1">
    <cfRule type="cellIs" dxfId="175" priority="18" operator="equal">
      <formula>0</formula>
    </cfRule>
  </conditionalFormatting>
  <conditionalFormatting sqref="F1">
    <cfRule type="cellIs" dxfId="174" priority="19" operator="equal">
      <formula>0</formula>
    </cfRule>
  </conditionalFormatting>
  <conditionalFormatting sqref="A2:B31">
    <cfRule type="cellIs" dxfId="173" priority="20" operator="equal">
      <formula>0</formula>
    </cfRule>
  </conditionalFormatting>
  <conditionalFormatting sqref="E2:E31">
    <cfRule type="cellIs" dxfId="172" priority="21" operator="equal">
      <formula>0</formula>
    </cfRule>
  </conditionalFormatting>
  <conditionalFormatting sqref="H2:I26 L2:L26">
    <cfRule type="cellIs" dxfId="171" priority="22" operator="equal">
      <formula>0</formula>
    </cfRule>
  </conditionalFormatting>
  <conditionalFormatting sqref="D58:D60 K58:K59">
    <cfRule type="cellIs" dxfId="170" priority="5" operator="equal">
      <formula>0</formula>
    </cfRule>
  </conditionalFormatting>
  <conditionalFormatting sqref="E67:F74 A67:C74 D71:D74">
    <cfRule type="cellIs" dxfId="169" priority="2" operator="equal">
      <formula>0</formula>
    </cfRule>
  </conditionalFormatting>
  <conditionalFormatting sqref="D67:D68">
    <cfRule type="cellIs" dxfId="168" priority="1" operator="equal">
      <formula>0</formula>
    </cfRule>
  </conditionalFormatting>
  <pageMargins left="0.7" right="0.7" top="0.75" bottom="0.75" header="0.511811023622047" footer="0.511811023622047"/>
  <pageSetup paperSize="9" orientation="portrait" horizontalDpi="300" verticalDpi="300"/>
  <ignoredErrors>
    <ignoredError sqref="I32:I49 I50:I65" formulaRange="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24"/>
  <sheetViews>
    <sheetView zoomScale="84" zoomScaleNormal="60" zoomScalePageLayoutView="60" workbookViewId="0">
      <pane ySplit="1" topLeftCell="A184" activePane="bottomLeft" state="frozen"/>
      <selection pane="bottomLeft" activeCell="G195" sqref="G195"/>
    </sheetView>
  </sheetViews>
  <sheetFormatPr baseColWidth="10" defaultColWidth="11" defaultRowHeight="16" x14ac:dyDescent="0.2"/>
  <cols>
    <col min="1" max="1" width="8.5" style="22" bestFit="1" customWidth="1"/>
    <col min="2" max="2" width="5.5" style="22" bestFit="1" customWidth="1"/>
    <col min="3" max="3" width="19.1640625" style="34" bestFit="1" customWidth="1"/>
    <col min="4" max="4" width="31.83203125" style="34" bestFit="1" customWidth="1"/>
    <col min="5" max="5" width="26.33203125" style="34" bestFit="1" customWidth="1"/>
    <col min="6" max="6" width="30.5" style="34" bestFit="1" customWidth="1"/>
    <col min="7" max="7" width="28" style="101" bestFit="1" customWidth="1"/>
    <col min="8" max="8" width="26.33203125" style="46" bestFit="1" customWidth="1"/>
    <col min="9" max="9" width="28" style="104" bestFit="1" customWidth="1"/>
    <col min="10" max="10" width="32.83203125" style="105" bestFit="1" customWidth="1"/>
    <col min="11" max="11" width="35.5" style="106" bestFit="1" customWidth="1"/>
    <col min="12" max="12" width="26" style="106" bestFit="1" customWidth="1"/>
    <col min="13" max="13" width="28.83203125" style="106" bestFit="1" customWidth="1"/>
    <col min="14" max="14" width="16.83203125" style="46" bestFit="1" customWidth="1"/>
    <col min="15" max="15" width="30" style="34" bestFit="1" customWidth="1"/>
    <col min="16" max="16" width="14.6640625" style="23" bestFit="1" customWidth="1"/>
    <col min="17" max="17" width="255.83203125" style="26" bestFit="1" customWidth="1"/>
    <col min="18" max="1024" width="11" style="34"/>
  </cols>
  <sheetData>
    <row r="1" spans="1:1024" s="111" customFormat="1" ht="18" customHeight="1" x14ac:dyDescent="0.2">
      <c r="A1" s="20" t="s">
        <v>77</v>
      </c>
      <c r="B1" s="20" t="s">
        <v>78</v>
      </c>
      <c r="C1" s="98" t="s">
        <v>0</v>
      </c>
      <c r="D1" s="5" t="s">
        <v>120</v>
      </c>
      <c r="E1" s="20" t="s">
        <v>121</v>
      </c>
      <c r="F1" s="5" t="s">
        <v>122</v>
      </c>
      <c r="G1" s="21" t="s">
        <v>79</v>
      </c>
      <c r="H1" s="38" t="s">
        <v>80</v>
      </c>
      <c r="I1" s="107" t="s">
        <v>123</v>
      </c>
      <c r="J1" s="108" t="s">
        <v>81</v>
      </c>
      <c r="K1" s="109" t="s">
        <v>87</v>
      </c>
      <c r="L1" s="5" t="s">
        <v>84</v>
      </c>
      <c r="M1" s="5" t="s">
        <v>85</v>
      </c>
      <c r="N1" s="108" t="s">
        <v>124</v>
      </c>
      <c r="O1" s="110" t="s">
        <v>125</v>
      </c>
      <c r="P1" s="5" t="s">
        <v>146</v>
      </c>
      <c r="Q1" s="20" t="s">
        <v>75</v>
      </c>
    </row>
    <row r="2" spans="1:1024" s="17" customFormat="1" ht="18" customHeight="1" x14ac:dyDescent="0.2">
      <c r="A2" s="22" t="s">
        <v>93</v>
      </c>
      <c r="B2" s="22">
        <v>2007</v>
      </c>
      <c r="C2" s="23" t="s">
        <v>107</v>
      </c>
      <c r="D2" s="112"/>
      <c r="E2" s="2" t="s">
        <v>310</v>
      </c>
      <c r="F2" s="2" t="s">
        <v>95</v>
      </c>
      <c r="G2" s="270" t="s">
        <v>95</v>
      </c>
      <c r="H2" s="33"/>
      <c r="I2" s="113" t="e">
        <v>#VALUE!</v>
      </c>
      <c r="J2" s="105"/>
      <c r="K2" s="106"/>
      <c r="L2" s="106"/>
      <c r="M2" s="106"/>
      <c r="N2" s="33"/>
      <c r="O2" s="2">
        <v>82.9</v>
      </c>
      <c r="Q2" s="114" t="s">
        <v>1788</v>
      </c>
    </row>
    <row r="3" spans="1:1024" x14ac:dyDescent="0.2">
      <c r="A3" s="22" t="s">
        <v>93</v>
      </c>
      <c r="B3" s="22">
        <v>2007</v>
      </c>
      <c r="C3" s="23" t="s">
        <v>107</v>
      </c>
      <c r="D3" s="112" t="s">
        <v>190</v>
      </c>
      <c r="E3" s="34" t="s">
        <v>356</v>
      </c>
      <c r="F3" s="2" t="s">
        <v>1817</v>
      </c>
      <c r="I3" s="115"/>
      <c r="O3" s="2">
        <v>3.3</v>
      </c>
      <c r="P3" s="34"/>
      <c r="Q3" s="114" t="s">
        <v>312</v>
      </c>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 customHeight="1" x14ac:dyDescent="0.2">
      <c r="A4" s="22" t="s">
        <v>93</v>
      </c>
      <c r="B4" s="22">
        <v>2007</v>
      </c>
      <c r="C4" s="23" t="s">
        <v>107</v>
      </c>
      <c r="D4" s="112" t="s">
        <v>1813</v>
      </c>
      <c r="E4" s="2" t="s">
        <v>313</v>
      </c>
      <c r="I4" s="115"/>
      <c r="O4" s="2">
        <v>0.6</v>
      </c>
      <c r="P4" s="34"/>
      <c r="Q4" s="23"/>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
      <c r="A5" s="22" t="s">
        <v>93</v>
      </c>
      <c r="B5" s="22">
        <v>2007</v>
      </c>
      <c r="C5" s="23" t="s">
        <v>107</v>
      </c>
      <c r="D5" s="112" t="s">
        <v>1813</v>
      </c>
      <c r="E5" s="2" t="s">
        <v>313</v>
      </c>
      <c r="F5" s="2" t="s">
        <v>314</v>
      </c>
      <c r="I5" s="115"/>
      <c r="O5" s="2">
        <v>0.2</v>
      </c>
      <c r="P5" s="34"/>
      <c r="Q5" s="23"/>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
      <c r="A6" s="22" t="s">
        <v>93</v>
      </c>
      <c r="B6" s="22">
        <v>2007</v>
      </c>
      <c r="C6" s="23" t="s">
        <v>107</v>
      </c>
      <c r="D6" s="112" t="s">
        <v>1813</v>
      </c>
      <c r="E6" s="2" t="s">
        <v>313</v>
      </c>
      <c r="F6" s="2" t="s">
        <v>315</v>
      </c>
      <c r="I6" s="115"/>
      <c r="O6" s="2">
        <v>0.4</v>
      </c>
      <c r="P6" s="34"/>
      <c r="Q6" s="23"/>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
      <c r="A7" s="22" t="s">
        <v>93</v>
      </c>
      <c r="B7" s="22">
        <v>2007</v>
      </c>
      <c r="C7" s="23" t="s">
        <v>107</v>
      </c>
      <c r="D7" s="112" t="s">
        <v>1800</v>
      </c>
      <c r="E7" s="2" t="s">
        <v>198</v>
      </c>
      <c r="F7" s="34" t="s">
        <v>1814</v>
      </c>
      <c r="I7" s="115"/>
      <c r="O7" s="2">
        <v>0.9</v>
      </c>
      <c r="P7" s="34"/>
      <c r="Q7" s="2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 customHeight="1" x14ac:dyDescent="0.2">
      <c r="A8" s="22" t="s">
        <v>93</v>
      </c>
      <c r="B8" s="22">
        <v>2007</v>
      </c>
      <c r="C8" s="23" t="s">
        <v>107</v>
      </c>
      <c r="D8" s="112" t="s">
        <v>134</v>
      </c>
      <c r="E8" s="2" t="s">
        <v>316</v>
      </c>
      <c r="I8" s="115"/>
      <c r="O8" s="2">
        <v>1.8</v>
      </c>
      <c r="P8" s="34"/>
      <c r="Q8" s="23"/>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0" customHeight="1" x14ac:dyDescent="0.2">
      <c r="A9" s="22" t="s">
        <v>93</v>
      </c>
      <c r="B9" s="22">
        <v>2007</v>
      </c>
      <c r="C9" s="23" t="s">
        <v>107</v>
      </c>
      <c r="D9" s="112" t="s">
        <v>134</v>
      </c>
      <c r="E9" s="34" t="s">
        <v>195</v>
      </c>
      <c r="F9" s="2" t="s">
        <v>317</v>
      </c>
      <c r="I9" s="115"/>
      <c r="O9" s="2">
        <v>1.2</v>
      </c>
      <c r="P9" s="34"/>
      <c r="Q9" s="23"/>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 customHeight="1" x14ac:dyDescent="0.2">
      <c r="A10" s="22" t="s">
        <v>93</v>
      </c>
      <c r="B10" s="22">
        <v>2007</v>
      </c>
      <c r="C10" s="23" t="s">
        <v>107</v>
      </c>
      <c r="D10" s="112" t="s">
        <v>134</v>
      </c>
      <c r="E10" s="34" t="s">
        <v>195</v>
      </c>
      <c r="F10" s="2" t="s">
        <v>318</v>
      </c>
      <c r="I10" s="115"/>
      <c r="O10" s="2">
        <v>0.6</v>
      </c>
      <c r="P10" s="34"/>
      <c r="Q10" s="23"/>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 customHeight="1" x14ac:dyDescent="0.2">
      <c r="A11" s="22" t="s">
        <v>93</v>
      </c>
      <c r="B11" s="22">
        <v>2007</v>
      </c>
      <c r="C11" s="23" t="s">
        <v>107</v>
      </c>
      <c r="D11" s="112" t="s">
        <v>610</v>
      </c>
      <c r="E11" s="34" t="s">
        <v>610</v>
      </c>
      <c r="F11" s="2" t="s">
        <v>319</v>
      </c>
      <c r="I11" s="115"/>
      <c r="O11" s="2">
        <v>0.4</v>
      </c>
      <c r="P11" s="34"/>
      <c r="Q11" s="23"/>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 customHeight="1" x14ac:dyDescent="0.2">
      <c r="A12" s="22" t="s">
        <v>93</v>
      </c>
      <c r="B12" s="22">
        <v>2007</v>
      </c>
      <c r="C12" s="23" t="s">
        <v>107</v>
      </c>
      <c r="D12" s="112" t="s">
        <v>1809</v>
      </c>
      <c r="E12" s="2" t="s">
        <v>1499</v>
      </c>
      <c r="F12" s="34" t="s">
        <v>1816</v>
      </c>
      <c r="I12" s="115"/>
      <c r="O12" s="2">
        <v>0.4</v>
      </c>
      <c r="P12" s="34"/>
      <c r="Q12" s="23"/>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 customHeight="1" x14ac:dyDescent="0.2">
      <c r="A13" s="22" t="s">
        <v>93</v>
      </c>
      <c r="B13" s="22">
        <v>2007</v>
      </c>
      <c r="C13" s="23" t="s">
        <v>107</v>
      </c>
      <c r="D13" s="112" t="s">
        <v>179</v>
      </c>
      <c r="E13" s="2" t="s">
        <v>621</v>
      </c>
      <c r="F13" s="34" t="s">
        <v>1815</v>
      </c>
      <c r="I13" s="115"/>
      <c r="O13" s="2">
        <v>0.2</v>
      </c>
      <c r="P13" s="34"/>
      <c r="Q13" s="2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 customHeight="1" x14ac:dyDescent="0.2">
      <c r="A14" s="22" t="s">
        <v>93</v>
      </c>
      <c r="B14" s="22">
        <v>2007</v>
      </c>
      <c r="C14" s="23" t="s">
        <v>107</v>
      </c>
      <c r="D14" s="112" t="s">
        <v>190</v>
      </c>
      <c r="E14" s="2" t="s">
        <v>356</v>
      </c>
      <c r="F14" s="2" t="s">
        <v>320</v>
      </c>
      <c r="I14" s="115"/>
      <c r="O14" s="2">
        <v>0.3</v>
      </c>
      <c r="P14" s="34"/>
      <c r="Q14" s="23"/>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 customHeight="1" x14ac:dyDescent="0.2">
      <c r="A15" s="22" t="s">
        <v>93</v>
      </c>
      <c r="B15" s="22">
        <v>2007</v>
      </c>
      <c r="C15" s="23" t="s">
        <v>107</v>
      </c>
      <c r="D15" s="34" t="s">
        <v>1810</v>
      </c>
      <c r="E15" s="2" t="s">
        <v>321</v>
      </c>
      <c r="I15" s="115"/>
      <c r="O15" s="2">
        <v>0.8</v>
      </c>
      <c r="P15" s="34"/>
      <c r="Q15" s="23"/>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 customHeight="1" x14ac:dyDescent="0.2">
      <c r="A16" s="22" t="s">
        <v>93</v>
      </c>
      <c r="B16" s="22">
        <v>2007</v>
      </c>
      <c r="C16" s="23" t="s">
        <v>107</v>
      </c>
      <c r="D16" s="112"/>
      <c r="E16" s="2" t="s">
        <v>137</v>
      </c>
      <c r="I16" s="115"/>
      <c r="O16" s="2">
        <v>8.4</v>
      </c>
      <c r="P16" s="34"/>
      <c r="Q16" s="23"/>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 customHeight="1" x14ac:dyDescent="0.2">
      <c r="A17" s="22" t="s">
        <v>93</v>
      </c>
      <c r="B17" s="22">
        <v>2008</v>
      </c>
      <c r="C17" s="23" t="s">
        <v>107</v>
      </c>
      <c r="D17" s="112"/>
      <c r="E17" s="2" t="s">
        <v>310</v>
      </c>
      <c r="I17" s="115"/>
      <c r="O17" s="2">
        <v>77</v>
      </c>
      <c r="P17" s="34"/>
      <c r="Q17" s="23"/>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 customHeight="1" x14ac:dyDescent="0.2">
      <c r="A18" s="22" t="s">
        <v>93</v>
      </c>
      <c r="B18" s="22">
        <v>2008</v>
      </c>
      <c r="C18" s="23" t="s">
        <v>107</v>
      </c>
      <c r="D18" s="112" t="s">
        <v>190</v>
      </c>
      <c r="E18" s="2" t="s">
        <v>311</v>
      </c>
      <c r="I18" s="115"/>
      <c r="O18" s="2">
        <v>3.3</v>
      </c>
      <c r="P18" s="34"/>
      <c r="Q18" s="23"/>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 customHeight="1" x14ac:dyDescent="0.2">
      <c r="A19" s="22" t="s">
        <v>93</v>
      </c>
      <c r="B19" s="22">
        <v>2008</v>
      </c>
      <c r="C19" s="23" t="s">
        <v>107</v>
      </c>
      <c r="D19" s="112" t="s">
        <v>1813</v>
      </c>
      <c r="E19" s="2" t="s">
        <v>313</v>
      </c>
      <c r="I19" s="115"/>
      <c r="O19" s="2">
        <v>1.2</v>
      </c>
      <c r="P19" s="34"/>
      <c r="Q19" s="23"/>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 customHeight="1" x14ac:dyDescent="0.2">
      <c r="A20" s="22" t="s">
        <v>93</v>
      </c>
      <c r="B20" s="22">
        <v>2008</v>
      </c>
      <c r="C20" s="23" t="s">
        <v>107</v>
      </c>
      <c r="D20" s="112" t="s">
        <v>1813</v>
      </c>
      <c r="E20" s="2" t="s">
        <v>313</v>
      </c>
      <c r="F20" s="2" t="s">
        <v>314</v>
      </c>
      <c r="I20" s="115"/>
      <c r="O20" s="2">
        <v>0.7</v>
      </c>
      <c r="P20" s="34"/>
      <c r="Q20" s="23"/>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 customHeight="1" x14ac:dyDescent="0.2">
      <c r="A21" s="22" t="s">
        <v>93</v>
      </c>
      <c r="B21" s="22">
        <v>2008</v>
      </c>
      <c r="C21" s="23" t="s">
        <v>107</v>
      </c>
      <c r="D21" s="112" t="s">
        <v>1813</v>
      </c>
      <c r="E21" s="2" t="s">
        <v>313</v>
      </c>
      <c r="F21" s="2" t="s">
        <v>315</v>
      </c>
      <c r="I21" s="115"/>
      <c r="O21" s="2">
        <v>0.5</v>
      </c>
      <c r="P21" s="34"/>
      <c r="Q21" s="23"/>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 customHeight="1" x14ac:dyDescent="0.2">
      <c r="A22" s="22" t="s">
        <v>93</v>
      </c>
      <c r="B22" s="22">
        <v>2008</v>
      </c>
      <c r="C22" s="23" t="s">
        <v>107</v>
      </c>
      <c r="D22" s="112" t="s">
        <v>1800</v>
      </c>
      <c r="E22" s="2" t="s">
        <v>198</v>
      </c>
      <c r="F22" s="34" t="s">
        <v>1814</v>
      </c>
      <c r="I22" s="115"/>
      <c r="O22" s="2">
        <v>1.8</v>
      </c>
      <c r="P22" s="34"/>
      <c r="Q22" s="23"/>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 customHeight="1" x14ac:dyDescent="0.2">
      <c r="A23" s="22" t="s">
        <v>93</v>
      </c>
      <c r="B23" s="22">
        <v>2008</v>
      </c>
      <c r="C23" s="23" t="s">
        <v>107</v>
      </c>
      <c r="D23" s="112" t="s">
        <v>134</v>
      </c>
      <c r="E23" s="2" t="s">
        <v>316</v>
      </c>
      <c r="I23" s="115"/>
      <c r="O23" s="2">
        <v>3.1</v>
      </c>
      <c r="P23" s="34"/>
      <c r="Q23" s="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 customHeight="1" x14ac:dyDescent="0.2">
      <c r="A24" s="22" t="s">
        <v>93</v>
      </c>
      <c r="B24" s="22">
        <v>2008</v>
      </c>
      <c r="C24" s="23" t="s">
        <v>107</v>
      </c>
      <c r="D24" s="112" t="s">
        <v>134</v>
      </c>
      <c r="E24" s="34" t="s">
        <v>195</v>
      </c>
      <c r="F24" s="2" t="s">
        <v>317</v>
      </c>
      <c r="I24" s="115"/>
      <c r="O24" s="2">
        <v>2.1</v>
      </c>
      <c r="P24" s="34"/>
      <c r="Q24" s="23"/>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 customHeight="1" x14ac:dyDescent="0.2">
      <c r="A25" s="22" t="s">
        <v>93</v>
      </c>
      <c r="B25" s="22">
        <v>2008</v>
      </c>
      <c r="C25" s="23" t="s">
        <v>107</v>
      </c>
      <c r="D25" s="112" t="s">
        <v>134</v>
      </c>
      <c r="E25" s="34" t="s">
        <v>195</v>
      </c>
      <c r="F25" s="2" t="s">
        <v>318</v>
      </c>
      <c r="I25" s="115"/>
      <c r="O25" s="2">
        <v>1</v>
      </c>
      <c r="P25" s="34"/>
      <c r="Q25" s="23"/>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 customHeight="1" x14ac:dyDescent="0.2">
      <c r="A26" s="22" t="s">
        <v>93</v>
      </c>
      <c r="B26" s="22">
        <v>2008</v>
      </c>
      <c r="C26" s="23" t="s">
        <v>107</v>
      </c>
      <c r="D26" s="112" t="s">
        <v>610</v>
      </c>
      <c r="E26" s="34" t="s">
        <v>610</v>
      </c>
      <c r="F26" s="2" t="s">
        <v>319</v>
      </c>
      <c r="I26" s="115"/>
      <c r="O26" s="2">
        <v>1</v>
      </c>
      <c r="P26" s="34"/>
      <c r="Q26" s="23"/>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 customHeight="1" x14ac:dyDescent="0.2">
      <c r="A27" s="22" t="s">
        <v>93</v>
      </c>
      <c r="B27" s="22">
        <v>2008</v>
      </c>
      <c r="C27" s="23" t="s">
        <v>107</v>
      </c>
      <c r="D27" s="112" t="s">
        <v>1809</v>
      </c>
      <c r="E27" s="2" t="s">
        <v>1499</v>
      </c>
      <c r="F27" s="34" t="s">
        <v>1816</v>
      </c>
      <c r="I27" s="115"/>
      <c r="O27" s="2">
        <v>0.9</v>
      </c>
      <c r="P27" s="34"/>
      <c r="Q27" s="2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 customHeight="1" x14ac:dyDescent="0.2">
      <c r="A28" s="22" t="s">
        <v>93</v>
      </c>
      <c r="B28" s="22">
        <v>2008</v>
      </c>
      <c r="C28" s="23" t="s">
        <v>107</v>
      </c>
      <c r="D28" s="112" t="s">
        <v>179</v>
      </c>
      <c r="E28" s="2" t="s">
        <v>621</v>
      </c>
      <c r="F28" s="34" t="s">
        <v>1815</v>
      </c>
      <c r="I28" s="115"/>
      <c r="O28" s="2">
        <v>0.4</v>
      </c>
      <c r="P28" s="34"/>
      <c r="Q28" s="2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 customHeight="1" x14ac:dyDescent="0.2">
      <c r="A29" s="22" t="s">
        <v>93</v>
      </c>
      <c r="B29" s="22">
        <v>2008</v>
      </c>
      <c r="C29" s="23" t="s">
        <v>107</v>
      </c>
      <c r="D29" s="112" t="s">
        <v>190</v>
      </c>
      <c r="E29" s="2" t="s">
        <v>356</v>
      </c>
      <c r="F29" s="2" t="s">
        <v>320</v>
      </c>
      <c r="I29" s="115"/>
      <c r="O29" s="2">
        <v>0.3</v>
      </c>
      <c r="P29" s="34"/>
      <c r="Q29" s="2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 customHeight="1" x14ac:dyDescent="0.2">
      <c r="A30" s="22" t="s">
        <v>93</v>
      </c>
      <c r="B30" s="22">
        <v>2008</v>
      </c>
      <c r="C30" s="23" t="s">
        <v>107</v>
      </c>
      <c r="D30" s="34" t="s">
        <v>1810</v>
      </c>
      <c r="E30" s="2" t="s">
        <v>321</v>
      </c>
      <c r="I30" s="115"/>
      <c r="O30" s="2">
        <v>1.5</v>
      </c>
      <c r="P30" s="34"/>
      <c r="Q30" s="2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 customHeight="1" x14ac:dyDescent="0.2">
      <c r="A31" s="22" t="s">
        <v>93</v>
      </c>
      <c r="B31" s="22">
        <v>2008</v>
      </c>
      <c r="C31" s="23" t="s">
        <v>107</v>
      </c>
      <c r="D31" s="112"/>
      <c r="E31" s="2" t="s">
        <v>137</v>
      </c>
      <c r="I31" s="115"/>
      <c r="O31" s="2">
        <v>9.5</v>
      </c>
      <c r="P31" s="34"/>
      <c r="Q31" s="23"/>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 customHeight="1" x14ac:dyDescent="0.2">
      <c r="A32" s="22" t="s">
        <v>93</v>
      </c>
      <c r="B32" s="22">
        <v>2009</v>
      </c>
      <c r="C32" s="23" t="s">
        <v>107</v>
      </c>
      <c r="D32" s="112"/>
      <c r="E32" s="2" t="s">
        <v>310</v>
      </c>
      <c r="I32" s="115"/>
      <c r="O32" s="2">
        <v>73.3</v>
      </c>
      <c r="P32" s="34"/>
      <c r="Q32" s="23"/>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 customHeight="1" x14ac:dyDescent="0.2">
      <c r="A33" s="22" t="s">
        <v>93</v>
      </c>
      <c r="B33" s="22">
        <v>2009</v>
      </c>
      <c r="C33" s="23" t="s">
        <v>107</v>
      </c>
      <c r="D33" s="112" t="s">
        <v>190</v>
      </c>
      <c r="E33" s="2" t="s">
        <v>311</v>
      </c>
      <c r="I33" s="115"/>
      <c r="O33" s="2">
        <v>3.3</v>
      </c>
      <c r="P33" s="34"/>
      <c r="Q33" s="2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 customHeight="1" x14ac:dyDescent="0.2">
      <c r="A34" s="22" t="s">
        <v>93</v>
      </c>
      <c r="B34" s="22">
        <v>2009</v>
      </c>
      <c r="C34" s="23" t="s">
        <v>107</v>
      </c>
      <c r="D34" s="112" t="s">
        <v>1813</v>
      </c>
      <c r="E34" s="2" t="s">
        <v>313</v>
      </c>
      <c r="I34" s="115"/>
      <c r="O34" s="2">
        <v>2.1</v>
      </c>
      <c r="P34" s="34"/>
      <c r="Q34" s="23"/>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 customHeight="1" x14ac:dyDescent="0.2">
      <c r="A35" s="22" t="s">
        <v>93</v>
      </c>
      <c r="B35" s="22">
        <v>2009</v>
      </c>
      <c r="C35" s="23" t="s">
        <v>107</v>
      </c>
      <c r="D35" s="112" t="s">
        <v>1813</v>
      </c>
      <c r="E35" s="2" t="s">
        <v>313</v>
      </c>
      <c r="F35" s="2" t="s">
        <v>314</v>
      </c>
      <c r="I35" s="115"/>
      <c r="O35" s="2">
        <v>1.4</v>
      </c>
      <c r="P35" s="34"/>
      <c r="Q35" s="23"/>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 customHeight="1" x14ac:dyDescent="0.2">
      <c r="A36" s="22" t="s">
        <v>93</v>
      </c>
      <c r="B36" s="22">
        <v>2009</v>
      </c>
      <c r="C36" s="23" t="s">
        <v>107</v>
      </c>
      <c r="D36" s="112" t="s">
        <v>1813</v>
      </c>
      <c r="E36" s="2" t="s">
        <v>313</v>
      </c>
      <c r="F36" s="2" t="s">
        <v>315</v>
      </c>
      <c r="I36" s="115"/>
      <c r="O36" s="2">
        <v>0.7</v>
      </c>
      <c r="P36" s="34"/>
      <c r="Q36" s="23"/>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 customHeight="1" x14ac:dyDescent="0.2">
      <c r="A37" s="22" t="s">
        <v>93</v>
      </c>
      <c r="B37" s="22">
        <v>2009</v>
      </c>
      <c r="C37" s="23" t="s">
        <v>107</v>
      </c>
      <c r="D37" s="112" t="s">
        <v>1800</v>
      </c>
      <c r="E37" s="2" t="s">
        <v>198</v>
      </c>
      <c r="F37" s="34" t="s">
        <v>1814</v>
      </c>
      <c r="I37" s="115"/>
      <c r="O37" s="2">
        <v>2.5</v>
      </c>
      <c r="P37" s="34"/>
      <c r="Q37" s="23"/>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 customHeight="1" x14ac:dyDescent="0.2">
      <c r="A38" s="22" t="s">
        <v>93</v>
      </c>
      <c r="B38" s="22">
        <v>2009</v>
      </c>
      <c r="C38" s="23" t="s">
        <v>107</v>
      </c>
      <c r="D38" s="112" t="s">
        <v>134</v>
      </c>
      <c r="E38" s="2" t="s">
        <v>316</v>
      </c>
      <c r="I38" s="115"/>
      <c r="O38" s="2"/>
      <c r="P38" s="34"/>
      <c r="Q38" s="23"/>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 customHeight="1" x14ac:dyDescent="0.2">
      <c r="A39" s="22" t="s">
        <v>93</v>
      </c>
      <c r="B39" s="22">
        <v>2009</v>
      </c>
      <c r="C39" s="23" t="s">
        <v>107</v>
      </c>
      <c r="D39" s="112" t="s">
        <v>134</v>
      </c>
      <c r="E39" s="34" t="s">
        <v>195</v>
      </c>
      <c r="F39" s="2" t="s">
        <v>317</v>
      </c>
      <c r="I39" s="115"/>
      <c r="O39" s="2">
        <v>2.6</v>
      </c>
      <c r="P39" s="34"/>
      <c r="Q39" s="23"/>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 customHeight="1" x14ac:dyDescent="0.2">
      <c r="A40" s="22" t="s">
        <v>93</v>
      </c>
      <c r="B40" s="22">
        <v>2009</v>
      </c>
      <c r="C40" s="23" t="s">
        <v>107</v>
      </c>
      <c r="D40" s="112" t="s">
        <v>134</v>
      </c>
      <c r="E40" s="34" t="s">
        <v>195</v>
      </c>
      <c r="F40" s="2" t="s">
        <v>318</v>
      </c>
      <c r="I40" s="115"/>
      <c r="O40" s="2">
        <v>1.4</v>
      </c>
      <c r="P40" s="34"/>
      <c r="Q40" s="23"/>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 customHeight="1" x14ac:dyDescent="0.2">
      <c r="A41" s="22" t="s">
        <v>93</v>
      </c>
      <c r="B41" s="22">
        <v>2009</v>
      </c>
      <c r="C41" s="23" t="s">
        <v>107</v>
      </c>
      <c r="D41" s="112" t="s">
        <v>610</v>
      </c>
      <c r="E41" s="34" t="s">
        <v>610</v>
      </c>
      <c r="F41" s="2" t="s">
        <v>319</v>
      </c>
      <c r="I41" s="115"/>
      <c r="O41" s="2">
        <v>1.5</v>
      </c>
      <c r="P41" s="34"/>
      <c r="Q41" s="23"/>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 customHeight="1" x14ac:dyDescent="0.2">
      <c r="A42" s="22" t="s">
        <v>93</v>
      </c>
      <c r="B42" s="22">
        <v>2009</v>
      </c>
      <c r="C42" s="23" t="s">
        <v>107</v>
      </c>
      <c r="D42" s="112" t="s">
        <v>1809</v>
      </c>
      <c r="E42" s="2" t="s">
        <v>1499</v>
      </c>
      <c r="F42" s="34" t="s">
        <v>1816</v>
      </c>
      <c r="I42" s="115"/>
      <c r="O42" s="2">
        <v>1.1000000000000001</v>
      </c>
      <c r="P42" s="34"/>
      <c r="Q42" s="23"/>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 customHeight="1" x14ac:dyDescent="0.2">
      <c r="A43" s="22" t="s">
        <v>93</v>
      </c>
      <c r="B43" s="22">
        <v>2009</v>
      </c>
      <c r="C43" s="23" t="s">
        <v>107</v>
      </c>
      <c r="D43" s="112" t="s">
        <v>179</v>
      </c>
      <c r="E43" s="2" t="s">
        <v>621</v>
      </c>
      <c r="F43" s="34" t="s">
        <v>1815</v>
      </c>
      <c r="I43" s="115"/>
      <c r="O43" s="2">
        <v>0.7</v>
      </c>
      <c r="P43" s="34"/>
      <c r="Q43" s="2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 customHeight="1" x14ac:dyDescent="0.2">
      <c r="A44" s="22" t="s">
        <v>93</v>
      </c>
      <c r="B44" s="22">
        <v>2009</v>
      </c>
      <c r="C44" s="23" t="s">
        <v>107</v>
      </c>
      <c r="D44" s="112" t="s">
        <v>190</v>
      </c>
      <c r="E44" s="2" t="s">
        <v>320</v>
      </c>
      <c r="I44" s="115"/>
      <c r="O44" s="2">
        <v>0.5</v>
      </c>
      <c r="P44" s="34"/>
      <c r="Q44" s="23"/>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 customHeight="1" x14ac:dyDescent="0.2">
      <c r="A45" s="22" t="s">
        <v>93</v>
      </c>
      <c r="B45" s="22">
        <v>2009</v>
      </c>
      <c r="C45" s="23" t="s">
        <v>107</v>
      </c>
      <c r="D45" s="34" t="s">
        <v>1810</v>
      </c>
      <c r="E45" s="2" t="s">
        <v>321</v>
      </c>
      <c r="I45" s="115"/>
      <c r="O45" s="2">
        <v>1.8</v>
      </c>
      <c r="P45" s="34"/>
      <c r="Q45" s="23"/>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 customHeight="1" x14ac:dyDescent="0.2">
      <c r="A46" s="22" t="s">
        <v>93</v>
      </c>
      <c r="B46" s="22">
        <v>2009</v>
      </c>
      <c r="C46" s="23" t="s">
        <v>107</v>
      </c>
      <c r="D46" s="112"/>
      <c r="E46" s="2" t="s">
        <v>137</v>
      </c>
      <c r="I46" s="115"/>
      <c r="O46" s="2">
        <v>9.1999999999999993</v>
      </c>
      <c r="P46" s="34"/>
      <c r="Q46" s="23"/>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 customHeight="1" x14ac:dyDescent="0.2">
      <c r="A47" s="22" t="s">
        <v>93</v>
      </c>
      <c r="B47" s="22">
        <v>2010</v>
      </c>
      <c r="C47" s="23" t="s">
        <v>107</v>
      </c>
      <c r="D47" s="112"/>
      <c r="E47" s="2" t="s">
        <v>310</v>
      </c>
      <c r="I47" s="115"/>
      <c r="O47" s="2">
        <v>69.599999999999994</v>
      </c>
      <c r="P47" s="34"/>
      <c r="Q47" s="23"/>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 customHeight="1" x14ac:dyDescent="0.2">
      <c r="A48" s="22" t="s">
        <v>93</v>
      </c>
      <c r="B48" s="22">
        <v>2010</v>
      </c>
      <c r="C48" s="23" t="s">
        <v>107</v>
      </c>
      <c r="D48" s="112" t="s">
        <v>190</v>
      </c>
      <c r="E48" s="2" t="s">
        <v>311</v>
      </c>
      <c r="I48" s="115"/>
      <c r="O48" s="2">
        <v>3.3</v>
      </c>
      <c r="P48" s="34"/>
      <c r="Q48" s="23"/>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 customHeight="1" x14ac:dyDescent="0.2">
      <c r="A49" s="22" t="s">
        <v>93</v>
      </c>
      <c r="B49" s="22">
        <v>2010</v>
      </c>
      <c r="C49" s="23" t="s">
        <v>107</v>
      </c>
      <c r="D49" s="112" t="s">
        <v>1813</v>
      </c>
      <c r="E49" s="2" t="s">
        <v>313</v>
      </c>
      <c r="I49" s="115"/>
      <c r="O49" s="2">
        <v>3</v>
      </c>
      <c r="P49" s="34"/>
      <c r="Q49" s="23"/>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 customHeight="1" x14ac:dyDescent="0.2">
      <c r="A50" s="22" t="s">
        <v>93</v>
      </c>
      <c r="B50" s="22">
        <v>2010</v>
      </c>
      <c r="C50" s="23" t="s">
        <v>107</v>
      </c>
      <c r="D50" s="112" t="s">
        <v>1813</v>
      </c>
      <c r="E50" s="2" t="s">
        <v>313</v>
      </c>
      <c r="F50" s="2" t="s">
        <v>314</v>
      </c>
      <c r="I50" s="115"/>
      <c r="O50" s="2">
        <v>2</v>
      </c>
      <c r="P50" s="34"/>
      <c r="Q50" s="23"/>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 customHeight="1" x14ac:dyDescent="0.2">
      <c r="A51" s="22" t="s">
        <v>93</v>
      </c>
      <c r="B51" s="22">
        <v>2010</v>
      </c>
      <c r="C51" s="23" t="s">
        <v>107</v>
      </c>
      <c r="D51" s="112" t="s">
        <v>1813</v>
      </c>
      <c r="E51" s="2" t="s">
        <v>313</v>
      </c>
      <c r="F51" s="2" t="s">
        <v>315</v>
      </c>
      <c r="I51" s="115"/>
      <c r="O51" s="2">
        <v>1</v>
      </c>
      <c r="P51" s="34"/>
      <c r="Q51" s="23"/>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 customHeight="1" x14ac:dyDescent="0.2">
      <c r="A52" s="22" t="s">
        <v>93</v>
      </c>
      <c r="B52" s="22">
        <v>2010</v>
      </c>
      <c r="C52" s="23" t="s">
        <v>107</v>
      </c>
      <c r="D52" s="112" t="s">
        <v>1800</v>
      </c>
      <c r="E52" s="2" t="s">
        <v>198</v>
      </c>
      <c r="F52" s="34" t="s">
        <v>1814</v>
      </c>
      <c r="I52" s="115"/>
      <c r="O52" s="2">
        <v>3</v>
      </c>
      <c r="P52" s="34"/>
      <c r="Q52" s="23"/>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 customHeight="1" x14ac:dyDescent="0.2">
      <c r="A53" s="22" t="s">
        <v>93</v>
      </c>
      <c r="B53" s="22">
        <v>2010</v>
      </c>
      <c r="C53" s="23" t="s">
        <v>107</v>
      </c>
      <c r="D53" s="112" t="s">
        <v>134</v>
      </c>
      <c r="E53" s="2" t="s">
        <v>316</v>
      </c>
      <c r="I53" s="115"/>
      <c r="O53" s="2">
        <v>4.9000000000000004</v>
      </c>
      <c r="P53" s="34"/>
      <c r="Q53" s="2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 customHeight="1" x14ac:dyDescent="0.2">
      <c r="A54" s="22" t="s">
        <v>93</v>
      </c>
      <c r="B54" s="22">
        <v>2010</v>
      </c>
      <c r="C54" s="23" t="s">
        <v>107</v>
      </c>
      <c r="D54" s="112" t="s">
        <v>134</v>
      </c>
      <c r="E54" s="34" t="s">
        <v>195</v>
      </c>
      <c r="F54" s="2" t="s">
        <v>317</v>
      </c>
      <c r="I54" s="115"/>
      <c r="O54" s="2">
        <v>3.3</v>
      </c>
      <c r="P54" s="34"/>
      <c r="Q54" s="23"/>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 customHeight="1" x14ac:dyDescent="0.2">
      <c r="A55" s="22" t="s">
        <v>93</v>
      </c>
      <c r="B55" s="22">
        <v>2010</v>
      </c>
      <c r="C55" s="23" t="s">
        <v>107</v>
      </c>
      <c r="D55" s="112" t="s">
        <v>134</v>
      </c>
      <c r="E55" s="34" t="s">
        <v>195</v>
      </c>
      <c r="F55" s="2" t="s">
        <v>318</v>
      </c>
      <c r="I55" s="115"/>
      <c r="O55" s="2">
        <v>1.6</v>
      </c>
      <c r="P55" s="34"/>
      <c r="Q55" s="23"/>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 customHeight="1" x14ac:dyDescent="0.2">
      <c r="A56" s="22" t="s">
        <v>93</v>
      </c>
      <c r="B56" s="22">
        <v>2010</v>
      </c>
      <c r="C56" s="23" t="s">
        <v>107</v>
      </c>
      <c r="D56" s="112" t="s">
        <v>610</v>
      </c>
      <c r="E56" s="34" t="s">
        <v>610</v>
      </c>
      <c r="F56" s="2" t="s">
        <v>319</v>
      </c>
      <c r="I56" s="115"/>
      <c r="O56" s="2">
        <v>1.9</v>
      </c>
      <c r="P56" s="34"/>
      <c r="Q56" s="23"/>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 customHeight="1" x14ac:dyDescent="0.2">
      <c r="A57" s="22" t="s">
        <v>93</v>
      </c>
      <c r="B57" s="22">
        <v>2010</v>
      </c>
      <c r="C57" s="23" t="s">
        <v>107</v>
      </c>
      <c r="D57" s="112" t="s">
        <v>1809</v>
      </c>
      <c r="E57" s="2" t="s">
        <v>1499</v>
      </c>
      <c r="F57" s="34" t="s">
        <v>1816</v>
      </c>
      <c r="I57" s="115"/>
      <c r="O57" s="2">
        <v>1.6</v>
      </c>
      <c r="P57" s="34"/>
      <c r="Q57" s="23"/>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 customHeight="1" x14ac:dyDescent="0.2">
      <c r="A58" s="22" t="s">
        <v>93</v>
      </c>
      <c r="B58" s="22">
        <v>2010</v>
      </c>
      <c r="C58" s="23" t="s">
        <v>107</v>
      </c>
      <c r="D58" s="112" t="s">
        <v>179</v>
      </c>
      <c r="E58" s="2" t="s">
        <v>621</v>
      </c>
      <c r="F58" s="34" t="s">
        <v>1815</v>
      </c>
      <c r="I58" s="115"/>
      <c r="O58" s="2">
        <v>0.9</v>
      </c>
      <c r="P58" s="34"/>
      <c r="Q58" s="23"/>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 customHeight="1" x14ac:dyDescent="0.2">
      <c r="A59" s="22" t="s">
        <v>93</v>
      </c>
      <c r="B59" s="22">
        <v>2010</v>
      </c>
      <c r="C59" s="23" t="s">
        <v>107</v>
      </c>
      <c r="D59" s="112" t="s">
        <v>190</v>
      </c>
      <c r="E59" s="2" t="s">
        <v>356</v>
      </c>
      <c r="F59" s="2" t="s">
        <v>320</v>
      </c>
      <c r="I59" s="115"/>
      <c r="O59" s="2">
        <v>0.7</v>
      </c>
      <c r="P59" s="34"/>
      <c r="Q59" s="23"/>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 customHeight="1" x14ac:dyDescent="0.2">
      <c r="A60" s="22" t="s">
        <v>93</v>
      </c>
      <c r="B60" s="22">
        <v>2010</v>
      </c>
      <c r="C60" s="23" t="s">
        <v>107</v>
      </c>
      <c r="D60" s="34" t="s">
        <v>1810</v>
      </c>
      <c r="E60" s="2" t="s">
        <v>321</v>
      </c>
      <c r="I60" s="115"/>
      <c r="O60" s="2">
        <v>2.2000000000000002</v>
      </c>
      <c r="P60" s="34"/>
      <c r="Q60" s="23"/>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0" customHeight="1" x14ac:dyDescent="0.2">
      <c r="A61" s="22" t="s">
        <v>93</v>
      </c>
      <c r="B61" s="22">
        <v>2010</v>
      </c>
      <c r="C61" s="23" t="s">
        <v>107</v>
      </c>
      <c r="D61" s="112"/>
      <c r="E61" s="2" t="s">
        <v>137</v>
      </c>
      <c r="I61" s="115"/>
      <c r="O61" s="2">
        <v>8.9</v>
      </c>
      <c r="P61" s="34"/>
      <c r="Q61" s="23"/>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0" customHeight="1" x14ac:dyDescent="0.2">
      <c r="A62" s="22" t="s">
        <v>93</v>
      </c>
      <c r="B62" s="22">
        <v>2011</v>
      </c>
      <c r="C62" s="23" t="s">
        <v>107</v>
      </c>
      <c r="D62" s="112"/>
      <c r="E62" s="2" t="s">
        <v>310</v>
      </c>
      <c r="I62" s="115"/>
      <c r="O62" s="2">
        <v>67</v>
      </c>
      <c r="P62" s="34"/>
      <c r="Q62" s="23"/>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0" customHeight="1" x14ac:dyDescent="0.2">
      <c r="A63" s="22" t="s">
        <v>93</v>
      </c>
      <c r="B63" s="22">
        <v>2011</v>
      </c>
      <c r="C63" s="23" t="s">
        <v>107</v>
      </c>
      <c r="D63" s="112" t="s">
        <v>190</v>
      </c>
      <c r="E63" s="2" t="s">
        <v>311</v>
      </c>
      <c r="I63" s="115"/>
      <c r="O63" s="2">
        <v>3.3</v>
      </c>
      <c r="P63" s="34"/>
      <c r="Q63" s="2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0" customHeight="1" x14ac:dyDescent="0.2">
      <c r="A64" s="22" t="s">
        <v>93</v>
      </c>
      <c r="B64" s="22">
        <v>2011</v>
      </c>
      <c r="C64" s="23" t="s">
        <v>107</v>
      </c>
      <c r="D64" s="112" t="s">
        <v>1813</v>
      </c>
      <c r="E64" s="2" t="s">
        <v>313</v>
      </c>
      <c r="I64" s="115"/>
      <c r="O64" s="2">
        <v>3.5</v>
      </c>
      <c r="P64" s="34"/>
      <c r="Q64" s="23"/>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0" customHeight="1" x14ac:dyDescent="0.2">
      <c r="A65" s="22" t="s">
        <v>93</v>
      </c>
      <c r="B65" s="22">
        <v>2011</v>
      </c>
      <c r="C65" s="23" t="s">
        <v>107</v>
      </c>
      <c r="D65" s="112" t="s">
        <v>1813</v>
      </c>
      <c r="E65" s="2" t="s">
        <v>313</v>
      </c>
      <c r="F65" s="2" t="s">
        <v>314</v>
      </c>
      <c r="I65" s="115"/>
      <c r="O65" s="2">
        <v>2.2999999999999998</v>
      </c>
      <c r="P65" s="34"/>
      <c r="Q65" s="23"/>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0" customHeight="1" x14ac:dyDescent="0.2">
      <c r="A66" s="22" t="s">
        <v>93</v>
      </c>
      <c r="B66" s="22">
        <v>2011</v>
      </c>
      <c r="C66" s="23" t="s">
        <v>107</v>
      </c>
      <c r="D66" s="112" t="s">
        <v>1813</v>
      </c>
      <c r="E66" s="2" t="s">
        <v>313</v>
      </c>
      <c r="F66" s="2" t="s">
        <v>315</v>
      </c>
      <c r="I66" s="115"/>
      <c r="O66" s="2">
        <v>1.2</v>
      </c>
      <c r="P66" s="34"/>
      <c r="Q66" s="23"/>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0" customHeight="1" x14ac:dyDescent="0.2">
      <c r="A67" s="22" t="s">
        <v>93</v>
      </c>
      <c r="B67" s="22">
        <v>2011</v>
      </c>
      <c r="C67" s="23" t="s">
        <v>107</v>
      </c>
      <c r="D67" s="112" t="s">
        <v>1800</v>
      </c>
      <c r="E67" s="2" t="s">
        <v>198</v>
      </c>
      <c r="F67" s="34" t="s">
        <v>1814</v>
      </c>
      <c r="I67" s="115"/>
      <c r="O67" s="2">
        <v>3.4</v>
      </c>
      <c r="P67" s="34"/>
      <c r="Q67" s="23"/>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0" customHeight="1" x14ac:dyDescent="0.2">
      <c r="A68" s="22" t="s">
        <v>93</v>
      </c>
      <c r="B68" s="22">
        <v>2011</v>
      </c>
      <c r="C68" s="23" t="s">
        <v>107</v>
      </c>
      <c r="D68" s="112" t="s">
        <v>134</v>
      </c>
      <c r="E68" s="34" t="s">
        <v>195</v>
      </c>
      <c r="F68" s="2" t="s">
        <v>317</v>
      </c>
      <c r="I68" s="115"/>
      <c r="O68" s="2">
        <v>3.5</v>
      </c>
      <c r="P68" s="34"/>
      <c r="Q68" s="23"/>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0" customHeight="1" x14ac:dyDescent="0.2">
      <c r="A69" s="22" t="s">
        <v>93</v>
      </c>
      <c r="B69" s="22">
        <v>2011</v>
      </c>
      <c r="C69" s="23" t="s">
        <v>107</v>
      </c>
      <c r="D69" s="112" t="s">
        <v>134</v>
      </c>
      <c r="E69" s="34" t="s">
        <v>195</v>
      </c>
      <c r="F69" s="2" t="s">
        <v>318</v>
      </c>
      <c r="I69" s="115"/>
      <c r="O69" s="2">
        <v>1.9</v>
      </c>
      <c r="P69" s="34"/>
      <c r="Q69" s="23"/>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0" customHeight="1" x14ac:dyDescent="0.2">
      <c r="A70" s="22" t="s">
        <v>93</v>
      </c>
      <c r="B70" s="22">
        <v>2011</v>
      </c>
      <c r="C70" s="23" t="s">
        <v>107</v>
      </c>
      <c r="D70" s="112" t="s">
        <v>610</v>
      </c>
      <c r="E70" s="34" t="s">
        <v>610</v>
      </c>
      <c r="F70" s="2" t="s">
        <v>319</v>
      </c>
      <c r="I70" s="115"/>
      <c r="O70" s="2">
        <v>2.2999999999999998</v>
      </c>
      <c r="P70" s="34"/>
      <c r="Q70" s="23"/>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20" customHeight="1" x14ac:dyDescent="0.2">
      <c r="A71" s="22" t="s">
        <v>93</v>
      </c>
      <c r="B71" s="22">
        <v>2011</v>
      </c>
      <c r="C71" s="23" t="s">
        <v>107</v>
      </c>
      <c r="D71" s="112" t="s">
        <v>1809</v>
      </c>
      <c r="E71" s="2" t="s">
        <v>1499</v>
      </c>
      <c r="F71" s="34" t="s">
        <v>1816</v>
      </c>
      <c r="I71" s="115"/>
      <c r="O71" s="2">
        <v>2</v>
      </c>
      <c r="P71" s="34"/>
      <c r="Q71" s="23"/>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20" customHeight="1" x14ac:dyDescent="0.2">
      <c r="A72" s="22" t="s">
        <v>93</v>
      </c>
      <c r="B72" s="22">
        <v>2011</v>
      </c>
      <c r="C72" s="23" t="s">
        <v>107</v>
      </c>
      <c r="D72" s="112" t="s">
        <v>179</v>
      </c>
      <c r="E72" s="2" t="s">
        <v>621</v>
      </c>
      <c r="F72" s="34" t="s">
        <v>1815</v>
      </c>
      <c r="I72" s="115"/>
      <c r="O72" s="2">
        <v>1.4</v>
      </c>
      <c r="P72" s="34"/>
      <c r="Q72" s="23"/>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20" customHeight="1" x14ac:dyDescent="0.2">
      <c r="A73" s="22" t="s">
        <v>93</v>
      </c>
      <c r="B73" s="22">
        <v>2011</v>
      </c>
      <c r="C73" s="23" t="s">
        <v>107</v>
      </c>
      <c r="D73" s="112" t="s">
        <v>190</v>
      </c>
      <c r="E73" s="2" t="s">
        <v>356</v>
      </c>
      <c r="F73" s="2" t="s">
        <v>320</v>
      </c>
      <c r="I73" s="115"/>
      <c r="O73" s="2">
        <v>0.8</v>
      </c>
      <c r="P73" s="34"/>
      <c r="Q73" s="2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20" customHeight="1" x14ac:dyDescent="0.2">
      <c r="A74" s="22" t="s">
        <v>93</v>
      </c>
      <c r="B74" s="22">
        <v>2011</v>
      </c>
      <c r="C74" s="23" t="s">
        <v>107</v>
      </c>
      <c r="D74" s="34" t="s">
        <v>1810</v>
      </c>
      <c r="E74" s="34" t="s">
        <v>615</v>
      </c>
      <c r="F74" s="34" t="s">
        <v>1811</v>
      </c>
      <c r="I74" s="115"/>
      <c r="O74" s="2">
        <v>2.1</v>
      </c>
      <c r="P74" s="34"/>
      <c r="Q74" s="23"/>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20" customHeight="1" x14ac:dyDescent="0.2">
      <c r="A75" s="22" t="s">
        <v>93</v>
      </c>
      <c r="B75" s="22">
        <v>2011</v>
      </c>
      <c r="C75" s="23" t="s">
        <v>107</v>
      </c>
      <c r="D75" s="112"/>
      <c r="E75" s="2" t="s">
        <v>137</v>
      </c>
      <c r="I75" s="115"/>
      <c r="O75" s="2">
        <v>8.8000000000000007</v>
      </c>
      <c r="P75" s="34"/>
      <c r="Q75" s="23"/>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20" customHeight="1" x14ac:dyDescent="0.2">
      <c r="A76" s="22" t="s">
        <v>93</v>
      </c>
      <c r="B76" s="22">
        <v>2016</v>
      </c>
      <c r="C76" s="23" t="s">
        <v>107</v>
      </c>
      <c r="D76" s="34" t="s">
        <v>322</v>
      </c>
      <c r="E76" s="34" t="s">
        <v>322</v>
      </c>
      <c r="F76" s="2" t="s">
        <v>322</v>
      </c>
      <c r="G76" s="26"/>
      <c r="I76" s="115"/>
      <c r="O76" s="2">
        <v>27.1</v>
      </c>
      <c r="P76" s="23" t="s">
        <v>112</v>
      </c>
      <c r="Q76" s="23" t="s">
        <v>1772</v>
      </c>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0" customHeight="1" x14ac:dyDescent="0.2">
      <c r="A77" s="22" t="s">
        <v>93</v>
      </c>
      <c r="B77" s="22">
        <v>2016</v>
      </c>
      <c r="C77" s="23" t="s">
        <v>107</v>
      </c>
      <c r="D77" s="34" t="s">
        <v>1514</v>
      </c>
      <c r="E77" s="34" t="s">
        <v>1514</v>
      </c>
      <c r="F77" s="2" t="s">
        <v>323</v>
      </c>
      <c r="G77" s="26"/>
      <c r="I77" s="115"/>
      <c r="O77" s="194" t="s">
        <v>324</v>
      </c>
      <c r="P77" s="23" t="s">
        <v>351</v>
      </c>
      <c r="Q77" s="23" t="s">
        <v>1832</v>
      </c>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0" customHeight="1" x14ac:dyDescent="0.2">
      <c r="A78" s="22" t="s">
        <v>93</v>
      </c>
      <c r="B78" s="22">
        <v>2016</v>
      </c>
      <c r="C78" s="23" t="s">
        <v>107</v>
      </c>
      <c r="D78" s="34" t="s">
        <v>127</v>
      </c>
      <c r="E78" s="34" t="s">
        <v>127</v>
      </c>
      <c r="F78" s="2" t="s">
        <v>326</v>
      </c>
      <c r="G78" s="26"/>
      <c r="I78" s="115"/>
      <c r="O78" s="2">
        <v>29</v>
      </c>
      <c r="P78" s="23" t="s">
        <v>112</v>
      </c>
      <c r="Q78" s="23" t="s">
        <v>1772</v>
      </c>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0" customHeight="1" x14ac:dyDescent="0.2">
      <c r="A79" s="22" t="s">
        <v>93</v>
      </c>
      <c r="B79" s="22">
        <v>2016</v>
      </c>
      <c r="C79" s="23" t="s">
        <v>107</v>
      </c>
      <c r="D79" s="34" t="s">
        <v>134</v>
      </c>
      <c r="E79" s="34" t="s">
        <v>195</v>
      </c>
      <c r="F79" s="2" t="s">
        <v>327</v>
      </c>
      <c r="G79" s="26"/>
      <c r="I79" s="115"/>
      <c r="O79" s="2">
        <v>29.9</v>
      </c>
      <c r="P79" s="23" t="s">
        <v>112</v>
      </c>
      <c r="Q79" s="23" t="s">
        <v>1772</v>
      </c>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0" customHeight="1" x14ac:dyDescent="0.2">
      <c r="A80" s="22" t="s">
        <v>93</v>
      </c>
      <c r="B80" s="22">
        <v>2016</v>
      </c>
      <c r="C80" s="23" t="s">
        <v>107</v>
      </c>
      <c r="D80" s="34" t="s">
        <v>1809</v>
      </c>
      <c r="E80" s="34" t="s">
        <v>187</v>
      </c>
      <c r="F80" s="2" t="s">
        <v>328</v>
      </c>
      <c r="G80" s="26"/>
      <c r="I80" s="115"/>
      <c r="O80" s="2">
        <v>14.4</v>
      </c>
      <c r="P80" s="23" t="s">
        <v>112</v>
      </c>
      <c r="Q80" s="23" t="s">
        <v>1772</v>
      </c>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0" customHeight="1" x14ac:dyDescent="0.2">
      <c r="A81" s="22" t="s">
        <v>93</v>
      </c>
      <c r="B81" s="22">
        <v>2016</v>
      </c>
      <c r="C81" s="23" t="s">
        <v>107</v>
      </c>
      <c r="D81" s="34" t="s">
        <v>190</v>
      </c>
      <c r="E81" s="34" t="s">
        <v>356</v>
      </c>
      <c r="F81" s="2" t="s">
        <v>329</v>
      </c>
      <c r="G81" s="26"/>
      <c r="I81" s="115"/>
      <c r="O81" s="2">
        <v>22.9</v>
      </c>
      <c r="P81" s="23" t="s">
        <v>110</v>
      </c>
      <c r="Q81" s="23" t="s">
        <v>1772</v>
      </c>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20" customHeight="1" x14ac:dyDescent="0.2">
      <c r="A82" s="22" t="s">
        <v>93</v>
      </c>
      <c r="B82" s="22">
        <v>2016</v>
      </c>
      <c r="C82" s="23" t="s">
        <v>107</v>
      </c>
      <c r="D82" s="34" t="s">
        <v>179</v>
      </c>
      <c r="E82" s="34" t="s">
        <v>133</v>
      </c>
      <c r="F82" s="2" t="s">
        <v>330</v>
      </c>
      <c r="G82" s="26"/>
      <c r="I82" s="115"/>
      <c r="O82" s="2">
        <v>9.9</v>
      </c>
      <c r="P82" s="23" t="s">
        <v>112</v>
      </c>
      <c r="Q82" s="23" t="s">
        <v>1772</v>
      </c>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20" customHeight="1" x14ac:dyDescent="0.2">
      <c r="A83" s="22" t="s">
        <v>93</v>
      </c>
      <c r="B83" s="22">
        <v>2016</v>
      </c>
      <c r="C83" s="23" t="s">
        <v>107</v>
      </c>
      <c r="D83" s="34" t="s">
        <v>350</v>
      </c>
      <c r="E83" s="34" t="s">
        <v>594</v>
      </c>
      <c r="F83" s="2" t="s">
        <v>331</v>
      </c>
      <c r="G83" s="26"/>
      <c r="I83" s="115"/>
      <c r="O83" s="2">
        <v>15.3</v>
      </c>
      <c r="P83" s="23" t="s">
        <v>112</v>
      </c>
      <c r="Q83" s="23" t="s">
        <v>1772</v>
      </c>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0" customHeight="1" x14ac:dyDescent="0.2">
      <c r="A84" s="22" t="s">
        <v>93</v>
      </c>
      <c r="B84" s="22">
        <v>2016</v>
      </c>
      <c r="C84" s="23" t="s">
        <v>107</v>
      </c>
      <c r="D84" s="34" t="s">
        <v>593</v>
      </c>
      <c r="E84" s="34" t="s">
        <v>593</v>
      </c>
      <c r="F84" s="34" t="s">
        <v>333</v>
      </c>
      <c r="G84" s="26"/>
      <c r="I84" s="115"/>
      <c r="O84" s="2">
        <v>15.3</v>
      </c>
      <c r="P84" s="23" t="s">
        <v>112</v>
      </c>
      <c r="Q84" s="23" t="s">
        <v>1772</v>
      </c>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0" customHeight="1" x14ac:dyDescent="0.2">
      <c r="A85" s="22" t="s">
        <v>93</v>
      </c>
      <c r="B85" s="22">
        <v>2016</v>
      </c>
      <c r="C85" s="23" t="s">
        <v>107</v>
      </c>
      <c r="D85" s="34" t="s">
        <v>1808</v>
      </c>
      <c r="E85" s="34" t="s">
        <v>1808</v>
      </c>
      <c r="F85" s="2" t="s">
        <v>334</v>
      </c>
      <c r="G85" s="26"/>
      <c r="I85" s="115"/>
      <c r="O85" s="2">
        <v>12.2</v>
      </c>
      <c r="P85" s="23" t="s">
        <v>112</v>
      </c>
      <c r="Q85" s="23" t="s">
        <v>1772</v>
      </c>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0" customHeight="1" x14ac:dyDescent="0.2">
      <c r="A86" s="22" t="s">
        <v>93</v>
      </c>
      <c r="B86" s="22">
        <v>2016</v>
      </c>
      <c r="C86" s="23" t="s">
        <v>107</v>
      </c>
      <c r="D86" s="34" t="s">
        <v>179</v>
      </c>
      <c r="E86" s="34" t="s">
        <v>133</v>
      </c>
      <c r="F86" s="2" t="s">
        <v>338</v>
      </c>
      <c r="I86" s="115"/>
      <c r="O86" s="2">
        <v>1.4</v>
      </c>
      <c r="P86" s="23" t="s">
        <v>112</v>
      </c>
      <c r="Q86" s="23" t="s">
        <v>1772</v>
      </c>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0" customHeight="1" x14ac:dyDescent="0.2">
      <c r="A87" s="22" t="s">
        <v>93</v>
      </c>
      <c r="B87" s="22">
        <v>2016</v>
      </c>
      <c r="C87" s="23" t="s">
        <v>107</v>
      </c>
      <c r="D87" s="34" t="s">
        <v>1807</v>
      </c>
      <c r="E87" s="34" t="s">
        <v>1807</v>
      </c>
      <c r="F87" s="34" t="s">
        <v>339</v>
      </c>
      <c r="I87" s="115"/>
      <c r="O87" s="2">
        <v>7.8</v>
      </c>
      <c r="P87" s="23" t="s">
        <v>112</v>
      </c>
      <c r="Q87" s="23" t="s">
        <v>1772</v>
      </c>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0" customHeight="1" x14ac:dyDescent="0.2">
      <c r="A88" s="22" t="s">
        <v>93</v>
      </c>
      <c r="B88" s="22">
        <v>2016</v>
      </c>
      <c r="C88" s="23" t="s">
        <v>107</v>
      </c>
      <c r="D88" s="112" t="s">
        <v>1798</v>
      </c>
      <c r="E88" s="112" t="s">
        <v>1798</v>
      </c>
      <c r="F88" s="2" t="s">
        <v>1812</v>
      </c>
      <c r="I88" s="115"/>
      <c r="O88" s="2">
        <v>8</v>
      </c>
      <c r="P88" s="23" t="s">
        <v>112</v>
      </c>
      <c r="Q88" s="23" t="s">
        <v>1772</v>
      </c>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20" customHeight="1" x14ac:dyDescent="0.2">
      <c r="A89" s="22" t="s">
        <v>93</v>
      </c>
      <c r="B89" s="22">
        <v>2016</v>
      </c>
      <c r="C89" s="23" t="s">
        <v>107</v>
      </c>
      <c r="D89" s="34" t="s">
        <v>738</v>
      </c>
      <c r="E89" s="34" t="s">
        <v>738</v>
      </c>
      <c r="F89" s="34" t="s">
        <v>1804</v>
      </c>
      <c r="I89" s="115"/>
      <c r="O89" s="2">
        <v>5.4</v>
      </c>
      <c r="P89" s="23" t="s">
        <v>112</v>
      </c>
      <c r="Q89" s="23" t="s">
        <v>1772</v>
      </c>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0" customHeight="1" x14ac:dyDescent="0.2">
      <c r="A90" s="22" t="s">
        <v>93</v>
      </c>
      <c r="B90" s="22">
        <v>2016</v>
      </c>
      <c r="C90" s="23" t="s">
        <v>107</v>
      </c>
      <c r="D90" s="34" t="s">
        <v>1808</v>
      </c>
      <c r="E90" s="34" t="s">
        <v>1808</v>
      </c>
      <c r="F90" s="2" t="s">
        <v>347</v>
      </c>
      <c r="I90" s="115"/>
      <c r="O90" s="2">
        <v>5.9</v>
      </c>
      <c r="P90" s="23" t="s">
        <v>112</v>
      </c>
      <c r="Q90" s="23" t="s">
        <v>1772</v>
      </c>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0" customHeight="1" x14ac:dyDescent="0.2">
      <c r="A91" s="22" t="s">
        <v>93</v>
      </c>
      <c r="B91" s="22">
        <v>2017</v>
      </c>
      <c r="C91" s="23" t="s">
        <v>107</v>
      </c>
      <c r="D91" s="34" t="s">
        <v>322</v>
      </c>
      <c r="E91" s="34" t="s">
        <v>322</v>
      </c>
      <c r="F91" s="2" t="s">
        <v>322</v>
      </c>
      <c r="I91" s="115"/>
      <c r="O91" s="2">
        <v>33</v>
      </c>
      <c r="P91" s="23" t="s">
        <v>112</v>
      </c>
      <c r="Q91" s="23" t="s">
        <v>1772</v>
      </c>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20" customHeight="1" x14ac:dyDescent="0.2">
      <c r="A92" s="22" t="s">
        <v>93</v>
      </c>
      <c r="B92" s="22">
        <v>2017</v>
      </c>
      <c r="C92" s="23" t="s">
        <v>107</v>
      </c>
      <c r="D92" s="34" t="s">
        <v>1514</v>
      </c>
      <c r="E92" s="34" t="s">
        <v>1514</v>
      </c>
      <c r="F92" s="2" t="s">
        <v>323</v>
      </c>
      <c r="I92" s="115"/>
      <c r="O92" s="2">
        <v>8.1999999999999993</v>
      </c>
      <c r="P92" s="23" t="s">
        <v>112</v>
      </c>
      <c r="Q92" s="23" t="s">
        <v>1833</v>
      </c>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0" customHeight="1" x14ac:dyDescent="0.2">
      <c r="A93" s="22" t="s">
        <v>93</v>
      </c>
      <c r="B93" s="22">
        <v>2017</v>
      </c>
      <c r="C93" s="23" t="s">
        <v>107</v>
      </c>
      <c r="D93" s="34" t="s">
        <v>127</v>
      </c>
      <c r="E93" s="34" t="s">
        <v>127</v>
      </c>
      <c r="F93" s="2" t="s">
        <v>326</v>
      </c>
      <c r="I93" s="115"/>
      <c r="O93" s="2">
        <v>27.2</v>
      </c>
      <c r="P93" s="23" t="s">
        <v>112</v>
      </c>
      <c r="Q93" s="23" t="s">
        <v>1772</v>
      </c>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20" customHeight="1" x14ac:dyDescent="0.2">
      <c r="A94" s="22" t="s">
        <v>93</v>
      </c>
      <c r="B94" s="22">
        <v>2017</v>
      </c>
      <c r="C94" s="23" t="s">
        <v>107</v>
      </c>
      <c r="D94" s="34" t="s">
        <v>134</v>
      </c>
      <c r="E94" s="34" t="s">
        <v>195</v>
      </c>
      <c r="F94" s="2" t="s">
        <v>327</v>
      </c>
      <c r="I94" s="115"/>
      <c r="O94" s="2">
        <v>25.7</v>
      </c>
      <c r="P94" s="23" t="s">
        <v>112</v>
      </c>
      <c r="Q94" s="23" t="s">
        <v>1772</v>
      </c>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20" customHeight="1" x14ac:dyDescent="0.2">
      <c r="A95" s="22" t="s">
        <v>93</v>
      </c>
      <c r="B95" s="22">
        <v>2017</v>
      </c>
      <c r="C95" s="23" t="s">
        <v>107</v>
      </c>
      <c r="D95" s="34" t="s">
        <v>1809</v>
      </c>
      <c r="E95" s="34" t="s">
        <v>187</v>
      </c>
      <c r="F95" s="2" t="s">
        <v>328</v>
      </c>
      <c r="I95" s="115"/>
      <c r="O95" s="2">
        <v>12.4</v>
      </c>
      <c r="P95" s="23" t="s">
        <v>112</v>
      </c>
      <c r="Q95" s="23" t="s">
        <v>1772</v>
      </c>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20" customHeight="1" x14ac:dyDescent="0.2">
      <c r="A96" s="22" t="s">
        <v>93</v>
      </c>
      <c r="B96" s="22">
        <v>2017</v>
      </c>
      <c r="C96" s="23" t="s">
        <v>107</v>
      </c>
      <c r="D96" s="34" t="s">
        <v>190</v>
      </c>
      <c r="E96" s="34" t="s">
        <v>356</v>
      </c>
      <c r="F96" s="2" t="s">
        <v>329</v>
      </c>
      <c r="I96" s="115"/>
      <c r="O96" s="2">
        <v>20.2</v>
      </c>
      <c r="P96" s="23" t="s">
        <v>110</v>
      </c>
      <c r="Q96" s="23" t="s">
        <v>1772</v>
      </c>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0" customHeight="1" x14ac:dyDescent="0.2">
      <c r="A97" s="22" t="s">
        <v>93</v>
      </c>
      <c r="B97" s="22">
        <v>2017</v>
      </c>
      <c r="C97" s="23" t="s">
        <v>107</v>
      </c>
      <c r="D97" s="34" t="s">
        <v>179</v>
      </c>
      <c r="E97" s="34" t="s">
        <v>133</v>
      </c>
      <c r="F97" s="2" t="s">
        <v>330</v>
      </c>
      <c r="I97" s="115"/>
      <c r="O97" s="2">
        <v>12.2</v>
      </c>
      <c r="P97" s="23" t="s">
        <v>112</v>
      </c>
      <c r="Q97" s="23" t="s">
        <v>1772</v>
      </c>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0" customHeight="1" x14ac:dyDescent="0.2">
      <c r="A98" s="22" t="s">
        <v>93</v>
      </c>
      <c r="B98" s="22">
        <v>2017</v>
      </c>
      <c r="C98" s="23" t="s">
        <v>107</v>
      </c>
      <c r="D98" s="34" t="s">
        <v>350</v>
      </c>
      <c r="E98" s="34" t="s">
        <v>594</v>
      </c>
      <c r="F98" s="2" t="s">
        <v>331</v>
      </c>
      <c r="I98" s="115"/>
      <c r="O98" s="2">
        <v>13.5</v>
      </c>
      <c r="P98" s="23" t="s">
        <v>112</v>
      </c>
      <c r="Q98" s="23" t="s">
        <v>1772</v>
      </c>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20" customHeight="1" x14ac:dyDescent="0.2">
      <c r="A99" s="22" t="s">
        <v>93</v>
      </c>
      <c r="B99" s="22">
        <v>2017</v>
      </c>
      <c r="C99" s="23" t="s">
        <v>107</v>
      </c>
      <c r="D99" s="34" t="s">
        <v>1801</v>
      </c>
      <c r="E99" s="34" t="s">
        <v>1801</v>
      </c>
      <c r="F99" s="2" t="s">
        <v>332</v>
      </c>
      <c r="I99" s="115"/>
      <c r="O99" s="2">
        <v>4.5999999999999996</v>
      </c>
      <c r="P99" s="23" t="s">
        <v>112</v>
      </c>
      <c r="Q99" s="23" t="s">
        <v>1772</v>
      </c>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0" customHeight="1" x14ac:dyDescent="0.2">
      <c r="A100" s="22" t="s">
        <v>93</v>
      </c>
      <c r="B100" s="22">
        <v>2017</v>
      </c>
      <c r="C100" s="23" t="s">
        <v>107</v>
      </c>
      <c r="D100" s="34" t="s">
        <v>593</v>
      </c>
      <c r="E100" s="34" t="s">
        <v>593</v>
      </c>
      <c r="F100" s="34" t="s">
        <v>333</v>
      </c>
      <c r="I100" s="115"/>
      <c r="O100" s="2">
        <v>11.8</v>
      </c>
      <c r="P100" s="23" t="s">
        <v>112</v>
      </c>
      <c r="Q100" s="23" t="s">
        <v>1772</v>
      </c>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0" customHeight="1" x14ac:dyDescent="0.2">
      <c r="A101" s="22" t="s">
        <v>93</v>
      </c>
      <c r="B101" s="22">
        <v>2017</v>
      </c>
      <c r="C101" s="23" t="s">
        <v>107</v>
      </c>
      <c r="D101" s="34" t="s">
        <v>1808</v>
      </c>
      <c r="E101" s="34" t="s">
        <v>1808</v>
      </c>
      <c r="F101" s="2" t="s">
        <v>334</v>
      </c>
      <c r="I101" s="115"/>
      <c r="O101" s="2">
        <v>9.9</v>
      </c>
      <c r="P101" s="23" t="s">
        <v>112</v>
      </c>
      <c r="Q101" s="23" t="s">
        <v>1772</v>
      </c>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0" customHeight="1" x14ac:dyDescent="0.2">
      <c r="A102" s="22" t="s">
        <v>93</v>
      </c>
      <c r="B102" s="22">
        <v>2017</v>
      </c>
      <c r="C102" s="23" t="s">
        <v>107</v>
      </c>
      <c r="D102" s="34" t="s">
        <v>179</v>
      </c>
      <c r="E102" s="34" t="s">
        <v>133</v>
      </c>
      <c r="F102" s="2" t="s">
        <v>338</v>
      </c>
      <c r="I102" s="115"/>
      <c r="O102" s="2">
        <v>11.4</v>
      </c>
      <c r="P102" s="23" t="s">
        <v>112</v>
      </c>
      <c r="Q102" s="23" t="s">
        <v>1772</v>
      </c>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0" customHeight="1" x14ac:dyDescent="0.2">
      <c r="A103" s="22" t="s">
        <v>93</v>
      </c>
      <c r="B103" s="22">
        <v>2017</v>
      </c>
      <c r="C103" s="23" t="s">
        <v>107</v>
      </c>
      <c r="D103" s="34" t="s">
        <v>1807</v>
      </c>
      <c r="E103" s="34" t="s">
        <v>1807</v>
      </c>
      <c r="F103" s="34" t="s">
        <v>339</v>
      </c>
      <c r="I103" s="115"/>
      <c r="O103" s="2">
        <v>6.5</v>
      </c>
      <c r="P103" s="23" t="s">
        <v>112</v>
      </c>
      <c r="Q103" s="23" t="s">
        <v>1772</v>
      </c>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0" customHeight="1" x14ac:dyDescent="0.2">
      <c r="A104" s="22" t="s">
        <v>93</v>
      </c>
      <c r="B104" s="22">
        <v>2017</v>
      </c>
      <c r="C104" s="23" t="s">
        <v>107</v>
      </c>
      <c r="D104" s="112" t="s">
        <v>1798</v>
      </c>
      <c r="E104" s="112" t="s">
        <v>1798</v>
      </c>
      <c r="F104" s="2" t="s">
        <v>1812</v>
      </c>
      <c r="I104" s="115"/>
      <c r="O104" s="2">
        <v>5.9</v>
      </c>
      <c r="P104" s="23" t="s">
        <v>112</v>
      </c>
      <c r="Q104" s="23" t="s">
        <v>1772</v>
      </c>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20" customHeight="1" x14ac:dyDescent="0.2">
      <c r="A105" s="22" t="s">
        <v>93</v>
      </c>
      <c r="B105" s="22">
        <v>2017</v>
      </c>
      <c r="C105" s="23" t="s">
        <v>107</v>
      </c>
      <c r="D105" s="34" t="s">
        <v>738</v>
      </c>
      <c r="E105" s="34" t="s">
        <v>738</v>
      </c>
      <c r="F105" s="34" t="s">
        <v>1804</v>
      </c>
      <c r="I105" s="115"/>
      <c r="O105" s="2">
        <v>4.5</v>
      </c>
      <c r="P105" s="23" t="s">
        <v>112</v>
      </c>
      <c r="Q105" s="23" t="s">
        <v>1772</v>
      </c>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20" customHeight="1" x14ac:dyDescent="0.2">
      <c r="A106" s="22" t="s">
        <v>93</v>
      </c>
      <c r="B106" s="22">
        <v>2017</v>
      </c>
      <c r="C106" s="23" t="s">
        <v>107</v>
      </c>
      <c r="D106" s="34" t="s">
        <v>1806</v>
      </c>
      <c r="E106" s="34" t="s">
        <v>1806</v>
      </c>
      <c r="F106" s="34" t="s">
        <v>1805</v>
      </c>
      <c r="I106" s="115"/>
      <c r="O106" s="2">
        <v>5.4</v>
      </c>
      <c r="P106" s="23" t="s">
        <v>112</v>
      </c>
      <c r="Q106" s="23" t="s">
        <v>1772</v>
      </c>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20" customHeight="1" x14ac:dyDescent="0.2">
      <c r="A107" s="22" t="s">
        <v>93</v>
      </c>
      <c r="B107" s="22">
        <v>2017</v>
      </c>
      <c r="C107" s="23" t="s">
        <v>107</v>
      </c>
      <c r="D107" s="34" t="s">
        <v>1808</v>
      </c>
      <c r="E107" s="34" t="s">
        <v>1808</v>
      </c>
      <c r="F107" s="2" t="s">
        <v>347</v>
      </c>
      <c r="I107" s="115"/>
      <c r="O107" s="2">
        <v>4.4000000000000004</v>
      </c>
      <c r="P107" s="23" t="s">
        <v>112</v>
      </c>
      <c r="Q107" s="23" t="s">
        <v>1772</v>
      </c>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20" customHeight="1" x14ac:dyDescent="0.2">
      <c r="A108" s="22" t="s">
        <v>93</v>
      </c>
      <c r="B108" s="22">
        <v>2017</v>
      </c>
      <c r="C108" s="23" t="s">
        <v>107</v>
      </c>
      <c r="D108" s="34" t="s">
        <v>348</v>
      </c>
      <c r="E108" s="2" t="s">
        <v>1796</v>
      </c>
      <c r="F108" s="2" t="s">
        <v>1796</v>
      </c>
      <c r="I108" s="115"/>
      <c r="O108" s="2">
        <v>5.4</v>
      </c>
      <c r="P108" s="23" t="s">
        <v>112</v>
      </c>
      <c r="Q108" s="23" t="s">
        <v>1772</v>
      </c>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0" customHeight="1" x14ac:dyDescent="0.2">
      <c r="A109" s="22" t="s">
        <v>93</v>
      </c>
      <c r="B109" s="22">
        <v>2018</v>
      </c>
      <c r="C109" s="23" t="s">
        <v>107</v>
      </c>
      <c r="D109" s="34" t="s">
        <v>322</v>
      </c>
      <c r="E109" s="34" t="s">
        <v>322</v>
      </c>
      <c r="F109" s="2" t="s">
        <v>322</v>
      </c>
      <c r="G109" s="101">
        <f>N109*9.2*12/1000</f>
        <v>430.56</v>
      </c>
      <c r="H109" s="46">
        <f>10.47*12*N109/1000</f>
        <v>489.99600000000004</v>
      </c>
      <c r="I109" s="115"/>
      <c r="J109" s="105">
        <f>N109*8.9*12/1000</f>
        <v>416.52</v>
      </c>
      <c r="N109" s="46">
        <v>3900</v>
      </c>
      <c r="O109" s="2">
        <v>48</v>
      </c>
      <c r="P109" s="23" t="s">
        <v>112</v>
      </c>
      <c r="Q109" s="23" t="s">
        <v>1831</v>
      </c>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0" customHeight="1" x14ac:dyDescent="0.2">
      <c r="A110" s="22" t="s">
        <v>93</v>
      </c>
      <c r="B110" s="22">
        <v>2018</v>
      </c>
      <c r="C110" s="23" t="s">
        <v>107</v>
      </c>
      <c r="D110" s="34" t="s">
        <v>1514</v>
      </c>
      <c r="E110" s="34" t="s">
        <v>1514</v>
      </c>
      <c r="F110" s="2" t="s">
        <v>323</v>
      </c>
      <c r="I110" s="115"/>
      <c r="O110" s="2">
        <v>13.4</v>
      </c>
      <c r="P110" s="23" t="s">
        <v>351</v>
      </c>
      <c r="Q110" s="23" t="s">
        <v>1834</v>
      </c>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20" customHeight="1" x14ac:dyDescent="0.2">
      <c r="A111" s="22" t="s">
        <v>93</v>
      </c>
      <c r="B111" s="22">
        <v>2018</v>
      </c>
      <c r="C111" s="23" t="s">
        <v>107</v>
      </c>
      <c r="D111" s="34" t="s">
        <v>127</v>
      </c>
      <c r="E111" s="34" t="s">
        <v>127</v>
      </c>
      <c r="F111" s="2" t="s">
        <v>326</v>
      </c>
      <c r="I111" s="115"/>
      <c r="O111" s="2">
        <v>23.6</v>
      </c>
      <c r="P111" s="23" t="s">
        <v>112</v>
      </c>
      <c r="Q111" s="23" t="s">
        <v>1772</v>
      </c>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20" customHeight="1" x14ac:dyDescent="0.2">
      <c r="A112" s="22" t="s">
        <v>93</v>
      </c>
      <c r="B112" s="22">
        <v>2018</v>
      </c>
      <c r="C112" s="23" t="s">
        <v>107</v>
      </c>
      <c r="D112" s="34" t="s">
        <v>134</v>
      </c>
      <c r="E112" s="34" t="s">
        <v>195</v>
      </c>
      <c r="F112" s="2" t="s">
        <v>327</v>
      </c>
      <c r="I112" s="115"/>
      <c r="O112" s="2">
        <v>19.5</v>
      </c>
      <c r="P112" s="23" t="s">
        <v>112</v>
      </c>
      <c r="Q112" s="23" t="s">
        <v>1772</v>
      </c>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20" customHeight="1" x14ac:dyDescent="0.2">
      <c r="A113" s="22" t="s">
        <v>93</v>
      </c>
      <c r="B113" s="22">
        <v>2018</v>
      </c>
      <c r="C113" s="23" t="s">
        <v>107</v>
      </c>
      <c r="D113" s="34" t="s">
        <v>1809</v>
      </c>
      <c r="E113" s="34" t="s">
        <v>187</v>
      </c>
      <c r="F113" s="2" t="s">
        <v>328</v>
      </c>
      <c r="I113" s="115"/>
      <c r="O113" s="2">
        <v>12</v>
      </c>
      <c r="P113" s="23" t="s">
        <v>112</v>
      </c>
      <c r="Q113" s="23" t="s">
        <v>1772</v>
      </c>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20" customHeight="1" x14ac:dyDescent="0.2">
      <c r="A114" s="22" t="s">
        <v>93</v>
      </c>
      <c r="B114" s="22">
        <v>2018</v>
      </c>
      <c r="C114" s="23" t="s">
        <v>107</v>
      </c>
      <c r="D114" s="34" t="s">
        <v>190</v>
      </c>
      <c r="E114" s="34" t="s">
        <v>356</v>
      </c>
      <c r="F114" s="2" t="s">
        <v>329</v>
      </c>
      <c r="I114" s="115"/>
      <c r="O114" s="2">
        <v>14.6</v>
      </c>
      <c r="P114" s="23" t="s">
        <v>110</v>
      </c>
      <c r="Q114" s="23" t="s">
        <v>1772</v>
      </c>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20" customHeight="1" x14ac:dyDescent="0.2">
      <c r="A115" s="22" t="s">
        <v>93</v>
      </c>
      <c r="B115" s="22">
        <v>2018</v>
      </c>
      <c r="C115" s="23" t="s">
        <v>107</v>
      </c>
      <c r="D115" s="34" t="s">
        <v>179</v>
      </c>
      <c r="E115" s="34" t="s">
        <v>133</v>
      </c>
      <c r="F115" s="2" t="s">
        <v>330</v>
      </c>
      <c r="I115" s="115"/>
      <c r="O115" s="2">
        <v>10.4</v>
      </c>
      <c r="P115" s="23" t="s">
        <v>112</v>
      </c>
      <c r="Q115" s="23" t="s">
        <v>1772</v>
      </c>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20" customHeight="1" x14ac:dyDescent="0.2">
      <c r="A116" s="22" t="s">
        <v>93</v>
      </c>
      <c r="B116" s="22">
        <v>2018</v>
      </c>
      <c r="C116" s="23" t="s">
        <v>107</v>
      </c>
      <c r="D116" s="34" t="s">
        <v>350</v>
      </c>
      <c r="E116" s="34" t="s">
        <v>594</v>
      </c>
      <c r="F116" s="2" t="s">
        <v>331</v>
      </c>
      <c r="I116" s="115"/>
      <c r="O116" s="2">
        <v>11.2</v>
      </c>
      <c r="P116" s="23" t="s">
        <v>112</v>
      </c>
      <c r="Q116" s="23" t="s">
        <v>1772</v>
      </c>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0" customHeight="1" x14ac:dyDescent="0.2">
      <c r="A117" s="22" t="s">
        <v>93</v>
      </c>
      <c r="B117" s="22">
        <v>2018</v>
      </c>
      <c r="C117" s="23" t="s">
        <v>107</v>
      </c>
      <c r="D117" s="34" t="s">
        <v>1801</v>
      </c>
      <c r="E117" s="34" t="s">
        <v>1801</v>
      </c>
      <c r="F117" s="2" t="s">
        <v>332</v>
      </c>
      <c r="I117" s="115"/>
      <c r="O117" s="2">
        <v>4.5999999999999996</v>
      </c>
      <c r="P117" s="23" t="s">
        <v>112</v>
      </c>
      <c r="Q117" s="23" t="s">
        <v>1772</v>
      </c>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0" customHeight="1" x14ac:dyDescent="0.2">
      <c r="A118" s="22" t="s">
        <v>93</v>
      </c>
      <c r="B118" s="22">
        <v>2018</v>
      </c>
      <c r="C118" s="23" t="s">
        <v>107</v>
      </c>
      <c r="D118" s="34" t="s">
        <v>593</v>
      </c>
      <c r="E118" s="34" t="s">
        <v>593</v>
      </c>
      <c r="F118" s="34" t="s">
        <v>333</v>
      </c>
      <c r="I118" s="115"/>
      <c r="O118" s="2">
        <v>11.1</v>
      </c>
      <c r="P118" s="23" t="s">
        <v>112</v>
      </c>
      <c r="Q118" s="23" t="s">
        <v>1772</v>
      </c>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0" customHeight="1" x14ac:dyDescent="0.2">
      <c r="A119" s="22" t="s">
        <v>93</v>
      </c>
      <c r="B119" s="22">
        <v>2018</v>
      </c>
      <c r="C119" s="23" t="s">
        <v>107</v>
      </c>
      <c r="D119" s="34" t="s">
        <v>1808</v>
      </c>
      <c r="E119" s="34" t="s">
        <v>1808</v>
      </c>
      <c r="F119" s="2" t="s">
        <v>334</v>
      </c>
      <c r="I119" s="115"/>
      <c r="O119" s="2">
        <v>8.3000000000000007</v>
      </c>
      <c r="P119" s="23" t="s">
        <v>112</v>
      </c>
      <c r="Q119" s="23" t="s">
        <v>1772</v>
      </c>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0" customHeight="1" x14ac:dyDescent="0.2">
      <c r="A120" s="22" t="s">
        <v>93</v>
      </c>
      <c r="B120" s="22">
        <v>2018</v>
      </c>
      <c r="C120" s="23" t="s">
        <v>107</v>
      </c>
      <c r="D120" s="34" t="s">
        <v>134</v>
      </c>
      <c r="E120" s="34" t="s">
        <v>195</v>
      </c>
      <c r="F120" s="2" t="s">
        <v>336</v>
      </c>
      <c r="I120" s="115"/>
      <c r="O120" s="2">
        <v>6.5</v>
      </c>
      <c r="P120" s="23" t="s">
        <v>112</v>
      </c>
      <c r="Q120" s="23" t="s">
        <v>1772</v>
      </c>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0" customHeight="1" x14ac:dyDescent="0.2">
      <c r="A121" s="22" t="s">
        <v>93</v>
      </c>
      <c r="B121" s="22">
        <v>2018</v>
      </c>
      <c r="C121" s="23" t="s">
        <v>107</v>
      </c>
      <c r="D121" s="34" t="s">
        <v>1810</v>
      </c>
      <c r="E121" s="34" t="s">
        <v>615</v>
      </c>
      <c r="F121" s="34" t="s">
        <v>337</v>
      </c>
      <c r="I121" s="115"/>
      <c r="O121" s="2">
        <v>5.3</v>
      </c>
      <c r="P121" s="23" t="s">
        <v>112</v>
      </c>
      <c r="Q121" s="23" t="s">
        <v>1772</v>
      </c>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0" customHeight="1" x14ac:dyDescent="0.2">
      <c r="A122" s="22" t="s">
        <v>93</v>
      </c>
      <c r="B122" s="22">
        <v>2018</v>
      </c>
      <c r="C122" s="23" t="s">
        <v>107</v>
      </c>
      <c r="D122" s="34" t="s">
        <v>179</v>
      </c>
      <c r="E122" s="34" t="s">
        <v>133</v>
      </c>
      <c r="F122" s="2" t="s">
        <v>338</v>
      </c>
      <c r="I122" s="115"/>
      <c r="O122" s="2">
        <v>8.9</v>
      </c>
      <c r="P122" s="23" t="s">
        <v>112</v>
      </c>
      <c r="Q122" s="23" t="s">
        <v>1772</v>
      </c>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0" customHeight="1" x14ac:dyDescent="0.2">
      <c r="A123" s="22" t="s">
        <v>93</v>
      </c>
      <c r="B123" s="22">
        <v>2018</v>
      </c>
      <c r="C123" s="23" t="s">
        <v>107</v>
      </c>
      <c r="D123" s="34" t="s">
        <v>1807</v>
      </c>
      <c r="E123" s="34" t="s">
        <v>1807</v>
      </c>
      <c r="F123" s="34" t="s">
        <v>339</v>
      </c>
      <c r="I123" s="115"/>
      <c r="O123" s="2">
        <v>6</v>
      </c>
      <c r="P123" s="23" t="s">
        <v>112</v>
      </c>
      <c r="Q123" s="23" t="s">
        <v>1772</v>
      </c>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20" customHeight="1" x14ac:dyDescent="0.2">
      <c r="A124" s="22" t="s">
        <v>93</v>
      </c>
      <c r="B124" s="22">
        <v>2018</v>
      </c>
      <c r="C124" s="23" t="s">
        <v>107</v>
      </c>
      <c r="D124" s="112" t="s">
        <v>1798</v>
      </c>
      <c r="E124" s="112" t="s">
        <v>1798</v>
      </c>
      <c r="F124" s="2" t="s">
        <v>1812</v>
      </c>
      <c r="I124" s="115"/>
      <c r="O124" s="2">
        <v>5.3</v>
      </c>
      <c r="P124" s="23" t="s">
        <v>112</v>
      </c>
      <c r="Q124" s="23" t="s">
        <v>1772</v>
      </c>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20" customHeight="1" x14ac:dyDescent="0.2">
      <c r="A125" s="22" t="s">
        <v>93</v>
      </c>
      <c r="B125" s="22">
        <v>2018</v>
      </c>
      <c r="C125" s="23" t="s">
        <v>107</v>
      </c>
      <c r="D125" s="34" t="s">
        <v>738</v>
      </c>
      <c r="E125" s="34" t="s">
        <v>738</v>
      </c>
      <c r="F125" s="34" t="s">
        <v>1804</v>
      </c>
      <c r="I125" s="115"/>
      <c r="O125" s="2">
        <v>4.7</v>
      </c>
      <c r="P125" s="23" t="s">
        <v>112</v>
      </c>
      <c r="Q125" s="23" t="s">
        <v>1772</v>
      </c>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20" customHeight="1" x14ac:dyDescent="0.2">
      <c r="A126" s="22" t="s">
        <v>93</v>
      </c>
      <c r="B126" s="22">
        <v>2018</v>
      </c>
      <c r="C126" s="23" t="s">
        <v>107</v>
      </c>
      <c r="D126" s="34" t="s">
        <v>1806</v>
      </c>
      <c r="E126" s="34" t="s">
        <v>1806</v>
      </c>
      <c r="F126" s="34" t="s">
        <v>1805</v>
      </c>
      <c r="I126" s="115"/>
      <c r="O126" s="2">
        <v>4.8</v>
      </c>
      <c r="P126" s="23" t="s">
        <v>112</v>
      </c>
      <c r="Q126" s="23" t="s">
        <v>1772</v>
      </c>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0" customHeight="1" x14ac:dyDescent="0.2">
      <c r="A127" s="22" t="s">
        <v>93</v>
      </c>
      <c r="B127" s="22">
        <v>2018</v>
      </c>
      <c r="C127" s="23" t="s">
        <v>107</v>
      </c>
      <c r="D127" s="34" t="s">
        <v>1808</v>
      </c>
      <c r="E127" s="34" t="s">
        <v>1808</v>
      </c>
      <c r="F127" s="2" t="s">
        <v>347</v>
      </c>
      <c r="I127" s="115"/>
      <c r="O127" s="2">
        <v>4.7</v>
      </c>
      <c r="P127" s="23" t="s">
        <v>112</v>
      </c>
      <c r="Q127" s="23" t="s">
        <v>1772</v>
      </c>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0" customHeight="1" x14ac:dyDescent="0.2">
      <c r="A128" s="22" t="s">
        <v>93</v>
      </c>
      <c r="B128" s="22">
        <v>2018</v>
      </c>
      <c r="C128" s="23" t="s">
        <v>107</v>
      </c>
      <c r="D128" s="34" t="s">
        <v>348</v>
      </c>
      <c r="E128" s="2" t="s">
        <v>1796</v>
      </c>
      <c r="F128" s="2" t="s">
        <v>1796</v>
      </c>
      <c r="I128" s="115"/>
      <c r="O128" s="2">
        <v>4.8</v>
      </c>
      <c r="P128" s="23" t="s">
        <v>112</v>
      </c>
      <c r="Q128" s="23" t="s">
        <v>1772</v>
      </c>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0" customHeight="1" x14ac:dyDescent="0.2">
      <c r="A129" s="22" t="s">
        <v>93</v>
      </c>
      <c r="B129" s="22">
        <v>2019</v>
      </c>
      <c r="C129" s="23" t="s">
        <v>107</v>
      </c>
      <c r="D129" s="34" t="s">
        <v>322</v>
      </c>
      <c r="E129" s="34" t="s">
        <v>322</v>
      </c>
      <c r="F129" s="2" t="s">
        <v>322</v>
      </c>
      <c r="G129" s="101">
        <f>H129/1.12</f>
        <v>741.54642857142858</v>
      </c>
      <c r="H129" s="46">
        <f>10.33*12*N129/1000</f>
        <v>830.53200000000004</v>
      </c>
      <c r="I129" s="115"/>
      <c r="J129" s="105">
        <f>N129*8.9*12/1000</f>
        <v>715.56</v>
      </c>
      <c r="N129" s="46">
        <v>6700</v>
      </c>
      <c r="O129" s="2">
        <v>58</v>
      </c>
      <c r="P129" s="34" t="s">
        <v>112</v>
      </c>
      <c r="Q129" s="23" t="s">
        <v>1830</v>
      </c>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20" customHeight="1" x14ac:dyDescent="0.2">
      <c r="A130" s="22" t="s">
        <v>93</v>
      </c>
      <c r="B130" s="22">
        <v>2019</v>
      </c>
      <c r="C130" s="23" t="s">
        <v>107</v>
      </c>
      <c r="D130" s="34" t="s">
        <v>1514</v>
      </c>
      <c r="E130" s="34" t="s">
        <v>1514</v>
      </c>
      <c r="F130" s="2" t="s">
        <v>323</v>
      </c>
      <c r="G130" s="101">
        <f>5700*0.059</f>
        <v>336.29999999999995</v>
      </c>
      <c r="I130" s="115"/>
      <c r="N130" s="46">
        <v>2000</v>
      </c>
      <c r="O130" s="2">
        <v>19.8</v>
      </c>
      <c r="P130" s="34" t="s">
        <v>351</v>
      </c>
      <c r="Q130" s="23" t="s">
        <v>1835</v>
      </c>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20" customHeight="1" x14ac:dyDescent="0.2">
      <c r="A131" s="22" t="s">
        <v>93</v>
      </c>
      <c r="B131" s="22">
        <v>2019</v>
      </c>
      <c r="C131" s="23" t="s">
        <v>107</v>
      </c>
      <c r="D131" s="34" t="s">
        <v>127</v>
      </c>
      <c r="E131" s="34" t="s">
        <v>127</v>
      </c>
      <c r="F131" s="2" t="s">
        <v>326</v>
      </c>
      <c r="I131" s="115"/>
      <c r="O131" s="2">
        <v>20.9</v>
      </c>
      <c r="P131" s="34" t="s">
        <v>112</v>
      </c>
      <c r="Q131" s="23" t="s">
        <v>1772</v>
      </c>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20" customHeight="1" x14ac:dyDescent="0.2">
      <c r="A132" s="22" t="s">
        <v>93</v>
      </c>
      <c r="B132" s="22">
        <v>2019</v>
      </c>
      <c r="C132" s="23" t="s">
        <v>107</v>
      </c>
      <c r="D132" s="34" t="s">
        <v>134</v>
      </c>
      <c r="E132" s="34" t="s">
        <v>195</v>
      </c>
      <c r="F132" s="2" t="s">
        <v>327</v>
      </c>
      <c r="I132" s="115"/>
      <c r="O132" s="2">
        <v>18.3</v>
      </c>
      <c r="P132" s="34" t="s">
        <v>112</v>
      </c>
      <c r="Q132" s="23" t="s">
        <v>1772</v>
      </c>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20" customHeight="1" x14ac:dyDescent="0.2">
      <c r="A133" s="22" t="s">
        <v>93</v>
      </c>
      <c r="B133" s="22">
        <v>2019</v>
      </c>
      <c r="C133" s="23" t="s">
        <v>107</v>
      </c>
      <c r="D133" s="34" t="s">
        <v>1809</v>
      </c>
      <c r="E133" s="34" t="s">
        <v>187</v>
      </c>
      <c r="F133" s="2" t="s">
        <v>328</v>
      </c>
      <c r="I133" s="115"/>
      <c r="O133" s="2">
        <v>12.9</v>
      </c>
      <c r="P133" s="34" t="s">
        <v>112</v>
      </c>
      <c r="Q133" s="23" t="s">
        <v>1772</v>
      </c>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20" customHeight="1" x14ac:dyDescent="0.2">
      <c r="A134" s="22" t="s">
        <v>93</v>
      </c>
      <c r="B134" s="22">
        <v>2019</v>
      </c>
      <c r="C134" s="23" t="s">
        <v>107</v>
      </c>
      <c r="D134" s="34" t="s">
        <v>190</v>
      </c>
      <c r="E134" s="34" t="s">
        <v>356</v>
      </c>
      <c r="F134" s="2" t="s">
        <v>329</v>
      </c>
      <c r="I134" s="115"/>
      <c r="O134" s="2">
        <v>15</v>
      </c>
      <c r="P134" s="34" t="s">
        <v>110</v>
      </c>
      <c r="Q134" s="23" t="s">
        <v>1772</v>
      </c>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20" customHeight="1" x14ac:dyDescent="0.2">
      <c r="A135" s="22" t="s">
        <v>93</v>
      </c>
      <c r="B135" s="22">
        <v>2019</v>
      </c>
      <c r="C135" s="23" t="s">
        <v>107</v>
      </c>
      <c r="D135" s="34" t="s">
        <v>190</v>
      </c>
      <c r="E135" s="34" t="s">
        <v>356</v>
      </c>
      <c r="F135" s="2" t="s">
        <v>349</v>
      </c>
      <c r="I135" s="115"/>
      <c r="N135" s="46">
        <v>1000</v>
      </c>
      <c r="O135" s="2">
        <v>14</v>
      </c>
      <c r="P135" s="34" t="s">
        <v>112</v>
      </c>
      <c r="Q135" s="23" t="s">
        <v>1772</v>
      </c>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20" customHeight="1" x14ac:dyDescent="0.2">
      <c r="A136" s="22" t="s">
        <v>93</v>
      </c>
      <c r="B136" s="22">
        <v>2019</v>
      </c>
      <c r="C136" s="23" t="s">
        <v>107</v>
      </c>
      <c r="D136" s="34" t="s">
        <v>179</v>
      </c>
      <c r="E136" s="34" t="s">
        <v>133</v>
      </c>
      <c r="F136" s="2" t="s">
        <v>330</v>
      </c>
      <c r="I136" s="115"/>
      <c r="O136" s="2">
        <v>8.9</v>
      </c>
      <c r="P136" s="34" t="s">
        <v>112</v>
      </c>
      <c r="Q136" s="23" t="s">
        <v>1772</v>
      </c>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20" customHeight="1" x14ac:dyDescent="0.2">
      <c r="A137" s="22" t="s">
        <v>93</v>
      </c>
      <c r="B137" s="22">
        <v>2019</v>
      </c>
      <c r="C137" s="23" t="s">
        <v>107</v>
      </c>
      <c r="D137" s="34" t="s">
        <v>350</v>
      </c>
      <c r="E137" s="34" t="s">
        <v>594</v>
      </c>
      <c r="F137" s="2" t="s">
        <v>331</v>
      </c>
      <c r="I137" s="115"/>
      <c r="O137" s="2">
        <v>10.3</v>
      </c>
      <c r="P137" s="34" t="s">
        <v>112</v>
      </c>
      <c r="Q137" s="23" t="s">
        <v>1772</v>
      </c>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20" customHeight="1" x14ac:dyDescent="0.2">
      <c r="A138" s="22" t="s">
        <v>93</v>
      </c>
      <c r="B138" s="22">
        <v>2019</v>
      </c>
      <c r="C138" s="23" t="s">
        <v>107</v>
      </c>
      <c r="D138" s="34" t="s">
        <v>1801</v>
      </c>
      <c r="E138" s="34" t="s">
        <v>1801</v>
      </c>
      <c r="F138" s="2" t="s">
        <v>332</v>
      </c>
      <c r="I138" s="115"/>
      <c r="O138" s="2">
        <v>5.0999999999999996</v>
      </c>
      <c r="P138" s="34" t="s">
        <v>112</v>
      </c>
      <c r="Q138" s="23" t="s">
        <v>1772</v>
      </c>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20" customHeight="1" x14ac:dyDescent="0.2">
      <c r="A139" s="22" t="s">
        <v>93</v>
      </c>
      <c r="B139" s="22">
        <v>2019</v>
      </c>
      <c r="C139" s="23" t="s">
        <v>107</v>
      </c>
      <c r="D139" s="34" t="s">
        <v>593</v>
      </c>
      <c r="E139" s="34" t="s">
        <v>593</v>
      </c>
      <c r="F139" s="34" t="s">
        <v>333</v>
      </c>
      <c r="I139" s="115"/>
      <c r="O139" s="2">
        <v>9</v>
      </c>
      <c r="P139" s="34" t="s">
        <v>112</v>
      </c>
      <c r="Q139" s="23" t="s">
        <v>1772</v>
      </c>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20" customHeight="1" x14ac:dyDescent="0.2">
      <c r="A140" s="22" t="s">
        <v>93</v>
      </c>
      <c r="B140" s="22">
        <v>2019</v>
      </c>
      <c r="C140" s="23" t="s">
        <v>107</v>
      </c>
      <c r="D140" s="34" t="s">
        <v>1808</v>
      </c>
      <c r="E140" s="34" t="s">
        <v>1808</v>
      </c>
      <c r="F140" s="2" t="s">
        <v>334</v>
      </c>
      <c r="I140" s="115"/>
      <c r="O140" s="2">
        <v>8.3000000000000007</v>
      </c>
      <c r="P140" s="34" t="s">
        <v>112</v>
      </c>
      <c r="Q140" s="23" t="s">
        <v>1772</v>
      </c>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20" customHeight="1" x14ac:dyDescent="0.2">
      <c r="A141" s="22" t="s">
        <v>93</v>
      </c>
      <c r="B141" s="22">
        <v>2019</v>
      </c>
      <c r="C141" s="23" t="s">
        <v>107</v>
      </c>
      <c r="D141" s="34" t="s">
        <v>593</v>
      </c>
      <c r="E141" s="112" t="s">
        <v>593</v>
      </c>
      <c r="F141" s="2" t="s">
        <v>335</v>
      </c>
      <c r="I141" s="115"/>
      <c r="O141" s="2">
        <v>9.1</v>
      </c>
      <c r="P141" s="34" t="s">
        <v>112</v>
      </c>
      <c r="Q141" s="23" t="s">
        <v>1772</v>
      </c>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20" customHeight="1" x14ac:dyDescent="0.2">
      <c r="A142" s="22" t="s">
        <v>93</v>
      </c>
      <c r="B142" s="22">
        <v>2019</v>
      </c>
      <c r="C142" s="23" t="s">
        <v>107</v>
      </c>
      <c r="D142" s="34" t="s">
        <v>134</v>
      </c>
      <c r="E142" s="34" t="s">
        <v>195</v>
      </c>
      <c r="F142" s="2" t="s">
        <v>336</v>
      </c>
      <c r="I142" s="115"/>
      <c r="O142" s="2">
        <v>6.5</v>
      </c>
      <c r="P142" s="34" t="s">
        <v>112</v>
      </c>
      <c r="Q142" s="23" t="s">
        <v>1772</v>
      </c>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20" customHeight="1" x14ac:dyDescent="0.2">
      <c r="A143" s="22" t="s">
        <v>93</v>
      </c>
      <c r="B143" s="22">
        <v>2019</v>
      </c>
      <c r="C143" s="23" t="s">
        <v>107</v>
      </c>
      <c r="D143" s="34" t="s">
        <v>1810</v>
      </c>
      <c r="E143" s="34" t="s">
        <v>615</v>
      </c>
      <c r="F143" s="34" t="s">
        <v>337</v>
      </c>
      <c r="I143" s="115"/>
      <c r="O143" s="2">
        <v>6.2</v>
      </c>
      <c r="P143" s="34" t="s">
        <v>112</v>
      </c>
      <c r="Q143" s="23" t="s">
        <v>1772</v>
      </c>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20" customHeight="1" x14ac:dyDescent="0.2">
      <c r="A144" s="22" t="s">
        <v>93</v>
      </c>
      <c r="B144" s="22">
        <v>2019</v>
      </c>
      <c r="C144" s="23" t="s">
        <v>107</v>
      </c>
      <c r="D144" s="34" t="s">
        <v>179</v>
      </c>
      <c r="E144" s="34" t="s">
        <v>133</v>
      </c>
      <c r="F144" s="2" t="s">
        <v>338</v>
      </c>
      <c r="I144" s="115"/>
      <c r="O144" s="2">
        <v>7.3</v>
      </c>
      <c r="P144" s="34" t="s">
        <v>112</v>
      </c>
      <c r="Q144" s="23" t="s">
        <v>1772</v>
      </c>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20" customHeight="1" x14ac:dyDescent="0.2">
      <c r="A145" s="22" t="s">
        <v>93</v>
      </c>
      <c r="B145" s="22">
        <v>2019</v>
      </c>
      <c r="C145" s="23" t="s">
        <v>107</v>
      </c>
      <c r="D145" s="34" t="s">
        <v>1807</v>
      </c>
      <c r="E145" s="34" t="s">
        <v>1807</v>
      </c>
      <c r="F145" s="34" t="s">
        <v>339</v>
      </c>
      <c r="I145" s="115"/>
      <c r="O145" s="2">
        <v>5.8</v>
      </c>
      <c r="P145" s="34" t="s">
        <v>112</v>
      </c>
      <c r="Q145" s="23" t="s">
        <v>1772</v>
      </c>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20" customHeight="1" x14ac:dyDescent="0.2">
      <c r="A146" s="22" t="s">
        <v>93</v>
      </c>
      <c r="B146" s="22">
        <v>2019</v>
      </c>
      <c r="C146" s="23" t="s">
        <v>107</v>
      </c>
      <c r="D146" s="34" t="s">
        <v>340</v>
      </c>
      <c r="E146" s="34" t="s">
        <v>340</v>
      </c>
      <c r="F146" s="34" t="s">
        <v>340</v>
      </c>
      <c r="I146" s="115"/>
      <c r="O146" s="2">
        <v>5.6</v>
      </c>
      <c r="P146" s="34" t="s">
        <v>112</v>
      </c>
      <c r="Q146" s="23" t="s">
        <v>1772</v>
      </c>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ht="20" customHeight="1" x14ac:dyDescent="0.2">
      <c r="A147" s="22" t="s">
        <v>93</v>
      </c>
      <c r="B147" s="22">
        <v>2019</v>
      </c>
      <c r="C147" s="23" t="s">
        <v>107</v>
      </c>
      <c r="D147" s="112" t="s">
        <v>1798</v>
      </c>
      <c r="E147" s="112" t="s">
        <v>1798</v>
      </c>
      <c r="F147" s="2" t="s">
        <v>1812</v>
      </c>
      <c r="I147" s="115"/>
      <c r="O147" s="2">
        <v>5.8</v>
      </c>
      <c r="P147" s="34" t="s">
        <v>112</v>
      </c>
      <c r="Q147" s="23" t="s">
        <v>1772</v>
      </c>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20" customHeight="1" x14ac:dyDescent="0.2">
      <c r="A148" s="22" t="s">
        <v>93</v>
      </c>
      <c r="B148" s="22">
        <v>2019</v>
      </c>
      <c r="C148" s="23" t="s">
        <v>107</v>
      </c>
      <c r="D148" s="34" t="s">
        <v>738</v>
      </c>
      <c r="E148" s="34" t="s">
        <v>738</v>
      </c>
      <c r="F148" s="34" t="s">
        <v>1804</v>
      </c>
      <c r="I148" s="115"/>
      <c r="O148" s="2">
        <v>5.4</v>
      </c>
      <c r="P148" s="34" t="s">
        <v>112</v>
      </c>
      <c r="Q148" s="23" t="s">
        <v>1772</v>
      </c>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20" customHeight="1" x14ac:dyDescent="0.2">
      <c r="A149" s="22" t="s">
        <v>93</v>
      </c>
      <c r="B149" s="22">
        <v>2019</v>
      </c>
      <c r="C149" s="23" t="s">
        <v>107</v>
      </c>
      <c r="D149" s="34" t="s">
        <v>1806</v>
      </c>
      <c r="E149" s="34" t="s">
        <v>1806</v>
      </c>
      <c r="F149" s="34" t="s">
        <v>1805</v>
      </c>
      <c r="I149" s="115"/>
      <c r="O149" s="2">
        <v>4.3</v>
      </c>
      <c r="P149" s="34" t="s">
        <v>112</v>
      </c>
      <c r="Q149" s="23" t="s">
        <v>1772</v>
      </c>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20" customHeight="1" x14ac:dyDescent="0.2">
      <c r="A150" s="22" t="s">
        <v>93</v>
      </c>
      <c r="B150" s="22">
        <v>2019</v>
      </c>
      <c r="C150" s="23" t="s">
        <v>107</v>
      </c>
      <c r="D150" s="2" t="s">
        <v>345</v>
      </c>
      <c r="E150" s="2" t="s">
        <v>345</v>
      </c>
      <c r="F150" s="2" t="s">
        <v>345</v>
      </c>
      <c r="I150" s="115"/>
      <c r="O150" s="2">
        <v>1.4</v>
      </c>
      <c r="P150" s="34" t="s">
        <v>112</v>
      </c>
      <c r="Q150" s="23" t="s">
        <v>1772</v>
      </c>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20" customHeight="1" x14ac:dyDescent="0.2">
      <c r="A151" s="22" t="s">
        <v>93</v>
      </c>
      <c r="B151" s="22">
        <v>2019</v>
      </c>
      <c r="C151" s="23" t="s">
        <v>107</v>
      </c>
      <c r="D151" s="34" t="s">
        <v>1777</v>
      </c>
      <c r="E151" s="112" t="s">
        <v>1776</v>
      </c>
      <c r="F151" s="2" t="s">
        <v>346</v>
      </c>
      <c r="I151" s="115"/>
      <c r="O151" s="2">
        <v>4.9000000000000004</v>
      </c>
      <c r="P151" s="34" t="s">
        <v>112</v>
      </c>
      <c r="Q151" s="23" t="s">
        <v>1772</v>
      </c>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20" customHeight="1" x14ac:dyDescent="0.2">
      <c r="A152" s="22" t="s">
        <v>93</v>
      </c>
      <c r="B152" s="22">
        <v>2019</v>
      </c>
      <c r="C152" s="23" t="s">
        <v>107</v>
      </c>
      <c r="D152" s="34" t="s">
        <v>1808</v>
      </c>
      <c r="E152" s="34" t="s">
        <v>1808</v>
      </c>
      <c r="F152" s="2" t="s">
        <v>347</v>
      </c>
      <c r="I152" s="115"/>
      <c r="O152" s="2">
        <v>4.3</v>
      </c>
      <c r="P152" s="34" t="s">
        <v>112</v>
      </c>
      <c r="Q152" s="23" t="s">
        <v>1772</v>
      </c>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20" customHeight="1" x14ac:dyDescent="0.2">
      <c r="A153" s="22" t="s">
        <v>93</v>
      </c>
      <c r="B153" s="22">
        <v>2019</v>
      </c>
      <c r="C153" s="23" t="s">
        <v>107</v>
      </c>
      <c r="D153" s="34" t="s">
        <v>348</v>
      </c>
      <c r="E153" s="2" t="s">
        <v>1796</v>
      </c>
      <c r="F153" s="2" t="s">
        <v>1796</v>
      </c>
      <c r="I153" s="115"/>
      <c r="O153" s="2">
        <v>4.4000000000000004</v>
      </c>
      <c r="P153" s="34" t="s">
        <v>112</v>
      </c>
      <c r="Q153" s="23" t="s">
        <v>1772</v>
      </c>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20" customHeight="1" x14ac:dyDescent="0.2">
      <c r="A154" s="22" t="s">
        <v>93</v>
      </c>
      <c r="B154" s="22">
        <v>2020</v>
      </c>
      <c r="C154" s="23" t="s">
        <v>107</v>
      </c>
      <c r="D154" s="34" t="s">
        <v>322</v>
      </c>
      <c r="E154" s="34" t="s">
        <v>322</v>
      </c>
      <c r="F154" s="34" t="s">
        <v>322</v>
      </c>
      <c r="G154" s="101">
        <f>H154/1.14</f>
        <v>972.69894736842116</v>
      </c>
      <c r="H154" s="46">
        <f>10.72*12*N154/1000</f>
        <v>1108.8768</v>
      </c>
      <c r="J154" s="105">
        <f>N154*8.9*12/1000</f>
        <v>920.61599999999999</v>
      </c>
      <c r="N154" s="46">
        <v>8620</v>
      </c>
      <c r="O154" s="89">
        <v>61.758333333333297</v>
      </c>
      <c r="P154" s="34" t="s">
        <v>112</v>
      </c>
      <c r="Q154" s="26" t="s">
        <v>1829</v>
      </c>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20" customHeight="1" x14ac:dyDescent="0.2">
      <c r="A155" s="22" t="s">
        <v>93</v>
      </c>
      <c r="B155" s="22">
        <v>2020</v>
      </c>
      <c r="C155" s="23" t="s">
        <v>107</v>
      </c>
      <c r="D155" s="34" t="s">
        <v>1514</v>
      </c>
      <c r="E155" s="34" t="s">
        <v>1514</v>
      </c>
      <c r="F155" s="34" t="s">
        <v>352</v>
      </c>
      <c r="G155" s="101">
        <f>7300*0.062</f>
        <v>452.6</v>
      </c>
      <c r="N155" s="46">
        <v>4000</v>
      </c>
      <c r="O155" s="89">
        <v>30.024999999999999</v>
      </c>
      <c r="P155" s="34" t="s">
        <v>351</v>
      </c>
      <c r="Q155" s="26" t="s">
        <v>1836</v>
      </c>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20" customHeight="1" x14ac:dyDescent="0.2">
      <c r="A156" s="22" t="s">
        <v>93</v>
      </c>
      <c r="B156" s="22">
        <v>2020</v>
      </c>
      <c r="C156" s="23" t="s">
        <v>107</v>
      </c>
      <c r="D156" s="34" t="s">
        <v>557</v>
      </c>
      <c r="E156" s="34" t="s">
        <v>557</v>
      </c>
      <c r="F156" s="34" t="s">
        <v>325</v>
      </c>
      <c r="G156" s="101">
        <f>0.8227*H156</f>
        <v>93.392904000000001</v>
      </c>
      <c r="H156" s="46">
        <f>4.73*12*N156/1000</f>
        <v>113.52000000000001</v>
      </c>
      <c r="N156" s="46">
        <v>2000</v>
      </c>
      <c r="O156" s="89">
        <v>23.344444444444399</v>
      </c>
      <c r="P156" s="34" t="s">
        <v>112</v>
      </c>
      <c r="Q156" s="26" t="s">
        <v>1826</v>
      </c>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20" customHeight="1" x14ac:dyDescent="0.2">
      <c r="A157" s="22" t="s">
        <v>93</v>
      </c>
      <c r="B157" s="22">
        <v>2020</v>
      </c>
      <c r="C157" s="23" t="s">
        <v>107</v>
      </c>
      <c r="D157" s="34" t="s">
        <v>190</v>
      </c>
      <c r="E157" s="34" t="s">
        <v>356</v>
      </c>
      <c r="F157" s="34" t="s">
        <v>349</v>
      </c>
      <c r="O157" s="89">
        <v>13.9583333333333</v>
      </c>
      <c r="P157" s="34" t="s">
        <v>112</v>
      </c>
      <c r="Q157" s="26" t="s">
        <v>1258</v>
      </c>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ht="20" customHeight="1" x14ac:dyDescent="0.2">
      <c r="A158" s="22" t="s">
        <v>93</v>
      </c>
      <c r="B158" s="22">
        <v>2020</v>
      </c>
      <c r="C158" s="23" t="s">
        <v>107</v>
      </c>
      <c r="D158" s="34" t="s">
        <v>1809</v>
      </c>
      <c r="E158" s="34" t="s">
        <v>187</v>
      </c>
      <c r="F158" s="34" t="s">
        <v>328</v>
      </c>
      <c r="O158" s="89">
        <v>14.875</v>
      </c>
      <c r="P158" s="34" t="s">
        <v>351</v>
      </c>
      <c r="Q158" s="26" t="s">
        <v>1258</v>
      </c>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20" customHeight="1" x14ac:dyDescent="0.2">
      <c r="A159" s="22" t="s">
        <v>93</v>
      </c>
      <c r="B159" s="22">
        <v>2020</v>
      </c>
      <c r="C159" s="23" t="s">
        <v>107</v>
      </c>
      <c r="D159" s="34" t="s">
        <v>134</v>
      </c>
      <c r="E159" s="34" t="s">
        <v>195</v>
      </c>
      <c r="F159" s="34" t="s">
        <v>327</v>
      </c>
      <c r="O159" s="89">
        <v>19.82</v>
      </c>
      <c r="P159" s="34" t="s">
        <v>351</v>
      </c>
      <c r="Q159" s="26" t="s">
        <v>1258</v>
      </c>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20" customHeight="1" x14ac:dyDescent="0.2">
      <c r="A160" s="22" t="s">
        <v>93</v>
      </c>
      <c r="B160" s="22">
        <v>2020</v>
      </c>
      <c r="C160" s="23" t="s">
        <v>107</v>
      </c>
      <c r="D160" s="34" t="s">
        <v>127</v>
      </c>
      <c r="E160" s="34" t="s">
        <v>127</v>
      </c>
      <c r="F160" s="34" t="s">
        <v>326</v>
      </c>
      <c r="O160" s="89">
        <v>18.925000000000001</v>
      </c>
      <c r="P160" s="34" t="s">
        <v>351</v>
      </c>
      <c r="Q160" s="26" t="s">
        <v>1258</v>
      </c>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ht="20" customHeight="1" x14ac:dyDescent="0.2">
      <c r="A161" s="22" t="s">
        <v>93</v>
      </c>
      <c r="B161" s="22">
        <v>2020</v>
      </c>
      <c r="C161" s="23" t="s">
        <v>107</v>
      </c>
      <c r="D161" s="34" t="s">
        <v>190</v>
      </c>
      <c r="E161" s="34" t="s">
        <v>356</v>
      </c>
      <c r="F161" s="34" t="s">
        <v>329</v>
      </c>
      <c r="O161" s="89">
        <v>14.016666666666699</v>
      </c>
      <c r="P161" s="34" t="s">
        <v>110</v>
      </c>
      <c r="Q161" s="26" t="s">
        <v>1258</v>
      </c>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20" customHeight="1" x14ac:dyDescent="0.2">
      <c r="A162" s="22" t="s">
        <v>93</v>
      </c>
      <c r="B162" s="22">
        <v>2020</v>
      </c>
      <c r="C162" s="23" t="s">
        <v>107</v>
      </c>
      <c r="D162" s="34" t="s">
        <v>350</v>
      </c>
      <c r="E162" s="34" t="s">
        <v>594</v>
      </c>
      <c r="F162" s="34" t="s">
        <v>331</v>
      </c>
      <c r="O162" s="89">
        <v>10.3</v>
      </c>
      <c r="P162" s="34" t="s">
        <v>351</v>
      </c>
      <c r="Q162" s="26" t="s">
        <v>1258</v>
      </c>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20" customHeight="1" x14ac:dyDescent="0.2">
      <c r="A163" s="22" t="s">
        <v>93</v>
      </c>
      <c r="B163" s="22">
        <v>2020</v>
      </c>
      <c r="C163" s="23" t="s">
        <v>107</v>
      </c>
      <c r="D163" s="34" t="s">
        <v>593</v>
      </c>
      <c r="E163" s="34" t="s">
        <v>593</v>
      </c>
      <c r="F163" s="34" t="s">
        <v>335</v>
      </c>
      <c r="O163" s="89">
        <v>8.0166666666666693</v>
      </c>
      <c r="P163" s="34" t="s">
        <v>351</v>
      </c>
      <c r="Q163" s="26" t="s">
        <v>1258</v>
      </c>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20" customHeight="1" x14ac:dyDescent="0.2">
      <c r="A164" s="22" t="s">
        <v>93</v>
      </c>
      <c r="B164" s="22">
        <v>2020</v>
      </c>
      <c r="C164" s="23" t="s">
        <v>107</v>
      </c>
      <c r="D164" s="34" t="s">
        <v>1801</v>
      </c>
      <c r="E164" s="34" t="s">
        <v>1801</v>
      </c>
      <c r="F164" s="34" t="s">
        <v>332</v>
      </c>
      <c r="O164" s="89">
        <v>8.4</v>
      </c>
      <c r="P164" s="34" t="s">
        <v>351</v>
      </c>
      <c r="Q164" s="26" t="s">
        <v>1258</v>
      </c>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20" customHeight="1" x14ac:dyDescent="0.2">
      <c r="A165" s="22" t="s">
        <v>93</v>
      </c>
      <c r="B165" s="22">
        <v>2020</v>
      </c>
      <c r="C165" s="23" t="s">
        <v>107</v>
      </c>
      <c r="D165" s="34" t="s">
        <v>179</v>
      </c>
      <c r="E165" s="34" t="s">
        <v>133</v>
      </c>
      <c r="F165" s="34" t="s">
        <v>330</v>
      </c>
      <c r="O165" s="89">
        <v>10.275</v>
      </c>
      <c r="P165" s="34" t="s">
        <v>351</v>
      </c>
      <c r="Q165" s="26" t="s">
        <v>1258</v>
      </c>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20" customHeight="1" x14ac:dyDescent="0.2">
      <c r="A166" s="22" t="s">
        <v>93</v>
      </c>
      <c r="B166" s="22">
        <v>2020</v>
      </c>
      <c r="C166" s="23" t="s">
        <v>107</v>
      </c>
      <c r="D166" s="34" t="s">
        <v>1808</v>
      </c>
      <c r="E166" s="34" t="s">
        <v>1808</v>
      </c>
      <c r="F166" s="34" t="s">
        <v>334</v>
      </c>
      <c r="O166" s="89">
        <v>7.87</v>
      </c>
      <c r="P166" s="34" t="s">
        <v>351</v>
      </c>
      <c r="Q166" s="26" t="s">
        <v>1258</v>
      </c>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20" customHeight="1" x14ac:dyDescent="0.2">
      <c r="A167" s="22" t="s">
        <v>93</v>
      </c>
      <c r="B167" s="22">
        <v>2020</v>
      </c>
      <c r="C167" s="23" t="s">
        <v>107</v>
      </c>
      <c r="D167" s="112" t="s">
        <v>1798</v>
      </c>
      <c r="E167" s="112" t="s">
        <v>1798</v>
      </c>
      <c r="F167" s="2" t="s">
        <v>1797</v>
      </c>
      <c r="O167" s="89">
        <v>6.75</v>
      </c>
      <c r="P167" s="34" t="s">
        <v>351</v>
      </c>
      <c r="Q167" s="26" t="s">
        <v>1258</v>
      </c>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20" customHeight="1" x14ac:dyDescent="0.2">
      <c r="A168" s="22" t="s">
        <v>93</v>
      </c>
      <c r="B168" s="22">
        <v>2020</v>
      </c>
      <c r="C168" s="23" t="s">
        <v>107</v>
      </c>
      <c r="D168" s="34" t="s">
        <v>340</v>
      </c>
      <c r="E168" s="34" t="s">
        <v>340</v>
      </c>
      <c r="F168" s="34" t="s">
        <v>340</v>
      </c>
      <c r="O168" s="89">
        <v>6.4777777777777796</v>
      </c>
      <c r="P168" s="34" t="s">
        <v>351</v>
      </c>
      <c r="Q168" s="26" t="s">
        <v>1258</v>
      </c>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20" customHeight="1" x14ac:dyDescent="0.2">
      <c r="A169" s="22" t="s">
        <v>93</v>
      </c>
      <c r="B169" s="22">
        <v>2020</v>
      </c>
      <c r="C169" s="23" t="s">
        <v>107</v>
      </c>
      <c r="D169" s="34" t="s">
        <v>1807</v>
      </c>
      <c r="E169" s="34" t="s">
        <v>1807</v>
      </c>
      <c r="F169" s="34" t="s">
        <v>339</v>
      </c>
      <c r="O169" s="89">
        <v>7.2750000000000004</v>
      </c>
      <c r="P169" s="34" t="s">
        <v>351</v>
      </c>
      <c r="Q169" s="26" t="s">
        <v>1258</v>
      </c>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20" customHeight="1" x14ac:dyDescent="0.2">
      <c r="A170" s="22" t="s">
        <v>93</v>
      </c>
      <c r="B170" s="22">
        <v>2020</v>
      </c>
      <c r="C170" s="23" t="s">
        <v>107</v>
      </c>
      <c r="D170" s="34" t="s">
        <v>593</v>
      </c>
      <c r="E170" s="34" t="s">
        <v>593</v>
      </c>
      <c r="F170" s="34" t="s">
        <v>333</v>
      </c>
      <c r="O170" s="89">
        <v>8.44166666666667</v>
      </c>
      <c r="P170" s="34" t="s">
        <v>351</v>
      </c>
      <c r="Q170" s="26" t="s">
        <v>1258</v>
      </c>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20" customHeight="1" x14ac:dyDescent="0.2">
      <c r="A171" s="22" t="s">
        <v>93</v>
      </c>
      <c r="B171" s="22">
        <v>2020</v>
      </c>
      <c r="C171" s="23" t="s">
        <v>107</v>
      </c>
      <c r="D171" s="34" t="s">
        <v>1806</v>
      </c>
      <c r="E171" s="34" t="s">
        <v>1806</v>
      </c>
      <c r="F171" s="34" t="s">
        <v>1805</v>
      </c>
      <c r="O171" s="89">
        <v>6.76</v>
      </c>
      <c r="P171" s="34" t="s">
        <v>351</v>
      </c>
      <c r="Q171" s="26" t="s">
        <v>1258</v>
      </c>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20" customHeight="1" x14ac:dyDescent="0.2">
      <c r="A172" s="22" t="s">
        <v>93</v>
      </c>
      <c r="B172" s="22">
        <v>2020</v>
      </c>
      <c r="C172" s="23" t="s">
        <v>107</v>
      </c>
      <c r="D172" s="34" t="s">
        <v>738</v>
      </c>
      <c r="E172" s="34" t="s">
        <v>738</v>
      </c>
      <c r="F172" s="34" t="s">
        <v>342</v>
      </c>
      <c r="O172" s="89">
        <v>5.6777777777777798</v>
      </c>
      <c r="P172" s="34" t="s">
        <v>351</v>
      </c>
      <c r="Q172" s="26" t="s">
        <v>1258</v>
      </c>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20" customHeight="1" x14ac:dyDescent="0.2">
      <c r="A173" s="22" t="s">
        <v>93</v>
      </c>
      <c r="B173" s="22">
        <v>2020</v>
      </c>
      <c r="C173" s="23" t="s">
        <v>107</v>
      </c>
      <c r="D173" s="34" t="s">
        <v>1803</v>
      </c>
      <c r="E173" s="34" t="s">
        <v>1803</v>
      </c>
      <c r="F173" s="34" t="s">
        <v>353</v>
      </c>
      <c r="O173" s="89">
        <v>4.4400000000000004</v>
      </c>
      <c r="P173" s="34" t="s">
        <v>351</v>
      </c>
      <c r="Q173" s="26" t="s">
        <v>1258</v>
      </c>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20" customHeight="1" x14ac:dyDescent="0.2">
      <c r="A174" s="22" t="s">
        <v>93</v>
      </c>
      <c r="B174" s="22">
        <v>2020</v>
      </c>
      <c r="C174" s="23" t="s">
        <v>107</v>
      </c>
      <c r="D174" s="34" t="s">
        <v>179</v>
      </c>
      <c r="E174" s="34" t="s">
        <v>133</v>
      </c>
      <c r="F174" s="34" t="s">
        <v>338</v>
      </c>
      <c r="O174" s="89">
        <v>7.5181818181818203</v>
      </c>
      <c r="P174" s="34" t="s">
        <v>351</v>
      </c>
      <c r="Q174" s="26" t="s">
        <v>1258</v>
      </c>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20" customHeight="1" x14ac:dyDescent="0.2">
      <c r="A175" s="22" t="s">
        <v>93</v>
      </c>
      <c r="B175" s="22">
        <v>2020</v>
      </c>
      <c r="C175" s="23" t="s">
        <v>107</v>
      </c>
      <c r="D175" s="34" t="s">
        <v>134</v>
      </c>
      <c r="E175" s="34" t="s">
        <v>195</v>
      </c>
      <c r="F175" s="34" t="s">
        <v>336</v>
      </c>
      <c r="O175" s="89">
        <v>7.4249999999999998</v>
      </c>
      <c r="P175" s="34" t="s">
        <v>351</v>
      </c>
      <c r="Q175" s="26" t="s">
        <v>1258</v>
      </c>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20" customHeight="1" x14ac:dyDescent="0.2">
      <c r="A176" s="22" t="s">
        <v>93</v>
      </c>
      <c r="B176" s="22">
        <v>2020</v>
      </c>
      <c r="C176" s="23" t="s">
        <v>107</v>
      </c>
      <c r="D176" s="34" t="s">
        <v>1800</v>
      </c>
      <c r="E176" s="34" t="s">
        <v>198</v>
      </c>
      <c r="F176" s="34" t="s">
        <v>337</v>
      </c>
      <c r="O176" s="89">
        <v>7.6272727272727296</v>
      </c>
      <c r="P176" s="34" t="s">
        <v>351</v>
      </c>
      <c r="Q176" s="26" t="s">
        <v>1258</v>
      </c>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20" customHeight="1" x14ac:dyDescent="0.2">
      <c r="A177" s="22" t="s">
        <v>93</v>
      </c>
      <c r="B177" s="22">
        <v>2020</v>
      </c>
      <c r="C177" s="23" t="s">
        <v>107</v>
      </c>
      <c r="D177" s="34" t="s">
        <v>179</v>
      </c>
      <c r="E177" s="34" t="s">
        <v>133</v>
      </c>
      <c r="F177" s="2" t="s">
        <v>338</v>
      </c>
      <c r="I177" s="115"/>
      <c r="O177" s="2">
        <v>7.2</v>
      </c>
      <c r="P177" s="34" t="s">
        <v>112</v>
      </c>
      <c r="Q177" s="23" t="s">
        <v>1772</v>
      </c>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ht="20" customHeight="1" x14ac:dyDescent="0.2">
      <c r="A178" s="22" t="s">
        <v>93</v>
      </c>
      <c r="B178" s="22">
        <v>2020</v>
      </c>
      <c r="C178" s="23" t="s">
        <v>107</v>
      </c>
      <c r="D178" s="34" t="s">
        <v>1807</v>
      </c>
      <c r="E178" s="34" t="s">
        <v>1807</v>
      </c>
      <c r="F178" s="34" t="s">
        <v>339</v>
      </c>
      <c r="I178" s="115"/>
      <c r="O178" s="2">
        <v>6.6</v>
      </c>
      <c r="P178" s="34" t="s">
        <v>112</v>
      </c>
      <c r="Q178" s="23" t="s">
        <v>1772</v>
      </c>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ht="20" customHeight="1" x14ac:dyDescent="0.2">
      <c r="A179" s="22" t="s">
        <v>93</v>
      </c>
      <c r="B179" s="22">
        <v>2020</v>
      </c>
      <c r="C179" s="23" t="s">
        <v>107</v>
      </c>
      <c r="D179" s="34" t="s">
        <v>340</v>
      </c>
      <c r="E179" s="34" t="s">
        <v>340</v>
      </c>
      <c r="F179" s="34" t="s">
        <v>340</v>
      </c>
      <c r="I179" s="115"/>
      <c r="O179" s="2">
        <v>6.21</v>
      </c>
      <c r="P179" s="34" t="s">
        <v>112</v>
      </c>
      <c r="Q179" s="23" t="s">
        <v>1772</v>
      </c>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ht="20" customHeight="1" x14ac:dyDescent="0.2">
      <c r="A180" s="22" t="s">
        <v>93</v>
      </c>
      <c r="B180" s="22">
        <v>2020</v>
      </c>
      <c r="C180" s="23" t="s">
        <v>107</v>
      </c>
      <c r="D180" s="112" t="s">
        <v>1798</v>
      </c>
      <c r="E180" s="112" t="s">
        <v>1798</v>
      </c>
      <c r="F180" s="2" t="s">
        <v>1797</v>
      </c>
      <c r="I180" s="115"/>
      <c r="O180" s="2">
        <v>6</v>
      </c>
      <c r="P180" s="34" t="s">
        <v>112</v>
      </c>
      <c r="Q180" s="23" t="s">
        <v>1772</v>
      </c>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ht="20" customHeight="1" x14ac:dyDescent="0.2">
      <c r="A181" s="22" t="s">
        <v>93</v>
      </c>
      <c r="B181" s="22">
        <v>2020</v>
      </c>
      <c r="C181" s="23" t="s">
        <v>107</v>
      </c>
      <c r="D181" s="34" t="s">
        <v>738</v>
      </c>
      <c r="E181" s="34" t="s">
        <v>738</v>
      </c>
      <c r="F181" s="34" t="s">
        <v>1804</v>
      </c>
      <c r="I181" s="115"/>
      <c r="O181" s="2">
        <v>6</v>
      </c>
      <c r="P181" s="34" t="s">
        <v>112</v>
      </c>
      <c r="Q181" s="23" t="s">
        <v>1772</v>
      </c>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20" customHeight="1" x14ac:dyDescent="0.2">
      <c r="A182" s="22" t="s">
        <v>93</v>
      </c>
      <c r="B182" s="22">
        <v>2020</v>
      </c>
      <c r="C182" s="23" t="s">
        <v>107</v>
      </c>
      <c r="D182" s="34" t="s">
        <v>1806</v>
      </c>
      <c r="E182" s="34" t="s">
        <v>1806</v>
      </c>
      <c r="F182" s="34" t="s">
        <v>1805</v>
      </c>
      <c r="I182" s="115"/>
      <c r="O182" s="2">
        <v>5.8</v>
      </c>
      <c r="P182" s="34" t="s">
        <v>112</v>
      </c>
      <c r="Q182" s="23" t="s">
        <v>1772</v>
      </c>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20" customHeight="1" x14ac:dyDescent="0.2">
      <c r="A183" s="22" t="s">
        <v>93</v>
      </c>
      <c r="B183" s="22">
        <v>2020</v>
      </c>
      <c r="C183" s="23" t="s">
        <v>107</v>
      </c>
      <c r="D183" s="34" t="s">
        <v>1809</v>
      </c>
      <c r="E183" s="34" t="s">
        <v>1809</v>
      </c>
      <c r="F183" s="2" t="s">
        <v>344</v>
      </c>
      <c r="I183" s="115"/>
      <c r="O183" s="2">
        <v>5.8</v>
      </c>
      <c r="P183" s="34" t="s">
        <v>112</v>
      </c>
      <c r="Q183" s="23" t="s">
        <v>1772</v>
      </c>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ht="20" customHeight="1" x14ac:dyDescent="0.2">
      <c r="A184" s="22" t="s">
        <v>93</v>
      </c>
      <c r="B184" s="22">
        <v>2020</v>
      </c>
      <c r="C184" s="23" t="s">
        <v>107</v>
      </c>
      <c r="D184" s="2" t="s">
        <v>345</v>
      </c>
      <c r="E184" s="2" t="s">
        <v>345</v>
      </c>
      <c r="F184" s="2" t="s">
        <v>345</v>
      </c>
      <c r="I184" s="115"/>
      <c r="O184" s="2">
        <v>5.3</v>
      </c>
      <c r="P184" s="34" t="s">
        <v>112</v>
      </c>
      <c r="Q184" s="23" t="s">
        <v>1772</v>
      </c>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ht="20" customHeight="1" x14ac:dyDescent="0.2">
      <c r="A185" s="22" t="s">
        <v>93</v>
      </c>
      <c r="B185" s="22">
        <v>2020</v>
      </c>
      <c r="C185" s="23" t="s">
        <v>107</v>
      </c>
      <c r="D185" s="34" t="s">
        <v>1777</v>
      </c>
      <c r="E185" s="112" t="s">
        <v>1776</v>
      </c>
      <c r="F185" s="2" t="s">
        <v>346</v>
      </c>
      <c r="I185" s="115"/>
      <c r="O185" s="2">
        <v>5.2</v>
      </c>
      <c r="P185" s="34" t="s">
        <v>112</v>
      </c>
      <c r="Q185" s="23" t="s">
        <v>1772</v>
      </c>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20" customHeight="1" x14ac:dyDescent="0.2">
      <c r="A186" s="22" t="s">
        <v>93</v>
      </c>
      <c r="B186" s="22">
        <v>2020</v>
      </c>
      <c r="C186" s="23" t="s">
        <v>107</v>
      </c>
      <c r="D186" s="34" t="s">
        <v>1808</v>
      </c>
      <c r="E186" s="34" t="s">
        <v>1808</v>
      </c>
      <c r="F186" s="2" t="s">
        <v>347</v>
      </c>
      <c r="I186" s="115"/>
      <c r="O186" s="2">
        <v>5.0999999999999996</v>
      </c>
      <c r="P186" s="34" t="s">
        <v>112</v>
      </c>
      <c r="Q186" s="23" t="s">
        <v>1772</v>
      </c>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20" customHeight="1" x14ac:dyDescent="0.2">
      <c r="A187" s="22" t="s">
        <v>93</v>
      </c>
      <c r="B187" s="22">
        <v>2020</v>
      </c>
      <c r="C187" s="23" t="s">
        <v>107</v>
      </c>
      <c r="D187" s="34" t="s">
        <v>348</v>
      </c>
      <c r="E187" s="2" t="s">
        <v>1796</v>
      </c>
      <c r="F187" s="2" t="s">
        <v>1796</v>
      </c>
      <c r="G187" s="26"/>
      <c r="I187" s="115"/>
      <c r="O187" s="2">
        <v>4.9000000000000004</v>
      </c>
      <c r="P187" s="34" t="s">
        <v>112</v>
      </c>
      <c r="Q187" s="23" t="s">
        <v>1772</v>
      </c>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20" customHeight="1" x14ac:dyDescent="0.2">
      <c r="A188" s="22" t="s">
        <v>93</v>
      </c>
      <c r="B188" s="22">
        <v>2021</v>
      </c>
      <c r="C188" s="23" t="s">
        <v>107</v>
      </c>
      <c r="D188" s="34" t="s">
        <v>322</v>
      </c>
      <c r="E188" s="34" t="s">
        <v>322</v>
      </c>
      <c r="F188" s="34" t="s">
        <v>322</v>
      </c>
      <c r="G188" s="101">
        <v>1104</v>
      </c>
      <c r="H188" s="46">
        <f>11.64*12*N188/1000</f>
        <v>1396.8</v>
      </c>
      <c r="J188" s="105">
        <f>N188*8.9*12/1000</f>
        <v>1068</v>
      </c>
      <c r="K188" s="105">
        <f>G188-J188</f>
        <v>36</v>
      </c>
      <c r="N188" s="46">
        <v>10000</v>
      </c>
      <c r="O188" s="89">
        <v>63.6</v>
      </c>
      <c r="P188" s="34" t="s">
        <v>112</v>
      </c>
      <c r="Q188" s="26" t="s">
        <v>1828</v>
      </c>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20" customHeight="1" x14ac:dyDescent="0.2">
      <c r="A189" s="22" t="s">
        <v>93</v>
      </c>
      <c r="B189" s="22">
        <v>2021</v>
      </c>
      <c r="C189" s="23" t="s">
        <v>107</v>
      </c>
      <c r="D189" s="34" t="s">
        <v>1514</v>
      </c>
      <c r="E189" s="34" t="s">
        <v>1514</v>
      </c>
      <c r="F189" s="34" t="s">
        <v>352</v>
      </c>
      <c r="G189" s="101">
        <f>9000*0.065</f>
        <v>585</v>
      </c>
      <c r="J189" s="105">
        <f t="shared" ref="J189:J214" si="0">0.88*G189</f>
        <v>514.79999999999995</v>
      </c>
      <c r="K189" s="105">
        <f t="shared" ref="K189:K215" si="1">0.12*G189</f>
        <v>70.2</v>
      </c>
      <c r="N189" s="46">
        <v>6000</v>
      </c>
      <c r="O189" s="89">
        <v>36.1</v>
      </c>
      <c r="P189" s="34" t="s">
        <v>351</v>
      </c>
      <c r="Q189" s="26" t="s">
        <v>1856</v>
      </c>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ht="20" customHeight="1" x14ac:dyDescent="0.2">
      <c r="A190" s="22" t="s">
        <v>93</v>
      </c>
      <c r="B190" s="22">
        <v>2021</v>
      </c>
      <c r="C190" s="23" t="s">
        <v>107</v>
      </c>
      <c r="D190" s="34" t="s">
        <v>557</v>
      </c>
      <c r="E190" s="34" t="s">
        <v>557</v>
      </c>
      <c r="F190" s="34" t="s">
        <v>325</v>
      </c>
      <c r="G190" s="101">
        <f>0.8857*H190</f>
        <v>206.08467600000003</v>
      </c>
      <c r="H190" s="46">
        <f>5.54*12*N190/1000</f>
        <v>232.68</v>
      </c>
      <c r="J190" s="105">
        <f t="shared" si="0"/>
        <v>181.35451488000004</v>
      </c>
      <c r="K190" s="105">
        <f t="shared" si="1"/>
        <v>24.730161120000002</v>
      </c>
      <c r="N190" s="46">
        <v>3500</v>
      </c>
      <c r="O190" s="89">
        <v>26.1</v>
      </c>
      <c r="P190" s="34" t="s">
        <v>112</v>
      </c>
      <c r="Q190" s="26" t="s">
        <v>1857</v>
      </c>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ht="20" customHeight="1" x14ac:dyDescent="0.2">
      <c r="A191" s="22" t="s">
        <v>93</v>
      </c>
      <c r="B191" s="22">
        <v>2021</v>
      </c>
      <c r="C191" s="23" t="s">
        <v>107</v>
      </c>
      <c r="D191" s="34" t="s">
        <v>190</v>
      </c>
      <c r="E191" s="34" t="s">
        <v>356</v>
      </c>
      <c r="F191" s="34" t="s">
        <v>349</v>
      </c>
      <c r="J191" s="105">
        <f t="shared" si="0"/>
        <v>0</v>
      </c>
      <c r="K191" s="105">
        <f t="shared" si="1"/>
        <v>0</v>
      </c>
      <c r="N191" s="46">
        <v>1500</v>
      </c>
      <c r="O191" s="89">
        <v>11.3</v>
      </c>
      <c r="P191" s="34" t="s">
        <v>112</v>
      </c>
      <c r="Q191" s="26" t="s">
        <v>1858</v>
      </c>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ht="20" customHeight="1" x14ac:dyDescent="0.2">
      <c r="A192" s="22" t="s">
        <v>93</v>
      </c>
      <c r="B192" s="22">
        <v>2021</v>
      </c>
      <c r="C192" s="23" t="s">
        <v>107</v>
      </c>
      <c r="D192" s="34" t="s">
        <v>1809</v>
      </c>
      <c r="E192" s="34" t="s">
        <v>187</v>
      </c>
      <c r="F192" s="34" t="s">
        <v>328</v>
      </c>
      <c r="J192" s="105">
        <f t="shared" si="0"/>
        <v>0</v>
      </c>
      <c r="K192" s="105">
        <f t="shared" si="1"/>
        <v>0</v>
      </c>
      <c r="O192" s="89">
        <v>14.5</v>
      </c>
      <c r="P192" s="34" t="s">
        <v>351</v>
      </c>
      <c r="Q192" s="26" t="s">
        <v>1858</v>
      </c>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ht="20" customHeight="1" x14ac:dyDescent="0.2">
      <c r="A193" s="22" t="s">
        <v>93</v>
      </c>
      <c r="B193" s="22">
        <v>2021</v>
      </c>
      <c r="C193" s="23" t="s">
        <v>107</v>
      </c>
      <c r="D193" s="34" t="s">
        <v>127</v>
      </c>
      <c r="E193" s="34" t="s">
        <v>127</v>
      </c>
      <c r="F193" s="34" t="s">
        <v>326</v>
      </c>
      <c r="G193" s="26"/>
      <c r="J193" s="105">
        <f t="shared" si="0"/>
        <v>0</v>
      </c>
      <c r="K193" s="105">
        <f t="shared" si="1"/>
        <v>0</v>
      </c>
      <c r="O193" s="89">
        <v>16.600000000000001</v>
      </c>
      <c r="P193" s="34" t="s">
        <v>110</v>
      </c>
      <c r="Q193" s="26" t="s">
        <v>1858</v>
      </c>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ht="20" customHeight="1" x14ac:dyDescent="0.2">
      <c r="A194" s="22" t="s">
        <v>93</v>
      </c>
      <c r="B194" s="22">
        <v>2021</v>
      </c>
      <c r="C194" s="23" t="s">
        <v>107</v>
      </c>
      <c r="D194" s="34" t="s">
        <v>190</v>
      </c>
      <c r="E194" s="34" t="s">
        <v>356</v>
      </c>
      <c r="F194" s="34" t="s">
        <v>329</v>
      </c>
      <c r="G194" s="101">
        <f>5770-'Multichannel Video Distribution'!G60-'Broadcast TV'!G87-'Pay TV Programming Services '!G66-'Film TV Online Video Production'!G474-'Film TV OVS Distribution'!G43-2202</f>
        <v>606.47000000000025</v>
      </c>
      <c r="J194" s="105">
        <f t="shared" si="0"/>
        <v>533.69360000000017</v>
      </c>
      <c r="K194" s="105">
        <f t="shared" si="1"/>
        <v>72.776400000000024</v>
      </c>
      <c r="O194" s="89">
        <v>12.9</v>
      </c>
      <c r="P194" s="34" t="s">
        <v>110</v>
      </c>
      <c r="Q194" s="26" t="s">
        <v>1864</v>
      </c>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20" customHeight="1" x14ac:dyDescent="0.2">
      <c r="A195" s="22" t="s">
        <v>93</v>
      </c>
      <c r="B195" s="22">
        <v>2021</v>
      </c>
      <c r="C195" s="23" t="s">
        <v>107</v>
      </c>
      <c r="D195" s="34" t="s">
        <v>350</v>
      </c>
      <c r="E195" s="34" t="s">
        <v>594</v>
      </c>
      <c r="F195" s="34" t="s">
        <v>331</v>
      </c>
      <c r="J195" s="105">
        <f t="shared" si="0"/>
        <v>0</v>
      </c>
      <c r="K195" s="105">
        <f t="shared" si="1"/>
        <v>0</v>
      </c>
      <c r="O195" s="89">
        <v>9.8000000000000007</v>
      </c>
      <c r="P195" s="34" t="s">
        <v>110</v>
      </c>
      <c r="Q195" s="26" t="s">
        <v>1858</v>
      </c>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20" customHeight="1" x14ac:dyDescent="0.2">
      <c r="A196" s="22" t="s">
        <v>93</v>
      </c>
      <c r="B196" s="22">
        <v>2021</v>
      </c>
      <c r="C196" s="23" t="s">
        <v>107</v>
      </c>
      <c r="D196" s="34" t="s">
        <v>593</v>
      </c>
      <c r="E196" s="34" t="s">
        <v>593</v>
      </c>
      <c r="F196" s="34" t="s">
        <v>335</v>
      </c>
      <c r="G196" s="26"/>
      <c r="J196" s="105">
        <f t="shared" si="0"/>
        <v>0</v>
      </c>
      <c r="K196" s="105">
        <f t="shared" si="1"/>
        <v>0</v>
      </c>
      <c r="O196" s="89">
        <v>8.8000000000000007</v>
      </c>
      <c r="P196" s="34" t="s">
        <v>112</v>
      </c>
      <c r="Q196" s="26" t="s">
        <v>1858</v>
      </c>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ht="20" customHeight="1" x14ac:dyDescent="0.2">
      <c r="A197" s="22" t="s">
        <v>93</v>
      </c>
      <c r="B197" s="22">
        <v>2021</v>
      </c>
      <c r="C197" s="23" t="s">
        <v>107</v>
      </c>
      <c r="D197" s="34" t="s">
        <v>1809</v>
      </c>
      <c r="E197" s="34" t="s">
        <v>1809</v>
      </c>
      <c r="F197" s="34" t="s">
        <v>344</v>
      </c>
      <c r="G197" s="26"/>
      <c r="J197" s="105">
        <f t="shared" si="0"/>
        <v>0</v>
      </c>
      <c r="K197" s="105">
        <f t="shared" si="1"/>
        <v>0</v>
      </c>
      <c r="O197" s="89">
        <v>8.6999999999999993</v>
      </c>
      <c r="P197" s="34" t="s">
        <v>112</v>
      </c>
      <c r="Q197" s="26" t="s">
        <v>1858</v>
      </c>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ht="20" customHeight="1" x14ac:dyDescent="0.2">
      <c r="A198" s="22" t="s">
        <v>93</v>
      </c>
      <c r="B198" s="22">
        <v>2021</v>
      </c>
      <c r="C198" s="23" t="s">
        <v>107</v>
      </c>
      <c r="D198" s="34" t="s">
        <v>179</v>
      </c>
      <c r="E198" s="34" t="s">
        <v>133</v>
      </c>
      <c r="F198" s="34" t="s">
        <v>330</v>
      </c>
      <c r="G198" s="26"/>
      <c r="J198" s="105">
        <f t="shared" si="0"/>
        <v>0</v>
      </c>
      <c r="K198" s="105">
        <f t="shared" si="1"/>
        <v>0</v>
      </c>
      <c r="O198" s="89">
        <v>8.1999999999999993</v>
      </c>
      <c r="P198" s="34" t="s">
        <v>112</v>
      </c>
      <c r="Q198" s="26" t="s">
        <v>1858</v>
      </c>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20" customHeight="1" x14ac:dyDescent="0.2">
      <c r="A199" s="22" t="s">
        <v>93</v>
      </c>
      <c r="B199" s="22">
        <v>2021</v>
      </c>
      <c r="C199" s="23" t="s">
        <v>107</v>
      </c>
      <c r="D199" s="34" t="s">
        <v>1808</v>
      </c>
      <c r="E199" s="34" t="s">
        <v>1808</v>
      </c>
      <c r="F199" s="34" t="s">
        <v>334</v>
      </c>
      <c r="G199" s="26"/>
      <c r="J199" s="105">
        <f t="shared" si="0"/>
        <v>0</v>
      </c>
      <c r="K199" s="105">
        <f t="shared" si="1"/>
        <v>0</v>
      </c>
      <c r="O199" s="89">
        <v>6.8</v>
      </c>
      <c r="P199" s="34" t="s">
        <v>112</v>
      </c>
      <c r="Q199" s="26" t="s">
        <v>1858</v>
      </c>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20" customHeight="1" x14ac:dyDescent="0.2">
      <c r="A200" s="22" t="s">
        <v>93</v>
      </c>
      <c r="B200" s="22">
        <v>2021</v>
      </c>
      <c r="C200" s="23" t="s">
        <v>107</v>
      </c>
      <c r="D200" s="34" t="s">
        <v>340</v>
      </c>
      <c r="E200" s="34" t="s">
        <v>340</v>
      </c>
      <c r="F200" s="34" t="s">
        <v>340</v>
      </c>
      <c r="G200" s="26"/>
      <c r="J200" s="105">
        <f t="shared" si="0"/>
        <v>0</v>
      </c>
      <c r="K200" s="105">
        <f t="shared" si="1"/>
        <v>0</v>
      </c>
      <c r="O200" s="89">
        <v>5.8</v>
      </c>
      <c r="P200" s="34" t="s">
        <v>351</v>
      </c>
      <c r="Q200" s="26" t="s">
        <v>1858</v>
      </c>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ht="20" customHeight="1" x14ac:dyDescent="0.2">
      <c r="A201" s="22" t="s">
        <v>93</v>
      </c>
      <c r="B201" s="22">
        <v>2021</v>
      </c>
      <c r="C201" s="23" t="s">
        <v>107</v>
      </c>
      <c r="D201" s="34" t="s">
        <v>1807</v>
      </c>
      <c r="E201" s="34" t="s">
        <v>1807</v>
      </c>
      <c r="F201" s="34" t="s">
        <v>339</v>
      </c>
      <c r="G201" s="26"/>
      <c r="J201" s="105">
        <f t="shared" si="0"/>
        <v>0</v>
      </c>
      <c r="K201" s="105">
        <f t="shared" si="1"/>
        <v>0</v>
      </c>
      <c r="O201" s="89">
        <v>6.7</v>
      </c>
      <c r="P201" s="34" t="s">
        <v>351</v>
      </c>
      <c r="Q201" s="26" t="s">
        <v>1858</v>
      </c>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ht="20" customHeight="1" x14ac:dyDescent="0.2">
      <c r="A202" s="22" t="s">
        <v>93</v>
      </c>
      <c r="B202" s="22">
        <v>2021</v>
      </c>
      <c r="C202" s="23" t="s">
        <v>107</v>
      </c>
      <c r="D202" s="34" t="s">
        <v>593</v>
      </c>
      <c r="E202" s="34" t="s">
        <v>593</v>
      </c>
      <c r="F202" s="34" t="s">
        <v>333</v>
      </c>
      <c r="G202" s="26"/>
      <c r="J202" s="105">
        <f t="shared" si="0"/>
        <v>0</v>
      </c>
      <c r="K202" s="105">
        <f t="shared" si="1"/>
        <v>0</v>
      </c>
      <c r="O202" s="89">
        <v>7.9</v>
      </c>
      <c r="P202" s="34" t="s">
        <v>112</v>
      </c>
      <c r="Q202" s="26" t="s">
        <v>1858</v>
      </c>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20" customHeight="1" x14ac:dyDescent="0.2">
      <c r="A203" s="22" t="s">
        <v>93</v>
      </c>
      <c r="B203" s="22">
        <v>2021</v>
      </c>
      <c r="C203" s="23" t="s">
        <v>107</v>
      </c>
      <c r="D203" s="34" t="s">
        <v>1806</v>
      </c>
      <c r="E203" s="34" t="s">
        <v>1806</v>
      </c>
      <c r="F203" s="34" t="s">
        <v>1805</v>
      </c>
      <c r="G203" s="26"/>
      <c r="J203" s="105">
        <f t="shared" si="0"/>
        <v>0</v>
      </c>
      <c r="K203" s="105">
        <f t="shared" si="1"/>
        <v>0</v>
      </c>
      <c r="O203" s="89">
        <v>5.4</v>
      </c>
      <c r="P203" s="34" t="s">
        <v>351</v>
      </c>
      <c r="Q203" s="26" t="s">
        <v>1858</v>
      </c>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20" customHeight="1" x14ac:dyDescent="0.2">
      <c r="A204" s="22" t="s">
        <v>93</v>
      </c>
      <c r="B204" s="22">
        <v>2021</v>
      </c>
      <c r="C204" s="23" t="s">
        <v>107</v>
      </c>
      <c r="D204" s="34" t="s">
        <v>738</v>
      </c>
      <c r="E204" s="34" t="s">
        <v>738</v>
      </c>
      <c r="F204" s="34" t="s">
        <v>1804</v>
      </c>
      <c r="G204" s="26"/>
      <c r="J204" s="105">
        <f t="shared" si="0"/>
        <v>0</v>
      </c>
      <c r="K204" s="105">
        <f t="shared" si="1"/>
        <v>0</v>
      </c>
      <c r="O204" s="89">
        <v>6.5</v>
      </c>
      <c r="P204" s="34" t="s">
        <v>112</v>
      </c>
      <c r="Q204" s="26" t="s">
        <v>1858</v>
      </c>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20" customHeight="1" x14ac:dyDescent="0.2">
      <c r="A205" s="22" t="s">
        <v>93</v>
      </c>
      <c r="B205" s="22">
        <v>2021</v>
      </c>
      <c r="C205" s="23" t="s">
        <v>107</v>
      </c>
      <c r="D205" s="34" t="s">
        <v>1803</v>
      </c>
      <c r="E205" s="34" t="s">
        <v>1803</v>
      </c>
      <c r="F205" s="34" t="s">
        <v>1803</v>
      </c>
      <c r="G205" s="26"/>
      <c r="J205" s="105">
        <f t="shared" si="0"/>
        <v>0</v>
      </c>
      <c r="K205" s="105">
        <f t="shared" si="1"/>
        <v>0</v>
      </c>
      <c r="O205" s="89">
        <v>5.7</v>
      </c>
      <c r="P205" s="34" t="s">
        <v>112</v>
      </c>
      <c r="Q205" s="26" t="s">
        <v>1858</v>
      </c>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20" customHeight="1" x14ac:dyDescent="0.2">
      <c r="A206" s="22" t="s">
        <v>93</v>
      </c>
      <c r="B206" s="22">
        <v>2021</v>
      </c>
      <c r="C206" s="23" t="s">
        <v>107</v>
      </c>
      <c r="D206" s="34" t="s">
        <v>179</v>
      </c>
      <c r="E206" s="34" t="s">
        <v>133</v>
      </c>
      <c r="F206" s="34" t="s">
        <v>1802</v>
      </c>
      <c r="G206" s="26"/>
      <c r="J206" s="105">
        <f t="shared" si="0"/>
        <v>0</v>
      </c>
      <c r="K206" s="105">
        <f t="shared" si="1"/>
        <v>0</v>
      </c>
      <c r="O206" s="89">
        <v>7.2</v>
      </c>
      <c r="P206" s="34" t="s">
        <v>112</v>
      </c>
      <c r="Q206" s="26" t="s">
        <v>1858</v>
      </c>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ht="20" customHeight="1" x14ac:dyDescent="0.2">
      <c r="A207" s="22" t="s">
        <v>93</v>
      </c>
      <c r="B207" s="22">
        <v>2021</v>
      </c>
      <c r="C207" s="23" t="s">
        <v>107</v>
      </c>
      <c r="D207" s="34" t="s">
        <v>134</v>
      </c>
      <c r="E207" s="34" t="s">
        <v>195</v>
      </c>
      <c r="F207" s="34" t="s">
        <v>336</v>
      </c>
      <c r="G207" s="26"/>
      <c r="J207" s="105">
        <f t="shared" si="0"/>
        <v>0</v>
      </c>
      <c r="K207" s="105">
        <f t="shared" si="1"/>
        <v>0</v>
      </c>
      <c r="O207" s="89">
        <v>7.7</v>
      </c>
      <c r="P207" s="34" t="s">
        <v>112</v>
      </c>
      <c r="Q207" s="26" t="s">
        <v>1858</v>
      </c>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20" customHeight="1" x14ac:dyDescent="0.2">
      <c r="A208" s="22" t="s">
        <v>93</v>
      </c>
      <c r="B208" s="22">
        <v>2021</v>
      </c>
      <c r="C208" s="23" t="s">
        <v>107</v>
      </c>
      <c r="D208" s="34" t="s">
        <v>1801</v>
      </c>
      <c r="E208" s="34" t="s">
        <v>1801</v>
      </c>
      <c r="F208" s="34" t="s">
        <v>1773</v>
      </c>
      <c r="G208" s="26"/>
      <c r="J208" s="105">
        <f t="shared" si="0"/>
        <v>0</v>
      </c>
      <c r="K208" s="105">
        <f t="shared" si="1"/>
        <v>0</v>
      </c>
      <c r="O208" s="89">
        <v>7.1</v>
      </c>
      <c r="P208" s="34" t="s">
        <v>351</v>
      </c>
      <c r="Q208" s="26" t="s">
        <v>1858</v>
      </c>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20" customHeight="1" x14ac:dyDescent="0.2">
      <c r="A209" s="22" t="s">
        <v>93</v>
      </c>
      <c r="B209" s="22">
        <v>2021</v>
      </c>
      <c r="C209" s="23" t="s">
        <v>107</v>
      </c>
      <c r="D209" s="34" t="s">
        <v>1800</v>
      </c>
      <c r="E209" s="34" t="s">
        <v>198</v>
      </c>
      <c r="F209" s="34" t="s">
        <v>337</v>
      </c>
      <c r="G209" s="26"/>
      <c r="J209" s="105">
        <f t="shared" si="0"/>
        <v>0</v>
      </c>
      <c r="K209" s="105">
        <f t="shared" si="1"/>
        <v>0</v>
      </c>
      <c r="O209" s="89">
        <v>7.1</v>
      </c>
      <c r="P209" s="34" t="s">
        <v>112</v>
      </c>
      <c r="Q209" s="26" t="s">
        <v>1858</v>
      </c>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ht="20" customHeight="1" x14ac:dyDescent="0.2">
      <c r="A210" s="22" t="s">
        <v>93</v>
      </c>
      <c r="B210" s="22">
        <v>2021</v>
      </c>
      <c r="C210" s="23" t="s">
        <v>107</v>
      </c>
      <c r="D210" s="34" t="s">
        <v>1799</v>
      </c>
      <c r="E210" s="34" t="s">
        <v>1799</v>
      </c>
      <c r="F210" s="34" t="s">
        <v>347</v>
      </c>
      <c r="G210" s="26"/>
      <c r="J210" s="105">
        <f t="shared" si="0"/>
        <v>0</v>
      </c>
      <c r="K210" s="105">
        <f t="shared" si="1"/>
        <v>0</v>
      </c>
      <c r="O210" s="89">
        <v>5.4</v>
      </c>
      <c r="P210" s="34" t="s">
        <v>351</v>
      </c>
      <c r="Q210" s="26" t="s">
        <v>1858</v>
      </c>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20" customHeight="1" x14ac:dyDescent="0.2">
      <c r="A211" s="22" t="s">
        <v>93</v>
      </c>
      <c r="B211" s="22">
        <v>2021</v>
      </c>
      <c r="C211" s="23" t="s">
        <v>107</v>
      </c>
      <c r="D211" s="112" t="s">
        <v>1798</v>
      </c>
      <c r="E211" s="112" t="s">
        <v>1798</v>
      </c>
      <c r="F211" s="2" t="s">
        <v>1797</v>
      </c>
      <c r="G211" s="26"/>
      <c r="I211" s="115"/>
      <c r="J211" s="105">
        <f t="shared" si="0"/>
        <v>0</v>
      </c>
      <c r="K211" s="105">
        <f t="shared" si="1"/>
        <v>0</v>
      </c>
      <c r="O211" s="2">
        <v>6.3</v>
      </c>
      <c r="P211" s="34" t="s">
        <v>112</v>
      </c>
      <c r="Q211" s="26" t="s">
        <v>1858</v>
      </c>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20" customHeight="1" x14ac:dyDescent="0.2">
      <c r="A212" s="22" t="s">
        <v>93</v>
      </c>
      <c r="B212" s="22">
        <v>2021</v>
      </c>
      <c r="C212" s="23" t="s">
        <v>107</v>
      </c>
      <c r="D212" s="2" t="s">
        <v>345</v>
      </c>
      <c r="E212" s="2" t="s">
        <v>345</v>
      </c>
      <c r="F212" s="2" t="s">
        <v>345</v>
      </c>
      <c r="G212" s="26"/>
      <c r="I212" s="115"/>
      <c r="J212" s="105">
        <f t="shared" si="0"/>
        <v>0</v>
      </c>
      <c r="K212" s="105">
        <f t="shared" si="1"/>
        <v>0</v>
      </c>
      <c r="O212" s="2">
        <v>5.4</v>
      </c>
      <c r="P212" s="34" t="s">
        <v>112</v>
      </c>
      <c r="Q212" s="26" t="s">
        <v>1858</v>
      </c>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ht="20" customHeight="1" x14ac:dyDescent="0.2">
      <c r="A213" s="22" t="s">
        <v>93</v>
      </c>
      <c r="B213" s="22">
        <v>2021</v>
      </c>
      <c r="C213" s="23" t="s">
        <v>107</v>
      </c>
      <c r="D213" s="34" t="s">
        <v>1777</v>
      </c>
      <c r="E213" s="112" t="s">
        <v>1776</v>
      </c>
      <c r="F213" s="2" t="s">
        <v>346</v>
      </c>
      <c r="G213" s="26"/>
      <c r="I213" s="115"/>
      <c r="J213" s="105">
        <f t="shared" si="0"/>
        <v>0</v>
      </c>
      <c r="K213" s="105">
        <f t="shared" si="1"/>
        <v>0</v>
      </c>
      <c r="O213" s="2">
        <v>6.3</v>
      </c>
      <c r="P213" s="34" t="s">
        <v>112</v>
      </c>
      <c r="Q213" s="26" t="s">
        <v>1858</v>
      </c>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row>
    <row r="214" spans="1:1024" ht="20" customHeight="1" x14ac:dyDescent="0.2">
      <c r="A214" s="22" t="s">
        <v>93</v>
      </c>
      <c r="B214" s="22">
        <v>2021</v>
      </c>
      <c r="C214" s="23" t="s">
        <v>107</v>
      </c>
      <c r="D214" s="34" t="s">
        <v>348</v>
      </c>
      <c r="E214" s="2" t="s">
        <v>1796</v>
      </c>
      <c r="F214" s="2" t="s">
        <v>1796</v>
      </c>
      <c r="G214" s="26"/>
      <c r="I214" s="115"/>
      <c r="J214" s="105">
        <f t="shared" si="0"/>
        <v>0</v>
      </c>
      <c r="K214" s="105">
        <f t="shared" si="1"/>
        <v>0</v>
      </c>
      <c r="O214" s="2">
        <v>5</v>
      </c>
      <c r="P214" s="34" t="s">
        <v>112</v>
      </c>
      <c r="Q214" s="26" t="s">
        <v>1858</v>
      </c>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ht="20" customHeight="1" x14ac:dyDescent="0.2">
      <c r="A215" s="22" t="s">
        <v>93</v>
      </c>
      <c r="B215" s="22">
        <v>2021</v>
      </c>
      <c r="C215" s="23" t="s">
        <v>107</v>
      </c>
      <c r="D215" s="34" t="s">
        <v>1795</v>
      </c>
      <c r="E215" s="112" t="s">
        <v>1795</v>
      </c>
      <c r="F215" s="2" t="s">
        <v>1774</v>
      </c>
      <c r="G215" s="26"/>
      <c r="I215" s="115"/>
      <c r="J215" s="105">
        <f>0.88*G215</f>
        <v>0</v>
      </c>
      <c r="K215" s="105">
        <f t="shared" si="1"/>
        <v>0</v>
      </c>
      <c r="O215" s="2">
        <v>4.8</v>
      </c>
      <c r="P215" s="34" t="s">
        <v>112</v>
      </c>
      <c r="Q215" s="26" t="s">
        <v>1858</v>
      </c>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row>
    <row r="216" spans="1:1024" ht="20" customHeight="1" x14ac:dyDescent="0.2">
      <c r="A216" s="22" t="s">
        <v>93</v>
      </c>
      <c r="B216" s="22">
        <v>2022</v>
      </c>
      <c r="C216" s="23" t="s">
        <v>107</v>
      </c>
      <c r="D216" s="34" t="s">
        <v>322</v>
      </c>
      <c r="E216" s="34" t="s">
        <v>322</v>
      </c>
      <c r="F216" s="34" t="s">
        <v>322</v>
      </c>
      <c r="G216" s="46">
        <f>H216/1.066</f>
        <v>1360.8630393996248</v>
      </c>
      <c r="H216" s="46">
        <f>10.99*12*N216/1000</f>
        <v>1450.68</v>
      </c>
      <c r="N216" s="46">
        <v>11000</v>
      </c>
      <c r="O216" s="89">
        <v>62.7</v>
      </c>
      <c r="P216" s="34" t="s">
        <v>112</v>
      </c>
      <c r="Q216" s="26" t="s">
        <v>1827</v>
      </c>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20" customHeight="1" x14ac:dyDescent="0.2">
      <c r="A217" s="22" t="s">
        <v>93</v>
      </c>
      <c r="B217" s="22">
        <v>2022</v>
      </c>
      <c r="C217" s="23" t="s">
        <v>107</v>
      </c>
      <c r="D217" s="34" t="s">
        <v>1514</v>
      </c>
      <c r="E217" s="34" t="s">
        <v>1514</v>
      </c>
      <c r="F217" s="34" t="s">
        <v>352</v>
      </c>
      <c r="G217" s="26">
        <f>9900*0.0685</f>
        <v>678.15000000000009</v>
      </c>
      <c r="N217" s="46">
        <v>7000</v>
      </c>
      <c r="O217" s="89">
        <v>45.9</v>
      </c>
      <c r="P217" s="34" t="s">
        <v>351</v>
      </c>
      <c r="Q217" s="26" t="s">
        <v>1837</v>
      </c>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ht="20" customHeight="1" x14ac:dyDescent="0.2">
      <c r="A218" s="22" t="s">
        <v>93</v>
      </c>
      <c r="B218" s="22">
        <v>2022</v>
      </c>
      <c r="C218" s="23" t="s">
        <v>107</v>
      </c>
      <c r="D218" s="34" t="s">
        <v>557</v>
      </c>
      <c r="E218" s="34" t="s">
        <v>557</v>
      </c>
      <c r="F218" s="34" t="s">
        <v>1854</v>
      </c>
      <c r="G218" s="46">
        <f>0.9407*H218</f>
        <v>278.15746439999998</v>
      </c>
      <c r="H218" s="46">
        <f>6.01*12*N218/1000</f>
        <v>295.69200000000001</v>
      </c>
      <c r="N218" s="46">
        <v>4100</v>
      </c>
      <c r="O218" s="89">
        <v>32.700000000000003</v>
      </c>
      <c r="P218" s="34" t="s">
        <v>112</v>
      </c>
      <c r="Q218" s="26" t="s">
        <v>1855</v>
      </c>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20" customHeight="1" x14ac:dyDescent="0.2">
      <c r="A219" s="22" t="s">
        <v>93</v>
      </c>
      <c r="B219" s="22">
        <v>2022</v>
      </c>
      <c r="C219" s="23" t="s">
        <v>107</v>
      </c>
      <c r="D219" s="34" t="s">
        <v>190</v>
      </c>
      <c r="E219" s="34" t="s">
        <v>356</v>
      </c>
      <c r="F219" s="34" t="s">
        <v>349</v>
      </c>
      <c r="G219" s="46" t="e">
        <f>5870-others</f>
        <v>#NAME?</v>
      </c>
      <c r="O219" s="2">
        <v>16.3</v>
      </c>
      <c r="P219" s="34" t="s">
        <v>112</v>
      </c>
      <c r="Q219" s="26" t="s">
        <v>1818</v>
      </c>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ht="20" customHeight="1" x14ac:dyDescent="0.2">
      <c r="A220" s="22" t="s">
        <v>93</v>
      </c>
      <c r="B220" s="22">
        <v>2022</v>
      </c>
      <c r="C220" s="23" t="s">
        <v>107</v>
      </c>
      <c r="D220" s="34" t="s">
        <v>1809</v>
      </c>
      <c r="E220" s="34" t="s">
        <v>187</v>
      </c>
      <c r="F220" s="34" t="s">
        <v>328</v>
      </c>
      <c r="O220" s="2">
        <v>14.5</v>
      </c>
      <c r="P220" s="34" t="s">
        <v>351</v>
      </c>
      <c r="Q220" s="26" t="s">
        <v>1818</v>
      </c>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ht="20" customHeight="1" x14ac:dyDescent="0.2">
      <c r="A221" s="22" t="s">
        <v>93</v>
      </c>
      <c r="B221" s="22">
        <v>2022</v>
      </c>
      <c r="C221" s="23" t="s">
        <v>107</v>
      </c>
      <c r="D221" s="34" t="s">
        <v>127</v>
      </c>
      <c r="E221" s="34" t="s">
        <v>127</v>
      </c>
      <c r="F221" s="34" t="s">
        <v>326</v>
      </c>
      <c r="O221" s="2">
        <v>21.1</v>
      </c>
      <c r="P221" s="34" t="s">
        <v>110</v>
      </c>
      <c r="Q221" s="26" t="s">
        <v>1818</v>
      </c>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ht="20" customHeight="1" x14ac:dyDescent="0.2">
      <c r="A222" s="22" t="s">
        <v>93</v>
      </c>
      <c r="B222" s="22">
        <v>2022</v>
      </c>
      <c r="C222" s="23" t="s">
        <v>107</v>
      </c>
      <c r="D222" s="34" t="s">
        <v>190</v>
      </c>
      <c r="E222" s="34" t="s">
        <v>356</v>
      </c>
      <c r="F222" s="34" t="s">
        <v>329</v>
      </c>
      <c r="O222" s="2">
        <v>16.7</v>
      </c>
      <c r="P222" s="34" t="s">
        <v>110</v>
      </c>
      <c r="Q222" s="26" t="s">
        <v>1818</v>
      </c>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ht="20" customHeight="1" x14ac:dyDescent="0.2">
      <c r="A223" s="22" t="s">
        <v>93</v>
      </c>
      <c r="B223" s="22">
        <v>2022</v>
      </c>
      <c r="C223" s="23" t="s">
        <v>107</v>
      </c>
      <c r="D223" s="34" t="s">
        <v>350</v>
      </c>
      <c r="E223" s="34" t="s">
        <v>594</v>
      </c>
      <c r="F223" s="34" t="s">
        <v>331</v>
      </c>
      <c r="O223" s="2">
        <v>13.6</v>
      </c>
      <c r="P223" s="34" t="s">
        <v>110</v>
      </c>
      <c r="Q223" s="26" t="s">
        <v>1818</v>
      </c>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ht="20" customHeight="1" x14ac:dyDescent="0.2">
      <c r="A224" s="22" t="s">
        <v>93</v>
      </c>
      <c r="B224" s="22">
        <v>2022</v>
      </c>
      <c r="C224" s="23" t="s">
        <v>107</v>
      </c>
      <c r="D224" s="34" t="s">
        <v>593</v>
      </c>
      <c r="E224" s="34" t="s">
        <v>593</v>
      </c>
      <c r="F224" s="34" t="s">
        <v>335</v>
      </c>
      <c r="O224" s="2">
        <v>9.1999999999999993</v>
      </c>
      <c r="P224" s="34" t="s">
        <v>112</v>
      </c>
      <c r="Q224" s="26" t="s">
        <v>1818</v>
      </c>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ht="20" customHeight="1" x14ac:dyDescent="0.2">
      <c r="A225" s="22" t="s">
        <v>93</v>
      </c>
      <c r="B225" s="22">
        <v>2022</v>
      </c>
      <c r="C225" s="23" t="s">
        <v>107</v>
      </c>
      <c r="D225" s="34" t="s">
        <v>1809</v>
      </c>
      <c r="E225" s="34" t="s">
        <v>1809</v>
      </c>
      <c r="F225" s="34" t="s">
        <v>344</v>
      </c>
      <c r="O225" s="2">
        <v>12</v>
      </c>
      <c r="P225" s="34" t="s">
        <v>112</v>
      </c>
      <c r="Q225" s="26" t="s">
        <v>1818</v>
      </c>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20" customHeight="1" x14ac:dyDescent="0.2">
      <c r="A226" s="22" t="s">
        <v>93</v>
      </c>
      <c r="B226" s="22">
        <v>2022</v>
      </c>
      <c r="C226" s="23" t="s">
        <v>107</v>
      </c>
      <c r="D226" s="34" t="s">
        <v>179</v>
      </c>
      <c r="E226" s="34" t="s">
        <v>133</v>
      </c>
      <c r="F226" s="34" t="s">
        <v>330</v>
      </c>
      <c r="O226" s="2">
        <v>8.1999999999999993</v>
      </c>
      <c r="P226" s="34" t="s">
        <v>112</v>
      </c>
      <c r="Q226" s="26" t="s">
        <v>1818</v>
      </c>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20" customHeight="1" x14ac:dyDescent="0.2">
      <c r="A227" s="22" t="s">
        <v>93</v>
      </c>
      <c r="B227" s="22">
        <v>2022</v>
      </c>
      <c r="C227" s="23" t="s">
        <v>107</v>
      </c>
      <c r="D227" s="34" t="s">
        <v>1808</v>
      </c>
      <c r="E227" s="34" t="s">
        <v>1808</v>
      </c>
      <c r="F227" s="34" t="s">
        <v>334</v>
      </c>
      <c r="O227" s="2">
        <v>13.6</v>
      </c>
      <c r="P227" s="34" t="s">
        <v>112</v>
      </c>
      <c r="Q227" s="26" t="s">
        <v>1818</v>
      </c>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ht="20" customHeight="1" x14ac:dyDescent="0.2">
      <c r="A228" s="22" t="s">
        <v>93</v>
      </c>
      <c r="B228" s="22">
        <v>2022</v>
      </c>
      <c r="C228" s="23" t="s">
        <v>107</v>
      </c>
      <c r="D228" s="34" t="s">
        <v>340</v>
      </c>
      <c r="E228" s="34" t="s">
        <v>340</v>
      </c>
      <c r="F228" s="34" t="s">
        <v>340</v>
      </c>
      <c r="O228" s="2">
        <v>11.8</v>
      </c>
      <c r="P228" s="34" t="s">
        <v>351</v>
      </c>
      <c r="Q228" s="26" t="s">
        <v>1818</v>
      </c>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ht="20" customHeight="1" x14ac:dyDescent="0.2">
      <c r="A229" s="22" t="s">
        <v>93</v>
      </c>
      <c r="B229" s="22">
        <v>2022</v>
      </c>
      <c r="C229" s="23" t="s">
        <v>107</v>
      </c>
      <c r="D229" s="34" t="s">
        <v>1807</v>
      </c>
      <c r="E229" s="34" t="s">
        <v>1807</v>
      </c>
      <c r="F229" s="34" t="s">
        <v>339</v>
      </c>
      <c r="O229" s="2">
        <v>11.8</v>
      </c>
      <c r="P229" s="34" t="s">
        <v>351</v>
      </c>
      <c r="Q229" s="26" t="s">
        <v>1818</v>
      </c>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ht="20" customHeight="1" x14ac:dyDescent="0.2">
      <c r="A230" s="22" t="s">
        <v>93</v>
      </c>
      <c r="B230" s="22">
        <v>2022</v>
      </c>
      <c r="C230" s="23" t="s">
        <v>107</v>
      </c>
      <c r="D230" s="34" t="s">
        <v>593</v>
      </c>
      <c r="E230" s="34" t="s">
        <v>593</v>
      </c>
      <c r="F230" s="34" t="s">
        <v>333</v>
      </c>
      <c r="O230" s="2">
        <v>13</v>
      </c>
      <c r="P230" s="34" t="s">
        <v>112</v>
      </c>
      <c r="Q230" s="26" t="s">
        <v>1818</v>
      </c>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ht="20" customHeight="1" x14ac:dyDescent="0.2">
      <c r="A231" s="22" t="s">
        <v>93</v>
      </c>
      <c r="B231" s="22">
        <v>2022</v>
      </c>
      <c r="C231" s="23" t="s">
        <v>107</v>
      </c>
      <c r="D231" s="34" t="s">
        <v>1806</v>
      </c>
      <c r="E231" s="34" t="s">
        <v>1806</v>
      </c>
      <c r="F231" s="34" t="s">
        <v>1805</v>
      </c>
      <c r="O231" s="2">
        <v>6.7</v>
      </c>
      <c r="P231" s="34" t="s">
        <v>351</v>
      </c>
      <c r="Q231" s="26" t="s">
        <v>1818</v>
      </c>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s="2" customFormat="1" ht="20" customHeight="1" x14ac:dyDescent="0.2">
      <c r="A232" s="22" t="s">
        <v>93</v>
      </c>
      <c r="B232" s="22">
        <v>2022</v>
      </c>
      <c r="C232" s="23" t="s">
        <v>107</v>
      </c>
      <c r="D232" s="34" t="s">
        <v>738</v>
      </c>
      <c r="E232" s="34" t="s">
        <v>738</v>
      </c>
      <c r="F232" s="34" t="s">
        <v>1804</v>
      </c>
      <c r="G232" s="270"/>
      <c r="H232" s="194"/>
      <c r="J232" s="105"/>
      <c r="K232" s="106"/>
      <c r="L232" s="106"/>
      <c r="M232" s="106"/>
      <c r="N232" s="33"/>
      <c r="O232" s="2">
        <v>8.1</v>
      </c>
      <c r="P232" s="34" t="s">
        <v>112</v>
      </c>
      <c r="Q232" s="26" t="s">
        <v>1818</v>
      </c>
    </row>
    <row r="233" spans="1:1024" s="2" customFormat="1" ht="20" customHeight="1" x14ac:dyDescent="0.2">
      <c r="A233" s="22" t="s">
        <v>93</v>
      </c>
      <c r="B233" s="22">
        <v>2022</v>
      </c>
      <c r="C233" s="23" t="s">
        <v>107</v>
      </c>
      <c r="D233" s="34" t="s">
        <v>1803</v>
      </c>
      <c r="E233" s="34" t="s">
        <v>1803</v>
      </c>
      <c r="F233" s="34" t="s">
        <v>1803</v>
      </c>
      <c r="G233" s="270"/>
      <c r="H233" s="194"/>
      <c r="J233" s="105"/>
      <c r="K233" s="106"/>
      <c r="L233" s="106"/>
      <c r="M233" s="106"/>
      <c r="N233" s="33"/>
      <c r="O233" s="2">
        <v>11.4</v>
      </c>
      <c r="P233" s="34" t="s">
        <v>112</v>
      </c>
      <c r="Q233" s="26" t="s">
        <v>1818</v>
      </c>
    </row>
    <row r="234" spans="1:1024" s="2" customFormat="1" ht="20" customHeight="1" x14ac:dyDescent="0.2">
      <c r="A234" s="22" t="s">
        <v>93</v>
      </c>
      <c r="B234" s="22">
        <v>2022</v>
      </c>
      <c r="C234" s="23" t="s">
        <v>107</v>
      </c>
      <c r="D234" s="34" t="s">
        <v>179</v>
      </c>
      <c r="E234" s="34" t="s">
        <v>133</v>
      </c>
      <c r="F234" s="34" t="s">
        <v>1802</v>
      </c>
      <c r="G234" s="270"/>
      <c r="H234" s="194"/>
      <c r="J234" s="105"/>
      <c r="K234" s="106"/>
      <c r="L234" s="106"/>
      <c r="M234" s="106"/>
      <c r="N234" s="33"/>
      <c r="O234" s="2">
        <v>12.9</v>
      </c>
      <c r="P234" s="34" t="s">
        <v>112</v>
      </c>
      <c r="Q234" s="26" t="s">
        <v>1818</v>
      </c>
    </row>
    <row r="235" spans="1:1024" s="2" customFormat="1" ht="20" customHeight="1" x14ac:dyDescent="0.2">
      <c r="A235" s="22" t="s">
        <v>93</v>
      </c>
      <c r="B235" s="22">
        <v>2022</v>
      </c>
      <c r="C235" s="23" t="s">
        <v>107</v>
      </c>
      <c r="D235" s="34" t="s">
        <v>134</v>
      </c>
      <c r="E235" s="34" t="s">
        <v>195</v>
      </c>
      <c r="F235" s="34" t="s">
        <v>336</v>
      </c>
      <c r="G235" s="270"/>
      <c r="H235" s="194"/>
      <c r="J235" s="105"/>
      <c r="K235" s="106"/>
      <c r="L235" s="106"/>
      <c r="M235" s="106"/>
      <c r="N235" s="33"/>
      <c r="O235" s="2">
        <v>8.8000000000000007</v>
      </c>
      <c r="P235" s="34" t="s">
        <v>112</v>
      </c>
      <c r="Q235" s="26" t="s">
        <v>1818</v>
      </c>
    </row>
    <row r="236" spans="1:1024" s="2" customFormat="1" ht="20" customHeight="1" x14ac:dyDescent="0.2">
      <c r="A236" s="22" t="s">
        <v>93</v>
      </c>
      <c r="B236" s="22">
        <v>2022</v>
      </c>
      <c r="C236" s="23" t="s">
        <v>107</v>
      </c>
      <c r="D236" s="34" t="s">
        <v>1801</v>
      </c>
      <c r="E236" s="34" t="s">
        <v>1801</v>
      </c>
      <c r="F236" s="34" t="s">
        <v>1773</v>
      </c>
      <c r="G236" s="270"/>
      <c r="H236" s="194"/>
      <c r="J236" s="105"/>
      <c r="K236" s="106"/>
      <c r="L236" s="106"/>
      <c r="M236" s="106"/>
      <c r="N236" s="33"/>
      <c r="O236" s="2">
        <v>13.1</v>
      </c>
      <c r="P236" s="34" t="s">
        <v>351</v>
      </c>
      <c r="Q236" s="26" t="s">
        <v>1818</v>
      </c>
    </row>
    <row r="237" spans="1:1024" s="2" customFormat="1" ht="20" customHeight="1" x14ac:dyDescent="0.2">
      <c r="A237" s="22" t="s">
        <v>93</v>
      </c>
      <c r="B237" s="22">
        <v>2022</v>
      </c>
      <c r="C237" s="23" t="s">
        <v>107</v>
      </c>
      <c r="D237" s="34" t="s">
        <v>1800</v>
      </c>
      <c r="E237" s="34" t="s">
        <v>198</v>
      </c>
      <c r="F237" s="34" t="s">
        <v>337</v>
      </c>
      <c r="G237" s="270"/>
      <c r="H237" s="194"/>
      <c r="J237" s="105"/>
      <c r="K237" s="106"/>
      <c r="L237" s="106"/>
      <c r="M237" s="106"/>
      <c r="N237" s="33"/>
      <c r="O237" s="2">
        <v>7.9</v>
      </c>
      <c r="P237" s="34" t="s">
        <v>112</v>
      </c>
      <c r="Q237" s="26" t="s">
        <v>1818</v>
      </c>
    </row>
    <row r="238" spans="1:1024" s="2" customFormat="1" ht="20" customHeight="1" x14ac:dyDescent="0.2">
      <c r="A238" s="22" t="s">
        <v>93</v>
      </c>
      <c r="B238" s="22">
        <v>2022</v>
      </c>
      <c r="C238" s="23" t="s">
        <v>107</v>
      </c>
      <c r="D238" s="34" t="s">
        <v>1799</v>
      </c>
      <c r="E238" s="34" t="s">
        <v>1799</v>
      </c>
      <c r="F238" s="34" t="s">
        <v>347</v>
      </c>
      <c r="G238" s="270"/>
      <c r="H238" s="194"/>
      <c r="J238" s="105"/>
      <c r="K238" s="106"/>
      <c r="L238" s="106"/>
      <c r="M238" s="106"/>
      <c r="N238" s="33"/>
      <c r="O238" s="2">
        <v>6.6</v>
      </c>
      <c r="P238" s="34" t="s">
        <v>351</v>
      </c>
      <c r="Q238" s="26" t="s">
        <v>1818</v>
      </c>
    </row>
    <row r="239" spans="1:1024" s="2" customFormat="1" ht="20" customHeight="1" x14ac:dyDescent="0.2">
      <c r="A239" s="22" t="s">
        <v>93</v>
      </c>
      <c r="B239" s="22">
        <v>2022</v>
      </c>
      <c r="C239" s="23" t="s">
        <v>107</v>
      </c>
      <c r="D239" s="112" t="s">
        <v>1798</v>
      </c>
      <c r="E239" s="112" t="s">
        <v>1798</v>
      </c>
      <c r="F239" s="2" t="s">
        <v>1797</v>
      </c>
      <c r="G239" s="270"/>
      <c r="H239" s="194"/>
      <c r="J239" s="105"/>
      <c r="K239" s="106"/>
      <c r="L239" s="106"/>
      <c r="M239" s="106"/>
      <c r="N239" s="33"/>
      <c r="O239" s="2">
        <v>11.5</v>
      </c>
      <c r="P239" s="34" t="s">
        <v>112</v>
      </c>
      <c r="Q239" s="26" t="s">
        <v>1818</v>
      </c>
    </row>
    <row r="240" spans="1:1024" s="2" customFormat="1" ht="20" customHeight="1" x14ac:dyDescent="0.2">
      <c r="A240" s="22" t="s">
        <v>93</v>
      </c>
      <c r="B240" s="22">
        <v>2022</v>
      </c>
      <c r="C240" s="23" t="s">
        <v>107</v>
      </c>
      <c r="D240" s="2" t="s">
        <v>345</v>
      </c>
      <c r="E240" s="2" t="s">
        <v>345</v>
      </c>
      <c r="F240" s="2" t="s">
        <v>345</v>
      </c>
      <c r="G240" s="270"/>
      <c r="H240" s="194"/>
      <c r="J240" s="105"/>
      <c r="K240" s="106"/>
      <c r="L240" s="106"/>
      <c r="M240" s="106"/>
      <c r="N240" s="33"/>
      <c r="O240" s="2">
        <v>6.6</v>
      </c>
      <c r="P240" s="34" t="s">
        <v>112</v>
      </c>
      <c r="Q240" s="26" t="s">
        <v>1818</v>
      </c>
    </row>
    <row r="241" spans="1:17" s="2" customFormat="1" ht="20" customHeight="1" x14ac:dyDescent="0.2">
      <c r="A241" s="22" t="s">
        <v>93</v>
      </c>
      <c r="B241" s="22">
        <v>2022</v>
      </c>
      <c r="C241" s="23" t="s">
        <v>107</v>
      </c>
      <c r="D241" s="34" t="s">
        <v>1777</v>
      </c>
      <c r="E241" s="112" t="s">
        <v>1776</v>
      </c>
      <c r="F241" s="2" t="s">
        <v>346</v>
      </c>
      <c r="G241" s="270"/>
      <c r="H241" s="194"/>
      <c r="J241" s="105"/>
      <c r="K241" s="106"/>
      <c r="L241" s="106"/>
      <c r="M241" s="106"/>
      <c r="N241" s="33"/>
      <c r="O241" s="2">
        <v>6.7</v>
      </c>
      <c r="P241" s="34" t="s">
        <v>112</v>
      </c>
      <c r="Q241" s="26" t="s">
        <v>1818</v>
      </c>
    </row>
    <row r="242" spans="1:17" s="2" customFormat="1" ht="20" customHeight="1" x14ac:dyDescent="0.2">
      <c r="A242" s="22" t="s">
        <v>93</v>
      </c>
      <c r="B242" s="22">
        <v>2022</v>
      </c>
      <c r="C242" s="23" t="s">
        <v>107</v>
      </c>
      <c r="D242" s="34" t="s">
        <v>348</v>
      </c>
      <c r="E242" s="2" t="s">
        <v>1796</v>
      </c>
      <c r="F242" s="2" t="s">
        <v>1796</v>
      </c>
      <c r="G242" s="270"/>
      <c r="H242" s="194"/>
      <c r="J242" s="105"/>
      <c r="K242" s="106"/>
      <c r="L242" s="106"/>
      <c r="M242" s="106"/>
      <c r="N242" s="33"/>
      <c r="O242" s="2">
        <v>6.1</v>
      </c>
      <c r="P242" s="34" t="s">
        <v>112</v>
      </c>
      <c r="Q242" s="26" t="s">
        <v>1818</v>
      </c>
    </row>
    <row r="243" spans="1:17" s="2" customFormat="1" ht="20" customHeight="1" x14ac:dyDescent="0.2">
      <c r="A243" s="22"/>
      <c r="B243" s="22"/>
      <c r="C243" s="23"/>
      <c r="D243" s="34"/>
      <c r="E243" s="112"/>
      <c r="G243" s="270"/>
      <c r="H243" s="194"/>
      <c r="J243" s="105"/>
      <c r="K243" s="106"/>
      <c r="L243" s="106"/>
      <c r="M243" s="106"/>
      <c r="N243" s="33"/>
      <c r="Q243" s="26"/>
    </row>
    <row r="244" spans="1:17" s="2" customFormat="1" ht="20" customHeight="1" x14ac:dyDescent="0.2">
      <c r="A244" s="22"/>
      <c r="B244" s="17"/>
      <c r="C244" s="23"/>
      <c r="G244" s="270"/>
      <c r="H244" s="194"/>
      <c r="J244" s="105"/>
      <c r="K244" s="106"/>
      <c r="L244" s="106"/>
      <c r="M244" s="106"/>
      <c r="N244" s="33"/>
      <c r="Q244" s="26"/>
    </row>
    <row r="245" spans="1:17" s="2" customFormat="1" ht="20" customHeight="1" x14ac:dyDescent="0.2">
      <c r="A245" s="22"/>
      <c r="B245" s="17"/>
      <c r="C245" s="23"/>
      <c r="G245" s="270"/>
      <c r="H245" s="194"/>
      <c r="J245" s="105"/>
      <c r="K245" s="106"/>
      <c r="L245" s="106"/>
      <c r="M245" s="106"/>
      <c r="N245" s="33"/>
      <c r="Q245" s="26"/>
    </row>
    <row r="246" spans="1:17" s="2" customFormat="1" ht="20" customHeight="1" x14ac:dyDescent="0.2">
      <c r="A246" s="22"/>
      <c r="B246" s="17"/>
      <c r="C246" s="23"/>
      <c r="G246" s="270"/>
      <c r="H246" s="194"/>
      <c r="J246" s="105"/>
      <c r="K246" s="106"/>
      <c r="L246" s="106"/>
      <c r="M246" s="106"/>
      <c r="N246" s="33"/>
      <c r="Q246" s="26"/>
    </row>
    <row r="247" spans="1:17" s="2" customFormat="1" ht="20" customHeight="1" x14ac:dyDescent="0.2">
      <c r="A247" s="22"/>
      <c r="B247" s="17"/>
      <c r="C247" s="23"/>
      <c r="G247" s="270"/>
      <c r="H247" s="194"/>
      <c r="J247" s="105"/>
      <c r="K247" s="106"/>
      <c r="L247" s="106"/>
      <c r="M247" s="106"/>
      <c r="N247" s="33"/>
      <c r="Q247" s="26"/>
    </row>
    <row r="248" spans="1:17" s="2" customFormat="1" ht="20" customHeight="1" x14ac:dyDescent="0.2">
      <c r="B248" s="17"/>
      <c r="C248" s="23"/>
      <c r="G248" s="270"/>
      <c r="H248" s="194"/>
      <c r="J248" s="105"/>
      <c r="K248" s="106"/>
      <c r="L248" s="106"/>
      <c r="M248" s="106"/>
      <c r="N248" s="33"/>
      <c r="Q248" s="26"/>
    </row>
    <row r="249" spans="1:17" s="2" customFormat="1" ht="20" customHeight="1" x14ac:dyDescent="0.2">
      <c r="B249" s="17"/>
      <c r="C249" s="23"/>
      <c r="G249" s="270"/>
      <c r="H249" s="194"/>
      <c r="J249" s="105"/>
      <c r="K249" s="106"/>
      <c r="L249" s="106"/>
      <c r="M249" s="106"/>
      <c r="N249" s="33"/>
      <c r="Q249" s="26"/>
    </row>
    <row r="250" spans="1:17" s="2" customFormat="1" ht="20" customHeight="1" x14ac:dyDescent="0.2">
      <c r="B250" s="17"/>
      <c r="C250" s="23"/>
      <c r="G250" s="270"/>
      <c r="H250" s="194"/>
      <c r="J250" s="105"/>
      <c r="K250" s="106"/>
      <c r="L250" s="106"/>
      <c r="M250" s="106"/>
      <c r="N250" s="33"/>
      <c r="Q250" s="26"/>
    </row>
    <row r="251" spans="1:17" s="2" customFormat="1" ht="20" customHeight="1" x14ac:dyDescent="0.2">
      <c r="B251" s="17"/>
      <c r="C251" s="23"/>
      <c r="G251" s="270"/>
      <c r="H251" s="194"/>
      <c r="J251" s="105"/>
      <c r="K251" s="106"/>
      <c r="L251" s="106"/>
      <c r="M251" s="106"/>
      <c r="N251" s="33"/>
      <c r="Q251" s="26"/>
    </row>
    <row r="252" spans="1:17" s="2" customFormat="1" ht="20" customHeight="1" x14ac:dyDescent="0.2">
      <c r="B252" s="17"/>
      <c r="C252" s="23"/>
      <c r="G252" s="270"/>
      <c r="H252" s="194"/>
      <c r="J252" s="105"/>
      <c r="K252" s="106"/>
      <c r="L252" s="106"/>
      <c r="M252" s="106"/>
      <c r="N252" s="33"/>
      <c r="Q252" s="26"/>
    </row>
    <row r="253" spans="1:17" s="2" customFormat="1" ht="20" customHeight="1" x14ac:dyDescent="0.2">
      <c r="B253" s="17"/>
      <c r="C253" s="23"/>
      <c r="G253" s="270"/>
      <c r="H253" s="194"/>
      <c r="J253" s="105"/>
      <c r="K253" s="106"/>
      <c r="L253" s="106"/>
      <c r="M253" s="106"/>
      <c r="N253" s="33"/>
      <c r="Q253" s="26"/>
    </row>
    <row r="254" spans="1:17" s="2" customFormat="1" ht="20" customHeight="1" x14ac:dyDescent="0.2">
      <c r="B254" s="17"/>
      <c r="C254" s="23"/>
      <c r="G254" s="270"/>
      <c r="H254" s="194"/>
      <c r="J254" s="105"/>
      <c r="K254" s="106"/>
      <c r="L254" s="106"/>
      <c r="M254" s="106"/>
      <c r="N254" s="33"/>
      <c r="Q254" s="26"/>
    </row>
    <row r="255" spans="1:17" s="2" customFormat="1" ht="20" customHeight="1" x14ac:dyDescent="0.2">
      <c r="B255" s="17"/>
      <c r="C255" s="23"/>
      <c r="G255" s="270"/>
      <c r="H255" s="194"/>
      <c r="J255" s="105"/>
      <c r="K255" s="106"/>
      <c r="L255" s="106"/>
      <c r="M255" s="106"/>
      <c r="N255" s="33"/>
      <c r="Q255" s="26"/>
    </row>
    <row r="256" spans="1:17" s="2" customFormat="1" ht="20" customHeight="1" x14ac:dyDescent="0.2">
      <c r="B256" s="17"/>
      <c r="C256" s="23"/>
      <c r="G256" s="270"/>
      <c r="H256" s="194"/>
      <c r="J256" s="105"/>
      <c r="K256" s="106"/>
      <c r="L256" s="106"/>
      <c r="M256" s="106"/>
      <c r="N256" s="33"/>
      <c r="Q256" s="26"/>
    </row>
    <row r="257" spans="2:17" s="2" customFormat="1" ht="20" customHeight="1" x14ac:dyDescent="0.2">
      <c r="B257" s="17"/>
      <c r="C257" s="23"/>
      <c r="G257" s="270"/>
      <c r="H257" s="194"/>
      <c r="J257" s="105"/>
      <c r="K257" s="106"/>
      <c r="L257" s="106"/>
      <c r="M257" s="106"/>
      <c r="N257" s="33"/>
      <c r="Q257" s="26"/>
    </row>
    <row r="258" spans="2:17" s="2" customFormat="1" ht="20" customHeight="1" x14ac:dyDescent="0.2">
      <c r="B258" s="17"/>
      <c r="C258" s="23"/>
      <c r="G258" s="270"/>
      <c r="H258" s="194"/>
      <c r="J258" s="105"/>
      <c r="K258" s="106"/>
      <c r="L258" s="106"/>
      <c r="M258" s="106"/>
      <c r="N258" s="33"/>
      <c r="Q258" s="26"/>
    </row>
    <row r="259" spans="2:17" s="2" customFormat="1" ht="20" customHeight="1" x14ac:dyDescent="0.2">
      <c r="B259" s="17"/>
      <c r="C259" s="23"/>
      <c r="G259" s="270"/>
      <c r="H259" s="194"/>
      <c r="J259" s="105"/>
      <c r="K259" s="106"/>
      <c r="L259" s="106"/>
      <c r="M259" s="106"/>
      <c r="N259" s="33"/>
      <c r="Q259" s="26"/>
    </row>
    <row r="260" spans="2:17" s="2" customFormat="1" ht="20" customHeight="1" x14ac:dyDescent="0.2">
      <c r="B260" s="17"/>
      <c r="C260" s="23"/>
      <c r="G260" s="270"/>
      <c r="H260" s="194"/>
      <c r="J260" s="105"/>
      <c r="K260" s="106"/>
      <c r="L260" s="106"/>
      <c r="M260" s="106"/>
      <c r="N260" s="33"/>
      <c r="Q260" s="26"/>
    </row>
    <row r="261" spans="2:17" s="2" customFormat="1" ht="20" customHeight="1" x14ac:dyDescent="0.2">
      <c r="B261" s="17"/>
      <c r="C261" s="23"/>
      <c r="G261" s="270"/>
      <c r="H261" s="194"/>
      <c r="J261" s="105"/>
      <c r="K261" s="106"/>
      <c r="L261" s="106"/>
      <c r="M261" s="106"/>
      <c r="N261" s="33"/>
      <c r="Q261" s="26"/>
    </row>
    <row r="262" spans="2:17" s="2" customFormat="1" ht="20" customHeight="1" x14ac:dyDescent="0.2">
      <c r="B262" s="17"/>
      <c r="C262" s="23"/>
      <c r="G262" s="270"/>
      <c r="H262" s="194"/>
      <c r="J262" s="105"/>
      <c r="K262" s="106"/>
      <c r="L262" s="106"/>
      <c r="M262" s="106"/>
      <c r="N262" s="33"/>
      <c r="Q262" s="26"/>
    </row>
    <row r="263" spans="2:17" s="2" customFormat="1" ht="20" customHeight="1" x14ac:dyDescent="0.2">
      <c r="B263" s="17"/>
      <c r="C263" s="23"/>
      <c r="G263" s="270"/>
      <c r="H263" s="194"/>
      <c r="J263" s="105"/>
      <c r="K263" s="106"/>
      <c r="L263" s="106"/>
      <c r="M263" s="106"/>
      <c r="N263" s="33"/>
      <c r="Q263" s="26"/>
    </row>
    <row r="264" spans="2:17" s="2" customFormat="1" ht="20" customHeight="1" x14ac:dyDescent="0.2">
      <c r="B264" s="17"/>
      <c r="C264" s="23"/>
      <c r="G264" s="270"/>
      <c r="H264" s="194"/>
      <c r="J264" s="105"/>
      <c r="K264" s="106"/>
      <c r="L264" s="106"/>
      <c r="M264" s="106"/>
      <c r="N264" s="33"/>
      <c r="Q264" s="26"/>
    </row>
    <row r="265" spans="2:17" s="2" customFormat="1" ht="20" customHeight="1" x14ac:dyDescent="0.2">
      <c r="B265" s="17"/>
      <c r="C265" s="23"/>
      <c r="G265" s="270"/>
      <c r="H265" s="194"/>
      <c r="J265" s="105"/>
      <c r="K265" s="106"/>
      <c r="L265" s="106"/>
      <c r="M265" s="106"/>
      <c r="N265" s="33"/>
      <c r="Q265" s="26"/>
    </row>
    <row r="266" spans="2:17" s="2" customFormat="1" ht="20" customHeight="1" x14ac:dyDescent="0.2">
      <c r="B266" s="17"/>
      <c r="C266" s="23"/>
      <c r="G266" s="270"/>
      <c r="H266" s="194"/>
      <c r="J266" s="105"/>
      <c r="K266" s="106"/>
      <c r="L266" s="106"/>
      <c r="M266" s="106"/>
      <c r="N266" s="33"/>
      <c r="Q266" s="26"/>
    </row>
    <row r="267" spans="2:17" s="2" customFormat="1" ht="20" customHeight="1" x14ac:dyDescent="0.2">
      <c r="B267" s="17"/>
      <c r="C267" s="23"/>
      <c r="G267" s="270"/>
      <c r="H267" s="194"/>
      <c r="J267" s="105"/>
      <c r="K267" s="106"/>
      <c r="L267" s="106"/>
      <c r="M267" s="106"/>
      <c r="N267" s="33"/>
      <c r="Q267" s="26"/>
    </row>
    <row r="268" spans="2:17" s="2" customFormat="1" ht="20" customHeight="1" x14ac:dyDescent="0.2">
      <c r="B268" s="17"/>
      <c r="C268" s="23"/>
      <c r="G268" s="270"/>
      <c r="H268" s="194"/>
      <c r="J268" s="105"/>
      <c r="K268" s="106"/>
      <c r="L268" s="106"/>
      <c r="M268" s="106"/>
      <c r="N268" s="33"/>
      <c r="Q268" s="26"/>
    </row>
    <row r="269" spans="2:17" s="2" customFormat="1" ht="20" customHeight="1" x14ac:dyDescent="0.2">
      <c r="B269" s="17"/>
      <c r="C269" s="23"/>
      <c r="G269" s="270"/>
      <c r="H269" s="194"/>
      <c r="J269" s="105"/>
      <c r="K269" s="106"/>
      <c r="L269" s="106"/>
      <c r="M269" s="106"/>
      <c r="N269" s="33"/>
      <c r="Q269" s="26"/>
    </row>
    <row r="270" spans="2:17" s="2" customFormat="1" ht="20" customHeight="1" x14ac:dyDescent="0.2">
      <c r="B270" s="17"/>
      <c r="C270" s="23"/>
      <c r="G270" s="270"/>
      <c r="H270" s="194"/>
      <c r="J270" s="105"/>
      <c r="K270" s="106"/>
      <c r="L270" s="106"/>
      <c r="M270" s="106"/>
      <c r="N270" s="33"/>
      <c r="Q270" s="26"/>
    </row>
    <row r="271" spans="2:17" s="2" customFormat="1" ht="20" customHeight="1" x14ac:dyDescent="0.2">
      <c r="B271" s="17"/>
      <c r="C271" s="23"/>
      <c r="G271" s="270"/>
      <c r="H271" s="194"/>
      <c r="J271" s="33"/>
      <c r="N271" s="33"/>
      <c r="Q271" s="26"/>
    </row>
    <row r="272" spans="2:17" s="2" customFormat="1" ht="20" customHeight="1" x14ac:dyDescent="0.2">
      <c r="B272" s="17"/>
      <c r="C272" s="23"/>
      <c r="G272" s="270"/>
      <c r="H272" s="194"/>
      <c r="J272" s="33"/>
      <c r="N272" s="33"/>
      <c r="Q272" s="26"/>
    </row>
    <row r="273" spans="2:17" s="2" customFormat="1" ht="20" customHeight="1" x14ac:dyDescent="0.2">
      <c r="B273" s="17"/>
      <c r="C273" s="23"/>
      <c r="G273" s="270"/>
      <c r="H273" s="194"/>
      <c r="J273" s="33"/>
      <c r="N273" s="33"/>
      <c r="Q273" s="26"/>
    </row>
    <row r="274" spans="2:17" s="2" customFormat="1" ht="20" customHeight="1" x14ac:dyDescent="0.2">
      <c r="B274" s="17"/>
      <c r="C274" s="23"/>
      <c r="G274" s="270"/>
      <c r="H274" s="194"/>
      <c r="J274" s="33"/>
      <c r="N274" s="33"/>
      <c r="Q274" s="26"/>
    </row>
    <row r="275" spans="2:17" s="2" customFormat="1" ht="20" customHeight="1" x14ac:dyDescent="0.2">
      <c r="B275" s="17"/>
      <c r="C275" s="23"/>
      <c r="G275" s="270"/>
      <c r="H275" s="194"/>
      <c r="J275" s="33"/>
      <c r="N275" s="33"/>
      <c r="Q275" s="26"/>
    </row>
    <row r="276" spans="2:17" s="2" customFormat="1" ht="20" customHeight="1" x14ac:dyDescent="0.2">
      <c r="B276" s="17"/>
      <c r="C276" s="23"/>
      <c r="G276" s="270"/>
      <c r="H276" s="194"/>
      <c r="J276" s="33"/>
      <c r="N276" s="33"/>
      <c r="Q276" s="26"/>
    </row>
    <row r="277" spans="2:17" s="2" customFormat="1" ht="20" customHeight="1" x14ac:dyDescent="0.2">
      <c r="B277" s="17"/>
      <c r="C277" s="23"/>
      <c r="G277" s="270"/>
      <c r="H277" s="194"/>
      <c r="J277" s="33"/>
      <c r="N277" s="33"/>
      <c r="Q277" s="26"/>
    </row>
    <row r="278" spans="2:17" s="2" customFormat="1" ht="20" customHeight="1" x14ac:dyDescent="0.2">
      <c r="B278" s="17"/>
      <c r="C278" s="23"/>
      <c r="G278" s="270"/>
      <c r="H278" s="194"/>
      <c r="J278" s="33"/>
      <c r="N278" s="33"/>
      <c r="Q278" s="26"/>
    </row>
    <row r="279" spans="2:17" s="2" customFormat="1" ht="20" customHeight="1" x14ac:dyDescent="0.2">
      <c r="B279" s="17"/>
      <c r="C279" s="23"/>
      <c r="G279" s="270"/>
      <c r="H279" s="194"/>
      <c r="J279" s="33"/>
      <c r="N279" s="33"/>
      <c r="Q279" s="26"/>
    </row>
    <row r="280" spans="2:17" s="2" customFormat="1" ht="20" customHeight="1" x14ac:dyDescent="0.2">
      <c r="B280" s="17"/>
      <c r="C280" s="23"/>
      <c r="G280" s="270"/>
      <c r="H280" s="194"/>
      <c r="J280" s="33"/>
      <c r="N280" s="33"/>
      <c r="Q280" s="26"/>
    </row>
    <row r="281" spans="2:17" s="2" customFormat="1" ht="20" customHeight="1" x14ac:dyDescent="0.2">
      <c r="B281" s="17"/>
      <c r="C281" s="23"/>
      <c r="G281" s="270"/>
      <c r="H281" s="194"/>
      <c r="J281" s="33"/>
      <c r="N281" s="33"/>
      <c r="Q281" s="26"/>
    </row>
    <row r="282" spans="2:17" s="2" customFormat="1" ht="20" customHeight="1" x14ac:dyDescent="0.2">
      <c r="B282" s="17"/>
      <c r="C282" s="23"/>
      <c r="G282" s="270"/>
      <c r="H282" s="194"/>
      <c r="J282" s="33"/>
      <c r="N282" s="33"/>
      <c r="Q282" s="26"/>
    </row>
    <row r="283" spans="2:17" s="2" customFormat="1" ht="20" customHeight="1" x14ac:dyDescent="0.2">
      <c r="B283" s="17"/>
      <c r="C283" s="23"/>
      <c r="G283" s="270"/>
      <c r="H283" s="194"/>
      <c r="J283" s="33"/>
      <c r="N283" s="33"/>
      <c r="Q283" s="26"/>
    </row>
    <row r="284" spans="2:17" s="2" customFormat="1" ht="20" customHeight="1" x14ac:dyDescent="0.2">
      <c r="B284" s="17"/>
      <c r="C284" s="23"/>
      <c r="G284" s="270"/>
      <c r="H284" s="194"/>
      <c r="J284" s="33"/>
      <c r="N284" s="33"/>
      <c r="Q284" s="26"/>
    </row>
    <row r="285" spans="2:17" s="2" customFormat="1" ht="20" customHeight="1" x14ac:dyDescent="0.2">
      <c r="B285" s="17"/>
      <c r="C285" s="23"/>
      <c r="G285" s="270"/>
      <c r="H285" s="194"/>
      <c r="J285" s="33"/>
      <c r="N285" s="33"/>
      <c r="Q285" s="26"/>
    </row>
    <row r="286" spans="2:17" s="2" customFormat="1" ht="20" customHeight="1" x14ac:dyDescent="0.2">
      <c r="B286" s="17"/>
      <c r="C286" s="23"/>
      <c r="G286" s="270"/>
      <c r="H286" s="194"/>
      <c r="J286" s="33"/>
      <c r="N286" s="33"/>
      <c r="Q286" s="26"/>
    </row>
    <row r="287" spans="2:17" s="2" customFormat="1" ht="20" customHeight="1" x14ac:dyDescent="0.2">
      <c r="B287" s="17"/>
      <c r="C287" s="23"/>
      <c r="G287" s="270"/>
      <c r="H287" s="194"/>
      <c r="J287" s="33"/>
      <c r="N287" s="33"/>
      <c r="Q287" s="26"/>
    </row>
    <row r="288" spans="2:17" s="2" customFormat="1" ht="20" customHeight="1" x14ac:dyDescent="0.2">
      <c r="B288" s="17"/>
      <c r="C288" s="23"/>
      <c r="G288" s="270"/>
      <c r="H288" s="194"/>
      <c r="J288" s="33"/>
      <c r="N288" s="33"/>
      <c r="Q288" s="26"/>
    </row>
    <row r="289" spans="1:1024" s="2" customFormat="1" ht="20" customHeight="1" x14ac:dyDescent="0.2">
      <c r="B289" s="17"/>
      <c r="C289" s="23"/>
      <c r="G289" s="270"/>
      <c r="H289" s="194"/>
      <c r="J289" s="33"/>
      <c r="N289" s="33"/>
      <c r="Q289" s="26"/>
    </row>
    <row r="290" spans="1:1024" s="2" customFormat="1" ht="20" customHeight="1" x14ac:dyDescent="0.2">
      <c r="B290" s="17"/>
      <c r="C290" s="23"/>
      <c r="G290" s="270"/>
      <c r="H290" s="194"/>
      <c r="J290" s="33"/>
      <c r="N290" s="33"/>
      <c r="Q290" s="26"/>
    </row>
    <row r="291" spans="1:1024" s="2" customFormat="1" ht="20" customHeight="1" x14ac:dyDescent="0.2">
      <c r="B291" s="17"/>
      <c r="C291" s="23"/>
      <c r="G291" s="270"/>
      <c r="H291" s="194"/>
      <c r="J291" s="33"/>
      <c r="N291" s="33"/>
      <c r="Q291" s="26"/>
    </row>
    <row r="292" spans="1:1024" s="2" customFormat="1" ht="20" customHeight="1" x14ac:dyDescent="0.2">
      <c r="B292" s="17"/>
      <c r="C292" s="23"/>
      <c r="G292" s="270"/>
      <c r="H292" s="194"/>
      <c r="J292" s="33"/>
      <c r="N292" s="33"/>
      <c r="Q292" s="26"/>
    </row>
    <row r="293" spans="1:1024" s="2" customFormat="1" ht="20" customHeight="1" x14ac:dyDescent="0.2">
      <c r="B293" s="17"/>
      <c r="C293" s="23"/>
      <c r="G293" s="270"/>
      <c r="H293" s="194"/>
      <c r="J293" s="33"/>
      <c r="N293" s="33"/>
      <c r="Q293" s="26"/>
    </row>
    <row r="294" spans="1:1024" s="2" customFormat="1" ht="20" customHeight="1" x14ac:dyDescent="0.2">
      <c r="B294" s="17"/>
      <c r="C294" s="23"/>
      <c r="G294" s="270"/>
      <c r="H294" s="194"/>
      <c r="J294" s="33"/>
      <c r="N294" s="33"/>
      <c r="Q294" s="26"/>
    </row>
    <row r="295" spans="1:1024" s="2" customFormat="1" ht="20" customHeight="1" x14ac:dyDescent="0.2">
      <c r="B295" s="17"/>
      <c r="C295" s="23"/>
      <c r="G295" s="270"/>
      <c r="H295" s="194"/>
      <c r="J295" s="33"/>
      <c r="N295" s="33"/>
      <c r="Q295" s="26"/>
    </row>
    <row r="296" spans="1:1024" ht="20" customHeight="1" x14ac:dyDescent="0.2">
      <c r="A296" s="2"/>
      <c r="E296" s="2"/>
      <c r="F296" s="2"/>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c r="AMB296"/>
      <c r="AMC296"/>
      <c r="AMD296"/>
      <c r="AME296"/>
      <c r="AMF296"/>
      <c r="AMG296"/>
      <c r="AMH296"/>
      <c r="AMI296"/>
      <c r="AMJ296"/>
    </row>
    <row r="297" spans="1:1024" ht="20" customHeight="1" x14ac:dyDescent="0.2">
      <c r="A297" s="2"/>
      <c r="E297" s="2"/>
      <c r="F297" s="2"/>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c r="AMB297"/>
      <c r="AMC297"/>
      <c r="AMD297"/>
      <c r="AME297"/>
      <c r="AMF297"/>
      <c r="AMG297"/>
      <c r="AMH297"/>
      <c r="AMI297"/>
      <c r="AMJ297"/>
    </row>
    <row r="298" spans="1:1024" ht="20" customHeight="1" x14ac:dyDescent="0.2">
      <c r="A298" s="2"/>
      <c r="E298" s="2"/>
      <c r="F298" s="2"/>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c r="AMG298"/>
      <c r="AMH298"/>
      <c r="AMI298"/>
      <c r="AMJ298"/>
    </row>
    <row r="299" spans="1:1024" ht="20" customHeight="1" x14ac:dyDescent="0.2">
      <c r="A299" s="2"/>
      <c r="E299" s="2"/>
      <c r="F299" s="2"/>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row>
    <row r="300" spans="1:1024" ht="20" customHeight="1" x14ac:dyDescent="0.2">
      <c r="A300" s="2"/>
      <c r="E300" s="2"/>
      <c r="F300" s="2"/>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c r="AMB300"/>
      <c r="AMC300"/>
      <c r="AMD300"/>
      <c r="AME300"/>
      <c r="AMF300"/>
      <c r="AMG300"/>
      <c r="AMH300"/>
      <c r="AMI300"/>
      <c r="AMJ300"/>
    </row>
    <row r="301" spans="1:1024" ht="20" customHeight="1" x14ac:dyDescent="0.2">
      <c r="A301" s="2"/>
      <c r="E301" s="2"/>
      <c r="F301" s="2"/>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row>
    <row r="302" spans="1:1024" ht="20" customHeight="1" x14ac:dyDescent="0.2">
      <c r="A302" s="2"/>
      <c r="E302" s="2"/>
      <c r="F302" s="2"/>
      <c r="G302" s="271"/>
      <c r="H302" s="240"/>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c r="AMB302"/>
      <c r="AMC302"/>
      <c r="AMD302"/>
      <c r="AME302"/>
      <c r="AMF302"/>
      <c r="AMG302"/>
      <c r="AMH302"/>
      <c r="AMI302"/>
      <c r="AMJ302"/>
    </row>
    <row r="303" spans="1:1024" ht="20" customHeight="1" x14ac:dyDescent="0.2">
      <c r="A303" s="2"/>
      <c r="E303" s="2"/>
      <c r="F303" s="2"/>
      <c r="G303" s="271"/>
      <c r="H303" s="240"/>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c r="AMB303"/>
      <c r="AMC303"/>
      <c r="AMD303"/>
      <c r="AME303"/>
      <c r="AMF303"/>
      <c r="AMG303"/>
      <c r="AMH303"/>
      <c r="AMI303"/>
      <c r="AMJ303"/>
    </row>
    <row r="304" spans="1:1024" ht="20" customHeight="1" x14ac:dyDescent="0.2">
      <c r="A304" s="2"/>
      <c r="E304" s="2"/>
      <c r="F304" s="2"/>
      <c r="G304" s="271"/>
      <c r="H304" s="240"/>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c r="AMB304"/>
      <c r="AMC304"/>
      <c r="AMD304"/>
      <c r="AME304"/>
      <c r="AMF304"/>
      <c r="AMG304"/>
      <c r="AMH304"/>
      <c r="AMI304"/>
      <c r="AMJ304"/>
    </row>
    <row r="305" spans="1:1024" ht="20" customHeight="1" x14ac:dyDescent="0.2">
      <c r="A305" s="2"/>
      <c r="E305" s="2"/>
      <c r="F305" s="2"/>
      <c r="G305" s="271"/>
      <c r="H305" s="240"/>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row>
    <row r="306" spans="1:1024" ht="20" customHeight="1" x14ac:dyDescent="0.2">
      <c r="A306" s="2"/>
      <c r="E306" s="2"/>
      <c r="F306" s="2"/>
      <c r="G306" s="271"/>
      <c r="H306" s="240"/>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c r="AMB306"/>
      <c r="AMC306"/>
      <c r="AMD306"/>
      <c r="AME306"/>
      <c r="AMF306"/>
      <c r="AMG306"/>
      <c r="AMH306"/>
      <c r="AMI306"/>
      <c r="AMJ306"/>
    </row>
    <row r="307" spans="1:1024" ht="20" customHeight="1" x14ac:dyDescent="0.2">
      <c r="A307" s="2"/>
      <c r="E307" s="2"/>
      <c r="F307" s="2"/>
      <c r="G307" s="271"/>
      <c r="H307" s="240"/>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row>
    <row r="308" spans="1:1024" ht="20" customHeight="1" x14ac:dyDescent="0.2">
      <c r="A308" s="2"/>
      <c r="E308" s="2"/>
      <c r="F308" s="2"/>
      <c r="G308" s="271"/>
      <c r="H308" s="240"/>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c r="AMB308"/>
      <c r="AMC308"/>
      <c r="AMD308"/>
      <c r="AME308"/>
      <c r="AMF308"/>
      <c r="AMG308"/>
      <c r="AMH308"/>
      <c r="AMI308"/>
      <c r="AMJ308"/>
    </row>
    <row r="309" spans="1:1024" ht="20" customHeight="1" x14ac:dyDescent="0.2">
      <c r="A309" s="2"/>
      <c r="E309" s="2"/>
      <c r="F309" s="2"/>
      <c r="G309" s="271"/>
      <c r="H309" s="240"/>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row>
    <row r="310" spans="1:1024" ht="20" customHeight="1" x14ac:dyDescent="0.2">
      <c r="A310" s="2"/>
      <c r="E310" s="2"/>
      <c r="F310" s="2"/>
      <c r="G310" s="271"/>
      <c r="H310" s="24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c r="AMB310"/>
      <c r="AMC310"/>
      <c r="AMD310"/>
      <c r="AME310"/>
      <c r="AMF310"/>
      <c r="AMG310"/>
      <c r="AMH310"/>
      <c r="AMI310"/>
      <c r="AMJ310"/>
    </row>
    <row r="311" spans="1:1024" ht="20" customHeight="1" x14ac:dyDescent="0.2">
      <c r="A311" s="2"/>
      <c r="E311" s="2"/>
      <c r="F311" s="2"/>
      <c r="G311" s="271"/>
      <c r="H311" s="240"/>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row>
    <row r="312" spans="1:1024" ht="20" customHeight="1" x14ac:dyDescent="0.2">
      <c r="E312" s="2"/>
      <c r="F312" s="2"/>
      <c r="G312" s="271"/>
      <c r="H312" s="240"/>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c r="ABM312"/>
      <c r="ABN312"/>
      <c r="ABO312"/>
      <c r="ABP312"/>
      <c r="ABQ312"/>
      <c r="ABR312"/>
      <c r="ABS312"/>
      <c r="ABT312"/>
      <c r="ABU312"/>
      <c r="ABV312"/>
      <c r="ABW312"/>
      <c r="ABX312"/>
      <c r="ABY312"/>
      <c r="ABZ312"/>
      <c r="ACA312"/>
      <c r="ACB312"/>
      <c r="ACC312"/>
      <c r="ACD312"/>
      <c r="ACE312"/>
      <c r="ACF312"/>
      <c r="ACG312"/>
      <c r="ACH312"/>
      <c r="ACI312"/>
      <c r="ACJ312"/>
      <c r="ACK312"/>
      <c r="ACL312"/>
      <c r="ACM312"/>
      <c r="ACN312"/>
      <c r="ACO312"/>
      <c r="ACP312"/>
      <c r="ACQ312"/>
      <c r="ACR312"/>
      <c r="ACS312"/>
      <c r="ACT312"/>
      <c r="ACU312"/>
      <c r="ACV312"/>
      <c r="ACW312"/>
      <c r="ACX312"/>
      <c r="ACY312"/>
      <c r="ACZ312"/>
      <c r="ADA312"/>
      <c r="ADB312"/>
      <c r="ADC312"/>
      <c r="ADD312"/>
      <c r="ADE312"/>
      <c r="ADF312"/>
      <c r="ADG312"/>
      <c r="ADH312"/>
      <c r="ADI312"/>
      <c r="ADJ312"/>
      <c r="ADK312"/>
      <c r="ADL312"/>
      <c r="ADM312"/>
      <c r="ADN312"/>
      <c r="ADO312"/>
      <c r="ADP312"/>
      <c r="ADQ312"/>
      <c r="ADR312"/>
      <c r="ADS312"/>
      <c r="ADT312"/>
      <c r="ADU312"/>
      <c r="ADV312"/>
      <c r="ADW312"/>
      <c r="ADX312"/>
      <c r="ADY312"/>
      <c r="ADZ312"/>
      <c r="AEA312"/>
      <c r="AEB312"/>
      <c r="AEC312"/>
      <c r="AED312"/>
      <c r="AEE312"/>
      <c r="AEF312"/>
      <c r="AEG312"/>
      <c r="AEH312"/>
      <c r="AEI312"/>
      <c r="AEJ312"/>
      <c r="AEK312"/>
      <c r="AEL312"/>
      <c r="AEM312"/>
      <c r="AEN312"/>
      <c r="AEO312"/>
      <c r="AEP312"/>
      <c r="AEQ312"/>
      <c r="AER312"/>
      <c r="AES312"/>
      <c r="AET312"/>
      <c r="AEU312"/>
      <c r="AEV312"/>
      <c r="AEW312"/>
      <c r="AEX312"/>
      <c r="AEY312"/>
      <c r="AEZ312"/>
      <c r="AFA312"/>
      <c r="AFB312"/>
      <c r="AFC312"/>
      <c r="AFD312"/>
      <c r="AFE312"/>
      <c r="AFF312"/>
      <c r="AFG312"/>
      <c r="AFH312"/>
      <c r="AFI312"/>
      <c r="AFJ312"/>
      <c r="AFK312"/>
      <c r="AFL312"/>
      <c r="AFM312"/>
      <c r="AFN312"/>
      <c r="AFO312"/>
      <c r="AFP312"/>
      <c r="AFQ312"/>
      <c r="AFR312"/>
      <c r="AFS312"/>
      <c r="AFT312"/>
      <c r="AFU312"/>
      <c r="AFV312"/>
      <c r="AFW312"/>
      <c r="AFX312"/>
      <c r="AFY312"/>
      <c r="AFZ312"/>
      <c r="AGA312"/>
      <c r="AGB312"/>
      <c r="AGC312"/>
      <c r="AGD312"/>
      <c r="AGE312"/>
      <c r="AGF312"/>
      <c r="AGG312"/>
      <c r="AGH312"/>
      <c r="AGI312"/>
      <c r="AGJ312"/>
      <c r="AGK312"/>
      <c r="AGL312"/>
      <c r="AGM312"/>
      <c r="AGN312"/>
      <c r="AGO312"/>
      <c r="AGP312"/>
      <c r="AGQ312"/>
      <c r="AGR312"/>
      <c r="AGS312"/>
      <c r="AGT312"/>
      <c r="AGU312"/>
      <c r="AGV312"/>
      <c r="AGW312"/>
      <c r="AGX312"/>
      <c r="AGY312"/>
      <c r="AGZ312"/>
      <c r="AHA312"/>
      <c r="AHB312"/>
      <c r="AHC312"/>
      <c r="AHD312"/>
      <c r="AHE312"/>
      <c r="AHF312"/>
      <c r="AHG312"/>
      <c r="AHH312"/>
      <c r="AHI312"/>
      <c r="AHJ312"/>
      <c r="AHK312"/>
      <c r="AHL312"/>
      <c r="AHM312"/>
      <c r="AHN312"/>
      <c r="AHO312"/>
      <c r="AHP312"/>
      <c r="AHQ312"/>
      <c r="AHR312"/>
      <c r="AHS312"/>
      <c r="AHT312"/>
      <c r="AHU312"/>
      <c r="AHV312"/>
      <c r="AHW312"/>
      <c r="AHX312"/>
      <c r="AHY312"/>
      <c r="AHZ312"/>
      <c r="AIA312"/>
      <c r="AIB312"/>
      <c r="AIC312"/>
      <c r="AID312"/>
      <c r="AIE312"/>
      <c r="AIF312"/>
      <c r="AIG312"/>
      <c r="AIH312"/>
      <c r="AII312"/>
      <c r="AIJ312"/>
      <c r="AIK312"/>
      <c r="AIL312"/>
      <c r="AIM312"/>
      <c r="AIN312"/>
      <c r="AIO312"/>
      <c r="AIP312"/>
      <c r="AIQ312"/>
      <c r="AIR312"/>
      <c r="AIS312"/>
      <c r="AIT312"/>
      <c r="AIU312"/>
      <c r="AIV312"/>
      <c r="AIW312"/>
      <c r="AIX312"/>
      <c r="AIY312"/>
      <c r="AIZ312"/>
      <c r="AJA312"/>
      <c r="AJB312"/>
      <c r="AJC312"/>
      <c r="AJD312"/>
      <c r="AJE312"/>
      <c r="AJF312"/>
      <c r="AJG312"/>
      <c r="AJH312"/>
      <c r="AJI312"/>
      <c r="AJJ312"/>
      <c r="AJK312"/>
      <c r="AJL312"/>
      <c r="AJM312"/>
      <c r="AJN312"/>
      <c r="AJO312"/>
      <c r="AJP312"/>
      <c r="AJQ312"/>
      <c r="AJR312"/>
      <c r="AJS312"/>
      <c r="AJT312"/>
      <c r="AJU312"/>
      <c r="AJV312"/>
      <c r="AJW312"/>
      <c r="AJX312"/>
      <c r="AJY312"/>
      <c r="AJZ312"/>
      <c r="AKA312"/>
      <c r="AKB312"/>
      <c r="AKC312"/>
      <c r="AKD312"/>
      <c r="AKE312"/>
      <c r="AKF312"/>
      <c r="AKG312"/>
      <c r="AKH312"/>
      <c r="AKI312"/>
      <c r="AKJ312"/>
      <c r="AKK312"/>
      <c r="AKL312"/>
      <c r="AKM312"/>
      <c r="AKN312"/>
      <c r="AKO312"/>
      <c r="AKP312"/>
      <c r="AKQ312"/>
      <c r="AKR312"/>
      <c r="AKS312"/>
      <c r="AKT312"/>
      <c r="AKU312"/>
      <c r="AKV312"/>
      <c r="AKW312"/>
      <c r="AKX312"/>
      <c r="AKY312"/>
      <c r="AKZ312"/>
      <c r="ALA312"/>
      <c r="ALB312"/>
      <c r="ALC312"/>
      <c r="ALD312"/>
      <c r="ALE312"/>
      <c r="ALF312"/>
      <c r="ALG312"/>
      <c r="ALH312"/>
      <c r="ALI312"/>
      <c r="ALJ312"/>
      <c r="ALK312"/>
      <c r="ALL312"/>
      <c r="ALM312"/>
      <c r="ALN312"/>
      <c r="ALO312"/>
      <c r="ALP312"/>
      <c r="ALQ312"/>
      <c r="ALR312"/>
      <c r="ALS312"/>
      <c r="ALT312"/>
      <c r="ALU312"/>
      <c r="ALV312"/>
      <c r="ALW312"/>
      <c r="ALX312"/>
      <c r="ALY312"/>
      <c r="ALZ312"/>
      <c r="AMA312"/>
      <c r="AMB312"/>
      <c r="AMC312"/>
      <c r="AMD312"/>
      <c r="AME312"/>
      <c r="AMF312"/>
      <c r="AMG312"/>
      <c r="AMH312"/>
      <c r="AMI312"/>
      <c r="AMJ312"/>
    </row>
    <row r="313" spans="1:1024" ht="20" customHeight="1" x14ac:dyDescent="0.2">
      <c r="E313" s="2"/>
      <c r="F313" s="2"/>
      <c r="G313" s="271"/>
      <c r="H313" s="240"/>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row>
    <row r="314" spans="1:1024" ht="20" customHeight="1" x14ac:dyDescent="0.2">
      <c r="E314" s="2"/>
      <c r="F314" s="2"/>
      <c r="G314" s="271"/>
      <c r="H314" s="240"/>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c r="AMB314"/>
      <c r="AMC314"/>
      <c r="AMD314"/>
      <c r="AME314"/>
      <c r="AMF314"/>
      <c r="AMG314"/>
      <c r="AMH314"/>
      <c r="AMI314"/>
      <c r="AMJ314"/>
    </row>
    <row r="315" spans="1:1024" ht="20" customHeight="1" x14ac:dyDescent="0.2">
      <c r="E315" s="2"/>
      <c r="F315" s="2"/>
      <c r="G315" s="271"/>
      <c r="H315" s="240"/>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row>
    <row r="316" spans="1:1024" ht="20" customHeight="1" x14ac:dyDescent="0.2">
      <c r="E316" s="2"/>
      <c r="F316" s="2"/>
      <c r="G316" s="271"/>
      <c r="H316" s="240"/>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c r="AMB316"/>
      <c r="AMC316"/>
      <c r="AMD316"/>
      <c r="AME316"/>
      <c r="AMF316"/>
      <c r="AMG316"/>
      <c r="AMH316"/>
      <c r="AMI316"/>
      <c r="AMJ316"/>
    </row>
    <row r="317" spans="1:1024" ht="20" customHeight="1" x14ac:dyDescent="0.2">
      <c r="E317" s="2"/>
      <c r="F317" s="2"/>
      <c r="G317" s="271"/>
      <c r="H317" s="240"/>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row>
    <row r="318" spans="1:1024" ht="20" customHeight="1" x14ac:dyDescent="0.2">
      <c r="A318"/>
      <c r="B318"/>
      <c r="C318"/>
      <c r="D318"/>
      <c r="E318" s="2"/>
      <c r="F318" s="2"/>
      <c r="G318" s="271"/>
      <c r="H318" s="240"/>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c r="ABM318"/>
      <c r="ABN318"/>
      <c r="ABO318"/>
      <c r="ABP318"/>
      <c r="ABQ318"/>
      <c r="ABR318"/>
      <c r="ABS318"/>
      <c r="ABT318"/>
      <c r="ABU318"/>
      <c r="ABV318"/>
      <c r="ABW318"/>
      <c r="ABX318"/>
      <c r="ABY318"/>
      <c r="ABZ318"/>
      <c r="ACA318"/>
      <c r="ACB318"/>
      <c r="ACC318"/>
      <c r="ACD318"/>
      <c r="ACE318"/>
      <c r="ACF318"/>
      <c r="ACG318"/>
      <c r="ACH318"/>
      <c r="ACI318"/>
      <c r="ACJ318"/>
      <c r="ACK318"/>
      <c r="ACL318"/>
      <c r="ACM318"/>
      <c r="ACN318"/>
      <c r="ACO318"/>
      <c r="ACP318"/>
      <c r="ACQ318"/>
      <c r="ACR318"/>
      <c r="ACS318"/>
      <c r="ACT318"/>
      <c r="ACU318"/>
      <c r="ACV318"/>
      <c r="ACW318"/>
      <c r="ACX318"/>
      <c r="ACY318"/>
      <c r="ACZ318"/>
      <c r="ADA318"/>
      <c r="ADB318"/>
      <c r="ADC318"/>
      <c r="ADD318"/>
      <c r="ADE318"/>
      <c r="ADF318"/>
      <c r="ADG318"/>
      <c r="ADH318"/>
      <c r="ADI318"/>
      <c r="ADJ318"/>
      <c r="ADK318"/>
      <c r="ADL318"/>
      <c r="ADM318"/>
      <c r="ADN318"/>
      <c r="ADO318"/>
      <c r="ADP318"/>
      <c r="ADQ318"/>
      <c r="ADR318"/>
      <c r="ADS318"/>
      <c r="ADT318"/>
      <c r="ADU318"/>
      <c r="ADV318"/>
      <c r="ADW318"/>
      <c r="ADX318"/>
      <c r="ADY318"/>
      <c r="ADZ318"/>
      <c r="AEA318"/>
      <c r="AEB318"/>
      <c r="AEC318"/>
      <c r="AED318"/>
      <c r="AEE318"/>
      <c r="AEF318"/>
      <c r="AEG318"/>
      <c r="AEH318"/>
      <c r="AEI318"/>
      <c r="AEJ318"/>
      <c r="AEK318"/>
      <c r="AEL318"/>
      <c r="AEM318"/>
      <c r="AEN318"/>
      <c r="AEO318"/>
      <c r="AEP318"/>
      <c r="AEQ318"/>
      <c r="AER318"/>
      <c r="AES318"/>
      <c r="AET318"/>
      <c r="AEU318"/>
      <c r="AEV318"/>
      <c r="AEW318"/>
      <c r="AEX318"/>
      <c r="AEY318"/>
      <c r="AEZ318"/>
      <c r="AFA318"/>
      <c r="AFB318"/>
      <c r="AFC318"/>
      <c r="AFD318"/>
      <c r="AFE318"/>
      <c r="AFF318"/>
      <c r="AFG318"/>
      <c r="AFH318"/>
      <c r="AFI318"/>
      <c r="AFJ318"/>
      <c r="AFK318"/>
      <c r="AFL318"/>
      <c r="AFM318"/>
      <c r="AFN318"/>
      <c r="AFO318"/>
      <c r="AFP318"/>
      <c r="AFQ318"/>
      <c r="AFR318"/>
      <c r="AFS318"/>
      <c r="AFT318"/>
      <c r="AFU318"/>
      <c r="AFV318"/>
      <c r="AFW318"/>
      <c r="AFX318"/>
      <c r="AFY318"/>
      <c r="AFZ318"/>
      <c r="AGA318"/>
      <c r="AGB318"/>
      <c r="AGC318"/>
      <c r="AGD318"/>
      <c r="AGE318"/>
      <c r="AGF318"/>
      <c r="AGG318"/>
      <c r="AGH318"/>
      <c r="AGI318"/>
      <c r="AGJ318"/>
      <c r="AGK318"/>
      <c r="AGL318"/>
      <c r="AGM318"/>
      <c r="AGN318"/>
      <c r="AGO318"/>
      <c r="AGP318"/>
      <c r="AGQ318"/>
      <c r="AGR318"/>
      <c r="AGS318"/>
      <c r="AGT318"/>
      <c r="AGU318"/>
      <c r="AGV318"/>
      <c r="AGW318"/>
      <c r="AGX318"/>
      <c r="AGY318"/>
      <c r="AGZ318"/>
      <c r="AHA318"/>
      <c r="AHB318"/>
      <c r="AHC318"/>
      <c r="AHD318"/>
      <c r="AHE318"/>
      <c r="AHF318"/>
      <c r="AHG318"/>
      <c r="AHH318"/>
      <c r="AHI318"/>
      <c r="AHJ318"/>
      <c r="AHK318"/>
      <c r="AHL318"/>
      <c r="AHM318"/>
      <c r="AHN318"/>
      <c r="AHO318"/>
      <c r="AHP318"/>
      <c r="AHQ318"/>
      <c r="AHR318"/>
      <c r="AHS318"/>
      <c r="AHT318"/>
      <c r="AHU318"/>
      <c r="AHV318"/>
      <c r="AHW318"/>
      <c r="AHX318"/>
      <c r="AHY318"/>
      <c r="AHZ318"/>
      <c r="AIA318"/>
      <c r="AIB318"/>
      <c r="AIC318"/>
      <c r="AID318"/>
      <c r="AIE318"/>
      <c r="AIF318"/>
      <c r="AIG318"/>
      <c r="AIH318"/>
      <c r="AII318"/>
      <c r="AIJ318"/>
      <c r="AIK318"/>
      <c r="AIL318"/>
      <c r="AIM318"/>
      <c r="AIN318"/>
      <c r="AIO318"/>
      <c r="AIP318"/>
      <c r="AIQ318"/>
      <c r="AIR318"/>
      <c r="AIS318"/>
      <c r="AIT318"/>
      <c r="AIU318"/>
      <c r="AIV318"/>
      <c r="AIW318"/>
      <c r="AIX318"/>
      <c r="AIY318"/>
      <c r="AIZ318"/>
      <c r="AJA318"/>
      <c r="AJB318"/>
      <c r="AJC318"/>
      <c r="AJD318"/>
      <c r="AJE318"/>
      <c r="AJF318"/>
      <c r="AJG318"/>
      <c r="AJH318"/>
      <c r="AJI318"/>
      <c r="AJJ318"/>
      <c r="AJK318"/>
      <c r="AJL318"/>
      <c r="AJM318"/>
      <c r="AJN318"/>
      <c r="AJO318"/>
      <c r="AJP318"/>
      <c r="AJQ318"/>
      <c r="AJR318"/>
      <c r="AJS318"/>
      <c r="AJT318"/>
      <c r="AJU318"/>
      <c r="AJV318"/>
      <c r="AJW318"/>
      <c r="AJX318"/>
      <c r="AJY318"/>
      <c r="AJZ318"/>
      <c r="AKA318"/>
      <c r="AKB318"/>
      <c r="AKC318"/>
      <c r="AKD318"/>
      <c r="AKE318"/>
      <c r="AKF318"/>
      <c r="AKG318"/>
      <c r="AKH318"/>
      <c r="AKI318"/>
      <c r="AKJ318"/>
      <c r="AKK318"/>
      <c r="AKL318"/>
      <c r="AKM318"/>
      <c r="AKN318"/>
      <c r="AKO318"/>
      <c r="AKP318"/>
      <c r="AKQ318"/>
      <c r="AKR318"/>
      <c r="AKS318"/>
      <c r="AKT318"/>
      <c r="AKU318"/>
      <c r="AKV318"/>
      <c r="AKW318"/>
      <c r="AKX318"/>
      <c r="AKY318"/>
      <c r="AKZ318"/>
      <c r="ALA318"/>
      <c r="ALB318"/>
      <c r="ALC318"/>
      <c r="ALD318"/>
      <c r="ALE318"/>
      <c r="ALF318"/>
      <c r="ALG318"/>
      <c r="ALH318"/>
      <c r="ALI318"/>
      <c r="ALJ318"/>
      <c r="ALK318"/>
      <c r="ALL318"/>
      <c r="ALM318"/>
      <c r="ALN318"/>
      <c r="ALO318"/>
      <c r="ALP318"/>
      <c r="ALQ318"/>
      <c r="ALR318"/>
      <c r="ALS318"/>
      <c r="ALT318"/>
      <c r="ALU318"/>
      <c r="ALV318"/>
      <c r="ALW318"/>
      <c r="ALX318"/>
      <c r="ALY318"/>
      <c r="ALZ318"/>
      <c r="AMA318"/>
      <c r="AMB318"/>
      <c r="AMC318"/>
      <c r="AMD318"/>
      <c r="AME318"/>
      <c r="AMF318"/>
      <c r="AMG318"/>
      <c r="AMH318"/>
      <c r="AMI318"/>
      <c r="AMJ318"/>
    </row>
    <row r="319" spans="1:1024" ht="20" customHeight="1" x14ac:dyDescent="0.2">
      <c r="A319"/>
      <c r="B319"/>
      <c r="C319"/>
      <c r="D319"/>
      <c r="E319" s="2"/>
      <c r="F319" s="2"/>
      <c r="G319" s="271"/>
      <c r="H319" s="240"/>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c r="AMB319"/>
      <c r="AMC319"/>
      <c r="AMD319"/>
      <c r="AME319"/>
      <c r="AMF319"/>
      <c r="AMG319"/>
      <c r="AMH319"/>
      <c r="AMI319"/>
      <c r="AMJ319"/>
    </row>
    <row r="320" spans="1:1024" ht="20" customHeight="1" x14ac:dyDescent="0.2">
      <c r="A320"/>
      <c r="B320"/>
      <c r="C320"/>
      <c r="D320"/>
      <c r="E320" s="2"/>
      <c r="F320" s="2"/>
      <c r="G320" s="271"/>
      <c r="H320" s="24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c r="AMB320"/>
      <c r="AMC320"/>
      <c r="AMD320"/>
      <c r="AME320"/>
      <c r="AMF320"/>
      <c r="AMG320"/>
      <c r="AMH320"/>
      <c r="AMI320"/>
      <c r="AMJ320"/>
    </row>
    <row r="321" spans="1:1024" ht="20" customHeight="1" x14ac:dyDescent="0.2">
      <c r="A321"/>
      <c r="B321"/>
      <c r="C321"/>
      <c r="D321"/>
      <c r="E321" s="2"/>
      <c r="F321" s="2"/>
      <c r="G321" s="271"/>
      <c r="H321" s="240"/>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row>
    <row r="322" spans="1:1024" ht="20" customHeight="1" x14ac:dyDescent="0.2">
      <c r="A322"/>
      <c r="B322"/>
      <c r="C322"/>
      <c r="D322"/>
      <c r="E322" s="2"/>
      <c r="F322" s="2"/>
      <c r="G322" s="271"/>
      <c r="H322" s="240"/>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c r="AMB322"/>
      <c r="AMC322"/>
      <c r="AMD322"/>
      <c r="AME322"/>
      <c r="AMF322"/>
      <c r="AMG322"/>
      <c r="AMH322"/>
      <c r="AMI322"/>
      <c r="AMJ322"/>
    </row>
    <row r="323" spans="1:1024" ht="20" customHeight="1" x14ac:dyDescent="0.2">
      <c r="A323"/>
      <c r="B323"/>
      <c r="C323"/>
      <c r="D323"/>
      <c r="E323" s="2"/>
      <c r="F323" s="2"/>
      <c r="G323" s="271"/>
      <c r="H323" s="240"/>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row>
    <row r="324" spans="1:1024" ht="20" customHeight="1" x14ac:dyDescent="0.2">
      <c r="A324"/>
      <c r="B324"/>
      <c r="C324"/>
      <c r="D324"/>
      <c r="E324" s="2"/>
      <c r="F324" s="2"/>
      <c r="G324" s="271"/>
      <c r="H324" s="240"/>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c r="AMB324"/>
      <c r="AMC324"/>
      <c r="AMD324"/>
      <c r="AME324"/>
      <c r="AMF324"/>
      <c r="AMG324"/>
      <c r="AMH324"/>
      <c r="AMI324"/>
      <c r="AMJ324"/>
    </row>
    <row r="325" spans="1:1024" ht="20" customHeight="1" x14ac:dyDescent="0.2">
      <c r="A325"/>
      <c r="B325"/>
      <c r="C325"/>
      <c r="D325"/>
      <c r="E325" s="2"/>
      <c r="F325" s="2"/>
      <c r="G325" s="271"/>
      <c r="H325" s="240"/>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row>
    <row r="326" spans="1:1024" ht="20" customHeight="1" x14ac:dyDescent="0.2">
      <c r="A326"/>
      <c r="B326"/>
      <c r="C326"/>
      <c r="D326"/>
      <c r="E326" s="2"/>
      <c r="F326" s="2"/>
      <c r="G326" s="271"/>
      <c r="H326" s="240"/>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c r="AMB326"/>
      <c r="AMC326"/>
      <c r="AMD326"/>
      <c r="AME326"/>
      <c r="AMF326"/>
      <c r="AMG326"/>
      <c r="AMH326"/>
      <c r="AMI326"/>
      <c r="AMJ326"/>
    </row>
    <row r="327" spans="1:1024" ht="20" customHeight="1" x14ac:dyDescent="0.2">
      <c r="A327"/>
      <c r="B327"/>
      <c r="C327"/>
      <c r="D327"/>
      <c r="E327" s="2"/>
      <c r="F327" s="2"/>
      <c r="G327" s="271"/>
      <c r="H327" s="240"/>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row>
    <row r="328" spans="1:1024" ht="20" customHeight="1" x14ac:dyDescent="0.2">
      <c r="A328"/>
      <c r="B328"/>
      <c r="C328"/>
      <c r="D328"/>
      <c r="E328" s="2"/>
      <c r="F328" s="2"/>
      <c r="G328" s="271"/>
      <c r="H328" s="240"/>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row>
    <row r="329" spans="1:1024" ht="20" customHeight="1" x14ac:dyDescent="0.2">
      <c r="A329"/>
      <c r="B329"/>
      <c r="C329"/>
      <c r="D329"/>
      <c r="E329" s="2"/>
      <c r="F329" s="2"/>
      <c r="G329" s="271"/>
      <c r="H329" s="240"/>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c r="AMB329"/>
      <c r="AMC329"/>
      <c r="AMD329"/>
      <c r="AME329"/>
      <c r="AMF329"/>
      <c r="AMG329"/>
      <c r="AMH329"/>
      <c r="AMI329"/>
      <c r="AMJ329"/>
    </row>
    <row r="330" spans="1:1024" ht="20" customHeight="1" x14ac:dyDescent="0.2">
      <c r="A330"/>
      <c r="B330"/>
      <c r="C330"/>
      <c r="D330"/>
      <c r="E330" s="2"/>
      <c r="F330" s="2"/>
      <c r="G330" s="271"/>
      <c r="H330" s="24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c r="AMB330"/>
      <c r="AMC330"/>
      <c r="AMD330"/>
      <c r="AME330"/>
      <c r="AMF330"/>
      <c r="AMG330"/>
      <c r="AMH330"/>
      <c r="AMI330"/>
      <c r="AMJ330"/>
    </row>
    <row r="331" spans="1:1024" ht="20" customHeight="1" x14ac:dyDescent="0.2">
      <c r="A331"/>
      <c r="B331"/>
      <c r="C331"/>
      <c r="D331"/>
      <c r="E331" s="2"/>
      <c r="F331" s="2"/>
      <c r="G331" s="271"/>
      <c r="H331" s="240"/>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row>
    <row r="332" spans="1:1024" ht="20" customHeight="1" x14ac:dyDescent="0.2">
      <c r="A332"/>
      <c r="B332"/>
      <c r="C332"/>
      <c r="D332"/>
      <c r="E332" s="2"/>
      <c r="F332" s="2"/>
      <c r="G332" s="271"/>
      <c r="H332" s="240"/>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3" spans="1:1024" ht="20" customHeight="1" x14ac:dyDescent="0.2">
      <c r="A333"/>
      <c r="B333"/>
      <c r="C333"/>
      <c r="D333"/>
      <c r="E333" s="2"/>
      <c r="F333" s="2"/>
      <c r="G333" s="271"/>
      <c r="H333" s="240"/>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row>
    <row r="334" spans="1:1024" ht="20" customHeight="1" x14ac:dyDescent="0.2">
      <c r="A334"/>
      <c r="B334"/>
      <c r="C334"/>
      <c r="D334"/>
      <c r="E334" s="2"/>
      <c r="F334" s="2"/>
      <c r="G334" s="271"/>
      <c r="H334" s="240"/>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c r="AMB334"/>
      <c r="AMC334"/>
      <c r="AMD334"/>
      <c r="AME334"/>
      <c r="AMF334"/>
      <c r="AMG334"/>
      <c r="AMH334"/>
      <c r="AMI334"/>
      <c r="AMJ334"/>
    </row>
    <row r="335" spans="1:1024" ht="20" customHeight="1" x14ac:dyDescent="0.2">
      <c r="A335"/>
      <c r="B335"/>
      <c r="C335"/>
      <c r="D335"/>
      <c r="E335" s="2"/>
      <c r="F335" s="2"/>
      <c r="G335" s="271"/>
      <c r="H335" s="240"/>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row>
    <row r="336" spans="1:1024" ht="20" customHeight="1" x14ac:dyDescent="0.2">
      <c r="A336"/>
      <c r="B336"/>
      <c r="C336"/>
      <c r="D336"/>
      <c r="E336" s="2"/>
      <c r="F336" s="2"/>
      <c r="G336" s="271"/>
      <c r="H336" s="240"/>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ht="20" customHeight="1" x14ac:dyDescent="0.2">
      <c r="A337"/>
      <c r="B337"/>
      <c r="C337"/>
      <c r="D337"/>
      <c r="E337" s="2"/>
      <c r="F337" s="2"/>
      <c r="G337" s="271"/>
      <c r="H337" s="240"/>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38" spans="1:1024" ht="20" customHeight="1" x14ac:dyDescent="0.2">
      <c r="A338"/>
      <c r="B338"/>
      <c r="C338"/>
      <c r="D338"/>
      <c r="E338" s="2"/>
      <c r="F338" s="2"/>
      <c r="G338" s="271"/>
      <c r="H338" s="240"/>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c r="AMB338"/>
      <c r="AMC338"/>
      <c r="AMD338"/>
      <c r="AME338"/>
      <c r="AMF338"/>
      <c r="AMG338"/>
      <c r="AMH338"/>
      <c r="AMI338"/>
      <c r="AMJ338"/>
    </row>
    <row r="339" spans="1:1024" ht="20" customHeight="1" x14ac:dyDescent="0.2">
      <c r="A339"/>
      <c r="B339"/>
      <c r="C339"/>
      <c r="D339"/>
      <c r="E339" s="2"/>
      <c r="F339" s="2"/>
      <c r="G339" s="271"/>
      <c r="H339" s="240"/>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row>
    <row r="340" spans="1:1024" ht="20" customHeight="1" x14ac:dyDescent="0.2">
      <c r="A340"/>
      <c r="B340"/>
      <c r="C340"/>
      <c r="D340"/>
      <c r="E340" s="2"/>
      <c r="F340" s="2"/>
      <c r="G340" s="271"/>
      <c r="H340" s="2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c r="ABM340"/>
      <c r="ABN340"/>
      <c r="ABO340"/>
      <c r="ABP340"/>
      <c r="ABQ340"/>
      <c r="ABR340"/>
      <c r="ABS340"/>
      <c r="ABT340"/>
      <c r="ABU340"/>
      <c r="ABV340"/>
      <c r="ABW340"/>
      <c r="ABX340"/>
      <c r="ABY340"/>
      <c r="ABZ340"/>
      <c r="ACA340"/>
      <c r="ACB340"/>
      <c r="ACC340"/>
      <c r="ACD340"/>
      <c r="ACE340"/>
      <c r="ACF340"/>
      <c r="ACG340"/>
      <c r="ACH340"/>
      <c r="ACI340"/>
      <c r="ACJ340"/>
      <c r="ACK340"/>
      <c r="ACL340"/>
      <c r="ACM340"/>
      <c r="ACN340"/>
      <c r="ACO340"/>
      <c r="ACP340"/>
      <c r="ACQ340"/>
      <c r="ACR340"/>
      <c r="ACS340"/>
      <c r="ACT340"/>
      <c r="ACU340"/>
      <c r="ACV340"/>
      <c r="ACW340"/>
      <c r="ACX340"/>
      <c r="ACY340"/>
      <c r="ACZ340"/>
      <c r="ADA340"/>
      <c r="ADB340"/>
      <c r="ADC340"/>
      <c r="ADD340"/>
      <c r="ADE340"/>
      <c r="ADF340"/>
      <c r="ADG340"/>
      <c r="ADH340"/>
      <c r="ADI340"/>
      <c r="ADJ340"/>
      <c r="ADK340"/>
      <c r="ADL340"/>
      <c r="ADM340"/>
      <c r="ADN340"/>
      <c r="ADO340"/>
      <c r="ADP340"/>
      <c r="ADQ340"/>
      <c r="ADR340"/>
      <c r="ADS340"/>
      <c r="ADT340"/>
      <c r="ADU340"/>
      <c r="ADV340"/>
      <c r="ADW340"/>
      <c r="ADX340"/>
      <c r="ADY340"/>
      <c r="ADZ340"/>
      <c r="AEA340"/>
      <c r="AEB340"/>
      <c r="AEC340"/>
      <c r="AED340"/>
      <c r="AEE340"/>
      <c r="AEF340"/>
      <c r="AEG340"/>
      <c r="AEH340"/>
      <c r="AEI340"/>
      <c r="AEJ340"/>
      <c r="AEK340"/>
      <c r="AEL340"/>
      <c r="AEM340"/>
      <c r="AEN340"/>
      <c r="AEO340"/>
      <c r="AEP340"/>
      <c r="AEQ340"/>
      <c r="AER340"/>
      <c r="AES340"/>
      <c r="AET340"/>
      <c r="AEU340"/>
      <c r="AEV340"/>
      <c r="AEW340"/>
      <c r="AEX340"/>
      <c r="AEY340"/>
      <c r="AEZ340"/>
      <c r="AFA340"/>
      <c r="AFB340"/>
      <c r="AFC340"/>
      <c r="AFD340"/>
      <c r="AFE340"/>
      <c r="AFF340"/>
      <c r="AFG340"/>
      <c r="AFH340"/>
      <c r="AFI340"/>
      <c r="AFJ340"/>
      <c r="AFK340"/>
      <c r="AFL340"/>
      <c r="AFM340"/>
      <c r="AFN340"/>
      <c r="AFO340"/>
      <c r="AFP340"/>
      <c r="AFQ340"/>
      <c r="AFR340"/>
      <c r="AFS340"/>
      <c r="AFT340"/>
      <c r="AFU340"/>
      <c r="AFV340"/>
      <c r="AFW340"/>
      <c r="AFX340"/>
      <c r="AFY340"/>
      <c r="AFZ340"/>
      <c r="AGA340"/>
      <c r="AGB340"/>
      <c r="AGC340"/>
      <c r="AGD340"/>
      <c r="AGE340"/>
      <c r="AGF340"/>
      <c r="AGG340"/>
      <c r="AGH340"/>
      <c r="AGI340"/>
      <c r="AGJ340"/>
      <c r="AGK340"/>
      <c r="AGL340"/>
      <c r="AGM340"/>
      <c r="AGN340"/>
      <c r="AGO340"/>
      <c r="AGP340"/>
      <c r="AGQ340"/>
      <c r="AGR340"/>
      <c r="AGS340"/>
      <c r="AGT340"/>
      <c r="AGU340"/>
      <c r="AGV340"/>
      <c r="AGW340"/>
      <c r="AGX340"/>
      <c r="AGY340"/>
      <c r="AGZ340"/>
      <c r="AHA340"/>
      <c r="AHB340"/>
      <c r="AHC340"/>
      <c r="AHD340"/>
      <c r="AHE340"/>
      <c r="AHF340"/>
      <c r="AHG340"/>
      <c r="AHH340"/>
      <c r="AHI340"/>
      <c r="AHJ340"/>
      <c r="AHK340"/>
      <c r="AHL340"/>
      <c r="AHM340"/>
      <c r="AHN340"/>
      <c r="AHO340"/>
      <c r="AHP340"/>
      <c r="AHQ340"/>
      <c r="AHR340"/>
      <c r="AHS340"/>
      <c r="AHT340"/>
      <c r="AHU340"/>
      <c r="AHV340"/>
      <c r="AHW340"/>
      <c r="AHX340"/>
      <c r="AHY340"/>
      <c r="AHZ340"/>
      <c r="AIA340"/>
      <c r="AIB340"/>
      <c r="AIC340"/>
      <c r="AID340"/>
      <c r="AIE340"/>
      <c r="AIF340"/>
      <c r="AIG340"/>
      <c r="AIH340"/>
      <c r="AII340"/>
      <c r="AIJ340"/>
      <c r="AIK340"/>
      <c r="AIL340"/>
      <c r="AIM340"/>
      <c r="AIN340"/>
      <c r="AIO340"/>
      <c r="AIP340"/>
      <c r="AIQ340"/>
      <c r="AIR340"/>
      <c r="AIS340"/>
      <c r="AIT340"/>
      <c r="AIU340"/>
      <c r="AIV340"/>
      <c r="AIW340"/>
      <c r="AIX340"/>
      <c r="AIY340"/>
      <c r="AIZ340"/>
      <c r="AJA340"/>
      <c r="AJB340"/>
      <c r="AJC340"/>
      <c r="AJD340"/>
      <c r="AJE340"/>
      <c r="AJF340"/>
      <c r="AJG340"/>
      <c r="AJH340"/>
      <c r="AJI340"/>
      <c r="AJJ340"/>
      <c r="AJK340"/>
      <c r="AJL340"/>
      <c r="AJM340"/>
      <c r="AJN340"/>
      <c r="AJO340"/>
      <c r="AJP340"/>
      <c r="AJQ340"/>
      <c r="AJR340"/>
      <c r="AJS340"/>
      <c r="AJT340"/>
      <c r="AJU340"/>
      <c r="AJV340"/>
      <c r="AJW340"/>
      <c r="AJX340"/>
      <c r="AJY340"/>
      <c r="AJZ340"/>
      <c r="AKA340"/>
      <c r="AKB340"/>
      <c r="AKC340"/>
      <c r="AKD340"/>
      <c r="AKE340"/>
      <c r="AKF340"/>
      <c r="AKG340"/>
      <c r="AKH340"/>
      <c r="AKI340"/>
      <c r="AKJ340"/>
      <c r="AKK340"/>
      <c r="AKL340"/>
      <c r="AKM340"/>
      <c r="AKN340"/>
      <c r="AKO340"/>
      <c r="AKP340"/>
      <c r="AKQ340"/>
      <c r="AKR340"/>
      <c r="AKS340"/>
      <c r="AKT340"/>
      <c r="AKU340"/>
      <c r="AKV340"/>
      <c r="AKW340"/>
      <c r="AKX340"/>
      <c r="AKY340"/>
      <c r="AKZ340"/>
      <c r="ALA340"/>
      <c r="ALB340"/>
      <c r="ALC340"/>
      <c r="ALD340"/>
      <c r="ALE340"/>
      <c r="ALF340"/>
      <c r="ALG340"/>
      <c r="ALH340"/>
      <c r="ALI340"/>
      <c r="ALJ340"/>
      <c r="ALK340"/>
      <c r="ALL340"/>
      <c r="ALM340"/>
      <c r="ALN340"/>
      <c r="ALO340"/>
      <c r="ALP340"/>
      <c r="ALQ340"/>
      <c r="ALR340"/>
      <c r="ALS340"/>
      <c r="ALT340"/>
      <c r="ALU340"/>
      <c r="ALV340"/>
      <c r="ALW340"/>
      <c r="ALX340"/>
      <c r="ALY340"/>
      <c r="ALZ340"/>
      <c r="AMA340"/>
      <c r="AMB340"/>
      <c r="AMC340"/>
      <c r="AMD340"/>
      <c r="AME340"/>
      <c r="AMF340"/>
      <c r="AMG340"/>
      <c r="AMH340"/>
      <c r="AMI340"/>
      <c r="AMJ340"/>
    </row>
    <row r="341" spans="1:1024" ht="20" customHeight="1" x14ac:dyDescent="0.2">
      <c r="A341"/>
      <c r="B341"/>
      <c r="C341"/>
      <c r="D341"/>
      <c r="E341" s="2"/>
      <c r="F341" s="2"/>
      <c r="G341" s="271"/>
      <c r="H341" s="240"/>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row>
    <row r="342" spans="1:1024" ht="20" customHeight="1" x14ac:dyDescent="0.2">
      <c r="A342"/>
      <c r="B342"/>
      <c r="C342"/>
      <c r="D342"/>
      <c r="E342" s="2"/>
      <c r="F342" s="2"/>
      <c r="G342" s="271"/>
      <c r="H342" s="240"/>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20" customHeight="1" x14ac:dyDescent="0.2">
      <c r="A343"/>
      <c r="B343"/>
      <c r="C343"/>
      <c r="D343"/>
      <c r="E343" s="2"/>
      <c r="F343" s="2"/>
      <c r="G343" s="271"/>
      <c r="H343" s="240"/>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ht="20" customHeight="1" x14ac:dyDescent="0.2">
      <c r="A344"/>
      <c r="B344"/>
      <c r="C344"/>
      <c r="D344"/>
      <c r="E344" s="2"/>
      <c r="F344" s="2"/>
      <c r="G344" s="271"/>
      <c r="H344" s="240"/>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ht="20" customHeight="1" x14ac:dyDescent="0.2">
      <c r="A345"/>
      <c r="B345"/>
      <c r="C345"/>
      <c r="D345"/>
      <c r="E345" s="2"/>
      <c r="F345" s="2"/>
      <c r="G345" s="271"/>
      <c r="H345" s="240"/>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20" customHeight="1" x14ac:dyDescent="0.2">
      <c r="A346"/>
      <c r="B346"/>
      <c r="C346"/>
      <c r="D346"/>
      <c r="E346" s="2"/>
      <c r="F346" s="2"/>
      <c r="G346" s="271"/>
      <c r="H346" s="240"/>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ht="20" customHeight="1" x14ac:dyDescent="0.2">
      <c r="A347"/>
      <c r="B347"/>
      <c r="C347"/>
      <c r="D347"/>
      <c r="E347" s="2"/>
      <c r="F347" s="2"/>
      <c r="G347" s="271"/>
      <c r="H347" s="240"/>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ht="20" customHeight="1" x14ac:dyDescent="0.2">
      <c r="A348"/>
      <c r="B348"/>
      <c r="C348"/>
      <c r="D348"/>
      <c r="E348" s="2"/>
      <c r="F348" s="2"/>
      <c r="G348" s="271"/>
      <c r="H348" s="240"/>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c r="ABM348"/>
      <c r="ABN348"/>
      <c r="ABO348"/>
      <c r="ABP348"/>
      <c r="ABQ348"/>
      <c r="ABR348"/>
      <c r="ABS348"/>
      <c r="ABT348"/>
      <c r="ABU348"/>
      <c r="ABV348"/>
      <c r="ABW348"/>
      <c r="ABX348"/>
      <c r="ABY348"/>
      <c r="ABZ348"/>
      <c r="ACA348"/>
      <c r="ACB348"/>
      <c r="ACC348"/>
      <c r="ACD348"/>
      <c r="ACE348"/>
      <c r="ACF348"/>
      <c r="ACG348"/>
      <c r="ACH348"/>
      <c r="ACI348"/>
      <c r="ACJ348"/>
      <c r="ACK348"/>
      <c r="ACL348"/>
      <c r="ACM348"/>
      <c r="ACN348"/>
      <c r="ACO348"/>
      <c r="ACP348"/>
      <c r="ACQ348"/>
      <c r="ACR348"/>
      <c r="ACS348"/>
      <c r="ACT348"/>
      <c r="ACU348"/>
      <c r="ACV348"/>
      <c r="ACW348"/>
      <c r="ACX348"/>
      <c r="ACY348"/>
      <c r="ACZ348"/>
      <c r="ADA348"/>
      <c r="ADB348"/>
      <c r="ADC348"/>
      <c r="ADD348"/>
      <c r="ADE348"/>
      <c r="ADF348"/>
      <c r="ADG348"/>
      <c r="ADH348"/>
      <c r="ADI348"/>
      <c r="ADJ348"/>
      <c r="ADK348"/>
      <c r="ADL348"/>
      <c r="ADM348"/>
      <c r="ADN348"/>
      <c r="ADO348"/>
      <c r="ADP348"/>
      <c r="ADQ348"/>
      <c r="ADR348"/>
      <c r="ADS348"/>
      <c r="ADT348"/>
      <c r="ADU348"/>
      <c r="ADV348"/>
      <c r="ADW348"/>
      <c r="ADX348"/>
      <c r="ADY348"/>
      <c r="ADZ348"/>
      <c r="AEA348"/>
      <c r="AEB348"/>
      <c r="AEC348"/>
      <c r="AED348"/>
      <c r="AEE348"/>
      <c r="AEF348"/>
      <c r="AEG348"/>
      <c r="AEH348"/>
      <c r="AEI348"/>
      <c r="AEJ348"/>
      <c r="AEK348"/>
      <c r="AEL348"/>
      <c r="AEM348"/>
      <c r="AEN348"/>
      <c r="AEO348"/>
      <c r="AEP348"/>
      <c r="AEQ348"/>
      <c r="AER348"/>
      <c r="AES348"/>
      <c r="AET348"/>
      <c r="AEU348"/>
      <c r="AEV348"/>
      <c r="AEW348"/>
      <c r="AEX348"/>
      <c r="AEY348"/>
      <c r="AEZ348"/>
      <c r="AFA348"/>
      <c r="AFB348"/>
      <c r="AFC348"/>
      <c r="AFD348"/>
      <c r="AFE348"/>
      <c r="AFF348"/>
      <c r="AFG348"/>
      <c r="AFH348"/>
      <c r="AFI348"/>
      <c r="AFJ348"/>
      <c r="AFK348"/>
      <c r="AFL348"/>
      <c r="AFM348"/>
      <c r="AFN348"/>
      <c r="AFO348"/>
      <c r="AFP348"/>
      <c r="AFQ348"/>
      <c r="AFR348"/>
      <c r="AFS348"/>
      <c r="AFT348"/>
      <c r="AFU348"/>
      <c r="AFV348"/>
      <c r="AFW348"/>
      <c r="AFX348"/>
      <c r="AFY348"/>
      <c r="AFZ348"/>
      <c r="AGA348"/>
      <c r="AGB348"/>
      <c r="AGC348"/>
      <c r="AGD348"/>
      <c r="AGE348"/>
      <c r="AGF348"/>
      <c r="AGG348"/>
      <c r="AGH348"/>
      <c r="AGI348"/>
      <c r="AGJ348"/>
      <c r="AGK348"/>
      <c r="AGL348"/>
      <c r="AGM348"/>
      <c r="AGN348"/>
      <c r="AGO348"/>
      <c r="AGP348"/>
      <c r="AGQ348"/>
      <c r="AGR348"/>
      <c r="AGS348"/>
      <c r="AGT348"/>
      <c r="AGU348"/>
      <c r="AGV348"/>
      <c r="AGW348"/>
      <c r="AGX348"/>
      <c r="AGY348"/>
      <c r="AGZ348"/>
      <c r="AHA348"/>
      <c r="AHB348"/>
      <c r="AHC348"/>
      <c r="AHD348"/>
      <c r="AHE348"/>
      <c r="AHF348"/>
      <c r="AHG348"/>
      <c r="AHH348"/>
      <c r="AHI348"/>
      <c r="AHJ348"/>
      <c r="AHK348"/>
      <c r="AHL348"/>
      <c r="AHM348"/>
      <c r="AHN348"/>
      <c r="AHO348"/>
      <c r="AHP348"/>
      <c r="AHQ348"/>
      <c r="AHR348"/>
      <c r="AHS348"/>
      <c r="AHT348"/>
      <c r="AHU348"/>
      <c r="AHV348"/>
      <c r="AHW348"/>
      <c r="AHX348"/>
      <c r="AHY348"/>
      <c r="AHZ348"/>
      <c r="AIA348"/>
      <c r="AIB348"/>
      <c r="AIC348"/>
      <c r="AID348"/>
      <c r="AIE348"/>
      <c r="AIF348"/>
      <c r="AIG348"/>
      <c r="AIH348"/>
      <c r="AII348"/>
      <c r="AIJ348"/>
      <c r="AIK348"/>
      <c r="AIL348"/>
      <c r="AIM348"/>
      <c r="AIN348"/>
      <c r="AIO348"/>
      <c r="AIP348"/>
      <c r="AIQ348"/>
      <c r="AIR348"/>
      <c r="AIS348"/>
      <c r="AIT348"/>
      <c r="AIU348"/>
      <c r="AIV348"/>
      <c r="AIW348"/>
      <c r="AIX348"/>
      <c r="AIY348"/>
      <c r="AIZ348"/>
      <c r="AJA348"/>
      <c r="AJB348"/>
      <c r="AJC348"/>
      <c r="AJD348"/>
      <c r="AJE348"/>
      <c r="AJF348"/>
      <c r="AJG348"/>
      <c r="AJH348"/>
      <c r="AJI348"/>
      <c r="AJJ348"/>
      <c r="AJK348"/>
      <c r="AJL348"/>
      <c r="AJM348"/>
      <c r="AJN348"/>
      <c r="AJO348"/>
      <c r="AJP348"/>
      <c r="AJQ348"/>
      <c r="AJR348"/>
      <c r="AJS348"/>
      <c r="AJT348"/>
      <c r="AJU348"/>
      <c r="AJV348"/>
      <c r="AJW348"/>
      <c r="AJX348"/>
      <c r="AJY348"/>
      <c r="AJZ348"/>
      <c r="AKA348"/>
      <c r="AKB348"/>
      <c r="AKC348"/>
      <c r="AKD348"/>
      <c r="AKE348"/>
      <c r="AKF348"/>
      <c r="AKG348"/>
      <c r="AKH348"/>
      <c r="AKI348"/>
      <c r="AKJ348"/>
      <c r="AKK348"/>
      <c r="AKL348"/>
      <c r="AKM348"/>
      <c r="AKN348"/>
      <c r="AKO348"/>
      <c r="AKP348"/>
      <c r="AKQ348"/>
      <c r="AKR348"/>
      <c r="AKS348"/>
      <c r="AKT348"/>
      <c r="AKU348"/>
      <c r="AKV348"/>
      <c r="AKW348"/>
      <c r="AKX348"/>
      <c r="AKY348"/>
      <c r="AKZ348"/>
      <c r="ALA348"/>
      <c r="ALB348"/>
      <c r="ALC348"/>
      <c r="ALD348"/>
      <c r="ALE348"/>
      <c r="ALF348"/>
      <c r="ALG348"/>
      <c r="ALH348"/>
      <c r="ALI348"/>
      <c r="ALJ348"/>
      <c r="ALK348"/>
      <c r="ALL348"/>
      <c r="ALM348"/>
      <c r="ALN348"/>
      <c r="ALO348"/>
      <c r="ALP348"/>
      <c r="ALQ348"/>
      <c r="ALR348"/>
      <c r="ALS348"/>
      <c r="ALT348"/>
      <c r="ALU348"/>
      <c r="ALV348"/>
      <c r="ALW348"/>
      <c r="ALX348"/>
      <c r="ALY348"/>
      <c r="ALZ348"/>
      <c r="AMA348"/>
      <c r="AMB348"/>
      <c r="AMC348"/>
      <c r="AMD348"/>
      <c r="AME348"/>
      <c r="AMF348"/>
      <c r="AMG348"/>
      <c r="AMH348"/>
      <c r="AMI348"/>
      <c r="AMJ348"/>
    </row>
    <row r="349" spans="1:1024" ht="20" customHeight="1" x14ac:dyDescent="0.2">
      <c r="A349"/>
      <c r="B349"/>
      <c r="C349"/>
      <c r="D349"/>
      <c r="E349" s="2"/>
      <c r="F349" s="2"/>
      <c r="G349" s="271"/>
      <c r="H349" s="240"/>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c r="ABM349"/>
      <c r="ABN349"/>
      <c r="ABO349"/>
      <c r="ABP349"/>
      <c r="ABQ349"/>
      <c r="ABR349"/>
      <c r="ABS349"/>
      <c r="ABT349"/>
      <c r="ABU349"/>
      <c r="ABV349"/>
      <c r="ABW349"/>
      <c r="ABX349"/>
      <c r="ABY349"/>
      <c r="ABZ349"/>
      <c r="ACA349"/>
      <c r="ACB349"/>
      <c r="ACC349"/>
      <c r="ACD349"/>
      <c r="ACE349"/>
      <c r="ACF349"/>
      <c r="ACG349"/>
      <c r="ACH349"/>
      <c r="ACI349"/>
      <c r="ACJ349"/>
      <c r="ACK349"/>
      <c r="ACL349"/>
      <c r="ACM349"/>
      <c r="ACN349"/>
      <c r="ACO349"/>
      <c r="ACP349"/>
      <c r="ACQ349"/>
      <c r="ACR349"/>
      <c r="ACS349"/>
      <c r="ACT349"/>
      <c r="ACU349"/>
      <c r="ACV349"/>
      <c r="ACW349"/>
      <c r="ACX349"/>
      <c r="ACY349"/>
      <c r="ACZ349"/>
      <c r="ADA349"/>
      <c r="ADB349"/>
      <c r="ADC349"/>
      <c r="ADD349"/>
      <c r="ADE349"/>
      <c r="ADF349"/>
      <c r="ADG349"/>
      <c r="ADH349"/>
      <c r="ADI349"/>
      <c r="ADJ349"/>
      <c r="ADK349"/>
      <c r="ADL349"/>
      <c r="ADM349"/>
      <c r="ADN349"/>
      <c r="ADO349"/>
      <c r="ADP349"/>
      <c r="ADQ349"/>
      <c r="ADR349"/>
      <c r="ADS349"/>
      <c r="ADT349"/>
      <c r="ADU349"/>
      <c r="ADV349"/>
      <c r="ADW349"/>
      <c r="ADX349"/>
      <c r="ADY349"/>
      <c r="ADZ349"/>
      <c r="AEA349"/>
      <c r="AEB349"/>
      <c r="AEC349"/>
      <c r="AED349"/>
      <c r="AEE349"/>
      <c r="AEF349"/>
      <c r="AEG349"/>
      <c r="AEH349"/>
      <c r="AEI349"/>
      <c r="AEJ349"/>
      <c r="AEK349"/>
      <c r="AEL349"/>
      <c r="AEM349"/>
      <c r="AEN349"/>
      <c r="AEO349"/>
      <c r="AEP349"/>
      <c r="AEQ349"/>
      <c r="AER349"/>
      <c r="AES349"/>
      <c r="AET349"/>
      <c r="AEU349"/>
      <c r="AEV349"/>
      <c r="AEW349"/>
      <c r="AEX349"/>
      <c r="AEY349"/>
      <c r="AEZ349"/>
      <c r="AFA349"/>
      <c r="AFB349"/>
      <c r="AFC349"/>
      <c r="AFD349"/>
      <c r="AFE349"/>
      <c r="AFF349"/>
      <c r="AFG349"/>
      <c r="AFH349"/>
      <c r="AFI349"/>
      <c r="AFJ349"/>
      <c r="AFK349"/>
      <c r="AFL349"/>
      <c r="AFM349"/>
      <c r="AFN349"/>
      <c r="AFO349"/>
      <c r="AFP349"/>
      <c r="AFQ349"/>
      <c r="AFR349"/>
      <c r="AFS349"/>
      <c r="AFT349"/>
      <c r="AFU349"/>
      <c r="AFV349"/>
      <c r="AFW349"/>
      <c r="AFX349"/>
      <c r="AFY349"/>
      <c r="AFZ349"/>
      <c r="AGA349"/>
      <c r="AGB349"/>
      <c r="AGC349"/>
      <c r="AGD349"/>
      <c r="AGE349"/>
      <c r="AGF349"/>
      <c r="AGG349"/>
      <c r="AGH349"/>
      <c r="AGI349"/>
      <c r="AGJ349"/>
      <c r="AGK349"/>
      <c r="AGL349"/>
      <c r="AGM349"/>
      <c r="AGN349"/>
      <c r="AGO349"/>
      <c r="AGP349"/>
      <c r="AGQ349"/>
      <c r="AGR349"/>
      <c r="AGS349"/>
      <c r="AGT349"/>
      <c r="AGU349"/>
      <c r="AGV349"/>
      <c r="AGW349"/>
      <c r="AGX349"/>
      <c r="AGY349"/>
      <c r="AGZ349"/>
      <c r="AHA349"/>
      <c r="AHB349"/>
      <c r="AHC349"/>
      <c r="AHD349"/>
      <c r="AHE349"/>
      <c r="AHF349"/>
      <c r="AHG349"/>
      <c r="AHH349"/>
      <c r="AHI349"/>
      <c r="AHJ349"/>
      <c r="AHK349"/>
      <c r="AHL349"/>
      <c r="AHM349"/>
      <c r="AHN349"/>
      <c r="AHO349"/>
      <c r="AHP349"/>
      <c r="AHQ349"/>
      <c r="AHR349"/>
      <c r="AHS349"/>
      <c r="AHT349"/>
      <c r="AHU349"/>
      <c r="AHV349"/>
      <c r="AHW349"/>
      <c r="AHX349"/>
      <c r="AHY349"/>
      <c r="AHZ349"/>
      <c r="AIA349"/>
      <c r="AIB349"/>
      <c r="AIC349"/>
      <c r="AID349"/>
      <c r="AIE349"/>
      <c r="AIF349"/>
      <c r="AIG349"/>
      <c r="AIH349"/>
      <c r="AII349"/>
      <c r="AIJ349"/>
      <c r="AIK349"/>
      <c r="AIL349"/>
      <c r="AIM349"/>
      <c r="AIN349"/>
      <c r="AIO349"/>
      <c r="AIP349"/>
      <c r="AIQ349"/>
      <c r="AIR349"/>
      <c r="AIS349"/>
      <c r="AIT349"/>
      <c r="AIU349"/>
      <c r="AIV349"/>
      <c r="AIW349"/>
      <c r="AIX349"/>
      <c r="AIY349"/>
      <c r="AIZ349"/>
      <c r="AJA349"/>
      <c r="AJB349"/>
      <c r="AJC349"/>
      <c r="AJD349"/>
      <c r="AJE349"/>
      <c r="AJF349"/>
      <c r="AJG349"/>
      <c r="AJH349"/>
      <c r="AJI349"/>
      <c r="AJJ349"/>
      <c r="AJK349"/>
      <c r="AJL349"/>
      <c r="AJM349"/>
      <c r="AJN349"/>
      <c r="AJO349"/>
      <c r="AJP349"/>
      <c r="AJQ349"/>
      <c r="AJR349"/>
      <c r="AJS349"/>
      <c r="AJT349"/>
      <c r="AJU349"/>
      <c r="AJV349"/>
      <c r="AJW349"/>
      <c r="AJX349"/>
      <c r="AJY349"/>
      <c r="AJZ349"/>
      <c r="AKA349"/>
      <c r="AKB349"/>
      <c r="AKC349"/>
      <c r="AKD349"/>
      <c r="AKE349"/>
      <c r="AKF349"/>
      <c r="AKG349"/>
      <c r="AKH349"/>
      <c r="AKI349"/>
      <c r="AKJ349"/>
      <c r="AKK349"/>
      <c r="AKL349"/>
      <c r="AKM349"/>
      <c r="AKN349"/>
      <c r="AKO349"/>
      <c r="AKP349"/>
      <c r="AKQ349"/>
      <c r="AKR349"/>
      <c r="AKS349"/>
      <c r="AKT349"/>
      <c r="AKU349"/>
      <c r="AKV349"/>
      <c r="AKW349"/>
      <c r="AKX349"/>
      <c r="AKY349"/>
      <c r="AKZ349"/>
      <c r="ALA349"/>
      <c r="ALB349"/>
      <c r="ALC349"/>
      <c r="ALD349"/>
      <c r="ALE349"/>
      <c r="ALF349"/>
      <c r="ALG349"/>
      <c r="ALH349"/>
      <c r="ALI349"/>
      <c r="ALJ349"/>
      <c r="ALK349"/>
      <c r="ALL349"/>
      <c r="ALM349"/>
      <c r="ALN349"/>
      <c r="ALO349"/>
      <c r="ALP349"/>
      <c r="ALQ349"/>
      <c r="ALR349"/>
      <c r="ALS349"/>
      <c r="ALT349"/>
      <c r="ALU349"/>
      <c r="ALV349"/>
      <c r="ALW349"/>
      <c r="ALX349"/>
      <c r="ALY349"/>
      <c r="ALZ349"/>
      <c r="AMA349"/>
      <c r="AMB349"/>
      <c r="AMC349"/>
      <c r="AMD349"/>
      <c r="AME349"/>
      <c r="AMF349"/>
      <c r="AMG349"/>
      <c r="AMH349"/>
      <c r="AMI349"/>
      <c r="AMJ349"/>
    </row>
    <row r="350" spans="1:1024" ht="20" customHeight="1" x14ac:dyDescent="0.2">
      <c r="A350"/>
      <c r="B350"/>
      <c r="C350"/>
      <c r="D350"/>
      <c r="E350" s="2"/>
      <c r="F350" s="2"/>
      <c r="G350" s="271"/>
      <c r="H350" s="24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row>
    <row r="351" spans="1:1024" ht="20" customHeight="1" x14ac:dyDescent="0.2">
      <c r="A351"/>
      <c r="B351"/>
      <c r="C351"/>
      <c r="D351"/>
      <c r="E351" s="2"/>
      <c r="F351" s="2"/>
      <c r="G351" s="271"/>
      <c r="H351" s="240"/>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row>
    <row r="352" spans="1:1024" ht="20" customHeight="1" x14ac:dyDescent="0.2">
      <c r="A352"/>
      <c r="B352"/>
      <c r="C352"/>
      <c r="D352"/>
      <c r="E352" s="2"/>
      <c r="F352" s="2"/>
      <c r="G352" s="271"/>
      <c r="H352" s="240"/>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row>
    <row r="353" spans="1:1024" ht="20" customHeight="1" x14ac:dyDescent="0.2">
      <c r="A353"/>
      <c r="B353"/>
      <c r="C353"/>
      <c r="D353"/>
      <c r="E353" s="2"/>
      <c r="F353" s="2"/>
      <c r="G353" s="271"/>
      <c r="H353" s="240"/>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c r="ABM353"/>
      <c r="ABN353"/>
      <c r="ABO353"/>
      <c r="ABP353"/>
      <c r="ABQ353"/>
      <c r="ABR353"/>
      <c r="ABS353"/>
      <c r="ABT353"/>
      <c r="ABU353"/>
      <c r="ABV353"/>
      <c r="ABW353"/>
      <c r="ABX353"/>
      <c r="ABY353"/>
      <c r="ABZ353"/>
      <c r="ACA353"/>
      <c r="ACB353"/>
      <c r="ACC353"/>
      <c r="ACD353"/>
      <c r="ACE353"/>
      <c r="ACF353"/>
      <c r="ACG353"/>
      <c r="ACH353"/>
      <c r="ACI353"/>
      <c r="ACJ353"/>
      <c r="ACK353"/>
      <c r="ACL353"/>
      <c r="ACM353"/>
      <c r="ACN353"/>
      <c r="ACO353"/>
      <c r="ACP353"/>
      <c r="ACQ353"/>
      <c r="ACR353"/>
      <c r="ACS353"/>
      <c r="ACT353"/>
      <c r="ACU353"/>
      <c r="ACV353"/>
      <c r="ACW353"/>
      <c r="ACX353"/>
      <c r="ACY353"/>
      <c r="ACZ353"/>
      <c r="ADA353"/>
      <c r="ADB353"/>
      <c r="ADC353"/>
      <c r="ADD353"/>
      <c r="ADE353"/>
      <c r="ADF353"/>
      <c r="ADG353"/>
      <c r="ADH353"/>
      <c r="ADI353"/>
      <c r="ADJ353"/>
      <c r="ADK353"/>
      <c r="ADL353"/>
      <c r="ADM353"/>
      <c r="ADN353"/>
      <c r="ADO353"/>
      <c r="ADP353"/>
      <c r="ADQ353"/>
      <c r="ADR353"/>
      <c r="ADS353"/>
      <c r="ADT353"/>
      <c r="ADU353"/>
      <c r="ADV353"/>
      <c r="ADW353"/>
      <c r="ADX353"/>
      <c r="ADY353"/>
      <c r="ADZ353"/>
      <c r="AEA353"/>
      <c r="AEB353"/>
      <c r="AEC353"/>
      <c r="AED353"/>
      <c r="AEE353"/>
      <c r="AEF353"/>
      <c r="AEG353"/>
      <c r="AEH353"/>
      <c r="AEI353"/>
      <c r="AEJ353"/>
      <c r="AEK353"/>
      <c r="AEL353"/>
      <c r="AEM353"/>
      <c r="AEN353"/>
      <c r="AEO353"/>
      <c r="AEP353"/>
      <c r="AEQ353"/>
      <c r="AER353"/>
      <c r="AES353"/>
      <c r="AET353"/>
      <c r="AEU353"/>
      <c r="AEV353"/>
      <c r="AEW353"/>
      <c r="AEX353"/>
      <c r="AEY353"/>
      <c r="AEZ353"/>
      <c r="AFA353"/>
      <c r="AFB353"/>
      <c r="AFC353"/>
      <c r="AFD353"/>
      <c r="AFE353"/>
      <c r="AFF353"/>
      <c r="AFG353"/>
      <c r="AFH353"/>
      <c r="AFI353"/>
      <c r="AFJ353"/>
      <c r="AFK353"/>
      <c r="AFL353"/>
      <c r="AFM353"/>
      <c r="AFN353"/>
      <c r="AFO353"/>
      <c r="AFP353"/>
      <c r="AFQ353"/>
      <c r="AFR353"/>
      <c r="AFS353"/>
      <c r="AFT353"/>
      <c r="AFU353"/>
      <c r="AFV353"/>
      <c r="AFW353"/>
      <c r="AFX353"/>
      <c r="AFY353"/>
      <c r="AFZ353"/>
      <c r="AGA353"/>
      <c r="AGB353"/>
      <c r="AGC353"/>
      <c r="AGD353"/>
      <c r="AGE353"/>
      <c r="AGF353"/>
      <c r="AGG353"/>
      <c r="AGH353"/>
      <c r="AGI353"/>
      <c r="AGJ353"/>
      <c r="AGK353"/>
      <c r="AGL353"/>
      <c r="AGM353"/>
      <c r="AGN353"/>
      <c r="AGO353"/>
      <c r="AGP353"/>
      <c r="AGQ353"/>
      <c r="AGR353"/>
      <c r="AGS353"/>
      <c r="AGT353"/>
      <c r="AGU353"/>
      <c r="AGV353"/>
      <c r="AGW353"/>
      <c r="AGX353"/>
      <c r="AGY353"/>
      <c r="AGZ353"/>
      <c r="AHA353"/>
      <c r="AHB353"/>
      <c r="AHC353"/>
      <c r="AHD353"/>
      <c r="AHE353"/>
      <c r="AHF353"/>
      <c r="AHG353"/>
      <c r="AHH353"/>
      <c r="AHI353"/>
      <c r="AHJ353"/>
      <c r="AHK353"/>
      <c r="AHL353"/>
      <c r="AHM353"/>
      <c r="AHN353"/>
      <c r="AHO353"/>
      <c r="AHP353"/>
      <c r="AHQ353"/>
      <c r="AHR353"/>
      <c r="AHS353"/>
      <c r="AHT353"/>
      <c r="AHU353"/>
      <c r="AHV353"/>
      <c r="AHW353"/>
      <c r="AHX353"/>
      <c r="AHY353"/>
      <c r="AHZ353"/>
      <c r="AIA353"/>
      <c r="AIB353"/>
      <c r="AIC353"/>
      <c r="AID353"/>
      <c r="AIE353"/>
      <c r="AIF353"/>
      <c r="AIG353"/>
      <c r="AIH353"/>
      <c r="AII353"/>
      <c r="AIJ353"/>
      <c r="AIK353"/>
      <c r="AIL353"/>
      <c r="AIM353"/>
      <c r="AIN353"/>
      <c r="AIO353"/>
      <c r="AIP353"/>
      <c r="AIQ353"/>
      <c r="AIR353"/>
      <c r="AIS353"/>
      <c r="AIT353"/>
      <c r="AIU353"/>
      <c r="AIV353"/>
      <c r="AIW353"/>
      <c r="AIX353"/>
      <c r="AIY353"/>
      <c r="AIZ353"/>
      <c r="AJA353"/>
      <c r="AJB353"/>
      <c r="AJC353"/>
      <c r="AJD353"/>
      <c r="AJE353"/>
      <c r="AJF353"/>
      <c r="AJG353"/>
      <c r="AJH353"/>
      <c r="AJI353"/>
      <c r="AJJ353"/>
      <c r="AJK353"/>
      <c r="AJL353"/>
      <c r="AJM353"/>
      <c r="AJN353"/>
      <c r="AJO353"/>
      <c r="AJP353"/>
      <c r="AJQ353"/>
      <c r="AJR353"/>
      <c r="AJS353"/>
      <c r="AJT353"/>
      <c r="AJU353"/>
      <c r="AJV353"/>
      <c r="AJW353"/>
      <c r="AJX353"/>
      <c r="AJY353"/>
      <c r="AJZ353"/>
      <c r="AKA353"/>
      <c r="AKB353"/>
      <c r="AKC353"/>
      <c r="AKD353"/>
      <c r="AKE353"/>
      <c r="AKF353"/>
      <c r="AKG353"/>
      <c r="AKH353"/>
      <c r="AKI353"/>
      <c r="AKJ353"/>
      <c r="AKK353"/>
      <c r="AKL353"/>
      <c r="AKM353"/>
      <c r="AKN353"/>
      <c r="AKO353"/>
      <c r="AKP353"/>
      <c r="AKQ353"/>
      <c r="AKR353"/>
      <c r="AKS353"/>
      <c r="AKT353"/>
      <c r="AKU353"/>
      <c r="AKV353"/>
      <c r="AKW353"/>
      <c r="AKX353"/>
      <c r="AKY353"/>
      <c r="AKZ353"/>
      <c r="ALA353"/>
      <c r="ALB353"/>
      <c r="ALC353"/>
      <c r="ALD353"/>
      <c r="ALE353"/>
      <c r="ALF353"/>
      <c r="ALG353"/>
      <c r="ALH353"/>
      <c r="ALI353"/>
      <c r="ALJ353"/>
      <c r="ALK353"/>
      <c r="ALL353"/>
      <c r="ALM353"/>
      <c r="ALN353"/>
      <c r="ALO353"/>
      <c r="ALP353"/>
      <c r="ALQ353"/>
      <c r="ALR353"/>
      <c r="ALS353"/>
      <c r="ALT353"/>
      <c r="ALU353"/>
      <c r="ALV353"/>
      <c r="ALW353"/>
      <c r="ALX353"/>
      <c r="ALY353"/>
      <c r="ALZ353"/>
      <c r="AMA353"/>
      <c r="AMB353"/>
      <c r="AMC353"/>
      <c r="AMD353"/>
      <c r="AME353"/>
      <c r="AMF353"/>
      <c r="AMG353"/>
      <c r="AMH353"/>
      <c r="AMI353"/>
      <c r="AMJ353"/>
    </row>
    <row r="354" spans="1:1024" ht="20" customHeight="1" x14ac:dyDescent="0.2">
      <c r="A354"/>
      <c r="B354"/>
      <c r="C354"/>
      <c r="D354"/>
      <c r="E354" s="2"/>
      <c r="F354" s="2"/>
      <c r="G354" s="271"/>
      <c r="H354" s="240"/>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row>
    <row r="355" spans="1:1024" ht="20" customHeight="1" x14ac:dyDescent="0.2">
      <c r="A355"/>
      <c r="B355"/>
      <c r="C355"/>
      <c r="D355"/>
      <c r="E355" s="2"/>
      <c r="F355" s="2"/>
      <c r="G355" s="271"/>
      <c r="H355" s="240"/>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c r="ABM355"/>
      <c r="ABN355"/>
      <c r="ABO355"/>
      <c r="ABP355"/>
      <c r="ABQ355"/>
      <c r="ABR355"/>
      <c r="ABS355"/>
      <c r="ABT355"/>
      <c r="ABU355"/>
      <c r="ABV355"/>
      <c r="ABW355"/>
      <c r="ABX355"/>
      <c r="ABY355"/>
      <c r="ABZ355"/>
      <c r="ACA355"/>
      <c r="ACB355"/>
      <c r="ACC355"/>
      <c r="ACD355"/>
      <c r="ACE355"/>
      <c r="ACF355"/>
      <c r="ACG355"/>
      <c r="ACH355"/>
      <c r="ACI355"/>
      <c r="ACJ355"/>
      <c r="ACK355"/>
      <c r="ACL355"/>
      <c r="ACM355"/>
      <c r="ACN355"/>
      <c r="ACO355"/>
      <c r="ACP355"/>
      <c r="ACQ355"/>
      <c r="ACR355"/>
      <c r="ACS355"/>
      <c r="ACT355"/>
      <c r="ACU355"/>
      <c r="ACV355"/>
      <c r="ACW355"/>
      <c r="ACX355"/>
      <c r="ACY355"/>
      <c r="ACZ355"/>
      <c r="ADA355"/>
      <c r="ADB355"/>
      <c r="ADC355"/>
      <c r="ADD355"/>
      <c r="ADE355"/>
      <c r="ADF355"/>
      <c r="ADG355"/>
      <c r="ADH355"/>
      <c r="ADI355"/>
      <c r="ADJ355"/>
      <c r="ADK355"/>
      <c r="ADL355"/>
      <c r="ADM355"/>
      <c r="ADN355"/>
      <c r="ADO355"/>
      <c r="ADP355"/>
      <c r="ADQ355"/>
      <c r="ADR355"/>
      <c r="ADS355"/>
      <c r="ADT355"/>
      <c r="ADU355"/>
      <c r="ADV355"/>
      <c r="ADW355"/>
      <c r="ADX355"/>
      <c r="ADY355"/>
      <c r="ADZ355"/>
      <c r="AEA355"/>
      <c r="AEB355"/>
      <c r="AEC355"/>
      <c r="AED355"/>
      <c r="AEE355"/>
      <c r="AEF355"/>
      <c r="AEG355"/>
      <c r="AEH355"/>
      <c r="AEI355"/>
      <c r="AEJ355"/>
      <c r="AEK355"/>
      <c r="AEL355"/>
      <c r="AEM355"/>
      <c r="AEN355"/>
      <c r="AEO355"/>
      <c r="AEP355"/>
      <c r="AEQ355"/>
      <c r="AER355"/>
      <c r="AES355"/>
      <c r="AET355"/>
      <c r="AEU355"/>
      <c r="AEV355"/>
      <c r="AEW355"/>
      <c r="AEX355"/>
      <c r="AEY355"/>
      <c r="AEZ355"/>
      <c r="AFA355"/>
      <c r="AFB355"/>
      <c r="AFC355"/>
      <c r="AFD355"/>
      <c r="AFE355"/>
      <c r="AFF355"/>
      <c r="AFG355"/>
      <c r="AFH355"/>
      <c r="AFI355"/>
      <c r="AFJ355"/>
      <c r="AFK355"/>
      <c r="AFL355"/>
      <c r="AFM355"/>
      <c r="AFN355"/>
      <c r="AFO355"/>
      <c r="AFP355"/>
      <c r="AFQ355"/>
      <c r="AFR355"/>
      <c r="AFS355"/>
      <c r="AFT355"/>
      <c r="AFU355"/>
      <c r="AFV355"/>
      <c r="AFW355"/>
      <c r="AFX355"/>
      <c r="AFY355"/>
      <c r="AFZ355"/>
      <c r="AGA355"/>
      <c r="AGB355"/>
      <c r="AGC355"/>
      <c r="AGD355"/>
      <c r="AGE355"/>
      <c r="AGF355"/>
      <c r="AGG355"/>
      <c r="AGH355"/>
      <c r="AGI355"/>
      <c r="AGJ355"/>
      <c r="AGK355"/>
      <c r="AGL355"/>
      <c r="AGM355"/>
      <c r="AGN355"/>
      <c r="AGO355"/>
      <c r="AGP355"/>
      <c r="AGQ355"/>
      <c r="AGR355"/>
      <c r="AGS355"/>
      <c r="AGT355"/>
      <c r="AGU355"/>
      <c r="AGV355"/>
      <c r="AGW355"/>
      <c r="AGX355"/>
      <c r="AGY355"/>
      <c r="AGZ355"/>
      <c r="AHA355"/>
      <c r="AHB355"/>
      <c r="AHC355"/>
      <c r="AHD355"/>
      <c r="AHE355"/>
      <c r="AHF355"/>
      <c r="AHG355"/>
      <c r="AHH355"/>
      <c r="AHI355"/>
      <c r="AHJ355"/>
      <c r="AHK355"/>
      <c r="AHL355"/>
      <c r="AHM355"/>
      <c r="AHN355"/>
      <c r="AHO355"/>
      <c r="AHP355"/>
      <c r="AHQ355"/>
      <c r="AHR355"/>
      <c r="AHS355"/>
      <c r="AHT355"/>
      <c r="AHU355"/>
      <c r="AHV355"/>
      <c r="AHW355"/>
      <c r="AHX355"/>
      <c r="AHY355"/>
      <c r="AHZ355"/>
      <c r="AIA355"/>
      <c r="AIB355"/>
      <c r="AIC355"/>
      <c r="AID355"/>
      <c r="AIE355"/>
      <c r="AIF355"/>
      <c r="AIG355"/>
      <c r="AIH355"/>
      <c r="AII355"/>
      <c r="AIJ355"/>
      <c r="AIK355"/>
      <c r="AIL355"/>
      <c r="AIM355"/>
      <c r="AIN355"/>
      <c r="AIO355"/>
      <c r="AIP355"/>
      <c r="AIQ355"/>
      <c r="AIR355"/>
      <c r="AIS355"/>
      <c r="AIT355"/>
      <c r="AIU355"/>
      <c r="AIV355"/>
      <c r="AIW355"/>
      <c r="AIX355"/>
      <c r="AIY355"/>
      <c r="AIZ355"/>
      <c r="AJA355"/>
      <c r="AJB355"/>
      <c r="AJC355"/>
      <c r="AJD355"/>
      <c r="AJE355"/>
      <c r="AJF355"/>
      <c r="AJG355"/>
      <c r="AJH355"/>
      <c r="AJI355"/>
      <c r="AJJ355"/>
      <c r="AJK355"/>
      <c r="AJL355"/>
      <c r="AJM355"/>
      <c r="AJN355"/>
      <c r="AJO355"/>
      <c r="AJP355"/>
      <c r="AJQ355"/>
      <c r="AJR355"/>
      <c r="AJS355"/>
      <c r="AJT355"/>
      <c r="AJU355"/>
      <c r="AJV355"/>
      <c r="AJW355"/>
      <c r="AJX355"/>
      <c r="AJY355"/>
      <c r="AJZ355"/>
      <c r="AKA355"/>
      <c r="AKB355"/>
      <c r="AKC355"/>
      <c r="AKD355"/>
      <c r="AKE355"/>
      <c r="AKF355"/>
      <c r="AKG355"/>
      <c r="AKH355"/>
      <c r="AKI355"/>
      <c r="AKJ355"/>
      <c r="AKK355"/>
      <c r="AKL355"/>
      <c r="AKM355"/>
      <c r="AKN355"/>
      <c r="AKO355"/>
      <c r="AKP355"/>
      <c r="AKQ355"/>
      <c r="AKR355"/>
      <c r="AKS355"/>
      <c r="AKT355"/>
      <c r="AKU355"/>
      <c r="AKV355"/>
      <c r="AKW355"/>
      <c r="AKX355"/>
      <c r="AKY355"/>
      <c r="AKZ355"/>
      <c r="ALA355"/>
      <c r="ALB355"/>
      <c r="ALC355"/>
      <c r="ALD355"/>
      <c r="ALE355"/>
      <c r="ALF355"/>
      <c r="ALG355"/>
      <c r="ALH355"/>
      <c r="ALI355"/>
      <c r="ALJ355"/>
      <c r="ALK355"/>
      <c r="ALL355"/>
      <c r="ALM355"/>
      <c r="ALN355"/>
      <c r="ALO355"/>
      <c r="ALP355"/>
      <c r="ALQ355"/>
      <c r="ALR355"/>
      <c r="ALS355"/>
      <c r="ALT355"/>
      <c r="ALU355"/>
      <c r="ALV355"/>
      <c r="ALW355"/>
      <c r="ALX355"/>
      <c r="ALY355"/>
      <c r="ALZ355"/>
      <c r="AMA355"/>
      <c r="AMB355"/>
      <c r="AMC355"/>
      <c r="AMD355"/>
      <c r="AME355"/>
      <c r="AMF355"/>
      <c r="AMG355"/>
      <c r="AMH355"/>
      <c r="AMI355"/>
      <c r="AMJ355"/>
    </row>
    <row r="356" spans="1:1024" ht="20" customHeight="1" x14ac:dyDescent="0.2">
      <c r="A356"/>
      <c r="B356"/>
      <c r="C356"/>
      <c r="D356"/>
      <c r="E356" s="2"/>
      <c r="F356" s="2"/>
      <c r="G356" s="271"/>
      <c r="H356" s="240"/>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row>
    <row r="357" spans="1:1024" ht="20" customHeight="1" x14ac:dyDescent="0.2">
      <c r="A357"/>
      <c r="B357"/>
      <c r="C357"/>
      <c r="D357"/>
      <c r="E357" s="2"/>
      <c r="F357" s="2"/>
      <c r="G357" s="271"/>
      <c r="H357" s="240"/>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c r="AMG357"/>
      <c r="AMH357"/>
      <c r="AMI357"/>
      <c r="AMJ357"/>
    </row>
    <row r="358" spans="1:1024" ht="20" customHeight="1" x14ac:dyDescent="0.2">
      <c r="A358"/>
      <c r="B358"/>
      <c r="C358"/>
      <c r="D358"/>
      <c r="E358" s="2"/>
      <c r="F358" s="2"/>
      <c r="G358" s="271"/>
      <c r="H358" s="240"/>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row>
    <row r="359" spans="1:1024" ht="20" customHeight="1" x14ac:dyDescent="0.2">
      <c r="A359"/>
      <c r="B359"/>
      <c r="C359"/>
      <c r="D359"/>
      <c r="E359" s="2"/>
      <c r="F359" s="2"/>
      <c r="G359" s="271"/>
      <c r="H359" s="240"/>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c r="ABM359"/>
      <c r="ABN359"/>
      <c r="ABO359"/>
      <c r="ABP359"/>
      <c r="ABQ359"/>
      <c r="ABR359"/>
      <c r="ABS359"/>
      <c r="ABT359"/>
      <c r="ABU359"/>
      <c r="ABV359"/>
      <c r="ABW359"/>
      <c r="ABX359"/>
      <c r="ABY359"/>
      <c r="ABZ359"/>
      <c r="ACA359"/>
      <c r="ACB359"/>
      <c r="ACC359"/>
      <c r="ACD359"/>
      <c r="ACE359"/>
      <c r="ACF359"/>
      <c r="ACG359"/>
      <c r="ACH359"/>
      <c r="ACI359"/>
      <c r="ACJ359"/>
      <c r="ACK359"/>
      <c r="ACL359"/>
      <c r="ACM359"/>
      <c r="ACN359"/>
      <c r="ACO359"/>
      <c r="ACP359"/>
      <c r="ACQ359"/>
      <c r="ACR359"/>
      <c r="ACS359"/>
      <c r="ACT359"/>
      <c r="ACU359"/>
      <c r="ACV359"/>
      <c r="ACW359"/>
      <c r="ACX359"/>
      <c r="ACY359"/>
      <c r="ACZ359"/>
      <c r="ADA359"/>
      <c r="ADB359"/>
      <c r="ADC359"/>
      <c r="ADD359"/>
      <c r="ADE359"/>
      <c r="ADF359"/>
      <c r="ADG359"/>
      <c r="ADH359"/>
      <c r="ADI359"/>
      <c r="ADJ359"/>
      <c r="ADK359"/>
      <c r="ADL359"/>
      <c r="ADM359"/>
      <c r="ADN359"/>
      <c r="ADO359"/>
      <c r="ADP359"/>
      <c r="ADQ359"/>
      <c r="ADR359"/>
      <c r="ADS359"/>
      <c r="ADT359"/>
      <c r="ADU359"/>
      <c r="ADV359"/>
      <c r="ADW359"/>
      <c r="ADX359"/>
      <c r="ADY359"/>
      <c r="ADZ359"/>
      <c r="AEA359"/>
      <c r="AEB359"/>
      <c r="AEC359"/>
      <c r="AED359"/>
      <c r="AEE359"/>
      <c r="AEF359"/>
      <c r="AEG359"/>
      <c r="AEH359"/>
      <c r="AEI359"/>
      <c r="AEJ359"/>
      <c r="AEK359"/>
      <c r="AEL359"/>
      <c r="AEM359"/>
      <c r="AEN359"/>
      <c r="AEO359"/>
      <c r="AEP359"/>
      <c r="AEQ359"/>
      <c r="AER359"/>
      <c r="AES359"/>
      <c r="AET359"/>
      <c r="AEU359"/>
      <c r="AEV359"/>
      <c r="AEW359"/>
      <c r="AEX359"/>
      <c r="AEY359"/>
      <c r="AEZ359"/>
      <c r="AFA359"/>
      <c r="AFB359"/>
      <c r="AFC359"/>
      <c r="AFD359"/>
      <c r="AFE359"/>
      <c r="AFF359"/>
      <c r="AFG359"/>
      <c r="AFH359"/>
      <c r="AFI359"/>
      <c r="AFJ359"/>
      <c r="AFK359"/>
      <c r="AFL359"/>
      <c r="AFM359"/>
      <c r="AFN359"/>
      <c r="AFO359"/>
      <c r="AFP359"/>
      <c r="AFQ359"/>
      <c r="AFR359"/>
      <c r="AFS359"/>
      <c r="AFT359"/>
      <c r="AFU359"/>
      <c r="AFV359"/>
      <c r="AFW359"/>
      <c r="AFX359"/>
      <c r="AFY359"/>
      <c r="AFZ359"/>
      <c r="AGA359"/>
      <c r="AGB359"/>
      <c r="AGC359"/>
      <c r="AGD359"/>
      <c r="AGE359"/>
      <c r="AGF359"/>
      <c r="AGG359"/>
      <c r="AGH359"/>
      <c r="AGI359"/>
      <c r="AGJ359"/>
      <c r="AGK359"/>
      <c r="AGL359"/>
      <c r="AGM359"/>
      <c r="AGN359"/>
      <c r="AGO359"/>
      <c r="AGP359"/>
      <c r="AGQ359"/>
      <c r="AGR359"/>
      <c r="AGS359"/>
      <c r="AGT359"/>
      <c r="AGU359"/>
      <c r="AGV359"/>
      <c r="AGW359"/>
      <c r="AGX359"/>
      <c r="AGY359"/>
      <c r="AGZ359"/>
      <c r="AHA359"/>
      <c r="AHB359"/>
      <c r="AHC359"/>
      <c r="AHD359"/>
      <c r="AHE359"/>
      <c r="AHF359"/>
      <c r="AHG359"/>
      <c r="AHH359"/>
      <c r="AHI359"/>
      <c r="AHJ359"/>
      <c r="AHK359"/>
      <c r="AHL359"/>
      <c r="AHM359"/>
      <c r="AHN359"/>
      <c r="AHO359"/>
      <c r="AHP359"/>
      <c r="AHQ359"/>
      <c r="AHR359"/>
      <c r="AHS359"/>
      <c r="AHT359"/>
      <c r="AHU359"/>
      <c r="AHV359"/>
      <c r="AHW359"/>
      <c r="AHX359"/>
      <c r="AHY359"/>
      <c r="AHZ359"/>
      <c r="AIA359"/>
      <c r="AIB359"/>
      <c r="AIC359"/>
      <c r="AID359"/>
      <c r="AIE359"/>
      <c r="AIF359"/>
      <c r="AIG359"/>
      <c r="AIH359"/>
      <c r="AII359"/>
      <c r="AIJ359"/>
      <c r="AIK359"/>
      <c r="AIL359"/>
      <c r="AIM359"/>
      <c r="AIN359"/>
      <c r="AIO359"/>
      <c r="AIP359"/>
      <c r="AIQ359"/>
      <c r="AIR359"/>
      <c r="AIS359"/>
      <c r="AIT359"/>
      <c r="AIU359"/>
      <c r="AIV359"/>
      <c r="AIW359"/>
      <c r="AIX359"/>
      <c r="AIY359"/>
      <c r="AIZ359"/>
      <c r="AJA359"/>
      <c r="AJB359"/>
      <c r="AJC359"/>
      <c r="AJD359"/>
      <c r="AJE359"/>
      <c r="AJF359"/>
      <c r="AJG359"/>
      <c r="AJH359"/>
      <c r="AJI359"/>
      <c r="AJJ359"/>
      <c r="AJK359"/>
      <c r="AJL359"/>
      <c r="AJM359"/>
      <c r="AJN359"/>
      <c r="AJO359"/>
      <c r="AJP359"/>
      <c r="AJQ359"/>
      <c r="AJR359"/>
      <c r="AJS359"/>
      <c r="AJT359"/>
      <c r="AJU359"/>
      <c r="AJV359"/>
      <c r="AJW359"/>
      <c r="AJX359"/>
      <c r="AJY359"/>
      <c r="AJZ359"/>
      <c r="AKA359"/>
      <c r="AKB359"/>
      <c r="AKC359"/>
      <c r="AKD359"/>
      <c r="AKE359"/>
      <c r="AKF359"/>
      <c r="AKG359"/>
      <c r="AKH359"/>
      <c r="AKI359"/>
      <c r="AKJ359"/>
      <c r="AKK359"/>
      <c r="AKL359"/>
      <c r="AKM359"/>
      <c r="AKN359"/>
      <c r="AKO359"/>
      <c r="AKP359"/>
      <c r="AKQ359"/>
      <c r="AKR359"/>
      <c r="AKS359"/>
      <c r="AKT359"/>
      <c r="AKU359"/>
      <c r="AKV359"/>
      <c r="AKW359"/>
      <c r="AKX359"/>
      <c r="AKY359"/>
      <c r="AKZ359"/>
      <c r="ALA359"/>
      <c r="ALB359"/>
      <c r="ALC359"/>
      <c r="ALD359"/>
      <c r="ALE359"/>
      <c r="ALF359"/>
      <c r="ALG359"/>
      <c r="ALH359"/>
      <c r="ALI359"/>
      <c r="ALJ359"/>
      <c r="ALK359"/>
      <c r="ALL359"/>
      <c r="ALM359"/>
      <c r="ALN359"/>
      <c r="ALO359"/>
      <c r="ALP359"/>
      <c r="ALQ359"/>
      <c r="ALR359"/>
      <c r="ALS359"/>
      <c r="ALT359"/>
      <c r="ALU359"/>
      <c r="ALV359"/>
      <c r="ALW359"/>
      <c r="ALX359"/>
      <c r="ALY359"/>
      <c r="ALZ359"/>
      <c r="AMA359"/>
      <c r="AMB359"/>
      <c r="AMC359"/>
      <c r="AMD359"/>
      <c r="AME359"/>
      <c r="AMF359"/>
      <c r="AMG359"/>
      <c r="AMH359"/>
      <c r="AMI359"/>
      <c r="AMJ359"/>
    </row>
    <row r="360" spans="1:1024" ht="20" customHeight="1" x14ac:dyDescent="0.2">
      <c r="A360"/>
      <c r="B360"/>
      <c r="C360"/>
      <c r="D360"/>
      <c r="E360" s="2"/>
      <c r="F360" s="2"/>
      <c r="G360" s="271"/>
      <c r="H360" s="24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row>
    <row r="361" spans="1:1024" ht="20" customHeight="1" x14ac:dyDescent="0.2">
      <c r="A361"/>
      <c r="B361"/>
      <c r="C361"/>
      <c r="D361"/>
      <c r="E361" s="2"/>
      <c r="F361" s="2"/>
      <c r="G361" s="271"/>
      <c r="H361" s="240"/>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c r="ABM361"/>
      <c r="ABN361"/>
      <c r="ABO361"/>
      <c r="ABP361"/>
      <c r="ABQ361"/>
      <c r="ABR361"/>
      <c r="ABS361"/>
      <c r="ABT361"/>
      <c r="ABU361"/>
      <c r="ABV361"/>
      <c r="ABW361"/>
      <c r="ABX361"/>
      <c r="ABY361"/>
      <c r="ABZ361"/>
      <c r="ACA361"/>
      <c r="ACB361"/>
      <c r="ACC361"/>
      <c r="ACD361"/>
      <c r="ACE361"/>
      <c r="ACF361"/>
      <c r="ACG361"/>
      <c r="ACH361"/>
      <c r="ACI361"/>
      <c r="ACJ361"/>
      <c r="ACK361"/>
      <c r="ACL361"/>
      <c r="ACM361"/>
      <c r="ACN361"/>
      <c r="ACO361"/>
      <c r="ACP361"/>
      <c r="ACQ361"/>
      <c r="ACR361"/>
      <c r="ACS361"/>
      <c r="ACT361"/>
      <c r="ACU361"/>
      <c r="ACV361"/>
      <c r="ACW361"/>
      <c r="ACX361"/>
      <c r="ACY361"/>
      <c r="ACZ361"/>
      <c r="ADA361"/>
      <c r="ADB361"/>
      <c r="ADC361"/>
      <c r="ADD361"/>
      <c r="ADE361"/>
      <c r="ADF361"/>
      <c r="ADG361"/>
      <c r="ADH361"/>
      <c r="ADI361"/>
      <c r="ADJ361"/>
      <c r="ADK361"/>
      <c r="ADL361"/>
      <c r="ADM361"/>
      <c r="ADN361"/>
      <c r="ADO361"/>
      <c r="ADP361"/>
      <c r="ADQ361"/>
      <c r="ADR361"/>
      <c r="ADS361"/>
      <c r="ADT361"/>
      <c r="ADU361"/>
      <c r="ADV361"/>
      <c r="ADW361"/>
      <c r="ADX361"/>
      <c r="ADY361"/>
      <c r="ADZ361"/>
      <c r="AEA361"/>
      <c r="AEB361"/>
      <c r="AEC361"/>
      <c r="AED361"/>
      <c r="AEE361"/>
      <c r="AEF361"/>
      <c r="AEG361"/>
      <c r="AEH361"/>
      <c r="AEI361"/>
      <c r="AEJ361"/>
      <c r="AEK361"/>
      <c r="AEL361"/>
      <c r="AEM361"/>
      <c r="AEN361"/>
      <c r="AEO361"/>
      <c r="AEP361"/>
      <c r="AEQ361"/>
      <c r="AER361"/>
      <c r="AES361"/>
      <c r="AET361"/>
      <c r="AEU361"/>
      <c r="AEV361"/>
      <c r="AEW361"/>
      <c r="AEX361"/>
      <c r="AEY361"/>
      <c r="AEZ361"/>
      <c r="AFA361"/>
      <c r="AFB361"/>
      <c r="AFC361"/>
      <c r="AFD361"/>
      <c r="AFE361"/>
      <c r="AFF361"/>
      <c r="AFG361"/>
      <c r="AFH361"/>
      <c r="AFI361"/>
      <c r="AFJ361"/>
      <c r="AFK361"/>
      <c r="AFL361"/>
      <c r="AFM361"/>
      <c r="AFN361"/>
      <c r="AFO361"/>
      <c r="AFP361"/>
      <c r="AFQ361"/>
      <c r="AFR361"/>
      <c r="AFS361"/>
      <c r="AFT361"/>
      <c r="AFU361"/>
      <c r="AFV361"/>
      <c r="AFW361"/>
      <c r="AFX361"/>
      <c r="AFY361"/>
      <c r="AFZ361"/>
      <c r="AGA361"/>
      <c r="AGB361"/>
      <c r="AGC361"/>
      <c r="AGD361"/>
      <c r="AGE361"/>
      <c r="AGF361"/>
      <c r="AGG361"/>
      <c r="AGH361"/>
      <c r="AGI361"/>
      <c r="AGJ361"/>
      <c r="AGK361"/>
      <c r="AGL361"/>
      <c r="AGM361"/>
      <c r="AGN361"/>
      <c r="AGO361"/>
      <c r="AGP361"/>
      <c r="AGQ361"/>
      <c r="AGR361"/>
      <c r="AGS361"/>
      <c r="AGT361"/>
      <c r="AGU361"/>
      <c r="AGV361"/>
      <c r="AGW361"/>
      <c r="AGX361"/>
      <c r="AGY361"/>
      <c r="AGZ361"/>
      <c r="AHA361"/>
      <c r="AHB361"/>
      <c r="AHC361"/>
      <c r="AHD361"/>
      <c r="AHE361"/>
      <c r="AHF361"/>
      <c r="AHG361"/>
      <c r="AHH361"/>
      <c r="AHI361"/>
      <c r="AHJ361"/>
      <c r="AHK361"/>
      <c r="AHL361"/>
      <c r="AHM361"/>
      <c r="AHN361"/>
      <c r="AHO361"/>
      <c r="AHP361"/>
      <c r="AHQ361"/>
      <c r="AHR361"/>
      <c r="AHS361"/>
      <c r="AHT361"/>
      <c r="AHU361"/>
      <c r="AHV361"/>
      <c r="AHW361"/>
      <c r="AHX361"/>
      <c r="AHY361"/>
      <c r="AHZ361"/>
      <c r="AIA361"/>
      <c r="AIB361"/>
      <c r="AIC361"/>
      <c r="AID361"/>
      <c r="AIE361"/>
      <c r="AIF361"/>
      <c r="AIG361"/>
      <c r="AIH361"/>
      <c r="AII361"/>
      <c r="AIJ361"/>
      <c r="AIK361"/>
      <c r="AIL361"/>
      <c r="AIM361"/>
      <c r="AIN361"/>
      <c r="AIO361"/>
      <c r="AIP361"/>
      <c r="AIQ361"/>
      <c r="AIR361"/>
      <c r="AIS361"/>
      <c r="AIT361"/>
      <c r="AIU361"/>
      <c r="AIV361"/>
      <c r="AIW361"/>
      <c r="AIX361"/>
      <c r="AIY361"/>
      <c r="AIZ361"/>
      <c r="AJA361"/>
      <c r="AJB361"/>
      <c r="AJC361"/>
      <c r="AJD361"/>
      <c r="AJE361"/>
      <c r="AJF361"/>
      <c r="AJG361"/>
      <c r="AJH361"/>
      <c r="AJI361"/>
      <c r="AJJ361"/>
      <c r="AJK361"/>
      <c r="AJL361"/>
      <c r="AJM361"/>
      <c r="AJN361"/>
      <c r="AJO361"/>
      <c r="AJP361"/>
      <c r="AJQ361"/>
      <c r="AJR361"/>
      <c r="AJS361"/>
      <c r="AJT361"/>
      <c r="AJU361"/>
      <c r="AJV361"/>
      <c r="AJW361"/>
      <c r="AJX361"/>
      <c r="AJY361"/>
      <c r="AJZ361"/>
      <c r="AKA361"/>
      <c r="AKB361"/>
      <c r="AKC361"/>
      <c r="AKD361"/>
      <c r="AKE361"/>
      <c r="AKF361"/>
      <c r="AKG361"/>
      <c r="AKH361"/>
      <c r="AKI361"/>
      <c r="AKJ361"/>
      <c r="AKK361"/>
      <c r="AKL361"/>
      <c r="AKM361"/>
      <c r="AKN361"/>
      <c r="AKO361"/>
      <c r="AKP361"/>
      <c r="AKQ361"/>
      <c r="AKR361"/>
      <c r="AKS361"/>
      <c r="AKT361"/>
      <c r="AKU361"/>
      <c r="AKV361"/>
      <c r="AKW361"/>
      <c r="AKX361"/>
      <c r="AKY361"/>
      <c r="AKZ361"/>
      <c r="ALA361"/>
      <c r="ALB361"/>
      <c r="ALC361"/>
      <c r="ALD361"/>
      <c r="ALE361"/>
      <c r="ALF361"/>
      <c r="ALG361"/>
      <c r="ALH361"/>
      <c r="ALI361"/>
      <c r="ALJ361"/>
      <c r="ALK361"/>
      <c r="ALL361"/>
      <c r="ALM361"/>
      <c r="ALN361"/>
      <c r="ALO361"/>
      <c r="ALP361"/>
      <c r="ALQ361"/>
      <c r="ALR361"/>
      <c r="ALS361"/>
      <c r="ALT361"/>
      <c r="ALU361"/>
      <c r="ALV361"/>
      <c r="ALW361"/>
      <c r="ALX361"/>
      <c r="ALY361"/>
      <c r="ALZ361"/>
      <c r="AMA361"/>
      <c r="AMB361"/>
      <c r="AMC361"/>
      <c r="AMD361"/>
      <c r="AME361"/>
      <c r="AMF361"/>
      <c r="AMG361"/>
      <c r="AMH361"/>
      <c r="AMI361"/>
      <c r="AMJ361"/>
    </row>
    <row r="362" spans="1:1024" ht="20" customHeight="1" x14ac:dyDescent="0.2">
      <c r="A362"/>
      <c r="B362"/>
      <c r="C362"/>
      <c r="D362"/>
      <c r="E362" s="2"/>
      <c r="F362" s="2"/>
      <c r="G362" s="271"/>
      <c r="H362" s="240"/>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row>
    <row r="363" spans="1:1024" ht="20" customHeight="1" x14ac:dyDescent="0.2">
      <c r="A363"/>
      <c r="B363"/>
      <c r="C363"/>
      <c r="D363"/>
      <c r="E363" s="2"/>
      <c r="F363" s="2"/>
      <c r="G363" s="271"/>
      <c r="H363" s="240"/>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c r="ABM363"/>
      <c r="ABN363"/>
      <c r="ABO363"/>
      <c r="ABP363"/>
      <c r="ABQ363"/>
      <c r="ABR363"/>
      <c r="ABS363"/>
      <c r="ABT363"/>
      <c r="ABU363"/>
      <c r="ABV363"/>
      <c r="ABW363"/>
      <c r="ABX363"/>
      <c r="ABY363"/>
      <c r="ABZ363"/>
      <c r="ACA363"/>
      <c r="ACB363"/>
      <c r="ACC363"/>
      <c r="ACD363"/>
      <c r="ACE363"/>
      <c r="ACF363"/>
      <c r="ACG363"/>
      <c r="ACH363"/>
      <c r="ACI363"/>
      <c r="ACJ363"/>
      <c r="ACK363"/>
      <c r="ACL363"/>
      <c r="ACM363"/>
      <c r="ACN363"/>
      <c r="ACO363"/>
      <c r="ACP363"/>
      <c r="ACQ363"/>
      <c r="ACR363"/>
      <c r="ACS363"/>
      <c r="ACT363"/>
      <c r="ACU363"/>
      <c r="ACV363"/>
      <c r="ACW363"/>
      <c r="ACX363"/>
      <c r="ACY363"/>
      <c r="ACZ363"/>
      <c r="ADA363"/>
      <c r="ADB363"/>
      <c r="ADC363"/>
      <c r="ADD363"/>
      <c r="ADE363"/>
      <c r="ADF363"/>
      <c r="ADG363"/>
      <c r="ADH363"/>
      <c r="ADI363"/>
      <c r="ADJ363"/>
      <c r="ADK363"/>
      <c r="ADL363"/>
      <c r="ADM363"/>
      <c r="ADN363"/>
      <c r="ADO363"/>
      <c r="ADP363"/>
      <c r="ADQ363"/>
      <c r="ADR363"/>
      <c r="ADS363"/>
      <c r="ADT363"/>
      <c r="ADU363"/>
      <c r="ADV363"/>
      <c r="ADW363"/>
      <c r="ADX363"/>
      <c r="ADY363"/>
      <c r="ADZ363"/>
      <c r="AEA363"/>
      <c r="AEB363"/>
      <c r="AEC363"/>
      <c r="AED363"/>
      <c r="AEE363"/>
      <c r="AEF363"/>
      <c r="AEG363"/>
      <c r="AEH363"/>
      <c r="AEI363"/>
      <c r="AEJ363"/>
      <c r="AEK363"/>
      <c r="AEL363"/>
      <c r="AEM363"/>
      <c r="AEN363"/>
      <c r="AEO363"/>
      <c r="AEP363"/>
      <c r="AEQ363"/>
      <c r="AER363"/>
      <c r="AES363"/>
      <c r="AET363"/>
      <c r="AEU363"/>
      <c r="AEV363"/>
      <c r="AEW363"/>
      <c r="AEX363"/>
      <c r="AEY363"/>
      <c r="AEZ363"/>
      <c r="AFA363"/>
      <c r="AFB363"/>
      <c r="AFC363"/>
      <c r="AFD363"/>
      <c r="AFE363"/>
      <c r="AFF363"/>
      <c r="AFG363"/>
      <c r="AFH363"/>
      <c r="AFI363"/>
      <c r="AFJ363"/>
      <c r="AFK363"/>
      <c r="AFL363"/>
      <c r="AFM363"/>
      <c r="AFN363"/>
      <c r="AFO363"/>
      <c r="AFP363"/>
      <c r="AFQ363"/>
      <c r="AFR363"/>
      <c r="AFS363"/>
      <c r="AFT363"/>
      <c r="AFU363"/>
      <c r="AFV363"/>
      <c r="AFW363"/>
      <c r="AFX363"/>
      <c r="AFY363"/>
      <c r="AFZ363"/>
      <c r="AGA363"/>
      <c r="AGB363"/>
      <c r="AGC363"/>
      <c r="AGD363"/>
      <c r="AGE363"/>
      <c r="AGF363"/>
      <c r="AGG363"/>
      <c r="AGH363"/>
      <c r="AGI363"/>
      <c r="AGJ363"/>
      <c r="AGK363"/>
      <c r="AGL363"/>
      <c r="AGM363"/>
      <c r="AGN363"/>
      <c r="AGO363"/>
      <c r="AGP363"/>
      <c r="AGQ363"/>
      <c r="AGR363"/>
      <c r="AGS363"/>
      <c r="AGT363"/>
      <c r="AGU363"/>
      <c r="AGV363"/>
      <c r="AGW363"/>
      <c r="AGX363"/>
      <c r="AGY363"/>
      <c r="AGZ363"/>
      <c r="AHA363"/>
      <c r="AHB363"/>
      <c r="AHC363"/>
      <c r="AHD363"/>
      <c r="AHE363"/>
      <c r="AHF363"/>
      <c r="AHG363"/>
      <c r="AHH363"/>
      <c r="AHI363"/>
      <c r="AHJ363"/>
      <c r="AHK363"/>
      <c r="AHL363"/>
      <c r="AHM363"/>
      <c r="AHN363"/>
      <c r="AHO363"/>
      <c r="AHP363"/>
      <c r="AHQ363"/>
      <c r="AHR363"/>
      <c r="AHS363"/>
      <c r="AHT363"/>
      <c r="AHU363"/>
      <c r="AHV363"/>
      <c r="AHW363"/>
      <c r="AHX363"/>
      <c r="AHY363"/>
      <c r="AHZ363"/>
      <c r="AIA363"/>
      <c r="AIB363"/>
      <c r="AIC363"/>
      <c r="AID363"/>
      <c r="AIE363"/>
      <c r="AIF363"/>
      <c r="AIG363"/>
      <c r="AIH363"/>
      <c r="AII363"/>
      <c r="AIJ363"/>
      <c r="AIK363"/>
      <c r="AIL363"/>
      <c r="AIM363"/>
      <c r="AIN363"/>
      <c r="AIO363"/>
      <c r="AIP363"/>
      <c r="AIQ363"/>
      <c r="AIR363"/>
      <c r="AIS363"/>
      <c r="AIT363"/>
      <c r="AIU363"/>
      <c r="AIV363"/>
      <c r="AIW363"/>
      <c r="AIX363"/>
      <c r="AIY363"/>
      <c r="AIZ363"/>
      <c r="AJA363"/>
      <c r="AJB363"/>
      <c r="AJC363"/>
      <c r="AJD363"/>
      <c r="AJE363"/>
      <c r="AJF363"/>
      <c r="AJG363"/>
      <c r="AJH363"/>
      <c r="AJI363"/>
      <c r="AJJ363"/>
      <c r="AJK363"/>
      <c r="AJL363"/>
      <c r="AJM363"/>
      <c r="AJN363"/>
      <c r="AJO363"/>
      <c r="AJP363"/>
      <c r="AJQ363"/>
      <c r="AJR363"/>
      <c r="AJS363"/>
      <c r="AJT363"/>
      <c r="AJU363"/>
      <c r="AJV363"/>
      <c r="AJW363"/>
      <c r="AJX363"/>
      <c r="AJY363"/>
      <c r="AJZ363"/>
      <c r="AKA363"/>
      <c r="AKB363"/>
      <c r="AKC363"/>
      <c r="AKD363"/>
      <c r="AKE363"/>
      <c r="AKF363"/>
      <c r="AKG363"/>
      <c r="AKH363"/>
      <c r="AKI363"/>
      <c r="AKJ363"/>
      <c r="AKK363"/>
      <c r="AKL363"/>
      <c r="AKM363"/>
      <c r="AKN363"/>
      <c r="AKO363"/>
      <c r="AKP363"/>
      <c r="AKQ363"/>
      <c r="AKR363"/>
      <c r="AKS363"/>
      <c r="AKT363"/>
      <c r="AKU363"/>
      <c r="AKV363"/>
      <c r="AKW363"/>
      <c r="AKX363"/>
      <c r="AKY363"/>
      <c r="AKZ363"/>
      <c r="ALA363"/>
      <c r="ALB363"/>
      <c r="ALC363"/>
      <c r="ALD363"/>
      <c r="ALE363"/>
      <c r="ALF363"/>
      <c r="ALG363"/>
      <c r="ALH363"/>
      <c r="ALI363"/>
      <c r="ALJ363"/>
      <c r="ALK363"/>
      <c r="ALL363"/>
      <c r="ALM363"/>
      <c r="ALN363"/>
      <c r="ALO363"/>
      <c r="ALP363"/>
      <c r="ALQ363"/>
      <c r="ALR363"/>
      <c r="ALS363"/>
      <c r="ALT363"/>
      <c r="ALU363"/>
      <c r="ALV363"/>
      <c r="ALW363"/>
      <c r="ALX363"/>
      <c r="ALY363"/>
      <c r="ALZ363"/>
      <c r="AMA363"/>
      <c r="AMB363"/>
      <c r="AMC363"/>
      <c r="AMD363"/>
      <c r="AME363"/>
      <c r="AMF363"/>
      <c r="AMG363"/>
      <c r="AMH363"/>
      <c r="AMI363"/>
      <c r="AMJ363"/>
    </row>
    <row r="364" spans="1:1024" ht="20" customHeight="1" x14ac:dyDescent="0.2">
      <c r="A364"/>
      <c r="B364"/>
      <c r="C364"/>
      <c r="D364"/>
      <c r="E364" s="2"/>
      <c r="F364" s="2"/>
      <c r="G364" s="271"/>
      <c r="H364" s="240"/>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row>
    <row r="365" spans="1:1024" ht="20" customHeight="1" x14ac:dyDescent="0.2">
      <c r="A365"/>
      <c r="B365"/>
      <c r="C365"/>
      <c r="D365"/>
      <c r="E365" s="2"/>
      <c r="F365" s="2"/>
      <c r="G365" s="271"/>
      <c r="H365" s="240"/>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row>
    <row r="366" spans="1:1024" ht="20" customHeight="1" x14ac:dyDescent="0.2">
      <c r="A366"/>
      <c r="B366"/>
      <c r="C366"/>
      <c r="D366"/>
      <c r="E366" s="2"/>
      <c r="F366" s="2"/>
      <c r="G366" s="271"/>
      <c r="H366" s="240"/>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row>
    <row r="367" spans="1:1024" ht="20" customHeight="1" x14ac:dyDescent="0.2">
      <c r="A367"/>
      <c r="B367"/>
      <c r="C367"/>
      <c r="D367"/>
      <c r="E367" s="2"/>
      <c r="F367" s="2"/>
      <c r="G367" s="271"/>
      <c r="H367" s="240"/>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c r="ABM367"/>
      <c r="ABN367"/>
      <c r="ABO367"/>
      <c r="ABP367"/>
      <c r="ABQ367"/>
      <c r="ABR367"/>
      <c r="ABS367"/>
      <c r="ABT367"/>
      <c r="ABU367"/>
      <c r="ABV367"/>
      <c r="ABW367"/>
      <c r="ABX367"/>
      <c r="ABY367"/>
      <c r="ABZ367"/>
      <c r="ACA367"/>
      <c r="ACB367"/>
      <c r="ACC367"/>
      <c r="ACD367"/>
      <c r="ACE367"/>
      <c r="ACF367"/>
      <c r="ACG367"/>
      <c r="ACH367"/>
      <c r="ACI367"/>
      <c r="ACJ367"/>
      <c r="ACK367"/>
      <c r="ACL367"/>
      <c r="ACM367"/>
      <c r="ACN367"/>
      <c r="ACO367"/>
      <c r="ACP367"/>
      <c r="ACQ367"/>
      <c r="ACR367"/>
      <c r="ACS367"/>
      <c r="ACT367"/>
      <c r="ACU367"/>
      <c r="ACV367"/>
      <c r="ACW367"/>
      <c r="ACX367"/>
      <c r="ACY367"/>
      <c r="ACZ367"/>
      <c r="ADA367"/>
      <c r="ADB367"/>
      <c r="ADC367"/>
      <c r="ADD367"/>
      <c r="ADE367"/>
      <c r="ADF367"/>
      <c r="ADG367"/>
      <c r="ADH367"/>
      <c r="ADI367"/>
      <c r="ADJ367"/>
      <c r="ADK367"/>
      <c r="ADL367"/>
      <c r="ADM367"/>
      <c r="ADN367"/>
      <c r="ADO367"/>
      <c r="ADP367"/>
      <c r="ADQ367"/>
      <c r="ADR367"/>
      <c r="ADS367"/>
      <c r="ADT367"/>
      <c r="ADU367"/>
      <c r="ADV367"/>
      <c r="ADW367"/>
      <c r="ADX367"/>
      <c r="ADY367"/>
      <c r="ADZ367"/>
      <c r="AEA367"/>
      <c r="AEB367"/>
      <c r="AEC367"/>
      <c r="AED367"/>
      <c r="AEE367"/>
      <c r="AEF367"/>
      <c r="AEG367"/>
      <c r="AEH367"/>
      <c r="AEI367"/>
      <c r="AEJ367"/>
      <c r="AEK367"/>
      <c r="AEL367"/>
      <c r="AEM367"/>
      <c r="AEN367"/>
      <c r="AEO367"/>
      <c r="AEP367"/>
      <c r="AEQ367"/>
      <c r="AER367"/>
      <c r="AES367"/>
      <c r="AET367"/>
      <c r="AEU367"/>
      <c r="AEV367"/>
      <c r="AEW367"/>
      <c r="AEX367"/>
      <c r="AEY367"/>
      <c r="AEZ367"/>
      <c r="AFA367"/>
      <c r="AFB367"/>
      <c r="AFC367"/>
      <c r="AFD367"/>
      <c r="AFE367"/>
      <c r="AFF367"/>
      <c r="AFG367"/>
      <c r="AFH367"/>
      <c r="AFI367"/>
      <c r="AFJ367"/>
      <c r="AFK367"/>
      <c r="AFL367"/>
      <c r="AFM367"/>
      <c r="AFN367"/>
      <c r="AFO367"/>
      <c r="AFP367"/>
      <c r="AFQ367"/>
      <c r="AFR367"/>
      <c r="AFS367"/>
      <c r="AFT367"/>
      <c r="AFU367"/>
      <c r="AFV367"/>
      <c r="AFW367"/>
      <c r="AFX367"/>
      <c r="AFY367"/>
      <c r="AFZ367"/>
      <c r="AGA367"/>
      <c r="AGB367"/>
      <c r="AGC367"/>
      <c r="AGD367"/>
      <c r="AGE367"/>
      <c r="AGF367"/>
      <c r="AGG367"/>
      <c r="AGH367"/>
      <c r="AGI367"/>
      <c r="AGJ367"/>
      <c r="AGK367"/>
      <c r="AGL367"/>
      <c r="AGM367"/>
      <c r="AGN367"/>
      <c r="AGO367"/>
      <c r="AGP367"/>
      <c r="AGQ367"/>
      <c r="AGR367"/>
      <c r="AGS367"/>
      <c r="AGT367"/>
      <c r="AGU367"/>
      <c r="AGV367"/>
      <c r="AGW367"/>
      <c r="AGX367"/>
      <c r="AGY367"/>
      <c r="AGZ367"/>
      <c r="AHA367"/>
      <c r="AHB367"/>
      <c r="AHC367"/>
      <c r="AHD367"/>
      <c r="AHE367"/>
      <c r="AHF367"/>
      <c r="AHG367"/>
      <c r="AHH367"/>
      <c r="AHI367"/>
      <c r="AHJ367"/>
      <c r="AHK367"/>
      <c r="AHL367"/>
      <c r="AHM367"/>
      <c r="AHN367"/>
      <c r="AHO367"/>
      <c r="AHP367"/>
      <c r="AHQ367"/>
      <c r="AHR367"/>
      <c r="AHS367"/>
      <c r="AHT367"/>
      <c r="AHU367"/>
      <c r="AHV367"/>
      <c r="AHW367"/>
      <c r="AHX367"/>
      <c r="AHY367"/>
      <c r="AHZ367"/>
      <c r="AIA367"/>
      <c r="AIB367"/>
      <c r="AIC367"/>
      <c r="AID367"/>
      <c r="AIE367"/>
      <c r="AIF367"/>
      <c r="AIG367"/>
      <c r="AIH367"/>
      <c r="AII367"/>
      <c r="AIJ367"/>
      <c r="AIK367"/>
      <c r="AIL367"/>
      <c r="AIM367"/>
      <c r="AIN367"/>
      <c r="AIO367"/>
      <c r="AIP367"/>
      <c r="AIQ367"/>
      <c r="AIR367"/>
      <c r="AIS367"/>
      <c r="AIT367"/>
      <c r="AIU367"/>
      <c r="AIV367"/>
      <c r="AIW367"/>
      <c r="AIX367"/>
      <c r="AIY367"/>
      <c r="AIZ367"/>
      <c r="AJA367"/>
      <c r="AJB367"/>
      <c r="AJC367"/>
      <c r="AJD367"/>
      <c r="AJE367"/>
      <c r="AJF367"/>
      <c r="AJG367"/>
      <c r="AJH367"/>
      <c r="AJI367"/>
      <c r="AJJ367"/>
      <c r="AJK367"/>
      <c r="AJL367"/>
      <c r="AJM367"/>
      <c r="AJN367"/>
      <c r="AJO367"/>
      <c r="AJP367"/>
      <c r="AJQ367"/>
      <c r="AJR367"/>
      <c r="AJS367"/>
      <c r="AJT367"/>
      <c r="AJU367"/>
      <c r="AJV367"/>
      <c r="AJW367"/>
      <c r="AJX367"/>
      <c r="AJY367"/>
      <c r="AJZ367"/>
      <c r="AKA367"/>
      <c r="AKB367"/>
      <c r="AKC367"/>
      <c r="AKD367"/>
      <c r="AKE367"/>
      <c r="AKF367"/>
      <c r="AKG367"/>
      <c r="AKH367"/>
      <c r="AKI367"/>
      <c r="AKJ367"/>
      <c r="AKK367"/>
      <c r="AKL367"/>
      <c r="AKM367"/>
      <c r="AKN367"/>
      <c r="AKO367"/>
      <c r="AKP367"/>
      <c r="AKQ367"/>
      <c r="AKR367"/>
      <c r="AKS367"/>
      <c r="AKT367"/>
      <c r="AKU367"/>
      <c r="AKV367"/>
      <c r="AKW367"/>
      <c r="AKX367"/>
      <c r="AKY367"/>
      <c r="AKZ367"/>
      <c r="ALA367"/>
      <c r="ALB367"/>
      <c r="ALC367"/>
      <c r="ALD367"/>
      <c r="ALE367"/>
      <c r="ALF367"/>
      <c r="ALG367"/>
      <c r="ALH367"/>
      <c r="ALI367"/>
      <c r="ALJ367"/>
      <c r="ALK367"/>
      <c r="ALL367"/>
      <c r="ALM367"/>
      <c r="ALN367"/>
      <c r="ALO367"/>
      <c r="ALP367"/>
      <c r="ALQ367"/>
      <c r="ALR367"/>
      <c r="ALS367"/>
      <c r="ALT367"/>
      <c r="ALU367"/>
      <c r="ALV367"/>
      <c r="ALW367"/>
      <c r="ALX367"/>
      <c r="ALY367"/>
      <c r="ALZ367"/>
      <c r="AMA367"/>
      <c r="AMB367"/>
      <c r="AMC367"/>
      <c r="AMD367"/>
      <c r="AME367"/>
      <c r="AMF367"/>
      <c r="AMG367"/>
      <c r="AMH367"/>
      <c r="AMI367"/>
      <c r="AMJ367"/>
    </row>
    <row r="368" spans="1:1024" ht="20" customHeight="1" x14ac:dyDescent="0.2">
      <c r="A368"/>
      <c r="B368"/>
      <c r="C368"/>
      <c r="D368"/>
      <c r="E368" s="2"/>
      <c r="F368" s="2"/>
      <c r="G368" s="271"/>
      <c r="H368" s="240"/>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c r="ABM368"/>
      <c r="ABN368"/>
      <c r="ABO368"/>
      <c r="ABP368"/>
      <c r="ABQ368"/>
      <c r="ABR368"/>
      <c r="ABS368"/>
      <c r="ABT368"/>
      <c r="ABU368"/>
      <c r="ABV368"/>
      <c r="ABW368"/>
      <c r="ABX368"/>
      <c r="ABY368"/>
      <c r="ABZ368"/>
      <c r="ACA368"/>
      <c r="ACB368"/>
      <c r="ACC368"/>
      <c r="ACD368"/>
      <c r="ACE368"/>
      <c r="ACF368"/>
      <c r="ACG368"/>
      <c r="ACH368"/>
      <c r="ACI368"/>
      <c r="ACJ368"/>
      <c r="ACK368"/>
      <c r="ACL368"/>
      <c r="ACM368"/>
      <c r="ACN368"/>
      <c r="ACO368"/>
      <c r="ACP368"/>
      <c r="ACQ368"/>
      <c r="ACR368"/>
      <c r="ACS368"/>
      <c r="ACT368"/>
      <c r="ACU368"/>
      <c r="ACV368"/>
      <c r="ACW368"/>
      <c r="ACX368"/>
      <c r="ACY368"/>
      <c r="ACZ368"/>
      <c r="ADA368"/>
      <c r="ADB368"/>
      <c r="ADC368"/>
      <c r="ADD368"/>
      <c r="ADE368"/>
      <c r="ADF368"/>
      <c r="ADG368"/>
      <c r="ADH368"/>
      <c r="ADI368"/>
      <c r="ADJ368"/>
      <c r="ADK368"/>
      <c r="ADL368"/>
      <c r="ADM368"/>
      <c r="ADN368"/>
      <c r="ADO368"/>
      <c r="ADP368"/>
      <c r="ADQ368"/>
      <c r="ADR368"/>
      <c r="ADS368"/>
      <c r="ADT368"/>
      <c r="ADU368"/>
      <c r="ADV368"/>
      <c r="ADW368"/>
      <c r="ADX368"/>
      <c r="ADY368"/>
      <c r="ADZ368"/>
      <c r="AEA368"/>
      <c r="AEB368"/>
      <c r="AEC368"/>
      <c r="AED368"/>
      <c r="AEE368"/>
      <c r="AEF368"/>
      <c r="AEG368"/>
      <c r="AEH368"/>
      <c r="AEI368"/>
      <c r="AEJ368"/>
      <c r="AEK368"/>
      <c r="AEL368"/>
      <c r="AEM368"/>
      <c r="AEN368"/>
      <c r="AEO368"/>
      <c r="AEP368"/>
      <c r="AEQ368"/>
      <c r="AER368"/>
      <c r="AES368"/>
      <c r="AET368"/>
      <c r="AEU368"/>
      <c r="AEV368"/>
      <c r="AEW368"/>
      <c r="AEX368"/>
      <c r="AEY368"/>
      <c r="AEZ368"/>
      <c r="AFA368"/>
      <c r="AFB368"/>
      <c r="AFC368"/>
      <c r="AFD368"/>
      <c r="AFE368"/>
      <c r="AFF368"/>
      <c r="AFG368"/>
      <c r="AFH368"/>
      <c r="AFI368"/>
      <c r="AFJ368"/>
      <c r="AFK368"/>
      <c r="AFL368"/>
      <c r="AFM368"/>
      <c r="AFN368"/>
      <c r="AFO368"/>
      <c r="AFP368"/>
      <c r="AFQ368"/>
      <c r="AFR368"/>
      <c r="AFS368"/>
      <c r="AFT368"/>
      <c r="AFU368"/>
      <c r="AFV368"/>
      <c r="AFW368"/>
      <c r="AFX368"/>
      <c r="AFY368"/>
      <c r="AFZ368"/>
      <c r="AGA368"/>
      <c r="AGB368"/>
      <c r="AGC368"/>
      <c r="AGD368"/>
      <c r="AGE368"/>
      <c r="AGF368"/>
      <c r="AGG368"/>
      <c r="AGH368"/>
      <c r="AGI368"/>
      <c r="AGJ368"/>
      <c r="AGK368"/>
      <c r="AGL368"/>
      <c r="AGM368"/>
      <c r="AGN368"/>
      <c r="AGO368"/>
      <c r="AGP368"/>
      <c r="AGQ368"/>
      <c r="AGR368"/>
      <c r="AGS368"/>
      <c r="AGT368"/>
      <c r="AGU368"/>
      <c r="AGV368"/>
      <c r="AGW368"/>
      <c r="AGX368"/>
      <c r="AGY368"/>
      <c r="AGZ368"/>
      <c r="AHA368"/>
      <c r="AHB368"/>
      <c r="AHC368"/>
      <c r="AHD368"/>
      <c r="AHE368"/>
      <c r="AHF368"/>
      <c r="AHG368"/>
      <c r="AHH368"/>
      <c r="AHI368"/>
      <c r="AHJ368"/>
      <c r="AHK368"/>
      <c r="AHL368"/>
      <c r="AHM368"/>
      <c r="AHN368"/>
      <c r="AHO368"/>
      <c r="AHP368"/>
      <c r="AHQ368"/>
      <c r="AHR368"/>
      <c r="AHS368"/>
      <c r="AHT368"/>
      <c r="AHU368"/>
      <c r="AHV368"/>
      <c r="AHW368"/>
      <c r="AHX368"/>
      <c r="AHY368"/>
      <c r="AHZ368"/>
      <c r="AIA368"/>
      <c r="AIB368"/>
      <c r="AIC368"/>
      <c r="AID368"/>
      <c r="AIE368"/>
      <c r="AIF368"/>
      <c r="AIG368"/>
      <c r="AIH368"/>
      <c r="AII368"/>
      <c r="AIJ368"/>
      <c r="AIK368"/>
      <c r="AIL368"/>
      <c r="AIM368"/>
      <c r="AIN368"/>
      <c r="AIO368"/>
      <c r="AIP368"/>
      <c r="AIQ368"/>
      <c r="AIR368"/>
      <c r="AIS368"/>
      <c r="AIT368"/>
      <c r="AIU368"/>
      <c r="AIV368"/>
      <c r="AIW368"/>
      <c r="AIX368"/>
      <c r="AIY368"/>
      <c r="AIZ368"/>
      <c r="AJA368"/>
      <c r="AJB368"/>
      <c r="AJC368"/>
      <c r="AJD368"/>
      <c r="AJE368"/>
      <c r="AJF368"/>
      <c r="AJG368"/>
      <c r="AJH368"/>
      <c r="AJI368"/>
      <c r="AJJ368"/>
      <c r="AJK368"/>
      <c r="AJL368"/>
      <c r="AJM368"/>
      <c r="AJN368"/>
      <c r="AJO368"/>
      <c r="AJP368"/>
      <c r="AJQ368"/>
      <c r="AJR368"/>
      <c r="AJS368"/>
      <c r="AJT368"/>
      <c r="AJU368"/>
      <c r="AJV368"/>
      <c r="AJW368"/>
      <c r="AJX368"/>
      <c r="AJY368"/>
      <c r="AJZ368"/>
      <c r="AKA368"/>
      <c r="AKB368"/>
      <c r="AKC368"/>
      <c r="AKD368"/>
      <c r="AKE368"/>
      <c r="AKF368"/>
      <c r="AKG368"/>
      <c r="AKH368"/>
      <c r="AKI368"/>
      <c r="AKJ368"/>
      <c r="AKK368"/>
      <c r="AKL368"/>
      <c r="AKM368"/>
      <c r="AKN368"/>
      <c r="AKO368"/>
      <c r="AKP368"/>
      <c r="AKQ368"/>
      <c r="AKR368"/>
      <c r="AKS368"/>
      <c r="AKT368"/>
      <c r="AKU368"/>
      <c r="AKV368"/>
      <c r="AKW368"/>
      <c r="AKX368"/>
      <c r="AKY368"/>
      <c r="AKZ368"/>
      <c r="ALA368"/>
      <c r="ALB368"/>
      <c r="ALC368"/>
      <c r="ALD368"/>
      <c r="ALE368"/>
      <c r="ALF368"/>
      <c r="ALG368"/>
      <c r="ALH368"/>
      <c r="ALI368"/>
      <c r="ALJ368"/>
      <c r="ALK368"/>
      <c r="ALL368"/>
      <c r="ALM368"/>
      <c r="ALN368"/>
      <c r="ALO368"/>
      <c r="ALP368"/>
      <c r="ALQ368"/>
      <c r="ALR368"/>
      <c r="ALS368"/>
      <c r="ALT368"/>
      <c r="ALU368"/>
      <c r="ALV368"/>
      <c r="ALW368"/>
      <c r="ALX368"/>
      <c r="ALY368"/>
      <c r="ALZ368"/>
      <c r="AMA368"/>
      <c r="AMB368"/>
      <c r="AMC368"/>
      <c r="AMD368"/>
      <c r="AME368"/>
      <c r="AMF368"/>
      <c r="AMG368"/>
      <c r="AMH368"/>
      <c r="AMI368"/>
      <c r="AMJ368"/>
    </row>
    <row r="369" spans="1:1024" ht="20" customHeight="1" x14ac:dyDescent="0.2">
      <c r="A369"/>
      <c r="B369"/>
      <c r="C369"/>
      <c r="D369"/>
      <c r="E369" s="2"/>
      <c r="F369" s="2"/>
      <c r="G369" s="271"/>
      <c r="H369" s="240"/>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c r="ABM369"/>
      <c r="ABN369"/>
      <c r="ABO369"/>
      <c r="ABP369"/>
      <c r="ABQ369"/>
      <c r="ABR369"/>
      <c r="ABS369"/>
      <c r="ABT369"/>
      <c r="ABU369"/>
      <c r="ABV369"/>
      <c r="ABW369"/>
      <c r="ABX369"/>
      <c r="ABY369"/>
      <c r="ABZ369"/>
      <c r="ACA369"/>
      <c r="ACB369"/>
      <c r="ACC369"/>
      <c r="ACD369"/>
      <c r="ACE369"/>
      <c r="ACF369"/>
      <c r="ACG369"/>
      <c r="ACH369"/>
      <c r="ACI369"/>
      <c r="ACJ369"/>
      <c r="ACK369"/>
      <c r="ACL369"/>
      <c r="ACM369"/>
      <c r="ACN369"/>
      <c r="ACO369"/>
      <c r="ACP369"/>
      <c r="ACQ369"/>
      <c r="ACR369"/>
      <c r="ACS369"/>
      <c r="ACT369"/>
      <c r="ACU369"/>
      <c r="ACV369"/>
      <c r="ACW369"/>
      <c r="ACX369"/>
      <c r="ACY369"/>
      <c r="ACZ369"/>
      <c r="ADA369"/>
      <c r="ADB369"/>
      <c r="ADC369"/>
      <c r="ADD369"/>
      <c r="ADE369"/>
      <c r="ADF369"/>
      <c r="ADG369"/>
      <c r="ADH369"/>
      <c r="ADI369"/>
      <c r="ADJ369"/>
      <c r="ADK369"/>
      <c r="ADL369"/>
      <c r="ADM369"/>
      <c r="ADN369"/>
      <c r="ADO369"/>
      <c r="ADP369"/>
      <c r="ADQ369"/>
      <c r="ADR369"/>
      <c r="ADS369"/>
      <c r="ADT369"/>
      <c r="ADU369"/>
      <c r="ADV369"/>
      <c r="ADW369"/>
      <c r="ADX369"/>
      <c r="ADY369"/>
      <c r="ADZ369"/>
      <c r="AEA369"/>
      <c r="AEB369"/>
      <c r="AEC369"/>
      <c r="AED369"/>
      <c r="AEE369"/>
      <c r="AEF369"/>
      <c r="AEG369"/>
      <c r="AEH369"/>
      <c r="AEI369"/>
      <c r="AEJ369"/>
      <c r="AEK369"/>
      <c r="AEL369"/>
      <c r="AEM369"/>
      <c r="AEN369"/>
      <c r="AEO369"/>
      <c r="AEP369"/>
      <c r="AEQ369"/>
      <c r="AER369"/>
      <c r="AES369"/>
      <c r="AET369"/>
      <c r="AEU369"/>
      <c r="AEV369"/>
      <c r="AEW369"/>
      <c r="AEX369"/>
      <c r="AEY369"/>
      <c r="AEZ369"/>
      <c r="AFA369"/>
      <c r="AFB369"/>
      <c r="AFC369"/>
      <c r="AFD369"/>
      <c r="AFE369"/>
      <c r="AFF369"/>
      <c r="AFG369"/>
      <c r="AFH369"/>
      <c r="AFI369"/>
      <c r="AFJ369"/>
      <c r="AFK369"/>
      <c r="AFL369"/>
      <c r="AFM369"/>
      <c r="AFN369"/>
      <c r="AFO369"/>
      <c r="AFP369"/>
      <c r="AFQ369"/>
      <c r="AFR369"/>
      <c r="AFS369"/>
      <c r="AFT369"/>
      <c r="AFU369"/>
      <c r="AFV369"/>
      <c r="AFW369"/>
      <c r="AFX369"/>
      <c r="AFY369"/>
      <c r="AFZ369"/>
      <c r="AGA369"/>
      <c r="AGB369"/>
      <c r="AGC369"/>
      <c r="AGD369"/>
      <c r="AGE369"/>
      <c r="AGF369"/>
      <c r="AGG369"/>
      <c r="AGH369"/>
      <c r="AGI369"/>
      <c r="AGJ369"/>
      <c r="AGK369"/>
      <c r="AGL369"/>
      <c r="AGM369"/>
      <c r="AGN369"/>
      <c r="AGO369"/>
      <c r="AGP369"/>
      <c r="AGQ369"/>
      <c r="AGR369"/>
      <c r="AGS369"/>
      <c r="AGT369"/>
      <c r="AGU369"/>
      <c r="AGV369"/>
      <c r="AGW369"/>
      <c r="AGX369"/>
      <c r="AGY369"/>
      <c r="AGZ369"/>
      <c r="AHA369"/>
      <c r="AHB369"/>
      <c r="AHC369"/>
      <c r="AHD369"/>
      <c r="AHE369"/>
      <c r="AHF369"/>
      <c r="AHG369"/>
      <c r="AHH369"/>
      <c r="AHI369"/>
      <c r="AHJ369"/>
      <c r="AHK369"/>
      <c r="AHL369"/>
      <c r="AHM369"/>
      <c r="AHN369"/>
      <c r="AHO369"/>
      <c r="AHP369"/>
      <c r="AHQ369"/>
      <c r="AHR369"/>
      <c r="AHS369"/>
      <c r="AHT369"/>
      <c r="AHU369"/>
      <c r="AHV369"/>
      <c r="AHW369"/>
      <c r="AHX369"/>
      <c r="AHY369"/>
      <c r="AHZ369"/>
      <c r="AIA369"/>
      <c r="AIB369"/>
      <c r="AIC369"/>
      <c r="AID369"/>
      <c r="AIE369"/>
      <c r="AIF369"/>
      <c r="AIG369"/>
      <c r="AIH369"/>
      <c r="AII369"/>
      <c r="AIJ369"/>
      <c r="AIK369"/>
      <c r="AIL369"/>
      <c r="AIM369"/>
      <c r="AIN369"/>
      <c r="AIO369"/>
      <c r="AIP369"/>
      <c r="AIQ369"/>
      <c r="AIR369"/>
      <c r="AIS369"/>
      <c r="AIT369"/>
      <c r="AIU369"/>
      <c r="AIV369"/>
      <c r="AIW369"/>
      <c r="AIX369"/>
      <c r="AIY369"/>
      <c r="AIZ369"/>
      <c r="AJA369"/>
      <c r="AJB369"/>
      <c r="AJC369"/>
      <c r="AJD369"/>
      <c r="AJE369"/>
      <c r="AJF369"/>
      <c r="AJG369"/>
      <c r="AJH369"/>
      <c r="AJI369"/>
      <c r="AJJ369"/>
      <c r="AJK369"/>
      <c r="AJL369"/>
      <c r="AJM369"/>
      <c r="AJN369"/>
      <c r="AJO369"/>
      <c r="AJP369"/>
      <c r="AJQ369"/>
      <c r="AJR369"/>
      <c r="AJS369"/>
      <c r="AJT369"/>
      <c r="AJU369"/>
      <c r="AJV369"/>
      <c r="AJW369"/>
      <c r="AJX369"/>
      <c r="AJY369"/>
      <c r="AJZ369"/>
      <c r="AKA369"/>
      <c r="AKB369"/>
      <c r="AKC369"/>
      <c r="AKD369"/>
      <c r="AKE369"/>
      <c r="AKF369"/>
      <c r="AKG369"/>
      <c r="AKH369"/>
      <c r="AKI369"/>
      <c r="AKJ369"/>
      <c r="AKK369"/>
      <c r="AKL369"/>
      <c r="AKM369"/>
      <c r="AKN369"/>
      <c r="AKO369"/>
      <c r="AKP369"/>
      <c r="AKQ369"/>
      <c r="AKR369"/>
      <c r="AKS369"/>
      <c r="AKT369"/>
      <c r="AKU369"/>
      <c r="AKV369"/>
      <c r="AKW369"/>
      <c r="AKX369"/>
      <c r="AKY369"/>
      <c r="AKZ369"/>
      <c r="ALA369"/>
      <c r="ALB369"/>
      <c r="ALC369"/>
      <c r="ALD369"/>
      <c r="ALE369"/>
      <c r="ALF369"/>
      <c r="ALG369"/>
      <c r="ALH369"/>
      <c r="ALI369"/>
      <c r="ALJ369"/>
      <c r="ALK369"/>
      <c r="ALL369"/>
      <c r="ALM369"/>
      <c r="ALN369"/>
      <c r="ALO369"/>
      <c r="ALP369"/>
      <c r="ALQ369"/>
      <c r="ALR369"/>
      <c r="ALS369"/>
      <c r="ALT369"/>
      <c r="ALU369"/>
      <c r="ALV369"/>
      <c r="ALW369"/>
      <c r="ALX369"/>
      <c r="ALY369"/>
      <c r="ALZ369"/>
      <c r="AMA369"/>
      <c r="AMB369"/>
      <c r="AMC369"/>
      <c r="AMD369"/>
      <c r="AME369"/>
      <c r="AMF369"/>
      <c r="AMG369"/>
      <c r="AMH369"/>
      <c r="AMI369"/>
      <c r="AMJ369"/>
    </row>
    <row r="370" spans="1:1024" ht="20" customHeight="1" x14ac:dyDescent="0.2">
      <c r="A370"/>
      <c r="B370"/>
      <c r="C370"/>
      <c r="D370"/>
      <c r="E370" s="2"/>
      <c r="F370" s="2"/>
      <c r="G370" s="271"/>
      <c r="H370" s="24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row>
    <row r="371" spans="1:1024" ht="20" customHeight="1" x14ac:dyDescent="0.2">
      <c r="A371"/>
      <c r="B371"/>
      <c r="C371"/>
      <c r="D371"/>
      <c r="E371" s="2"/>
      <c r="F371" s="2"/>
      <c r="G371" s="271"/>
      <c r="H371" s="240"/>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c r="AMG371"/>
      <c r="AMH371"/>
      <c r="AMI371"/>
      <c r="AMJ371"/>
    </row>
    <row r="372" spans="1:1024" ht="20" customHeight="1" x14ac:dyDescent="0.2">
      <c r="A372"/>
      <c r="B372"/>
      <c r="C372"/>
      <c r="D372"/>
      <c r="E372" s="2"/>
      <c r="F372" s="2"/>
      <c r="G372" s="271"/>
      <c r="H372" s="240"/>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row>
    <row r="373" spans="1:1024" ht="20" customHeight="1" x14ac:dyDescent="0.2">
      <c r="A373"/>
      <c r="B373"/>
      <c r="C373"/>
      <c r="D373"/>
      <c r="E373" s="2"/>
      <c r="F373" s="2"/>
      <c r="G373" s="271"/>
      <c r="H373" s="240"/>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c r="ABM373"/>
      <c r="ABN373"/>
      <c r="ABO373"/>
      <c r="ABP373"/>
      <c r="ABQ373"/>
      <c r="ABR373"/>
      <c r="ABS373"/>
      <c r="ABT373"/>
      <c r="ABU373"/>
      <c r="ABV373"/>
      <c r="ABW373"/>
      <c r="ABX373"/>
      <c r="ABY373"/>
      <c r="ABZ373"/>
      <c r="ACA373"/>
      <c r="ACB373"/>
      <c r="ACC373"/>
      <c r="ACD373"/>
      <c r="ACE373"/>
      <c r="ACF373"/>
      <c r="ACG373"/>
      <c r="ACH373"/>
      <c r="ACI373"/>
      <c r="ACJ373"/>
      <c r="ACK373"/>
      <c r="ACL373"/>
      <c r="ACM373"/>
      <c r="ACN373"/>
      <c r="ACO373"/>
      <c r="ACP373"/>
      <c r="ACQ373"/>
      <c r="ACR373"/>
      <c r="ACS373"/>
      <c r="ACT373"/>
      <c r="ACU373"/>
      <c r="ACV373"/>
      <c r="ACW373"/>
      <c r="ACX373"/>
      <c r="ACY373"/>
      <c r="ACZ373"/>
      <c r="ADA373"/>
      <c r="ADB373"/>
      <c r="ADC373"/>
      <c r="ADD373"/>
      <c r="ADE373"/>
      <c r="ADF373"/>
      <c r="ADG373"/>
      <c r="ADH373"/>
      <c r="ADI373"/>
      <c r="ADJ373"/>
      <c r="ADK373"/>
      <c r="ADL373"/>
      <c r="ADM373"/>
      <c r="ADN373"/>
      <c r="ADO373"/>
      <c r="ADP373"/>
      <c r="ADQ373"/>
      <c r="ADR373"/>
      <c r="ADS373"/>
      <c r="ADT373"/>
      <c r="ADU373"/>
      <c r="ADV373"/>
      <c r="ADW373"/>
      <c r="ADX373"/>
      <c r="ADY373"/>
      <c r="ADZ373"/>
      <c r="AEA373"/>
      <c r="AEB373"/>
      <c r="AEC373"/>
      <c r="AED373"/>
      <c r="AEE373"/>
      <c r="AEF373"/>
      <c r="AEG373"/>
      <c r="AEH373"/>
      <c r="AEI373"/>
      <c r="AEJ373"/>
      <c r="AEK373"/>
      <c r="AEL373"/>
      <c r="AEM373"/>
      <c r="AEN373"/>
      <c r="AEO373"/>
      <c r="AEP373"/>
      <c r="AEQ373"/>
      <c r="AER373"/>
      <c r="AES373"/>
      <c r="AET373"/>
      <c r="AEU373"/>
      <c r="AEV373"/>
      <c r="AEW373"/>
      <c r="AEX373"/>
      <c r="AEY373"/>
      <c r="AEZ373"/>
      <c r="AFA373"/>
      <c r="AFB373"/>
      <c r="AFC373"/>
      <c r="AFD373"/>
      <c r="AFE373"/>
      <c r="AFF373"/>
      <c r="AFG373"/>
      <c r="AFH373"/>
      <c r="AFI373"/>
      <c r="AFJ373"/>
      <c r="AFK373"/>
      <c r="AFL373"/>
      <c r="AFM373"/>
      <c r="AFN373"/>
      <c r="AFO373"/>
      <c r="AFP373"/>
      <c r="AFQ373"/>
      <c r="AFR373"/>
      <c r="AFS373"/>
      <c r="AFT373"/>
      <c r="AFU373"/>
      <c r="AFV373"/>
      <c r="AFW373"/>
      <c r="AFX373"/>
      <c r="AFY373"/>
      <c r="AFZ373"/>
      <c r="AGA373"/>
      <c r="AGB373"/>
      <c r="AGC373"/>
      <c r="AGD373"/>
      <c r="AGE373"/>
      <c r="AGF373"/>
      <c r="AGG373"/>
      <c r="AGH373"/>
      <c r="AGI373"/>
      <c r="AGJ373"/>
      <c r="AGK373"/>
      <c r="AGL373"/>
      <c r="AGM373"/>
      <c r="AGN373"/>
      <c r="AGO373"/>
      <c r="AGP373"/>
      <c r="AGQ373"/>
      <c r="AGR373"/>
      <c r="AGS373"/>
      <c r="AGT373"/>
      <c r="AGU373"/>
      <c r="AGV373"/>
      <c r="AGW373"/>
      <c r="AGX373"/>
      <c r="AGY373"/>
      <c r="AGZ373"/>
      <c r="AHA373"/>
      <c r="AHB373"/>
      <c r="AHC373"/>
      <c r="AHD373"/>
      <c r="AHE373"/>
      <c r="AHF373"/>
      <c r="AHG373"/>
      <c r="AHH373"/>
      <c r="AHI373"/>
      <c r="AHJ373"/>
      <c r="AHK373"/>
      <c r="AHL373"/>
      <c r="AHM373"/>
      <c r="AHN373"/>
      <c r="AHO373"/>
      <c r="AHP373"/>
      <c r="AHQ373"/>
      <c r="AHR373"/>
      <c r="AHS373"/>
      <c r="AHT373"/>
      <c r="AHU373"/>
      <c r="AHV373"/>
      <c r="AHW373"/>
      <c r="AHX373"/>
      <c r="AHY373"/>
      <c r="AHZ373"/>
      <c r="AIA373"/>
      <c r="AIB373"/>
      <c r="AIC373"/>
      <c r="AID373"/>
      <c r="AIE373"/>
      <c r="AIF373"/>
      <c r="AIG373"/>
      <c r="AIH373"/>
      <c r="AII373"/>
      <c r="AIJ373"/>
      <c r="AIK373"/>
      <c r="AIL373"/>
      <c r="AIM373"/>
      <c r="AIN373"/>
      <c r="AIO373"/>
      <c r="AIP373"/>
      <c r="AIQ373"/>
      <c r="AIR373"/>
      <c r="AIS373"/>
      <c r="AIT373"/>
      <c r="AIU373"/>
      <c r="AIV373"/>
      <c r="AIW373"/>
      <c r="AIX373"/>
      <c r="AIY373"/>
      <c r="AIZ373"/>
      <c r="AJA373"/>
      <c r="AJB373"/>
      <c r="AJC373"/>
      <c r="AJD373"/>
      <c r="AJE373"/>
      <c r="AJF373"/>
      <c r="AJG373"/>
      <c r="AJH373"/>
      <c r="AJI373"/>
      <c r="AJJ373"/>
      <c r="AJK373"/>
      <c r="AJL373"/>
      <c r="AJM373"/>
      <c r="AJN373"/>
      <c r="AJO373"/>
      <c r="AJP373"/>
      <c r="AJQ373"/>
      <c r="AJR373"/>
      <c r="AJS373"/>
      <c r="AJT373"/>
      <c r="AJU373"/>
      <c r="AJV373"/>
      <c r="AJW373"/>
      <c r="AJX373"/>
      <c r="AJY373"/>
      <c r="AJZ373"/>
      <c r="AKA373"/>
      <c r="AKB373"/>
      <c r="AKC373"/>
      <c r="AKD373"/>
      <c r="AKE373"/>
      <c r="AKF373"/>
      <c r="AKG373"/>
      <c r="AKH373"/>
      <c r="AKI373"/>
      <c r="AKJ373"/>
      <c r="AKK373"/>
      <c r="AKL373"/>
      <c r="AKM373"/>
      <c r="AKN373"/>
      <c r="AKO373"/>
      <c r="AKP373"/>
      <c r="AKQ373"/>
      <c r="AKR373"/>
      <c r="AKS373"/>
      <c r="AKT373"/>
      <c r="AKU373"/>
      <c r="AKV373"/>
      <c r="AKW373"/>
      <c r="AKX373"/>
      <c r="AKY373"/>
      <c r="AKZ373"/>
      <c r="ALA373"/>
      <c r="ALB373"/>
      <c r="ALC373"/>
      <c r="ALD373"/>
      <c r="ALE373"/>
      <c r="ALF373"/>
      <c r="ALG373"/>
      <c r="ALH373"/>
      <c r="ALI373"/>
      <c r="ALJ373"/>
      <c r="ALK373"/>
      <c r="ALL373"/>
      <c r="ALM373"/>
      <c r="ALN373"/>
      <c r="ALO373"/>
      <c r="ALP373"/>
      <c r="ALQ373"/>
      <c r="ALR373"/>
      <c r="ALS373"/>
      <c r="ALT373"/>
      <c r="ALU373"/>
      <c r="ALV373"/>
      <c r="ALW373"/>
      <c r="ALX373"/>
      <c r="ALY373"/>
      <c r="ALZ373"/>
      <c r="AMA373"/>
      <c r="AMB373"/>
      <c r="AMC373"/>
      <c r="AMD373"/>
      <c r="AME373"/>
      <c r="AMF373"/>
      <c r="AMG373"/>
      <c r="AMH373"/>
      <c r="AMI373"/>
      <c r="AMJ373"/>
    </row>
    <row r="374" spans="1:1024" ht="20" customHeight="1" x14ac:dyDescent="0.2">
      <c r="A374"/>
      <c r="B374"/>
      <c r="C374"/>
      <c r="D374"/>
      <c r="E374" s="2"/>
      <c r="F374" s="2"/>
      <c r="G374" s="271"/>
      <c r="H374" s="240"/>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row>
    <row r="375" spans="1:1024" ht="20" customHeight="1" x14ac:dyDescent="0.2">
      <c r="A375"/>
      <c r="B375"/>
      <c r="C375"/>
      <c r="D375"/>
      <c r="E375" s="2"/>
      <c r="F375" s="2"/>
      <c r="G375" s="271"/>
      <c r="H375" s="240"/>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c r="AMG375"/>
      <c r="AMH375"/>
      <c r="AMI375"/>
      <c r="AMJ375"/>
    </row>
    <row r="376" spans="1:1024" ht="20" customHeight="1" x14ac:dyDescent="0.2">
      <c r="A376"/>
      <c r="B376"/>
      <c r="C376"/>
      <c r="D376"/>
      <c r="E376" s="2"/>
      <c r="F376" s="2"/>
      <c r="G376" s="271"/>
      <c r="H376" s="240"/>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row>
    <row r="377" spans="1:1024" ht="20" customHeight="1" x14ac:dyDescent="0.2">
      <c r="A377"/>
      <c r="B377"/>
      <c r="C377"/>
      <c r="D377"/>
      <c r="E377" s="2"/>
      <c r="F377" s="2"/>
      <c r="G377" s="271"/>
      <c r="H377" s="240"/>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c r="ABM377"/>
      <c r="ABN377"/>
      <c r="ABO377"/>
      <c r="ABP377"/>
      <c r="ABQ377"/>
      <c r="ABR377"/>
      <c r="ABS377"/>
      <c r="ABT377"/>
      <c r="ABU377"/>
      <c r="ABV377"/>
      <c r="ABW377"/>
      <c r="ABX377"/>
      <c r="ABY377"/>
      <c r="ABZ377"/>
      <c r="ACA377"/>
      <c r="ACB377"/>
      <c r="ACC377"/>
      <c r="ACD377"/>
      <c r="ACE377"/>
      <c r="ACF377"/>
      <c r="ACG377"/>
      <c r="ACH377"/>
      <c r="ACI377"/>
      <c r="ACJ377"/>
      <c r="ACK377"/>
      <c r="ACL377"/>
      <c r="ACM377"/>
      <c r="ACN377"/>
      <c r="ACO377"/>
      <c r="ACP377"/>
      <c r="ACQ377"/>
      <c r="ACR377"/>
      <c r="ACS377"/>
      <c r="ACT377"/>
      <c r="ACU377"/>
      <c r="ACV377"/>
      <c r="ACW377"/>
      <c r="ACX377"/>
      <c r="ACY377"/>
      <c r="ACZ377"/>
      <c r="ADA377"/>
      <c r="ADB377"/>
      <c r="ADC377"/>
      <c r="ADD377"/>
      <c r="ADE377"/>
      <c r="ADF377"/>
      <c r="ADG377"/>
      <c r="ADH377"/>
      <c r="ADI377"/>
      <c r="ADJ377"/>
      <c r="ADK377"/>
      <c r="ADL377"/>
      <c r="ADM377"/>
      <c r="ADN377"/>
      <c r="ADO377"/>
      <c r="ADP377"/>
      <c r="ADQ377"/>
      <c r="ADR377"/>
      <c r="ADS377"/>
      <c r="ADT377"/>
      <c r="ADU377"/>
      <c r="ADV377"/>
      <c r="ADW377"/>
      <c r="ADX377"/>
      <c r="ADY377"/>
      <c r="ADZ377"/>
      <c r="AEA377"/>
      <c r="AEB377"/>
      <c r="AEC377"/>
      <c r="AED377"/>
      <c r="AEE377"/>
      <c r="AEF377"/>
      <c r="AEG377"/>
      <c r="AEH377"/>
      <c r="AEI377"/>
      <c r="AEJ377"/>
      <c r="AEK377"/>
      <c r="AEL377"/>
      <c r="AEM377"/>
      <c r="AEN377"/>
      <c r="AEO377"/>
      <c r="AEP377"/>
      <c r="AEQ377"/>
      <c r="AER377"/>
      <c r="AES377"/>
      <c r="AET377"/>
      <c r="AEU377"/>
      <c r="AEV377"/>
      <c r="AEW377"/>
      <c r="AEX377"/>
      <c r="AEY377"/>
      <c r="AEZ377"/>
      <c r="AFA377"/>
      <c r="AFB377"/>
      <c r="AFC377"/>
      <c r="AFD377"/>
      <c r="AFE377"/>
      <c r="AFF377"/>
      <c r="AFG377"/>
      <c r="AFH377"/>
      <c r="AFI377"/>
      <c r="AFJ377"/>
      <c r="AFK377"/>
      <c r="AFL377"/>
      <c r="AFM377"/>
      <c r="AFN377"/>
      <c r="AFO377"/>
      <c r="AFP377"/>
      <c r="AFQ377"/>
      <c r="AFR377"/>
      <c r="AFS377"/>
      <c r="AFT377"/>
      <c r="AFU377"/>
      <c r="AFV377"/>
      <c r="AFW377"/>
      <c r="AFX377"/>
      <c r="AFY377"/>
      <c r="AFZ377"/>
      <c r="AGA377"/>
      <c r="AGB377"/>
      <c r="AGC377"/>
      <c r="AGD377"/>
      <c r="AGE377"/>
      <c r="AGF377"/>
      <c r="AGG377"/>
      <c r="AGH377"/>
      <c r="AGI377"/>
      <c r="AGJ377"/>
      <c r="AGK377"/>
      <c r="AGL377"/>
      <c r="AGM377"/>
      <c r="AGN377"/>
      <c r="AGO377"/>
      <c r="AGP377"/>
      <c r="AGQ377"/>
      <c r="AGR377"/>
      <c r="AGS377"/>
      <c r="AGT377"/>
      <c r="AGU377"/>
      <c r="AGV377"/>
      <c r="AGW377"/>
      <c r="AGX377"/>
      <c r="AGY377"/>
      <c r="AGZ377"/>
      <c r="AHA377"/>
      <c r="AHB377"/>
      <c r="AHC377"/>
      <c r="AHD377"/>
      <c r="AHE377"/>
      <c r="AHF377"/>
      <c r="AHG377"/>
      <c r="AHH377"/>
      <c r="AHI377"/>
      <c r="AHJ377"/>
      <c r="AHK377"/>
      <c r="AHL377"/>
      <c r="AHM377"/>
      <c r="AHN377"/>
      <c r="AHO377"/>
      <c r="AHP377"/>
      <c r="AHQ377"/>
      <c r="AHR377"/>
      <c r="AHS377"/>
      <c r="AHT377"/>
      <c r="AHU377"/>
      <c r="AHV377"/>
      <c r="AHW377"/>
      <c r="AHX377"/>
      <c r="AHY377"/>
      <c r="AHZ377"/>
      <c r="AIA377"/>
      <c r="AIB377"/>
      <c r="AIC377"/>
      <c r="AID377"/>
      <c r="AIE377"/>
      <c r="AIF377"/>
      <c r="AIG377"/>
      <c r="AIH377"/>
      <c r="AII377"/>
      <c r="AIJ377"/>
      <c r="AIK377"/>
      <c r="AIL377"/>
      <c r="AIM377"/>
      <c r="AIN377"/>
      <c r="AIO377"/>
      <c r="AIP377"/>
      <c r="AIQ377"/>
      <c r="AIR377"/>
      <c r="AIS377"/>
      <c r="AIT377"/>
      <c r="AIU377"/>
      <c r="AIV377"/>
      <c r="AIW377"/>
      <c r="AIX377"/>
      <c r="AIY377"/>
      <c r="AIZ377"/>
      <c r="AJA377"/>
      <c r="AJB377"/>
      <c r="AJC377"/>
      <c r="AJD377"/>
      <c r="AJE377"/>
      <c r="AJF377"/>
      <c r="AJG377"/>
      <c r="AJH377"/>
      <c r="AJI377"/>
      <c r="AJJ377"/>
      <c r="AJK377"/>
      <c r="AJL377"/>
      <c r="AJM377"/>
      <c r="AJN377"/>
      <c r="AJO377"/>
      <c r="AJP377"/>
      <c r="AJQ377"/>
      <c r="AJR377"/>
      <c r="AJS377"/>
      <c r="AJT377"/>
      <c r="AJU377"/>
      <c r="AJV377"/>
      <c r="AJW377"/>
      <c r="AJX377"/>
      <c r="AJY377"/>
      <c r="AJZ377"/>
      <c r="AKA377"/>
      <c r="AKB377"/>
      <c r="AKC377"/>
      <c r="AKD377"/>
      <c r="AKE377"/>
      <c r="AKF377"/>
      <c r="AKG377"/>
      <c r="AKH377"/>
      <c r="AKI377"/>
      <c r="AKJ377"/>
      <c r="AKK377"/>
      <c r="AKL377"/>
      <c r="AKM377"/>
      <c r="AKN377"/>
      <c r="AKO377"/>
      <c r="AKP377"/>
      <c r="AKQ377"/>
      <c r="AKR377"/>
      <c r="AKS377"/>
      <c r="AKT377"/>
      <c r="AKU377"/>
      <c r="AKV377"/>
      <c r="AKW377"/>
      <c r="AKX377"/>
      <c r="AKY377"/>
      <c r="AKZ377"/>
      <c r="ALA377"/>
      <c r="ALB377"/>
      <c r="ALC377"/>
      <c r="ALD377"/>
      <c r="ALE377"/>
      <c r="ALF377"/>
      <c r="ALG377"/>
      <c r="ALH377"/>
      <c r="ALI377"/>
      <c r="ALJ377"/>
      <c r="ALK377"/>
      <c r="ALL377"/>
      <c r="ALM377"/>
      <c r="ALN377"/>
      <c r="ALO377"/>
      <c r="ALP377"/>
      <c r="ALQ377"/>
      <c r="ALR377"/>
      <c r="ALS377"/>
      <c r="ALT377"/>
      <c r="ALU377"/>
      <c r="ALV377"/>
      <c r="ALW377"/>
      <c r="ALX377"/>
      <c r="ALY377"/>
      <c r="ALZ377"/>
      <c r="AMA377"/>
      <c r="AMB377"/>
      <c r="AMC377"/>
      <c r="AMD377"/>
      <c r="AME377"/>
      <c r="AMF377"/>
      <c r="AMG377"/>
      <c r="AMH377"/>
      <c r="AMI377"/>
      <c r="AMJ377"/>
    </row>
    <row r="378" spans="1:1024" ht="20" customHeight="1" x14ac:dyDescent="0.2">
      <c r="A378"/>
      <c r="B378"/>
      <c r="C378"/>
      <c r="D378"/>
      <c r="E378" s="2"/>
      <c r="F378" s="2"/>
      <c r="G378" s="271"/>
      <c r="H378" s="240"/>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row>
    <row r="379" spans="1:1024" ht="20" customHeight="1" x14ac:dyDescent="0.2">
      <c r="A379"/>
      <c r="B379"/>
      <c r="C379"/>
      <c r="D379"/>
      <c r="E379" s="2"/>
      <c r="F379" s="2"/>
      <c r="G379" s="271"/>
      <c r="H379" s="240"/>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20" customHeight="1" x14ac:dyDescent="0.2">
      <c r="A380"/>
      <c r="B380"/>
      <c r="C380"/>
      <c r="D380"/>
      <c r="E380" s="2"/>
      <c r="F380" s="2"/>
      <c r="G380" s="271"/>
      <c r="H380" s="24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row>
    <row r="381" spans="1:1024" ht="20" customHeight="1" x14ac:dyDescent="0.2">
      <c r="A381"/>
      <c r="B381"/>
      <c r="C381"/>
      <c r="D381"/>
      <c r="E381" s="2"/>
      <c r="F381" s="2"/>
      <c r="G381" s="271"/>
      <c r="H381" s="240"/>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c r="ABM381"/>
      <c r="ABN381"/>
      <c r="ABO381"/>
      <c r="ABP381"/>
      <c r="ABQ381"/>
      <c r="ABR381"/>
      <c r="ABS381"/>
      <c r="ABT381"/>
      <c r="ABU381"/>
      <c r="ABV381"/>
      <c r="ABW381"/>
      <c r="ABX381"/>
      <c r="ABY381"/>
      <c r="ABZ381"/>
      <c r="ACA381"/>
      <c r="ACB381"/>
      <c r="ACC381"/>
      <c r="ACD381"/>
      <c r="ACE381"/>
      <c r="ACF381"/>
      <c r="ACG381"/>
      <c r="ACH381"/>
      <c r="ACI381"/>
      <c r="ACJ381"/>
      <c r="ACK381"/>
      <c r="ACL381"/>
      <c r="ACM381"/>
      <c r="ACN381"/>
      <c r="ACO381"/>
      <c r="ACP381"/>
      <c r="ACQ381"/>
      <c r="ACR381"/>
      <c r="ACS381"/>
      <c r="ACT381"/>
      <c r="ACU381"/>
      <c r="ACV381"/>
      <c r="ACW381"/>
      <c r="ACX381"/>
      <c r="ACY381"/>
      <c r="ACZ381"/>
      <c r="ADA381"/>
      <c r="ADB381"/>
      <c r="ADC381"/>
      <c r="ADD381"/>
      <c r="ADE381"/>
      <c r="ADF381"/>
      <c r="ADG381"/>
      <c r="ADH381"/>
      <c r="ADI381"/>
      <c r="ADJ381"/>
      <c r="ADK381"/>
      <c r="ADL381"/>
      <c r="ADM381"/>
      <c r="ADN381"/>
      <c r="ADO381"/>
      <c r="ADP381"/>
      <c r="ADQ381"/>
      <c r="ADR381"/>
      <c r="ADS381"/>
      <c r="ADT381"/>
      <c r="ADU381"/>
      <c r="ADV381"/>
      <c r="ADW381"/>
      <c r="ADX381"/>
      <c r="ADY381"/>
      <c r="ADZ381"/>
      <c r="AEA381"/>
      <c r="AEB381"/>
      <c r="AEC381"/>
      <c r="AED381"/>
      <c r="AEE381"/>
      <c r="AEF381"/>
      <c r="AEG381"/>
      <c r="AEH381"/>
      <c r="AEI381"/>
      <c r="AEJ381"/>
      <c r="AEK381"/>
      <c r="AEL381"/>
      <c r="AEM381"/>
      <c r="AEN381"/>
      <c r="AEO381"/>
      <c r="AEP381"/>
      <c r="AEQ381"/>
      <c r="AER381"/>
      <c r="AES381"/>
      <c r="AET381"/>
      <c r="AEU381"/>
      <c r="AEV381"/>
      <c r="AEW381"/>
      <c r="AEX381"/>
      <c r="AEY381"/>
      <c r="AEZ381"/>
      <c r="AFA381"/>
      <c r="AFB381"/>
      <c r="AFC381"/>
      <c r="AFD381"/>
      <c r="AFE381"/>
      <c r="AFF381"/>
      <c r="AFG381"/>
      <c r="AFH381"/>
      <c r="AFI381"/>
      <c r="AFJ381"/>
      <c r="AFK381"/>
      <c r="AFL381"/>
      <c r="AFM381"/>
      <c r="AFN381"/>
      <c r="AFO381"/>
      <c r="AFP381"/>
      <c r="AFQ381"/>
      <c r="AFR381"/>
      <c r="AFS381"/>
      <c r="AFT381"/>
      <c r="AFU381"/>
      <c r="AFV381"/>
      <c r="AFW381"/>
      <c r="AFX381"/>
      <c r="AFY381"/>
      <c r="AFZ381"/>
      <c r="AGA381"/>
      <c r="AGB381"/>
      <c r="AGC381"/>
      <c r="AGD381"/>
      <c r="AGE381"/>
      <c r="AGF381"/>
      <c r="AGG381"/>
      <c r="AGH381"/>
      <c r="AGI381"/>
      <c r="AGJ381"/>
      <c r="AGK381"/>
      <c r="AGL381"/>
      <c r="AGM381"/>
      <c r="AGN381"/>
      <c r="AGO381"/>
      <c r="AGP381"/>
      <c r="AGQ381"/>
      <c r="AGR381"/>
      <c r="AGS381"/>
      <c r="AGT381"/>
      <c r="AGU381"/>
      <c r="AGV381"/>
      <c r="AGW381"/>
      <c r="AGX381"/>
      <c r="AGY381"/>
      <c r="AGZ381"/>
      <c r="AHA381"/>
      <c r="AHB381"/>
      <c r="AHC381"/>
      <c r="AHD381"/>
      <c r="AHE381"/>
      <c r="AHF381"/>
      <c r="AHG381"/>
      <c r="AHH381"/>
      <c r="AHI381"/>
      <c r="AHJ381"/>
      <c r="AHK381"/>
      <c r="AHL381"/>
      <c r="AHM381"/>
      <c r="AHN381"/>
      <c r="AHO381"/>
      <c r="AHP381"/>
      <c r="AHQ381"/>
      <c r="AHR381"/>
      <c r="AHS381"/>
      <c r="AHT381"/>
      <c r="AHU381"/>
      <c r="AHV381"/>
      <c r="AHW381"/>
      <c r="AHX381"/>
      <c r="AHY381"/>
      <c r="AHZ381"/>
      <c r="AIA381"/>
      <c r="AIB381"/>
      <c r="AIC381"/>
      <c r="AID381"/>
      <c r="AIE381"/>
      <c r="AIF381"/>
      <c r="AIG381"/>
      <c r="AIH381"/>
      <c r="AII381"/>
      <c r="AIJ381"/>
      <c r="AIK381"/>
      <c r="AIL381"/>
      <c r="AIM381"/>
      <c r="AIN381"/>
      <c r="AIO381"/>
      <c r="AIP381"/>
      <c r="AIQ381"/>
      <c r="AIR381"/>
      <c r="AIS381"/>
      <c r="AIT381"/>
      <c r="AIU381"/>
      <c r="AIV381"/>
      <c r="AIW381"/>
      <c r="AIX381"/>
      <c r="AIY381"/>
      <c r="AIZ381"/>
      <c r="AJA381"/>
      <c r="AJB381"/>
      <c r="AJC381"/>
      <c r="AJD381"/>
      <c r="AJE381"/>
      <c r="AJF381"/>
      <c r="AJG381"/>
      <c r="AJH381"/>
      <c r="AJI381"/>
      <c r="AJJ381"/>
      <c r="AJK381"/>
      <c r="AJL381"/>
      <c r="AJM381"/>
      <c r="AJN381"/>
      <c r="AJO381"/>
      <c r="AJP381"/>
      <c r="AJQ381"/>
      <c r="AJR381"/>
      <c r="AJS381"/>
      <c r="AJT381"/>
      <c r="AJU381"/>
      <c r="AJV381"/>
      <c r="AJW381"/>
      <c r="AJX381"/>
      <c r="AJY381"/>
      <c r="AJZ381"/>
      <c r="AKA381"/>
      <c r="AKB381"/>
      <c r="AKC381"/>
      <c r="AKD381"/>
      <c r="AKE381"/>
      <c r="AKF381"/>
      <c r="AKG381"/>
      <c r="AKH381"/>
      <c r="AKI381"/>
      <c r="AKJ381"/>
      <c r="AKK381"/>
      <c r="AKL381"/>
      <c r="AKM381"/>
      <c r="AKN381"/>
      <c r="AKO381"/>
      <c r="AKP381"/>
      <c r="AKQ381"/>
      <c r="AKR381"/>
      <c r="AKS381"/>
      <c r="AKT381"/>
      <c r="AKU381"/>
      <c r="AKV381"/>
      <c r="AKW381"/>
      <c r="AKX381"/>
      <c r="AKY381"/>
      <c r="AKZ381"/>
      <c r="ALA381"/>
      <c r="ALB381"/>
      <c r="ALC381"/>
      <c r="ALD381"/>
      <c r="ALE381"/>
      <c r="ALF381"/>
      <c r="ALG381"/>
      <c r="ALH381"/>
      <c r="ALI381"/>
      <c r="ALJ381"/>
      <c r="ALK381"/>
      <c r="ALL381"/>
      <c r="ALM381"/>
      <c r="ALN381"/>
      <c r="ALO381"/>
      <c r="ALP381"/>
      <c r="ALQ381"/>
      <c r="ALR381"/>
      <c r="ALS381"/>
      <c r="ALT381"/>
      <c r="ALU381"/>
      <c r="ALV381"/>
      <c r="ALW381"/>
      <c r="ALX381"/>
      <c r="ALY381"/>
      <c r="ALZ381"/>
      <c r="AMA381"/>
      <c r="AMB381"/>
      <c r="AMC381"/>
      <c r="AMD381"/>
      <c r="AME381"/>
      <c r="AMF381"/>
      <c r="AMG381"/>
      <c r="AMH381"/>
      <c r="AMI381"/>
      <c r="AMJ381"/>
    </row>
    <row r="382" spans="1:1024" ht="20" customHeight="1" x14ac:dyDescent="0.2">
      <c r="A382"/>
      <c r="B382"/>
      <c r="C382"/>
      <c r="D382"/>
      <c r="E382" s="2"/>
      <c r="F382" s="2"/>
      <c r="G382" s="271"/>
      <c r="H382" s="240"/>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c r="ABM382"/>
      <c r="ABN382"/>
      <c r="ABO382"/>
      <c r="ABP382"/>
      <c r="ABQ382"/>
      <c r="ABR382"/>
      <c r="ABS382"/>
      <c r="ABT382"/>
      <c r="ABU382"/>
      <c r="ABV382"/>
      <c r="ABW382"/>
      <c r="ABX382"/>
      <c r="ABY382"/>
      <c r="ABZ382"/>
      <c r="ACA382"/>
      <c r="ACB382"/>
      <c r="ACC382"/>
      <c r="ACD382"/>
      <c r="ACE382"/>
      <c r="ACF382"/>
      <c r="ACG382"/>
      <c r="ACH382"/>
      <c r="ACI382"/>
      <c r="ACJ382"/>
      <c r="ACK382"/>
      <c r="ACL382"/>
      <c r="ACM382"/>
      <c r="ACN382"/>
      <c r="ACO382"/>
      <c r="ACP382"/>
      <c r="ACQ382"/>
      <c r="ACR382"/>
      <c r="ACS382"/>
      <c r="ACT382"/>
      <c r="ACU382"/>
      <c r="ACV382"/>
      <c r="ACW382"/>
      <c r="ACX382"/>
      <c r="ACY382"/>
      <c r="ACZ382"/>
      <c r="ADA382"/>
      <c r="ADB382"/>
      <c r="ADC382"/>
      <c r="ADD382"/>
      <c r="ADE382"/>
      <c r="ADF382"/>
      <c r="ADG382"/>
      <c r="ADH382"/>
      <c r="ADI382"/>
      <c r="ADJ382"/>
      <c r="ADK382"/>
      <c r="ADL382"/>
      <c r="ADM382"/>
      <c r="ADN382"/>
      <c r="ADO382"/>
      <c r="ADP382"/>
      <c r="ADQ382"/>
      <c r="ADR382"/>
      <c r="ADS382"/>
      <c r="ADT382"/>
      <c r="ADU382"/>
      <c r="ADV382"/>
      <c r="ADW382"/>
      <c r="ADX382"/>
      <c r="ADY382"/>
      <c r="ADZ382"/>
      <c r="AEA382"/>
      <c r="AEB382"/>
      <c r="AEC382"/>
      <c r="AED382"/>
      <c r="AEE382"/>
      <c r="AEF382"/>
      <c r="AEG382"/>
      <c r="AEH382"/>
      <c r="AEI382"/>
      <c r="AEJ382"/>
      <c r="AEK382"/>
      <c r="AEL382"/>
      <c r="AEM382"/>
      <c r="AEN382"/>
      <c r="AEO382"/>
      <c r="AEP382"/>
      <c r="AEQ382"/>
      <c r="AER382"/>
      <c r="AES382"/>
      <c r="AET382"/>
      <c r="AEU382"/>
      <c r="AEV382"/>
      <c r="AEW382"/>
      <c r="AEX382"/>
      <c r="AEY382"/>
      <c r="AEZ382"/>
      <c r="AFA382"/>
      <c r="AFB382"/>
      <c r="AFC382"/>
      <c r="AFD382"/>
      <c r="AFE382"/>
      <c r="AFF382"/>
      <c r="AFG382"/>
      <c r="AFH382"/>
      <c r="AFI382"/>
      <c r="AFJ382"/>
      <c r="AFK382"/>
      <c r="AFL382"/>
      <c r="AFM382"/>
      <c r="AFN382"/>
      <c r="AFO382"/>
      <c r="AFP382"/>
      <c r="AFQ382"/>
      <c r="AFR382"/>
      <c r="AFS382"/>
      <c r="AFT382"/>
      <c r="AFU382"/>
      <c r="AFV382"/>
      <c r="AFW382"/>
      <c r="AFX382"/>
      <c r="AFY382"/>
      <c r="AFZ382"/>
      <c r="AGA382"/>
      <c r="AGB382"/>
      <c r="AGC382"/>
      <c r="AGD382"/>
      <c r="AGE382"/>
      <c r="AGF382"/>
      <c r="AGG382"/>
      <c r="AGH382"/>
      <c r="AGI382"/>
      <c r="AGJ382"/>
      <c r="AGK382"/>
      <c r="AGL382"/>
      <c r="AGM382"/>
      <c r="AGN382"/>
      <c r="AGO382"/>
      <c r="AGP382"/>
      <c r="AGQ382"/>
      <c r="AGR382"/>
      <c r="AGS382"/>
      <c r="AGT382"/>
      <c r="AGU382"/>
      <c r="AGV382"/>
      <c r="AGW382"/>
      <c r="AGX382"/>
      <c r="AGY382"/>
      <c r="AGZ382"/>
      <c r="AHA382"/>
      <c r="AHB382"/>
      <c r="AHC382"/>
      <c r="AHD382"/>
      <c r="AHE382"/>
      <c r="AHF382"/>
      <c r="AHG382"/>
      <c r="AHH382"/>
      <c r="AHI382"/>
      <c r="AHJ382"/>
      <c r="AHK382"/>
      <c r="AHL382"/>
      <c r="AHM382"/>
      <c r="AHN382"/>
      <c r="AHO382"/>
      <c r="AHP382"/>
      <c r="AHQ382"/>
      <c r="AHR382"/>
      <c r="AHS382"/>
      <c r="AHT382"/>
      <c r="AHU382"/>
      <c r="AHV382"/>
      <c r="AHW382"/>
      <c r="AHX382"/>
      <c r="AHY382"/>
      <c r="AHZ382"/>
      <c r="AIA382"/>
      <c r="AIB382"/>
      <c r="AIC382"/>
      <c r="AID382"/>
      <c r="AIE382"/>
      <c r="AIF382"/>
      <c r="AIG382"/>
      <c r="AIH382"/>
      <c r="AII382"/>
      <c r="AIJ382"/>
      <c r="AIK382"/>
      <c r="AIL382"/>
      <c r="AIM382"/>
      <c r="AIN382"/>
      <c r="AIO382"/>
      <c r="AIP382"/>
      <c r="AIQ382"/>
      <c r="AIR382"/>
      <c r="AIS382"/>
      <c r="AIT382"/>
      <c r="AIU382"/>
      <c r="AIV382"/>
      <c r="AIW382"/>
      <c r="AIX382"/>
      <c r="AIY382"/>
      <c r="AIZ382"/>
      <c r="AJA382"/>
      <c r="AJB382"/>
      <c r="AJC382"/>
      <c r="AJD382"/>
      <c r="AJE382"/>
      <c r="AJF382"/>
      <c r="AJG382"/>
      <c r="AJH382"/>
      <c r="AJI382"/>
      <c r="AJJ382"/>
      <c r="AJK382"/>
      <c r="AJL382"/>
      <c r="AJM382"/>
      <c r="AJN382"/>
      <c r="AJO382"/>
      <c r="AJP382"/>
      <c r="AJQ382"/>
      <c r="AJR382"/>
      <c r="AJS382"/>
      <c r="AJT382"/>
      <c r="AJU382"/>
      <c r="AJV382"/>
      <c r="AJW382"/>
      <c r="AJX382"/>
      <c r="AJY382"/>
      <c r="AJZ382"/>
      <c r="AKA382"/>
      <c r="AKB382"/>
      <c r="AKC382"/>
      <c r="AKD382"/>
      <c r="AKE382"/>
      <c r="AKF382"/>
      <c r="AKG382"/>
      <c r="AKH382"/>
      <c r="AKI382"/>
      <c r="AKJ382"/>
      <c r="AKK382"/>
      <c r="AKL382"/>
      <c r="AKM382"/>
      <c r="AKN382"/>
      <c r="AKO382"/>
      <c r="AKP382"/>
      <c r="AKQ382"/>
      <c r="AKR382"/>
      <c r="AKS382"/>
      <c r="AKT382"/>
      <c r="AKU382"/>
      <c r="AKV382"/>
      <c r="AKW382"/>
      <c r="AKX382"/>
      <c r="AKY382"/>
      <c r="AKZ382"/>
      <c r="ALA382"/>
      <c r="ALB382"/>
      <c r="ALC382"/>
      <c r="ALD382"/>
      <c r="ALE382"/>
      <c r="ALF382"/>
      <c r="ALG382"/>
      <c r="ALH382"/>
      <c r="ALI382"/>
      <c r="ALJ382"/>
      <c r="ALK382"/>
      <c r="ALL382"/>
      <c r="ALM382"/>
      <c r="ALN382"/>
      <c r="ALO382"/>
      <c r="ALP382"/>
      <c r="ALQ382"/>
      <c r="ALR382"/>
      <c r="ALS382"/>
      <c r="ALT382"/>
      <c r="ALU382"/>
      <c r="ALV382"/>
      <c r="ALW382"/>
      <c r="ALX382"/>
      <c r="ALY382"/>
      <c r="ALZ382"/>
      <c r="AMA382"/>
      <c r="AMB382"/>
      <c r="AMC382"/>
      <c r="AMD382"/>
      <c r="AME382"/>
      <c r="AMF382"/>
      <c r="AMG382"/>
      <c r="AMH382"/>
      <c r="AMI382"/>
      <c r="AMJ382"/>
    </row>
    <row r="383" spans="1:1024" ht="20" customHeight="1" x14ac:dyDescent="0.2">
      <c r="A383"/>
      <c r="B383"/>
      <c r="C383"/>
      <c r="D383"/>
      <c r="E383" s="2"/>
      <c r="F383" s="2"/>
      <c r="G383" s="271"/>
      <c r="H383" s="240"/>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c r="ABM383"/>
      <c r="ABN383"/>
      <c r="ABO383"/>
      <c r="ABP383"/>
      <c r="ABQ383"/>
      <c r="ABR383"/>
      <c r="ABS383"/>
      <c r="ABT383"/>
      <c r="ABU383"/>
      <c r="ABV383"/>
      <c r="ABW383"/>
      <c r="ABX383"/>
      <c r="ABY383"/>
      <c r="ABZ383"/>
      <c r="ACA383"/>
      <c r="ACB383"/>
      <c r="ACC383"/>
      <c r="ACD383"/>
      <c r="ACE383"/>
      <c r="ACF383"/>
      <c r="ACG383"/>
      <c r="ACH383"/>
      <c r="ACI383"/>
      <c r="ACJ383"/>
      <c r="ACK383"/>
      <c r="ACL383"/>
      <c r="ACM383"/>
      <c r="ACN383"/>
      <c r="ACO383"/>
      <c r="ACP383"/>
      <c r="ACQ383"/>
      <c r="ACR383"/>
      <c r="ACS383"/>
      <c r="ACT383"/>
      <c r="ACU383"/>
      <c r="ACV383"/>
      <c r="ACW383"/>
      <c r="ACX383"/>
      <c r="ACY383"/>
      <c r="ACZ383"/>
      <c r="ADA383"/>
      <c r="ADB383"/>
      <c r="ADC383"/>
      <c r="ADD383"/>
      <c r="ADE383"/>
      <c r="ADF383"/>
      <c r="ADG383"/>
      <c r="ADH383"/>
      <c r="ADI383"/>
      <c r="ADJ383"/>
      <c r="ADK383"/>
      <c r="ADL383"/>
      <c r="ADM383"/>
      <c r="ADN383"/>
      <c r="ADO383"/>
      <c r="ADP383"/>
      <c r="ADQ383"/>
      <c r="ADR383"/>
      <c r="ADS383"/>
      <c r="ADT383"/>
      <c r="ADU383"/>
      <c r="ADV383"/>
      <c r="ADW383"/>
      <c r="ADX383"/>
      <c r="ADY383"/>
      <c r="ADZ383"/>
      <c r="AEA383"/>
      <c r="AEB383"/>
      <c r="AEC383"/>
      <c r="AED383"/>
      <c r="AEE383"/>
      <c r="AEF383"/>
      <c r="AEG383"/>
      <c r="AEH383"/>
      <c r="AEI383"/>
      <c r="AEJ383"/>
      <c r="AEK383"/>
      <c r="AEL383"/>
      <c r="AEM383"/>
      <c r="AEN383"/>
      <c r="AEO383"/>
      <c r="AEP383"/>
      <c r="AEQ383"/>
      <c r="AER383"/>
      <c r="AES383"/>
      <c r="AET383"/>
      <c r="AEU383"/>
      <c r="AEV383"/>
      <c r="AEW383"/>
      <c r="AEX383"/>
      <c r="AEY383"/>
      <c r="AEZ383"/>
      <c r="AFA383"/>
      <c r="AFB383"/>
      <c r="AFC383"/>
      <c r="AFD383"/>
      <c r="AFE383"/>
      <c r="AFF383"/>
      <c r="AFG383"/>
      <c r="AFH383"/>
      <c r="AFI383"/>
      <c r="AFJ383"/>
      <c r="AFK383"/>
      <c r="AFL383"/>
      <c r="AFM383"/>
      <c r="AFN383"/>
      <c r="AFO383"/>
      <c r="AFP383"/>
      <c r="AFQ383"/>
      <c r="AFR383"/>
      <c r="AFS383"/>
      <c r="AFT383"/>
      <c r="AFU383"/>
      <c r="AFV383"/>
      <c r="AFW383"/>
      <c r="AFX383"/>
      <c r="AFY383"/>
      <c r="AFZ383"/>
      <c r="AGA383"/>
      <c r="AGB383"/>
      <c r="AGC383"/>
      <c r="AGD383"/>
      <c r="AGE383"/>
      <c r="AGF383"/>
      <c r="AGG383"/>
      <c r="AGH383"/>
      <c r="AGI383"/>
      <c r="AGJ383"/>
      <c r="AGK383"/>
      <c r="AGL383"/>
      <c r="AGM383"/>
      <c r="AGN383"/>
      <c r="AGO383"/>
      <c r="AGP383"/>
      <c r="AGQ383"/>
      <c r="AGR383"/>
      <c r="AGS383"/>
      <c r="AGT383"/>
      <c r="AGU383"/>
      <c r="AGV383"/>
      <c r="AGW383"/>
      <c r="AGX383"/>
      <c r="AGY383"/>
      <c r="AGZ383"/>
      <c r="AHA383"/>
      <c r="AHB383"/>
      <c r="AHC383"/>
      <c r="AHD383"/>
      <c r="AHE383"/>
      <c r="AHF383"/>
      <c r="AHG383"/>
      <c r="AHH383"/>
      <c r="AHI383"/>
      <c r="AHJ383"/>
      <c r="AHK383"/>
      <c r="AHL383"/>
      <c r="AHM383"/>
      <c r="AHN383"/>
      <c r="AHO383"/>
      <c r="AHP383"/>
      <c r="AHQ383"/>
      <c r="AHR383"/>
      <c r="AHS383"/>
      <c r="AHT383"/>
      <c r="AHU383"/>
      <c r="AHV383"/>
      <c r="AHW383"/>
      <c r="AHX383"/>
      <c r="AHY383"/>
      <c r="AHZ383"/>
      <c r="AIA383"/>
      <c r="AIB383"/>
      <c r="AIC383"/>
      <c r="AID383"/>
      <c r="AIE383"/>
      <c r="AIF383"/>
      <c r="AIG383"/>
      <c r="AIH383"/>
      <c r="AII383"/>
      <c r="AIJ383"/>
      <c r="AIK383"/>
      <c r="AIL383"/>
      <c r="AIM383"/>
      <c r="AIN383"/>
      <c r="AIO383"/>
      <c r="AIP383"/>
      <c r="AIQ383"/>
      <c r="AIR383"/>
      <c r="AIS383"/>
      <c r="AIT383"/>
      <c r="AIU383"/>
      <c r="AIV383"/>
      <c r="AIW383"/>
      <c r="AIX383"/>
      <c r="AIY383"/>
      <c r="AIZ383"/>
      <c r="AJA383"/>
      <c r="AJB383"/>
      <c r="AJC383"/>
      <c r="AJD383"/>
      <c r="AJE383"/>
      <c r="AJF383"/>
      <c r="AJG383"/>
      <c r="AJH383"/>
      <c r="AJI383"/>
      <c r="AJJ383"/>
      <c r="AJK383"/>
      <c r="AJL383"/>
      <c r="AJM383"/>
      <c r="AJN383"/>
      <c r="AJO383"/>
      <c r="AJP383"/>
      <c r="AJQ383"/>
      <c r="AJR383"/>
      <c r="AJS383"/>
      <c r="AJT383"/>
      <c r="AJU383"/>
      <c r="AJV383"/>
      <c r="AJW383"/>
      <c r="AJX383"/>
      <c r="AJY383"/>
      <c r="AJZ383"/>
      <c r="AKA383"/>
      <c r="AKB383"/>
      <c r="AKC383"/>
      <c r="AKD383"/>
      <c r="AKE383"/>
      <c r="AKF383"/>
      <c r="AKG383"/>
      <c r="AKH383"/>
      <c r="AKI383"/>
      <c r="AKJ383"/>
      <c r="AKK383"/>
      <c r="AKL383"/>
      <c r="AKM383"/>
      <c r="AKN383"/>
      <c r="AKO383"/>
      <c r="AKP383"/>
      <c r="AKQ383"/>
      <c r="AKR383"/>
      <c r="AKS383"/>
      <c r="AKT383"/>
      <c r="AKU383"/>
      <c r="AKV383"/>
      <c r="AKW383"/>
      <c r="AKX383"/>
      <c r="AKY383"/>
      <c r="AKZ383"/>
      <c r="ALA383"/>
      <c r="ALB383"/>
      <c r="ALC383"/>
      <c r="ALD383"/>
      <c r="ALE383"/>
      <c r="ALF383"/>
      <c r="ALG383"/>
      <c r="ALH383"/>
      <c r="ALI383"/>
      <c r="ALJ383"/>
      <c r="ALK383"/>
      <c r="ALL383"/>
      <c r="ALM383"/>
      <c r="ALN383"/>
      <c r="ALO383"/>
      <c r="ALP383"/>
      <c r="ALQ383"/>
      <c r="ALR383"/>
      <c r="ALS383"/>
      <c r="ALT383"/>
      <c r="ALU383"/>
      <c r="ALV383"/>
      <c r="ALW383"/>
      <c r="ALX383"/>
      <c r="ALY383"/>
      <c r="ALZ383"/>
      <c r="AMA383"/>
      <c r="AMB383"/>
      <c r="AMC383"/>
      <c r="AMD383"/>
      <c r="AME383"/>
      <c r="AMF383"/>
      <c r="AMG383"/>
      <c r="AMH383"/>
      <c r="AMI383"/>
      <c r="AMJ383"/>
    </row>
    <row r="384" spans="1:1024" ht="20" customHeight="1" x14ac:dyDescent="0.2">
      <c r="A384"/>
      <c r="B384"/>
      <c r="C384"/>
      <c r="D384"/>
      <c r="E384" s="2"/>
      <c r="F384" s="2"/>
      <c r="G384" s="271"/>
      <c r="H384" s="240"/>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20" customHeight="1" x14ac:dyDescent="0.2">
      <c r="A385"/>
      <c r="B385"/>
      <c r="C385"/>
      <c r="D385"/>
      <c r="E385" s="2"/>
      <c r="F385" s="2"/>
      <c r="G385" s="271"/>
      <c r="H385" s="240"/>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20" customHeight="1" x14ac:dyDescent="0.2">
      <c r="A386"/>
      <c r="B386"/>
      <c r="C386"/>
      <c r="D386"/>
      <c r="E386" s="2"/>
      <c r="F386" s="2"/>
      <c r="G386" s="271"/>
      <c r="H386" s="240"/>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ht="20" customHeight="1" x14ac:dyDescent="0.2">
      <c r="A387"/>
      <c r="B387"/>
      <c r="C387"/>
      <c r="D387"/>
      <c r="E387" s="2"/>
      <c r="F387" s="2"/>
      <c r="G387" s="271"/>
      <c r="H387" s="240"/>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row>
    <row r="388" spans="1:1024" ht="20" customHeight="1" x14ac:dyDescent="0.2">
      <c r="A388"/>
      <c r="B388"/>
      <c r="C388"/>
      <c r="D388"/>
      <c r="E388" s="2"/>
      <c r="F388" s="2"/>
      <c r="G388" s="271"/>
      <c r="H388" s="240"/>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c r="ABM388"/>
      <c r="ABN388"/>
      <c r="ABO388"/>
      <c r="ABP388"/>
      <c r="ABQ388"/>
      <c r="ABR388"/>
      <c r="ABS388"/>
      <c r="ABT388"/>
      <c r="ABU388"/>
      <c r="ABV388"/>
      <c r="ABW388"/>
      <c r="ABX388"/>
      <c r="ABY388"/>
      <c r="ABZ388"/>
      <c r="ACA388"/>
      <c r="ACB388"/>
      <c r="ACC388"/>
      <c r="ACD388"/>
      <c r="ACE388"/>
      <c r="ACF388"/>
      <c r="ACG388"/>
      <c r="ACH388"/>
      <c r="ACI388"/>
      <c r="ACJ388"/>
      <c r="ACK388"/>
      <c r="ACL388"/>
      <c r="ACM388"/>
      <c r="ACN388"/>
      <c r="ACO388"/>
      <c r="ACP388"/>
      <c r="ACQ388"/>
      <c r="ACR388"/>
      <c r="ACS388"/>
      <c r="ACT388"/>
      <c r="ACU388"/>
      <c r="ACV388"/>
      <c r="ACW388"/>
      <c r="ACX388"/>
      <c r="ACY388"/>
      <c r="ACZ388"/>
      <c r="ADA388"/>
      <c r="ADB388"/>
      <c r="ADC388"/>
      <c r="ADD388"/>
      <c r="ADE388"/>
      <c r="ADF388"/>
      <c r="ADG388"/>
      <c r="ADH388"/>
      <c r="ADI388"/>
      <c r="ADJ388"/>
      <c r="ADK388"/>
      <c r="ADL388"/>
      <c r="ADM388"/>
      <c r="ADN388"/>
      <c r="ADO388"/>
      <c r="ADP388"/>
      <c r="ADQ388"/>
      <c r="ADR388"/>
      <c r="ADS388"/>
      <c r="ADT388"/>
      <c r="ADU388"/>
      <c r="ADV388"/>
      <c r="ADW388"/>
      <c r="ADX388"/>
      <c r="ADY388"/>
      <c r="ADZ388"/>
      <c r="AEA388"/>
      <c r="AEB388"/>
      <c r="AEC388"/>
      <c r="AED388"/>
      <c r="AEE388"/>
      <c r="AEF388"/>
      <c r="AEG388"/>
      <c r="AEH388"/>
      <c r="AEI388"/>
      <c r="AEJ388"/>
      <c r="AEK388"/>
      <c r="AEL388"/>
      <c r="AEM388"/>
      <c r="AEN388"/>
      <c r="AEO388"/>
      <c r="AEP388"/>
      <c r="AEQ388"/>
      <c r="AER388"/>
      <c r="AES388"/>
      <c r="AET388"/>
      <c r="AEU388"/>
      <c r="AEV388"/>
      <c r="AEW388"/>
      <c r="AEX388"/>
      <c r="AEY388"/>
      <c r="AEZ388"/>
      <c r="AFA388"/>
      <c r="AFB388"/>
      <c r="AFC388"/>
      <c r="AFD388"/>
      <c r="AFE388"/>
      <c r="AFF388"/>
      <c r="AFG388"/>
      <c r="AFH388"/>
      <c r="AFI388"/>
      <c r="AFJ388"/>
      <c r="AFK388"/>
      <c r="AFL388"/>
      <c r="AFM388"/>
      <c r="AFN388"/>
      <c r="AFO388"/>
      <c r="AFP388"/>
      <c r="AFQ388"/>
      <c r="AFR388"/>
      <c r="AFS388"/>
      <c r="AFT388"/>
      <c r="AFU388"/>
      <c r="AFV388"/>
      <c r="AFW388"/>
      <c r="AFX388"/>
      <c r="AFY388"/>
      <c r="AFZ388"/>
      <c r="AGA388"/>
      <c r="AGB388"/>
      <c r="AGC388"/>
      <c r="AGD388"/>
      <c r="AGE388"/>
      <c r="AGF388"/>
      <c r="AGG388"/>
      <c r="AGH388"/>
      <c r="AGI388"/>
      <c r="AGJ388"/>
      <c r="AGK388"/>
      <c r="AGL388"/>
      <c r="AGM388"/>
      <c r="AGN388"/>
      <c r="AGO388"/>
      <c r="AGP388"/>
      <c r="AGQ388"/>
      <c r="AGR388"/>
      <c r="AGS388"/>
      <c r="AGT388"/>
      <c r="AGU388"/>
      <c r="AGV388"/>
      <c r="AGW388"/>
      <c r="AGX388"/>
      <c r="AGY388"/>
      <c r="AGZ388"/>
      <c r="AHA388"/>
      <c r="AHB388"/>
      <c r="AHC388"/>
      <c r="AHD388"/>
      <c r="AHE388"/>
      <c r="AHF388"/>
      <c r="AHG388"/>
      <c r="AHH388"/>
      <c r="AHI388"/>
      <c r="AHJ388"/>
      <c r="AHK388"/>
      <c r="AHL388"/>
      <c r="AHM388"/>
      <c r="AHN388"/>
      <c r="AHO388"/>
      <c r="AHP388"/>
      <c r="AHQ388"/>
      <c r="AHR388"/>
      <c r="AHS388"/>
      <c r="AHT388"/>
      <c r="AHU388"/>
      <c r="AHV388"/>
      <c r="AHW388"/>
      <c r="AHX388"/>
      <c r="AHY388"/>
      <c r="AHZ388"/>
      <c r="AIA388"/>
      <c r="AIB388"/>
      <c r="AIC388"/>
      <c r="AID388"/>
      <c r="AIE388"/>
      <c r="AIF388"/>
      <c r="AIG388"/>
      <c r="AIH388"/>
      <c r="AII388"/>
      <c r="AIJ388"/>
      <c r="AIK388"/>
      <c r="AIL388"/>
      <c r="AIM388"/>
      <c r="AIN388"/>
      <c r="AIO388"/>
      <c r="AIP388"/>
      <c r="AIQ388"/>
      <c r="AIR388"/>
      <c r="AIS388"/>
      <c r="AIT388"/>
      <c r="AIU388"/>
      <c r="AIV388"/>
      <c r="AIW388"/>
      <c r="AIX388"/>
      <c r="AIY388"/>
      <c r="AIZ388"/>
      <c r="AJA388"/>
      <c r="AJB388"/>
      <c r="AJC388"/>
      <c r="AJD388"/>
      <c r="AJE388"/>
      <c r="AJF388"/>
      <c r="AJG388"/>
      <c r="AJH388"/>
      <c r="AJI388"/>
      <c r="AJJ388"/>
      <c r="AJK388"/>
      <c r="AJL388"/>
      <c r="AJM388"/>
      <c r="AJN388"/>
      <c r="AJO388"/>
      <c r="AJP388"/>
      <c r="AJQ388"/>
      <c r="AJR388"/>
      <c r="AJS388"/>
      <c r="AJT388"/>
      <c r="AJU388"/>
      <c r="AJV388"/>
      <c r="AJW388"/>
      <c r="AJX388"/>
      <c r="AJY388"/>
      <c r="AJZ388"/>
      <c r="AKA388"/>
      <c r="AKB388"/>
      <c r="AKC388"/>
      <c r="AKD388"/>
      <c r="AKE388"/>
      <c r="AKF388"/>
      <c r="AKG388"/>
      <c r="AKH388"/>
      <c r="AKI388"/>
      <c r="AKJ388"/>
      <c r="AKK388"/>
      <c r="AKL388"/>
      <c r="AKM388"/>
      <c r="AKN388"/>
      <c r="AKO388"/>
      <c r="AKP388"/>
      <c r="AKQ388"/>
      <c r="AKR388"/>
      <c r="AKS388"/>
      <c r="AKT388"/>
      <c r="AKU388"/>
      <c r="AKV388"/>
      <c r="AKW388"/>
      <c r="AKX388"/>
      <c r="AKY388"/>
      <c r="AKZ388"/>
      <c r="ALA388"/>
      <c r="ALB388"/>
      <c r="ALC388"/>
      <c r="ALD388"/>
      <c r="ALE388"/>
      <c r="ALF388"/>
      <c r="ALG388"/>
      <c r="ALH388"/>
      <c r="ALI388"/>
      <c r="ALJ388"/>
      <c r="ALK388"/>
      <c r="ALL388"/>
      <c r="ALM388"/>
      <c r="ALN388"/>
      <c r="ALO388"/>
      <c r="ALP388"/>
      <c r="ALQ388"/>
      <c r="ALR388"/>
      <c r="ALS388"/>
      <c r="ALT388"/>
      <c r="ALU388"/>
      <c r="ALV388"/>
      <c r="ALW388"/>
      <c r="ALX388"/>
      <c r="ALY388"/>
      <c r="ALZ388"/>
      <c r="AMA388"/>
      <c r="AMB388"/>
      <c r="AMC388"/>
      <c r="AMD388"/>
      <c r="AME388"/>
      <c r="AMF388"/>
      <c r="AMG388"/>
      <c r="AMH388"/>
      <c r="AMI388"/>
      <c r="AMJ388"/>
    </row>
    <row r="389" spans="1:1024" ht="20" customHeight="1" x14ac:dyDescent="0.2">
      <c r="A389"/>
      <c r="B389"/>
      <c r="C389"/>
      <c r="D389"/>
      <c r="E389" s="2"/>
      <c r="F389" s="2"/>
      <c r="G389" s="271"/>
      <c r="H389" s="240"/>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c r="ABM389"/>
      <c r="ABN389"/>
      <c r="ABO389"/>
      <c r="ABP389"/>
      <c r="ABQ389"/>
      <c r="ABR389"/>
      <c r="ABS389"/>
      <c r="ABT389"/>
      <c r="ABU389"/>
      <c r="ABV389"/>
      <c r="ABW389"/>
      <c r="ABX389"/>
      <c r="ABY389"/>
      <c r="ABZ389"/>
      <c r="ACA389"/>
      <c r="ACB389"/>
      <c r="ACC389"/>
      <c r="ACD389"/>
      <c r="ACE389"/>
      <c r="ACF389"/>
      <c r="ACG389"/>
      <c r="ACH389"/>
      <c r="ACI389"/>
      <c r="ACJ389"/>
      <c r="ACK389"/>
      <c r="ACL389"/>
      <c r="ACM389"/>
      <c r="ACN389"/>
      <c r="ACO389"/>
      <c r="ACP389"/>
      <c r="ACQ389"/>
      <c r="ACR389"/>
      <c r="ACS389"/>
      <c r="ACT389"/>
      <c r="ACU389"/>
      <c r="ACV389"/>
      <c r="ACW389"/>
      <c r="ACX389"/>
      <c r="ACY389"/>
      <c r="ACZ389"/>
      <c r="ADA389"/>
      <c r="ADB389"/>
      <c r="ADC389"/>
      <c r="ADD389"/>
      <c r="ADE389"/>
      <c r="ADF389"/>
      <c r="ADG389"/>
      <c r="ADH389"/>
      <c r="ADI389"/>
      <c r="ADJ389"/>
      <c r="ADK389"/>
      <c r="ADL389"/>
      <c r="ADM389"/>
      <c r="ADN389"/>
      <c r="ADO389"/>
      <c r="ADP389"/>
      <c r="ADQ389"/>
      <c r="ADR389"/>
      <c r="ADS389"/>
      <c r="ADT389"/>
      <c r="ADU389"/>
      <c r="ADV389"/>
      <c r="ADW389"/>
      <c r="ADX389"/>
      <c r="ADY389"/>
      <c r="ADZ389"/>
      <c r="AEA389"/>
      <c r="AEB389"/>
      <c r="AEC389"/>
      <c r="AED389"/>
      <c r="AEE389"/>
      <c r="AEF389"/>
      <c r="AEG389"/>
      <c r="AEH389"/>
      <c r="AEI389"/>
      <c r="AEJ389"/>
      <c r="AEK389"/>
      <c r="AEL389"/>
      <c r="AEM389"/>
      <c r="AEN389"/>
      <c r="AEO389"/>
      <c r="AEP389"/>
      <c r="AEQ389"/>
      <c r="AER389"/>
      <c r="AES389"/>
      <c r="AET389"/>
      <c r="AEU389"/>
      <c r="AEV389"/>
      <c r="AEW389"/>
      <c r="AEX389"/>
      <c r="AEY389"/>
      <c r="AEZ389"/>
      <c r="AFA389"/>
      <c r="AFB389"/>
      <c r="AFC389"/>
      <c r="AFD389"/>
      <c r="AFE389"/>
      <c r="AFF389"/>
      <c r="AFG389"/>
      <c r="AFH389"/>
      <c r="AFI389"/>
      <c r="AFJ389"/>
      <c r="AFK389"/>
      <c r="AFL389"/>
      <c r="AFM389"/>
      <c r="AFN389"/>
      <c r="AFO389"/>
      <c r="AFP389"/>
      <c r="AFQ389"/>
      <c r="AFR389"/>
      <c r="AFS389"/>
      <c r="AFT389"/>
      <c r="AFU389"/>
      <c r="AFV389"/>
      <c r="AFW389"/>
      <c r="AFX389"/>
      <c r="AFY389"/>
      <c r="AFZ389"/>
      <c r="AGA389"/>
      <c r="AGB389"/>
      <c r="AGC389"/>
      <c r="AGD389"/>
      <c r="AGE389"/>
      <c r="AGF389"/>
      <c r="AGG389"/>
      <c r="AGH389"/>
      <c r="AGI389"/>
      <c r="AGJ389"/>
      <c r="AGK389"/>
      <c r="AGL389"/>
      <c r="AGM389"/>
      <c r="AGN389"/>
      <c r="AGO389"/>
      <c r="AGP389"/>
      <c r="AGQ389"/>
      <c r="AGR389"/>
      <c r="AGS389"/>
      <c r="AGT389"/>
      <c r="AGU389"/>
      <c r="AGV389"/>
      <c r="AGW389"/>
      <c r="AGX389"/>
      <c r="AGY389"/>
      <c r="AGZ389"/>
      <c r="AHA389"/>
      <c r="AHB389"/>
      <c r="AHC389"/>
      <c r="AHD389"/>
      <c r="AHE389"/>
      <c r="AHF389"/>
      <c r="AHG389"/>
      <c r="AHH389"/>
      <c r="AHI389"/>
      <c r="AHJ389"/>
      <c r="AHK389"/>
      <c r="AHL389"/>
      <c r="AHM389"/>
      <c r="AHN389"/>
      <c r="AHO389"/>
      <c r="AHP389"/>
      <c r="AHQ389"/>
      <c r="AHR389"/>
      <c r="AHS389"/>
      <c r="AHT389"/>
      <c r="AHU389"/>
      <c r="AHV389"/>
      <c r="AHW389"/>
      <c r="AHX389"/>
      <c r="AHY389"/>
      <c r="AHZ389"/>
      <c r="AIA389"/>
      <c r="AIB389"/>
      <c r="AIC389"/>
      <c r="AID389"/>
      <c r="AIE389"/>
      <c r="AIF389"/>
      <c r="AIG389"/>
      <c r="AIH389"/>
      <c r="AII389"/>
      <c r="AIJ389"/>
      <c r="AIK389"/>
      <c r="AIL389"/>
      <c r="AIM389"/>
      <c r="AIN389"/>
      <c r="AIO389"/>
      <c r="AIP389"/>
      <c r="AIQ389"/>
      <c r="AIR389"/>
      <c r="AIS389"/>
      <c r="AIT389"/>
      <c r="AIU389"/>
      <c r="AIV389"/>
      <c r="AIW389"/>
      <c r="AIX389"/>
      <c r="AIY389"/>
      <c r="AIZ389"/>
      <c r="AJA389"/>
      <c r="AJB389"/>
      <c r="AJC389"/>
      <c r="AJD389"/>
      <c r="AJE389"/>
      <c r="AJF389"/>
      <c r="AJG389"/>
      <c r="AJH389"/>
      <c r="AJI389"/>
      <c r="AJJ389"/>
      <c r="AJK389"/>
      <c r="AJL389"/>
      <c r="AJM389"/>
      <c r="AJN389"/>
      <c r="AJO389"/>
      <c r="AJP389"/>
      <c r="AJQ389"/>
      <c r="AJR389"/>
      <c r="AJS389"/>
      <c r="AJT389"/>
      <c r="AJU389"/>
      <c r="AJV389"/>
      <c r="AJW389"/>
      <c r="AJX389"/>
      <c r="AJY389"/>
      <c r="AJZ389"/>
      <c r="AKA389"/>
      <c r="AKB389"/>
      <c r="AKC389"/>
      <c r="AKD389"/>
      <c r="AKE389"/>
      <c r="AKF389"/>
      <c r="AKG389"/>
      <c r="AKH389"/>
      <c r="AKI389"/>
      <c r="AKJ389"/>
      <c r="AKK389"/>
      <c r="AKL389"/>
      <c r="AKM389"/>
      <c r="AKN389"/>
      <c r="AKO389"/>
      <c r="AKP389"/>
      <c r="AKQ389"/>
      <c r="AKR389"/>
      <c r="AKS389"/>
      <c r="AKT389"/>
      <c r="AKU389"/>
      <c r="AKV389"/>
      <c r="AKW389"/>
      <c r="AKX389"/>
      <c r="AKY389"/>
      <c r="AKZ389"/>
      <c r="ALA389"/>
      <c r="ALB389"/>
      <c r="ALC389"/>
      <c r="ALD389"/>
      <c r="ALE389"/>
      <c r="ALF389"/>
      <c r="ALG389"/>
      <c r="ALH389"/>
      <c r="ALI389"/>
      <c r="ALJ389"/>
      <c r="ALK389"/>
      <c r="ALL389"/>
      <c r="ALM389"/>
      <c r="ALN389"/>
      <c r="ALO389"/>
      <c r="ALP389"/>
      <c r="ALQ389"/>
      <c r="ALR389"/>
      <c r="ALS389"/>
      <c r="ALT389"/>
      <c r="ALU389"/>
      <c r="ALV389"/>
      <c r="ALW389"/>
      <c r="ALX389"/>
      <c r="ALY389"/>
      <c r="ALZ389"/>
      <c r="AMA389"/>
      <c r="AMB389"/>
      <c r="AMC389"/>
      <c r="AMD389"/>
      <c r="AME389"/>
      <c r="AMF389"/>
      <c r="AMG389"/>
      <c r="AMH389"/>
      <c r="AMI389"/>
      <c r="AMJ389"/>
    </row>
    <row r="390" spans="1:1024" ht="20" customHeight="1" x14ac:dyDescent="0.2">
      <c r="A390"/>
      <c r="B390"/>
      <c r="C390"/>
      <c r="D390"/>
      <c r="E390" s="2"/>
      <c r="F390" s="2"/>
      <c r="G390" s="271"/>
      <c r="H390" s="24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row>
    <row r="391" spans="1:1024" ht="20" customHeight="1" x14ac:dyDescent="0.2">
      <c r="A391"/>
      <c r="B391"/>
      <c r="C391"/>
      <c r="D391"/>
      <c r="E391" s="2"/>
      <c r="F391" s="2"/>
      <c r="G391" s="271"/>
      <c r="H391" s="240"/>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c r="ABM391"/>
      <c r="ABN391"/>
      <c r="ABO391"/>
      <c r="ABP391"/>
      <c r="ABQ391"/>
      <c r="ABR391"/>
      <c r="ABS391"/>
      <c r="ABT391"/>
      <c r="ABU391"/>
      <c r="ABV391"/>
      <c r="ABW391"/>
      <c r="ABX391"/>
      <c r="ABY391"/>
      <c r="ABZ391"/>
      <c r="ACA391"/>
      <c r="ACB391"/>
      <c r="ACC391"/>
      <c r="ACD391"/>
      <c r="ACE391"/>
      <c r="ACF391"/>
      <c r="ACG391"/>
      <c r="ACH391"/>
      <c r="ACI391"/>
      <c r="ACJ391"/>
      <c r="ACK391"/>
      <c r="ACL391"/>
      <c r="ACM391"/>
      <c r="ACN391"/>
      <c r="ACO391"/>
      <c r="ACP391"/>
      <c r="ACQ391"/>
      <c r="ACR391"/>
      <c r="ACS391"/>
      <c r="ACT391"/>
      <c r="ACU391"/>
      <c r="ACV391"/>
      <c r="ACW391"/>
      <c r="ACX391"/>
      <c r="ACY391"/>
      <c r="ACZ391"/>
      <c r="ADA391"/>
      <c r="ADB391"/>
      <c r="ADC391"/>
      <c r="ADD391"/>
      <c r="ADE391"/>
      <c r="ADF391"/>
      <c r="ADG391"/>
      <c r="ADH391"/>
      <c r="ADI391"/>
      <c r="ADJ391"/>
      <c r="ADK391"/>
      <c r="ADL391"/>
      <c r="ADM391"/>
      <c r="ADN391"/>
      <c r="ADO391"/>
      <c r="ADP391"/>
      <c r="ADQ391"/>
      <c r="ADR391"/>
      <c r="ADS391"/>
      <c r="ADT391"/>
      <c r="ADU391"/>
      <c r="ADV391"/>
      <c r="ADW391"/>
      <c r="ADX391"/>
      <c r="ADY391"/>
      <c r="ADZ391"/>
      <c r="AEA391"/>
      <c r="AEB391"/>
      <c r="AEC391"/>
      <c r="AED391"/>
      <c r="AEE391"/>
      <c r="AEF391"/>
      <c r="AEG391"/>
      <c r="AEH391"/>
      <c r="AEI391"/>
      <c r="AEJ391"/>
      <c r="AEK391"/>
      <c r="AEL391"/>
      <c r="AEM391"/>
      <c r="AEN391"/>
      <c r="AEO391"/>
      <c r="AEP391"/>
      <c r="AEQ391"/>
      <c r="AER391"/>
      <c r="AES391"/>
      <c r="AET391"/>
      <c r="AEU391"/>
      <c r="AEV391"/>
      <c r="AEW391"/>
      <c r="AEX391"/>
      <c r="AEY391"/>
      <c r="AEZ391"/>
      <c r="AFA391"/>
      <c r="AFB391"/>
      <c r="AFC391"/>
      <c r="AFD391"/>
      <c r="AFE391"/>
      <c r="AFF391"/>
      <c r="AFG391"/>
      <c r="AFH391"/>
      <c r="AFI391"/>
      <c r="AFJ391"/>
      <c r="AFK391"/>
      <c r="AFL391"/>
      <c r="AFM391"/>
      <c r="AFN391"/>
      <c r="AFO391"/>
      <c r="AFP391"/>
      <c r="AFQ391"/>
      <c r="AFR391"/>
      <c r="AFS391"/>
      <c r="AFT391"/>
      <c r="AFU391"/>
      <c r="AFV391"/>
      <c r="AFW391"/>
      <c r="AFX391"/>
      <c r="AFY391"/>
      <c r="AFZ391"/>
      <c r="AGA391"/>
      <c r="AGB391"/>
      <c r="AGC391"/>
      <c r="AGD391"/>
      <c r="AGE391"/>
      <c r="AGF391"/>
      <c r="AGG391"/>
      <c r="AGH391"/>
      <c r="AGI391"/>
      <c r="AGJ391"/>
      <c r="AGK391"/>
      <c r="AGL391"/>
      <c r="AGM391"/>
      <c r="AGN391"/>
      <c r="AGO391"/>
      <c r="AGP391"/>
      <c r="AGQ391"/>
      <c r="AGR391"/>
      <c r="AGS391"/>
      <c r="AGT391"/>
      <c r="AGU391"/>
      <c r="AGV391"/>
      <c r="AGW391"/>
      <c r="AGX391"/>
      <c r="AGY391"/>
      <c r="AGZ391"/>
      <c r="AHA391"/>
      <c r="AHB391"/>
      <c r="AHC391"/>
      <c r="AHD391"/>
      <c r="AHE391"/>
      <c r="AHF391"/>
      <c r="AHG391"/>
      <c r="AHH391"/>
      <c r="AHI391"/>
      <c r="AHJ391"/>
      <c r="AHK391"/>
      <c r="AHL391"/>
      <c r="AHM391"/>
      <c r="AHN391"/>
      <c r="AHO391"/>
      <c r="AHP391"/>
      <c r="AHQ391"/>
      <c r="AHR391"/>
      <c r="AHS391"/>
      <c r="AHT391"/>
      <c r="AHU391"/>
      <c r="AHV391"/>
      <c r="AHW391"/>
      <c r="AHX391"/>
      <c r="AHY391"/>
      <c r="AHZ391"/>
      <c r="AIA391"/>
      <c r="AIB391"/>
      <c r="AIC391"/>
      <c r="AID391"/>
      <c r="AIE391"/>
      <c r="AIF391"/>
      <c r="AIG391"/>
      <c r="AIH391"/>
      <c r="AII391"/>
      <c r="AIJ391"/>
      <c r="AIK391"/>
      <c r="AIL391"/>
      <c r="AIM391"/>
      <c r="AIN391"/>
      <c r="AIO391"/>
      <c r="AIP391"/>
      <c r="AIQ391"/>
      <c r="AIR391"/>
      <c r="AIS391"/>
      <c r="AIT391"/>
      <c r="AIU391"/>
      <c r="AIV391"/>
      <c r="AIW391"/>
      <c r="AIX391"/>
      <c r="AIY391"/>
      <c r="AIZ391"/>
      <c r="AJA391"/>
      <c r="AJB391"/>
      <c r="AJC391"/>
      <c r="AJD391"/>
      <c r="AJE391"/>
      <c r="AJF391"/>
      <c r="AJG391"/>
      <c r="AJH391"/>
      <c r="AJI391"/>
      <c r="AJJ391"/>
      <c r="AJK391"/>
      <c r="AJL391"/>
      <c r="AJM391"/>
      <c r="AJN391"/>
      <c r="AJO391"/>
      <c r="AJP391"/>
      <c r="AJQ391"/>
      <c r="AJR391"/>
      <c r="AJS391"/>
      <c r="AJT391"/>
      <c r="AJU391"/>
      <c r="AJV391"/>
      <c r="AJW391"/>
      <c r="AJX391"/>
      <c r="AJY391"/>
      <c r="AJZ391"/>
      <c r="AKA391"/>
      <c r="AKB391"/>
      <c r="AKC391"/>
      <c r="AKD391"/>
      <c r="AKE391"/>
      <c r="AKF391"/>
      <c r="AKG391"/>
      <c r="AKH391"/>
      <c r="AKI391"/>
      <c r="AKJ391"/>
      <c r="AKK391"/>
      <c r="AKL391"/>
      <c r="AKM391"/>
      <c r="AKN391"/>
      <c r="AKO391"/>
      <c r="AKP391"/>
      <c r="AKQ391"/>
      <c r="AKR391"/>
      <c r="AKS391"/>
      <c r="AKT391"/>
      <c r="AKU391"/>
      <c r="AKV391"/>
      <c r="AKW391"/>
      <c r="AKX391"/>
      <c r="AKY391"/>
      <c r="AKZ391"/>
      <c r="ALA391"/>
      <c r="ALB391"/>
      <c r="ALC391"/>
      <c r="ALD391"/>
      <c r="ALE391"/>
      <c r="ALF391"/>
      <c r="ALG391"/>
      <c r="ALH391"/>
      <c r="ALI391"/>
      <c r="ALJ391"/>
      <c r="ALK391"/>
      <c r="ALL391"/>
      <c r="ALM391"/>
      <c r="ALN391"/>
      <c r="ALO391"/>
      <c r="ALP391"/>
      <c r="ALQ391"/>
      <c r="ALR391"/>
      <c r="ALS391"/>
      <c r="ALT391"/>
      <c r="ALU391"/>
      <c r="ALV391"/>
      <c r="ALW391"/>
      <c r="ALX391"/>
      <c r="ALY391"/>
      <c r="ALZ391"/>
      <c r="AMA391"/>
      <c r="AMB391"/>
      <c r="AMC391"/>
      <c r="AMD391"/>
      <c r="AME391"/>
      <c r="AMF391"/>
      <c r="AMG391"/>
      <c r="AMH391"/>
      <c r="AMI391"/>
      <c r="AMJ391"/>
    </row>
    <row r="392" spans="1:1024" ht="20" customHeight="1" x14ac:dyDescent="0.2">
      <c r="A392"/>
      <c r="B392"/>
      <c r="C392"/>
      <c r="D392"/>
      <c r="E392" s="2"/>
      <c r="F392" s="2"/>
      <c r="G392" s="271"/>
      <c r="H392" s="240"/>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c r="ABM392"/>
      <c r="ABN392"/>
      <c r="ABO392"/>
      <c r="ABP392"/>
      <c r="ABQ392"/>
      <c r="ABR392"/>
      <c r="ABS392"/>
      <c r="ABT392"/>
      <c r="ABU392"/>
      <c r="ABV392"/>
      <c r="ABW392"/>
      <c r="ABX392"/>
      <c r="ABY392"/>
      <c r="ABZ392"/>
      <c r="ACA392"/>
      <c r="ACB392"/>
      <c r="ACC392"/>
      <c r="ACD392"/>
      <c r="ACE392"/>
      <c r="ACF392"/>
      <c r="ACG392"/>
      <c r="ACH392"/>
      <c r="ACI392"/>
      <c r="ACJ392"/>
      <c r="ACK392"/>
      <c r="ACL392"/>
      <c r="ACM392"/>
      <c r="ACN392"/>
      <c r="ACO392"/>
      <c r="ACP392"/>
      <c r="ACQ392"/>
      <c r="ACR392"/>
      <c r="ACS392"/>
      <c r="ACT392"/>
      <c r="ACU392"/>
      <c r="ACV392"/>
      <c r="ACW392"/>
      <c r="ACX392"/>
      <c r="ACY392"/>
      <c r="ACZ392"/>
      <c r="ADA392"/>
      <c r="ADB392"/>
      <c r="ADC392"/>
      <c r="ADD392"/>
      <c r="ADE392"/>
      <c r="ADF392"/>
      <c r="ADG392"/>
      <c r="ADH392"/>
      <c r="ADI392"/>
      <c r="ADJ392"/>
      <c r="ADK392"/>
      <c r="ADL392"/>
      <c r="ADM392"/>
      <c r="ADN392"/>
      <c r="ADO392"/>
      <c r="ADP392"/>
      <c r="ADQ392"/>
      <c r="ADR392"/>
      <c r="ADS392"/>
      <c r="ADT392"/>
      <c r="ADU392"/>
      <c r="ADV392"/>
      <c r="ADW392"/>
      <c r="ADX392"/>
      <c r="ADY392"/>
      <c r="ADZ392"/>
      <c r="AEA392"/>
      <c r="AEB392"/>
      <c r="AEC392"/>
      <c r="AED392"/>
      <c r="AEE392"/>
      <c r="AEF392"/>
      <c r="AEG392"/>
      <c r="AEH392"/>
      <c r="AEI392"/>
      <c r="AEJ392"/>
      <c r="AEK392"/>
      <c r="AEL392"/>
      <c r="AEM392"/>
      <c r="AEN392"/>
      <c r="AEO392"/>
      <c r="AEP392"/>
      <c r="AEQ392"/>
      <c r="AER392"/>
      <c r="AES392"/>
      <c r="AET392"/>
      <c r="AEU392"/>
      <c r="AEV392"/>
      <c r="AEW392"/>
      <c r="AEX392"/>
      <c r="AEY392"/>
      <c r="AEZ392"/>
      <c r="AFA392"/>
      <c r="AFB392"/>
      <c r="AFC392"/>
      <c r="AFD392"/>
      <c r="AFE392"/>
      <c r="AFF392"/>
      <c r="AFG392"/>
      <c r="AFH392"/>
      <c r="AFI392"/>
      <c r="AFJ392"/>
      <c r="AFK392"/>
      <c r="AFL392"/>
      <c r="AFM392"/>
      <c r="AFN392"/>
      <c r="AFO392"/>
      <c r="AFP392"/>
      <c r="AFQ392"/>
      <c r="AFR392"/>
      <c r="AFS392"/>
      <c r="AFT392"/>
      <c r="AFU392"/>
      <c r="AFV392"/>
      <c r="AFW392"/>
      <c r="AFX392"/>
      <c r="AFY392"/>
      <c r="AFZ392"/>
      <c r="AGA392"/>
      <c r="AGB392"/>
      <c r="AGC392"/>
      <c r="AGD392"/>
      <c r="AGE392"/>
      <c r="AGF392"/>
      <c r="AGG392"/>
      <c r="AGH392"/>
      <c r="AGI392"/>
      <c r="AGJ392"/>
      <c r="AGK392"/>
      <c r="AGL392"/>
      <c r="AGM392"/>
      <c r="AGN392"/>
      <c r="AGO392"/>
      <c r="AGP392"/>
      <c r="AGQ392"/>
      <c r="AGR392"/>
      <c r="AGS392"/>
      <c r="AGT392"/>
      <c r="AGU392"/>
      <c r="AGV392"/>
      <c r="AGW392"/>
      <c r="AGX392"/>
      <c r="AGY392"/>
      <c r="AGZ392"/>
      <c r="AHA392"/>
      <c r="AHB392"/>
      <c r="AHC392"/>
      <c r="AHD392"/>
      <c r="AHE392"/>
      <c r="AHF392"/>
      <c r="AHG392"/>
      <c r="AHH392"/>
      <c r="AHI392"/>
      <c r="AHJ392"/>
      <c r="AHK392"/>
      <c r="AHL392"/>
      <c r="AHM392"/>
      <c r="AHN392"/>
      <c r="AHO392"/>
      <c r="AHP392"/>
      <c r="AHQ392"/>
      <c r="AHR392"/>
      <c r="AHS392"/>
      <c r="AHT392"/>
      <c r="AHU392"/>
      <c r="AHV392"/>
      <c r="AHW392"/>
      <c r="AHX392"/>
      <c r="AHY392"/>
      <c r="AHZ392"/>
      <c r="AIA392"/>
      <c r="AIB392"/>
      <c r="AIC392"/>
      <c r="AID392"/>
      <c r="AIE392"/>
      <c r="AIF392"/>
      <c r="AIG392"/>
      <c r="AIH392"/>
      <c r="AII392"/>
      <c r="AIJ392"/>
      <c r="AIK392"/>
      <c r="AIL392"/>
      <c r="AIM392"/>
      <c r="AIN392"/>
      <c r="AIO392"/>
      <c r="AIP392"/>
      <c r="AIQ392"/>
      <c r="AIR392"/>
      <c r="AIS392"/>
      <c r="AIT392"/>
      <c r="AIU392"/>
      <c r="AIV392"/>
      <c r="AIW392"/>
      <c r="AIX392"/>
      <c r="AIY392"/>
      <c r="AIZ392"/>
      <c r="AJA392"/>
      <c r="AJB392"/>
      <c r="AJC392"/>
      <c r="AJD392"/>
      <c r="AJE392"/>
      <c r="AJF392"/>
      <c r="AJG392"/>
      <c r="AJH392"/>
      <c r="AJI392"/>
      <c r="AJJ392"/>
      <c r="AJK392"/>
      <c r="AJL392"/>
      <c r="AJM392"/>
      <c r="AJN392"/>
      <c r="AJO392"/>
      <c r="AJP392"/>
      <c r="AJQ392"/>
      <c r="AJR392"/>
      <c r="AJS392"/>
      <c r="AJT392"/>
      <c r="AJU392"/>
      <c r="AJV392"/>
      <c r="AJW392"/>
      <c r="AJX392"/>
      <c r="AJY392"/>
      <c r="AJZ392"/>
      <c r="AKA392"/>
      <c r="AKB392"/>
      <c r="AKC392"/>
      <c r="AKD392"/>
      <c r="AKE392"/>
      <c r="AKF392"/>
      <c r="AKG392"/>
      <c r="AKH392"/>
      <c r="AKI392"/>
      <c r="AKJ392"/>
      <c r="AKK392"/>
      <c r="AKL392"/>
      <c r="AKM392"/>
      <c r="AKN392"/>
      <c r="AKO392"/>
      <c r="AKP392"/>
      <c r="AKQ392"/>
      <c r="AKR392"/>
      <c r="AKS392"/>
      <c r="AKT392"/>
      <c r="AKU392"/>
      <c r="AKV392"/>
      <c r="AKW392"/>
      <c r="AKX392"/>
      <c r="AKY392"/>
      <c r="AKZ392"/>
      <c r="ALA392"/>
      <c r="ALB392"/>
      <c r="ALC392"/>
      <c r="ALD392"/>
      <c r="ALE392"/>
      <c r="ALF392"/>
      <c r="ALG392"/>
      <c r="ALH392"/>
      <c r="ALI392"/>
      <c r="ALJ392"/>
      <c r="ALK392"/>
      <c r="ALL392"/>
      <c r="ALM392"/>
      <c r="ALN392"/>
      <c r="ALO392"/>
      <c r="ALP392"/>
      <c r="ALQ392"/>
      <c r="ALR392"/>
      <c r="ALS392"/>
      <c r="ALT392"/>
      <c r="ALU392"/>
      <c r="ALV392"/>
      <c r="ALW392"/>
      <c r="ALX392"/>
      <c r="ALY392"/>
      <c r="ALZ392"/>
      <c r="AMA392"/>
      <c r="AMB392"/>
      <c r="AMC392"/>
      <c r="AMD392"/>
      <c r="AME392"/>
      <c r="AMF392"/>
      <c r="AMG392"/>
      <c r="AMH392"/>
      <c r="AMI392"/>
      <c r="AMJ392"/>
    </row>
    <row r="393" spans="1:1024" ht="20" customHeight="1" x14ac:dyDescent="0.2">
      <c r="A393"/>
      <c r="B393"/>
      <c r="C393"/>
      <c r="D393"/>
      <c r="E393" s="2"/>
      <c r="F393" s="2"/>
      <c r="G393" s="271"/>
      <c r="H393" s="240"/>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c r="ABM393"/>
      <c r="ABN393"/>
      <c r="ABO393"/>
      <c r="ABP393"/>
      <c r="ABQ393"/>
      <c r="ABR393"/>
      <c r="ABS393"/>
      <c r="ABT393"/>
      <c r="ABU393"/>
      <c r="ABV393"/>
      <c r="ABW393"/>
      <c r="ABX393"/>
      <c r="ABY393"/>
      <c r="ABZ393"/>
      <c r="ACA393"/>
      <c r="ACB393"/>
      <c r="ACC393"/>
      <c r="ACD393"/>
      <c r="ACE393"/>
      <c r="ACF393"/>
      <c r="ACG393"/>
      <c r="ACH393"/>
      <c r="ACI393"/>
      <c r="ACJ393"/>
      <c r="ACK393"/>
      <c r="ACL393"/>
      <c r="ACM393"/>
      <c r="ACN393"/>
      <c r="ACO393"/>
      <c r="ACP393"/>
      <c r="ACQ393"/>
      <c r="ACR393"/>
      <c r="ACS393"/>
      <c r="ACT393"/>
      <c r="ACU393"/>
      <c r="ACV393"/>
      <c r="ACW393"/>
      <c r="ACX393"/>
      <c r="ACY393"/>
      <c r="ACZ393"/>
      <c r="ADA393"/>
      <c r="ADB393"/>
      <c r="ADC393"/>
      <c r="ADD393"/>
      <c r="ADE393"/>
      <c r="ADF393"/>
      <c r="ADG393"/>
      <c r="ADH393"/>
      <c r="ADI393"/>
      <c r="ADJ393"/>
      <c r="ADK393"/>
      <c r="ADL393"/>
      <c r="ADM393"/>
      <c r="ADN393"/>
      <c r="ADO393"/>
      <c r="ADP393"/>
      <c r="ADQ393"/>
      <c r="ADR393"/>
      <c r="ADS393"/>
      <c r="ADT393"/>
      <c r="ADU393"/>
      <c r="ADV393"/>
      <c r="ADW393"/>
      <c r="ADX393"/>
      <c r="ADY393"/>
      <c r="ADZ393"/>
      <c r="AEA393"/>
      <c r="AEB393"/>
      <c r="AEC393"/>
      <c r="AED393"/>
      <c r="AEE393"/>
      <c r="AEF393"/>
      <c r="AEG393"/>
      <c r="AEH393"/>
      <c r="AEI393"/>
      <c r="AEJ393"/>
      <c r="AEK393"/>
      <c r="AEL393"/>
      <c r="AEM393"/>
      <c r="AEN393"/>
      <c r="AEO393"/>
      <c r="AEP393"/>
      <c r="AEQ393"/>
      <c r="AER393"/>
      <c r="AES393"/>
      <c r="AET393"/>
      <c r="AEU393"/>
      <c r="AEV393"/>
      <c r="AEW393"/>
      <c r="AEX393"/>
      <c r="AEY393"/>
      <c r="AEZ393"/>
      <c r="AFA393"/>
      <c r="AFB393"/>
      <c r="AFC393"/>
      <c r="AFD393"/>
      <c r="AFE393"/>
      <c r="AFF393"/>
      <c r="AFG393"/>
      <c r="AFH393"/>
      <c r="AFI393"/>
      <c r="AFJ393"/>
      <c r="AFK393"/>
      <c r="AFL393"/>
      <c r="AFM393"/>
      <c r="AFN393"/>
      <c r="AFO393"/>
      <c r="AFP393"/>
      <c r="AFQ393"/>
      <c r="AFR393"/>
      <c r="AFS393"/>
      <c r="AFT393"/>
      <c r="AFU393"/>
      <c r="AFV393"/>
      <c r="AFW393"/>
      <c r="AFX393"/>
      <c r="AFY393"/>
      <c r="AFZ393"/>
      <c r="AGA393"/>
      <c r="AGB393"/>
      <c r="AGC393"/>
      <c r="AGD393"/>
      <c r="AGE393"/>
      <c r="AGF393"/>
      <c r="AGG393"/>
      <c r="AGH393"/>
      <c r="AGI393"/>
      <c r="AGJ393"/>
      <c r="AGK393"/>
      <c r="AGL393"/>
      <c r="AGM393"/>
      <c r="AGN393"/>
      <c r="AGO393"/>
      <c r="AGP393"/>
      <c r="AGQ393"/>
      <c r="AGR393"/>
      <c r="AGS393"/>
      <c r="AGT393"/>
      <c r="AGU393"/>
      <c r="AGV393"/>
      <c r="AGW393"/>
      <c r="AGX393"/>
      <c r="AGY393"/>
      <c r="AGZ393"/>
      <c r="AHA393"/>
      <c r="AHB393"/>
      <c r="AHC393"/>
      <c r="AHD393"/>
      <c r="AHE393"/>
      <c r="AHF393"/>
      <c r="AHG393"/>
      <c r="AHH393"/>
      <c r="AHI393"/>
      <c r="AHJ393"/>
      <c r="AHK393"/>
      <c r="AHL393"/>
      <c r="AHM393"/>
      <c r="AHN393"/>
      <c r="AHO393"/>
      <c r="AHP393"/>
      <c r="AHQ393"/>
      <c r="AHR393"/>
      <c r="AHS393"/>
      <c r="AHT393"/>
      <c r="AHU393"/>
      <c r="AHV393"/>
      <c r="AHW393"/>
      <c r="AHX393"/>
      <c r="AHY393"/>
      <c r="AHZ393"/>
      <c r="AIA393"/>
      <c r="AIB393"/>
      <c r="AIC393"/>
      <c r="AID393"/>
      <c r="AIE393"/>
      <c r="AIF393"/>
      <c r="AIG393"/>
      <c r="AIH393"/>
      <c r="AII393"/>
      <c r="AIJ393"/>
      <c r="AIK393"/>
      <c r="AIL393"/>
      <c r="AIM393"/>
      <c r="AIN393"/>
      <c r="AIO393"/>
      <c r="AIP393"/>
      <c r="AIQ393"/>
      <c r="AIR393"/>
      <c r="AIS393"/>
      <c r="AIT393"/>
      <c r="AIU393"/>
      <c r="AIV393"/>
      <c r="AIW393"/>
      <c r="AIX393"/>
      <c r="AIY393"/>
      <c r="AIZ393"/>
      <c r="AJA393"/>
      <c r="AJB393"/>
      <c r="AJC393"/>
      <c r="AJD393"/>
      <c r="AJE393"/>
      <c r="AJF393"/>
      <c r="AJG393"/>
      <c r="AJH393"/>
      <c r="AJI393"/>
      <c r="AJJ393"/>
      <c r="AJK393"/>
      <c r="AJL393"/>
      <c r="AJM393"/>
      <c r="AJN393"/>
      <c r="AJO393"/>
      <c r="AJP393"/>
      <c r="AJQ393"/>
      <c r="AJR393"/>
      <c r="AJS393"/>
      <c r="AJT393"/>
      <c r="AJU393"/>
      <c r="AJV393"/>
      <c r="AJW393"/>
      <c r="AJX393"/>
      <c r="AJY393"/>
      <c r="AJZ393"/>
      <c r="AKA393"/>
      <c r="AKB393"/>
      <c r="AKC393"/>
      <c r="AKD393"/>
      <c r="AKE393"/>
      <c r="AKF393"/>
      <c r="AKG393"/>
      <c r="AKH393"/>
      <c r="AKI393"/>
      <c r="AKJ393"/>
      <c r="AKK393"/>
      <c r="AKL393"/>
      <c r="AKM393"/>
      <c r="AKN393"/>
      <c r="AKO393"/>
      <c r="AKP393"/>
      <c r="AKQ393"/>
      <c r="AKR393"/>
      <c r="AKS393"/>
      <c r="AKT393"/>
      <c r="AKU393"/>
      <c r="AKV393"/>
      <c r="AKW393"/>
      <c r="AKX393"/>
      <c r="AKY393"/>
      <c r="AKZ393"/>
      <c r="ALA393"/>
      <c r="ALB393"/>
      <c r="ALC393"/>
      <c r="ALD393"/>
      <c r="ALE393"/>
      <c r="ALF393"/>
      <c r="ALG393"/>
      <c r="ALH393"/>
      <c r="ALI393"/>
      <c r="ALJ393"/>
      <c r="ALK393"/>
      <c r="ALL393"/>
      <c r="ALM393"/>
      <c r="ALN393"/>
      <c r="ALO393"/>
      <c r="ALP393"/>
      <c r="ALQ393"/>
      <c r="ALR393"/>
      <c r="ALS393"/>
      <c r="ALT393"/>
      <c r="ALU393"/>
      <c r="ALV393"/>
      <c r="ALW393"/>
      <c r="ALX393"/>
      <c r="ALY393"/>
      <c r="ALZ393"/>
      <c r="AMA393"/>
      <c r="AMB393"/>
      <c r="AMC393"/>
      <c r="AMD393"/>
      <c r="AME393"/>
      <c r="AMF393"/>
      <c r="AMG393"/>
      <c r="AMH393"/>
      <c r="AMI393"/>
      <c r="AMJ393"/>
    </row>
    <row r="394" spans="1:1024" ht="20" customHeight="1" x14ac:dyDescent="0.2">
      <c r="A394"/>
      <c r="B394"/>
      <c r="C394"/>
      <c r="D394"/>
      <c r="E394" s="2"/>
      <c r="F394" s="2"/>
      <c r="G394" s="271"/>
      <c r="H394" s="240"/>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c r="ABM394"/>
      <c r="ABN394"/>
      <c r="ABO394"/>
      <c r="ABP394"/>
      <c r="ABQ394"/>
      <c r="ABR394"/>
      <c r="ABS394"/>
      <c r="ABT394"/>
      <c r="ABU394"/>
      <c r="ABV394"/>
      <c r="ABW394"/>
      <c r="ABX394"/>
      <c r="ABY394"/>
      <c r="ABZ394"/>
      <c r="ACA394"/>
      <c r="ACB394"/>
      <c r="ACC394"/>
      <c r="ACD394"/>
      <c r="ACE394"/>
      <c r="ACF394"/>
      <c r="ACG394"/>
      <c r="ACH394"/>
      <c r="ACI394"/>
      <c r="ACJ394"/>
      <c r="ACK394"/>
      <c r="ACL394"/>
      <c r="ACM394"/>
      <c r="ACN394"/>
      <c r="ACO394"/>
      <c r="ACP394"/>
      <c r="ACQ394"/>
      <c r="ACR394"/>
      <c r="ACS394"/>
      <c r="ACT394"/>
      <c r="ACU394"/>
      <c r="ACV394"/>
      <c r="ACW394"/>
      <c r="ACX394"/>
      <c r="ACY394"/>
      <c r="ACZ394"/>
      <c r="ADA394"/>
      <c r="ADB394"/>
      <c r="ADC394"/>
      <c r="ADD394"/>
      <c r="ADE394"/>
      <c r="ADF394"/>
      <c r="ADG394"/>
      <c r="ADH394"/>
      <c r="ADI394"/>
      <c r="ADJ394"/>
      <c r="ADK394"/>
      <c r="ADL394"/>
      <c r="ADM394"/>
      <c r="ADN394"/>
      <c r="ADO394"/>
      <c r="ADP394"/>
      <c r="ADQ394"/>
      <c r="ADR394"/>
      <c r="ADS394"/>
      <c r="ADT394"/>
      <c r="ADU394"/>
      <c r="ADV394"/>
      <c r="ADW394"/>
      <c r="ADX394"/>
      <c r="ADY394"/>
      <c r="ADZ394"/>
      <c r="AEA394"/>
      <c r="AEB394"/>
      <c r="AEC394"/>
      <c r="AED394"/>
      <c r="AEE394"/>
      <c r="AEF394"/>
      <c r="AEG394"/>
      <c r="AEH394"/>
      <c r="AEI394"/>
      <c r="AEJ394"/>
      <c r="AEK394"/>
      <c r="AEL394"/>
      <c r="AEM394"/>
      <c r="AEN394"/>
      <c r="AEO394"/>
      <c r="AEP394"/>
      <c r="AEQ394"/>
      <c r="AER394"/>
      <c r="AES394"/>
      <c r="AET394"/>
      <c r="AEU394"/>
      <c r="AEV394"/>
      <c r="AEW394"/>
      <c r="AEX394"/>
      <c r="AEY394"/>
      <c r="AEZ394"/>
      <c r="AFA394"/>
      <c r="AFB394"/>
      <c r="AFC394"/>
      <c r="AFD394"/>
      <c r="AFE394"/>
      <c r="AFF394"/>
      <c r="AFG394"/>
      <c r="AFH394"/>
      <c r="AFI394"/>
      <c r="AFJ394"/>
      <c r="AFK394"/>
      <c r="AFL394"/>
      <c r="AFM394"/>
      <c r="AFN394"/>
      <c r="AFO394"/>
      <c r="AFP394"/>
      <c r="AFQ394"/>
      <c r="AFR394"/>
      <c r="AFS394"/>
      <c r="AFT394"/>
      <c r="AFU394"/>
      <c r="AFV394"/>
      <c r="AFW394"/>
      <c r="AFX394"/>
      <c r="AFY394"/>
      <c r="AFZ394"/>
      <c r="AGA394"/>
      <c r="AGB394"/>
      <c r="AGC394"/>
      <c r="AGD394"/>
      <c r="AGE394"/>
      <c r="AGF394"/>
      <c r="AGG394"/>
      <c r="AGH394"/>
      <c r="AGI394"/>
      <c r="AGJ394"/>
      <c r="AGK394"/>
      <c r="AGL394"/>
      <c r="AGM394"/>
      <c r="AGN394"/>
      <c r="AGO394"/>
      <c r="AGP394"/>
      <c r="AGQ394"/>
      <c r="AGR394"/>
      <c r="AGS394"/>
      <c r="AGT394"/>
      <c r="AGU394"/>
      <c r="AGV394"/>
      <c r="AGW394"/>
      <c r="AGX394"/>
      <c r="AGY394"/>
      <c r="AGZ394"/>
      <c r="AHA394"/>
      <c r="AHB394"/>
      <c r="AHC394"/>
      <c r="AHD394"/>
      <c r="AHE394"/>
      <c r="AHF394"/>
      <c r="AHG394"/>
      <c r="AHH394"/>
      <c r="AHI394"/>
      <c r="AHJ394"/>
      <c r="AHK394"/>
      <c r="AHL394"/>
      <c r="AHM394"/>
      <c r="AHN394"/>
      <c r="AHO394"/>
      <c r="AHP394"/>
      <c r="AHQ394"/>
      <c r="AHR394"/>
      <c r="AHS394"/>
      <c r="AHT394"/>
      <c r="AHU394"/>
      <c r="AHV394"/>
      <c r="AHW394"/>
      <c r="AHX394"/>
      <c r="AHY394"/>
      <c r="AHZ394"/>
      <c r="AIA394"/>
      <c r="AIB394"/>
      <c r="AIC394"/>
      <c r="AID394"/>
      <c r="AIE394"/>
      <c r="AIF394"/>
      <c r="AIG394"/>
      <c r="AIH394"/>
      <c r="AII394"/>
      <c r="AIJ394"/>
      <c r="AIK394"/>
      <c r="AIL394"/>
      <c r="AIM394"/>
      <c r="AIN394"/>
      <c r="AIO394"/>
      <c r="AIP394"/>
      <c r="AIQ394"/>
      <c r="AIR394"/>
      <c r="AIS394"/>
      <c r="AIT394"/>
      <c r="AIU394"/>
      <c r="AIV394"/>
      <c r="AIW394"/>
      <c r="AIX394"/>
      <c r="AIY394"/>
      <c r="AIZ394"/>
      <c r="AJA394"/>
      <c r="AJB394"/>
      <c r="AJC394"/>
      <c r="AJD394"/>
      <c r="AJE394"/>
      <c r="AJF394"/>
      <c r="AJG394"/>
      <c r="AJH394"/>
      <c r="AJI394"/>
      <c r="AJJ394"/>
      <c r="AJK394"/>
      <c r="AJL394"/>
      <c r="AJM394"/>
      <c r="AJN394"/>
      <c r="AJO394"/>
      <c r="AJP394"/>
      <c r="AJQ394"/>
      <c r="AJR394"/>
      <c r="AJS394"/>
      <c r="AJT394"/>
      <c r="AJU394"/>
      <c r="AJV394"/>
      <c r="AJW394"/>
      <c r="AJX394"/>
      <c r="AJY394"/>
      <c r="AJZ394"/>
      <c r="AKA394"/>
      <c r="AKB394"/>
      <c r="AKC394"/>
      <c r="AKD394"/>
      <c r="AKE394"/>
      <c r="AKF394"/>
      <c r="AKG394"/>
      <c r="AKH394"/>
      <c r="AKI394"/>
      <c r="AKJ394"/>
      <c r="AKK394"/>
      <c r="AKL394"/>
      <c r="AKM394"/>
      <c r="AKN394"/>
      <c r="AKO394"/>
      <c r="AKP394"/>
      <c r="AKQ394"/>
      <c r="AKR394"/>
      <c r="AKS394"/>
      <c r="AKT394"/>
      <c r="AKU394"/>
      <c r="AKV394"/>
      <c r="AKW394"/>
      <c r="AKX394"/>
      <c r="AKY394"/>
      <c r="AKZ394"/>
      <c r="ALA394"/>
      <c r="ALB394"/>
      <c r="ALC394"/>
      <c r="ALD394"/>
      <c r="ALE394"/>
      <c r="ALF394"/>
      <c r="ALG394"/>
      <c r="ALH394"/>
      <c r="ALI394"/>
      <c r="ALJ394"/>
      <c r="ALK394"/>
      <c r="ALL394"/>
      <c r="ALM394"/>
      <c r="ALN394"/>
      <c r="ALO394"/>
      <c r="ALP394"/>
      <c r="ALQ394"/>
      <c r="ALR394"/>
      <c r="ALS394"/>
      <c r="ALT394"/>
      <c r="ALU394"/>
      <c r="ALV394"/>
      <c r="ALW394"/>
      <c r="ALX394"/>
      <c r="ALY394"/>
      <c r="ALZ394"/>
      <c r="AMA394"/>
      <c r="AMB394"/>
      <c r="AMC394"/>
      <c r="AMD394"/>
      <c r="AME394"/>
      <c r="AMF394"/>
      <c r="AMG394"/>
      <c r="AMH394"/>
      <c r="AMI394"/>
      <c r="AMJ394"/>
    </row>
    <row r="395" spans="1:1024" ht="20" customHeight="1" x14ac:dyDescent="0.2">
      <c r="A395"/>
      <c r="B395"/>
      <c r="C395"/>
      <c r="D395"/>
      <c r="E395" s="2"/>
      <c r="F395" s="2"/>
      <c r="G395" s="271"/>
      <c r="H395" s="240"/>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c r="ABM395"/>
      <c r="ABN395"/>
      <c r="ABO395"/>
      <c r="ABP395"/>
      <c r="ABQ395"/>
      <c r="ABR395"/>
      <c r="ABS395"/>
      <c r="ABT395"/>
      <c r="ABU395"/>
      <c r="ABV395"/>
      <c r="ABW395"/>
      <c r="ABX395"/>
      <c r="ABY395"/>
      <c r="ABZ395"/>
      <c r="ACA395"/>
      <c r="ACB395"/>
      <c r="ACC395"/>
      <c r="ACD395"/>
      <c r="ACE395"/>
      <c r="ACF395"/>
      <c r="ACG395"/>
      <c r="ACH395"/>
      <c r="ACI395"/>
      <c r="ACJ395"/>
      <c r="ACK395"/>
      <c r="ACL395"/>
      <c r="ACM395"/>
      <c r="ACN395"/>
      <c r="ACO395"/>
      <c r="ACP395"/>
      <c r="ACQ395"/>
      <c r="ACR395"/>
      <c r="ACS395"/>
      <c r="ACT395"/>
      <c r="ACU395"/>
      <c r="ACV395"/>
      <c r="ACW395"/>
      <c r="ACX395"/>
      <c r="ACY395"/>
      <c r="ACZ395"/>
      <c r="ADA395"/>
      <c r="ADB395"/>
      <c r="ADC395"/>
      <c r="ADD395"/>
      <c r="ADE395"/>
      <c r="ADF395"/>
      <c r="ADG395"/>
      <c r="ADH395"/>
      <c r="ADI395"/>
      <c r="ADJ395"/>
      <c r="ADK395"/>
      <c r="ADL395"/>
      <c r="ADM395"/>
      <c r="ADN395"/>
      <c r="ADO395"/>
      <c r="ADP395"/>
      <c r="ADQ395"/>
      <c r="ADR395"/>
      <c r="ADS395"/>
      <c r="ADT395"/>
      <c r="ADU395"/>
      <c r="ADV395"/>
      <c r="ADW395"/>
      <c r="ADX395"/>
      <c r="ADY395"/>
      <c r="ADZ395"/>
      <c r="AEA395"/>
      <c r="AEB395"/>
      <c r="AEC395"/>
      <c r="AED395"/>
      <c r="AEE395"/>
      <c r="AEF395"/>
      <c r="AEG395"/>
      <c r="AEH395"/>
      <c r="AEI395"/>
      <c r="AEJ395"/>
      <c r="AEK395"/>
      <c r="AEL395"/>
      <c r="AEM395"/>
      <c r="AEN395"/>
      <c r="AEO395"/>
      <c r="AEP395"/>
      <c r="AEQ395"/>
      <c r="AER395"/>
      <c r="AES395"/>
      <c r="AET395"/>
      <c r="AEU395"/>
      <c r="AEV395"/>
      <c r="AEW395"/>
      <c r="AEX395"/>
      <c r="AEY395"/>
      <c r="AEZ395"/>
      <c r="AFA395"/>
      <c r="AFB395"/>
      <c r="AFC395"/>
      <c r="AFD395"/>
      <c r="AFE395"/>
      <c r="AFF395"/>
      <c r="AFG395"/>
      <c r="AFH395"/>
      <c r="AFI395"/>
      <c r="AFJ395"/>
      <c r="AFK395"/>
      <c r="AFL395"/>
      <c r="AFM395"/>
      <c r="AFN395"/>
      <c r="AFO395"/>
      <c r="AFP395"/>
      <c r="AFQ395"/>
      <c r="AFR395"/>
      <c r="AFS395"/>
      <c r="AFT395"/>
      <c r="AFU395"/>
      <c r="AFV395"/>
      <c r="AFW395"/>
      <c r="AFX395"/>
      <c r="AFY395"/>
      <c r="AFZ395"/>
      <c r="AGA395"/>
      <c r="AGB395"/>
      <c r="AGC395"/>
      <c r="AGD395"/>
      <c r="AGE395"/>
      <c r="AGF395"/>
      <c r="AGG395"/>
      <c r="AGH395"/>
      <c r="AGI395"/>
      <c r="AGJ395"/>
      <c r="AGK395"/>
      <c r="AGL395"/>
      <c r="AGM395"/>
      <c r="AGN395"/>
      <c r="AGO395"/>
      <c r="AGP395"/>
      <c r="AGQ395"/>
      <c r="AGR395"/>
      <c r="AGS395"/>
      <c r="AGT395"/>
      <c r="AGU395"/>
      <c r="AGV395"/>
      <c r="AGW395"/>
      <c r="AGX395"/>
      <c r="AGY395"/>
      <c r="AGZ395"/>
      <c r="AHA395"/>
      <c r="AHB395"/>
      <c r="AHC395"/>
      <c r="AHD395"/>
      <c r="AHE395"/>
      <c r="AHF395"/>
      <c r="AHG395"/>
      <c r="AHH395"/>
      <c r="AHI395"/>
      <c r="AHJ395"/>
      <c r="AHK395"/>
      <c r="AHL395"/>
      <c r="AHM395"/>
      <c r="AHN395"/>
      <c r="AHO395"/>
      <c r="AHP395"/>
      <c r="AHQ395"/>
      <c r="AHR395"/>
      <c r="AHS395"/>
      <c r="AHT395"/>
      <c r="AHU395"/>
      <c r="AHV395"/>
      <c r="AHW395"/>
      <c r="AHX395"/>
      <c r="AHY395"/>
      <c r="AHZ395"/>
      <c r="AIA395"/>
      <c r="AIB395"/>
      <c r="AIC395"/>
      <c r="AID395"/>
      <c r="AIE395"/>
      <c r="AIF395"/>
      <c r="AIG395"/>
      <c r="AIH395"/>
      <c r="AII395"/>
      <c r="AIJ395"/>
      <c r="AIK395"/>
      <c r="AIL395"/>
      <c r="AIM395"/>
      <c r="AIN395"/>
      <c r="AIO395"/>
      <c r="AIP395"/>
      <c r="AIQ395"/>
      <c r="AIR395"/>
      <c r="AIS395"/>
      <c r="AIT395"/>
      <c r="AIU395"/>
      <c r="AIV395"/>
      <c r="AIW395"/>
      <c r="AIX395"/>
      <c r="AIY395"/>
      <c r="AIZ395"/>
      <c r="AJA395"/>
      <c r="AJB395"/>
      <c r="AJC395"/>
      <c r="AJD395"/>
      <c r="AJE395"/>
      <c r="AJF395"/>
      <c r="AJG395"/>
      <c r="AJH395"/>
      <c r="AJI395"/>
      <c r="AJJ395"/>
      <c r="AJK395"/>
      <c r="AJL395"/>
      <c r="AJM395"/>
      <c r="AJN395"/>
      <c r="AJO395"/>
      <c r="AJP395"/>
      <c r="AJQ395"/>
      <c r="AJR395"/>
      <c r="AJS395"/>
      <c r="AJT395"/>
      <c r="AJU395"/>
      <c r="AJV395"/>
      <c r="AJW395"/>
      <c r="AJX395"/>
      <c r="AJY395"/>
      <c r="AJZ395"/>
      <c r="AKA395"/>
      <c r="AKB395"/>
      <c r="AKC395"/>
      <c r="AKD395"/>
      <c r="AKE395"/>
      <c r="AKF395"/>
      <c r="AKG395"/>
      <c r="AKH395"/>
      <c r="AKI395"/>
      <c r="AKJ395"/>
      <c r="AKK395"/>
      <c r="AKL395"/>
      <c r="AKM395"/>
      <c r="AKN395"/>
      <c r="AKO395"/>
      <c r="AKP395"/>
      <c r="AKQ395"/>
      <c r="AKR395"/>
      <c r="AKS395"/>
      <c r="AKT395"/>
      <c r="AKU395"/>
      <c r="AKV395"/>
      <c r="AKW395"/>
      <c r="AKX395"/>
      <c r="AKY395"/>
      <c r="AKZ395"/>
      <c r="ALA395"/>
      <c r="ALB395"/>
      <c r="ALC395"/>
      <c r="ALD395"/>
      <c r="ALE395"/>
      <c r="ALF395"/>
      <c r="ALG395"/>
      <c r="ALH395"/>
      <c r="ALI395"/>
      <c r="ALJ395"/>
      <c r="ALK395"/>
      <c r="ALL395"/>
      <c r="ALM395"/>
      <c r="ALN395"/>
      <c r="ALO395"/>
      <c r="ALP395"/>
      <c r="ALQ395"/>
      <c r="ALR395"/>
      <c r="ALS395"/>
      <c r="ALT395"/>
      <c r="ALU395"/>
      <c r="ALV395"/>
      <c r="ALW395"/>
      <c r="ALX395"/>
      <c r="ALY395"/>
      <c r="ALZ395"/>
      <c r="AMA395"/>
      <c r="AMB395"/>
      <c r="AMC395"/>
      <c r="AMD395"/>
      <c r="AME395"/>
      <c r="AMF395"/>
      <c r="AMG395"/>
      <c r="AMH395"/>
      <c r="AMI395"/>
      <c r="AMJ395"/>
    </row>
    <row r="396" spans="1:1024" ht="20" customHeight="1" x14ac:dyDescent="0.2">
      <c r="A396"/>
      <c r="B396"/>
      <c r="C396"/>
      <c r="D396"/>
      <c r="E396" s="2"/>
      <c r="F396" s="2"/>
      <c r="G396" s="271"/>
      <c r="H396" s="240"/>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c r="ABM396"/>
      <c r="ABN396"/>
      <c r="ABO396"/>
      <c r="ABP396"/>
      <c r="ABQ396"/>
      <c r="ABR396"/>
      <c r="ABS396"/>
      <c r="ABT396"/>
      <c r="ABU396"/>
      <c r="ABV396"/>
      <c r="ABW396"/>
      <c r="ABX396"/>
      <c r="ABY396"/>
      <c r="ABZ396"/>
      <c r="ACA396"/>
      <c r="ACB396"/>
      <c r="ACC396"/>
      <c r="ACD396"/>
      <c r="ACE396"/>
      <c r="ACF396"/>
      <c r="ACG396"/>
      <c r="ACH396"/>
      <c r="ACI396"/>
      <c r="ACJ396"/>
      <c r="ACK396"/>
      <c r="ACL396"/>
      <c r="ACM396"/>
      <c r="ACN396"/>
      <c r="ACO396"/>
      <c r="ACP396"/>
      <c r="ACQ396"/>
      <c r="ACR396"/>
      <c r="ACS396"/>
      <c r="ACT396"/>
      <c r="ACU396"/>
      <c r="ACV396"/>
      <c r="ACW396"/>
      <c r="ACX396"/>
      <c r="ACY396"/>
      <c r="ACZ396"/>
      <c r="ADA396"/>
      <c r="ADB396"/>
      <c r="ADC396"/>
      <c r="ADD396"/>
      <c r="ADE396"/>
      <c r="ADF396"/>
      <c r="ADG396"/>
      <c r="ADH396"/>
      <c r="ADI396"/>
      <c r="ADJ396"/>
      <c r="ADK396"/>
      <c r="ADL396"/>
      <c r="ADM396"/>
      <c r="ADN396"/>
      <c r="ADO396"/>
      <c r="ADP396"/>
      <c r="ADQ396"/>
      <c r="ADR396"/>
      <c r="ADS396"/>
      <c r="ADT396"/>
      <c r="ADU396"/>
      <c r="ADV396"/>
      <c r="ADW396"/>
      <c r="ADX396"/>
      <c r="ADY396"/>
      <c r="ADZ396"/>
      <c r="AEA396"/>
      <c r="AEB396"/>
      <c r="AEC396"/>
      <c r="AED396"/>
      <c r="AEE396"/>
      <c r="AEF396"/>
      <c r="AEG396"/>
      <c r="AEH396"/>
      <c r="AEI396"/>
      <c r="AEJ396"/>
      <c r="AEK396"/>
      <c r="AEL396"/>
      <c r="AEM396"/>
      <c r="AEN396"/>
      <c r="AEO396"/>
      <c r="AEP396"/>
      <c r="AEQ396"/>
      <c r="AER396"/>
      <c r="AES396"/>
      <c r="AET396"/>
      <c r="AEU396"/>
      <c r="AEV396"/>
      <c r="AEW396"/>
      <c r="AEX396"/>
      <c r="AEY396"/>
      <c r="AEZ396"/>
      <c r="AFA396"/>
      <c r="AFB396"/>
      <c r="AFC396"/>
      <c r="AFD396"/>
      <c r="AFE396"/>
      <c r="AFF396"/>
      <c r="AFG396"/>
      <c r="AFH396"/>
      <c r="AFI396"/>
      <c r="AFJ396"/>
      <c r="AFK396"/>
      <c r="AFL396"/>
      <c r="AFM396"/>
      <c r="AFN396"/>
      <c r="AFO396"/>
      <c r="AFP396"/>
      <c r="AFQ396"/>
      <c r="AFR396"/>
      <c r="AFS396"/>
      <c r="AFT396"/>
      <c r="AFU396"/>
      <c r="AFV396"/>
      <c r="AFW396"/>
      <c r="AFX396"/>
      <c r="AFY396"/>
      <c r="AFZ396"/>
      <c r="AGA396"/>
      <c r="AGB396"/>
      <c r="AGC396"/>
      <c r="AGD396"/>
      <c r="AGE396"/>
      <c r="AGF396"/>
      <c r="AGG396"/>
      <c r="AGH396"/>
      <c r="AGI396"/>
      <c r="AGJ396"/>
      <c r="AGK396"/>
      <c r="AGL396"/>
      <c r="AGM396"/>
      <c r="AGN396"/>
      <c r="AGO396"/>
      <c r="AGP396"/>
      <c r="AGQ396"/>
      <c r="AGR396"/>
      <c r="AGS396"/>
      <c r="AGT396"/>
      <c r="AGU396"/>
      <c r="AGV396"/>
      <c r="AGW396"/>
      <c r="AGX396"/>
      <c r="AGY396"/>
      <c r="AGZ396"/>
      <c r="AHA396"/>
      <c r="AHB396"/>
      <c r="AHC396"/>
      <c r="AHD396"/>
      <c r="AHE396"/>
      <c r="AHF396"/>
      <c r="AHG396"/>
      <c r="AHH396"/>
      <c r="AHI396"/>
      <c r="AHJ396"/>
      <c r="AHK396"/>
      <c r="AHL396"/>
      <c r="AHM396"/>
      <c r="AHN396"/>
      <c r="AHO396"/>
      <c r="AHP396"/>
      <c r="AHQ396"/>
      <c r="AHR396"/>
      <c r="AHS396"/>
      <c r="AHT396"/>
      <c r="AHU396"/>
      <c r="AHV396"/>
      <c r="AHW396"/>
      <c r="AHX396"/>
      <c r="AHY396"/>
      <c r="AHZ396"/>
      <c r="AIA396"/>
      <c r="AIB396"/>
      <c r="AIC396"/>
      <c r="AID396"/>
      <c r="AIE396"/>
      <c r="AIF396"/>
      <c r="AIG396"/>
      <c r="AIH396"/>
      <c r="AII396"/>
      <c r="AIJ396"/>
      <c r="AIK396"/>
      <c r="AIL396"/>
      <c r="AIM396"/>
      <c r="AIN396"/>
      <c r="AIO396"/>
      <c r="AIP396"/>
      <c r="AIQ396"/>
      <c r="AIR396"/>
      <c r="AIS396"/>
      <c r="AIT396"/>
      <c r="AIU396"/>
      <c r="AIV396"/>
      <c r="AIW396"/>
      <c r="AIX396"/>
      <c r="AIY396"/>
      <c r="AIZ396"/>
      <c r="AJA396"/>
      <c r="AJB396"/>
      <c r="AJC396"/>
      <c r="AJD396"/>
      <c r="AJE396"/>
      <c r="AJF396"/>
      <c r="AJG396"/>
      <c r="AJH396"/>
      <c r="AJI396"/>
      <c r="AJJ396"/>
      <c r="AJK396"/>
      <c r="AJL396"/>
      <c r="AJM396"/>
      <c r="AJN396"/>
      <c r="AJO396"/>
      <c r="AJP396"/>
      <c r="AJQ396"/>
      <c r="AJR396"/>
      <c r="AJS396"/>
      <c r="AJT396"/>
      <c r="AJU396"/>
      <c r="AJV396"/>
      <c r="AJW396"/>
      <c r="AJX396"/>
      <c r="AJY396"/>
      <c r="AJZ396"/>
      <c r="AKA396"/>
      <c r="AKB396"/>
      <c r="AKC396"/>
      <c r="AKD396"/>
      <c r="AKE396"/>
      <c r="AKF396"/>
      <c r="AKG396"/>
      <c r="AKH396"/>
      <c r="AKI396"/>
      <c r="AKJ396"/>
      <c r="AKK396"/>
      <c r="AKL396"/>
      <c r="AKM396"/>
      <c r="AKN396"/>
      <c r="AKO396"/>
      <c r="AKP396"/>
      <c r="AKQ396"/>
      <c r="AKR396"/>
      <c r="AKS396"/>
      <c r="AKT396"/>
      <c r="AKU396"/>
      <c r="AKV396"/>
      <c r="AKW396"/>
      <c r="AKX396"/>
      <c r="AKY396"/>
      <c r="AKZ396"/>
      <c r="ALA396"/>
      <c r="ALB396"/>
      <c r="ALC396"/>
      <c r="ALD396"/>
      <c r="ALE396"/>
      <c r="ALF396"/>
      <c r="ALG396"/>
      <c r="ALH396"/>
      <c r="ALI396"/>
      <c r="ALJ396"/>
      <c r="ALK396"/>
      <c r="ALL396"/>
      <c r="ALM396"/>
      <c r="ALN396"/>
      <c r="ALO396"/>
      <c r="ALP396"/>
      <c r="ALQ396"/>
      <c r="ALR396"/>
      <c r="ALS396"/>
      <c r="ALT396"/>
      <c r="ALU396"/>
      <c r="ALV396"/>
      <c r="ALW396"/>
      <c r="ALX396"/>
      <c r="ALY396"/>
      <c r="ALZ396"/>
      <c r="AMA396"/>
      <c r="AMB396"/>
      <c r="AMC396"/>
      <c r="AMD396"/>
      <c r="AME396"/>
      <c r="AMF396"/>
      <c r="AMG396"/>
      <c r="AMH396"/>
      <c r="AMI396"/>
      <c r="AMJ396"/>
    </row>
    <row r="397" spans="1:1024" ht="20" customHeight="1" x14ac:dyDescent="0.2">
      <c r="A397"/>
      <c r="B397"/>
      <c r="C397"/>
      <c r="D397"/>
      <c r="E397" s="2"/>
      <c r="F397" s="2"/>
      <c r="G397" s="271"/>
      <c r="H397" s="240"/>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c r="AAA397"/>
      <c r="AAB397"/>
      <c r="AAC397"/>
      <c r="AAD397"/>
      <c r="AAE397"/>
      <c r="AAF397"/>
      <c r="AAG397"/>
      <c r="AAH397"/>
      <c r="AAI397"/>
      <c r="AAJ397"/>
      <c r="AAK397"/>
      <c r="AAL397"/>
      <c r="AAM397"/>
      <c r="AAN397"/>
      <c r="AAO397"/>
      <c r="AAP397"/>
      <c r="AAQ397"/>
      <c r="AAR397"/>
      <c r="AAS397"/>
      <c r="AAT397"/>
      <c r="AAU397"/>
      <c r="AAV397"/>
      <c r="AAW397"/>
      <c r="AAX397"/>
      <c r="AAY397"/>
      <c r="AAZ397"/>
      <c r="ABA397"/>
      <c r="ABB397"/>
      <c r="ABC397"/>
      <c r="ABD397"/>
      <c r="ABE397"/>
      <c r="ABF397"/>
      <c r="ABG397"/>
      <c r="ABH397"/>
      <c r="ABI397"/>
      <c r="ABJ397"/>
      <c r="ABK397"/>
      <c r="ABL397"/>
      <c r="ABM397"/>
      <c r="ABN397"/>
      <c r="ABO397"/>
      <c r="ABP397"/>
      <c r="ABQ397"/>
      <c r="ABR397"/>
      <c r="ABS397"/>
      <c r="ABT397"/>
      <c r="ABU397"/>
      <c r="ABV397"/>
      <c r="ABW397"/>
      <c r="ABX397"/>
      <c r="ABY397"/>
      <c r="ABZ397"/>
      <c r="ACA397"/>
      <c r="ACB397"/>
      <c r="ACC397"/>
      <c r="ACD397"/>
      <c r="ACE397"/>
      <c r="ACF397"/>
      <c r="ACG397"/>
      <c r="ACH397"/>
      <c r="ACI397"/>
      <c r="ACJ397"/>
      <c r="ACK397"/>
      <c r="ACL397"/>
      <c r="ACM397"/>
      <c r="ACN397"/>
      <c r="ACO397"/>
      <c r="ACP397"/>
      <c r="ACQ397"/>
      <c r="ACR397"/>
      <c r="ACS397"/>
      <c r="ACT397"/>
      <c r="ACU397"/>
      <c r="ACV397"/>
      <c r="ACW397"/>
      <c r="ACX397"/>
      <c r="ACY397"/>
      <c r="ACZ397"/>
      <c r="ADA397"/>
      <c r="ADB397"/>
      <c r="ADC397"/>
      <c r="ADD397"/>
      <c r="ADE397"/>
      <c r="ADF397"/>
      <c r="ADG397"/>
      <c r="ADH397"/>
      <c r="ADI397"/>
      <c r="ADJ397"/>
      <c r="ADK397"/>
      <c r="ADL397"/>
      <c r="ADM397"/>
      <c r="ADN397"/>
      <c r="ADO397"/>
      <c r="ADP397"/>
      <c r="ADQ397"/>
      <c r="ADR397"/>
      <c r="ADS397"/>
      <c r="ADT397"/>
      <c r="ADU397"/>
      <c r="ADV397"/>
      <c r="ADW397"/>
      <c r="ADX397"/>
      <c r="ADY397"/>
      <c r="ADZ397"/>
      <c r="AEA397"/>
      <c r="AEB397"/>
      <c r="AEC397"/>
      <c r="AED397"/>
      <c r="AEE397"/>
      <c r="AEF397"/>
      <c r="AEG397"/>
      <c r="AEH397"/>
      <c r="AEI397"/>
      <c r="AEJ397"/>
      <c r="AEK397"/>
      <c r="AEL397"/>
      <c r="AEM397"/>
      <c r="AEN397"/>
      <c r="AEO397"/>
      <c r="AEP397"/>
      <c r="AEQ397"/>
      <c r="AER397"/>
      <c r="AES397"/>
      <c r="AET397"/>
      <c r="AEU397"/>
      <c r="AEV397"/>
      <c r="AEW397"/>
      <c r="AEX397"/>
      <c r="AEY397"/>
      <c r="AEZ397"/>
      <c r="AFA397"/>
      <c r="AFB397"/>
      <c r="AFC397"/>
      <c r="AFD397"/>
      <c r="AFE397"/>
      <c r="AFF397"/>
      <c r="AFG397"/>
      <c r="AFH397"/>
      <c r="AFI397"/>
      <c r="AFJ397"/>
      <c r="AFK397"/>
      <c r="AFL397"/>
      <c r="AFM397"/>
      <c r="AFN397"/>
      <c r="AFO397"/>
      <c r="AFP397"/>
      <c r="AFQ397"/>
      <c r="AFR397"/>
      <c r="AFS397"/>
      <c r="AFT397"/>
      <c r="AFU397"/>
      <c r="AFV397"/>
      <c r="AFW397"/>
      <c r="AFX397"/>
      <c r="AFY397"/>
      <c r="AFZ397"/>
      <c r="AGA397"/>
      <c r="AGB397"/>
      <c r="AGC397"/>
      <c r="AGD397"/>
      <c r="AGE397"/>
      <c r="AGF397"/>
      <c r="AGG397"/>
      <c r="AGH397"/>
      <c r="AGI397"/>
      <c r="AGJ397"/>
      <c r="AGK397"/>
      <c r="AGL397"/>
      <c r="AGM397"/>
      <c r="AGN397"/>
      <c r="AGO397"/>
      <c r="AGP397"/>
      <c r="AGQ397"/>
      <c r="AGR397"/>
      <c r="AGS397"/>
      <c r="AGT397"/>
      <c r="AGU397"/>
      <c r="AGV397"/>
      <c r="AGW397"/>
      <c r="AGX397"/>
      <c r="AGY397"/>
      <c r="AGZ397"/>
      <c r="AHA397"/>
      <c r="AHB397"/>
      <c r="AHC397"/>
      <c r="AHD397"/>
      <c r="AHE397"/>
      <c r="AHF397"/>
      <c r="AHG397"/>
      <c r="AHH397"/>
      <c r="AHI397"/>
      <c r="AHJ397"/>
      <c r="AHK397"/>
      <c r="AHL397"/>
      <c r="AHM397"/>
      <c r="AHN397"/>
      <c r="AHO397"/>
      <c r="AHP397"/>
      <c r="AHQ397"/>
      <c r="AHR397"/>
      <c r="AHS397"/>
      <c r="AHT397"/>
      <c r="AHU397"/>
      <c r="AHV397"/>
      <c r="AHW397"/>
      <c r="AHX397"/>
      <c r="AHY397"/>
      <c r="AHZ397"/>
      <c r="AIA397"/>
      <c r="AIB397"/>
      <c r="AIC397"/>
      <c r="AID397"/>
      <c r="AIE397"/>
      <c r="AIF397"/>
      <c r="AIG397"/>
      <c r="AIH397"/>
      <c r="AII397"/>
      <c r="AIJ397"/>
      <c r="AIK397"/>
      <c r="AIL397"/>
      <c r="AIM397"/>
      <c r="AIN397"/>
      <c r="AIO397"/>
      <c r="AIP397"/>
      <c r="AIQ397"/>
      <c r="AIR397"/>
      <c r="AIS397"/>
      <c r="AIT397"/>
      <c r="AIU397"/>
      <c r="AIV397"/>
      <c r="AIW397"/>
      <c r="AIX397"/>
      <c r="AIY397"/>
      <c r="AIZ397"/>
      <c r="AJA397"/>
      <c r="AJB397"/>
      <c r="AJC397"/>
      <c r="AJD397"/>
      <c r="AJE397"/>
      <c r="AJF397"/>
      <c r="AJG397"/>
      <c r="AJH397"/>
      <c r="AJI397"/>
      <c r="AJJ397"/>
      <c r="AJK397"/>
      <c r="AJL397"/>
      <c r="AJM397"/>
      <c r="AJN397"/>
      <c r="AJO397"/>
      <c r="AJP397"/>
      <c r="AJQ397"/>
      <c r="AJR397"/>
      <c r="AJS397"/>
      <c r="AJT397"/>
      <c r="AJU397"/>
      <c r="AJV397"/>
      <c r="AJW397"/>
      <c r="AJX397"/>
      <c r="AJY397"/>
      <c r="AJZ397"/>
      <c r="AKA397"/>
      <c r="AKB397"/>
      <c r="AKC397"/>
      <c r="AKD397"/>
      <c r="AKE397"/>
      <c r="AKF397"/>
      <c r="AKG397"/>
      <c r="AKH397"/>
      <c r="AKI397"/>
      <c r="AKJ397"/>
      <c r="AKK397"/>
      <c r="AKL397"/>
      <c r="AKM397"/>
      <c r="AKN397"/>
      <c r="AKO397"/>
      <c r="AKP397"/>
      <c r="AKQ397"/>
      <c r="AKR397"/>
      <c r="AKS397"/>
      <c r="AKT397"/>
      <c r="AKU397"/>
      <c r="AKV397"/>
      <c r="AKW397"/>
      <c r="AKX397"/>
      <c r="AKY397"/>
      <c r="AKZ397"/>
      <c r="ALA397"/>
      <c r="ALB397"/>
      <c r="ALC397"/>
      <c r="ALD397"/>
      <c r="ALE397"/>
      <c r="ALF397"/>
      <c r="ALG397"/>
      <c r="ALH397"/>
      <c r="ALI397"/>
      <c r="ALJ397"/>
      <c r="ALK397"/>
      <c r="ALL397"/>
      <c r="ALM397"/>
      <c r="ALN397"/>
      <c r="ALO397"/>
      <c r="ALP397"/>
      <c r="ALQ397"/>
      <c r="ALR397"/>
      <c r="ALS397"/>
      <c r="ALT397"/>
      <c r="ALU397"/>
      <c r="ALV397"/>
      <c r="ALW397"/>
      <c r="ALX397"/>
      <c r="ALY397"/>
      <c r="ALZ397"/>
      <c r="AMA397"/>
      <c r="AMB397"/>
      <c r="AMC397"/>
      <c r="AMD397"/>
      <c r="AME397"/>
      <c r="AMF397"/>
      <c r="AMG397"/>
      <c r="AMH397"/>
      <c r="AMI397"/>
      <c r="AMJ397"/>
    </row>
    <row r="398" spans="1:1024" ht="20" customHeight="1" x14ac:dyDescent="0.2">
      <c r="A398"/>
      <c r="B398"/>
      <c r="C398"/>
      <c r="D398"/>
      <c r="E398" s="2"/>
      <c r="F398" s="2"/>
      <c r="G398" s="271"/>
      <c r="H398" s="240"/>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c r="ABM398"/>
      <c r="ABN398"/>
      <c r="ABO398"/>
      <c r="ABP398"/>
      <c r="ABQ398"/>
      <c r="ABR398"/>
      <c r="ABS398"/>
      <c r="ABT398"/>
      <c r="ABU398"/>
      <c r="ABV398"/>
      <c r="ABW398"/>
      <c r="ABX398"/>
      <c r="ABY398"/>
      <c r="ABZ398"/>
      <c r="ACA398"/>
      <c r="ACB398"/>
      <c r="ACC398"/>
      <c r="ACD398"/>
      <c r="ACE398"/>
      <c r="ACF398"/>
      <c r="ACG398"/>
      <c r="ACH398"/>
      <c r="ACI398"/>
      <c r="ACJ398"/>
      <c r="ACK398"/>
      <c r="ACL398"/>
      <c r="ACM398"/>
      <c r="ACN398"/>
      <c r="ACO398"/>
      <c r="ACP398"/>
      <c r="ACQ398"/>
      <c r="ACR398"/>
      <c r="ACS398"/>
      <c r="ACT398"/>
      <c r="ACU398"/>
      <c r="ACV398"/>
      <c r="ACW398"/>
      <c r="ACX398"/>
      <c r="ACY398"/>
      <c r="ACZ398"/>
      <c r="ADA398"/>
      <c r="ADB398"/>
      <c r="ADC398"/>
      <c r="ADD398"/>
      <c r="ADE398"/>
      <c r="ADF398"/>
      <c r="ADG398"/>
      <c r="ADH398"/>
      <c r="ADI398"/>
      <c r="ADJ398"/>
      <c r="ADK398"/>
      <c r="ADL398"/>
      <c r="ADM398"/>
      <c r="ADN398"/>
      <c r="ADO398"/>
      <c r="ADP398"/>
      <c r="ADQ398"/>
      <c r="ADR398"/>
      <c r="ADS398"/>
      <c r="ADT398"/>
      <c r="ADU398"/>
      <c r="ADV398"/>
      <c r="ADW398"/>
      <c r="ADX398"/>
      <c r="ADY398"/>
      <c r="ADZ398"/>
      <c r="AEA398"/>
      <c r="AEB398"/>
      <c r="AEC398"/>
      <c r="AED398"/>
      <c r="AEE398"/>
      <c r="AEF398"/>
      <c r="AEG398"/>
      <c r="AEH398"/>
      <c r="AEI398"/>
      <c r="AEJ398"/>
      <c r="AEK398"/>
      <c r="AEL398"/>
      <c r="AEM398"/>
      <c r="AEN398"/>
      <c r="AEO398"/>
      <c r="AEP398"/>
      <c r="AEQ398"/>
      <c r="AER398"/>
      <c r="AES398"/>
      <c r="AET398"/>
      <c r="AEU398"/>
      <c r="AEV398"/>
      <c r="AEW398"/>
      <c r="AEX398"/>
      <c r="AEY398"/>
      <c r="AEZ398"/>
      <c r="AFA398"/>
      <c r="AFB398"/>
      <c r="AFC398"/>
      <c r="AFD398"/>
      <c r="AFE398"/>
      <c r="AFF398"/>
      <c r="AFG398"/>
      <c r="AFH398"/>
      <c r="AFI398"/>
      <c r="AFJ398"/>
      <c r="AFK398"/>
      <c r="AFL398"/>
      <c r="AFM398"/>
      <c r="AFN398"/>
      <c r="AFO398"/>
      <c r="AFP398"/>
      <c r="AFQ398"/>
      <c r="AFR398"/>
      <c r="AFS398"/>
      <c r="AFT398"/>
      <c r="AFU398"/>
      <c r="AFV398"/>
      <c r="AFW398"/>
      <c r="AFX398"/>
      <c r="AFY398"/>
      <c r="AFZ398"/>
      <c r="AGA398"/>
      <c r="AGB398"/>
      <c r="AGC398"/>
      <c r="AGD398"/>
      <c r="AGE398"/>
      <c r="AGF398"/>
      <c r="AGG398"/>
      <c r="AGH398"/>
      <c r="AGI398"/>
      <c r="AGJ398"/>
      <c r="AGK398"/>
      <c r="AGL398"/>
      <c r="AGM398"/>
      <c r="AGN398"/>
      <c r="AGO398"/>
      <c r="AGP398"/>
      <c r="AGQ398"/>
      <c r="AGR398"/>
      <c r="AGS398"/>
      <c r="AGT398"/>
      <c r="AGU398"/>
      <c r="AGV398"/>
      <c r="AGW398"/>
      <c r="AGX398"/>
      <c r="AGY398"/>
      <c r="AGZ398"/>
      <c r="AHA398"/>
      <c r="AHB398"/>
      <c r="AHC398"/>
      <c r="AHD398"/>
      <c r="AHE398"/>
      <c r="AHF398"/>
      <c r="AHG398"/>
      <c r="AHH398"/>
      <c r="AHI398"/>
      <c r="AHJ398"/>
      <c r="AHK398"/>
      <c r="AHL398"/>
      <c r="AHM398"/>
      <c r="AHN398"/>
      <c r="AHO398"/>
      <c r="AHP398"/>
      <c r="AHQ398"/>
      <c r="AHR398"/>
      <c r="AHS398"/>
      <c r="AHT398"/>
      <c r="AHU398"/>
      <c r="AHV398"/>
      <c r="AHW398"/>
      <c r="AHX398"/>
      <c r="AHY398"/>
      <c r="AHZ398"/>
      <c r="AIA398"/>
      <c r="AIB398"/>
      <c r="AIC398"/>
      <c r="AID398"/>
      <c r="AIE398"/>
      <c r="AIF398"/>
      <c r="AIG398"/>
      <c r="AIH398"/>
      <c r="AII398"/>
      <c r="AIJ398"/>
      <c r="AIK398"/>
      <c r="AIL398"/>
      <c r="AIM398"/>
      <c r="AIN398"/>
      <c r="AIO398"/>
      <c r="AIP398"/>
      <c r="AIQ398"/>
      <c r="AIR398"/>
      <c r="AIS398"/>
      <c r="AIT398"/>
      <c r="AIU398"/>
      <c r="AIV398"/>
      <c r="AIW398"/>
      <c r="AIX398"/>
      <c r="AIY398"/>
      <c r="AIZ398"/>
      <c r="AJA398"/>
      <c r="AJB398"/>
      <c r="AJC398"/>
      <c r="AJD398"/>
      <c r="AJE398"/>
      <c r="AJF398"/>
      <c r="AJG398"/>
      <c r="AJH398"/>
      <c r="AJI398"/>
      <c r="AJJ398"/>
      <c r="AJK398"/>
      <c r="AJL398"/>
      <c r="AJM398"/>
      <c r="AJN398"/>
      <c r="AJO398"/>
      <c r="AJP398"/>
      <c r="AJQ398"/>
      <c r="AJR398"/>
      <c r="AJS398"/>
      <c r="AJT398"/>
      <c r="AJU398"/>
      <c r="AJV398"/>
      <c r="AJW398"/>
      <c r="AJX398"/>
      <c r="AJY398"/>
      <c r="AJZ398"/>
      <c r="AKA398"/>
      <c r="AKB398"/>
      <c r="AKC398"/>
      <c r="AKD398"/>
      <c r="AKE398"/>
      <c r="AKF398"/>
      <c r="AKG398"/>
      <c r="AKH398"/>
      <c r="AKI398"/>
      <c r="AKJ398"/>
      <c r="AKK398"/>
      <c r="AKL398"/>
      <c r="AKM398"/>
      <c r="AKN398"/>
      <c r="AKO398"/>
      <c r="AKP398"/>
      <c r="AKQ398"/>
      <c r="AKR398"/>
      <c r="AKS398"/>
      <c r="AKT398"/>
      <c r="AKU398"/>
      <c r="AKV398"/>
      <c r="AKW398"/>
      <c r="AKX398"/>
      <c r="AKY398"/>
      <c r="AKZ398"/>
      <c r="ALA398"/>
      <c r="ALB398"/>
      <c r="ALC398"/>
      <c r="ALD398"/>
      <c r="ALE398"/>
      <c r="ALF398"/>
      <c r="ALG398"/>
      <c r="ALH398"/>
      <c r="ALI398"/>
      <c r="ALJ398"/>
      <c r="ALK398"/>
      <c r="ALL398"/>
      <c r="ALM398"/>
      <c r="ALN398"/>
      <c r="ALO398"/>
      <c r="ALP398"/>
      <c r="ALQ398"/>
      <c r="ALR398"/>
      <c r="ALS398"/>
      <c r="ALT398"/>
      <c r="ALU398"/>
      <c r="ALV398"/>
      <c r="ALW398"/>
      <c r="ALX398"/>
      <c r="ALY398"/>
      <c r="ALZ398"/>
      <c r="AMA398"/>
      <c r="AMB398"/>
      <c r="AMC398"/>
      <c r="AMD398"/>
      <c r="AME398"/>
      <c r="AMF398"/>
      <c r="AMG398"/>
      <c r="AMH398"/>
      <c r="AMI398"/>
      <c r="AMJ398"/>
    </row>
    <row r="399" spans="1:1024" ht="20" customHeight="1" x14ac:dyDescent="0.2">
      <c r="A399"/>
      <c r="B399"/>
      <c r="C399"/>
      <c r="D399"/>
      <c r="E399" s="2"/>
      <c r="F399" s="2"/>
      <c r="G399" s="271"/>
      <c r="H399" s="240"/>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c r="ST399"/>
      <c r="SU399"/>
      <c r="SV399"/>
      <c r="SW399"/>
      <c r="SX399"/>
      <c r="SY399"/>
      <c r="SZ399"/>
      <c r="TA399"/>
      <c r="TB399"/>
      <c r="TC399"/>
      <c r="TD399"/>
      <c r="TE399"/>
      <c r="TF399"/>
      <c r="TG399"/>
      <c r="TH399"/>
      <c r="TI399"/>
      <c r="TJ399"/>
      <c r="TK399"/>
      <c r="TL399"/>
      <c r="TM399"/>
      <c r="TN399"/>
      <c r="TO399"/>
      <c r="TP399"/>
      <c r="TQ399"/>
      <c r="TR399"/>
      <c r="TS399"/>
      <c r="TT399"/>
      <c r="TU399"/>
      <c r="TV399"/>
      <c r="TW399"/>
      <c r="TX399"/>
      <c r="TY399"/>
      <c r="TZ399"/>
      <c r="UA399"/>
      <c r="UB399"/>
      <c r="UC399"/>
      <c r="UD399"/>
      <c r="UE399"/>
      <c r="UF399"/>
      <c r="UG399"/>
      <c r="UH399"/>
      <c r="UI399"/>
      <c r="UJ399"/>
      <c r="UK399"/>
      <c r="UL399"/>
      <c r="UM399"/>
      <c r="UN399"/>
      <c r="UO399"/>
      <c r="UP399"/>
      <c r="UQ399"/>
      <c r="UR399"/>
      <c r="US399"/>
      <c r="UT399"/>
      <c r="UU399"/>
      <c r="UV399"/>
      <c r="UW399"/>
      <c r="UX399"/>
      <c r="UY399"/>
      <c r="UZ399"/>
      <c r="VA399"/>
      <c r="VB399"/>
      <c r="VC399"/>
      <c r="VD399"/>
      <c r="VE399"/>
      <c r="VF399"/>
      <c r="VG399"/>
      <c r="VH399"/>
      <c r="VI399"/>
      <c r="VJ399"/>
      <c r="VK399"/>
      <c r="VL399"/>
      <c r="VM399"/>
      <c r="VN399"/>
      <c r="VO399"/>
      <c r="VP399"/>
      <c r="VQ399"/>
      <c r="VR399"/>
      <c r="VS399"/>
      <c r="VT399"/>
      <c r="VU399"/>
      <c r="VV399"/>
      <c r="VW399"/>
      <c r="VX399"/>
      <c r="VY399"/>
      <c r="VZ399"/>
      <c r="WA399"/>
      <c r="WB399"/>
      <c r="WC399"/>
      <c r="WD399"/>
      <c r="WE399"/>
      <c r="WF399"/>
      <c r="WG399"/>
      <c r="WH399"/>
      <c r="WI399"/>
      <c r="WJ399"/>
      <c r="WK399"/>
      <c r="WL399"/>
      <c r="WM399"/>
      <c r="WN399"/>
      <c r="WO399"/>
      <c r="WP399"/>
      <c r="WQ399"/>
      <c r="WR399"/>
      <c r="WS399"/>
      <c r="WT399"/>
      <c r="WU399"/>
      <c r="WV399"/>
      <c r="WW399"/>
      <c r="WX399"/>
      <c r="WY399"/>
      <c r="WZ399"/>
      <c r="XA399"/>
      <c r="XB399"/>
      <c r="XC399"/>
      <c r="XD399"/>
      <c r="XE399"/>
      <c r="XF399"/>
      <c r="XG399"/>
      <c r="XH399"/>
      <c r="XI399"/>
      <c r="XJ399"/>
      <c r="XK399"/>
      <c r="XL399"/>
      <c r="XM399"/>
      <c r="XN399"/>
      <c r="XO399"/>
      <c r="XP399"/>
      <c r="XQ399"/>
      <c r="XR399"/>
      <c r="XS399"/>
      <c r="XT399"/>
      <c r="XU399"/>
      <c r="XV399"/>
      <c r="XW399"/>
      <c r="XX399"/>
      <c r="XY399"/>
      <c r="XZ399"/>
      <c r="YA399"/>
      <c r="YB399"/>
      <c r="YC399"/>
      <c r="YD399"/>
      <c r="YE399"/>
      <c r="YF399"/>
      <c r="YG399"/>
      <c r="YH399"/>
      <c r="YI399"/>
      <c r="YJ399"/>
      <c r="YK399"/>
      <c r="YL399"/>
      <c r="YM399"/>
      <c r="YN399"/>
      <c r="YO399"/>
      <c r="YP399"/>
      <c r="YQ399"/>
      <c r="YR399"/>
      <c r="YS399"/>
      <c r="YT399"/>
      <c r="YU399"/>
      <c r="YV399"/>
      <c r="YW399"/>
      <c r="YX399"/>
      <c r="YY399"/>
      <c r="YZ399"/>
      <c r="ZA399"/>
      <c r="ZB399"/>
      <c r="ZC399"/>
      <c r="ZD399"/>
      <c r="ZE399"/>
      <c r="ZF399"/>
      <c r="ZG399"/>
      <c r="ZH399"/>
      <c r="ZI399"/>
      <c r="ZJ399"/>
      <c r="ZK399"/>
      <c r="ZL399"/>
      <c r="ZM399"/>
      <c r="ZN399"/>
      <c r="ZO399"/>
      <c r="ZP399"/>
      <c r="ZQ399"/>
      <c r="ZR399"/>
      <c r="ZS399"/>
      <c r="ZT399"/>
      <c r="ZU399"/>
      <c r="ZV399"/>
      <c r="ZW399"/>
      <c r="ZX399"/>
      <c r="ZY399"/>
      <c r="ZZ399"/>
      <c r="AAA399"/>
      <c r="AAB399"/>
      <c r="AAC399"/>
      <c r="AAD399"/>
      <c r="AAE399"/>
      <c r="AAF399"/>
      <c r="AAG399"/>
      <c r="AAH399"/>
      <c r="AAI399"/>
      <c r="AAJ399"/>
      <c r="AAK399"/>
      <c r="AAL399"/>
      <c r="AAM399"/>
      <c r="AAN399"/>
      <c r="AAO399"/>
      <c r="AAP399"/>
      <c r="AAQ399"/>
      <c r="AAR399"/>
      <c r="AAS399"/>
      <c r="AAT399"/>
      <c r="AAU399"/>
      <c r="AAV399"/>
      <c r="AAW399"/>
      <c r="AAX399"/>
      <c r="AAY399"/>
      <c r="AAZ399"/>
      <c r="ABA399"/>
      <c r="ABB399"/>
      <c r="ABC399"/>
      <c r="ABD399"/>
      <c r="ABE399"/>
      <c r="ABF399"/>
      <c r="ABG399"/>
      <c r="ABH399"/>
      <c r="ABI399"/>
      <c r="ABJ399"/>
      <c r="ABK399"/>
      <c r="ABL399"/>
      <c r="ABM399"/>
      <c r="ABN399"/>
      <c r="ABO399"/>
      <c r="ABP399"/>
      <c r="ABQ399"/>
      <c r="ABR399"/>
      <c r="ABS399"/>
      <c r="ABT399"/>
      <c r="ABU399"/>
      <c r="ABV399"/>
      <c r="ABW399"/>
      <c r="ABX399"/>
      <c r="ABY399"/>
      <c r="ABZ399"/>
      <c r="ACA399"/>
      <c r="ACB399"/>
      <c r="ACC399"/>
      <c r="ACD399"/>
      <c r="ACE399"/>
      <c r="ACF399"/>
      <c r="ACG399"/>
      <c r="ACH399"/>
      <c r="ACI399"/>
      <c r="ACJ399"/>
      <c r="ACK399"/>
      <c r="ACL399"/>
      <c r="ACM399"/>
      <c r="ACN399"/>
      <c r="ACO399"/>
      <c r="ACP399"/>
      <c r="ACQ399"/>
      <c r="ACR399"/>
      <c r="ACS399"/>
      <c r="ACT399"/>
      <c r="ACU399"/>
      <c r="ACV399"/>
      <c r="ACW399"/>
      <c r="ACX399"/>
      <c r="ACY399"/>
      <c r="ACZ399"/>
      <c r="ADA399"/>
      <c r="ADB399"/>
      <c r="ADC399"/>
      <c r="ADD399"/>
      <c r="ADE399"/>
      <c r="ADF399"/>
      <c r="ADG399"/>
      <c r="ADH399"/>
      <c r="ADI399"/>
      <c r="ADJ399"/>
      <c r="ADK399"/>
      <c r="ADL399"/>
      <c r="ADM399"/>
      <c r="ADN399"/>
      <c r="ADO399"/>
      <c r="ADP399"/>
      <c r="ADQ399"/>
      <c r="ADR399"/>
      <c r="ADS399"/>
      <c r="ADT399"/>
      <c r="ADU399"/>
      <c r="ADV399"/>
      <c r="ADW399"/>
      <c r="ADX399"/>
      <c r="ADY399"/>
      <c r="ADZ399"/>
      <c r="AEA399"/>
      <c r="AEB399"/>
      <c r="AEC399"/>
      <c r="AED399"/>
      <c r="AEE399"/>
      <c r="AEF399"/>
      <c r="AEG399"/>
      <c r="AEH399"/>
      <c r="AEI399"/>
      <c r="AEJ399"/>
      <c r="AEK399"/>
      <c r="AEL399"/>
      <c r="AEM399"/>
      <c r="AEN399"/>
      <c r="AEO399"/>
      <c r="AEP399"/>
      <c r="AEQ399"/>
      <c r="AER399"/>
      <c r="AES399"/>
      <c r="AET399"/>
      <c r="AEU399"/>
      <c r="AEV399"/>
      <c r="AEW399"/>
      <c r="AEX399"/>
      <c r="AEY399"/>
      <c r="AEZ399"/>
      <c r="AFA399"/>
      <c r="AFB399"/>
      <c r="AFC399"/>
      <c r="AFD399"/>
      <c r="AFE399"/>
      <c r="AFF399"/>
      <c r="AFG399"/>
      <c r="AFH399"/>
      <c r="AFI399"/>
      <c r="AFJ399"/>
      <c r="AFK399"/>
      <c r="AFL399"/>
      <c r="AFM399"/>
      <c r="AFN399"/>
      <c r="AFO399"/>
      <c r="AFP399"/>
      <c r="AFQ399"/>
      <c r="AFR399"/>
      <c r="AFS399"/>
      <c r="AFT399"/>
      <c r="AFU399"/>
      <c r="AFV399"/>
      <c r="AFW399"/>
      <c r="AFX399"/>
      <c r="AFY399"/>
      <c r="AFZ399"/>
      <c r="AGA399"/>
      <c r="AGB399"/>
      <c r="AGC399"/>
      <c r="AGD399"/>
      <c r="AGE399"/>
      <c r="AGF399"/>
      <c r="AGG399"/>
      <c r="AGH399"/>
      <c r="AGI399"/>
      <c r="AGJ399"/>
      <c r="AGK399"/>
      <c r="AGL399"/>
      <c r="AGM399"/>
      <c r="AGN399"/>
      <c r="AGO399"/>
      <c r="AGP399"/>
      <c r="AGQ399"/>
      <c r="AGR399"/>
      <c r="AGS399"/>
      <c r="AGT399"/>
      <c r="AGU399"/>
      <c r="AGV399"/>
      <c r="AGW399"/>
      <c r="AGX399"/>
      <c r="AGY399"/>
      <c r="AGZ399"/>
      <c r="AHA399"/>
      <c r="AHB399"/>
      <c r="AHC399"/>
      <c r="AHD399"/>
      <c r="AHE399"/>
      <c r="AHF399"/>
      <c r="AHG399"/>
      <c r="AHH399"/>
      <c r="AHI399"/>
      <c r="AHJ399"/>
      <c r="AHK399"/>
      <c r="AHL399"/>
      <c r="AHM399"/>
      <c r="AHN399"/>
      <c r="AHO399"/>
      <c r="AHP399"/>
      <c r="AHQ399"/>
      <c r="AHR399"/>
      <c r="AHS399"/>
      <c r="AHT399"/>
      <c r="AHU399"/>
      <c r="AHV399"/>
      <c r="AHW399"/>
      <c r="AHX399"/>
      <c r="AHY399"/>
      <c r="AHZ399"/>
      <c r="AIA399"/>
      <c r="AIB399"/>
      <c r="AIC399"/>
      <c r="AID399"/>
      <c r="AIE399"/>
      <c r="AIF399"/>
      <c r="AIG399"/>
      <c r="AIH399"/>
      <c r="AII399"/>
      <c r="AIJ399"/>
      <c r="AIK399"/>
      <c r="AIL399"/>
      <c r="AIM399"/>
      <c r="AIN399"/>
      <c r="AIO399"/>
      <c r="AIP399"/>
      <c r="AIQ399"/>
      <c r="AIR399"/>
      <c r="AIS399"/>
      <c r="AIT399"/>
      <c r="AIU399"/>
      <c r="AIV399"/>
      <c r="AIW399"/>
      <c r="AIX399"/>
      <c r="AIY399"/>
      <c r="AIZ399"/>
      <c r="AJA399"/>
      <c r="AJB399"/>
      <c r="AJC399"/>
      <c r="AJD399"/>
      <c r="AJE399"/>
      <c r="AJF399"/>
      <c r="AJG399"/>
      <c r="AJH399"/>
      <c r="AJI399"/>
      <c r="AJJ399"/>
      <c r="AJK399"/>
      <c r="AJL399"/>
      <c r="AJM399"/>
      <c r="AJN399"/>
      <c r="AJO399"/>
      <c r="AJP399"/>
      <c r="AJQ399"/>
      <c r="AJR399"/>
      <c r="AJS399"/>
      <c r="AJT399"/>
      <c r="AJU399"/>
      <c r="AJV399"/>
      <c r="AJW399"/>
      <c r="AJX399"/>
      <c r="AJY399"/>
      <c r="AJZ399"/>
      <c r="AKA399"/>
      <c r="AKB399"/>
      <c r="AKC399"/>
      <c r="AKD399"/>
      <c r="AKE399"/>
      <c r="AKF399"/>
      <c r="AKG399"/>
      <c r="AKH399"/>
      <c r="AKI399"/>
      <c r="AKJ399"/>
      <c r="AKK399"/>
      <c r="AKL399"/>
      <c r="AKM399"/>
      <c r="AKN399"/>
      <c r="AKO399"/>
      <c r="AKP399"/>
      <c r="AKQ399"/>
      <c r="AKR399"/>
      <c r="AKS399"/>
      <c r="AKT399"/>
      <c r="AKU399"/>
      <c r="AKV399"/>
      <c r="AKW399"/>
      <c r="AKX399"/>
      <c r="AKY399"/>
      <c r="AKZ399"/>
      <c r="ALA399"/>
      <c r="ALB399"/>
      <c r="ALC399"/>
      <c r="ALD399"/>
      <c r="ALE399"/>
      <c r="ALF399"/>
      <c r="ALG399"/>
      <c r="ALH399"/>
      <c r="ALI399"/>
      <c r="ALJ399"/>
      <c r="ALK399"/>
      <c r="ALL399"/>
      <c r="ALM399"/>
      <c r="ALN399"/>
      <c r="ALO399"/>
      <c r="ALP399"/>
      <c r="ALQ399"/>
      <c r="ALR399"/>
      <c r="ALS399"/>
      <c r="ALT399"/>
      <c r="ALU399"/>
      <c r="ALV399"/>
      <c r="ALW399"/>
      <c r="ALX399"/>
      <c r="ALY399"/>
      <c r="ALZ399"/>
      <c r="AMA399"/>
      <c r="AMB399"/>
      <c r="AMC399"/>
      <c r="AMD399"/>
      <c r="AME399"/>
      <c r="AMF399"/>
      <c r="AMG399"/>
      <c r="AMH399"/>
      <c r="AMI399"/>
      <c r="AMJ399"/>
    </row>
    <row r="400" spans="1:1024" ht="20" customHeight="1" x14ac:dyDescent="0.2">
      <c r="A400"/>
      <c r="B400"/>
      <c r="C400"/>
      <c r="D400"/>
      <c r="E400" s="2"/>
      <c r="F400" s="2"/>
      <c r="G400" s="271"/>
      <c r="H400" s="24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c r="AAA400"/>
      <c r="AAB400"/>
      <c r="AAC400"/>
      <c r="AAD400"/>
      <c r="AAE400"/>
      <c r="AAF400"/>
      <c r="AAG400"/>
      <c r="AAH400"/>
      <c r="AAI400"/>
      <c r="AAJ400"/>
      <c r="AAK400"/>
      <c r="AAL400"/>
      <c r="AAM400"/>
      <c r="AAN400"/>
      <c r="AAO400"/>
      <c r="AAP400"/>
      <c r="AAQ400"/>
      <c r="AAR400"/>
      <c r="AAS400"/>
      <c r="AAT400"/>
      <c r="AAU400"/>
      <c r="AAV400"/>
      <c r="AAW400"/>
      <c r="AAX400"/>
      <c r="AAY400"/>
      <c r="AAZ400"/>
      <c r="ABA400"/>
      <c r="ABB400"/>
      <c r="ABC400"/>
      <c r="ABD400"/>
      <c r="ABE400"/>
      <c r="ABF400"/>
      <c r="ABG400"/>
      <c r="ABH400"/>
      <c r="ABI400"/>
      <c r="ABJ400"/>
      <c r="ABK400"/>
      <c r="ABL400"/>
      <c r="ABM400"/>
      <c r="ABN400"/>
      <c r="ABO400"/>
      <c r="ABP400"/>
      <c r="ABQ400"/>
      <c r="ABR400"/>
      <c r="ABS400"/>
      <c r="ABT400"/>
      <c r="ABU400"/>
      <c r="ABV400"/>
      <c r="ABW400"/>
      <c r="ABX400"/>
      <c r="ABY400"/>
      <c r="ABZ400"/>
      <c r="ACA400"/>
      <c r="ACB400"/>
      <c r="ACC400"/>
      <c r="ACD400"/>
      <c r="ACE400"/>
      <c r="ACF400"/>
      <c r="ACG400"/>
      <c r="ACH400"/>
      <c r="ACI400"/>
      <c r="ACJ400"/>
      <c r="ACK400"/>
      <c r="ACL400"/>
      <c r="ACM400"/>
      <c r="ACN400"/>
      <c r="ACO400"/>
      <c r="ACP400"/>
      <c r="ACQ400"/>
      <c r="ACR400"/>
      <c r="ACS400"/>
      <c r="ACT400"/>
      <c r="ACU400"/>
      <c r="ACV400"/>
      <c r="ACW400"/>
      <c r="ACX400"/>
      <c r="ACY400"/>
      <c r="ACZ400"/>
      <c r="ADA400"/>
      <c r="ADB400"/>
      <c r="ADC400"/>
      <c r="ADD400"/>
      <c r="ADE400"/>
      <c r="ADF400"/>
      <c r="ADG400"/>
      <c r="ADH400"/>
      <c r="ADI400"/>
      <c r="ADJ400"/>
      <c r="ADK400"/>
      <c r="ADL400"/>
      <c r="ADM400"/>
      <c r="ADN400"/>
      <c r="ADO400"/>
      <c r="ADP400"/>
      <c r="ADQ400"/>
      <c r="ADR400"/>
      <c r="ADS400"/>
      <c r="ADT400"/>
      <c r="ADU400"/>
      <c r="ADV400"/>
      <c r="ADW400"/>
      <c r="ADX400"/>
      <c r="ADY400"/>
      <c r="ADZ400"/>
      <c r="AEA400"/>
      <c r="AEB400"/>
      <c r="AEC400"/>
      <c r="AED400"/>
      <c r="AEE400"/>
      <c r="AEF400"/>
      <c r="AEG400"/>
      <c r="AEH400"/>
      <c r="AEI400"/>
      <c r="AEJ400"/>
      <c r="AEK400"/>
      <c r="AEL400"/>
      <c r="AEM400"/>
      <c r="AEN400"/>
      <c r="AEO400"/>
      <c r="AEP400"/>
      <c r="AEQ400"/>
      <c r="AER400"/>
      <c r="AES400"/>
      <c r="AET400"/>
      <c r="AEU400"/>
      <c r="AEV400"/>
      <c r="AEW400"/>
      <c r="AEX400"/>
      <c r="AEY400"/>
      <c r="AEZ400"/>
      <c r="AFA400"/>
      <c r="AFB400"/>
      <c r="AFC400"/>
      <c r="AFD400"/>
      <c r="AFE400"/>
      <c r="AFF400"/>
      <c r="AFG400"/>
      <c r="AFH400"/>
      <c r="AFI400"/>
      <c r="AFJ400"/>
      <c r="AFK400"/>
      <c r="AFL400"/>
      <c r="AFM400"/>
      <c r="AFN400"/>
      <c r="AFO400"/>
      <c r="AFP400"/>
      <c r="AFQ400"/>
      <c r="AFR400"/>
      <c r="AFS400"/>
      <c r="AFT400"/>
      <c r="AFU400"/>
      <c r="AFV400"/>
      <c r="AFW400"/>
      <c r="AFX400"/>
      <c r="AFY400"/>
      <c r="AFZ400"/>
      <c r="AGA400"/>
      <c r="AGB400"/>
      <c r="AGC400"/>
      <c r="AGD400"/>
      <c r="AGE400"/>
      <c r="AGF400"/>
      <c r="AGG400"/>
      <c r="AGH400"/>
      <c r="AGI400"/>
      <c r="AGJ400"/>
      <c r="AGK400"/>
      <c r="AGL400"/>
      <c r="AGM400"/>
      <c r="AGN400"/>
      <c r="AGO400"/>
      <c r="AGP400"/>
      <c r="AGQ400"/>
      <c r="AGR400"/>
      <c r="AGS400"/>
      <c r="AGT400"/>
      <c r="AGU400"/>
      <c r="AGV400"/>
      <c r="AGW400"/>
      <c r="AGX400"/>
      <c r="AGY400"/>
      <c r="AGZ400"/>
      <c r="AHA400"/>
      <c r="AHB400"/>
      <c r="AHC400"/>
      <c r="AHD400"/>
      <c r="AHE400"/>
      <c r="AHF400"/>
      <c r="AHG400"/>
      <c r="AHH400"/>
      <c r="AHI400"/>
      <c r="AHJ400"/>
      <c r="AHK400"/>
      <c r="AHL400"/>
      <c r="AHM400"/>
      <c r="AHN400"/>
      <c r="AHO400"/>
      <c r="AHP400"/>
      <c r="AHQ400"/>
      <c r="AHR400"/>
      <c r="AHS400"/>
      <c r="AHT400"/>
      <c r="AHU400"/>
      <c r="AHV400"/>
      <c r="AHW400"/>
      <c r="AHX400"/>
      <c r="AHY400"/>
      <c r="AHZ400"/>
      <c r="AIA400"/>
      <c r="AIB400"/>
      <c r="AIC400"/>
      <c r="AID400"/>
      <c r="AIE400"/>
      <c r="AIF400"/>
      <c r="AIG400"/>
      <c r="AIH400"/>
      <c r="AII400"/>
      <c r="AIJ400"/>
      <c r="AIK400"/>
      <c r="AIL400"/>
      <c r="AIM400"/>
      <c r="AIN400"/>
      <c r="AIO400"/>
      <c r="AIP400"/>
      <c r="AIQ400"/>
      <c r="AIR400"/>
      <c r="AIS400"/>
      <c r="AIT400"/>
      <c r="AIU400"/>
      <c r="AIV400"/>
      <c r="AIW400"/>
      <c r="AIX400"/>
      <c r="AIY400"/>
      <c r="AIZ400"/>
      <c r="AJA400"/>
      <c r="AJB400"/>
      <c r="AJC400"/>
      <c r="AJD400"/>
      <c r="AJE400"/>
      <c r="AJF400"/>
      <c r="AJG400"/>
      <c r="AJH400"/>
      <c r="AJI400"/>
      <c r="AJJ400"/>
      <c r="AJK400"/>
      <c r="AJL400"/>
      <c r="AJM400"/>
      <c r="AJN400"/>
      <c r="AJO400"/>
      <c r="AJP400"/>
      <c r="AJQ400"/>
      <c r="AJR400"/>
      <c r="AJS400"/>
      <c r="AJT400"/>
      <c r="AJU400"/>
      <c r="AJV400"/>
      <c r="AJW400"/>
      <c r="AJX400"/>
      <c r="AJY400"/>
      <c r="AJZ400"/>
      <c r="AKA400"/>
      <c r="AKB400"/>
      <c r="AKC400"/>
      <c r="AKD400"/>
      <c r="AKE400"/>
      <c r="AKF400"/>
      <c r="AKG400"/>
      <c r="AKH400"/>
      <c r="AKI400"/>
      <c r="AKJ400"/>
      <c r="AKK400"/>
      <c r="AKL400"/>
      <c r="AKM400"/>
      <c r="AKN400"/>
      <c r="AKO400"/>
      <c r="AKP400"/>
      <c r="AKQ400"/>
      <c r="AKR400"/>
      <c r="AKS400"/>
      <c r="AKT400"/>
      <c r="AKU400"/>
      <c r="AKV400"/>
      <c r="AKW400"/>
      <c r="AKX400"/>
      <c r="AKY400"/>
      <c r="AKZ400"/>
      <c r="ALA400"/>
      <c r="ALB400"/>
      <c r="ALC400"/>
      <c r="ALD400"/>
      <c r="ALE400"/>
      <c r="ALF400"/>
      <c r="ALG400"/>
      <c r="ALH400"/>
      <c r="ALI400"/>
      <c r="ALJ400"/>
      <c r="ALK400"/>
      <c r="ALL400"/>
      <c r="ALM400"/>
      <c r="ALN400"/>
      <c r="ALO400"/>
      <c r="ALP400"/>
      <c r="ALQ400"/>
      <c r="ALR400"/>
      <c r="ALS400"/>
      <c r="ALT400"/>
      <c r="ALU400"/>
      <c r="ALV400"/>
      <c r="ALW400"/>
      <c r="ALX400"/>
      <c r="ALY400"/>
      <c r="ALZ400"/>
      <c r="AMA400"/>
      <c r="AMB400"/>
      <c r="AMC400"/>
      <c r="AMD400"/>
      <c r="AME400"/>
      <c r="AMF400"/>
      <c r="AMG400"/>
      <c r="AMH400"/>
      <c r="AMI400"/>
      <c r="AMJ400"/>
    </row>
    <row r="401" spans="1:1024" ht="20" customHeight="1" x14ac:dyDescent="0.2">
      <c r="A401"/>
      <c r="B401"/>
      <c r="C401"/>
      <c r="D401"/>
      <c r="E401" s="2"/>
      <c r="F401" s="2"/>
      <c r="G401" s="271"/>
      <c r="H401" s="240"/>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c r="AAA401"/>
      <c r="AAB401"/>
      <c r="AAC401"/>
      <c r="AAD401"/>
      <c r="AAE401"/>
      <c r="AAF401"/>
      <c r="AAG401"/>
      <c r="AAH401"/>
      <c r="AAI401"/>
      <c r="AAJ401"/>
      <c r="AAK401"/>
      <c r="AAL401"/>
      <c r="AAM401"/>
      <c r="AAN401"/>
      <c r="AAO401"/>
      <c r="AAP401"/>
      <c r="AAQ401"/>
      <c r="AAR401"/>
      <c r="AAS401"/>
      <c r="AAT401"/>
      <c r="AAU401"/>
      <c r="AAV401"/>
      <c r="AAW401"/>
      <c r="AAX401"/>
      <c r="AAY401"/>
      <c r="AAZ401"/>
      <c r="ABA401"/>
      <c r="ABB401"/>
      <c r="ABC401"/>
      <c r="ABD401"/>
      <c r="ABE401"/>
      <c r="ABF401"/>
      <c r="ABG401"/>
      <c r="ABH401"/>
      <c r="ABI401"/>
      <c r="ABJ401"/>
      <c r="ABK401"/>
      <c r="ABL401"/>
      <c r="ABM401"/>
      <c r="ABN401"/>
      <c r="ABO401"/>
      <c r="ABP401"/>
      <c r="ABQ401"/>
      <c r="ABR401"/>
      <c r="ABS401"/>
      <c r="ABT401"/>
      <c r="ABU401"/>
      <c r="ABV401"/>
      <c r="ABW401"/>
      <c r="ABX401"/>
      <c r="ABY401"/>
      <c r="ABZ401"/>
      <c r="ACA401"/>
      <c r="ACB401"/>
      <c r="ACC401"/>
      <c r="ACD401"/>
      <c r="ACE401"/>
      <c r="ACF401"/>
      <c r="ACG401"/>
      <c r="ACH401"/>
      <c r="ACI401"/>
      <c r="ACJ401"/>
      <c r="ACK401"/>
      <c r="ACL401"/>
      <c r="ACM401"/>
      <c r="ACN401"/>
      <c r="ACO401"/>
      <c r="ACP401"/>
      <c r="ACQ401"/>
      <c r="ACR401"/>
      <c r="ACS401"/>
      <c r="ACT401"/>
      <c r="ACU401"/>
      <c r="ACV401"/>
      <c r="ACW401"/>
      <c r="ACX401"/>
      <c r="ACY401"/>
      <c r="ACZ401"/>
      <c r="ADA401"/>
      <c r="ADB401"/>
      <c r="ADC401"/>
      <c r="ADD401"/>
      <c r="ADE401"/>
      <c r="ADF401"/>
      <c r="ADG401"/>
      <c r="ADH401"/>
      <c r="ADI401"/>
      <c r="ADJ401"/>
      <c r="ADK401"/>
      <c r="ADL401"/>
      <c r="ADM401"/>
      <c r="ADN401"/>
      <c r="ADO401"/>
      <c r="ADP401"/>
      <c r="ADQ401"/>
      <c r="ADR401"/>
      <c r="ADS401"/>
      <c r="ADT401"/>
      <c r="ADU401"/>
      <c r="ADV401"/>
      <c r="ADW401"/>
      <c r="ADX401"/>
      <c r="ADY401"/>
      <c r="ADZ401"/>
      <c r="AEA401"/>
      <c r="AEB401"/>
      <c r="AEC401"/>
      <c r="AED401"/>
      <c r="AEE401"/>
      <c r="AEF401"/>
      <c r="AEG401"/>
      <c r="AEH401"/>
      <c r="AEI401"/>
      <c r="AEJ401"/>
      <c r="AEK401"/>
      <c r="AEL401"/>
      <c r="AEM401"/>
      <c r="AEN401"/>
      <c r="AEO401"/>
      <c r="AEP401"/>
      <c r="AEQ401"/>
      <c r="AER401"/>
      <c r="AES401"/>
      <c r="AET401"/>
      <c r="AEU401"/>
      <c r="AEV401"/>
      <c r="AEW401"/>
      <c r="AEX401"/>
      <c r="AEY401"/>
      <c r="AEZ401"/>
      <c r="AFA401"/>
      <c r="AFB401"/>
      <c r="AFC401"/>
      <c r="AFD401"/>
      <c r="AFE401"/>
      <c r="AFF401"/>
      <c r="AFG401"/>
      <c r="AFH401"/>
      <c r="AFI401"/>
      <c r="AFJ401"/>
      <c r="AFK401"/>
      <c r="AFL401"/>
      <c r="AFM401"/>
      <c r="AFN401"/>
      <c r="AFO401"/>
      <c r="AFP401"/>
      <c r="AFQ401"/>
      <c r="AFR401"/>
      <c r="AFS401"/>
      <c r="AFT401"/>
      <c r="AFU401"/>
      <c r="AFV401"/>
      <c r="AFW401"/>
      <c r="AFX401"/>
      <c r="AFY401"/>
      <c r="AFZ401"/>
      <c r="AGA401"/>
      <c r="AGB401"/>
      <c r="AGC401"/>
      <c r="AGD401"/>
      <c r="AGE401"/>
      <c r="AGF401"/>
      <c r="AGG401"/>
      <c r="AGH401"/>
      <c r="AGI401"/>
      <c r="AGJ401"/>
      <c r="AGK401"/>
      <c r="AGL401"/>
      <c r="AGM401"/>
      <c r="AGN401"/>
      <c r="AGO401"/>
      <c r="AGP401"/>
      <c r="AGQ401"/>
      <c r="AGR401"/>
      <c r="AGS401"/>
      <c r="AGT401"/>
      <c r="AGU401"/>
      <c r="AGV401"/>
      <c r="AGW401"/>
      <c r="AGX401"/>
      <c r="AGY401"/>
      <c r="AGZ401"/>
      <c r="AHA401"/>
      <c r="AHB401"/>
      <c r="AHC401"/>
      <c r="AHD401"/>
      <c r="AHE401"/>
      <c r="AHF401"/>
      <c r="AHG401"/>
      <c r="AHH401"/>
      <c r="AHI401"/>
      <c r="AHJ401"/>
      <c r="AHK401"/>
      <c r="AHL401"/>
      <c r="AHM401"/>
      <c r="AHN401"/>
      <c r="AHO401"/>
      <c r="AHP401"/>
      <c r="AHQ401"/>
      <c r="AHR401"/>
      <c r="AHS401"/>
      <c r="AHT401"/>
      <c r="AHU401"/>
      <c r="AHV401"/>
      <c r="AHW401"/>
      <c r="AHX401"/>
      <c r="AHY401"/>
      <c r="AHZ401"/>
      <c r="AIA401"/>
      <c r="AIB401"/>
      <c r="AIC401"/>
      <c r="AID401"/>
      <c r="AIE401"/>
      <c r="AIF401"/>
      <c r="AIG401"/>
      <c r="AIH401"/>
      <c r="AII401"/>
      <c r="AIJ401"/>
      <c r="AIK401"/>
      <c r="AIL401"/>
      <c r="AIM401"/>
      <c r="AIN401"/>
      <c r="AIO401"/>
      <c r="AIP401"/>
      <c r="AIQ401"/>
      <c r="AIR401"/>
      <c r="AIS401"/>
      <c r="AIT401"/>
      <c r="AIU401"/>
      <c r="AIV401"/>
      <c r="AIW401"/>
      <c r="AIX401"/>
      <c r="AIY401"/>
      <c r="AIZ401"/>
      <c r="AJA401"/>
      <c r="AJB401"/>
      <c r="AJC401"/>
      <c r="AJD401"/>
      <c r="AJE401"/>
      <c r="AJF401"/>
      <c r="AJG401"/>
      <c r="AJH401"/>
      <c r="AJI401"/>
      <c r="AJJ401"/>
      <c r="AJK401"/>
      <c r="AJL401"/>
      <c r="AJM401"/>
      <c r="AJN401"/>
      <c r="AJO401"/>
      <c r="AJP401"/>
      <c r="AJQ401"/>
      <c r="AJR401"/>
      <c r="AJS401"/>
      <c r="AJT401"/>
      <c r="AJU401"/>
      <c r="AJV401"/>
      <c r="AJW401"/>
      <c r="AJX401"/>
      <c r="AJY401"/>
      <c r="AJZ401"/>
      <c r="AKA401"/>
      <c r="AKB401"/>
      <c r="AKC401"/>
      <c r="AKD401"/>
      <c r="AKE401"/>
      <c r="AKF401"/>
      <c r="AKG401"/>
      <c r="AKH401"/>
      <c r="AKI401"/>
      <c r="AKJ401"/>
      <c r="AKK401"/>
      <c r="AKL401"/>
      <c r="AKM401"/>
      <c r="AKN401"/>
      <c r="AKO401"/>
      <c r="AKP401"/>
      <c r="AKQ401"/>
      <c r="AKR401"/>
      <c r="AKS401"/>
      <c r="AKT401"/>
      <c r="AKU401"/>
      <c r="AKV401"/>
      <c r="AKW401"/>
      <c r="AKX401"/>
      <c r="AKY401"/>
      <c r="AKZ401"/>
      <c r="ALA401"/>
      <c r="ALB401"/>
      <c r="ALC401"/>
      <c r="ALD401"/>
      <c r="ALE401"/>
      <c r="ALF401"/>
      <c r="ALG401"/>
      <c r="ALH401"/>
      <c r="ALI401"/>
      <c r="ALJ401"/>
      <c r="ALK401"/>
      <c r="ALL401"/>
      <c r="ALM401"/>
      <c r="ALN401"/>
      <c r="ALO401"/>
      <c r="ALP401"/>
      <c r="ALQ401"/>
      <c r="ALR401"/>
      <c r="ALS401"/>
      <c r="ALT401"/>
      <c r="ALU401"/>
      <c r="ALV401"/>
      <c r="ALW401"/>
      <c r="ALX401"/>
      <c r="ALY401"/>
      <c r="ALZ401"/>
      <c r="AMA401"/>
      <c r="AMB401"/>
      <c r="AMC401"/>
      <c r="AMD401"/>
      <c r="AME401"/>
      <c r="AMF401"/>
      <c r="AMG401"/>
      <c r="AMH401"/>
      <c r="AMI401"/>
      <c r="AMJ401"/>
    </row>
    <row r="402" spans="1:1024" ht="20" customHeight="1" x14ac:dyDescent="0.2">
      <c r="A402"/>
      <c r="B402"/>
      <c r="C402"/>
      <c r="D402"/>
      <c r="E402" s="2"/>
      <c r="F402" s="2"/>
      <c r="G402" s="271"/>
      <c r="H402" s="240"/>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c r="AAA402"/>
      <c r="AAB402"/>
      <c r="AAC402"/>
      <c r="AAD402"/>
      <c r="AAE402"/>
      <c r="AAF402"/>
      <c r="AAG402"/>
      <c r="AAH402"/>
      <c r="AAI402"/>
      <c r="AAJ402"/>
      <c r="AAK402"/>
      <c r="AAL402"/>
      <c r="AAM402"/>
      <c r="AAN402"/>
      <c r="AAO402"/>
      <c r="AAP402"/>
      <c r="AAQ402"/>
      <c r="AAR402"/>
      <c r="AAS402"/>
      <c r="AAT402"/>
      <c r="AAU402"/>
      <c r="AAV402"/>
      <c r="AAW402"/>
      <c r="AAX402"/>
      <c r="AAY402"/>
      <c r="AAZ402"/>
      <c r="ABA402"/>
      <c r="ABB402"/>
      <c r="ABC402"/>
      <c r="ABD402"/>
      <c r="ABE402"/>
      <c r="ABF402"/>
      <c r="ABG402"/>
      <c r="ABH402"/>
      <c r="ABI402"/>
      <c r="ABJ402"/>
      <c r="ABK402"/>
      <c r="ABL402"/>
      <c r="ABM402"/>
      <c r="ABN402"/>
      <c r="ABO402"/>
      <c r="ABP402"/>
      <c r="ABQ402"/>
      <c r="ABR402"/>
      <c r="ABS402"/>
      <c r="ABT402"/>
      <c r="ABU402"/>
      <c r="ABV402"/>
      <c r="ABW402"/>
      <c r="ABX402"/>
      <c r="ABY402"/>
      <c r="ABZ402"/>
      <c r="ACA402"/>
      <c r="ACB402"/>
      <c r="ACC402"/>
      <c r="ACD402"/>
      <c r="ACE402"/>
      <c r="ACF402"/>
      <c r="ACG402"/>
      <c r="ACH402"/>
      <c r="ACI402"/>
      <c r="ACJ402"/>
      <c r="ACK402"/>
      <c r="ACL402"/>
      <c r="ACM402"/>
      <c r="ACN402"/>
      <c r="ACO402"/>
      <c r="ACP402"/>
      <c r="ACQ402"/>
      <c r="ACR402"/>
      <c r="ACS402"/>
      <c r="ACT402"/>
      <c r="ACU402"/>
      <c r="ACV402"/>
      <c r="ACW402"/>
      <c r="ACX402"/>
      <c r="ACY402"/>
      <c r="ACZ402"/>
      <c r="ADA402"/>
      <c r="ADB402"/>
      <c r="ADC402"/>
      <c r="ADD402"/>
      <c r="ADE402"/>
      <c r="ADF402"/>
      <c r="ADG402"/>
      <c r="ADH402"/>
      <c r="ADI402"/>
      <c r="ADJ402"/>
      <c r="ADK402"/>
      <c r="ADL402"/>
      <c r="ADM402"/>
      <c r="ADN402"/>
      <c r="ADO402"/>
      <c r="ADP402"/>
      <c r="ADQ402"/>
      <c r="ADR402"/>
      <c r="ADS402"/>
      <c r="ADT402"/>
      <c r="ADU402"/>
      <c r="ADV402"/>
      <c r="ADW402"/>
      <c r="ADX402"/>
      <c r="ADY402"/>
      <c r="ADZ402"/>
      <c r="AEA402"/>
      <c r="AEB402"/>
      <c r="AEC402"/>
      <c r="AED402"/>
      <c r="AEE402"/>
      <c r="AEF402"/>
      <c r="AEG402"/>
      <c r="AEH402"/>
      <c r="AEI402"/>
      <c r="AEJ402"/>
      <c r="AEK402"/>
      <c r="AEL402"/>
      <c r="AEM402"/>
      <c r="AEN402"/>
      <c r="AEO402"/>
      <c r="AEP402"/>
      <c r="AEQ402"/>
      <c r="AER402"/>
      <c r="AES402"/>
      <c r="AET402"/>
      <c r="AEU402"/>
      <c r="AEV402"/>
      <c r="AEW402"/>
      <c r="AEX402"/>
      <c r="AEY402"/>
      <c r="AEZ402"/>
      <c r="AFA402"/>
      <c r="AFB402"/>
      <c r="AFC402"/>
      <c r="AFD402"/>
      <c r="AFE402"/>
      <c r="AFF402"/>
      <c r="AFG402"/>
      <c r="AFH402"/>
      <c r="AFI402"/>
      <c r="AFJ402"/>
      <c r="AFK402"/>
      <c r="AFL402"/>
      <c r="AFM402"/>
      <c r="AFN402"/>
      <c r="AFO402"/>
      <c r="AFP402"/>
      <c r="AFQ402"/>
      <c r="AFR402"/>
      <c r="AFS402"/>
      <c r="AFT402"/>
      <c r="AFU402"/>
      <c r="AFV402"/>
      <c r="AFW402"/>
      <c r="AFX402"/>
      <c r="AFY402"/>
      <c r="AFZ402"/>
      <c r="AGA402"/>
      <c r="AGB402"/>
      <c r="AGC402"/>
      <c r="AGD402"/>
      <c r="AGE402"/>
      <c r="AGF402"/>
      <c r="AGG402"/>
      <c r="AGH402"/>
      <c r="AGI402"/>
      <c r="AGJ402"/>
      <c r="AGK402"/>
      <c r="AGL402"/>
      <c r="AGM402"/>
      <c r="AGN402"/>
      <c r="AGO402"/>
      <c r="AGP402"/>
      <c r="AGQ402"/>
      <c r="AGR402"/>
      <c r="AGS402"/>
      <c r="AGT402"/>
      <c r="AGU402"/>
      <c r="AGV402"/>
      <c r="AGW402"/>
      <c r="AGX402"/>
      <c r="AGY402"/>
      <c r="AGZ402"/>
      <c r="AHA402"/>
      <c r="AHB402"/>
      <c r="AHC402"/>
      <c r="AHD402"/>
      <c r="AHE402"/>
      <c r="AHF402"/>
      <c r="AHG402"/>
      <c r="AHH402"/>
      <c r="AHI402"/>
      <c r="AHJ402"/>
      <c r="AHK402"/>
      <c r="AHL402"/>
      <c r="AHM402"/>
      <c r="AHN402"/>
      <c r="AHO402"/>
      <c r="AHP402"/>
      <c r="AHQ402"/>
      <c r="AHR402"/>
      <c r="AHS402"/>
      <c r="AHT402"/>
      <c r="AHU402"/>
      <c r="AHV402"/>
      <c r="AHW402"/>
      <c r="AHX402"/>
      <c r="AHY402"/>
      <c r="AHZ402"/>
      <c r="AIA402"/>
      <c r="AIB402"/>
      <c r="AIC402"/>
      <c r="AID402"/>
      <c r="AIE402"/>
      <c r="AIF402"/>
      <c r="AIG402"/>
      <c r="AIH402"/>
      <c r="AII402"/>
      <c r="AIJ402"/>
      <c r="AIK402"/>
      <c r="AIL402"/>
      <c r="AIM402"/>
      <c r="AIN402"/>
      <c r="AIO402"/>
      <c r="AIP402"/>
      <c r="AIQ402"/>
      <c r="AIR402"/>
      <c r="AIS402"/>
      <c r="AIT402"/>
      <c r="AIU402"/>
      <c r="AIV402"/>
      <c r="AIW402"/>
      <c r="AIX402"/>
      <c r="AIY402"/>
      <c r="AIZ402"/>
      <c r="AJA402"/>
      <c r="AJB402"/>
      <c r="AJC402"/>
      <c r="AJD402"/>
      <c r="AJE402"/>
      <c r="AJF402"/>
      <c r="AJG402"/>
      <c r="AJH402"/>
      <c r="AJI402"/>
      <c r="AJJ402"/>
      <c r="AJK402"/>
      <c r="AJL402"/>
      <c r="AJM402"/>
      <c r="AJN402"/>
      <c r="AJO402"/>
      <c r="AJP402"/>
      <c r="AJQ402"/>
      <c r="AJR402"/>
      <c r="AJS402"/>
      <c r="AJT402"/>
      <c r="AJU402"/>
      <c r="AJV402"/>
      <c r="AJW402"/>
      <c r="AJX402"/>
      <c r="AJY402"/>
      <c r="AJZ402"/>
      <c r="AKA402"/>
      <c r="AKB402"/>
      <c r="AKC402"/>
      <c r="AKD402"/>
      <c r="AKE402"/>
      <c r="AKF402"/>
      <c r="AKG402"/>
      <c r="AKH402"/>
      <c r="AKI402"/>
      <c r="AKJ402"/>
      <c r="AKK402"/>
      <c r="AKL402"/>
      <c r="AKM402"/>
      <c r="AKN402"/>
      <c r="AKO402"/>
      <c r="AKP402"/>
      <c r="AKQ402"/>
      <c r="AKR402"/>
      <c r="AKS402"/>
      <c r="AKT402"/>
      <c r="AKU402"/>
      <c r="AKV402"/>
      <c r="AKW402"/>
      <c r="AKX402"/>
      <c r="AKY402"/>
      <c r="AKZ402"/>
      <c r="ALA402"/>
      <c r="ALB402"/>
      <c r="ALC402"/>
      <c r="ALD402"/>
      <c r="ALE402"/>
      <c r="ALF402"/>
      <c r="ALG402"/>
      <c r="ALH402"/>
      <c r="ALI402"/>
      <c r="ALJ402"/>
      <c r="ALK402"/>
      <c r="ALL402"/>
      <c r="ALM402"/>
      <c r="ALN402"/>
      <c r="ALO402"/>
      <c r="ALP402"/>
      <c r="ALQ402"/>
      <c r="ALR402"/>
      <c r="ALS402"/>
      <c r="ALT402"/>
      <c r="ALU402"/>
      <c r="ALV402"/>
      <c r="ALW402"/>
      <c r="ALX402"/>
      <c r="ALY402"/>
      <c r="ALZ402"/>
      <c r="AMA402"/>
      <c r="AMB402"/>
      <c r="AMC402"/>
      <c r="AMD402"/>
      <c r="AME402"/>
      <c r="AMF402"/>
      <c r="AMG402"/>
      <c r="AMH402"/>
      <c r="AMI402"/>
      <c r="AMJ402"/>
    </row>
    <row r="403" spans="1:1024" ht="20" customHeight="1" x14ac:dyDescent="0.2">
      <c r="A403"/>
      <c r="B403"/>
      <c r="C403"/>
      <c r="D403"/>
      <c r="E403" s="2"/>
      <c r="F403" s="2"/>
      <c r="G403" s="271"/>
      <c r="H403" s="240"/>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c r="AAA403"/>
      <c r="AAB403"/>
      <c r="AAC403"/>
      <c r="AAD403"/>
      <c r="AAE403"/>
      <c r="AAF403"/>
      <c r="AAG403"/>
      <c r="AAH403"/>
      <c r="AAI403"/>
      <c r="AAJ403"/>
      <c r="AAK403"/>
      <c r="AAL403"/>
      <c r="AAM403"/>
      <c r="AAN403"/>
      <c r="AAO403"/>
      <c r="AAP403"/>
      <c r="AAQ403"/>
      <c r="AAR403"/>
      <c r="AAS403"/>
      <c r="AAT403"/>
      <c r="AAU403"/>
      <c r="AAV403"/>
      <c r="AAW403"/>
      <c r="AAX403"/>
      <c r="AAY403"/>
      <c r="AAZ403"/>
      <c r="ABA403"/>
      <c r="ABB403"/>
      <c r="ABC403"/>
      <c r="ABD403"/>
      <c r="ABE403"/>
      <c r="ABF403"/>
      <c r="ABG403"/>
      <c r="ABH403"/>
      <c r="ABI403"/>
      <c r="ABJ403"/>
      <c r="ABK403"/>
      <c r="ABL403"/>
      <c r="ABM403"/>
      <c r="ABN403"/>
      <c r="ABO403"/>
      <c r="ABP403"/>
      <c r="ABQ403"/>
      <c r="ABR403"/>
      <c r="ABS403"/>
      <c r="ABT403"/>
      <c r="ABU403"/>
      <c r="ABV403"/>
      <c r="ABW403"/>
      <c r="ABX403"/>
      <c r="ABY403"/>
      <c r="ABZ403"/>
      <c r="ACA403"/>
      <c r="ACB403"/>
      <c r="ACC403"/>
      <c r="ACD403"/>
      <c r="ACE403"/>
      <c r="ACF403"/>
      <c r="ACG403"/>
      <c r="ACH403"/>
      <c r="ACI403"/>
      <c r="ACJ403"/>
      <c r="ACK403"/>
      <c r="ACL403"/>
      <c r="ACM403"/>
      <c r="ACN403"/>
      <c r="ACO403"/>
      <c r="ACP403"/>
      <c r="ACQ403"/>
      <c r="ACR403"/>
      <c r="ACS403"/>
      <c r="ACT403"/>
      <c r="ACU403"/>
      <c r="ACV403"/>
      <c r="ACW403"/>
      <c r="ACX403"/>
      <c r="ACY403"/>
      <c r="ACZ403"/>
      <c r="ADA403"/>
      <c r="ADB403"/>
      <c r="ADC403"/>
      <c r="ADD403"/>
      <c r="ADE403"/>
      <c r="ADF403"/>
      <c r="ADG403"/>
      <c r="ADH403"/>
      <c r="ADI403"/>
      <c r="ADJ403"/>
      <c r="ADK403"/>
      <c r="ADL403"/>
      <c r="ADM403"/>
      <c r="ADN403"/>
      <c r="ADO403"/>
      <c r="ADP403"/>
      <c r="ADQ403"/>
      <c r="ADR403"/>
      <c r="ADS403"/>
      <c r="ADT403"/>
      <c r="ADU403"/>
      <c r="ADV403"/>
      <c r="ADW403"/>
      <c r="ADX403"/>
      <c r="ADY403"/>
      <c r="ADZ403"/>
      <c r="AEA403"/>
      <c r="AEB403"/>
      <c r="AEC403"/>
      <c r="AED403"/>
      <c r="AEE403"/>
      <c r="AEF403"/>
      <c r="AEG403"/>
      <c r="AEH403"/>
      <c r="AEI403"/>
      <c r="AEJ403"/>
      <c r="AEK403"/>
      <c r="AEL403"/>
      <c r="AEM403"/>
      <c r="AEN403"/>
      <c r="AEO403"/>
      <c r="AEP403"/>
      <c r="AEQ403"/>
      <c r="AER403"/>
      <c r="AES403"/>
      <c r="AET403"/>
      <c r="AEU403"/>
      <c r="AEV403"/>
      <c r="AEW403"/>
      <c r="AEX403"/>
      <c r="AEY403"/>
      <c r="AEZ403"/>
      <c r="AFA403"/>
      <c r="AFB403"/>
      <c r="AFC403"/>
      <c r="AFD403"/>
      <c r="AFE403"/>
      <c r="AFF403"/>
      <c r="AFG403"/>
      <c r="AFH403"/>
      <c r="AFI403"/>
      <c r="AFJ403"/>
      <c r="AFK403"/>
      <c r="AFL403"/>
      <c r="AFM403"/>
      <c r="AFN403"/>
      <c r="AFO403"/>
      <c r="AFP403"/>
      <c r="AFQ403"/>
      <c r="AFR403"/>
      <c r="AFS403"/>
      <c r="AFT403"/>
      <c r="AFU403"/>
      <c r="AFV403"/>
      <c r="AFW403"/>
      <c r="AFX403"/>
      <c r="AFY403"/>
      <c r="AFZ403"/>
      <c r="AGA403"/>
      <c r="AGB403"/>
      <c r="AGC403"/>
      <c r="AGD403"/>
      <c r="AGE403"/>
      <c r="AGF403"/>
      <c r="AGG403"/>
      <c r="AGH403"/>
      <c r="AGI403"/>
      <c r="AGJ403"/>
      <c r="AGK403"/>
      <c r="AGL403"/>
      <c r="AGM403"/>
      <c r="AGN403"/>
      <c r="AGO403"/>
      <c r="AGP403"/>
      <c r="AGQ403"/>
      <c r="AGR403"/>
      <c r="AGS403"/>
      <c r="AGT403"/>
      <c r="AGU403"/>
      <c r="AGV403"/>
      <c r="AGW403"/>
      <c r="AGX403"/>
      <c r="AGY403"/>
      <c r="AGZ403"/>
      <c r="AHA403"/>
      <c r="AHB403"/>
      <c r="AHC403"/>
      <c r="AHD403"/>
      <c r="AHE403"/>
      <c r="AHF403"/>
      <c r="AHG403"/>
      <c r="AHH403"/>
      <c r="AHI403"/>
      <c r="AHJ403"/>
      <c r="AHK403"/>
      <c r="AHL403"/>
      <c r="AHM403"/>
      <c r="AHN403"/>
      <c r="AHO403"/>
      <c r="AHP403"/>
      <c r="AHQ403"/>
      <c r="AHR403"/>
      <c r="AHS403"/>
      <c r="AHT403"/>
      <c r="AHU403"/>
      <c r="AHV403"/>
      <c r="AHW403"/>
      <c r="AHX403"/>
      <c r="AHY403"/>
      <c r="AHZ403"/>
      <c r="AIA403"/>
      <c r="AIB403"/>
      <c r="AIC403"/>
      <c r="AID403"/>
      <c r="AIE403"/>
      <c r="AIF403"/>
      <c r="AIG403"/>
      <c r="AIH403"/>
      <c r="AII403"/>
      <c r="AIJ403"/>
      <c r="AIK403"/>
      <c r="AIL403"/>
      <c r="AIM403"/>
      <c r="AIN403"/>
      <c r="AIO403"/>
      <c r="AIP403"/>
      <c r="AIQ403"/>
      <c r="AIR403"/>
      <c r="AIS403"/>
      <c r="AIT403"/>
      <c r="AIU403"/>
      <c r="AIV403"/>
      <c r="AIW403"/>
      <c r="AIX403"/>
      <c r="AIY403"/>
      <c r="AIZ403"/>
      <c r="AJA403"/>
      <c r="AJB403"/>
      <c r="AJC403"/>
      <c r="AJD403"/>
      <c r="AJE403"/>
      <c r="AJF403"/>
      <c r="AJG403"/>
      <c r="AJH403"/>
      <c r="AJI403"/>
      <c r="AJJ403"/>
      <c r="AJK403"/>
      <c r="AJL403"/>
      <c r="AJM403"/>
      <c r="AJN403"/>
      <c r="AJO403"/>
      <c r="AJP403"/>
      <c r="AJQ403"/>
      <c r="AJR403"/>
      <c r="AJS403"/>
      <c r="AJT403"/>
      <c r="AJU403"/>
      <c r="AJV403"/>
      <c r="AJW403"/>
      <c r="AJX403"/>
      <c r="AJY403"/>
      <c r="AJZ403"/>
      <c r="AKA403"/>
      <c r="AKB403"/>
      <c r="AKC403"/>
      <c r="AKD403"/>
      <c r="AKE403"/>
      <c r="AKF403"/>
      <c r="AKG403"/>
      <c r="AKH403"/>
      <c r="AKI403"/>
      <c r="AKJ403"/>
      <c r="AKK403"/>
      <c r="AKL403"/>
      <c r="AKM403"/>
      <c r="AKN403"/>
      <c r="AKO403"/>
      <c r="AKP403"/>
      <c r="AKQ403"/>
      <c r="AKR403"/>
      <c r="AKS403"/>
      <c r="AKT403"/>
      <c r="AKU403"/>
      <c r="AKV403"/>
      <c r="AKW403"/>
      <c r="AKX403"/>
      <c r="AKY403"/>
      <c r="AKZ403"/>
      <c r="ALA403"/>
      <c r="ALB403"/>
      <c r="ALC403"/>
      <c r="ALD403"/>
      <c r="ALE403"/>
      <c r="ALF403"/>
      <c r="ALG403"/>
      <c r="ALH403"/>
      <c r="ALI403"/>
      <c r="ALJ403"/>
      <c r="ALK403"/>
      <c r="ALL403"/>
      <c r="ALM403"/>
      <c r="ALN403"/>
      <c r="ALO403"/>
      <c r="ALP403"/>
      <c r="ALQ403"/>
      <c r="ALR403"/>
      <c r="ALS403"/>
      <c r="ALT403"/>
      <c r="ALU403"/>
      <c r="ALV403"/>
      <c r="ALW403"/>
      <c r="ALX403"/>
      <c r="ALY403"/>
      <c r="ALZ403"/>
      <c r="AMA403"/>
      <c r="AMB403"/>
      <c r="AMC403"/>
      <c r="AMD403"/>
      <c r="AME403"/>
      <c r="AMF403"/>
      <c r="AMG403"/>
      <c r="AMH403"/>
      <c r="AMI403"/>
      <c r="AMJ403"/>
    </row>
    <row r="404" spans="1:1024" ht="20" customHeight="1" x14ac:dyDescent="0.2">
      <c r="A404"/>
      <c r="B404"/>
      <c r="C404"/>
      <c r="D404"/>
      <c r="E404" s="2"/>
      <c r="F404" s="2"/>
      <c r="G404" s="271"/>
      <c r="H404" s="240"/>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c r="AAA404"/>
      <c r="AAB404"/>
      <c r="AAC404"/>
      <c r="AAD404"/>
      <c r="AAE404"/>
      <c r="AAF404"/>
      <c r="AAG404"/>
      <c r="AAH404"/>
      <c r="AAI404"/>
      <c r="AAJ404"/>
      <c r="AAK404"/>
      <c r="AAL404"/>
      <c r="AAM404"/>
      <c r="AAN404"/>
      <c r="AAO404"/>
      <c r="AAP404"/>
      <c r="AAQ404"/>
      <c r="AAR404"/>
      <c r="AAS404"/>
      <c r="AAT404"/>
      <c r="AAU404"/>
      <c r="AAV404"/>
      <c r="AAW404"/>
      <c r="AAX404"/>
      <c r="AAY404"/>
      <c r="AAZ404"/>
      <c r="ABA404"/>
      <c r="ABB404"/>
      <c r="ABC404"/>
      <c r="ABD404"/>
      <c r="ABE404"/>
      <c r="ABF404"/>
      <c r="ABG404"/>
      <c r="ABH404"/>
      <c r="ABI404"/>
      <c r="ABJ404"/>
      <c r="ABK404"/>
      <c r="ABL404"/>
      <c r="ABM404"/>
      <c r="ABN404"/>
      <c r="ABO404"/>
      <c r="ABP404"/>
      <c r="ABQ404"/>
      <c r="ABR404"/>
      <c r="ABS404"/>
      <c r="ABT404"/>
      <c r="ABU404"/>
      <c r="ABV404"/>
      <c r="ABW404"/>
      <c r="ABX404"/>
      <c r="ABY404"/>
      <c r="ABZ404"/>
      <c r="ACA404"/>
      <c r="ACB404"/>
      <c r="ACC404"/>
      <c r="ACD404"/>
      <c r="ACE404"/>
      <c r="ACF404"/>
      <c r="ACG404"/>
      <c r="ACH404"/>
      <c r="ACI404"/>
      <c r="ACJ404"/>
      <c r="ACK404"/>
      <c r="ACL404"/>
      <c r="ACM404"/>
      <c r="ACN404"/>
      <c r="ACO404"/>
      <c r="ACP404"/>
      <c r="ACQ404"/>
      <c r="ACR404"/>
      <c r="ACS404"/>
      <c r="ACT404"/>
      <c r="ACU404"/>
      <c r="ACV404"/>
      <c r="ACW404"/>
      <c r="ACX404"/>
      <c r="ACY404"/>
      <c r="ACZ404"/>
      <c r="ADA404"/>
      <c r="ADB404"/>
      <c r="ADC404"/>
      <c r="ADD404"/>
      <c r="ADE404"/>
      <c r="ADF404"/>
      <c r="ADG404"/>
      <c r="ADH404"/>
      <c r="ADI404"/>
      <c r="ADJ404"/>
      <c r="ADK404"/>
      <c r="ADL404"/>
      <c r="ADM404"/>
      <c r="ADN404"/>
      <c r="ADO404"/>
      <c r="ADP404"/>
      <c r="ADQ404"/>
      <c r="ADR404"/>
      <c r="ADS404"/>
      <c r="ADT404"/>
      <c r="ADU404"/>
      <c r="ADV404"/>
      <c r="ADW404"/>
      <c r="ADX404"/>
      <c r="ADY404"/>
      <c r="ADZ404"/>
      <c r="AEA404"/>
      <c r="AEB404"/>
      <c r="AEC404"/>
      <c r="AED404"/>
      <c r="AEE404"/>
      <c r="AEF404"/>
      <c r="AEG404"/>
      <c r="AEH404"/>
      <c r="AEI404"/>
      <c r="AEJ404"/>
      <c r="AEK404"/>
      <c r="AEL404"/>
      <c r="AEM404"/>
      <c r="AEN404"/>
      <c r="AEO404"/>
      <c r="AEP404"/>
      <c r="AEQ404"/>
      <c r="AER404"/>
      <c r="AES404"/>
      <c r="AET404"/>
      <c r="AEU404"/>
      <c r="AEV404"/>
      <c r="AEW404"/>
      <c r="AEX404"/>
      <c r="AEY404"/>
      <c r="AEZ404"/>
      <c r="AFA404"/>
      <c r="AFB404"/>
      <c r="AFC404"/>
      <c r="AFD404"/>
      <c r="AFE404"/>
      <c r="AFF404"/>
      <c r="AFG404"/>
      <c r="AFH404"/>
      <c r="AFI404"/>
      <c r="AFJ404"/>
      <c r="AFK404"/>
      <c r="AFL404"/>
      <c r="AFM404"/>
      <c r="AFN404"/>
      <c r="AFO404"/>
      <c r="AFP404"/>
      <c r="AFQ404"/>
      <c r="AFR404"/>
      <c r="AFS404"/>
      <c r="AFT404"/>
      <c r="AFU404"/>
      <c r="AFV404"/>
      <c r="AFW404"/>
      <c r="AFX404"/>
      <c r="AFY404"/>
      <c r="AFZ404"/>
      <c r="AGA404"/>
      <c r="AGB404"/>
      <c r="AGC404"/>
      <c r="AGD404"/>
      <c r="AGE404"/>
      <c r="AGF404"/>
      <c r="AGG404"/>
      <c r="AGH404"/>
      <c r="AGI404"/>
      <c r="AGJ404"/>
      <c r="AGK404"/>
      <c r="AGL404"/>
      <c r="AGM404"/>
      <c r="AGN404"/>
      <c r="AGO404"/>
      <c r="AGP404"/>
      <c r="AGQ404"/>
      <c r="AGR404"/>
      <c r="AGS404"/>
      <c r="AGT404"/>
      <c r="AGU404"/>
      <c r="AGV404"/>
      <c r="AGW404"/>
      <c r="AGX404"/>
      <c r="AGY404"/>
      <c r="AGZ404"/>
      <c r="AHA404"/>
      <c r="AHB404"/>
      <c r="AHC404"/>
      <c r="AHD404"/>
      <c r="AHE404"/>
      <c r="AHF404"/>
      <c r="AHG404"/>
      <c r="AHH404"/>
      <c r="AHI404"/>
      <c r="AHJ404"/>
      <c r="AHK404"/>
      <c r="AHL404"/>
      <c r="AHM404"/>
      <c r="AHN404"/>
      <c r="AHO404"/>
      <c r="AHP404"/>
      <c r="AHQ404"/>
      <c r="AHR404"/>
      <c r="AHS404"/>
      <c r="AHT404"/>
      <c r="AHU404"/>
      <c r="AHV404"/>
      <c r="AHW404"/>
      <c r="AHX404"/>
      <c r="AHY404"/>
      <c r="AHZ404"/>
      <c r="AIA404"/>
      <c r="AIB404"/>
      <c r="AIC404"/>
      <c r="AID404"/>
      <c r="AIE404"/>
      <c r="AIF404"/>
      <c r="AIG404"/>
      <c r="AIH404"/>
      <c r="AII404"/>
      <c r="AIJ404"/>
      <c r="AIK404"/>
      <c r="AIL404"/>
      <c r="AIM404"/>
      <c r="AIN404"/>
      <c r="AIO404"/>
      <c r="AIP404"/>
      <c r="AIQ404"/>
      <c r="AIR404"/>
      <c r="AIS404"/>
      <c r="AIT404"/>
      <c r="AIU404"/>
      <c r="AIV404"/>
      <c r="AIW404"/>
      <c r="AIX404"/>
      <c r="AIY404"/>
      <c r="AIZ404"/>
      <c r="AJA404"/>
      <c r="AJB404"/>
      <c r="AJC404"/>
      <c r="AJD404"/>
      <c r="AJE404"/>
      <c r="AJF404"/>
      <c r="AJG404"/>
      <c r="AJH404"/>
      <c r="AJI404"/>
      <c r="AJJ404"/>
      <c r="AJK404"/>
      <c r="AJL404"/>
      <c r="AJM404"/>
      <c r="AJN404"/>
      <c r="AJO404"/>
      <c r="AJP404"/>
      <c r="AJQ404"/>
      <c r="AJR404"/>
      <c r="AJS404"/>
      <c r="AJT404"/>
      <c r="AJU404"/>
      <c r="AJV404"/>
      <c r="AJW404"/>
      <c r="AJX404"/>
      <c r="AJY404"/>
      <c r="AJZ404"/>
      <c r="AKA404"/>
      <c r="AKB404"/>
      <c r="AKC404"/>
      <c r="AKD404"/>
      <c r="AKE404"/>
      <c r="AKF404"/>
      <c r="AKG404"/>
      <c r="AKH404"/>
      <c r="AKI404"/>
      <c r="AKJ404"/>
      <c r="AKK404"/>
      <c r="AKL404"/>
      <c r="AKM404"/>
      <c r="AKN404"/>
      <c r="AKO404"/>
      <c r="AKP404"/>
      <c r="AKQ404"/>
      <c r="AKR404"/>
      <c r="AKS404"/>
      <c r="AKT404"/>
      <c r="AKU404"/>
      <c r="AKV404"/>
      <c r="AKW404"/>
      <c r="AKX404"/>
      <c r="AKY404"/>
      <c r="AKZ404"/>
      <c r="ALA404"/>
      <c r="ALB404"/>
      <c r="ALC404"/>
      <c r="ALD404"/>
      <c r="ALE404"/>
      <c r="ALF404"/>
      <c r="ALG404"/>
      <c r="ALH404"/>
      <c r="ALI404"/>
      <c r="ALJ404"/>
      <c r="ALK404"/>
      <c r="ALL404"/>
      <c r="ALM404"/>
      <c r="ALN404"/>
      <c r="ALO404"/>
      <c r="ALP404"/>
      <c r="ALQ404"/>
      <c r="ALR404"/>
      <c r="ALS404"/>
      <c r="ALT404"/>
      <c r="ALU404"/>
      <c r="ALV404"/>
      <c r="ALW404"/>
      <c r="ALX404"/>
      <c r="ALY404"/>
      <c r="ALZ404"/>
      <c r="AMA404"/>
      <c r="AMB404"/>
      <c r="AMC404"/>
      <c r="AMD404"/>
      <c r="AME404"/>
      <c r="AMF404"/>
      <c r="AMG404"/>
      <c r="AMH404"/>
      <c r="AMI404"/>
      <c r="AMJ404"/>
    </row>
    <row r="405" spans="1:1024" ht="20" customHeight="1" x14ac:dyDescent="0.2">
      <c r="A405"/>
      <c r="B405"/>
      <c r="C405"/>
      <c r="D405"/>
      <c r="E405" s="2"/>
      <c r="F405" s="2"/>
      <c r="G405" s="271"/>
      <c r="H405" s="240"/>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c r="AAA405"/>
      <c r="AAB405"/>
      <c r="AAC405"/>
      <c r="AAD405"/>
      <c r="AAE405"/>
      <c r="AAF405"/>
      <c r="AAG405"/>
      <c r="AAH405"/>
      <c r="AAI405"/>
      <c r="AAJ405"/>
      <c r="AAK405"/>
      <c r="AAL405"/>
      <c r="AAM405"/>
      <c r="AAN405"/>
      <c r="AAO405"/>
      <c r="AAP405"/>
      <c r="AAQ405"/>
      <c r="AAR405"/>
      <c r="AAS405"/>
      <c r="AAT405"/>
      <c r="AAU405"/>
      <c r="AAV405"/>
      <c r="AAW405"/>
      <c r="AAX405"/>
      <c r="AAY405"/>
      <c r="AAZ405"/>
      <c r="ABA405"/>
      <c r="ABB405"/>
      <c r="ABC405"/>
      <c r="ABD405"/>
      <c r="ABE405"/>
      <c r="ABF405"/>
      <c r="ABG405"/>
      <c r="ABH405"/>
      <c r="ABI405"/>
      <c r="ABJ405"/>
      <c r="ABK405"/>
      <c r="ABL405"/>
      <c r="ABM405"/>
      <c r="ABN405"/>
      <c r="ABO405"/>
      <c r="ABP405"/>
      <c r="ABQ405"/>
      <c r="ABR405"/>
      <c r="ABS405"/>
      <c r="ABT405"/>
      <c r="ABU405"/>
      <c r="ABV405"/>
      <c r="ABW405"/>
      <c r="ABX405"/>
      <c r="ABY405"/>
      <c r="ABZ405"/>
      <c r="ACA405"/>
      <c r="ACB405"/>
      <c r="ACC405"/>
      <c r="ACD405"/>
      <c r="ACE405"/>
      <c r="ACF405"/>
      <c r="ACG405"/>
      <c r="ACH405"/>
      <c r="ACI405"/>
      <c r="ACJ405"/>
      <c r="ACK405"/>
      <c r="ACL405"/>
      <c r="ACM405"/>
      <c r="ACN405"/>
      <c r="ACO405"/>
      <c r="ACP405"/>
      <c r="ACQ405"/>
      <c r="ACR405"/>
      <c r="ACS405"/>
      <c r="ACT405"/>
      <c r="ACU405"/>
      <c r="ACV405"/>
      <c r="ACW405"/>
      <c r="ACX405"/>
      <c r="ACY405"/>
      <c r="ACZ405"/>
      <c r="ADA405"/>
      <c r="ADB405"/>
      <c r="ADC405"/>
      <c r="ADD405"/>
      <c r="ADE405"/>
      <c r="ADF405"/>
      <c r="ADG405"/>
      <c r="ADH405"/>
      <c r="ADI405"/>
      <c r="ADJ405"/>
      <c r="ADK405"/>
      <c r="ADL405"/>
      <c r="ADM405"/>
      <c r="ADN405"/>
      <c r="ADO405"/>
      <c r="ADP405"/>
      <c r="ADQ405"/>
      <c r="ADR405"/>
      <c r="ADS405"/>
      <c r="ADT405"/>
      <c r="ADU405"/>
      <c r="ADV405"/>
      <c r="ADW405"/>
      <c r="ADX405"/>
      <c r="ADY405"/>
      <c r="ADZ405"/>
      <c r="AEA405"/>
      <c r="AEB405"/>
      <c r="AEC405"/>
      <c r="AED405"/>
      <c r="AEE405"/>
      <c r="AEF405"/>
      <c r="AEG405"/>
      <c r="AEH405"/>
      <c r="AEI405"/>
      <c r="AEJ405"/>
      <c r="AEK405"/>
      <c r="AEL405"/>
      <c r="AEM405"/>
      <c r="AEN405"/>
      <c r="AEO405"/>
      <c r="AEP405"/>
      <c r="AEQ405"/>
      <c r="AER405"/>
      <c r="AES405"/>
      <c r="AET405"/>
      <c r="AEU405"/>
      <c r="AEV405"/>
      <c r="AEW405"/>
      <c r="AEX405"/>
      <c r="AEY405"/>
      <c r="AEZ405"/>
      <c r="AFA405"/>
      <c r="AFB405"/>
      <c r="AFC405"/>
      <c r="AFD405"/>
      <c r="AFE405"/>
      <c r="AFF405"/>
      <c r="AFG405"/>
      <c r="AFH405"/>
      <c r="AFI405"/>
      <c r="AFJ405"/>
      <c r="AFK405"/>
      <c r="AFL405"/>
      <c r="AFM405"/>
      <c r="AFN405"/>
      <c r="AFO405"/>
      <c r="AFP405"/>
      <c r="AFQ405"/>
      <c r="AFR405"/>
      <c r="AFS405"/>
      <c r="AFT405"/>
      <c r="AFU405"/>
      <c r="AFV405"/>
      <c r="AFW405"/>
      <c r="AFX405"/>
      <c r="AFY405"/>
      <c r="AFZ405"/>
      <c r="AGA405"/>
      <c r="AGB405"/>
      <c r="AGC405"/>
      <c r="AGD405"/>
      <c r="AGE405"/>
      <c r="AGF405"/>
      <c r="AGG405"/>
      <c r="AGH405"/>
      <c r="AGI405"/>
      <c r="AGJ405"/>
      <c r="AGK405"/>
      <c r="AGL405"/>
      <c r="AGM405"/>
      <c r="AGN405"/>
      <c r="AGO405"/>
      <c r="AGP405"/>
      <c r="AGQ405"/>
      <c r="AGR405"/>
      <c r="AGS405"/>
      <c r="AGT405"/>
      <c r="AGU405"/>
      <c r="AGV405"/>
      <c r="AGW405"/>
      <c r="AGX405"/>
      <c r="AGY405"/>
      <c r="AGZ405"/>
      <c r="AHA405"/>
      <c r="AHB405"/>
      <c r="AHC405"/>
      <c r="AHD405"/>
      <c r="AHE405"/>
      <c r="AHF405"/>
      <c r="AHG405"/>
      <c r="AHH405"/>
      <c r="AHI405"/>
      <c r="AHJ405"/>
      <c r="AHK405"/>
      <c r="AHL405"/>
      <c r="AHM405"/>
      <c r="AHN405"/>
      <c r="AHO405"/>
      <c r="AHP405"/>
      <c r="AHQ405"/>
      <c r="AHR405"/>
      <c r="AHS405"/>
      <c r="AHT405"/>
      <c r="AHU405"/>
      <c r="AHV405"/>
      <c r="AHW405"/>
      <c r="AHX405"/>
      <c r="AHY405"/>
      <c r="AHZ405"/>
      <c r="AIA405"/>
      <c r="AIB405"/>
      <c r="AIC405"/>
      <c r="AID405"/>
      <c r="AIE405"/>
      <c r="AIF405"/>
      <c r="AIG405"/>
      <c r="AIH405"/>
      <c r="AII405"/>
      <c r="AIJ405"/>
      <c r="AIK405"/>
      <c r="AIL405"/>
      <c r="AIM405"/>
      <c r="AIN405"/>
      <c r="AIO405"/>
      <c r="AIP405"/>
      <c r="AIQ405"/>
      <c r="AIR405"/>
      <c r="AIS405"/>
      <c r="AIT405"/>
      <c r="AIU405"/>
      <c r="AIV405"/>
      <c r="AIW405"/>
      <c r="AIX405"/>
      <c r="AIY405"/>
      <c r="AIZ405"/>
      <c r="AJA405"/>
      <c r="AJB405"/>
      <c r="AJC405"/>
      <c r="AJD405"/>
      <c r="AJE405"/>
      <c r="AJF405"/>
      <c r="AJG405"/>
      <c r="AJH405"/>
      <c r="AJI405"/>
      <c r="AJJ405"/>
      <c r="AJK405"/>
      <c r="AJL405"/>
      <c r="AJM405"/>
      <c r="AJN405"/>
      <c r="AJO405"/>
      <c r="AJP405"/>
      <c r="AJQ405"/>
      <c r="AJR405"/>
      <c r="AJS405"/>
      <c r="AJT405"/>
      <c r="AJU405"/>
      <c r="AJV405"/>
      <c r="AJW405"/>
      <c r="AJX405"/>
      <c r="AJY405"/>
      <c r="AJZ405"/>
      <c r="AKA405"/>
      <c r="AKB405"/>
      <c r="AKC405"/>
      <c r="AKD405"/>
      <c r="AKE405"/>
      <c r="AKF405"/>
      <c r="AKG405"/>
      <c r="AKH405"/>
      <c r="AKI405"/>
      <c r="AKJ405"/>
      <c r="AKK405"/>
      <c r="AKL405"/>
      <c r="AKM405"/>
      <c r="AKN405"/>
      <c r="AKO405"/>
      <c r="AKP405"/>
      <c r="AKQ405"/>
      <c r="AKR405"/>
      <c r="AKS405"/>
      <c r="AKT405"/>
      <c r="AKU405"/>
      <c r="AKV405"/>
      <c r="AKW405"/>
      <c r="AKX405"/>
      <c r="AKY405"/>
      <c r="AKZ405"/>
      <c r="ALA405"/>
      <c r="ALB405"/>
      <c r="ALC405"/>
      <c r="ALD405"/>
      <c r="ALE405"/>
      <c r="ALF405"/>
      <c r="ALG405"/>
      <c r="ALH405"/>
      <c r="ALI405"/>
      <c r="ALJ405"/>
      <c r="ALK405"/>
      <c r="ALL405"/>
      <c r="ALM405"/>
      <c r="ALN405"/>
      <c r="ALO405"/>
      <c r="ALP405"/>
      <c r="ALQ405"/>
      <c r="ALR405"/>
      <c r="ALS405"/>
      <c r="ALT405"/>
      <c r="ALU405"/>
      <c r="ALV405"/>
      <c r="ALW405"/>
      <c r="ALX405"/>
      <c r="ALY405"/>
      <c r="ALZ405"/>
      <c r="AMA405"/>
      <c r="AMB405"/>
      <c r="AMC405"/>
      <c r="AMD405"/>
      <c r="AME405"/>
      <c r="AMF405"/>
      <c r="AMG405"/>
      <c r="AMH405"/>
      <c r="AMI405"/>
      <c r="AMJ405"/>
    </row>
    <row r="406" spans="1:1024" ht="20" customHeight="1" x14ac:dyDescent="0.2">
      <c r="A406"/>
      <c r="B406"/>
      <c r="C406"/>
      <c r="D406"/>
      <c r="E406" s="2"/>
      <c r="F406" s="2"/>
      <c r="G406" s="271"/>
      <c r="H406" s="240"/>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c r="AAA406"/>
      <c r="AAB406"/>
      <c r="AAC406"/>
      <c r="AAD406"/>
      <c r="AAE406"/>
      <c r="AAF406"/>
      <c r="AAG406"/>
      <c r="AAH406"/>
      <c r="AAI406"/>
      <c r="AAJ406"/>
      <c r="AAK406"/>
      <c r="AAL406"/>
      <c r="AAM406"/>
      <c r="AAN406"/>
      <c r="AAO406"/>
      <c r="AAP406"/>
      <c r="AAQ406"/>
      <c r="AAR406"/>
      <c r="AAS406"/>
      <c r="AAT406"/>
      <c r="AAU406"/>
      <c r="AAV406"/>
      <c r="AAW406"/>
      <c r="AAX406"/>
      <c r="AAY406"/>
      <c r="AAZ406"/>
      <c r="ABA406"/>
      <c r="ABB406"/>
      <c r="ABC406"/>
      <c r="ABD406"/>
      <c r="ABE406"/>
      <c r="ABF406"/>
      <c r="ABG406"/>
      <c r="ABH406"/>
      <c r="ABI406"/>
      <c r="ABJ406"/>
      <c r="ABK406"/>
      <c r="ABL406"/>
      <c r="ABM406"/>
      <c r="ABN406"/>
      <c r="ABO406"/>
      <c r="ABP406"/>
      <c r="ABQ406"/>
      <c r="ABR406"/>
      <c r="ABS406"/>
      <c r="ABT406"/>
      <c r="ABU406"/>
      <c r="ABV406"/>
      <c r="ABW406"/>
      <c r="ABX406"/>
      <c r="ABY406"/>
      <c r="ABZ406"/>
      <c r="ACA406"/>
      <c r="ACB406"/>
      <c r="ACC406"/>
      <c r="ACD406"/>
      <c r="ACE406"/>
      <c r="ACF406"/>
      <c r="ACG406"/>
      <c r="ACH406"/>
      <c r="ACI406"/>
      <c r="ACJ406"/>
      <c r="ACK406"/>
      <c r="ACL406"/>
      <c r="ACM406"/>
      <c r="ACN406"/>
      <c r="ACO406"/>
      <c r="ACP406"/>
      <c r="ACQ406"/>
      <c r="ACR406"/>
      <c r="ACS406"/>
      <c r="ACT406"/>
      <c r="ACU406"/>
      <c r="ACV406"/>
      <c r="ACW406"/>
      <c r="ACX406"/>
      <c r="ACY406"/>
      <c r="ACZ406"/>
      <c r="ADA406"/>
      <c r="ADB406"/>
      <c r="ADC406"/>
      <c r="ADD406"/>
      <c r="ADE406"/>
      <c r="ADF406"/>
      <c r="ADG406"/>
      <c r="ADH406"/>
      <c r="ADI406"/>
      <c r="ADJ406"/>
      <c r="ADK406"/>
      <c r="ADL406"/>
      <c r="ADM406"/>
      <c r="ADN406"/>
      <c r="ADO406"/>
      <c r="ADP406"/>
      <c r="ADQ406"/>
      <c r="ADR406"/>
      <c r="ADS406"/>
      <c r="ADT406"/>
      <c r="ADU406"/>
      <c r="ADV406"/>
      <c r="ADW406"/>
      <c r="ADX406"/>
      <c r="ADY406"/>
      <c r="ADZ406"/>
      <c r="AEA406"/>
      <c r="AEB406"/>
      <c r="AEC406"/>
      <c r="AED406"/>
      <c r="AEE406"/>
      <c r="AEF406"/>
      <c r="AEG406"/>
      <c r="AEH406"/>
      <c r="AEI406"/>
      <c r="AEJ406"/>
      <c r="AEK406"/>
      <c r="AEL406"/>
      <c r="AEM406"/>
      <c r="AEN406"/>
      <c r="AEO406"/>
      <c r="AEP406"/>
      <c r="AEQ406"/>
      <c r="AER406"/>
      <c r="AES406"/>
      <c r="AET406"/>
      <c r="AEU406"/>
      <c r="AEV406"/>
      <c r="AEW406"/>
      <c r="AEX406"/>
      <c r="AEY406"/>
      <c r="AEZ406"/>
      <c r="AFA406"/>
      <c r="AFB406"/>
      <c r="AFC406"/>
      <c r="AFD406"/>
      <c r="AFE406"/>
      <c r="AFF406"/>
      <c r="AFG406"/>
      <c r="AFH406"/>
      <c r="AFI406"/>
      <c r="AFJ406"/>
      <c r="AFK406"/>
      <c r="AFL406"/>
      <c r="AFM406"/>
      <c r="AFN406"/>
      <c r="AFO406"/>
      <c r="AFP406"/>
      <c r="AFQ406"/>
      <c r="AFR406"/>
      <c r="AFS406"/>
      <c r="AFT406"/>
      <c r="AFU406"/>
      <c r="AFV406"/>
      <c r="AFW406"/>
      <c r="AFX406"/>
      <c r="AFY406"/>
      <c r="AFZ406"/>
      <c r="AGA406"/>
      <c r="AGB406"/>
      <c r="AGC406"/>
      <c r="AGD406"/>
      <c r="AGE406"/>
      <c r="AGF406"/>
      <c r="AGG406"/>
      <c r="AGH406"/>
      <c r="AGI406"/>
      <c r="AGJ406"/>
      <c r="AGK406"/>
      <c r="AGL406"/>
      <c r="AGM406"/>
      <c r="AGN406"/>
      <c r="AGO406"/>
      <c r="AGP406"/>
      <c r="AGQ406"/>
      <c r="AGR406"/>
      <c r="AGS406"/>
      <c r="AGT406"/>
      <c r="AGU406"/>
      <c r="AGV406"/>
      <c r="AGW406"/>
      <c r="AGX406"/>
      <c r="AGY406"/>
      <c r="AGZ406"/>
      <c r="AHA406"/>
      <c r="AHB406"/>
      <c r="AHC406"/>
      <c r="AHD406"/>
      <c r="AHE406"/>
      <c r="AHF406"/>
      <c r="AHG406"/>
      <c r="AHH406"/>
      <c r="AHI406"/>
      <c r="AHJ406"/>
      <c r="AHK406"/>
      <c r="AHL406"/>
      <c r="AHM406"/>
      <c r="AHN406"/>
      <c r="AHO406"/>
      <c r="AHP406"/>
      <c r="AHQ406"/>
      <c r="AHR406"/>
      <c r="AHS406"/>
      <c r="AHT406"/>
      <c r="AHU406"/>
      <c r="AHV406"/>
      <c r="AHW406"/>
      <c r="AHX406"/>
      <c r="AHY406"/>
      <c r="AHZ406"/>
      <c r="AIA406"/>
      <c r="AIB406"/>
      <c r="AIC406"/>
      <c r="AID406"/>
      <c r="AIE406"/>
      <c r="AIF406"/>
      <c r="AIG406"/>
      <c r="AIH406"/>
      <c r="AII406"/>
      <c r="AIJ406"/>
      <c r="AIK406"/>
      <c r="AIL406"/>
      <c r="AIM406"/>
      <c r="AIN406"/>
      <c r="AIO406"/>
      <c r="AIP406"/>
      <c r="AIQ406"/>
      <c r="AIR406"/>
      <c r="AIS406"/>
      <c r="AIT406"/>
      <c r="AIU406"/>
      <c r="AIV406"/>
      <c r="AIW406"/>
      <c r="AIX406"/>
      <c r="AIY406"/>
      <c r="AIZ406"/>
      <c r="AJA406"/>
      <c r="AJB406"/>
      <c r="AJC406"/>
      <c r="AJD406"/>
      <c r="AJE406"/>
      <c r="AJF406"/>
      <c r="AJG406"/>
      <c r="AJH406"/>
      <c r="AJI406"/>
      <c r="AJJ406"/>
      <c r="AJK406"/>
      <c r="AJL406"/>
      <c r="AJM406"/>
      <c r="AJN406"/>
      <c r="AJO406"/>
      <c r="AJP406"/>
      <c r="AJQ406"/>
      <c r="AJR406"/>
      <c r="AJS406"/>
      <c r="AJT406"/>
      <c r="AJU406"/>
      <c r="AJV406"/>
      <c r="AJW406"/>
      <c r="AJX406"/>
      <c r="AJY406"/>
      <c r="AJZ406"/>
      <c r="AKA406"/>
      <c r="AKB406"/>
      <c r="AKC406"/>
      <c r="AKD406"/>
      <c r="AKE406"/>
      <c r="AKF406"/>
      <c r="AKG406"/>
      <c r="AKH406"/>
      <c r="AKI406"/>
      <c r="AKJ406"/>
      <c r="AKK406"/>
      <c r="AKL406"/>
      <c r="AKM406"/>
      <c r="AKN406"/>
      <c r="AKO406"/>
      <c r="AKP406"/>
      <c r="AKQ406"/>
      <c r="AKR406"/>
      <c r="AKS406"/>
      <c r="AKT406"/>
      <c r="AKU406"/>
      <c r="AKV406"/>
      <c r="AKW406"/>
      <c r="AKX406"/>
      <c r="AKY406"/>
      <c r="AKZ406"/>
      <c r="ALA406"/>
      <c r="ALB406"/>
      <c r="ALC406"/>
      <c r="ALD406"/>
      <c r="ALE406"/>
      <c r="ALF406"/>
      <c r="ALG406"/>
      <c r="ALH406"/>
      <c r="ALI406"/>
      <c r="ALJ406"/>
      <c r="ALK406"/>
      <c r="ALL406"/>
      <c r="ALM406"/>
      <c r="ALN406"/>
      <c r="ALO406"/>
      <c r="ALP406"/>
      <c r="ALQ406"/>
      <c r="ALR406"/>
      <c r="ALS406"/>
      <c r="ALT406"/>
      <c r="ALU406"/>
      <c r="ALV406"/>
      <c r="ALW406"/>
      <c r="ALX406"/>
      <c r="ALY406"/>
      <c r="ALZ406"/>
      <c r="AMA406"/>
      <c r="AMB406"/>
      <c r="AMC406"/>
      <c r="AMD406"/>
      <c r="AME406"/>
      <c r="AMF406"/>
      <c r="AMG406"/>
      <c r="AMH406"/>
      <c r="AMI406"/>
      <c r="AMJ406"/>
    </row>
    <row r="407" spans="1:1024" ht="20" customHeight="1" x14ac:dyDescent="0.2">
      <c r="A407"/>
      <c r="B407"/>
      <c r="C407"/>
      <c r="D407"/>
      <c r="E407" s="2"/>
      <c r="F407" s="2"/>
      <c r="G407" s="271"/>
      <c r="H407" s="240"/>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c r="AAA407"/>
      <c r="AAB407"/>
      <c r="AAC407"/>
      <c r="AAD407"/>
      <c r="AAE407"/>
      <c r="AAF407"/>
      <c r="AAG407"/>
      <c r="AAH407"/>
      <c r="AAI407"/>
      <c r="AAJ407"/>
      <c r="AAK407"/>
      <c r="AAL407"/>
      <c r="AAM407"/>
      <c r="AAN407"/>
      <c r="AAO407"/>
      <c r="AAP407"/>
      <c r="AAQ407"/>
      <c r="AAR407"/>
      <c r="AAS407"/>
      <c r="AAT407"/>
      <c r="AAU407"/>
      <c r="AAV407"/>
      <c r="AAW407"/>
      <c r="AAX407"/>
      <c r="AAY407"/>
      <c r="AAZ407"/>
      <c r="ABA407"/>
      <c r="ABB407"/>
      <c r="ABC407"/>
      <c r="ABD407"/>
      <c r="ABE407"/>
      <c r="ABF407"/>
      <c r="ABG407"/>
      <c r="ABH407"/>
      <c r="ABI407"/>
      <c r="ABJ407"/>
      <c r="ABK407"/>
      <c r="ABL407"/>
      <c r="ABM407"/>
      <c r="ABN407"/>
      <c r="ABO407"/>
      <c r="ABP407"/>
      <c r="ABQ407"/>
      <c r="ABR407"/>
      <c r="ABS407"/>
      <c r="ABT407"/>
      <c r="ABU407"/>
      <c r="ABV407"/>
      <c r="ABW407"/>
      <c r="ABX407"/>
      <c r="ABY407"/>
      <c r="ABZ407"/>
      <c r="ACA407"/>
      <c r="ACB407"/>
      <c r="ACC407"/>
      <c r="ACD407"/>
      <c r="ACE407"/>
      <c r="ACF407"/>
      <c r="ACG407"/>
      <c r="ACH407"/>
      <c r="ACI407"/>
      <c r="ACJ407"/>
      <c r="ACK407"/>
      <c r="ACL407"/>
      <c r="ACM407"/>
      <c r="ACN407"/>
      <c r="ACO407"/>
      <c r="ACP407"/>
      <c r="ACQ407"/>
      <c r="ACR407"/>
      <c r="ACS407"/>
      <c r="ACT407"/>
      <c r="ACU407"/>
      <c r="ACV407"/>
      <c r="ACW407"/>
      <c r="ACX407"/>
      <c r="ACY407"/>
      <c r="ACZ407"/>
      <c r="ADA407"/>
      <c r="ADB407"/>
      <c r="ADC407"/>
      <c r="ADD407"/>
      <c r="ADE407"/>
      <c r="ADF407"/>
      <c r="ADG407"/>
      <c r="ADH407"/>
      <c r="ADI407"/>
      <c r="ADJ407"/>
      <c r="ADK407"/>
      <c r="ADL407"/>
      <c r="ADM407"/>
      <c r="ADN407"/>
      <c r="ADO407"/>
      <c r="ADP407"/>
      <c r="ADQ407"/>
      <c r="ADR407"/>
      <c r="ADS407"/>
      <c r="ADT407"/>
      <c r="ADU407"/>
      <c r="ADV407"/>
      <c r="ADW407"/>
      <c r="ADX407"/>
      <c r="ADY407"/>
      <c r="ADZ407"/>
      <c r="AEA407"/>
      <c r="AEB407"/>
      <c r="AEC407"/>
      <c r="AED407"/>
      <c r="AEE407"/>
      <c r="AEF407"/>
      <c r="AEG407"/>
      <c r="AEH407"/>
      <c r="AEI407"/>
      <c r="AEJ407"/>
      <c r="AEK407"/>
      <c r="AEL407"/>
      <c r="AEM407"/>
      <c r="AEN407"/>
      <c r="AEO407"/>
      <c r="AEP407"/>
      <c r="AEQ407"/>
      <c r="AER407"/>
      <c r="AES407"/>
      <c r="AET407"/>
      <c r="AEU407"/>
      <c r="AEV407"/>
      <c r="AEW407"/>
      <c r="AEX407"/>
      <c r="AEY407"/>
      <c r="AEZ407"/>
      <c r="AFA407"/>
      <c r="AFB407"/>
      <c r="AFC407"/>
      <c r="AFD407"/>
      <c r="AFE407"/>
      <c r="AFF407"/>
      <c r="AFG407"/>
      <c r="AFH407"/>
      <c r="AFI407"/>
      <c r="AFJ407"/>
      <c r="AFK407"/>
      <c r="AFL407"/>
      <c r="AFM407"/>
      <c r="AFN407"/>
      <c r="AFO407"/>
      <c r="AFP407"/>
      <c r="AFQ407"/>
      <c r="AFR407"/>
      <c r="AFS407"/>
      <c r="AFT407"/>
      <c r="AFU407"/>
      <c r="AFV407"/>
      <c r="AFW407"/>
      <c r="AFX407"/>
      <c r="AFY407"/>
      <c r="AFZ407"/>
      <c r="AGA407"/>
      <c r="AGB407"/>
      <c r="AGC407"/>
      <c r="AGD407"/>
      <c r="AGE407"/>
      <c r="AGF407"/>
      <c r="AGG407"/>
      <c r="AGH407"/>
      <c r="AGI407"/>
      <c r="AGJ407"/>
      <c r="AGK407"/>
      <c r="AGL407"/>
      <c r="AGM407"/>
      <c r="AGN407"/>
      <c r="AGO407"/>
      <c r="AGP407"/>
      <c r="AGQ407"/>
      <c r="AGR407"/>
      <c r="AGS407"/>
      <c r="AGT407"/>
      <c r="AGU407"/>
      <c r="AGV407"/>
      <c r="AGW407"/>
      <c r="AGX407"/>
      <c r="AGY407"/>
      <c r="AGZ407"/>
      <c r="AHA407"/>
      <c r="AHB407"/>
      <c r="AHC407"/>
      <c r="AHD407"/>
      <c r="AHE407"/>
      <c r="AHF407"/>
      <c r="AHG407"/>
      <c r="AHH407"/>
      <c r="AHI407"/>
      <c r="AHJ407"/>
      <c r="AHK407"/>
      <c r="AHL407"/>
      <c r="AHM407"/>
      <c r="AHN407"/>
      <c r="AHO407"/>
      <c r="AHP407"/>
      <c r="AHQ407"/>
      <c r="AHR407"/>
      <c r="AHS407"/>
      <c r="AHT407"/>
      <c r="AHU407"/>
      <c r="AHV407"/>
      <c r="AHW407"/>
      <c r="AHX407"/>
      <c r="AHY407"/>
      <c r="AHZ407"/>
      <c r="AIA407"/>
      <c r="AIB407"/>
      <c r="AIC407"/>
      <c r="AID407"/>
      <c r="AIE407"/>
      <c r="AIF407"/>
      <c r="AIG407"/>
      <c r="AIH407"/>
      <c r="AII407"/>
      <c r="AIJ407"/>
      <c r="AIK407"/>
      <c r="AIL407"/>
      <c r="AIM407"/>
      <c r="AIN407"/>
      <c r="AIO407"/>
      <c r="AIP407"/>
      <c r="AIQ407"/>
      <c r="AIR407"/>
      <c r="AIS407"/>
      <c r="AIT407"/>
      <c r="AIU407"/>
      <c r="AIV407"/>
      <c r="AIW407"/>
      <c r="AIX407"/>
      <c r="AIY407"/>
      <c r="AIZ407"/>
      <c r="AJA407"/>
      <c r="AJB407"/>
      <c r="AJC407"/>
      <c r="AJD407"/>
      <c r="AJE407"/>
      <c r="AJF407"/>
      <c r="AJG407"/>
      <c r="AJH407"/>
      <c r="AJI407"/>
      <c r="AJJ407"/>
      <c r="AJK407"/>
      <c r="AJL407"/>
      <c r="AJM407"/>
      <c r="AJN407"/>
      <c r="AJO407"/>
      <c r="AJP407"/>
      <c r="AJQ407"/>
      <c r="AJR407"/>
      <c r="AJS407"/>
      <c r="AJT407"/>
      <c r="AJU407"/>
      <c r="AJV407"/>
      <c r="AJW407"/>
      <c r="AJX407"/>
      <c r="AJY407"/>
      <c r="AJZ407"/>
      <c r="AKA407"/>
      <c r="AKB407"/>
      <c r="AKC407"/>
      <c r="AKD407"/>
      <c r="AKE407"/>
      <c r="AKF407"/>
      <c r="AKG407"/>
      <c r="AKH407"/>
      <c r="AKI407"/>
      <c r="AKJ407"/>
      <c r="AKK407"/>
      <c r="AKL407"/>
      <c r="AKM407"/>
      <c r="AKN407"/>
      <c r="AKO407"/>
      <c r="AKP407"/>
      <c r="AKQ407"/>
      <c r="AKR407"/>
      <c r="AKS407"/>
      <c r="AKT407"/>
      <c r="AKU407"/>
      <c r="AKV407"/>
      <c r="AKW407"/>
      <c r="AKX407"/>
      <c r="AKY407"/>
      <c r="AKZ407"/>
      <c r="ALA407"/>
      <c r="ALB407"/>
      <c r="ALC407"/>
      <c r="ALD407"/>
      <c r="ALE407"/>
      <c r="ALF407"/>
      <c r="ALG407"/>
      <c r="ALH407"/>
      <c r="ALI407"/>
      <c r="ALJ407"/>
      <c r="ALK407"/>
      <c r="ALL407"/>
      <c r="ALM407"/>
      <c r="ALN407"/>
      <c r="ALO407"/>
      <c r="ALP407"/>
      <c r="ALQ407"/>
      <c r="ALR407"/>
      <c r="ALS407"/>
      <c r="ALT407"/>
      <c r="ALU407"/>
      <c r="ALV407"/>
      <c r="ALW407"/>
      <c r="ALX407"/>
      <c r="ALY407"/>
      <c r="ALZ407"/>
      <c r="AMA407"/>
      <c r="AMB407"/>
      <c r="AMC407"/>
      <c r="AMD407"/>
      <c r="AME407"/>
      <c r="AMF407"/>
      <c r="AMG407"/>
      <c r="AMH407"/>
      <c r="AMI407"/>
      <c r="AMJ407"/>
    </row>
    <row r="408" spans="1:1024" ht="20" customHeight="1" x14ac:dyDescent="0.2">
      <c r="A408"/>
      <c r="B408"/>
      <c r="C408"/>
      <c r="D408"/>
      <c r="E408" s="2"/>
      <c r="F408" s="2"/>
      <c r="G408" s="271"/>
      <c r="H408" s="240"/>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c r="ST408"/>
      <c r="SU408"/>
      <c r="SV408"/>
      <c r="SW408"/>
      <c r="SX408"/>
      <c r="SY408"/>
      <c r="SZ408"/>
      <c r="TA408"/>
      <c r="TB408"/>
      <c r="TC408"/>
      <c r="TD408"/>
      <c r="TE408"/>
      <c r="TF408"/>
      <c r="TG408"/>
      <c r="TH408"/>
      <c r="TI408"/>
      <c r="TJ408"/>
      <c r="TK408"/>
      <c r="TL408"/>
      <c r="TM408"/>
      <c r="TN408"/>
      <c r="TO408"/>
      <c r="TP408"/>
      <c r="TQ408"/>
      <c r="TR408"/>
      <c r="TS408"/>
      <c r="TT408"/>
      <c r="TU408"/>
      <c r="TV408"/>
      <c r="TW408"/>
      <c r="TX408"/>
      <c r="TY408"/>
      <c r="TZ408"/>
      <c r="UA408"/>
      <c r="UB408"/>
      <c r="UC408"/>
      <c r="UD408"/>
      <c r="UE408"/>
      <c r="UF408"/>
      <c r="UG408"/>
      <c r="UH408"/>
      <c r="UI408"/>
      <c r="UJ408"/>
      <c r="UK408"/>
      <c r="UL408"/>
      <c r="UM408"/>
      <c r="UN408"/>
      <c r="UO408"/>
      <c r="UP408"/>
      <c r="UQ408"/>
      <c r="UR408"/>
      <c r="US408"/>
      <c r="UT408"/>
      <c r="UU408"/>
      <c r="UV408"/>
      <c r="UW408"/>
      <c r="UX408"/>
      <c r="UY408"/>
      <c r="UZ408"/>
      <c r="VA408"/>
      <c r="VB408"/>
      <c r="VC408"/>
      <c r="VD408"/>
      <c r="VE408"/>
      <c r="VF408"/>
      <c r="VG408"/>
      <c r="VH408"/>
      <c r="VI408"/>
      <c r="VJ408"/>
      <c r="VK408"/>
      <c r="VL408"/>
      <c r="VM408"/>
      <c r="VN408"/>
      <c r="VO408"/>
      <c r="VP408"/>
      <c r="VQ408"/>
      <c r="VR408"/>
      <c r="VS408"/>
      <c r="VT408"/>
      <c r="VU408"/>
      <c r="VV408"/>
      <c r="VW408"/>
      <c r="VX408"/>
      <c r="VY408"/>
      <c r="VZ408"/>
      <c r="WA408"/>
      <c r="WB408"/>
      <c r="WC408"/>
      <c r="WD408"/>
      <c r="WE408"/>
      <c r="WF408"/>
      <c r="WG408"/>
      <c r="WH408"/>
      <c r="WI408"/>
      <c r="WJ408"/>
      <c r="WK408"/>
      <c r="WL408"/>
      <c r="WM408"/>
      <c r="WN408"/>
      <c r="WO408"/>
      <c r="WP408"/>
      <c r="WQ408"/>
      <c r="WR408"/>
      <c r="WS408"/>
      <c r="WT408"/>
      <c r="WU408"/>
      <c r="WV408"/>
      <c r="WW408"/>
      <c r="WX408"/>
      <c r="WY408"/>
      <c r="WZ408"/>
      <c r="XA408"/>
      <c r="XB408"/>
      <c r="XC408"/>
      <c r="XD408"/>
      <c r="XE408"/>
      <c r="XF408"/>
      <c r="XG408"/>
      <c r="XH408"/>
      <c r="XI408"/>
      <c r="XJ408"/>
      <c r="XK408"/>
      <c r="XL408"/>
      <c r="XM408"/>
      <c r="XN408"/>
      <c r="XO408"/>
      <c r="XP408"/>
      <c r="XQ408"/>
      <c r="XR408"/>
      <c r="XS408"/>
      <c r="XT408"/>
      <c r="XU408"/>
      <c r="XV408"/>
      <c r="XW408"/>
      <c r="XX408"/>
      <c r="XY408"/>
      <c r="XZ408"/>
      <c r="YA408"/>
      <c r="YB408"/>
      <c r="YC408"/>
      <c r="YD408"/>
      <c r="YE408"/>
      <c r="YF408"/>
      <c r="YG408"/>
      <c r="YH408"/>
      <c r="YI408"/>
      <c r="YJ408"/>
      <c r="YK408"/>
      <c r="YL408"/>
      <c r="YM408"/>
      <c r="YN408"/>
      <c r="YO408"/>
      <c r="YP408"/>
      <c r="YQ408"/>
      <c r="YR408"/>
      <c r="YS408"/>
      <c r="YT408"/>
      <c r="YU408"/>
      <c r="YV408"/>
      <c r="YW408"/>
      <c r="YX408"/>
      <c r="YY408"/>
      <c r="YZ408"/>
      <c r="ZA408"/>
      <c r="ZB408"/>
      <c r="ZC408"/>
      <c r="ZD408"/>
      <c r="ZE408"/>
      <c r="ZF408"/>
      <c r="ZG408"/>
      <c r="ZH408"/>
      <c r="ZI408"/>
      <c r="ZJ408"/>
      <c r="ZK408"/>
      <c r="ZL408"/>
      <c r="ZM408"/>
      <c r="ZN408"/>
      <c r="ZO408"/>
      <c r="ZP408"/>
      <c r="ZQ408"/>
      <c r="ZR408"/>
      <c r="ZS408"/>
      <c r="ZT408"/>
      <c r="ZU408"/>
      <c r="ZV408"/>
      <c r="ZW408"/>
      <c r="ZX408"/>
      <c r="ZY408"/>
      <c r="ZZ408"/>
      <c r="AAA408"/>
      <c r="AAB408"/>
      <c r="AAC408"/>
      <c r="AAD408"/>
      <c r="AAE408"/>
      <c r="AAF408"/>
      <c r="AAG408"/>
      <c r="AAH408"/>
      <c r="AAI408"/>
      <c r="AAJ408"/>
      <c r="AAK408"/>
      <c r="AAL408"/>
      <c r="AAM408"/>
      <c r="AAN408"/>
      <c r="AAO408"/>
      <c r="AAP408"/>
      <c r="AAQ408"/>
      <c r="AAR408"/>
      <c r="AAS408"/>
      <c r="AAT408"/>
      <c r="AAU408"/>
      <c r="AAV408"/>
      <c r="AAW408"/>
      <c r="AAX408"/>
      <c r="AAY408"/>
      <c r="AAZ408"/>
      <c r="ABA408"/>
      <c r="ABB408"/>
      <c r="ABC408"/>
      <c r="ABD408"/>
      <c r="ABE408"/>
      <c r="ABF408"/>
      <c r="ABG408"/>
      <c r="ABH408"/>
      <c r="ABI408"/>
      <c r="ABJ408"/>
      <c r="ABK408"/>
      <c r="ABL408"/>
      <c r="ABM408"/>
      <c r="ABN408"/>
      <c r="ABO408"/>
      <c r="ABP408"/>
      <c r="ABQ408"/>
      <c r="ABR408"/>
      <c r="ABS408"/>
      <c r="ABT408"/>
      <c r="ABU408"/>
      <c r="ABV408"/>
      <c r="ABW408"/>
      <c r="ABX408"/>
      <c r="ABY408"/>
      <c r="ABZ408"/>
      <c r="ACA408"/>
      <c r="ACB408"/>
      <c r="ACC408"/>
      <c r="ACD408"/>
      <c r="ACE408"/>
      <c r="ACF408"/>
      <c r="ACG408"/>
      <c r="ACH408"/>
      <c r="ACI408"/>
      <c r="ACJ408"/>
      <c r="ACK408"/>
      <c r="ACL408"/>
      <c r="ACM408"/>
      <c r="ACN408"/>
      <c r="ACO408"/>
      <c r="ACP408"/>
      <c r="ACQ408"/>
      <c r="ACR408"/>
      <c r="ACS408"/>
      <c r="ACT408"/>
      <c r="ACU408"/>
      <c r="ACV408"/>
      <c r="ACW408"/>
      <c r="ACX408"/>
      <c r="ACY408"/>
      <c r="ACZ408"/>
      <c r="ADA408"/>
      <c r="ADB408"/>
      <c r="ADC408"/>
      <c r="ADD408"/>
      <c r="ADE408"/>
      <c r="ADF408"/>
      <c r="ADG408"/>
      <c r="ADH408"/>
      <c r="ADI408"/>
      <c r="ADJ408"/>
      <c r="ADK408"/>
      <c r="ADL408"/>
      <c r="ADM408"/>
      <c r="ADN408"/>
      <c r="ADO408"/>
      <c r="ADP408"/>
      <c r="ADQ408"/>
      <c r="ADR408"/>
      <c r="ADS408"/>
      <c r="ADT408"/>
      <c r="ADU408"/>
      <c r="ADV408"/>
      <c r="ADW408"/>
      <c r="ADX408"/>
      <c r="ADY408"/>
      <c r="ADZ408"/>
      <c r="AEA408"/>
      <c r="AEB408"/>
      <c r="AEC408"/>
      <c r="AED408"/>
      <c r="AEE408"/>
      <c r="AEF408"/>
      <c r="AEG408"/>
      <c r="AEH408"/>
      <c r="AEI408"/>
      <c r="AEJ408"/>
      <c r="AEK408"/>
      <c r="AEL408"/>
      <c r="AEM408"/>
      <c r="AEN408"/>
      <c r="AEO408"/>
      <c r="AEP408"/>
      <c r="AEQ408"/>
      <c r="AER408"/>
      <c r="AES408"/>
      <c r="AET408"/>
      <c r="AEU408"/>
      <c r="AEV408"/>
      <c r="AEW408"/>
      <c r="AEX408"/>
      <c r="AEY408"/>
      <c r="AEZ408"/>
      <c r="AFA408"/>
      <c r="AFB408"/>
      <c r="AFC408"/>
      <c r="AFD408"/>
      <c r="AFE408"/>
      <c r="AFF408"/>
      <c r="AFG408"/>
      <c r="AFH408"/>
      <c r="AFI408"/>
      <c r="AFJ408"/>
      <c r="AFK408"/>
      <c r="AFL408"/>
      <c r="AFM408"/>
      <c r="AFN408"/>
      <c r="AFO408"/>
      <c r="AFP408"/>
      <c r="AFQ408"/>
      <c r="AFR408"/>
      <c r="AFS408"/>
      <c r="AFT408"/>
      <c r="AFU408"/>
      <c r="AFV408"/>
      <c r="AFW408"/>
      <c r="AFX408"/>
      <c r="AFY408"/>
      <c r="AFZ408"/>
      <c r="AGA408"/>
      <c r="AGB408"/>
      <c r="AGC408"/>
      <c r="AGD408"/>
      <c r="AGE408"/>
      <c r="AGF408"/>
      <c r="AGG408"/>
      <c r="AGH408"/>
      <c r="AGI408"/>
      <c r="AGJ408"/>
      <c r="AGK408"/>
      <c r="AGL408"/>
      <c r="AGM408"/>
      <c r="AGN408"/>
      <c r="AGO408"/>
      <c r="AGP408"/>
      <c r="AGQ408"/>
      <c r="AGR408"/>
      <c r="AGS408"/>
      <c r="AGT408"/>
      <c r="AGU408"/>
      <c r="AGV408"/>
      <c r="AGW408"/>
      <c r="AGX408"/>
      <c r="AGY408"/>
      <c r="AGZ408"/>
      <c r="AHA408"/>
      <c r="AHB408"/>
      <c r="AHC408"/>
      <c r="AHD408"/>
      <c r="AHE408"/>
      <c r="AHF408"/>
      <c r="AHG408"/>
      <c r="AHH408"/>
      <c r="AHI408"/>
      <c r="AHJ408"/>
      <c r="AHK408"/>
      <c r="AHL408"/>
      <c r="AHM408"/>
      <c r="AHN408"/>
      <c r="AHO408"/>
      <c r="AHP408"/>
      <c r="AHQ408"/>
      <c r="AHR408"/>
      <c r="AHS408"/>
      <c r="AHT408"/>
      <c r="AHU408"/>
      <c r="AHV408"/>
      <c r="AHW408"/>
      <c r="AHX408"/>
      <c r="AHY408"/>
      <c r="AHZ408"/>
      <c r="AIA408"/>
      <c r="AIB408"/>
      <c r="AIC408"/>
      <c r="AID408"/>
      <c r="AIE408"/>
      <c r="AIF408"/>
      <c r="AIG408"/>
      <c r="AIH408"/>
      <c r="AII408"/>
      <c r="AIJ408"/>
      <c r="AIK408"/>
      <c r="AIL408"/>
      <c r="AIM408"/>
      <c r="AIN408"/>
      <c r="AIO408"/>
      <c r="AIP408"/>
      <c r="AIQ408"/>
      <c r="AIR408"/>
      <c r="AIS408"/>
      <c r="AIT408"/>
      <c r="AIU408"/>
      <c r="AIV408"/>
      <c r="AIW408"/>
      <c r="AIX408"/>
      <c r="AIY408"/>
      <c r="AIZ408"/>
      <c r="AJA408"/>
      <c r="AJB408"/>
      <c r="AJC408"/>
      <c r="AJD408"/>
      <c r="AJE408"/>
      <c r="AJF408"/>
      <c r="AJG408"/>
      <c r="AJH408"/>
      <c r="AJI408"/>
      <c r="AJJ408"/>
      <c r="AJK408"/>
      <c r="AJL408"/>
      <c r="AJM408"/>
      <c r="AJN408"/>
      <c r="AJO408"/>
      <c r="AJP408"/>
      <c r="AJQ408"/>
      <c r="AJR408"/>
      <c r="AJS408"/>
      <c r="AJT408"/>
      <c r="AJU408"/>
      <c r="AJV408"/>
      <c r="AJW408"/>
      <c r="AJX408"/>
      <c r="AJY408"/>
      <c r="AJZ408"/>
      <c r="AKA408"/>
      <c r="AKB408"/>
      <c r="AKC408"/>
      <c r="AKD408"/>
      <c r="AKE408"/>
      <c r="AKF408"/>
      <c r="AKG408"/>
      <c r="AKH408"/>
      <c r="AKI408"/>
      <c r="AKJ408"/>
      <c r="AKK408"/>
      <c r="AKL408"/>
      <c r="AKM408"/>
      <c r="AKN408"/>
      <c r="AKO408"/>
      <c r="AKP408"/>
      <c r="AKQ408"/>
      <c r="AKR408"/>
      <c r="AKS408"/>
      <c r="AKT408"/>
      <c r="AKU408"/>
      <c r="AKV408"/>
      <c r="AKW408"/>
      <c r="AKX408"/>
      <c r="AKY408"/>
      <c r="AKZ408"/>
      <c r="ALA408"/>
      <c r="ALB408"/>
      <c r="ALC408"/>
      <c r="ALD408"/>
      <c r="ALE408"/>
      <c r="ALF408"/>
      <c r="ALG408"/>
      <c r="ALH408"/>
      <c r="ALI408"/>
      <c r="ALJ408"/>
      <c r="ALK408"/>
      <c r="ALL408"/>
      <c r="ALM408"/>
      <c r="ALN408"/>
      <c r="ALO408"/>
      <c r="ALP408"/>
      <c r="ALQ408"/>
      <c r="ALR408"/>
      <c r="ALS408"/>
      <c r="ALT408"/>
      <c r="ALU408"/>
      <c r="ALV408"/>
      <c r="ALW408"/>
      <c r="ALX408"/>
      <c r="ALY408"/>
      <c r="ALZ408"/>
      <c r="AMA408"/>
      <c r="AMB408"/>
      <c r="AMC408"/>
      <c r="AMD408"/>
      <c r="AME408"/>
      <c r="AMF408"/>
      <c r="AMG408"/>
      <c r="AMH408"/>
      <c r="AMI408"/>
      <c r="AMJ408"/>
    </row>
    <row r="409" spans="1:1024" ht="20" customHeight="1" x14ac:dyDescent="0.2">
      <c r="A409"/>
      <c r="B409"/>
      <c r="C409"/>
      <c r="D409"/>
      <c r="E409" s="2"/>
      <c r="F409" s="2"/>
      <c r="G409" s="271"/>
      <c r="H409" s="240"/>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c r="AAA409"/>
      <c r="AAB409"/>
      <c r="AAC409"/>
      <c r="AAD409"/>
      <c r="AAE409"/>
      <c r="AAF409"/>
      <c r="AAG409"/>
      <c r="AAH409"/>
      <c r="AAI409"/>
      <c r="AAJ409"/>
      <c r="AAK409"/>
      <c r="AAL409"/>
      <c r="AAM409"/>
      <c r="AAN409"/>
      <c r="AAO409"/>
      <c r="AAP409"/>
      <c r="AAQ409"/>
      <c r="AAR409"/>
      <c r="AAS409"/>
      <c r="AAT409"/>
      <c r="AAU409"/>
      <c r="AAV409"/>
      <c r="AAW409"/>
      <c r="AAX409"/>
      <c r="AAY409"/>
      <c r="AAZ409"/>
      <c r="ABA409"/>
      <c r="ABB409"/>
      <c r="ABC409"/>
      <c r="ABD409"/>
      <c r="ABE409"/>
      <c r="ABF409"/>
      <c r="ABG409"/>
      <c r="ABH409"/>
      <c r="ABI409"/>
      <c r="ABJ409"/>
      <c r="ABK409"/>
      <c r="ABL409"/>
      <c r="ABM409"/>
      <c r="ABN409"/>
      <c r="ABO409"/>
      <c r="ABP409"/>
      <c r="ABQ409"/>
      <c r="ABR409"/>
      <c r="ABS409"/>
      <c r="ABT409"/>
      <c r="ABU409"/>
      <c r="ABV409"/>
      <c r="ABW409"/>
      <c r="ABX409"/>
      <c r="ABY409"/>
      <c r="ABZ409"/>
      <c r="ACA409"/>
      <c r="ACB409"/>
      <c r="ACC409"/>
      <c r="ACD409"/>
      <c r="ACE409"/>
      <c r="ACF409"/>
      <c r="ACG409"/>
      <c r="ACH409"/>
      <c r="ACI409"/>
      <c r="ACJ409"/>
      <c r="ACK409"/>
      <c r="ACL409"/>
      <c r="ACM409"/>
      <c r="ACN409"/>
      <c r="ACO409"/>
      <c r="ACP409"/>
      <c r="ACQ409"/>
      <c r="ACR409"/>
      <c r="ACS409"/>
      <c r="ACT409"/>
      <c r="ACU409"/>
      <c r="ACV409"/>
      <c r="ACW409"/>
      <c r="ACX409"/>
      <c r="ACY409"/>
      <c r="ACZ409"/>
      <c r="ADA409"/>
      <c r="ADB409"/>
      <c r="ADC409"/>
      <c r="ADD409"/>
      <c r="ADE409"/>
      <c r="ADF409"/>
      <c r="ADG409"/>
      <c r="ADH409"/>
      <c r="ADI409"/>
      <c r="ADJ409"/>
      <c r="ADK409"/>
      <c r="ADL409"/>
      <c r="ADM409"/>
      <c r="ADN409"/>
      <c r="ADO409"/>
      <c r="ADP409"/>
      <c r="ADQ409"/>
      <c r="ADR409"/>
      <c r="ADS409"/>
      <c r="ADT409"/>
      <c r="ADU409"/>
      <c r="ADV409"/>
      <c r="ADW409"/>
      <c r="ADX409"/>
      <c r="ADY409"/>
      <c r="ADZ409"/>
      <c r="AEA409"/>
      <c r="AEB409"/>
      <c r="AEC409"/>
      <c r="AED409"/>
      <c r="AEE409"/>
      <c r="AEF409"/>
      <c r="AEG409"/>
      <c r="AEH409"/>
      <c r="AEI409"/>
      <c r="AEJ409"/>
      <c r="AEK409"/>
      <c r="AEL409"/>
      <c r="AEM409"/>
      <c r="AEN409"/>
      <c r="AEO409"/>
      <c r="AEP409"/>
      <c r="AEQ409"/>
      <c r="AER409"/>
      <c r="AES409"/>
      <c r="AET409"/>
      <c r="AEU409"/>
      <c r="AEV409"/>
      <c r="AEW409"/>
      <c r="AEX409"/>
      <c r="AEY409"/>
      <c r="AEZ409"/>
      <c r="AFA409"/>
      <c r="AFB409"/>
      <c r="AFC409"/>
      <c r="AFD409"/>
      <c r="AFE409"/>
      <c r="AFF409"/>
      <c r="AFG409"/>
      <c r="AFH409"/>
      <c r="AFI409"/>
      <c r="AFJ409"/>
      <c r="AFK409"/>
      <c r="AFL409"/>
      <c r="AFM409"/>
      <c r="AFN409"/>
      <c r="AFO409"/>
      <c r="AFP409"/>
      <c r="AFQ409"/>
      <c r="AFR409"/>
      <c r="AFS409"/>
      <c r="AFT409"/>
      <c r="AFU409"/>
      <c r="AFV409"/>
      <c r="AFW409"/>
      <c r="AFX409"/>
      <c r="AFY409"/>
      <c r="AFZ409"/>
      <c r="AGA409"/>
      <c r="AGB409"/>
      <c r="AGC409"/>
      <c r="AGD409"/>
      <c r="AGE409"/>
      <c r="AGF409"/>
      <c r="AGG409"/>
      <c r="AGH409"/>
      <c r="AGI409"/>
      <c r="AGJ409"/>
      <c r="AGK409"/>
      <c r="AGL409"/>
      <c r="AGM409"/>
      <c r="AGN409"/>
      <c r="AGO409"/>
      <c r="AGP409"/>
      <c r="AGQ409"/>
      <c r="AGR409"/>
      <c r="AGS409"/>
      <c r="AGT409"/>
      <c r="AGU409"/>
      <c r="AGV409"/>
      <c r="AGW409"/>
      <c r="AGX409"/>
      <c r="AGY409"/>
      <c r="AGZ409"/>
      <c r="AHA409"/>
      <c r="AHB409"/>
      <c r="AHC409"/>
      <c r="AHD409"/>
      <c r="AHE409"/>
      <c r="AHF409"/>
      <c r="AHG409"/>
      <c r="AHH409"/>
      <c r="AHI409"/>
      <c r="AHJ409"/>
      <c r="AHK409"/>
      <c r="AHL409"/>
      <c r="AHM409"/>
      <c r="AHN409"/>
      <c r="AHO409"/>
      <c r="AHP409"/>
      <c r="AHQ409"/>
      <c r="AHR409"/>
      <c r="AHS409"/>
      <c r="AHT409"/>
      <c r="AHU409"/>
      <c r="AHV409"/>
      <c r="AHW409"/>
      <c r="AHX409"/>
      <c r="AHY409"/>
      <c r="AHZ409"/>
      <c r="AIA409"/>
      <c r="AIB409"/>
      <c r="AIC409"/>
      <c r="AID409"/>
      <c r="AIE409"/>
      <c r="AIF409"/>
      <c r="AIG409"/>
      <c r="AIH409"/>
      <c r="AII409"/>
      <c r="AIJ409"/>
      <c r="AIK409"/>
      <c r="AIL409"/>
      <c r="AIM409"/>
      <c r="AIN409"/>
      <c r="AIO409"/>
      <c r="AIP409"/>
      <c r="AIQ409"/>
      <c r="AIR409"/>
      <c r="AIS409"/>
      <c r="AIT409"/>
      <c r="AIU409"/>
      <c r="AIV409"/>
      <c r="AIW409"/>
      <c r="AIX409"/>
      <c r="AIY409"/>
      <c r="AIZ409"/>
      <c r="AJA409"/>
      <c r="AJB409"/>
      <c r="AJC409"/>
      <c r="AJD409"/>
      <c r="AJE409"/>
      <c r="AJF409"/>
      <c r="AJG409"/>
      <c r="AJH409"/>
      <c r="AJI409"/>
      <c r="AJJ409"/>
      <c r="AJK409"/>
      <c r="AJL409"/>
      <c r="AJM409"/>
      <c r="AJN409"/>
      <c r="AJO409"/>
      <c r="AJP409"/>
      <c r="AJQ409"/>
      <c r="AJR409"/>
      <c r="AJS409"/>
      <c r="AJT409"/>
      <c r="AJU409"/>
      <c r="AJV409"/>
      <c r="AJW409"/>
      <c r="AJX409"/>
      <c r="AJY409"/>
      <c r="AJZ409"/>
      <c r="AKA409"/>
      <c r="AKB409"/>
      <c r="AKC409"/>
      <c r="AKD409"/>
      <c r="AKE409"/>
      <c r="AKF409"/>
      <c r="AKG409"/>
      <c r="AKH409"/>
      <c r="AKI409"/>
      <c r="AKJ409"/>
      <c r="AKK409"/>
      <c r="AKL409"/>
      <c r="AKM409"/>
      <c r="AKN409"/>
      <c r="AKO409"/>
      <c r="AKP409"/>
      <c r="AKQ409"/>
      <c r="AKR409"/>
      <c r="AKS409"/>
      <c r="AKT409"/>
      <c r="AKU409"/>
      <c r="AKV409"/>
      <c r="AKW409"/>
      <c r="AKX409"/>
      <c r="AKY409"/>
      <c r="AKZ409"/>
      <c r="ALA409"/>
      <c r="ALB409"/>
      <c r="ALC409"/>
      <c r="ALD409"/>
      <c r="ALE409"/>
      <c r="ALF409"/>
      <c r="ALG409"/>
      <c r="ALH409"/>
      <c r="ALI409"/>
      <c r="ALJ409"/>
      <c r="ALK409"/>
      <c r="ALL409"/>
      <c r="ALM409"/>
      <c r="ALN409"/>
      <c r="ALO409"/>
      <c r="ALP409"/>
      <c r="ALQ409"/>
      <c r="ALR409"/>
      <c r="ALS409"/>
      <c r="ALT409"/>
      <c r="ALU409"/>
      <c r="ALV409"/>
      <c r="ALW409"/>
      <c r="ALX409"/>
      <c r="ALY409"/>
      <c r="ALZ409"/>
      <c r="AMA409"/>
      <c r="AMB409"/>
      <c r="AMC409"/>
      <c r="AMD409"/>
      <c r="AME409"/>
      <c r="AMF409"/>
      <c r="AMG409"/>
      <c r="AMH409"/>
      <c r="AMI409"/>
      <c r="AMJ409"/>
    </row>
    <row r="410" spans="1:1024" ht="20" customHeight="1" x14ac:dyDescent="0.2">
      <c r="A410"/>
      <c r="B410"/>
      <c r="C410"/>
      <c r="D410"/>
      <c r="E410" s="2"/>
      <c r="F410" s="2"/>
      <c r="G410" s="271"/>
      <c r="H410" s="24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c r="ABM410"/>
      <c r="ABN410"/>
      <c r="ABO410"/>
      <c r="ABP410"/>
      <c r="ABQ410"/>
      <c r="ABR410"/>
      <c r="ABS410"/>
      <c r="ABT410"/>
      <c r="ABU410"/>
      <c r="ABV410"/>
      <c r="ABW410"/>
      <c r="ABX410"/>
      <c r="ABY410"/>
      <c r="ABZ410"/>
      <c r="ACA410"/>
      <c r="ACB410"/>
      <c r="ACC410"/>
      <c r="ACD410"/>
      <c r="ACE410"/>
      <c r="ACF410"/>
      <c r="ACG410"/>
      <c r="ACH410"/>
      <c r="ACI410"/>
      <c r="ACJ410"/>
      <c r="ACK410"/>
      <c r="ACL410"/>
      <c r="ACM410"/>
      <c r="ACN410"/>
      <c r="ACO410"/>
      <c r="ACP410"/>
      <c r="ACQ410"/>
      <c r="ACR410"/>
      <c r="ACS410"/>
      <c r="ACT410"/>
      <c r="ACU410"/>
      <c r="ACV410"/>
      <c r="ACW410"/>
      <c r="ACX410"/>
      <c r="ACY410"/>
      <c r="ACZ410"/>
      <c r="ADA410"/>
      <c r="ADB410"/>
      <c r="ADC410"/>
      <c r="ADD410"/>
      <c r="ADE410"/>
      <c r="ADF410"/>
      <c r="ADG410"/>
      <c r="ADH410"/>
      <c r="ADI410"/>
      <c r="ADJ410"/>
      <c r="ADK410"/>
      <c r="ADL410"/>
      <c r="ADM410"/>
      <c r="ADN410"/>
      <c r="ADO410"/>
      <c r="ADP410"/>
      <c r="ADQ410"/>
      <c r="ADR410"/>
      <c r="ADS410"/>
      <c r="ADT410"/>
      <c r="ADU410"/>
      <c r="ADV410"/>
      <c r="ADW410"/>
      <c r="ADX410"/>
      <c r="ADY410"/>
      <c r="ADZ410"/>
      <c r="AEA410"/>
      <c r="AEB410"/>
      <c r="AEC410"/>
      <c r="AED410"/>
      <c r="AEE410"/>
      <c r="AEF410"/>
      <c r="AEG410"/>
      <c r="AEH410"/>
      <c r="AEI410"/>
      <c r="AEJ410"/>
      <c r="AEK410"/>
      <c r="AEL410"/>
      <c r="AEM410"/>
      <c r="AEN410"/>
      <c r="AEO410"/>
      <c r="AEP410"/>
      <c r="AEQ410"/>
      <c r="AER410"/>
      <c r="AES410"/>
      <c r="AET410"/>
      <c r="AEU410"/>
      <c r="AEV410"/>
      <c r="AEW410"/>
      <c r="AEX410"/>
      <c r="AEY410"/>
      <c r="AEZ410"/>
      <c r="AFA410"/>
      <c r="AFB410"/>
      <c r="AFC410"/>
      <c r="AFD410"/>
      <c r="AFE410"/>
      <c r="AFF410"/>
      <c r="AFG410"/>
      <c r="AFH410"/>
      <c r="AFI410"/>
      <c r="AFJ410"/>
      <c r="AFK410"/>
      <c r="AFL410"/>
      <c r="AFM410"/>
      <c r="AFN410"/>
      <c r="AFO410"/>
      <c r="AFP410"/>
      <c r="AFQ410"/>
      <c r="AFR410"/>
      <c r="AFS410"/>
      <c r="AFT410"/>
      <c r="AFU410"/>
      <c r="AFV410"/>
      <c r="AFW410"/>
      <c r="AFX410"/>
      <c r="AFY410"/>
      <c r="AFZ410"/>
      <c r="AGA410"/>
      <c r="AGB410"/>
      <c r="AGC410"/>
      <c r="AGD410"/>
      <c r="AGE410"/>
      <c r="AGF410"/>
      <c r="AGG410"/>
      <c r="AGH410"/>
      <c r="AGI410"/>
      <c r="AGJ410"/>
      <c r="AGK410"/>
      <c r="AGL410"/>
      <c r="AGM410"/>
      <c r="AGN410"/>
      <c r="AGO410"/>
      <c r="AGP410"/>
      <c r="AGQ410"/>
      <c r="AGR410"/>
      <c r="AGS410"/>
      <c r="AGT410"/>
      <c r="AGU410"/>
      <c r="AGV410"/>
      <c r="AGW410"/>
      <c r="AGX410"/>
      <c r="AGY410"/>
      <c r="AGZ410"/>
      <c r="AHA410"/>
      <c r="AHB410"/>
      <c r="AHC410"/>
      <c r="AHD410"/>
      <c r="AHE410"/>
      <c r="AHF410"/>
      <c r="AHG410"/>
      <c r="AHH410"/>
      <c r="AHI410"/>
      <c r="AHJ410"/>
      <c r="AHK410"/>
      <c r="AHL410"/>
      <c r="AHM410"/>
      <c r="AHN410"/>
      <c r="AHO410"/>
      <c r="AHP410"/>
      <c r="AHQ410"/>
      <c r="AHR410"/>
      <c r="AHS410"/>
      <c r="AHT410"/>
      <c r="AHU410"/>
      <c r="AHV410"/>
      <c r="AHW410"/>
      <c r="AHX410"/>
      <c r="AHY410"/>
      <c r="AHZ410"/>
      <c r="AIA410"/>
      <c r="AIB410"/>
      <c r="AIC410"/>
      <c r="AID410"/>
      <c r="AIE410"/>
      <c r="AIF410"/>
      <c r="AIG410"/>
      <c r="AIH410"/>
      <c r="AII410"/>
      <c r="AIJ410"/>
      <c r="AIK410"/>
      <c r="AIL410"/>
      <c r="AIM410"/>
      <c r="AIN410"/>
      <c r="AIO410"/>
      <c r="AIP410"/>
      <c r="AIQ410"/>
      <c r="AIR410"/>
      <c r="AIS410"/>
      <c r="AIT410"/>
      <c r="AIU410"/>
      <c r="AIV410"/>
      <c r="AIW410"/>
      <c r="AIX410"/>
      <c r="AIY410"/>
      <c r="AIZ410"/>
      <c r="AJA410"/>
      <c r="AJB410"/>
      <c r="AJC410"/>
      <c r="AJD410"/>
      <c r="AJE410"/>
      <c r="AJF410"/>
      <c r="AJG410"/>
      <c r="AJH410"/>
      <c r="AJI410"/>
      <c r="AJJ410"/>
      <c r="AJK410"/>
      <c r="AJL410"/>
      <c r="AJM410"/>
      <c r="AJN410"/>
      <c r="AJO410"/>
      <c r="AJP410"/>
      <c r="AJQ410"/>
      <c r="AJR410"/>
      <c r="AJS410"/>
      <c r="AJT410"/>
      <c r="AJU410"/>
      <c r="AJV410"/>
      <c r="AJW410"/>
      <c r="AJX410"/>
      <c r="AJY410"/>
      <c r="AJZ410"/>
      <c r="AKA410"/>
      <c r="AKB410"/>
      <c r="AKC410"/>
      <c r="AKD410"/>
      <c r="AKE410"/>
      <c r="AKF410"/>
      <c r="AKG410"/>
      <c r="AKH410"/>
      <c r="AKI410"/>
      <c r="AKJ410"/>
      <c r="AKK410"/>
      <c r="AKL410"/>
      <c r="AKM410"/>
      <c r="AKN410"/>
      <c r="AKO410"/>
      <c r="AKP410"/>
      <c r="AKQ410"/>
      <c r="AKR410"/>
      <c r="AKS410"/>
      <c r="AKT410"/>
      <c r="AKU410"/>
      <c r="AKV410"/>
      <c r="AKW410"/>
      <c r="AKX410"/>
      <c r="AKY410"/>
      <c r="AKZ410"/>
      <c r="ALA410"/>
      <c r="ALB410"/>
      <c r="ALC410"/>
      <c r="ALD410"/>
      <c r="ALE410"/>
      <c r="ALF410"/>
      <c r="ALG410"/>
      <c r="ALH410"/>
      <c r="ALI410"/>
      <c r="ALJ410"/>
      <c r="ALK410"/>
      <c r="ALL410"/>
      <c r="ALM410"/>
      <c r="ALN410"/>
      <c r="ALO410"/>
      <c r="ALP410"/>
      <c r="ALQ410"/>
      <c r="ALR410"/>
      <c r="ALS410"/>
      <c r="ALT410"/>
      <c r="ALU410"/>
      <c r="ALV410"/>
      <c r="ALW410"/>
      <c r="ALX410"/>
      <c r="ALY410"/>
      <c r="ALZ410"/>
      <c r="AMA410"/>
      <c r="AMB410"/>
      <c r="AMC410"/>
      <c r="AMD410"/>
      <c r="AME410"/>
      <c r="AMF410"/>
      <c r="AMG410"/>
      <c r="AMH410"/>
      <c r="AMI410"/>
      <c r="AMJ410"/>
    </row>
    <row r="411" spans="1:1024" ht="20" customHeight="1" x14ac:dyDescent="0.2">
      <c r="A411"/>
      <c r="B411"/>
      <c r="C411"/>
      <c r="D411"/>
      <c r="E411" s="2"/>
      <c r="F411" s="2"/>
      <c r="G411" s="271"/>
      <c r="H411" s="240"/>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c r="ABM411"/>
      <c r="ABN411"/>
      <c r="ABO411"/>
      <c r="ABP411"/>
      <c r="ABQ411"/>
      <c r="ABR411"/>
      <c r="ABS411"/>
      <c r="ABT411"/>
      <c r="ABU411"/>
      <c r="ABV411"/>
      <c r="ABW411"/>
      <c r="ABX411"/>
      <c r="ABY411"/>
      <c r="ABZ411"/>
      <c r="ACA411"/>
      <c r="ACB411"/>
      <c r="ACC411"/>
      <c r="ACD411"/>
      <c r="ACE411"/>
      <c r="ACF411"/>
      <c r="ACG411"/>
      <c r="ACH411"/>
      <c r="ACI411"/>
      <c r="ACJ411"/>
      <c r="ACK411"/>
      <c r="ACL411"/>
      <c r="ACM411"/>
      <c r="ACN411"/>
      <c r="ACO411"/>
      <c r="ACP411"/>
      <c r="ACQ411"/>
      <c r="ACR411"/>
      <c r="ACS411"/>
      <c r="ACT411"/>
      <c r="ACU411"/>
      <c r="ACV411"/>
      <c r="ACW411"/>
      <c r="ACX411"/>
      <c r="ACY411"/>
      <c r="ACZ411"/>
      <c r="ADA411"/>
      <c r="ADB411"/>
      <c r="ADC411"/>
      <c r="ADD411"/>
      <c r="ADE411"/>
      <c r="ADF411"/>
      <c r="ADG411"/>
      <c r="ADH411"/>
      <c r="ADI411"/>
      <c r="ADJ411"/>
      <c r="ADK411"/>
      <c r="ADL411"/>
      <c r="ADM411"/>
      <c r="ADN411"/>
      <c r="ADO411"/>
      <c r="ADP411"/>
      <c r="ADQ411"/>
      <c r="ADR411"/>
      <c r="ADS411"/>
      <c r="ADT411"/>
      <c r="ADU411"/>
      <c r="ADV411"/>
      <c r="ADW411"/>
      <c r="ADX411"/>
      <c r="ADY411"/>
      <c r="ADZ411"/>
      <c r="AEA411"/>
      <c r="AEB411"/>
      <c r="AEC411"/>
      <c r="AED411"/>
      <c r="AEE411"/>
      <c r="AEF411"/>
      <c r="AEG411"/>
      <c r="AEH411"/>
      <c r="AEI411"/>
      <c r="AEJ411"/>
      <c r="AEK411"/>
      <c r="AEL411"/>
      <c r="AEM411"/>
      <c r="AEN411"/>
      <c r="AEO411"/>
      <c r="AEP411"/>
      <c r="AEQ411"/>
      <c r="AER411"/>
      <c r="AES411"/>
      <c r="AET411"/>
      <c r="AEU411"/>
      <c r="AEV411"/>
      <c r="AEW411"/>
      <c r="AEX411"/>
      <c r="AEY411"/>
      <c r="AEZ411"/>
      <c r="AFA411"/>
      <c r="AFB411"/>
      <c r="AFC411"/>
      <c r="AFD411"/>
      <c r="AFE411"/>
      <c r="AFF411"/>
      <c r="AFG411"/>
      <c r="AFH411"/>
      <c r="AFI411"/>
      <c r="AFJ411"/>
      <c r="AFK411"/>
      <c r="AFL411"/>
      <c r="AFM411"/>
      <c r="AFN411"/>
      <c r="AFO411"/>
      <c r="AFP411"/>
      <c r="AFQ411"/>
      <c r="AFR411"/>
      <c r="AFS411"/>
      <c r="AFT411"/>
      <c r="AFU411"/>
      <c r="AFV411"/>
      <c r="AFW411"/>
      <c r="AFX411"/>
      <c r="AFY411"/>
      <c r="AFZ411"/>
      <c r="AGA411"/>
      <c r="AGB411"/>
      <c r="AGC411"/>
      <c r="AGD411"/>
      <c r="AGE411"/>
      <c r="AGF411"/>
      <c r="AGG411"/>
      <c r="AGH411"/>
      <c r="AGI411"/>
      <c r="AGJ411"/>
      <c r="AGK411"/>
      <c r="AGL411"/>
      <c r="AGM411"/>
      <c r="AGN411"/>
      <c r="AGO411"/>
      <c r="AGP411"/>
      <c r="AGQ411"/>
      <c r="AGR411"/>
      <c r="AGS411"/>
      <c r="AGT411"/>
      <c r="AGU411"/>
      <c r="AGV411"/>
      <c r="AGW411"/>
      <c r="AGX411"/>
      <c r="AGY411"/>
      <c r="AGZ411"/>
      <c r="AHA411"/>
      <c r="AHB411"/>
      <c r="AHC411"/>
      <c r="AHD411"/>
      <c r="AHE411"/>
      <c r="AHF411"/>
      <c r="AHG411"/>
      <c r="AHH411"/>
      <c r="AHI411"/>
      <c r="AHJ411"/>
      <c r="AHK411"/>
      <c r="AHL411"/>
      <c r="AHM411"/>
      <c r="AHN411"/>
      <c r="AHO411"/>
      <c r="AHP411"/>
      <c r="AHQ411"/>
      <c r="AHR411"/>
      <c r="AHS411"/>
      <c r="AHT411"/>
      <c r="AHU411"/>
      <c r="AHV411"/>
      <c r="AHW411"/>
      <c r="AHX411"/>
      <c r="AHY411"/>
      <c r="AHZ411"/>
      <c r="AIA411"/>
      <c r="AIB411"/>
      <c r="AIC411"/>
      <c r="AID411"/>
      <c r="AIE411"/>
      <c r="AIF411"/>
      <c r="AIG411"/>
      <c r="AIH411"/>
      <c r="AII411"/>
      <c r="AIJ411"/>
      <c r="AIK411"/>
      <c r="AIL411"/>
      <c r="AIM411"/>
      <c r="AIN411"/>
      <c r="AIO411"/>
      <c r="AIP411"/>
      <c r="AIQ411"/>
      <c r="AIR411"/>
      <c r="AIS411"/>
      <c r="AIT411"/>
      <c r="AIU411"/>
      <c r="AIV411"/>
      <c r="AIW411"/>
      <c r="AIX411"/>
      <c r="AIY411"/>
      <c r="AIZ411"/>
      <c r="AJA411"/>
      <c r="AJB411"/>
      <c r="AJC411"/>
      <c r="AJD411"/>
      <c r="AJE411"/>
      <c r="AJF411"/>
      <c r="AJG411"/>
      <c r="AJH411"/>
      <c r="AJI411"/>
      <c r="AJJ411"/>
      <c r="AJK411"/>
      <c r="AJL411"/>
      <c r="AJM411"/>
      <c r="AJN411"/>
      <c r="AJO411"/>
      <c r="AJP411"/>
      <c r="AJQ411"/>
      <c r="AJR411"/>
      <c r="AJS411"/>
      <c r="AJT411"/>
      <c r="AJU411"/>
      <c r="AJV411"/>
      <c r="AJW411"/>
      <c r="AJX411"/>
      <c r="AJY411"/>
      <c r="AJZ411"/>
      <c r="AKA411"/>
      <c r="AKB411"/>
      <c r="AKC411"/>
      <c r="AKD411"/>
      <c r="AKE411"/>
      <c r="AKF411"/>
      <c r="AKG411"/>
      <c r="AKH411"/>
      <c r="AKI411"/>
      <c r="AKJ411"/>
      <c r="AKK411"/>
      <c r="AKL411"/>
      <c r="AKM411"/>
      <c r="AKN411"/>
      <c r="AKO411"/>
      <c r="AKP411"/>
      <c r="AKQ411"/>
      <c r="AKR411"/>
      <c r="AKS411"/>
      <c r="AKT411"/>
      <c r="AKU411"/>
      <c r="AKV411"/>
      <c r="AKW411"/>
      <c r="AKX411"/>
      <c r="AKY411"/>
      <c r="AKZ411"/>
      <c r="ALA411"/>
      <c r="ALB411"/>
      <c r="ALC411"/>
      <c r="ALD411"/>
      <c r="ALE411"/>
      <c r="ALF411"/>
      <c r="ALG411"/>
      <c r="ALH411"/>
      <c r="ALI411"/>
      <c r="ALJ411"/>
      <c r="ALK411"/>
      <c r="ALL411"/>
      <c r="ALM411"/>
      <c r="ALN411"/>
      <c r="ALO411"/>
      <c r="ALP411"/>
      <c r="ALQ411"/>
      <c r="ALR411"/>
      <c r="ALS411"/>
      <c r="ALT411"/>
      <c r="ALU411"/>
      <c r="ALV411"/>
      <c r="ALW411"/>
      <c r="ALX411"/>
      <c r="ALY411"/>
      <c r="ALZ411"/>
      <c r="AMA411"/>
      <c r="AMB411"/>
      <c r="AMC411"/>
      <c r="AMD411"/>
      <c r="AME411"/>
      <c r="AMF411"/>
      <c r="AMG411"/>
      <c r="AMH411"/>
      <c r="AMI411"/>
      <c r="AMJ411"/>
    </row>
    <row r="412" spans="1:1024" ht="20" customHeight="1" x14ac:dyDescent="0.2">
      <c r="A412"/>
      <c r="B412"/>
      <c r="C412"/>
      <c r="D412"/>
      <c r="E412" s="2"/>
      <c r="F412" s="2"/>
      <c r="G412" s="271"/>
      <c r="H412" s="240"/>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c r="ABM412"/>
      <c r="ABN412"/>
      <c r="ABO412"/>
      <c r="ABP412"/>
      <c r="ABQ412"/>
      <c r="ABR412"/>
      <c r="ABS412"/>
      <c r="ABT412"/>
      <c r="ABU412"/>
      <c r="ABV412"/>
      <c r="ABW412"/>
      <c r="ABX412"/>
      <c r="ABY412"/>
      <c r="ABZ412"/>
      <c r="ACA412"/>
      <c r="ACB412"/>
      <c r="ACC412"/>
      <c r="ACD412"/>
      <c r="ACE412"/>
      <c r="ACF412"/>
      <c r="ACG412"/>
      <c r="ACH412"/>
      <c r="ACI412"/>
      <c r="ACJ412"/>
      <c r="ACK412"/>
      <c r="ACL412"/>
      <c r="ACM412"/>
      <c r="ACN412"/>
      <c r="ACO412"/>
      <c r="ACP412"/>
      <c r="ACQ412"/>
      <c r="ACR412"/>
      <c r="ACS412"/>
      <c r="ACT412"/>
      <c r="ACU412"/>
      <c r="ACV412"/>
      <c r="ACW412"/>
      <c r="ACX412"/>
      <c r="ACY412"/>
      <c r="ACZ412"/>
      <c r="ADA412"/>
      <c r="ADB412"/>
      <c r="ADC412"/>
      <c r="ADD412"/>
      <c r="ADE412"/>
      <c r="ADF412"/>
      <c r="ADG412"/>
      <c r="ADH412"/>
      <c r="ADI412"/>
      <c r="ADJ412"/>
      <c r="ADK412"/>
      <c r="ADL412"/>
      <c r="ADM412"/>
      <c r="ADN412"/>
      <c r="ADO412"/>
      <c r="ADP412"/>
      <c r="ADQ412"/>
      <c r="ADR412"/>
      <c r="ADS412"/>
      <c r="ADT412"/>
      <c r="ADU412"/>
      <c r="ADV412"/>
      <c r="ADW412"/>
      <c r="ADX412"/>
      <c r="ADY412"/>
      <c r="ADZ412"/>
      <c r="AEA412"/>
      <c r="AEB412"/>
      <c r="AEC412"/>
      <c r="AED412"/>
      <c r="AEE412"/>
      <c r="AEF412"/>
      <c r="AEG412"/>
      <c r="AEH412"/>
      <c r="AEI412"/>
      <c r="AEJ412"/>
      <c r="AEK412"/>
      <c r="AEL412"/>
      <c r="AEM412"/>
      <c r="AEN412"/>
      <c r="AEO412"/>
      <c r="AEP412"/>
      <c r="AEQ412"/>
      <c r="AER412"/>
      <c r="AES412"/>
      <c r="AET412"/>
      <c r="AEU412"/>
      <c r="AEV412"/>
      <c r="AEW412"/>
      <c r="AEX412"/>
      <c r="AEY412"/>
      <c r="AEZ412"/>
      <c r="AFA412"/>
      <c r="AFB412"/>
      <c r="AFC412"/>
      <c r="AFD412"/>
      <c r="AFE412"/>
      <c r="AFF412"/>
      <c r="AFG412"/>
      <c r="AFH412"/>
      <c r="AFI412"/>
      <c r="AFJ412"/>
      <c r="AFK412"/>
      <c r="AFL412"/>
      <c r="AFM412"/>
      <c r="AFN412"/>
      <c r="AFO412"/>
      <c r="AFP412"/>
      <c r="AFQ412"/>
      <c r="AFR412"/>
      <c r="AFS412"/>
      <c r="AFT412"/>
      <c r="AFU412"/>
      <c r="AFV412"/>
      <c r="AFW412"/>
      <c r="AFX412"/>
      <c r="AFY412"/>
      <c r="AFZ412"/>
      <c r="AGA412"/>
      <c r="AGB412"/>
      <c r="AGC412"/>
      <c r="AGD412"/>
      <c r="AGE412"/>
      <c r="AGF412"/>
      <c r="AGG412"/>
      <c r="AGH412"/>
      <c r="AGI412"/>
      <c r="AGJ412"/>
      <c r="AGK412"/>
      <c r="AGL412"/>
      <c r="AGM412"/>
      <c r="AGN412"/>
      <c r="AGO412"/>
      <c r="AGP412"/>
      <c r="AGQ412"/>
      <c r="AGR412"/>
      <c r="AGS412"/>
      <c r="AGT412"/>
      <c r="AGU412"/>
      <c r="AGV412"/>
      <c r="AGW412"/>
      <c r="AGX412"/>
      <c r="AGY412"/>
      <c r="AGZ412"/>
      <c r="AHA412"/>
      <c r="AHB412"/>
      <c r="AHC412"/>
      <c r="AHD412"/>
      <c r="AHE412"/>
      <c r="AHF412"/>
      <c r="AHG412"/>
      <c r="AHH412"/>
      <c r="AHI412"/>
      <c r="AHJ412"/>
      <c r="AHK412"/>
      <c r="AHL412"/>
      <c r="AHM412"/>
      <c r="AHN412"/>
      <c r="AHO412"/>
      <c r="AHP412"/>
      <c r="AHQ412"/>
      <c r="AHR412"/>
      <c r="AHS412"/>
      <c r="AHT412"/>
      <c r="AHU412"/>
      <c r="AHV412"/>
      <c r="AHW412"/>
      <c r="AHX412"/>
      <c r="AHY412"/>
      <c r="AHZ412"/>
      <c r="AIA412"/>
      <c r="AIB412"/>
      <c r="AIC412"/>
      <c r="AID412"/>
      <c r="AIE412"/>
      <c r="AIF412"/>
      <c r="AIG412"/>
      <c r="AIH412"/>
      <c r="AII412"/>
      <c r="AIJ412"/>
      <c r="AIK412"/>
      <c r="AIL412"/>
      <c r="AIM412"/>
      <c r="AIN412"/>
      <c r="AIO412"/>
      <c r="AIP412"/>
      <c r="AIQ412"/>
      <c r="AIR412"/>
      <c r="AIS412"/>
      <c r="AIT412"/>
      <c r="AIU412"/>
      <c r="AIV412"/>
      <c r="AIW412"/>
      <c r="AIX412"/>
      <c r="AIY412"/>
      <c r="AIZ412"/>
      <c r="AJA412"/>
      <c r="AJB412"/>
      <c r="AJC412"/>
      <c r="AJD412"/>
      <c r="AJE412"/>
      <c r="AJF412"/>
      <c r="AJG412"/>
      <c r="AJH412"/>
      <c r="AJI412"/>
      <c r="AJJ412"/>
      <c r="AJK412"/>
      <c r="AJL412"/>
      <c r="AJM412"/>
      <c r="AJN412"/>
      <c r="AJO412"/>
      <c r="AJP412"/>
      <c r="AJQ412"/>
      <c r="AJR412"/>
      <c r="AJS412"/>
      <c r="AJT412"/>
      <c r="AJU412"/>
      <c r="AJV412"/>
      <c r="AJW412"/>
      <c r="AJX412"/>
      <c r="AJY412"/>
      <c r="AJZ412"/>
      <c r="AKA412"/>
      <c r="AKB412"/>
      <c r="AKC412"/>
      <c r="AKD412"/>
      <c r="AKE412"/>
      <c r="AKF412"/>
      <c r="AKG412"/>
      <c r="AKH412"/>
      <c r="AKI412"/>
      <c r="AKJ412"/>
      <c r="AKK412"/>
      <c r="AKL412"/>
      <c r="AKM412"/>
      <c r="AKN412"/>
      <c r="AKO412"/>
      <c r="AKP412"/>
      <c r="AKQ412"/>
      <c r="AKR412"/>
      <c r="AKS412"/>
      <c r="AKT412"/>
      <c r="AKU412"/>
      <c r="AKV412"/>
      <c r="AKW412"/>
      <c r="AKX412"/>
      <c r="AKY412"/>
      <c r="AKZ412"/>
      <c r="ALA412"/>
      <c r="ALB412"/>
      <c r="ALC412"/>
      <c r="ALD412"/>
      <c r="ALE412"/>
      <c r="ALF412"/>
      <c r="ALG412"/>
      <c r="ALH412"/>
      <c r="ALI412"/>
      <c r="ALJ412"/>
      <c r="ALK412"/>
      <c r="ALL412"/>
      <c r="ALM412"/>
      <c r="ALN412"/>
      <c r="ALO412"/>
      <c r="ALP412"/>
      <c r="ALQ412"/>
      <c r="ALR412"/>
      <c r="ALS412"/>
      <c r="ALT412"/>
      <c r="ALU412"/>
      <c r="ALV412"/>
      <c r="ALW412"/>
      <c r="ALX412"/>
      <c r="ALY412"/>
      <c r="ALZ412"/>
      <c r="AMA412"/>
      <c r="AMB412"/>
      <c r="AMC412"/>
      <c r="AMD412"/>
      <c r="AME412"/>
      <c r="AMF412"/>
      <c r="AMG412"/>
      <c r="AMH412"/>
      <c r="AMI412"/>
      <c r="AMJ412"/>
    </row>
    <row r="413" spans="1:1024" ht="20" customHeight="1" x14ac:dyDescent="0.2">
      <c r="A413"/>
      <c r="B413"/>
      <c r="C413"/>
      <c r="D413"/>
      <c r="E413" s="2"/>
      <c r="F413" s="2"/>
      <c r="G413" s="271"/>
      <c r="H413" s="240"/>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c r="ABM413"/>
      <c r="ABN413"/>
      <c r="ABO413"/>
      <c r="ABP413"/>
      <c r="ABQ413"/>
      <c r="ABR413"/>
      <c r="ABS413"/>
      <c r="ABT413"/>
      <c r="ABU413"/>
      <c r="ABV413"/>
      <c r="ABW413"/>
      <c r="ABX413"/>
      <c r="ABY413"/>
      <c r="ABZ413"/>
      <c r="ACA413"/>
      <c r="ACB413"/>
      <c r="ACC413"/>
      <c r="ACD413"/>
      <c r="ACE413"/>
      <c r="ACF413"/>
      <c r="ACG413"/>
      <c r="ACH413"/>
      <c r="ACI413"/>
      <c r="ACJ413"/>
      <c r="ACK413"/>
      <c r="ACL413"/>
      <c r="ACM413"/>
      <c r="ACN413"/>
      <c r="ACO413"/>
      <c r="ACP413"/>
      <c r="ACQ413"/>
      <c r="ACR413"/>
      <c r="ACS413"/>
      <c r="ACT413"/>
      <c r="ACU413"/>
      <c r="ACV413"/>
      <c r="ACW413"/>
      <c r="ACX413"/>
      <c r="ACY413"/>
      <c r="ACZ413"/>
      <c r="ADA413"/>
      <c r="ADB413"/>
      <c r="ADC413"/>
      <c r="ADD413"/>
      <c r="ADE413"/>
      <c r="ADF413"/>
      <c r="ADG413"/>
      <c r="ADH413"/>
      <c r="ADI413"/>
      <c r="ADJ413"/>
      <c r="ADK413"/>
      <c r="ADL413"/>
      <c r="ADM413"/>
      <c r="ADN413"/>
      <c r="ADO413"/>
      <c r="ADP413"/>
      <c r="ADQ413"/>
      <c r="ADR413"/>
      <c r="ADS413"/>
      <c r="ADT413"/>
      <c r="ADU413"/>
      <c r="ADV413"/>
      <c r="ADW413"/>
      <c r="ADX413"/>
      <c r="ADY413"/>
      <c r="ADZ413"/>
      <c r="AEA413"/>
      <c r="AEB413"/>
      <c r="AEC413"/>
      <c r="AED413"/>
      <c r="AEE413"/>
      <c r="AEF413"/>
      <c r="AEG413"/>
      <c r="AEH413"/>
      <c r="AEI413"/>
      <c r="AEJ413"/>
      <c r="AEK413"/>
      <c r="AEL413"/>
      <c r="AEM413"/>
      <c r="AEN413"/>
      <c r="AEO413"/>
      <c r="AEP413"/>
      <c r="AEQ413"/>
      <c r="AER413"/>
      <c r="AES413"/>
      <c r="AET413"/>
      <c r="AEU413"/>
      <c r="AEV413"/>
      <c r="AEW413"/>
      <c r="AEX413"/>
      <c r="AEY413"/>
      <c r="AEZ413"/>
      <c r="AFA413"/>
      <c r="AFB413"/>
      <c r="AFC413"/>
      <c r="AFD413"/>
      <c r="AFE413"/>
      <c r="AFF413"/>
      <c r="AFG413"/>
      <c r="AFH413"/>
      <c r="AFI413"/>
      <c r="AFJ413"/>
      <c r="AFK413"/>
      <c r="AFL413"/>
      <c r="AFM413"/>
      <c r="AFN413"/>
      <c r="AFO413"/>
      <c r="AFP413"/>
      <c r="AFQ413"/>
      <c r="AFR413"/>
      <c r="AFS413"/>
      <c r="AFT413"/>
      <c r="AFU413"/>
      <c r="AFV413"/>
      <c r="AFW413"/>
      <c r="AFX413"/>
      <c r="AFY413"/>
      <c r="AFZ413"/>
      <c r="AGA413"/>
      <c r="AGB413"/>
      <c r="AGC413"/>
      <c r="AGD413"/>
      <c r="AGE413"/>
      <c r="AGF413"/>
      <c r="AGG413"/>
      <c r="AGH413"/>
      <c r="AGI413"/>
      <c r="AGJ413"/>
      <c r="AGK413"/>
      <c r="AGL413"/>
      <c r="AGM413"/>
      <c r="AGN413"/>
      <c r="AGO413"/>
      <c r="AGP413"/>
      <c r="AGQ413"/>
      <c r="AGR413"/>
      <c r="AGS413"/>
      <c r="AGT413"/>
      <c r="AGU413"/>
      <c r="AGV413"/>
      <c r="AGW413"/>
      <c r="AGX413"/>
      <c r="AGY413"/>
      <c r="AGZ413"/>
      <c r="AHA413"/>
      <c r="AHB413"/>
      <c r="AHC413"/>
      <c r="AHD413"/>
      <c r="AHE413"/>
      <c r="AHF413"/>
      <c r="AHG413"/>
      <c r="AHH413"/>
      <c r="AHI413"/>
      <c r="AHJ413"/>
      <c r="AHK413"/>
      <c r="AHL413"/>
      <c r="AHM413"/>
      <c r="AHN413"/>
      <c r="AHO413"/>
      <c r="AHP413"/>
      <c r="AHQ413"/>
      <c r="AHR413"/>
      <c r="AHS413"/>
      <c r="AHT413"/>
      <c r="AHU413"/>
      <c r="AHV413"/>
      <c r="AHW413"/>
      <c r="AHX413"/>
      <c r="AHY413"/>
      <c r="AHZ413"/>
      <c r="AIA413"/>
      <c r="AIB413"/>
      <c r="AIC413"/>
      <c r="AID413"/>
      <c r="AIE413"/>
      <c r="AIF413"/>
      <c r="AIG413"/>
      <c r="AIH413"/>
      <c r="AII413"/>
      <c r="AIJ413"/>
      <c r="AIK413"/>
      <c r="AIL413"/>
      <c r="AIM413"/>
      <c r="AIN413"/>
      <c r="AIO413"/>
      <c r="AIP413"/>
      <c r="AIQ413"/>
      <c r="AIR413"/>
      <c r="AIS413"/>
      <c r="AIT413"/>
      <c r="AIU413"/>
      <c r="AIV413"/>
      <c r="AIW413"/>
      <c r="AIX413"/>
      <c r="AIY413"/>
      <c r="AIZ413"/>
      <c r="AJA413"/>
      <c r="AJB413"/>
      <c r="AJC413"/>
      <c r="AJD413"/>
      <c r="AJE413"/>
      <c r="AJF413"/>
      <c r="AJG413"/>
      <c r="AJH413"/>
      <c r="AJI413"/>
      <c r="AJJ413"/>
      <c r="AJK413"/>
      <c r="AJL413"/>
      <c r="AJM413"/>
      <c r="AJN413"/>
      <c r="AJO413"/>
      <c r="AJP413"/>
      <c r="AJQ413"/>
      <c r="AJR413"/>
      <c r="AJS413"/>
      <c r="AJT413"/>
      <c r="AJU413"/>
      <c r="AJV413"/>
      <c r="AJW413"/>
      <c r="AJX413"/>
      <c r="AJY413"/>
      <c r="AJZ413"/>
      <c r="AKA413"/>
      <c r="AKB413"/>
      <c r="AKC413"/>
      <c r="AKD413"/>
      <c r="AKE413"/>
      <c r="AKF413"/>
      <c r="AKG413"/>
      <c r="AKH413"/>
      <c r="AKI413"/>
      <c r="AKJ413"/>
      <c r="AKK413"/>
      <c r="AKL413"/>
      <c r="AKM413"/>
      <c r="AKN413"/>
      <c r="AKO413"/>
      <c r="AKP413"/>
      <c r="AKQ413"/>
      <c r="AKR413"/>
      <c r="AKS413"/>
      <c r="AKT413"/>
      <c r="AKU413"/>
      <c r="AKV413"/>
      <c r="AKW413"/>
      <c r="AKX413"/>
      <c r="AKY413"/>
      <c r="AKZ413"/>
      <c r="ALA413"/>
      <c r="ALB413"/>
      <c r="ALC413"/>
      <c r="ALD413"/>
      <c r="ALE413"/>
      <c r="ALF413"/>
      <c r="ALG413"/>
      <c r="ALH413"/>
      <c r="ALI413"/>
      <c r="ALJ413"/>
      <c r="ALK413"/>
      <c r="ALL413"/>
      <c r="ALM413"/>
      <c r="ALN413"/>
      <c r="ALO413"/>
      <c r="ALP413"/>
      <c r="ALQ413"/>
      <c r="ALR413"/>
      <c r="ALS413"/>
      <c r="ALT413"/>
      <c r="ALU413"/>
      <c r="ALV413"/>
      <c r="ALW413"/>
      <c r="ALX413"/>
      <c r="ALY413"/>
      <c r="ALZ413"/>
      <c r="AMA413"/>
      <c r="AMB413"/>
      <c r="AMC413"/>
      <c r="AMD413"/>
      <c r="AME413"/>
      <c r="AMF413"/>
      <c r="AMG413"/>
      <c r="AMH413"/>
      <c r="AMI413"/>
      <c r="AMJ413"/>
    </row>
    <row r="414" spans="1:1024" ht="20" customHeight="1" x14ac:dyDescent="0.2">
      <c r="A414"/>
      <c r="B414"/>
      <c r="C414"/>
      <c r="D414"/>
      <c r="E414" s="2"/>
      <c r="F414" s="2"/>
      <c r="G414" s="271"/>
      <c r="H414" s="240"/>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c r="ABM414"/>
      <c r="ABN414"/>
      <c r="ABO414"/>
      <c r="ABP414"/>
      <c r="ABQ414"/>
      <c r="ABR414"/>
      <c r="ABS414"/>
      <c r="ABT414"/>
      <c r="ABU414"/>
      <c r="ABV414"/>
      <c r="ABW414"/>
      <c r="ABX414"/>
      <c r="ABY414"/>
      <c r="ABZ414"/>
      <c r="ACA414"/>
      <c r="ACB414"/>
      <c r="ACC414"/>
      <c r="ACD414"/>
      <c r="ACE414"/>
      <c r="ACF414"/>
      <c r="ACG414"/>
      <c r="ACH414"/>
      <c r="ACI414"/>
      <c r="ACJ414"/>
      <c r="ACK414"/>
      <c r="ACL414"/>
      <c r="ACM414"/>
      <c r="ACN414"/>
      <c r="ACO414"/>
      <c r="ACP414"/>
      <c r="ACQ414"/>
      <c r="ACR414"/>
      <c r="ACS414"/>
      <c r="ACT414"/>
      <c r="ACU414"/>
      <c r="ACV414"/>
      <c r="ACW414"/>
      <c r="ACX414"/>
      <c r="ACY414"/>
      <c r="ACZ414"/>
      <c r="ADA414"/>
      <c r="ADB414"/>
      <c r="ADC414"/>
      <c r="ADD414"/>
      <c r="ADE414"/>
      <c r="ADF414"/>
      <c r="ADG414"/>
      <c r="ADH414"/>
      <c r="ADI414"/>
      <c r="ADJ414"/>
      <c r="ADK414"/>
      <c r="ADL414"/>
      <c r="ADM414"/>
      <c r="ADN414"/>
      <c r="ADO414"/>
      <c r="ADP414"/>
      <c r="ADQ414"/>
      <c r="ADR414"/>
      <c r="ADS414"/>
      <c r="ADT414"/>
      <c r="ADU414"/>
      <c r="ADV414"/>
      <c r="ADW414"/>
      <c r="ADX414"/>
      <c r="ADY414"/>
      <c r="ADZ414"/>
      <c r="AEA414"/>
      <c r="AEB414"/>
      <c r="AEC414"/>
      <c r="AED414"/>
      <c r="AEE414"/>
      <c r="AEF414"/>
      <c r="AEG414"/>
      <c r="AEH414"/>
      <c r="AEI414"/>
      <c r="AEJ414"/>
      <c r="AEK414"/>
      <c r="AEL414"/>
      <c r="AEM414"/>
      <c r="AEN414"/>
      <c r="AEO414"/>
      <c r="AEP414"/>
      <c r="AEQ414"/>
      <c r="AER414"/>
      <c r="AES414"/>
      <c r="AET414"/>
      <c r="AEU414"/>
      <c r="AEV414"/>
      <c r="AEW414"/>
      <c r="AEX414"/>
      <c r="AEY414"/>
      <c r="AEZ414"/>
      <c r="AFA414"/>
      <c r="AFB414"/>
      <c r="AFC414"/>
      <c r="AFD414"/>
      <c r="AFE414"/>
      <c r="AFF414"/>
      <c r="AFG414"/>
      <c r="AFH414"/>
      <c r="AFI414"/>
      <c r="AFJ414"/>
      <c r="AFK414"/>
      <c r="AFL414"/>
      <c r="AFM414"/>
      <c r="AFN414"/>
      <c r="AFO414"/>
      <c r="AFP414"/>
      <c r="AFQ414"/>
      <c r="AFR414"/>
      <c r="AFS414"/>
      <c r="AFT414"/>
      <c r="AFU414"/>
      <c r="AFV414"/>
      <c r="AFW414"/>
      <c r="AFX414"/>
      <c r="AFY414"/>
      <c r="AFZ414"/>
      <c r="AGA414"/>
      <c r="AGB414"/>
      <c r="AGC414"/>
      <c r="AGD414"/>
      <c r="AGE414"/>
      <c r="AGF414"/>
      <c r="AGG414"/>
      <c r="AGH414"/>
      <c r="AGI414"/>
      <c r="AGJ414"/>
      <c r="AGK414"/>
      <c r="AGL414"/>
      <c r="AGM414"/>
      <c r="AGN414"/>
      <c r="AGO414"/>
      <c r="AGP414"/>
      <c r="AGQ414"/>
      <c r="AGR414"/>
      <c r="AGS414"/>
      <c r="AGT414"/>
      <c r="AGU414"/>
      <c r="AGV414"/>
      <c r="AGW414"/>
      <c r="AGX414"/>
      <c r="AGY414"/>
      <c r="AGZ414"/>
      <c r="AHA414"/>
      <c r="AHB414"/>
      <c r="AHC414"/>
      <c r="AHD414"/>
      <c r="AHE414"/>
      <c r="AHF414"/>
      <c r="AHG414"/>
      <c r="AHH414"/>
      <c r="AHI414"/>
      <c r="AHJ414"/>
      <c r="AHK414"/>
      <c r="AHL414"/>
      <c r="AHM414"/>
      <c r="AHN414"/>
      <c r="AHO414"/>
      <c r="AHP414"/>
      <c r="AHQ414"/>
      <c r="AHR414"/>
      <c r="AHS414"/>
      <c r="AHT414"/>
      <c r="AHU414"/>
      <c r="AHV414"/>
      <c r="AHW414"/>
      <c r="AHX414"/>
      <c r="AHY414"/>
      <c r="AHZ414"/>
      <c r="AIA414"/>
      <c r="AIB414"/>
      <c r="AIC414"/>
      <c r="AID414"/>
      <c r="AIE414"/>
      <c r="AIF414"/>
      <c r="AIG414"/>
      <c r="AIH414"/>
      <c r="AII414"/>
      <c r="AIJ414"/>
      <c r="AIK414"/>
      <c r="AIL414"/>
      <c r="AIM414"/>
      <c r="AIN414"/>
      <c r="AIO414"/>
      <c r="AIP414"/>
      <c r="AIQ414"/>
      <c r="AIR414"/>
      <c r="AIS414"/>
      <c r="AIT414"/>
      <c r="AIU414"/>
      <c r="AIV414"/>
      <c r="AIW414"/>
      <c r="AIX414"/>
      <c r="AIY414"/>
      <c r="AIZ414"/>
      <c r="AJA414"/>
      <c r="AJB414"/>
      <c r="AJC414"/>
      <c r="AJD414"/>
      <c r="AJE414"/>
      <c r="AJF414"/>
      <c r="AJG414"/>
      <c r="AJH414"/>
      <c r="AJI414"/>
      <c r="AJJ414"/>
      <c r="AJK414"/>
      <c r="AJL414"/>
      <c r="AJM414"/>
      <c r="AJN414"/>
      <c r="AJO414"/>
      <c r="AJP414"/>
      <c r="AJQ414"/>
      <c r="AJR414"/>
      <c r="AJS414"/>
      <c r="AJT414"/>
      <c r="AJU414"/>
      <c r="AJV414"/>
      <c r="AJW414"/>
      <c r="AJX414"/>
      <c r="AJY414"/>
      <c r="AJZ414"/>
      <c r="AKA414"/>
      <c r="AKB414"/>
      <c r="AKC414"/>
      <c r="AKD414"/>
      <c r="AKE414"/>
      <c r="AKF414"/>
      <c r="AKG414"/>
      <c r="AKH414"/>
      <c r="AKI414"/>
      <c r="AKJ414"/>
      <c r="AKK414"/>
      <c r="AKL414"/>
      <c r="AKM414"/>
      <c r="AKN414"/>
      <c r="AKO414"/>
      <c r="AKP414"/>
      <c r="AKQ414"/>
      <c r="AKR414"/>
      <c r="AKS414"/>
      <c r="AKT414"/>
      <c r="AKU414"/>
      <c r="AKV414"/>
      <c r="AKW414"/>
      <c r="AKX414"/>
      <c r="AKY414"/>
      <c r="AKZ414"/>
      <c r="ALA414"/>
      <c r="ALB414"/>
      <c r="ALC414"/>
      <c r="ALD414"/>
      <c r="ALE414"/>
      <c r="ALF414"/>
      <c r="ALG414"/>
      <c r="ALH414"/>
      <c r="ALI414"/>
      <c r="ALJ414"/>
      <c r="ALK414"/>
      <c r="ALL414"/>
      <c r="ALM414"/>
      <c r="ALN414"/>
      <c r="ALO414"/>
      <c r="ALP414"/>
      <c r="ALQ414"/>
      <c r="ALR414"/>
      <c r="ALS414"/>
      <c r="ALT414"/>
      <c r="ALU414"/>
      <c r="ALV414"/>
      <c r="ALW414"/>
      <c r="ALX414"/>
      <c r="ALY414"/>
      <c r="ALZ414"/>
      <c r="AMA414"/>
      <c r="AMB414"/>
      <c r="AMC414"/>
      <c r="AMD414"/>
      <c r="AME414"/>
      <c r="AMF414"/>
      <c r="AMG414"/>
      <c r="AMH414"/>
      <c r="AMI414"/>
      <c r="AMJ414"/>
    </row>
    <row r="415" spans="1:1024" ht="20" customHeight="1" x14ac:dyDescent="0.2">
      <c r="A415"/>
      <c r="B415"/>
      <c r="C415"/>
      <c r="D415"/>
      <c r="E415" s="2"/>
      <c r="F415" s="2"/>
      <c r="G415" s="271"/>
      <c r="H415" s="240"/>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c r="ABM415"/>
      <c r="ABN415"/>
      <c r="ABO415"/>
      <c r="ABP415"/>
      <c r="ABQ415"/>
      <c r="ABR415"/>
      <c r="ABS415"/>
      <c r="ABT415"/>
      <c r="ABU415"/>
      <c r="ABV415"/>
      <c r="ABW415"/>
      <c r="ABX415"/>
      <c r="ABY415"/>
      <c r="ABZ415"/>
      <c r="ACA415"/>
      <c r="ACB415"/>
      <c r="ACC415"/>
      <c r="ACD415"/>
      <c r="ACE415"/>
      <c r="ACF415"/>
      <c r="ACG415"/>
      <c r="ACH415"/>
      <c r="ACI415"/>
      <c r="ACJ415"/>
      <c r="ACK415"/>
      <c r="ACL415"/>
      <c r="ACM415"/>
      <c r="ACN415"/>
      <c r="ACO415"/>
      <c r="ACP415"/>
      <c r="ACQ415"/>
      <c r="ACR415"/>
      <c r="ACS415"/>
      <c r="ACT415"/>
      <c r="ACU415"/>
      <c r="ACV415"/>
      <c r="ACW415"/>
      <c r="ACX415"/>
      <c r="ACY415"/>
      <c r="ACZ415"/>
      <c r="ADA415"/>
      <c r="ADB415"/>
      <c r="ADC415"/>
      <c r="ADD415"/>
      <c r="ADE415"/>
      <c r="ADF415"/>
      <c r="ADG415"/>
      <c r="ADH415"/>
      <c r="ADI415"/>
      <c r="ADJ415"/>
      <c r="ADK415"/>
      <c r="ADL415"/>
      <c r="ADM415"/>
      <c r="ADN415"/>
      <c r="ADO415"/>
      <c r="ADP415"/>
      <c r="ADQ415"/>
      <c r="ADR415"/>
      <c r="ADS415"/>
      <c r="ADT415"/>
      <c r="ADU415"/>
      <c r="ADV415"/>
      <c r="ADW415"/>
      <c r="ADX415"/>
      <c r="ADY415"/>
      <c r="ADZ415"/>
      <c r="AEA415"/>
      <c r="AEB415"/>
      <c r="AEC415"/>
      <c r="AED415"/>
      <c r="AEE415"/>
      <c r="AEF415"/>
      <c r="AEG415"/>
      <c r="AEH415"/>
      <c r="AEI415"/>
      <c r="AEJ415"/>
      <c r="AEK415"/>
      <c r="AEL415"/>
      <c r="AEM415"/>
      <c r="AEN415"/>
      <c r="AEO415"/>
      <c r="AEP415"/>
      <c r="AEQ415"/>
      <c r="AER415"/>
      <c r="AES415"/>
      <c r="AET415"/>
      <c r="AEU415"/>
      <c r="AEV415"/>
      <c r="AEW415"/>
      <c r="AEX415"/>
      <c r="AEY415"/>
      <c r="AEZ415"/>
      <c r="AFA415"/>
      <c r="AFB415"/>
      <c r="AFC415"/>
      <c r="AFD415"/>
      <c r="AFE415"/>
      <c r="AFF415"/>
      <c r="AFG415"/>
      <c r="AFH415"/>
      <c r="AFI415"/>
      <c r="AFJ415"/>
      <c r="AFK415"/>
      <c r="AFL415"/>
      <c r="AFM415"/>
      <c r="AFN415"/>
      <c r="AFO415"/>
      <c r="AFP415"/>
      <c r="AFQ415"/>
      <c r="AFR415"/>
      <c r="AFS415"/>
      <c r="AFT415"/>
      <c r="AFU415"/>
      <c r="AFV415"/>
      <c r="AFW415"/>
      <c r="AFX415"/>
      <c r="AFY415"/>
      <c r="AFZ415"/>
      <c r="AGA415"/>
      <c r="AGB415"/>
      <c r="AGC415"/>
      <c r="AGD415"/>
      <c r="AGE415"/>
      <c r="AGF415"/>
      <c r="AGG415"/>
      <c r="AGH415"/>
      <c r="AGI415"/>
      <c r="AGJ415"/>
      <c r="AGK415"/>
      <c r="AGL415"/>
      <c r="AGM415"/>
      <c r="AGN415"/>
      <c r="AGO415"/>
      <c r="AGP415"/>
      <c r="AGQ415"/>
      <c r="AGR415"/>
      <c r="AGS415"/>
      <c r="AGT415"/>
      <c r="AGU415"/>
      <c r="AGV415"/>
      <c r="AGW415"/>
      <c r="AGX415"/>
      <c r="AGY415"/>
      <c r="AGZ415"/>
      <c r="AHA415"/>
      <c r="AHB415"/>
      <c r="AHC415"/>
      <c r="AHD415"/>
      <c r="AHE415"/>
      <c r="AHF415"/>
      <c r="AHG415"/>
      <c r="AHH415"/>
      <c r="AHI415"/>
      <c r="AHJ415"/>
      <c r="AHK415"/>
      <c r="AHL415"/>
      <c r="AHM415"/>
      <c r="AHN415"/>
      <c r="AHO415"/>
      <c r="AHP415"/>
      <c r="AHQ415"/>
      <c r="AHR415"/>
      <c r="AHS415"/>
      <c r="AHT415"/>
      <c r="AHU415"/>
      <c r="AHV415"/>
      <c r="AHW415"/>
      <c r="AHX415"/>
      <c r="AHY415"/>
      <c r="AHZ415"/>
      <c r="AIA415"/>
      <c r="AIB415"/>
      <c r="AIC415"/>
      <c r="AID415"/>
      <c r="AIE415"/>
      <c r="AIF415"/>
      <c r="AIG415"/>
      <c r="AIH415"/>
      <c r="AII415"/>
      <c r="AIJ415"/>
      <c r="AIK415"/>
      <c r="AIL415"/>
      <c r="AIM415"/>
      <c r="AIN415"/>
      <c r="AIO415"/>
      <c r="AIP415"/>
      <c r="AIQ415"/>
      <c r="AIR415"/>
      <c r="AIS415"/>
      <c r="AIT415"/>
      <c r="AIU415"/>
      <c r="AIV415"/>
      <c r="AIW415"/>
      <c r="AIX415"/>
      <c r="AIY415"/>
      <c r="AIZ415"/>
      <c r="AJA415"/>
      <c r="AJB415"/>
      <c r="AJC415"/>
      <c r="AJD415"/>
      <c r="AJE415"/>
      <c r="AJF415"/>
      <c r="AJG415"/>
      <c r="AJH415"/>
      <c r="AJI415"/>
      <c r="AJJ415"/>
      <c r="AJK415"/>
      <c r="AJL415"/>
      <c r="AJM415"/>
      <c r="AJN415"/>
      <c r="AJO415"/>
      <c r="AJP415"/>
      <c r="AJQ415"/>
      <c r="AJR415"/>
      <c r="AJS415"/>
      <c r="AJT415"/>
      <c r="AJU415"/>
      <c r="AJV415"/>
      <c r="AJW415"/>
      <c r="AJX415"/>
      <c r="AJY415"/>
      <c r="AJZ415"/>
      <c r="AKA415"/>
      <c r="AKB415"/>
      <c r="AKC415"/>
      <c r="AKD415"/>
      <c r="AKE415"/>
      <c r="AKF415"/>
      <c r="AKG415"/>
      <c r="AKH415"/>
      <c r="AKI415"/>
      <c r="AKJ415"/>
      <c r="AKK415"/>
      <c r="AKL415"/>
      <c r="AKM415"/>
      <c r="AKN415"/>
      <c r="AKO415"/>
      <c r="AKP415"/>
      <c r="AKQ415"/>
      <c r="AKR415"/>
      <c r="AKS415"/>
      <c r="AKT415"/>
      <c r="AKU415"/>
      <c r="AKV415"/>
      <c r="AKW415"/>
      <c r="AKX415"/>
      <c r="AKY415"/>
      <c r="AKZ415"/>
      <c r="ALA415"/>
      <c r="ALB415"/>
      <c r="ALC415"/>
      <c r="ALD415"/>
      <c r="ALE415"/>
      <c r="ALF415"/>
      <c r="ALG415"/>
      <c r="ALH415"/>
      <c r="ALI415"/>
      <c r="ALJ415"/>
      <c r="ALK415"/>
      <c r="ALL415"/>
      <c r="ALM415"/>
      <c r="ALN415"/>
      <c r="ALO415"/>
      <c r="ALP415"/>
      <c r="ALQ415"/>
      <c r="ALR415"/>
      <c r="ALS415"/>
      <c r="ALT415"/>
      <c r="ALU415"/>
      <c r="ALV415"/>
      <c r="ALW415"/>
      <c r="ALX415"/>
      <c r="ALY415"/>
      <c r="ALZ415"/>
      <c r="AMA415"/>
      <c r="AMB415"/>
      <c r="AMC415"/>
      <c r="AMD415"/>
      <c r="AME415"/>
      <c r="AMF415"/>
      <c r="AMG415"/>
      <c r="AMH415"/>
      <c r="AMI415"/>
      <c r="AMJ415"/>
    </row>
    <row r="416" spans="1:1024" ht="20" customHeight="1" x14ac:dyDescent="0.2">
      <c r="A416"/>
      <c r="B416"/>
      <c r="C416"/>
      <c r="D416"/>
      <c r="E416" s="2"/>
      <c r="F416" s="2"/>
      <c r="G416" s="271"/>
      <c r="H416" s="240"/>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c r="ABM416"/>
      <c r="ABN416"/>
      <c r="ABO416"/>
      <c r="ABP416"/>
      <c r="ABQ416"/>
      <c r="ABR416"/>
      <c r="ABS416"/>
      <c r="ABT416"/>
      <c r="ABU416"/>
      <c r="ABV416"/>
      <c r="ABW416"/>
      <c r="ABX416"/>
      <c r="ABY416"/>
      <c r="ABZ416"/>
      <c r="ACA416"/>
      <c r="ACB416"/>
      <c r="ACC416"/>
      <c r="ACD416"/>
      <c r="ACE416"/>
      <c r="ACF416"/>
      <c r="ACG416"/>
      <c r="ACH416"/>
      <c r="ACI416"/>
      <c r="ACJ416"/>
      <c r="ACK416"/>
      <c r="ACL416"/>
      <c r="ACM416"/>
      <c r="ACN416"/>
      <c r="ACO416"/>
      <c r="ACP416"/>
      <c r="ACQ416"/>
      <c r="ACR416"/>
      <c r="ACS416"/>
      <c r="ACT416"/>
      <c r="ACU416"/>
      <c r="ACV416"/>
      <c r="ACW416"/>
      <c r="ACX416"/>
      <c r="ACY416"/>
      <c r="ACZ416"/>
      <c r="ADA416"/>
      <c r="ADB416"/>
      <c r="ADC416"/>
      <c r="ADD416"/>
      <c r="ADE416"/>
      <c r="ADF416"/>
      <c r="ADG416"/>
      <c r="ADH416"/>
      <c r="ADI416"/>
      <c r="ADJ416"/>
      <c r="ADK416"/>
      <c r="ADL416"/>
      <c r="ADM416"/>
      <c r="ADN416"/>
      <c r="ADO416"/>
      <c r="ADP416"/>
      <c r="ADQ416"/>
      <c r="ADR416"/>
      <c r="ADS416"/>
      <c r="ADT416"/>
      <c r="ADU416"/>
      <c r="ADV416"/>
      <c r="ADW416"/>
      <c r="ADX416"/>
      <c r="ADY416"/>
      <c r="ADZ416"/>
      <c r="AEA416"/>
      <c r="AEB416"/>
      <c r="AEC416"/>
      <c r="AED416"/>
      <c r="AEE416"/>
      <c r="AEF416"/>
      <c r="AEG416"/>
      <c r="AEH416"/>
      <c r="AEI416"/>
      <c r="AEJ416"/>
      <c r="AEK416"/>
      <c r="AEL416"/>
      <c r="AEM416"/>
      <c r="AEN416"/>
      <c r="AEO416"/>
      <c r="AEP416"/>
      <c r="AEQ416"/>
      <c r="AER416"/>
      <c r="AES416"/>
      <c r="AET416"/>
      <c r="AEU416"/>
      <c r="AEV416"/>
      <c r="AEW416"/>
      <c r="AEX416"/>
      <c r="AEY416"/>
      <c r="AEZ416"/>
      <c r="AFA416"/>
      <c r="AFB416"/>
      <c r="AFC416"/>
      <c r="AFD416"/>
      <c r="AFE416"/>
      <c r="AFF416"/>
      <c r="AFG416"/>
      <c r="AFH416"/>
      <c r="AFI416"/>
      <c r="AFJ416"/>
      <c r="AFK416"/>
      <c r="AFL416"/>
      <c r="AFM416"/>
      <c r="AFN416"/>
      <c r="AFO416"/>
      <c r="AFP416"/>
      <c r="AFQ416"/>
      <c r="AFR416"/>
      <c r="AFS416"/>
      <c r="AFT416"/>
      <c r="AFU416"/>
      <c r="AFV416"/>
      <c r="AFW416"/>
      <c r="AFX416"/>
      <c r="AFY416"/>
      <c r="AFZ416"/>
      <c r="AGA416"/>
      <c r="AGB416"/>
      <c r="AGC416"/>
      <c r="AGD416"/>
      <c r="AGE416"/>
      <c r="AGF416"/>
      <c r="AGG416"/>
      <c r="AGH416"/>
      <c r="AGI416"/>
      <c r="AGJ416"/>
      <c r="AGK416"/>
      <c r="AGL416"/>
      <c r="AGM416"/>
      <c r="AGN416"/>
      <c r="AGO416"/>
      <c r="AGP416"/>
      <c r="AGQ416"/>
      <c r="AGR416"/>
      <c r="AGS416"/>
      <c r="AGT416"/>
      <c r="AGU416"/>
      <c r="AGV416"/>
      <c r="AGW416"/>
      <c r="AGX416"/>
      <c r="AGY416"/>
      <c r="AGZ416"/>
      <c r="AHA416"/>
      <c r="AHB416"/>
      <c r="AHC416"/>
      <c r="AHD416"/>
      <c r="AHE416"/>
      <c r="AHF416"/>
      <c r="AHG416"/>
      <c r="AHH416"/>
      <c r="AHI416"/>
      <c r="AHJ416"/>
      <c r="AHK416"/>
      <c r="AHL416"/>
      <c r="AHM416"/>
      <c r="AHN416"/>
      <c r="AHO416"/>
      <c r="AHP416"/>
      <c r="AHQ416"/>
      <c r="AHR416"/>
      <c r="AHS416"/>
      <c r="AHT416"/>
      <c r="AHU416"/>
      <c r="AHV416"/>
      <c r="AHW416"/>
      <c r="AHX416"/>
      <c r="AHY416"/>
      <c r="AHZ416"/>
      <c r="AIA416"/>
      <c r="AIB416"/>
      <c r="AIC416"/>
      <c r="AID416"/>
      <c r="AIE416"/>
      <c r="AIF416"/>
      <c r="AIG416"/>
      <c r="AIH416"/>
      <c r="AII416"/>
      <c r="AIJ416"/>
      <c r="AIK416"/>
      <c r="AIL416"/>
      <c r="AIM416"/>
      <c r="AIN416"/>
      <c r="AIO416"/>
      <c r="AIP416"/>
      <c r="AIQ416"/>
      <c r="AIR416"/>
      <c r="AIS416"/>
      <c r="AIT416"/>
      <c r="AIU416"/>
      <c r="AIV416"/>
      <c r="AIW416"/>
      <c r="AIX416"/>
      <c r="AIY416"/>
      <c r="AIZ416"/>
      <c r="AJA416"/>
      <c r="AJB416"/>
      <c r="AJC416"/>
      <c r="AJD416"/>
      <c r="AJE416"/>
      <c r="AJF416"/>
      <c r="AJG416"/>
      <c r="AJH416"/>
      <c r="AJI416"/>
      <c r="AJJ416"/>
      <c r="AJK416"/>
      <c r="AJL416"/>
      <c r="AJM416"/>
      <c r="AJN416"/>
      <c r="AJO416"/>
      <c r="AJP416"/>
      <c r="AJQ416"/>
      <c r="AJR416"/>
      <c r="AJS416"/>
      <c r="AJT416"/>
      <c r="AJU416"/>
      <c r="AJV416"/>
      <c r="AJW416"/>
      <c r="AJX416"/>
      <c r="AJY416"/>
      <c r="AJZ416"/>
      <c r="AKA416"/>
      <c r="AKB416"/>
      <c r="AKC416"/>
      <c r="AKD416"/>
      <c r="AKE416"/>
      <c r="AKF416"/>
      <c r="AKG416"/>
      <c r="AKH416"/>
      <c r="AKI416"/>
      <c r="AKJ416"/>
      <c r="AKK416"/>
      <c r="AKL416"/>
      <c r="AKM416"/>
      <c r="AKN416"/>
      <c r="AKO416"/>
      <c r="AKP416"/>
      <c r="AKQ416"/>
      <c r="AKR416"/>
      <c r="AKS416"/>
      <c r="AKT416"/>
      <c r="AKU416"/>
      <c r="AKV416"/>
      <c r="AKW416"/>
      <c r="AKX416"/>
      <c r="AKY416"/>
      <c r="AKZ416"/>
      <c r="ALA416"/>
      <c r="ALB416"/>
      <c r="ALC416"/>
      <c r="ALD416"/>
      <c r="ALE416"/>
      <c r="ALF416"/>
      <c r="ALG416"/>
      <c r="ALH416"/>
      <c r="ALI416"/>
      <c r="ALJ416"/>
      <c r="ALK416"/>
      <c r="ALL416"/>
      <c r="ALM416"/>
      <c r="ALN416"/>
      <c r="ALO416"/>
      <c r="ALP416"/>
      <c r="ALQ416"/>
      <c r="ALR416"/>
      <c r="ALS416"/>
      <c r="ALT416"/>
      <c r="ALU416"/>
      <c r="ALV416"/>
      <c r="ALW416"/>
      <c r="ALX416"/>
      <c r="ALY416"/>
      <c r="ALZ416"/>
      <c r="AMA416"/>
      <c r="AMB416"/>
      <c r="AMC416"/>
      <c r="AMD416"/>
      <c r="AME416"/>
      <c r="AMF416"/>
      <c r="AMG416"/>
      <c r="AMH416"/>
      <c r="AMI416"/>
      <c r="AMJ416"/>
    </row>
    <row r="417" spans="1:1024" ht="20" customHeight="1" x14ac:dyDescent="0.2">
      <c r="A417"/>
      <c r="B417"/>
      <c r="C417"/>
      <c r="D417"/>
      <c r="E417" s="2"/>
      <c r="F417" s="2"/>
      <c r="G417" s="271"/>
      <c r="H417" s="240"/>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c r="ABM417"/>
      <c r="ABN417"/>
      <c r="ABO417"/>
      <c r="ABP417"/>
      <c r="ABQ417"/>
      <c r="ABR417"/>
      <c r="ABS417"/>
      <c r="ABT417"/>
      <c r="ABU417"/>
      <c r="ABV417"/>
      <c r="ABW417"/>
      <c r="ABX417"/>
      <c r="ABY417"/>
      <c r="ABZ417"/>
      <c r="ACA417"/>
      <c r="ACB417"/>
      <c r="ACC417"/>
      <c r="ACD417"/>
      <c r="ACE417"/>
      <c r="ACF417"/>
      <c r="ACG417"/>
      <c r="ACH417"/>
      <c r="ACI417"/>
      <c r="ACJ417"/>
      <c r="ACK417"/>
      <c r="ACL417"/>
      <c r="ACM417"/>
      <c r="ACN417"/>
      <c r="ACO417"/>
      <c r="ACP417"/>
      <c r="ACQ417"/>
      <c r="ACR417"/>
      <c r="ACS417"/>
      <c r="ACT417"/>
      <c r="ACU417"/>
      <c r="ACV417"/>
      <c r="ACW417"/>
      <c r="ACX417"/>
      <c r="ACY417"/>
      <c r="ACZ417"/>
      <c r="ADA417"/>
      <c r="ADB417"/>
      <c r="ADC417"/>
      <c r="ADD417"/>
      <c r="ADE417"/>
      <c r="ADF417"/>
      <c r="ADG417"/>
      <c r="ADH417"/>
      <c r="ADI417"/>
      <c r="ADJ417"/>
      <c r="ADK417"/>
      <c r="ADL417"/>
      <c r="ADM417"/>
      <c r="ADN417"/>
      <c r="ADO417"/>
      <c r="ADP417"/>
      <c r="ADQ417"/>
      <c r="ADR417"/>
      <c r="ADS417"/>
      <c r="ADT417"/>
      <c r="ADU417"/>
      <c r="ADV417"/>
      <c r="ADW417"/>
      <c r="ADX417"/>
      <c r="ADY417"/>
      <c r="ADZ417"/>
      <c r="AEA417"/>
      <c r="AEB417"/>
      <c r="AEC417"/>
      <c r="AED417"/>
      <c r="AEE417"/>
      <c r="AEF417"/>
      <c r="AEG417"/>
      <c r="AEH417"/>
      <c r="AEI417"/>
      <c r="AEJ417"/>
      <c r="AEK417"/>
      <c r="AEL417"/>
      <c r="AEM417"/>
      <c r="AEN417"/>
      <c r="AEO417"/>
      <c r="AEP417"/>
      <c r="AEQ417"/>
      <c r="AER417"/>
      <c r="AES417"/>
      <c r="AET417"/>
      <c r="AEU417"/>
      <c r="AEV417"/>
      <c r="AEW417"/>
      <c r="AEX417"/>
      <c r="AEY417"/>
      <c r="AEZ417"/>
      <c r="AFA417"/>
      <c r="AFB417"/>
      <c r="AFC417"/>
      <c r="AFD417"/>
      <c r="AFE417"/>
      <c r="AFF417"/>
      <c r="AFG417"/>
      <c r="AFH417"/>
      <c r="AFI417"/>
      <c r="AFJ417"/>
      <c r="AFK417"/>
      <c r="AFL417"/>
      <c r="AFM417"/>
      <c r="AFN417"/>
      <c r="AFO417"/>
      <c r="AFP417"/>
      <c r="AFQ417"/>
      <c r="AFR417"/>
      <c r="AFS417"/>
      <c r="AFT417"/>
      <c r="AFU417"/>
      <c r="AFV417"/>
      <c r="AFW417"/>
      <c r="AFX417"/>
      <c r="AFY417"/>
      <c r="AFZ417"/>
      <c r="AGA417"/>
      <c r="AGB417"/>
      <c r="AGC417"/>
      <c r="AGD417"/>
      <c r="AGE417"/>
      <c r="AGF417"/>
      <c r="AGG417"/>
      <c r="AGH417"/>
      <c r="AGI417"/>
      <c r="AGJ417"/>
      <c r="AGK417"/>
      <c r="AGL417"/>
      <c r="AGM417"/>
      <c r="AGN417"/>
      <c r="AGO417"/>
      <c r="AGP417"/>
      <c r="AGQ417"/>
      <c r="AGR417"/>
      <c r="AGS417"/>
      <c r="AGT417"/>
      <c r="AGU417"/>
      <c r="AGV417"/>
      <c r="AGW417"/>
      <c r="AGX417"/>
      <c r="AGY417"/>
      <c r="AGZ417"/>
      <c r="AHA417"/>
      <c r="AHB417"/>
      <c r="AHC417"/>
      <c r="AHD417"/>
      <c r="AHE417"/>
      <c r="AHF417"/>
      <c r="AHG417"/>
      <c r="AHH417"/>
      <c r="AHI417"/>
      <c r="AHJ417"/>
      <c r="AHK417"/>
      <c r="AHL417"/>
      <c r="AHM417"/>
      <c r="AHN417"/>
      <c r="AHO417"/>
      <c r="AHP417"/>
      <c r="AHQ417"/>
      <c r="AHR417"/>
      <c r="AHS417"/>
      <c r="AHT417"/>
      <c r="AHU417"/>
      <c r="AHV417"/>
      <c r="AHW417"/>
      <c r="AHX417"/>
      <c r="AHY417"/>
      <c r="AHZ417"/>
      <c r="AIA417"/>
      <c r="AIB417"/>
      <c r="AIC417"/>
      <c r="AID417"/>
      <c r="AIE417"/>
      <c r="AIF417"/>
      <c r="AIG417"/>
      <c r="AIH417"/>
      <c r="AII417"/>
      <c r="AIJ417"/>
      <c r="AIK417"/>
      <c r="AIL417"/>
      <c r="AIM417"/>
      <c r="AIN417"/>
      <c r="AIO417"/>
      <c r="AIP417"/>
      <c r="AIQ417"/>
      <c r="AIR417"/>
      <c r="AIS417"/>
      <c r="AIT417"/>
      <c r="AIU417"/>
      <c r="AIV417"/>
      <c r="AIW417"/>
      <c r="AIX417"/>
      <c r="AIY417"/>
      <c r="AIZ417"/>
      <c r="AJA417"/>
      <c r="AJB417"/>
      <c r="AJC417"/>
      <c r="AJD417"/>
      <c r="AJE417"/>
      <c r="AJF417"/>
      <c r="AJG417"/>
      <c r="AJH417"/>
      <c r="AJI417"/>
      <c r="AJJ417"/>
      <c r="AJK417"/>
      <c r="AJL417"/>
      <c r="AJM417"/>
      <c r="AJN417"/>
      <c r="AJO417"/>
      <c r="AJP417"/>
      <c r="AJQ417"/>
      <c r="AJR417"/>
      <c r="AJS417"/>
      <c r="AJT417"/>
      <c r="AJU417"/>
      <c r="AJV417"/>
      <c r="AJW417"/>
      <c r="AJX417"/>
      <c r="AJY417"/>
      <c r="AJZ417"/>
      <c r="AKA417"/>
      <c r="AKB417"/>
      <c r="AKC417"/>
      <c r="AKD417"/>
      <c r="AKE417"/>
      <c r="AKF417"/>
      <c r="AKG417"/>
      <c r="AKH417"/>
      <c r="AKI417"/>
      <c r="AKJ417"/>
      <c r="AKK417"/>
      <c r="AKL417"/>
      <c r="AKM417"/>
      <c r="AKN417"/>
      <c r="AKO417"/>
      <c r="AKP417"/>
      <c r="AKQ417"/>
      <c r="AKR417"/>
      <c r="AKS417"/>
      <c r="AKT417"/>
      <c r="AKU417"/>
      <c r="AKV417"/>
      <c r="AKW417"/>
      <c r="AKX417"/>
      <c r="AKY417"/>
      <c r="AKZ417"/>
      <c r="ALA417"/>
      <c r="ALB417"/>
      <c r="ALC417"/>
      <c r="ALD417"/>
      <c r="ALE417"/>
      <c r="ALF417"/>
      <c r="ALG417"/>
      <c r="ALH417"/>
      <c r="ALI417"/>
      <c r="ALJ417"/>
      <c r="ALK417"/>
      <c r="ALL417"/>
      <c r="ALM417"/>
      <c r="ALN417"/>
      <c r="ALO417"/>
      <c r="ALP417"/>
      <c r="ALQ417"/>
      <c r="ALR417"/>
      <c r="ALS417"/>
      <c r="ALT417"/>
      <c r="ALU417"/>
      <c r="ALV417"/>
      <c r="ALW417"/>
      <c r="ALX417"/>
      <c r="ALY417"/>
      <c r="ALZ417"/>
      <c r="AMA417"/>
      <c r="AMB417"/>
      <c r="AMC417"/>
      <c r="AMD417"/>
      <c r="AME417"/>
      <c r="AMF417"/>
      <c r="AMG417"/>
      <c r="AMH417"/>
      <c r="AMI417"/>
      <c r="AMJ417"/>
    </row>
    <row r="418" spans="1:1024" ht="20" customHeight="1" x14ac:dyDescent="0.2">
      <c r="A418"/>
      <c r="B418"/>
      <c r="C418"/>
      <c r="D418"/>
      <c r="E418" s="2"/>
      <c r="F418" s="2"/>
      <c r="G418" s="271"/>
      <c r="H418" s="240"/>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c r="ABM418"/>
      <c r="ABN418"/>
      <c r="ABO418"/>
      <c r="ABP418"/>
      <c r="ABQ418"/>
      <c r="ABR418"/>
      <c r="ABS418"/>
      <c r="ABT418"/>
      <c r="ABU418"/>
      <c r="ABV418"/>
      <c r="ABW418"/>
      <c r="ABX418"/>
      <c r="ABY418"/>
      <c r="ABZ418"/>
      <c r="ACA418"/>
      <c r="ACB418"/>
      <c r="ACC418"/>
      <c r="ACD418"/>
      <c r="ACE418"/>
      <c r="ACF418"/>
      <c r="ACG418"/>
      <c r="ACH418"/>
      <c r="ACI418"/>
      <c r="ACJ418"/>
      <c r="ACK418"/>
      <c r="ACL418"/>
      <c r="ACM418"/>
      <c r="ACN418"/>
      <c r="ACO418"/>
      <c r="ACP418"/>
      <c r="ACQ418"/>
      <c r="ACR418"/>
      <c r="ACS418"/>
      <c r="ACT418"/>
      <c r="ACU418"/>
      <c r="ACV418"/>
      <c r="ACW418"/>
      <c r="ACX418"/>
      <c r="ACY418"/>
      <c r="ACZ418"/>
      <c r="ADA418"/>
      <c r="ADB418"/>
      <c r="ADC418"/>
      <c r="ADD418"/>
      <c r="ADE418"/>
      <c r="ADF418"/>
      <c r="ADG418"/>
      <c r="ADH418"/>
      <c r="ADI418"/>
      <c r="ADJ418"/>
      <c r="ADK418"/>
      <c r="ADL418"/>
      <c r="ADM418"/>
      <c r="ADN418"/>
      <c r="ADO418"/>
      <c r="ADP418"/>
      <c r="ADQ418"/>
      <c r="ADR418"/>
      <c r="ADS418"/>
      <c r="ADT418"/>
      <c r="ADU418"/>
      <c r="ADV418"/>
      <c r="ADW418"/>
      <c r="ADX418"/>
      <c r="ADY418"/>
      <c r="ADZ418"/>
      <c r="AEA418"/>
      <c r="AEB418"/>
      <c r="AEC418"/>
      <c r="AED418"/>
      <c r="AEE418"/>
      <c r="AEF418"/>
      <c r="AEG418"/>
      <c r="AEH418"/>
      <c r="AEI418"/>
      <c r="AEJ418"/>
      <c r="AEK418"/>
      <c r="AEL418"/>
      <c r="AEM418"/>
      <c r="AEN418"/>
      <c r="AEO418"/>
      <c r="AEP418"/>
      <c r="AEQ418"/>
      <c r="AER418"/>
      <c r="AES418"/>
      <c r="AET418"/>
      <c r="AEU418"/>
      <c r="AEV418"/>
      <c r="AEW418"/>
      <c r="AEX418"/>
      <c r="AEY418"/>
      <c r="AEZ418"/>
      <c r="AFA418"/>
      <c r="AFB418"/>
      <c r="AFC418"/>
      <c r="AFD418"/>
      <c r="AFE418"/>
      <c r="AFF418"/>
      <c r="AFG418"/>
      <c r="AFH418"/>
      <c r="AFI418"/>
      <c r="AFJ418"/>
      <c r="AFK418"/>
      <c r="AFL418"/>
      <c r="AFM418"/>
      <c r="AFN418"/>
      <c r="AFO418"/>
      <c r="AFP418"/>
      <c r="AFQ418"/>
      <c r="AFR418"/>
      <c r="AFS418"/>
      <c r="AFT418"/>
      <c r="AFU418"/>
      <c r="AFV418"/>
      <c r="AFW418"/>
      <c r="AFX418"/>
      <c r="AFY418"/>
      <c r="AFZ418"/>
      <c r="AGA418"/>
      <c r="AGB418"/>
      <c r="AGC418"/>
      <c r="AGD418"/>
      <c r="AGE418"/>
      <c r="AGF418"/>
      <c r="AGG418"/>
      <c r="AGH418"/>
      <c r="AGI418"/>
      <c r="AGJ418"/>
      <c r="AGK418"/>
      <c r="AGL418"/>
      <c r="AGM418"/>
      <c r="AGN418"/>
      <c r="AGO418"/>
      <c r="AGP418"/>
      <c r="AGQ418"/>
      <c r="AGR418"/>
      <c r="AGS418"/>
      <c r="AGT418"/>
      <c r="AGU418"/>
      <c r="AGV418"/>
      <c r="AGW418"/>
      <c r="AGX418"/>
      <c r="AGY418"/>
      <c r="AGZ418"/>
      <c r="AHA418"/>
      <c r="AHB418"/>
      <c r="AHC418"/>
      <c r="AHD418"/>
      <c r="AHE418"/>
      <c r="AHF418"/>
      <c r="AHG418"/>
      <c r="AHH418"/>
      <c r="AHI418"/>
      <c r="AHJ418"/>
      <c r="AHK418"/>
      <c r="AHL418"/>
      <c r="AHM418"/>
      <c r="AHN418"/>
      <c r="AHO418"/>
      <c r="AHP418"/>
      <c r="AHQ418"/>
      <c r="AHR418"/>
      <c r="AHS418"/>
      <c r="AHT418"/>
      <c r="AHU418"/>
      <c r="AHV418"/>
      <c r="AHW418"/>
      <c r="AHX418"/>
      <c r="AHY418"/>
      <c r="AHZ418"/>
      <c r="AIA418"/>
      <c r="AIB418"/>
      <c r="AIC418"/>
      <c r="AID418"/>
      <c r="AIE418"/>
      <c r="AIF418"/>
      <c r="AIG418"/>
      <c r="AIH418"/>
      <c r="AII418"/>
      <c r="AIJ418"/>
      <c r="AIK418"/>
      <c r="AIL418"/>
      <c r="AIM418"/>
      <c r="AIN418"/>
      <c r="AIO418"/>
      <c r="AIP418"/>
      <c r="AIQ418"/>
      <c r="AIR418"/>
      <c r="AIS418"/>
      <c r="AIT418"/>
      <c r="AIU418"/>
      <c r="AIV418"/>
      <c r="AIW418"/>
      <c r="AIX418"/>
      <c r="AIY418"/>
      <c r="AIZ418"/>
      <c r="AJA418"/>
      <c r="AJB418"/>
      <c r="AJC418"/>
      <c r="AJD418"/>
      <c r="AJE418"/>
      <c r="AJF418"/>
      <c r="AJG418"/>
      <c r="AJH418"/>
      <c r="AJI418"/>
      <c r="AJJ418"/>
      <c r="AJK418"/>
      <c r="AJL418"/>
      <c r="AJM418"/>
      <c r="AJN418"/>
      <c r="AJO418"/>
      <c r="AJP418"/>
      <c r="AJQ418"/>
      <c r="AJR418"/>
      <c r="AJS418"/>
      <c r="AJT418"/>
      <c r="AJU418"/>
      <c r="AJV418"/>
      <c r="AJW418"/>
      <c r="AJX418"/>
      <c r="AJY418"/>
      <c r="AJZ418"/>
      <c r="AKA418"/>
      <c r="AKB418"/>
      <c r="AKC418"/>
      <c r="AKD418"/>
      <c r="AKE418"/>
      <c r="AKF418"/>
      <c r="AKG418"/>
      <c r="AKH418"/>
      <c r="AKI418"/>
      <c r="AKJ418"/>
      <c r="AKK418"/>
      <c r="AKL418"/>
      <c r="AKM418"/>
      <c r="AKN418"/>
      <c r="AKO418"/>
      <c r="AKP418"/>
      <c r="AKQ418"/>
      <c r="AKR418"/>
      <c r="AKS418"/>
      <c r="AKT418"/>
      <c r="AKU418"/>
      <c r="AKV418"/>
      <c r="AKW418"/>
      <c r="AKX418"/>
      <c r="AKY418"/>
      <c r="AKZ418"/>
      <c r="ALA418"/>
      <c r="ALB418"/>
      <c r="ALC418"/>
      <c r="ALD418"/>
      <c r="ALE418"/>
      <c r="ALF418"/>
      <c r="ALG418"/>
      <c r="ALH418"/>
      <c r="ALI418"/>
      <c r="ALJ418"/>
      <c r="ALK418"/>
      <c r="ALL418"/>
      <c r="ALM418"/>
      <c r="ALN418"/>
      <c r="ALO418"/>
      <c r="ALP418"/>
      <c r="ALQ418"/>
      <c r="ALR418"/>
      <c r="ALS418"/>
      <c r="ALT418"/>
      <c r="ALU418"/>
      <c r="ALV418"/>
      <c r="ALW418"/>
      <c r="ALX418"/>
      <c r="ALY418"/>
      <c r="ALZ418"/>
      <c r="AMA418"/>
      <c r="AMB418"/>
      <c r="AMC418"/>
      <c r="AMD418"/>
      <c r="AME418"/>
      <c r="AMF418"/>
      <c r="AMG418"/>
      <c r="AMH418"/>
      <c r="AMI418"/>
      <c r="AMJ418"/>
    </row>
    <row r="419" spans="1:1024" ht="20" customHeight="1" x14ac:dyDescent="0.2">
      <c r="A419"/>
      <c r="B419"/>
      <c r="C419"/>
      <c r="D419"/>
      <c r="E419" s="2"/>
      <c r="F419" s="2"/>
      <c r="G419" s="271"/>
      <c r="H419" s="240"/>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c r="ABM419"/>
      <c r="ABN419"/>
      <c r="ABO419"/>
      <c r="ABP419"/>
      <c r="ABQ419"/>
      <c r="ABR419"/>
      <c r="ABS419"/>
      <c r="ABT419"/>
      <c r="ABU419"/>
      <c r="ABV419"/>
      <c r="ABW419"/>
      <c r="ABX419"/>
      <c r="ABY419"/>
      <c r="ABZ419"/>
      <c r="ACA419"/>
      <c r="ACB419"/>
      <c r="ACC419"/>
      <c r="ACD419"/>
      <c r="ACE419"/>
      <c r="ACF419"/>
      <c r="ACG419"/>
      <c r="ACH419"/>
      <c r="ACI419"/>
      <c r="ACJ419"/>
      <c r="ACK419"/>
      <c r="ACL419"/>
      <c r="ACM419"/>
      <c r="ACN419"/>
      <c r="ACO419"/>
      <c r="ACP419"/>
      <c r="ACQ419"/>
      <c r="ACR419"/>
      <c r="ACS419"/>
      <c r="ACT419"/>
      <c r="ACU419"/>
      <c r="ACV419"/>
      <c r="ACW419"/>
      <c r="ACX419"/>
      <c r="ACY419"/>
      <c r="ACZ419"/>
      <c r="ADA419"/>
      <c r="ADB419"/>
      <c r="ADC419"/>
      <c r="ADD419"/>
      <c r="ADE419"/>
      <c r="ADF419"/>
      <c r="ADG419"/>
      <c r="ADH419"/>
      <c r="ADI419"/>
      <c r="ADJ419"/>
      <c r="ADK419"/>
      <c r="ADL419"/>
      <c r="ADM419"/>
      <c r="ADN419"/>
      <c r="ADO419"/>
      <c r="ADP419"/>
      <c r="ADQ419"/>
      <c r="ADR419"/>
      <c r="ADS419"/>
      <c r="ADT419"/>
      <c r="ADU419"/>
      <c r="ADV419"/>
      <c r="ADW419"/>
      <c r="ADX419"/>
      <c r="ADY419"/>
      <c r="ADZ419"/>
      <c r="AEA419"/>
      <c r="AEB419"/>
      <c r="AEC419"/>
      <c r="AED419"/>
      <c r="AEE419"/>
      <c r="AEF419"/>
      <c r="AEG419"/>
      <c r="AEH419"/>
      <c r="AEI419"/>
      <c r="AEJ419"/>
      <c r="AEK419"/>
      <c r="AEL419"/>
      <c r="AEM419"/>
      <c r="AEN419"/>
      <c r="AEO419"/>
      <c r="AEP419"/>
      <c r="AEQ419"/>
      <c r="AER419"/>
      <c r="AES419"/>
      <c r="AET419"/>
      <c r="AEU419"/>
      <c r="AEV419"/>
      <c r="AEW419"/>
      <c r="AEX419"/>
      <c r="AEY419"/>
      <c r="AEZ419"/>
      <c r="AFA419"/>
      <c r="AFB419"/>
      <c r="AFC419"/>
      <c r="AFD419"/>
      <c r="AFE419"/>
      <c r="AFF419"/>
      <c r="AFG419"/>
      <c r="AFH419"/>
      <c r="AFI419"/>
      <c r="AFJ419"/>
      <c r="AFK419"/>
      <c r="AFL419"/>
      <c r="AFM419"/>
      <c r="AFN419"/>
      <c r="AFO419"/>
      <c r="AFP419"/>
      <c r="AFQ419"/>
      <c r="AFR419"/>
      <c r="AFS419"/>
      <c r="AFT419"/>
      <c r="AFU419"/>
      <c r="AFV419"/>
      <c r="AFW419"/>
      <c r="AFX419"/>
      <c r="AFY419"/>
      <c r="AFZ419"/>
      <c r="AGA419"/>
      <c r="AGB419"/>
      <c r="AGC419"/>
      <c r="AGD419"/>
      <c r="AGE419"/>
      <c r="AGF419"/>
      <c r="AGG419"/>
      <c r="AGH419"/>
      <c r="AGI419"/>
      <c r="AGJ419"/>
      <c r="AGK419"/>
      <c r="AGL419"/>
      <c r="AGM419"/>
      <c r="AGN419"/>
      <c r="AGO419"/>
      <c r="AGP419"/>
      <c r="AGQ419"/>
      <c r="AGR419"/>
      <c r="AGS419"/>
      <c r="AGT419"/>
      <c r="AGU419"/>
      <c r="AGV419"/>
      <c r="AGW419"/>
      <c r="AGX419"/>
      <c r="AGY419"/>
      <c r="AGZ419"/>
      <c r="AHA419"/>
      <c r="AHB419"/>
      <c r="AHC419"/>
      <c r="AHD419"/>
      <c r="AHE419"/>
      <c r="AHF419"/>
      <c r="AHG419"/>
      <c r="AHH419"/>
      <c r="AHI419"/>
      <c r="AHJ419"/>
      <c r="AHK419"/>
      <c r="AHL419"/>
      <c r="AHM419"/>
      <c r="AHN419"/>
      <c r="AHO419"/>
      <c r="AHP419"/>
      <c r="AHQ419"/>
      <c r="AHR419"/>
      <c r="AHS419"/>
      <c r="AHT419"/>
      <c r="AHU419"/>
      <c r="AHV419"/>
      <c r="AHW419"/>
      <c r="AHX419"/>
      <c r="AHY419"/>
      <c r="AHZ419"/>
      <c r="AIA419"/>
      <c r="AIB419"/>
      <c r="AIC419"/>
      <c r="AID419"/>
      <c r="AIE419"/>
      <c r="AIF419"/>
      <c r="AIG419"/>
      <c r="AIH419"/>
      <c r="AII419"/>
      <c r="AIJ419"/>
      <c r="AIK419"/>
      <c r="AIL419"/>
      <c r="AIM419"/>
      <c r="AIN419"/>
      <c r="AIO419"/>
      <c r="AIP419"/>
      <c r="AIQ419"/>
      <c r="AIR419"/>
      <c r="AIS419"/>
      <c r="AIT419"/>
      <c r="AIU419"/>
      <c r="AIV419"/>
      <c r="AIW419"/>
      <c r="AIX419"/>
      <c r="AIY419"/>
      <c r="AIZ419"/>
      <c r="AJA419"/>
      <c r="AJB419"/>
      <c r="AJC419"/>
      <c r="AJD419"/>
      <c r="AJE419"/>
      <c r="AJF419"/>
      <c r="AJG419"/>
      <c r="AJH419"/>
      <c r="AJI419"/>
      <c r="AJJ419"/>
      <c r="AJK419"/>
      <c r="AJL419"/>
      <c r="AJM419"/>
      <c r="AJN419"/>
      <c r="AJO419"/>
      <c r="AJP419"/>
      <c r="AJQ419"/>
      <c r="AJR419"/>
      <c r="AJS419"/>
      <c r="AJT419"/>
      <c r="AJU419"/>
      <c r="AJV419"/>
      <c r="AJW419"/>
      <c r="AJX419"/>
      <c r="AJY419"/>
      <c r="AJZ419"/>
      <c r="AKA419"/>
      <c r="AKB419"/>
      <c r="AKC419"/>
      <c r="AKD419"/>
      <c r="AKE419"/>
      <c r="AKF419"/>
      <c r="AKG419"/>
      <c r="AKH419"/>
      <c r="AKI419"/>
      <c r="AKJ419"/>
      <c r="AKK419"/>
      <c r="AKL419"/>
      <c r="AKM419"/>
      <c r="AKN419"/>
      <c r="AKO419"/>
      <c r="AKP419"/>
      <c r="AKQ419"/>
      <c r="AKR419"/>
      <c r="AKS419"/>
      <c r="AKT419"/>
      <c r="AKU419"/>
      <c r="AKV419"/>
      <c r="AKW419"/>
      <c r="AKX419"/>
      <c r="AKY419"/>
      <c r="AKZ419"/>
      <c r="ALA419"/>
      <c r="ALB419"/>
      <c r="ALC419"/>
      <c r="ALD419"/>
      <c r="ALE419"/>
      <c r="ALF419"/>
      <c r="ALG419"/>
      <c r="ALH419"/>
      <c r="ALI419"/>
      <c r="ALJ419"/>
      <c r="ALK419"/>
      <c r="ALL419"/>
      <c r="ALM419"/>
      <c r="ALN419"/>
      <c r="ALO419"/>
      <c r="ALP419"/>
      <c r="ALQ419"/>
      <c r="ALR419"/>
      <c r="ALS419"/>
      <c r="ALT419"/>
      <c r="ALU419"/>
      <c r="ALV419"/>
      <c r="ALW419"/>
      <c r="ALX419"/>
      <c r="ALY419"/>
      <c r="ALZ419"/>
      <c r="AMA419"/>
      <c r="AMB419"/>
      <c r="AMC419"/>
      <c r="AMD419"/>
      <c r="AME419"/>
      <c r="AMF419"/>
      <c r="AMG419"/>
      <c r="AMH419"/>
      <c r="AMI419"/>
      <c r="AMJ419"/>
    </row>
    <row r="420" spans="1:1024" ht="20" customHeight="1" x14ac:dyDescent="0.2">
      <c r="A420"/>
      <c r="B420"/>
      <c r="C420"/>
      <c r="D420"/>
      <c r="E420" s="2"/>
      <c r="F420" s="2"/>
      <c r="G420" s="271"/>
      <c r="H420" s="24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c r="ABM420"/>
      <c r="ABN420"/>
      <c r="ABO420"/>
      <c r="ABP420"/>
      <c r="ABQ420"/>
      <c r="ABR420"/>
      <c r="ABS420"/>
      <c r="ABT420"/>
      <c r="ABU420"/>
      <c r="ABV420"/>
      <c r="ABW420"/>
      <c r="ABX420"/>
      <c r="ABY420"/>
      <c r="ABZ420"/>
      <c r="ACA420"/>
      <c r="ACB420"/>
      <c r="ACC420"/>
      <c r="ACD420"/>
      <c r="ACE420"/>
      <c r="ACF420"/>
      <c r="ACG420"/>
      <c r="ACH420"/>
      <c r="ACI420"/>
      <c r="ACJ420"/>
      <c r="ACK420"/>
      <c r="ACL420"/>
      <c r="ACM420"/>
      <c r="ACN420"/>
      <c r="ACO420"/>
      <c r="ACP420"/>
      <c r="ACQ420"/>
      <c r="ACR420"/>
      <c r="ACS420"/>
      <c r="ACT420"/>
      <c r="ACU420"/>
      <c r="ACV420"/>
      <c r="ACW420"/>
      <c r="ACX420"/>
      <c r="ACY420"/>
      <c r="ACZ420"/>
      <c r="ADA420"/>
      <c r="ADB420"/>
      <c r="ADC420"/>
      <c r="ADD420"/>
      <c r="ADE420"/>
      <c r="ADF420"/>
      <c r="ADG420"/>
      <c r="ADH420"/>
      <c r="ADI420"/>
      <c r="ADJ420"/>
      <c r="ADK420"/>
      <c r="ADL420"/>
      <c r="ADM420"/>
      <c r="ADN420"/>
      <c r="ADO420"/>
      <c r="ADP420"/>
      <c r="ADQ420"/>
      <c r="ADR420"/>
      <c r="ADS420"/>
      <c r="ADT420"/>
      <c r="ADU420"/>
      <c r="ADV420"/>
      <c r="ADW420"/>
      <c r="ADX420"/>
      <c r="ADY420"/>
      <c r="ADZ420"/>
      <c r="AEA420"/>
      <c r="AEB420"/>
      <c r="AEC420"/>
      <c r="AED420"/>
      <c r="AEE420"/>
      <c r="AEF420"/>
      <c r="AEG420"/>
      <c r="AEH420"/>
      <c r="AEI420"/>
      <c r="AEJ420"/>
      <c r="AEK420"/>
      <c r="AEL420"/>
      <c r="AEM420"/>
      <c r="AEN420"/>
      <c r="AEO420"/>
      <c r="AEP420"/>
      <c r="AEQ420"/>
      <c r="AER420"/>
      <c r="AES420"/>
      <c r="AET420"/>
      <c r="AEU420"/>
      <c r="AEV420"/>
      <c r="AEW420"/>
      <c r="AEX420"/>
      <c r="AEY420"/>
      <c r="AEZ420"/>
      <c r="AFA420"/>
      <c r="AFB420"/>
      <c r="AFC420"/>
      <c r="AFD420"/>
      <c r="AFE420"/>
      <c r="AFF420"/>
      <c r="AFG420"/>
      <c r="AFH420"/>
      <c r="AFI420"/>
      <c r="AFJ420"/>
      <c r="AFK420"/>
      <c r="AFL420"/>
      <c r="AFM420"/>
      <c r="AFN420"/>
      <c r="AFO420"/>
      <c r="AFP420"/>
      <c r="AFQ420"/>
      <c r="AFR420"/>
      <c r="AFS420"/>
      <c r="AFT420"/>
      <c r="AFU420"/>
      <c r="AFV420"/>
      <c r="AFW420"/>
      <c r="AFX420"/>
      <c r="AFY420"/>
      <c r="AFZ420"/>
      <c r="AGA420"/>
      <c r="AGB420"/>
      <c r="AGC420"/>
      <c r="AGD420"/>
      <c r="AGE420"/>
      <c r="AGF420"/>
      <c r="AGG420"/>
      <c r="AGH420"/>
      <c r="AGI420"/>
      <c r="AGJ420"/>
      <c r="AGK420"/>
      <c r="AGL420"/>
      <c r="AGM420"/>
      <c r="AGN420"/>
      <c r="AGO420"/>
      <c r="AGP420"/>
      <c r="AGQ420"/>
      <c r="AGR420"/>
      <c r="AGS420"/>
      <c r="AGT420"/>
      <c r="AGU420"/>
      <c r="AGV420"/>
      <c r="AGW420"/>
      <c r="AGX420"/>
      <c r="AGY420"/>
      <c r="AGZ420"/>
      <c r="AHA420"/>
      <c r="AHB420"/>
      <c r="AHC420"/>
      <c r="AHD420"/>
      <c r="AHE420"/>
      <c r="AHF420"/>
      <c r="AHG420"/>
      <c r="AHH420"/>
      <c r="AHI420"/>
      <c r="AHJ420"/>
      <c r="AHK420"/>
      <c r="AHL420"/>
      <c r="AHM420"/>
      <c r="AHN420"/>
      <c r="AHO420"/>
      <c r="AHP420"/>
      <c r="AHQ420"/>
      <c r="AHR420"/>
      <c r="AHS420"/>
      <c r="AHT420"/>
      <c r="AHU420"/>
      <c r="AHV420"/>
      <c r="AHW420"/>
      <c r="AHX420"/>
      <c r="AHY420"/>
      <c r="AHZ420"/>
      <c r="AIA420"/>
      <c r="AIB420"/>
      <c r="AIC420"/>
      <c r="AID420"/>
      <c r="AIE420"/>
      <c r="AIF420"/>
      <c r="AIG420"/>
      <c r="AIH420"/>
      <c r="AII420"/>
      <c r="AIJ420"/>
      <c r="AIK420"/>
      <c r="AIL420"/>
      <c r="AIM420"/>
      <c r="AIN420"/>
      <c r="AIO420"/>
      <c r="AIP420"/>
      <c r="AIQ420"/>
      <c r="AIR420"/>
      <c r="AIS420"/>
      <c r="AIT420"/>
      <c r="AIU420"/>
      <c r="AIV420"/>
      <c r="AIW420"/>
      <c r="AIX420"/>
      <c r="AIY420"/>
      <c r="AIZ420"/>
      <c r="AJA420"/>
      <c r="AJB420"/>
      <c r="AJC420"/>
      <c r="AJD420"/>
      <c r="AJE420"/>
      <c r="AJF420"/>
      <c r="AJG420"/>
      <c r="AJH420"/>
      <c r="AJI420"/>
      <c r="AJJ420"/>
      <c r="AJK420"/>
      <c r="AJL420"/>
      <c r="AJM420"/>
      <c r="AJN420"/>
      <c r="AJO420"/>
      <c r="AJP420"/>
      <c r="AJQ420"/>
      <c r="AJR420"/>
      <c r="AJS420"/>
      <c r="AJT420"/>
      <c r="AJU420"/>
      <c r="AJV420"/>
      <c r="AJW420"/>
      <c r="AJX420"/>
      <c r="AJY420"/>
      <c r="AJZ420"/>
      <c r="AKA420"/>
      <c r="AKB420"/>
      <c r="AKC420"/>
      <c r="AKD420"/>
      <c r="AKE420"/>
      <c r="AKF420"/>
      <c r="AKG420"/>
      <c r="AKH420"/>
      <c r="AKI420"/>
      <c r="AKJ420"/>
      <c r="AKK420"/>
      <c r="AKL420"/>
      <c r="AKM420"/>
      <c r="AKN420"/>
      <c r="AKO420"/>
      <c r="AKP420"/>
      <c r="AKQ420"/>
      <c r="AKR420"/>
      <c r="AKS420"/>
      <c r="AKT420"/>
      <c r="AKU420"/>
      <c r="AKV420"/>
      <c r="AKW420"/>
      <c r="AKX420"/>
      <c r="AKY420"/>
      <c r="AKZ420"/>
      <c r="ALA420"/>
      <c r="ALB420"/>
      <c r="ALC420"/>
      <c r="ALD420"/>
      <c r="ALE420"/>
      <c r="ALF420"/>
      <c r="ALG420"/>
      <c r="ALH420"/>
      <c r="ALI420"/>
      <c r="ALJ420"/>
      <c r="ALK420"/>
      <c r="ALL420"/>
      <c r="ALM420"/>
      <c r="ALN420"/>
      <c r="ALO420"/>
      <c r="ALP420"/>
      <c r="ALQ420"/>
      <c r="ALR420"/>
      <c r="ALS420"/>
      <c r="ALT420"/>
      <c r="ALU420"/>
      <c r="ALV420"/>
      <c r="ALW420"/>
      <c r="ALX420"/>
      <c r="ALY420"/>
      <c r="ALZ420"/>
      <c r="AMA420"/>
      <c r="AMB420"/>
      <c r="AMC420"/>
      <c r="AMD420"/>
      <c r="AME420"/>
      <c r="AMF420"/>
      <c r="AMG420"/>
      <c r="AMH420"/>
      <c r="AMI420"/>
      <c r="AMJ420"/>
    </row>
    <row r="421" spans="1:1024" ht="20" customHeight="1" x14ac:dyDescent="0.2">
      <c r="A421"/>
      <c r="B421"/>
      <c r="C421"/>
      <c r="D421"/>
      <c r="E421" s="2"/>
      <c r="F421" s="2"/>
      <c r="G421" s="271"/>
      <c r="H421" s="240"/>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c r="ABM421"/>
      <c r="ABN421"/>
      <c r="ABO421"/>
      <c r="ABP421"/>
      <c r="ABQ421"/>
      <c r="ABR421"/>
      <c r="ABS421"/>
      <c r="ABT421"/>
      <c r="ABU421"/>
      <c r="ABV421"/>
      <c r="ABW421"/>
      <c r="ABX421"/>
      <c r="ABY421"/>
      <c r="ABZ421"/>
      <c r="ACA421"/>
      <c r="ACB421"/>
      <c r="ACC421"/>
      <c r="ACD421"/>
      <c r="ACE421"/>
      <c r="ACF421"/>
      <c r="ACG421"/>
      <c r="ACH421"/>
      <c r="ACI421"/>
      <c r="ACJ421"/>
      <c r="ACK421"/>
      <c r="ACL421"/>
      <c r="ACM421"/>
      <c r="ACN421"/>
      <c r="ACO421"/>
      <c r="ACP421"/>
      <c r="ACQ421"/>
      <c r="ACR421"/>
      <c r="ACS421"/>
      <c r="ACT421"/>
      <c r="ACU421"/>
      <c r="ACV421"/>
      <c r="ACW421"/>
      <c r="ACX421"/>
      <c r="ACY421"/>
      <c r="ACZ421"/>
      <c r="ADA421"/>
      <c r="ADB421"/>
      <c r="ADC421"/>
      <c r="ADD421"/>
      <c r="ADE421"/>
      <c r="ADF421"/>
      <c r="ADG421"/>
      <c r="ADH421"/>
      <c r="ADI421"/>
      <c r="ADJ421"/>
      <c r="ADK421"/>
      <c r="ADL421"/>
      <c r="ADM421"/>
      <c r="ADN421"/>
      <c r="ADO421"/>
      <c r="ADP421"/>
      <c r="ADQ421"/>
      <c r="ADR421"/>
      <c r="ADS421"/>
      <c r="ADT421"/>
      <c r="ADU421"/>
      <c r="ADV421"/>
      <c r="ADW421"/>
      <c r="ADX421"/>
      <c r="ADY421"/>
      <c r="ADZ421"/>
      <c r="AEA421"/>
      <c r="AEB421"/>
      <c r="AEC421"/>
      <c r="AED421"/>
      <c r="AEE421"/>
      <c r="AEF421"/>
      <c r="AEG421"/>
      <c r="AEH421"/>
      <c r="AEI421"/>
      <c r="AEJ421"/>
      <c r="AEK421"/>
      <c r="AEL421"/>
      <c r="AEM421"/>
      <c r="AEN421"/>
      <c r="AEO421"/>
      <c r="AEP421"/>
      <c r="AEQ421"/>
      <c r="AER421"/>
      <c r="AES421"/>
      <c r="AET421"/>
      <c r="AEU421"/>
      <c r="AEV421"/>
      <c r="AEW421"/>
      <c r="AEX421"/>
      <c r="AEY421"/>
      <c r="AEZ421"/>
      <c r="AFA421"/>
      <c r="AFB421"/>
      <c r="AFC421"/>
      <c r="AFD421"/>
      <c r="AFE421"/>
      <c r="AFF421"/>
      <c r="AFG421"/>
      <c r="AFH421"/>
      <c r="AFI421"/>
      <c r="AFJ421"/>
      <c r="AFK421"/>
      <c r="AFL421"/>
      <c r="AFM421"/>
      <c r="AFN421"/>
      <c r="AFO421"/>
      <c r="AFP421"/>
      <c r="AFQ421"/>
      <c r="AFR421"/>
      <c r="AFS421"/>
      <c r="AFT421"/>
      <c r="AFU421"/>
      <c r="AFV421"/>
      <c r="AFW421"/>
      <c r="AFX421"/>
      <c r="AFY421"/>
      <c r="AFZ421"/>
      <c r="AGA421"/>
      <c r="AGB421"/>
      <c r="AGC421"/>
      <c r="AGD421"/>
      <c r="AGE421"/>
      <c r="AGF421"/>
      <c r="AGG421"/>
      <c r="AGH421"/>
      <c r="AGI421"/>
      <c r="AGJ421"/>
      <c r="AGK421"/>
      <c r="AGL421"/>
      <c r="AGM421"/>
      <c r="AGN421"/>
      <c r="AGO421"/>
      <c r="AGP421"/>
      <c r="AGQ421"/>
      <c r="AGR421"/>
      <c r="AGS421"/>
      <c r="AGT421"/>
      <c r="AGU421"/>
      <c r="AGV421"/>
      <c r="AGW421"/>
      <c r="AGX421"/>
      <c r="AGY421"/>
      <c r="AGZ421"/>
      <c r="AHA421"/>
      <c r="AHB421"/>
      <c r="AHC421"/>
      <c r="AHD421"/>
      <c r="AHE421"/>
      <c r="AHF421"/>
      <c r="AHG421"/>
      <c r="AHH421"/>
      <c r="AHI421"/>
      <c r="AHJ421"/>
      <c r="AHK421"/>
      <c r="AHL421"/>
      <c r="AHM421"/>
      <c r="AHN421"/>
      <c r="AHO421"/>
      <c r="AHP421"/>
      <c r="AHQ421"/>
      <c r="AHR421"/>
      <c r="AHS421"/>
      <c r="AHT421"/>
      <c r="AHU421"/>
      <c r="AHV421"/>
      <c r="AHW421"/>
      <c r="AHX421"/>
      <c r="AHY421"/>
      <c r="AHZ421"/>
      <c r="AIA421"/>
      <c r="AIB421"/>
      <c r="AIC421"/>
      <c r="AID421"/>
      <c r="AIE421"/>
      <c r="AIF421"/>
      <c r="AIG421"/>
      <c r="AIH421"/>
      <c r="AII421"/>
      <c r="AIJ421"/>
      <c r="AIK421"/>
      <c r="AIL421"/>
      <c r="AIM421"/>
      <c r="AIN421"/>
      <c r="AIO421"/>
      <c r="AIP421"/>
      <c r="AIQ421"/>
      <c r="AIR421"/>
      <c r="AIS421"/>
      <c r="AIT421"/>
      <c r="AIU421"/>
      <c r="AIV421"/>
      <c r="AIW421"/>
      <c r="AIX421"/>
      <c r="AIY421"/>
      <c r="AIZ421"/>
      <c r="AJA421"/>
      <c r="AJB421"/>
      <c r="AJC421"/>
      <c r="AJD421"/>
      <c r="AJE421"/>
      <c r="AJF421"/>
      <c r="AJG421"/>
      <c r="AJH421"/>
      <c r="AJI421"/>
      <c r="AJJ421"/>
      <c r="AJK421"/>
      <c r="AJL421"/>
      <c r="AJM421"/>
      <c r="AJN421"/>
      <c r="AJO421"/>
      <c r="AJP421"/>
      <c r="AJQ421"/>
      <c r="AJR421"/>
      <c r="AJS421"/>
      <c r="AJT421"/>
      <c r="AJU421"/>
      <c r="AJV421"/>
      <c r="AJW421"/>
      <c r="AJX421"/>
      <c r="AJY421"/>
      <c r="AJZ421"/>
      <c r="AKA421"/>
      <c r="AKB421"/>
      <c r="AKC421"/>
      <c r="AKD421"/>
      <c r="AKE421"/>
      <c r="AKF421"/>
      <c r="AKG421"/>
      <c r="AKH421"/>
      <c r="AKI421"/>
      <c r="AKJ421"/>
      <c r="AKK421"/>
      <c r="AKL421"/>
      <c r="AKM421"/>
      <c r="AKN421"/>
      <c r="AKO421"/>
      <c r="AKP421"/>
      <c r="AKQ421"/>
      <c r="AKR421"/>
      <c r="AKS421"/>
      <c r="AKT421"/>
      <c r="AKU421"/>
      <c r="AKV421"/>
      <c r="AKW421"/>
      <c r="AKX421"/>
      <c r="AKY421"/>
      <c r="AKZ421"/>
      <c r="ALA421"/>
      <c r="ALB421"/>
      <c r="ALC421"/>
      <c r="ALD421"/>
      <c r="ALE421"/>
      <c r="ALF421"/>
      <c r="ALG421"/>
      <c r="ALH421"/>
      <c r="ALI421"/>
      <c r="ALJ421"/>
      <c r="ALK421"/>
      <c r="ALL421"/>
      <c r="ALM421"/>
      <c r="ALN421"/>
      <c r="ALO421"/>
      <c r="ALP421"/>
      <c r="ALQ421"/>
      <c r="ALR421"/>
      <c r="ALS421"/>
      <c r="ALT421"/>
      <c r="ALU421"/>
      <c r="ALV421"/>
      <c r="ALW421"/>
      <c r="ALX421"/>
      <c r="ALY421"/>
      <c r="ALZ421"/>
      <c r="AMA421"/>
      <c r="AMB421"/>
      <c r="AMC421"/>
      <c r="AMD421"/>
      <c r="AME421"/>
      <c r="AMF421"/>
      <c r="AMG421"/>
      <c r="AMH421"/>
      <c r="AMI421"/>
      <c r="AMJ421"/>
    </row>
    <row r="422" spans="1:1024" ht="20" customHeight="1" x14ac:dyDescent="0.2">
      <c r="A422"/>
      <c r="B422"/>
      <c r="C422"/>
      <c r="D422"/>
      <c r="E422" s="2"/>
      <c r="F422" s="2"/>
      <c r="G422" s="271"/>
      <c r="H422" s="240"/>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c r="ABM422"/>
      <c r="ABN422"/>
      <c r="ABO422"/>
      <c r="ABP422"/>
      <c r="ABQ422"/>
      <c r="ABR422"/>
      <c r="ABS422"/>
      <c r="ABT422"/>
      <c r="ABU422"/>
      <c r="ABV422"/>
      <c r="ABW422"/>
      <c r="ABX422"/>
      <c r="ABY422"/>
      <c r="ABZ422"/>
      <c r="ACA422"/>
      <c r="ACB422"/>
      <c r="ACC422"/>
      <c r="ACD422"/>
      <c r="ACE422"/>
      <c r="ACF422"/>
      <c r="ACG422"/>
      <c r="ACH422"/>
      <c r="ACI422"/>
      <c r="ACJ422"/>
      <c r="ACK422"/>
      <c r="ACL422"/>
      <c r="ACM422"/>
      <c r="ACN422"/>
      <c r="ACO422"/>
      <c r="ACP422"/>
      <c r="ACQ422"/>
      <c r="ACR422"/>
      <c r="ACS422"/>
      <c r="ACT422"/>
      <c r="ACU422"/>
      <c r="ACV422"/>
      <c r="ACW422"/>
      <c r="ACX422"/>
      <c r="ACY422"/>
      <c r="ACZ422"/>
      <c r="ADA422"/>
      <c r="ADB422"/>
      <c r="ADC422"/>
      <c r="ADD422"/>
      <c r="ADE422"/>
      <c r="ADF422"/>
      <c r="ADG422"/>
      <c r="ADH422"/>
      <c r="ADI422"/>
      <c r="ADJ422"/>
      <c r="ADK422"/>
      <c r="ADL422"/>
      <c r="ADM422"/>
      <c r="ADN422"/>
      <c r="ADO422"/>
      <c r="ADP422"/>
      <c r="ADQ422"/>
      <c r="ADR422"/>
      <c r="ADS422"/>
      <c r="ADT422"/>
      <c r="ADU422"/>
      <c r="ADV422"/>
      <c r="ADW422"/>
      <c r="ADX422"/>
      <c r="ADY422"/>
      <c r="ADZ422"/>
      <c r="AEA422"/>
      <c r="AEB422"/>
      <c r="AEC422"/>
      <c r="AED422"/>
      <c r="AEE422"/>
      <c r="AEF422"/>
      <c r="AEG422"/>
      <c r="AEH422"/>
      <c r="AEI422"/>
      <c r="AEJ422"/>
      <c r="AEK422"/>
      <c r="AEL422"/>
      <c r="AEM422"/>
      <c r="AEN422"/>
      <c r="AEO422"/>
      <c r="AEP422"/>
      <c r="AEQ422"/>
      <c r="AER422"/>
      <c r="AES422"/>
      <c r="AET422"/>
      <c r="AEU422"/>
      <c r="AEV422"/>
      <c r="AEW422"/>
      <c r="AEX422"/>
      <c r="AEY422"/>
      <c r="AEZ422"/>
      <c r="AFA422"/>
      <c r="AFB422"/>
      <c r="AFC422"/>
      <c r="AFD422"/>
      <c r="AFE422"/>
      <c r="AFF422"/>
      <c r="AFG422"/>
      <c r="AFH422"/>
      <c r="AFI422"/>
      <c r="AFJ422"/>
      <c r="AFK422"/>
      <c r="AFL422"/>
      <c r="AFM422"/>
      <c r="AFN422"/>
      <c r="AFO422"/>
      <c r="AFP422"/>
      <c r="AFQ422"/>
      <c r="AFR422"/>
      <c r="AFS422"/>
      <c r="AFT422"/>
      <c r="AFU422"/>
      <c r="AFV422"/>
      <c r="AFW422"/>
      <c r="AFX422"/>
      <c r="AFY422"/>
      <c r="AFZ422"/>
      <c r="AGA422"/>
      <c r="AGB422"/>
      <c r="AGC422"/>
      <c r="AGD422"/>
      <c r="AGE422"/>
      <c r="AGF422"/>
      <c r="AGG422"/>
      <c r="AGH422"/>
      <c r="AGI422"/>
      <c r="AGJ422"/>
      <c r="AGK422"/>
      <c r="AGL422"/>
      <c r="AGM422"/>
      <c r="AGN422"/>
      <c r="AGO422"/>
      <c r="AGP422"/>
      <c r="AGQ422"/>
      <c r="AGR422"/>
      <c r="AGS422"/>
      <c r="AGT422"/>
      <c r="AGU422"/>
      <c r="AGV422"/>
      <c r="AGW422"/>
      <c r="AGX422"/>
      <c r="AGY422"/>
      <c r="AGZ422"/>
      <c r="AHA422"/>
      <c r="AHB422"/>
      <c r="AHC422"/>
      <c r="AHD422"/>
      <c r="AHE422"/>
      <c r="AHF422"/>
      <c r="AHG422"/>
      <c r="AHH422"/>
      <c r="AHI422"/>
      <c r="AHJ422"/>
      <c r="AHK422"/>
      <c r="AHL422"/>
      <c r="AHM422"/>
      <c r="AHN422"/>
      <c r="AHO422"/>
      <c r="AHP422"/>
      <c r="AHQ422"/>
      <c r="AHR422"/>
      <c r="AHS422"/>
      <c r="AHT422"/>
      <c r="AHU422"/>
      <c r="AHV422"/>
      <c r="AHW422"/>
      <c r="AHX422"/>
      <c r="AHY422"/>
      <c r="AHZ422"/>
      <c r="AIA422"/>
      <c r="AIB422"/>
      <c r="AIC422"/>
      <c r="AID422"/>
      <c r="AIE422"/>
      <c r="AIF422"/>
      <c r="AIG422"/>
      <c r="AIH422"/>
      <c r="AII422"/>
      <c r="AIJ422"/>
      <c r="AIK422"/>
      <c r="AIL422"/>
      <c r="AIM422"/>
      <c r="AIN422"/>
      <c r="AIO422"/>
      <c r="AIP422"/>
      <c r="AIQ422"/>
      <c r="AIR422"/>
      <c r="AIS422"/>
      <c r="AIT422"/>
      <c r="AIU422"/>
      <c r="AIV422"/>
      <c r="AIW422"/>
      <c r="AIX422"/>
      <c r="AIY422"/>
      <c r="AIZ422"/>
      <c r="AJA422"/>
      <c r="AJB422"/>
      <c r="AJC422"/>
      <c r="AJD422"/>
      <c r="AJE422"/>
      <c r="AJF422"/>
      <c r="AJG422"/>
      <c r="AJH422"/>
      <c r="AJI422"/>
      <c r="AJJ422"/>
      <c r="AJK422"/>
      <c r="AJL422"/>
      <c r="AJM422"/>
      <c r="AJN422"/>
      <c r="AJO422"/>
      <c r="AJP422"/>
      <c r="AJQ422"/>
      <c r="AJR422"/>
      <c r="AJS422"/>
      <c r="AJT422"/>
      <c r="AJU422"/>
      <c r="AJV422"/>
      <c r="AJW422"/>
      <c r="AJX422"/>
      <c r="AJY422"/>
      <c r="AJZ422"/>
      <c r="AKA422"/>
      <c r="AKB422"/>
      <c r="AKC422"/>
      <c r="AKD422"/>
      <c r="AKE422"/>
      <c r="AKF422"/>
      <c r="AKG422"/>
      <c r="AKH422"/>
      <c r="AKI422"/>
      <c r="AKJ422"/>
      <c r="AKK422"/>
      <c r="AKL422"/>
      <c r="AKM422"/>
      <c r="AKN422"/>
      <c r="AKO422"/>
      <c r="AKP422"/>
      <c r="AKQ422"/>
      <c r="AKR422"/>
      <c r="AKS422"/>
      <c r="AKT422"/>
      <c r="AKU422"/>
      <c r="AKV422"/>
      <c r="AKW422"/>
      <c r="AKX422"/>
      <c r="AKY422"/>
      <c r="AKZ422"/>
      <c r="ALA422"/>
      <c r="ALB422"/>
      <c r="ALC422"/>
      <c r="ALD422"/>
      <c r="ALE422"/>
      <c r="ALF422"/>
      <c r="ALG422"/>
      <c r="ALH422"/>
      <c r="ALI422"/>
      <c r="ALJ422"/>
      <c r="ALK422"/>
      <c r="ALL422"/>
      <c r="ALM422"/>
      <c r="ALN422"/>
      <c r="ALO422"/>
      <c r="ALP422"/>
      <c r="ALQ422"/>
      <c r="ALR422"/>
      <c r="ALS422"/>
      <c r="ALT422"/>
      <c r="ALU422"/>
      <c r="ALV422"/>
      <c r="ALW422"/>
      <c r="ALX422"/>
      <c r="ALY422"/>
      <c r="ALZ422"/>
      <c r="AMA422"/>
      <c r="AMB422"/>
      <c r="AMC422"/>
      <c r="AMD422"/>
      <c r="AME422"/>
      <c r="AMF422"/>
      <c r="AMG422"/>
      <c r="AMH422"/>
      <c r="AMI422"/>
      <c r="AMJ422"/>
    </row>
    <row r="423" spans="1:1024" ht="20" customHeight="1" x14ac:dyDescent="0.2">
      <c r="A423"/>
      <c r="B423"/>
      <c r="C423"/>
      <c r="D423"/>
      <c r="E423" s="2"/>
      <c r="F423" s="2"/>
      <c r="G423" s="271"/>
      <c r="H423" s="240"/>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c r="AAA423"/>
      <c r="AAB423"/>
      <c r="AAC423"/>
      <c r="AAD423"/>
      <c r="AAE423"/>
      <c r="AAF423"/>
      <c r="AAG423"/>
      <c r="AAH423"/>
      <c r="AAI423"/>
      <c r="AAJ423"/>
      <c r="AAK423"/>
      <c r="AAL423"/>
      <c r="AAM423"/>
      <c r="AAN423"/>
      <c r="AAO423"/>
      <c r="AAP423"/>
      <c r="AAQ423"/>
      <c r="AAR423"/>
      <c r="AAS423"/>
      <c r="AAT423"/>
      <c r="AAU423"/>
      <c r="AAV423"/>
      <c r="AAW423"/>
      <c r="AAX423"/>
      <c r="AAY423"/>
      <c r="AAZ423"/>
      <c r="ABA423"/>
      <c r="ABB423"/>
      <c r="ABC423"/>
      <c r="ABD423"/>
      <c r="ABE423"/>
      <c r="ABF423"/>
      <c r="ABG423"/>
      <c r="ABH423"/>
      <c r="ABI423"/>
      <c r="ABJ423"/>
      <c r="ABK423"/>
      <c r="ABL423"/>
      <c r="ABM423"/>
      <c r="ABN423"/>
      <c r="ABO423"/>
      <c r="ABP423"/>
      <c r="ABQ423"/>
      <c r="ABR423"/>
      <c r="ABS423"/>
      <c r="ABT423"/>
      <c r="ABU423"/>
      <c r="ABV423"/>
      <c r="ABW423"/>
      <c r="ABX423"/>
      <c r="ABY423"/>
      <c r="ABZ423"/>
      <c r="ACA423"/>
      <c r="ACB423"/>
      <c r="ACC423"/>
      <c r="ACD423"/>
      <c r="ACE423"/>
      <c r="ACF423"/>
      <c r="ACG423"/>
      <c r="ACH423"/>
      <c r="ACI423"/>
      <c r="ACJ423"/>
      <c r="ACK423"/>
      <c r="ACL423"/>
      <c r="ACM423"/>
      <c r="ACN423"/>
      <c r="ACO423"/>
      <c r="ACP423"/>
      <c r="ACQ423"/>
      <c r="ACR423"/>
      <c r="ACS423"/>
      <c r="ACT423"/>
      <c r="ACU423"/>
      <c r="ACV423"/>
      <c r="ACW423"/>
      <c r="ACX423"/>
      <c r="ACY423"/>
      <c r="ACZ423"/>
      <c r="ADA423"/>
      <c r="ADB423"/>
      <c r="ADC423"/>
      <c r="ADD423"/>
      <c r="ADE423"/>
      <c r="ADF423"/>
      <c r="ADG423"/>
      <c r="ADH423"/>
      <c r="ADI423"/>
      <c r="ADJ423"/>
      <c r="ADK423"/>
      <c r="ADL423"/>
      <c r="ADM423"/>
      <c r="ADN423"/>
      <c r="ADO423"/>
      <c r="ADP423"/>
      <c r="ADQ423"/>
      <c r="ADR423"/>
      <c r="ADS423"/>
      <c r="ADT423"/>
      <c r="ADU423"/>
      <c r="ADV423"/>
      <c r="ADW423"/>
      <c r="ADX423"/>
      <c r="ADY423"/>
      <c r="ADZ423"/>
      <c r="AEA423"/>
      <c r="AEB423"/>
      <c r="AEC423"/>
      <c r="AED423"/>
      <c r="AEE423"/>
      <c r="AEF423"/>
      <c r="AEG423"/>
      <c r="AEH423"/>
      <c r="AEI423"/>
      <c r="AEJ423"/>
      <c r="AEK423"/>
      <c r="AEL423"/>
      <c r="AEM423"/>
      <c r="AEN423"/>
      <c r="AEO423"/>
      <c r="AEP423"/>
      <c r="AEQ423"/>
      <c r="AER423"/>
      <c r="AES423"/>
      <c r="AET423"/>
      <c r="AEU423"/>
      <c r="AEV423"/>
      <c r="AEW423"/>
      <c r="AEX423"/>
      <c r="AEY423"/>
      <c r="AEZ423"/>
      <c r="AFA423"/>
      <c r="AFB423"/>
      <c r="AFC423"/>
      <c r="AFD423"/>
      <c r="AFE423"/>
      <c r="AFF423"/>
      <c r="AFG423"/>
      <c r="AFH423"/>
      <c r="AFI423"/>
      <c r="AFJ423"/>
      <c r="AFK423"/>
      <c r="AFL423"/>
      <c r="AFM423"/>
      <c r="AFN423"/>
      <c r="AFO423"/>
      <c r="AFP423"/>
      <c r="AFQ423"/>
      <c r="AFR423"/>
      <c r="AFS423"/>
      <c r="AFT423"/>
      <c r="AFU423"/>
      <c r="AFV423"/>
      <c r="AFW423"/>
      <c r="AFX423"/>
      <c r="AFY423"/>
      <c r="AFZ423"/>
      <c r="AGA423"/>
      <c r="AGB423"/>
      <c r="AGC423"/>
      <c r="AGD423"/>
      <c r="AGE423"/>
      <c r="AGF423"/>
      <c r="AGG423"/>
      <c r="AGH423"/>
      <c r="AGI423"/>
      <c r="AGJ423"/>
      <c r="AGK423"/>
      <c r="AGL423"/>
      <c r="AGM423"/>
      <c r="AGN423"/>
      <c r="AGO423"/>
      <c r="AGP423"/>
      <c r="AGQ423"/>
      <c r="AGR423"/>
      <c r="AGS423"/>
      <c r="AGT423"/>
      <c r="AGU423"/>
      <c r="AGV423"/>
      <c r="AGW423"/>
      <c r="AGX423"/>
      <c r="AGY423"/>
      <c r="AGZ423"/>
      <c r="AHA423"/>
      <c r="AHB423"/>
      <c r="AHC423"/>
      <c r="AHD423"/>
      <c r="AHE423"/>
      <c r="AHF423"/>
      <c r="AHG423"/>
      <c r="AHH423"/>
      <c r="AHI423"/>
      <c r="AHJ423"/>
      <c r="AHK423"/>
      <c r="AHL423"/>
      <c r="AHM423"/>
      <c r="AHN423"/>
      <c r="AHO423"/>
      <c r="AHP423"/>
      <c r="AHQ423"/>
      <c r="AHR423"/>
      <c r="AHS423"/>
      <c r="AHT423"/>
      <c r="AHU423"/>
      <c r="AHV423"/>
      <c r="AHW423"/>
      <c r="AHX423"/>
      <c r="AHY423"/>
      <c r="AHZ423"/>
      <c r="AIA423"/>
      <c r="AIB423"/>
      <c r="AIC423"/>
      <c r="AID423"/>
      <c r="AIE423"/>
      <c r="AIF423"/>
      <c r="AIG423"/>
      <c r="AIH423"/>
      <c r="AII423"/>
      <c r="AIJ423"/>
      <c r="AIK423"/>
      <c r="AIL423"/>
      <c r="AIM423"/>
      <c r="AIN423"/>
      <c r="AIO423"/>
      <c r="AIP423"/>
      <c r="AIQ423"/>
      <c r="AIR423"/>
      <c r="AIS423"/>
      <c r="AIT423"/>
      <c r="AIU423"/>
      <c r="AIV423"/>
      <c r="AIW423"/>
      <c r="AIX423"/>
      <c r="AIY423"/>
      <c r="AIZ423"/>
      <c r="AJA423"/>
      <c r="AJB423"/>
      <c r="AJC423"/>
      <c r="AJD423"/>
      <c r="AJE423"/>
      <c r="AJF423"/>
      <c r="AJG423"/>
      <c r="AJH423"/>
      <c r="AJI423"/>
      <c r="AJJ423"/>
      <c r="AJK423"/>
      <c r="AJL423"/>
      <c r="AJM423"/>
      <c r="AJN423"/>
      <c r="AJO423"/>
      <c r="AJP423"/>
      <c r="AJQ423"/>
      <c r="AJR423"/>
      <c r="AJS423"/>
      <c r="AJT423"/>
      <c r="AJU423"/>
      <c r="AJV423"/>
      <c r="AJW423"/>
      <c r="AJX423"/>
      <c r="AJY423"/>
      <c r="AJZ423"/>
      <c r="AKA423"/>
      <c r="AKB423"/>
      <c r="AKC423"/>
      <c r="AKD423"/>
      <c r="AKE423"/>
      <c r="AKF423"/>
      <c r="AKG423"/>
      <c r="AKH423"/>
      <c r="AKI423"/>
      <c r="AKJ423"/>
      <c r="AKK423"/>
      <c r="AKL423"/>
      <c r="AKM423"/>
      <c r="AKN423"/>
      <c r="AKO423"/>
      <c r="AKP423"/>
      <c r="AKQ423"/>
      <c r="AKR423"/>
      <c r="AKS423"/>
      <c r="AKT423"/>
      <c r="AKU423"/>
      <c r="AKV423"/>
      <c r="AKW423"/>
      <c r="AKX423"/>
      <c r="AKY423"/>
      <c r="AKZ423"/>
      <c r="ALA423"/>
      <c r="ALB423"/>
      <c r="ALC423"/>
      <c r="ALD423"/>
      <c r="ALE423"/>
      <c r="ALF423"/>
      <c r="ALG423"/>
      <c r="ALH423"/>
      <c r="ALI423"/>
      <c r="ALJ423"/>
      <c r="ALK423"/>
      <c r="ALL423"/>
      <c r="ALM423"/>
      <c r="ALN423"/>
      <c r="ALO423"/>
      <c r="ALP423"/>
      <c r="ALQ423"/>
      <c r="ALR423"/>
      <c r="ALS423"/>
      <c r="ALT423"/>
      <c r="ALU423"/>
      <c r="ALV423"/>
      <c r="ALW423"/>
      <c r="ALX423"/>
      <c r="ALY423"/>
      <c r="ALZ423"/>
      <c r="AMA423"/>
      <c r="AMB423"/>
      <c r="AMC423"/>
      <c r="AMD423"/>
      <c r="AME423"/>
      <c r="AMF423"/>
      <c r="AMG423"/>
      <c r="AMH423"/>
      <c r="AMI423"/>
      <c r="AMJ423"/>
    </row>
    <row r="424" spans="1:1024" ht="20" customHeight="1" x14ac:dyDescent="0.2">
      <c r="A424"/>
      <c r="B424"/>
      <c r="C424"/>
      <c r="D424"/>
      <c r="E424" s="2"/>
      <c r="F424" s="2"/>
      <c r="G424" s="271"/>
      <c r="H424" s="240"/>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c r="AAA424"/>
      <c r="AAB424"/>
      <c r="AAC424"/>
      <c r="AAD424"/>
      <c r="AAE424"/>
      <c r="AAF424"/>
      <c r="AAG424"/>
      <c r="AAH424"/>
      <c r="AAI424"/>
      <c r="AAJ424"/>
      <c r="AAK424"/>
      <c r="AAL424"/>
      <c r="AAM424"/>
      <c r="AAN424"/>
      <c r="AAO424"/>
      <c r="AAP424"/>
      <c r="AAQ424"/>
      <c r="AAR424"/>
      <c r="AAS424"/>
      <c r="AAT424"/>
      <c r="AAU424"/>
      <c r="AAV424"/>
      <c r="AAW424"/>
      <c r="AAX424"/>
      <c r="AAY424"/>
      <c r="AAZ424"/>
      <c r="ABA424"/>
      <c r="ABB424"/>
      <c r="ABC424"/>
      <c r="ABD424"/>
      <c r="ABE424"/>
      <c r="ABF424"/>
      <c r="ABG424"/>
      <c r="ABH424"/>
      <c r="ABI424"/>
      <c r="ABJ424"/>
      <c r="ABK424"/>
      <c r="ABL424"/>
      <c r="ABM424"/>
      <c r="ABN424"/>
      <c r="ABO424"/>
      <c r="ABP424"/>
      <c r="ABQ424"/>
      <c r="ABR424"/>
      <c r="ABS424"/>
      <c r="ABT424"/>
      <c r="ABU424"/>
      <c r="ABV424"/>
      <c r="ABW424"/>
      <c r="ABX424"/>
      <c r="ABY424"/>
      <c r="ABZ424"/>
      <c r="ACA424"/>
      <c r="ACB424"/>
      <c r="ACC424"/>
      <c r="ACD424"/>
      <c r="ACE424"/>
      <c r="ACF424"/>
      <c r="ACG424"/>
      <c r="ACH424"/>
      <c r="ACI424"/>
      <c r="ACJ424"/>
      <c r="ACK424"/>
      <c r="ACL424"/>
      <c r="ACM424"/>
      <c r="ACN424"/>
      <c r="ACO424"/>
      <c r="ACP424"/>
      <c r="ACQ424"/>
      <c r="ACR424"/>
      <c r="ACS424"/>
      <c r="ACT424"/>
      <c r="ACU424"/>
      <c r="ACV424"/>
      <c r="ACW424"/>
      <c r="ACX424"/>
      <c r="ACY424"/>
      <c r="ACZ424"/>
      <c r="ADA424"/>
      <c r="ADB424"/>
      <c r="ADC424"/>
      <c r="ADD424"/>
      <c r="ADE424"/>
      <c r="ADF424"/>
      <c r="ADG424"/>
      <c r="ADH424"/>
      <c r="ADI424"/>
      <c r="ADJ424"/>
      <c r="ADK424"/>
      <c r="ADL424"/>
      <c r="ADM424"/>
      <c r="ADN424"/>
      <c r="ADO424"/>
      <c r="ADP424"/>
      <c r="ADQ424"/>
      <c r="ADR424"/>
      <c r="ADS424"/>
      <c r="ADT424"/>
      <c r="ADU424"/>
      <c r="ADV424"/>
      <c r="ADW424"/>
      <c r="ADX424"/>
      <c r="ADY424"/>
      <c r="ADZ424"/>
      <c r="AEA424"/>
      <c r="AEB424"/>
      <c r="AEC424"/>
      <c r="AED424"/>
      <c r="AEE424"/>
      <c r="AEF424"/>
      <c r="AEG424"/>
      <c r="AEH424"/>
      <c r="AEI424"/>
      <c r="AEJ424"/>
      <c r="AEK424"/>
      <c r="AEL424"/>
      <c r="AEM424"/>
      <c r="AEN424"/>
      <c r="AEO424"/>
      <c r="AEP424"/>
      <c r="AEQ424"/>
      <c r="AER424"/>
      <c r="AES424"/>
      <c r="AET424"/>
      <c r="AEU424"/>
      <c r="AEV424"/>
      <c r="AEW424"/>
      <c r="AEX424"/>
      <c r="AEY424"/>
      <c r="AEZ424"/>
      <c r="AFA424"/>
      <c r="AFB424"/>
      <c r="AFC424"/>
      <c r="AFD424"/>
      <c r="AFE424"/>
      <c r="AFF424"/>
      <c r="AFG424"/>
      <c r="AFH424"/>
      <c r="AFI424"/>
      <c r="AFJ424"/>
      <c r="AFK424"/>
      <c r="AFL424"/>
      <c r="AFM424"/>
      <c r="AFN424"/>
      <c r="AFO424"/>
      <c r="AFP424"/>
      <c r="AFQ424"/>
      <c r="AFR424"/>
      <c r="AFS424"/>
      <c r="AFT424"/>
      <c r="AFU424"/>
      <c r="AFV424"/>
      <c r="AFW424"/>
      <c r="AFX424"/>
      <c r="AFY424"/>
      <c r="AFZ424"/>
      <c r="AGA424"/>
      <c r="AGB424"/>
      <c r="AGC424"/>
      <c r="AGD424"/>
      <c r="AGE424"/>
      <c r="AGF424"/>
      <c r="AGG424"/>
      <c r="AGH424"/>
      <c r="AGI424"/>
      <c r="AGJ424"/>
      <c r="AGK424"/>
      <c r="AGL424"/>
      <c r="AGM424"/>
      <c r="AGN424"/>
      <c r="AGO424"/>
      <c r="AGP424"/>
      <c r="AGQ424"/>
      <c r="AGR424"/>
      <c r="AGS424"/>
      <c r="AGT424"/>
      <c r="AGU424"/>
      <c r="AGV424"/>
      <c r="AGW424"/>
      <c r="AGX424"/>
      <c r="AGY424"/>
      <c r="AGZ424"/>
      <c r="AHA424"/>
      <c r="AHB424"/>
      <c r="AHC424"/>
      <c r="AHD424"/>
      <c r="AHE424"/>
      <c r="AHF424"/>
      <c r="AHG424"/>
      <c r="AHH424"/>
      <c r="AHI424"/>
      <c r="AHJ424"/>
      <c r="AHK424"/>
      <c r="AHL424"/>
      <c r="AHM424"/>
      <c r="AHN424"/>
      <c r="AHO424"/>
      <c r="AHP424"/>
      <c r="AHQ424"/>
      <c r="AHR424"/>
      <c r="AHS424"/>
      <c r="AHT424"/>
      <c r="AHU424"/>
      <c r="AHV424"/>
      <c r="AHW424"/>
      <c r="AHX424"/>
      <c r="AHY424"/>
      <c r="AHZ424"/>
      <c r="AIA424"/>
      <c r="AIB424"/>
      <c r="AIC424"/>
      <c r="AID424"/>
      <c r="AIE424"/>
      <c r="AIF424"/>
      <c r="AIG424"/>
      <c r="AIH424"/>
      <c r="AII424"/>
      <c r="AIJ424"/>
      <c r="AIK424"/>
      <c r="AIL424"/>
      <c r="AIM424"/>
      <c r="AIN424"/>
      <c r="AIO424"/>
      <c r="AIP424"/>
      <c r="AIQ424"/>
      <c r="AIR424"/>
      <c r="AIS424"/>
      <c r="AIT424"/>
      <c r="AIU424"/>
      <c r="AIV424"/>
      <c r="AIW424"/>
      <c r="AIX424"/>
      <c r="AIY424"/>
      <c r="AIZ424"/>
      <c r="AJA424"/>
      <c r="AJB424"/>
      <c r="AJC424"/>
      <c r="AJD424"/>
      <c r="AJE424"/>
      <c r="AJF424"/>
      <c r="AJG424"/>
      <c r="AJH424"/>
      <c r="AJI424"/>
      <c r="AJJ424"/>
      <c r="AJK424"/>
      <c r="AJL424"/>
      <c r="AJM424"/>
      <c r="AJN424"/>
      <c r="AJO424"/>
      <c r="AJP424"/>
      <c r="AJQ424"/>
      <c r="AJR424"/>
      <c r="AJS424"/>
      <c r="AJT424"/>
      <c r="AJU424"/>
      <c r="AJV424"/>
      <c r="AJW424"/>
      <c r="AJX424"/>
      <c r="AJY424"/>
      <c r="AJZ424"/>
      <c r="AKA424"/>
      <c r="AKB424"/>
      <c r="AKC424"/>
      <c r="AKD424"/>
      <c r="AKE424"/>
      <c r="AKF424"/>
      <c r="AKG424"/>
      <c r="AKH424"/>
      <c r="AKI424"/>
      <c r="AKJ424"/>
      <c r="AKK424"/>
      <c r="AKL424"/>
      <c r="AKM424"/>
      <c r="AKN424"/>
      <c r="AKO424"/>
      <c r="AKP424"/>
      <c r="AKQ424"/>
      <c r="AKR424"/>
      <c r="AKS424"/>
      <c r="AKT424"/>
      <c r="AKU424"/>
      <c r="AKV424"/>
      <c r="AKW424"/>
      <c r="AKX424"/>
      <c r="AKY424"/>
      <c r="AKZ424"/>
      <c r="ALA424"/>
      <c r="ALB424"/>
      <c r="ALC424"/>
      <c r="ALD424"/>
      <c r="ALE424"/>
      <c r="ALF424"/>
      <c r="ALG424"/>
      <c r="ALH424"/>
      <c r="ALI424"/>
      <c r="ALJ424"/>
      <c r="ALK424"/>
      <c r="ALL424"/>
      <c r="ALM424"/>
      <c r="ALN424"/>
      <c r="ALO424"/>
      <c r="ALP424"/>
      <c r="ALQ424"/>
      <c r="ALR424"/>
      <c r="ALS424"/>
      <c r="ALT424"/>
      <c r="ALU424"/>
      <c r="ALV424"/>
      <c r="ALW424"/>
      <c r="ALX424"/>
      <c r="ALY424"/>
      <c r="ALZ424"/>
      <c r="AMA424"/>
      <c r="AMB424"/>
      <c r="AMC424"/>
      <c r="AMD424"/>
      <c r="AME424"/>
      <c r="AMF424"/>
      <c r="AMG424"/>
      <c r="AMH424"/>
      <c r="AMI424"/>
      <c r="AMJ424"/>
    </row>
    <row r="425" spans="1:1024" ht="20" customHeight="1" x14ac:dyDescent="0.2">
      <c r="A425"/>
      <c r="B425"/>
      <c r="C425"/>
      <c r="D425"/>
      <c r="E425" s="2"/>
      <c r="F425" s="2"/>
      <c r="G425" s="271"/>
      <c r="H425" s="240"/>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c r="AAA425"/>
      <c r="AAB425"/>
      <c r="AAC425"/>
      <c r="AAD425"/>
      <c r="AAE425"/>
      <c r="AAF425"/>
      <c r="AAG425"/>
      <c r="AAH425"/>
      <c r="AAI425"/>
      <c r="AAJ425"/>
      <c r="AAK425"/>
      <c r="AAL425"/>
      <c r="AAM425"/>
      <c r="AAN425"/>
      <c r="AAO425"/>
      <c r="AAP425"/>
      <c r="AAQ425"/>
      <c r="AAR425"/>
      <c r="AAS425"/>
      <c r="AAT425"/>
      <c r="AAU425"/>
      <c r="AAV425"/>
      <c r="AAW425"/>
      <c r="AAX425"/>
      <c r="AAY425"/>
      <c r="AAZ425"/>
      <c r="ABA425"/>
      <c r="ABB425"/>
      <c r="ABC425"/>
      <c r="ABD425"/>
      <c r="ABE425"/>
      <c r="ABF425"/>
      <c r="ABG425"/>
      <c r="ABH425"/>
      <c r="ABI425"/>
      <c r="ABJ425"/>
      <c r="ABK425"/>
      <c r="ABL425"/>
      <c r="ABM425"/>
      <c r="ABN425"/>
      <c r="ABO425"/>
      <c r="ABP425"/>
      <c r="ABQ425"/>
      <c r="ABR425"/>
      <c r="ABS425"/>
      <c r="ABT425"/>
      <c r="ABU425"/>
      <c r="ABV425"/>
      <c r="ABW425"/>
      <c r="ABX425"/>
      <c r="ABY425"/>
      <c r="ABZ425"/>
      <c r="ACA425"/>
      <c r="ACB425"/>
      <c r="ACC425"/>
      <c r="ACD425"/>
      <c r="ACE425"/>
      <c r="ACF425"/>
      <c r="ACG425"/>
      <c r="ACH425"/>
      <c r="ACI425"/>
      <c r="ACJ425"/>
      <c r="ACK425"/>
      <c r="ACL425"/>
      <c r="ACM425"/>
      <c r="ACN425"/>
      <c r="ACO425"/>
      <c r="ACP425"/>
      <c r="ACQ425"/>
      <c r="ACR425"/>
      <c r="ACS425"/>
      <c r="ACT425"/>
      <c r="ACU425"/>
      <c r="ACV425"/>
      <c r="ACW425"/>
      <c r="ACX425"/>
      <c r="ACY425"/>
      <c r="ACZ425"/>
      <c r="ADA425"/>
      <c r="ADB425"/>
      <c r="ADC425"/>
      <c r="ADD425"/>
      <c r="ADE425"/>
      <c r="ADF425"/>
      <c r="ADG425"/>
      <c r="ADH425"/>
      <c r="ADI425"/>
      <c r="ADJ425"/>
      <c r="ADK425"/>
      <c r="ADL425"/>
      <c r="ADM425"/>
      <c r="ADN425"/>
      <c r="ADO425"/>
      <c r="ADP425"/>
      <c r="ADQ425"/>
      <c r="ADR425"/>
      <c r="ADS425"/>
      <c r="ADT425"/>
      <c r="ADU425"/>
      <c r="ADV425"/>
      <c r="ADW425"/>
      <c r="ADX425"/>
      <c r="ADY425"/>
      <c r="ADZ425"/>
      <c r="AEA425"/>
      <c r="AEB425"/>
      <c r="AEC425"/>
      <c r="AED425"/>
      <c r="AEE425"/>
      <c r="AEF425"/>
      <c r="AEG425"/>
      <c r="AEH425"/>
      <c r="AEI425"/>
      <c r="AEJ425"/>
      <c r="AEK425"/>
      <c r="AEL425"/>
      <c r="AEM425"/>
      <c r="AEN425"/>
      <c r="AEO425"/>
      <c r="AEP425"/>
      <c r="AEQ425"/>
      <c r="AER425"/>
      <c r="AES425"/>
      <c r="AET425"/>
      <c r="AEU425"/>
      <c r="AEV425"/>
      <c r="AEW425"/>
      <c r="AEX425"/>
      <c r="AEY425"/>
      <c r="AEZ425"/>
      <c r="AFA425"/>
      <c r="AFB425"/>
      <c r="AFC425"/>
      <c r="AFD425"/>
      <c r="AFE425"/>
      <c r="AFF425"/>
      <c r="AFG425"/>
      <c r="AFH425"/>
      <c r="AFI425"/>
      <c r="AFJ425"/>
      <c r="AFK425"/>
      <c r="AFL425"/>
      <c r="AFM425"/>
      <c r="AFN425"/>
      <c r="AFO425"/>
      <c r="AFP425"/>
      <c r="AFQ425"/>
      <c r="AFR425"/>
      <c r="AFS425"/>
      <c r="AFT425"/>
      <c r="AFU425"/>
      <c r="AFV425"/>
      <c r="AFW425"/>
      <c r="AFX425"/>
      <c r="AFY425"/>
      <c r="AFZ425"/>
      <c r="AGA425"/>
      <c r="AGB425"/>
      <c r="AGC425"/>
      <c r="AGD425"/>
      <c r="AGE425"/>
      <c r="AGF425"/>
      <c r="AGG425"/>
      <c r="AGH425"/>
      <c r="AGI425"/>
      <c r="AGJ425"/>
      <c r="AGK425"/>
      <c r="AGL425"/>
      <c r="AGM425"/>
      <c r="AGN425"/>
      <c r="AGO425"/>
      <c r="AGP425"/>
      <c r="AGQ425"/>
      <c r="AGR425"/>
      <c r="AGS425"/>
      <c r="AGT425"/>
      <c r="AGU425"/>
      <c r="AGV425"/>
      <c r="AGW425"/>
      <c r="AGX425"/>
      <c r="AGY425"/>
      <c r="AGZ425"/>
      <c r="AHA425"/>
      <c r="AHB425"/>
      <c r="AHC425"/>
      <c r="AHD425"/>
      <c r="AHE425"/>
      <c r="AHF425"/>
      <c r="AHG425"/>
      <c r="AHH425"/>
      <c r="AHI425"/>
      <c r="AHJ425"/>
      <c r="AHK425"/>
      <c r="AHL425"/>
      <c r="AHM425"/>
      <c r="AHN425"/>
      <c r="AHO425"/>
      <c r="AHP425"/>
      <c r="AHQ425"/>
      <c r="AHR425"/>
      <c r="AHS425"/>
      <c r="AHT425"/>
      <c r="AHU425"/>
      <c r="AHV425"/>
      <c r="AHW425"/>
      <c r="AHX425"/>
      <c r="AHY425"/>
      <c r="AHZ425"/>
      <c r="AIA425"/>
      <c r="AIB425"/>
      <c r="AIC425"/>
      <c r="AID425"/>
      <c r="AIE425"/>
      <c r="AIF425"/>
      <c r="AIG425"/>
      <c r="AIH425"/>
      <c r="AII425"/>
      <c r="AIJ425"/>
      <c r="AIK425"/>
      <c r="AIL425"/>
      <c r="AIM425"/>
      <c r="AIN425"/>
      <c r="AIO425"/>
      <c r="AIP425"/>
      <c r="AIQ425"/>
      <c r="AIR425"/>
      <c r="AIS425"/>
      <c r="AIT425"/>
      <c r="AIU425"/>
      <c r="AIV425"/>
      <c r="AIW425"/>
      <c r="AIX425"/>
      <c r="AIY425"/>
      <c r="AIZ425"/>
      <c r="AJA425"/>
      <c r="AJB425"/>
      <c r="AJC425"/>
      <c r="AJD425"/>
      <c r="AJE425"/>
      <c r="AJF425"/>
      <c r="AJG425"/>
      <c r="AJH425"/>
      <c r="AJI425"/>
      <c r="AJJ425"/>
      <c r="AJK425"/>
      <c r="AJL425"/>
      <c r="AJM425"/>
      <c r="AJN425"/>
      <c r="AJO425"/>
      <c r="AJP425"/>
      <c r="AJQ425"/>
      <c r="AJR425"/>
      <c r="AJS425"/>
      <c r="AJT425"/>
      <c r="AJU425"/>
      <c r="AJV425"/>
      <c r="AJW425"/>
      <c r="AJX425"/>
      <c r="AJY425"/>
      <c r="AJZ425"/>
      <c r="AKA425"/>
      <c r="AKB425"/>
      <c r="AKC425"/>
      <c r="AKD425"/>
      <c r="AKE425"/>
      <c r="AKF425"/>
      <c r="AKG425"/>
      <c r="AKH425"/>
      <c r="AKI425"/>
      <c r="AKJ425"/>
      <c r="AKK425"/>
      <c r="AKL425"/>
      <c r="AKM425"/>
      <c r="AKN425"/>
      <c r="AKO425"/>
      <c r="AKP425"/>
      <c r="AKQ425"/>
      <c r="AKR425"/>
      <c r="AKS425"/>
      <c r="AKT425"/>
      <c r="AKU425"/>
      <c r="AKV425"/>
      <c r="AKW425"/>
      <c r="AKX425"/>
      <c r="AKY425"/>
      <c r="AKZ425"/>
      <c r="ALA425"/>
      <c r="ALB425"/>
      <c r="ALC425"/>
      <c r="ALD425"/>
      <c r="ALE425"/>
      <c r="ALF425"/>
      <c r="ALG425"/>
      <c r="ALH425"/>
      <c r="ALI425"/>
      <c r="ALJ425"/>
      <c r="ALK425"/>
      <c r="ALL425"/>
      <c r="ALM425"/>
      <c r="ALN425"/>
      <c r="ALO425"/>
      <c r="ALP425"/>
      <c r="ALQ425"/>
      <c r="ALR425"/>
      <c r="ALS425"/>
      <c r="ALT425"/>
      <c r="ALU425"/>
      <c r="ALV425"/>
      <c r="ALW425"/>
      <c r="ALX425"/>
      <c r="ALY425"/>
      <c r="ALZ425"/>
      <c r="AMA425"/>
      <c r="AMB425"/>
      <c r="AMC425"/>
      <c r="AMD425"/>
      <c r="AME425"/>
      <c r="AMF425"/>
      <c r="AMG425"/>
      <c r="AMH425"/>
      <c r="AMI425"/>
      <c r="AMJ425"/>
    </row>
    <row r="426" spans="1:1024" ht="20" customHeight="1" x14ac:dyDescent="0.2">
      <c r="A426"/>
      <c r="B426"/>
      <c r="C426"/>
      <c r="D426"/>
      <c r="E426" s="2"/>
      <c r="F426" s="2"/>
      <c r="G426" s="271"/>
      <c r="H426" s="240"/>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c r="AAA426"/>
      <c r="AAB426"/>
      <c r="AAC426"/>
      <c r="AAD426"/>
      <c r="AAE426"/>
      <c r="AAF426"/>
      <c r="AAG426"/>
      <c r="AAH426"/>
      <c r="AAI426"/>
      <c r="AAJ426"/>
      <c r="AAK426"/>
      <c r="AAL426"/>
      <c r="AAM426"/>
      <c r="AAN426"/>
      <c r="AAO426"/>
      <c r="AAP426"/>
      <c r="AAQ426"/>
      <c r="AAR426"/>
      <c r="AAS426"/>
      <c r="AAT426"/>
      <c r="AAU426"/>
      <c r="AAV426"/>
      <c r="AAW426"/>
      <c r="AAX426"/>
      <c r="AAY426"/>
      <c r="AAZ426"/>
      <c r="ABA426"/>
      <c r="ABB426"/>
      <c r="ABC426"/>
      <c r="ABD426"/>
      <c r="ABE426"/>
      <c r="ABF426"/>
      <c r="ABG426"/>
      <c r="ABH426"/>
      <c r="ABI426"/>
      <c r="ABJ426"/>
      <c r="ABK426"/>
      <c r="ABL426"/>
      <c r="ABM426"/>
      <c r="ABN426"/>
      <c r="ABO426"/>
      <c r="ABP426"/>
      <c r="ABQ426"/>
      <c r="ABR426"/>
      <c r="ABS426"/>
      <c r="ABT426"/>
      <c r="ABU426"/>
      <c r="ABV426"/>
      <c r="ABW426"/>
      <c r="ABX426"/>
      <c r="ABY426"/>
      <c r="ABZ426"/>
      <c r="ACA426"/>
      <c r="ACB426"/>
      <c r="ACC426"/>
      <c r="ACD426"/>
      <c r="ACE426"/>
      <c r="ACF426"/>
      <c r="ACG426"/>
      <c r="ACH426"/>
      <c r="ACI426"/>
      <c r="ACJ426"/>
      <c r="ACK426"/>
      <c r="ACL426"/>
      <c r="ACM426"/>
      <c r="ACN426"/>
      <c r="ACO426"/>
      <c r="ACP426"/>
      <c r="ACQ426"/>
      <c r="ACR426"/>
      <c r="ACS426"/>
      <c r="ACT426"/>
      <c r="ACU426"/>
      <c r="ACV426"/>
      <c r="ACW426"/>
      <c r="ACX426"/>
      <c r="ACY426"/>
      <c r="ACZ426"/>
      <c r="ADA426"/>
      <c r="ADB426"/>
      <c r="ADC426"/>
      <c r="ADD426"/>
      <c r="ADE426"/>
      <c r="ADF426"/>
      <c r="ADG426"/>
      <c r="ADH426"/>
      <c r="ADI426"/>
      <c r="ADJ426"/>
      <c r="ADK426"/>
      <c r="ADL426"/>
      <c r="ADM426"/>
      <c r="ADN426"/>
      <c r="ADO426"/>
      <c r="ADP426"/>
      <c r="ADQ426"/>
      <c r="ADR426"/>
      <c r="ADS426"/>
      <c r="ADT426"/>
      <c r="ADU426"/>
      <c r="ADV426"/>
      <c r="ADW426"/>
      <c r="ADX426"/>
      <c r="ADY426"/>
      <c r="ADZ426"/>
      <c r="AEA426"/>
      <c r="AEB426"/>
      <c r="AEC426"/>
      <c r="AED426"/>
      <c r="AEE426"/>
      <c r="AEF426"/>
      <c r="AEG426"/>
      <c r="AEH426"/>
      <c r="AEI426"/>
      <c r="AEJ426"/>
      <c r="AEK426"/>
      <c r="AEL426"/>
      <c r="AEM426"/>
      <c r="AEN426"/>
      <c r="AEO426"/>
      <c r="AEP426"/>
      <c r="AEQ426"/>
      <c r="AER426"/>
      <c r="AES426"/>
      <c r="AET426"/>
      <c r="AEU426"/>
      <c r="AEV426"/>
      <c r="AEW426"/>
      <c r="AEX426"/>
      <c r="AEY426"/>
      <c r="AEZ426"/>
      <c r="AFA426"/>
      <c r="AFB426"/>
      <c r="AFC426"/>
      <c r="AFD426"/>
      <c r="AFE426"/>
      <c r="AFF426"/>
      <c r="AFG426"/>
      <c r="AFH426"/>
      <c r="AFI426"/>
      <c r="AFJ426"/>
      <c r="AFK426"/>
      <c r="AFL426"/>
      <c r="AFM426"/>
      <c r="AFN426"/>
      <c r="AFO426"/>
      <c r="AFP426"/>
      <c r="AFQ426"/>
      <c r="AFR426"/>
      <c r="AFS426"/>
      <c r="AFT426"/>
      <c r="AFU426"/>
      <c r="AFV426"/>
      <c r="AFW426"/>
      <c r="AFX426"/>
      <c r="AFY426"/>
      <c r="AFZ426"/>
      <c r="AGA426"/>
      <c r="AGB426"/>
      <c r="AGC426"/>
      <c r="AGD426"/>
      <c r="AGE426"/>
      <c r="AGF426"/>
      <c r="AGG426"/>
      <c r="AGH426"/>
      <c r="AGI426"/>
      <c r="AGJ426"/>
      <c r="AGK426"/>
      <c r="AGL426"/>
      <c r="AGM426"/>
      <c r="AGN426"/>
      <c r="AGO426"/>
      <c r="AGP426"/>
      <c r="AGQ426"/>
      <c r="AGR426"/>
      <c r="AGS426"/>
      <c r="AGT426"/>
      <c r="AGU426"/>
      <c r="AGV426"/>
      <c r="AGW426"/>
      <c r="AGX426"/>
      <c r="AGY426"/>
      <c r="AGZ426"/>
      <c r="AHA426"/>
      <c r="AHB426"/>
      <c r="AHC426"/>
      <c r="AHD426"/>
      <c r="AHE426"/>
      <c r="AHF426"/>
      <c r="AHG426"/>
      <c r="AHH426"/>
      <c r="AHI426"/>
      <c r="AHJ426"/>
      <c r="AHK426"/>
      <c r="AHL426"/>
      <c r="AHM426"/>
      <c r="AHN426"/>
      <c r="AHO426"/>
      <c r="AHP426"/>
      <c r="AHQ426"/>
      <c r="AHR426"/>
      <c r="AHS426"/>
      <c r="AHT426"/>
      <c r="AHU426"/>
      <c r="AHV426"/>
      <c r="AHW426"/>
      <c r="AHX426"/>
      <c r="AHY426"/>
      <c r="AHZ426"/>
      <c r="AIA426"/>
      <c r="AIB426"/>
      <c r="AIC426"/>
      <c r="AID426"/>
      <c r="AIE426"/>
      <c r="AIF426"/>
      <c r="AIG426"/>
      <c r="AIH426"/>
      <c r="AII426"/>
      <c r="AIJ426"/>
      <c r="AIK426"/>
      <c r="AIL426"/>
      <c r="AIM426"/>
      <c r="AIN426"/>
      <c r="AIO426"/>
      <c r="AIP426"/>
      <c r="AIQ426"/>
      <c r="AIR426"/>
      <c r="AIS426"/>
      <c r="AIT426"/>
      <c r="AIU426"/>
      <c r="AIV426"/>
      <c r="AIW426"/>
      <c r="AIX426"/>
      <c r="AIY426"/>
      <c r="AIZ426"/>
      <c r="AJA426"/>
      <c r="AJB426"/>
      <c r="AJC426"/>
      <c r="AJD426"/>
      <c r="AJE426"/>
      <c r="AJF426"/>
      <c r="AJG426"/>
      <c r="AJH426"/>
      <c r="AJI426"/>
      <c r="AJJ426"/>
      <c r="AJK426"/>
      <c r="AJL426"/>
      <c r="AJM426"/>
      <c r="AJN426"/>
      <c r="AJO426"/>
      <c r="AJP426"/>
      <c r="AJQ426"/>
      <c r="AJR426"/>
      <c r="AJS426"/>
      <c r="AJT426"/>
      <c r="AJU426"/>
      <c r="AJV426"/>
      <c r="AJW426"/>
      <c r="AJX426"/>
      <c r="AJY426"/>
      <c r="AJZ426"/>
      <c r="AKA426"/>
      <c r="AKB426"/>
      <c r="AKC426"/>
      <c r="AKD426"/>
      <c r="AKE426"/>
      <c r="AKF426"/>
      <c r="AKG426"/>
      <c r="AKH426"/>
      <c r="AKI426"/>
      <c r="AKJ426"/>
      <c r="AKK426"/>
      <c r="AKL426"/>
      <c r="AKM426"/>
      <c r="AKN426"/>
      <c r="AKO426"/>
      <c r="AKP426"/>
      <c r="AKQ426"/>
      <c r="AKR426"/>
      <c r="AKS426"/>
      <c r="AKT426"/>
      <c r="AKU426"/>
      <c r="AKV426"/>
      <c r="AKW426"/>
      <c r="AKX426"/>
      <c r="AKY426"/>
      <c r="AKZ426"/>
      <c r="ALA426"/>
      <c r="ALB426"/>
      <c r="ALC426"/>
      <c r="ALD426"/>
      <c r="ALE426"/>
      <c r="ALF426"/>
      <c r="ALG426"/>
      <c r="ALH426"/>
      <c r="ALI426"/>
      <c r="ALJ426"/>
      <c r="ALK426"/>
      <c r="ALL426"/>
      <c r="ALM426"/>
      <c r="ALN426"/>
      <c r="ALO426"/>
      <c r="ALP426"/>
      <c r="ALQ426"/>
      <c r="ALR426"/>
      <c r="ALS426"/>
      <c r="ALT426"/>
      <c r="ALU426"/>
      <c r="ALV426"/>
      <c r="ALW426"/>
      <c r="ALX426"/>
      <c r="ALY426"/>
      <c r="ALZ426"/>
      <c r="AMA426"/>
      <c r="AMB426"/>
      <c r="AMC426"/>
      <c r="AMD426"/>
      <c r="AME426"/>
      <c r="AMF426"/>
      <c r="AMG426"/>
      <c r="AMH426"/>
      <c r="AMI426"/>
      <c r="AMJ426"/>
    </row>
    <row r="427" spans="1:1024" ht="20" customHeight="1" x14ac:dyDescent="0.2">
      <c r="A427"/>
      <c r="B427"/>
      <c r="C427"/>
      <c r="D427"/>
      <c r="E427" s="2"/>
      <c r="F427" s="2"/>
      <c r="G427" s="271"/>
      <c r="H427" s="240"/>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c r="AAA427"/>
      <c r="AAB427"/>
      <c r="AAC427"/>
      <c r="AAD427"/>
      <c r="AAE427"/>
      <c r="AAF427"/>
      <c r="AAG427"/>
      <c r="AAH427"/>
      <c r="AAI427"/>
      <c r="AAJ427"/>
      <c r="AAK427"/>
      <c r="AAL427"/>
      <c r="AAM427"/>
      <c r="AAN427"/>
      <c r="AAO427"/>
      <c r="AAP427"/>
      <c r="AAQ427"/>
      <c r="AAR427"/>
      <c r="AAS427"/>
      <c r="AAT427"/>
      <c r="AAU427"/>
      <c r="AAV427"/>
      <c r="AAW427"/>
      <c r="AAX427"/>
      <c r="AAY427"/>
      <c r="AAZ427"/>
      <c r="ABA427"/>
      <c r="ABB427"/>
      <c r="ABC427"/>
      <c r="ABD427"/>
      <c r="ABE427"/>
      <c r="ABF427"/>
      <c r="ABG427"/>
      <c r="ABH427"/>
      <c r="ABI427"/>
      <c r="ABJ427"/>
      <c r="ABK427"/>
      <c r="ABL427"/>
      <c r="ABM427"/>
      <c r="ABN427"/>
      <c r="ABO427"/>
      <c r="ABP427"/>
      <c r="ABQ427"/>
      <c r="ABR427"/>
      <c r="ABS427"/>
      <c r="ABT427"/>
      <c r="ABU427"/>
      <c r="ABV427"/>
      <c r="ABW427"/>
      <c r="ABX427"/>
      <c r="ABY427"/>
      <c r="ABZ427"/>
      <c r="ACA427"/>
      <c r="ACB427"/>
      <c r="ACC427"/>
      <c r="ACD427"/>
      <c r="ACE427"/>
      <c r="ACF427"/>
      <c r="ACG427"/>
      <c r="ACH427"/>
      <c r="ACI427"/>
      <c r="ACJ427"/>
      <c r="ACK427"/>
      <c r="ACL427"/>
      <c r="ACM427"/>
      <c r="ACN427"/>
      <c r="ACO427"/>
      <c r="ACP427"/>
      <c r="ACQ427"/>
      <c r="ACR427"/>
      <c r="ACS427"/>
      <c r="ACT427"/>
      <c r="ACU427"/>
      <c r="ACV427"/>
      <c r="ACW427"/>
      <c r="ACX427"/>
      <c r="ACY427"/>
      <c r="ACZ427"/>
      <c r="ADA427"/>
      <c r="ADB427"/>
      <c r="ADC427"/>
      <c r="ADD427"/>
      <c r="ADE427"/>
      <c r="ADF427"/>
      <c r="ADG427"/>
      <c r="ADH427"/>
      <c r="ADI427"/>
      <c r="ADJ427"/>
      <c r="ADK427"/>
      <c r="ADL427"/>
      <c r="ADM427"/>
      <c r="ADN427"/>
      <c r="ADO427"/>
      <c r="ADP427"/>
      <c r="ADQ427"/>
      <c r="ADR427"/>
      <c r="ADS427"/>
      <c r="ADT427"/>
      <c r="ADU427"/>
      <c r="ADV427"/>
      <c r="ADW427"/>
      <c r="ADX427"/>
      <c r="ADY427"/>
      <c r="ADZ427"/>
      <c r="AEA427"/>
      <c r="AEB427"/>
      <c r="AEC427"/>
      <c r="AED427"/>
      <c r="AEE427"/>
      <c r="AEF427"/>
      <c r="AEG427"/>
      <c r="AEH427"/>
      <c r="AEI427"/>
      <c r="AEJ427"/>
      <c r="AEK427"/>
      <c r="AEL427"/>
      <c r="AEM427"/>
      <c r="AEN427"/>
      <c r="AEO427"/>
      <c r="AEP427"/>
      <c r="AEQ427"/>
      <c r="AER427"/>
      <c r="AES427"/>
      <c r="AET427"/>
      <c r="AEU427"/>
      <c r="AEV427"/>
      <c r="AEW427"/>
      <c r="AEX427"/>
      <c r="AEY427"/>
      <c r="AEZ427"/>
      <c r="AFA427"/>
      <c r="AFB427"/>
      <c r="AFC427"/>
      <c r="AFD427"/>
      <c r="AFE427"/>
      <c r="AFF427"/>
      <c r="AFG427"/>
      <c r="AFH427"/>
      <c r="AFI427"/>
      <c r="AFJ427"/>
      <c r="AFK427"/>
      <c r="AFL427"/>
      <c r="AFM427"/>
      <c r="AFN427"/>
      <c r="AFO427"/>
      <c r="AFP427"/>
      <c r="AFQ427"/>
      <c r="AFR427"/>
      <c r="AFS427"/>
      <c r="AFT427"/>
      <c r="AFU427"/>
      <c r="AFV427"/>
      <c r="AFW427"/>
      <c r="AFX427"/>
      <c r="AFY427"/>
      <c r="AFZ427"/>
      <c r="AGA427"/>
      <c r="AGB427"/>
      <c r="AGC427"/>
      <c r="AGD427"/>
      <c r="AGE427"/>
      <c r="AGF427"/>
      <c r="AGG427"/>
      <c r="AGH427"/>
      <c r="AGI427"/>
      <c r="AGJ427"/>
      <c r="AGK427"/>
      <c r="AGL427"/>
      <c r="AGM427"/>
      <c r="AGN427"/>
      <c r="AGO427"/>
      <c r="AGP427"/>
      <c r="AGQ427"/>
      <c r="AGR427"/>
      <c r="AGS427"/>
      <c r="AGT427"/>
      <c r="AGU427"/>
      <c r="AGV427"/>
      <c r="AGW427"/>
      <c r="AGX427"/>
      <c r="AGY427"/>
      <c r="AGZ427"/>
      <c r="AHA427"/>
      <c r="AHB427"/>
      <c r="AHC427"/>
      <c r="AHD427"/>
      <c r="AHE427"/>
      <c r="AHF427"/>
      <c r="AHG427"/>
      <c r="AHH427"/>
      <c r="AHI427"/>
      <c r="AHJ427"/>
      <c r="AHK427"/>
      <c r="AHL427"/>
      <c r="AHM427"/>
      <c r="AHN427"/>
      <c r="AHO427"/>
      <c r="AHP427"/>
      <c r="AHQ427"/>
      <c r="AHR427"/>
      <c r="AHS427"/>
      <c r="AHT427"/>
      <c r="AHU427"/>
      <c r="AHV427"/>
      <c r="AHW427"/>
      <c r="AHX427"/>
      <c r="AHY427"/>
      <c r="AHZ427"/>
      <c r="AIA427"/>
      <c r="AIB427"/>
      <c r="AIC427"/>
      <c r="AID427"/>
      <c r="AIE427"/>
      <c r="AIF427"/>
      <c r="AIG427"/>
      <c r="AIH427"/>
      <c r="AII427"/>
      <c r="AIJ427"/>
      <c r="AIK427"/>
      <c r="AIL427"/>
      <c r="AIM427"/>
      <c r="AIN427"/>
      <c r="AIO427"/>
      <c r="AIP427"/>
      <c r="AIQ427"/>
      <c r="AIR427"/>
      <c r="AIS427"/>
      <c r="AIT427"/>
      <c r="AIU427"/>
      <c r="AIV427"/>
      <c r="AIW427"/>
      <c r="AIX427"/>
      <c r="AIY427"/>
      <c r="AIZ427"/>
      <c r="AJA427"/>
      <c r="AJB427"/>
      <c r="AJC427"/>
      <c r="AJD427"/>
      <c r="AJE427"/>
      <c r="AJF427"/>
      <c r="AJG427"/>
      <c r="AJH427"/>
      <c r="AJI427"/>
      <c r="AJJ427"/>
      <c r="AJK427"/>
      <c r="AJL427"/>
      <c r="AJM427"/>
      <c r="AJN427"/>
      <c r="AJO427"/>
      <c r="AJP427"/>
      <c r="AJQ427"/>
      <c r="AJR427"/>
      <c r="AJS427"/>
      <c r="AJT427"/>
      <c r="AJU427"/>
      <c r="AJV427"/>
      <c r="AJW427"/>
      <c r="AJX427"/>
      <c r="AJY427"/>
      <c r="AJZ427"/>
      <c r="AKA427"/>
      <c r="AKB427"/>
      <c r="AKC427"/>
      <c r="AKD427"/>
      <c r="AKE427"/>
      <c r="AKF427"/>
      <c r="AKG427"/>
      <c r="AKH427"/>
      <c r="AKI427"/>
      <c r="AKJ427"/>
      <c r="AKK427"/>
      <c r="AKL427"/>
      <c r="AKM427"/>
      <c r="AKN427"/>
      <c r="AKO427"/>
      <c r="AKP427"/>
      <c r="AKQ427"/>
      <c r="AKR427"/>
      <c r="AKS427"/>
      <c r="AKT427"/>
      <c r="AKU427"/>
      <c r="AKV427"/>
      <c r="AKW427"/>
      <c r="AKX427"/>
      <c r="AKY427"/>
      <c r="AKZ427"/>
      <c r="ALA427"/>
      <c r="ALB427"/>
      <c r="ALC427"/>
      <c r="ALD427"/>
      <c r="ALE427"/>
      <c r="ALF427"/>
      <c r="ALG427"/>
      <c r="ALH427"/>
      <c r="ALI427"/>
      <c r="ALJ427"/>
      <c r="ALK427"/>
      <c r="ALL427"/>
      <c r="ALM427"/>
      <c r="ALN427"/>
      <c r="ALO427"/>
      <c r="ALP427"/>
      <c r="ALQ427"/>
      <c r="ALR427"/>
      <c r="ALS427"/>
      <c r="ALT427"/>
      <c r="ALU427"/>
      <c r="ALV427"/>
      <c r="ALW427"/>
      <c r="ALX427"/>
      <c r="ALY427"/>
      <c r="ALZ427"/>
      <c r="AMA427"/>
      <c r="AMB427"/>
      <c r="AMC427"/>
      <c r="AMD427"/>
      <c r="AME427"/>
      <c r="AMF427"/>
      <c r="AMG427"/>
      <c r="AMH427"/>
      <c r="AMI427"/>
      <c r="AMJ427"/>
    </row>
    <row r="428" spans="1:1024" ht="20" customHeight="1" x14ac:dyDescent="0.2">
      <c r="A428"/>
      <c r="B428"/>
      <c r="C428"/>
      <c r="D428"/>
      <c r="E428" s="2"/>
      <c r="F428" s="2"/>
      <c r="G428" s="271"/>
      <c r="H428" s="240"/>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c r="AAA428"/>
      <c r="AAB428"/>
      <c r="AAC428"/>
      <c r="AAD428"/>
      <c r="AAE428"/>
      <c r="AAF428"/>
      <c r="AAG428"/>
      <c r="AAH428"/>
      <c r="AAI428"/>
      <c r="AAJ428"/>
      <c r="AAK428"/>
      <c r="AAL428"/>
      <c r="AAM428"/>
      <c r="AAN428"/>
      <c r="AAO428"/>
      <c r="AAP428"/>
      <c r="AAQ428"/>
      <c r="AAR428"/>
      <c r="AAS428"/>
      <c r="AAT428"/>
      <c r="AAU428"/>
      <c r="AAV428"/>
      <c r="AAW428"/>
      <c r="AAX428"/>
      <c r="AAY428"/>
      <c r="AAZ428"/>
      <c r="ABA428"/>
      <c r="ABB428"/>
      <c r="ABC428"/>
      <c r="ABD428"/>
      <c r="ABE428"/>
      <c r="ABF428"/>
      <c r="ABG428"/>
      <c r="ABH428"/>
      <c r="ABI428"/>
      <c r="ABJ428"/>
      <c r="ABK428"/>
      <c r="ABL428"/>
      <c r="ABM428"/>
      <c r="ABN428"/>
      <c r="ABO428"/>
      <c r="ABP428"/>
      <c r="ABQ428"/>
      <c r="ABR428"/>
      <c r="ABS428"/>
      <c r="ABT428"/>
      <c r="ABU428"/>
      <c r="ABV428"/>
      <c r="ABW428"/>
      <c r="ABX428"/>
      <c r="ABY428"/>
      <c r="ABZ428"/>
      <c r="ACA428"/>
      <c r="ACB428"/>
      <c r="ACC428"/>
      <c r="ACD428"/>
      <c r="ACE428"/>
      <c r="ACF428"/>
      <c r="ACG428"/>
      <c r="ACH428"/>
      <c r="ACI428"/>
      <c r="ACJ428"/>
      <c r="ACK428"/>
      <c r="ACL428"/>
      <c r="ACM428"/>
      <c r="ACN428"/>
      <c r="ACO428"/>
      <c r="ACP428"/>
      <c r="ACQ428"/>
      <c r="ACR428"/>
      <c r="ACS428"/>
      <c r="ACT428"/>
      <c r="ACU428"/>
      <c r="ACV428"/>
      <c r="ACW428"/>
      <c r="ACX428"/>
      <c r="ACY428"/>
      <c r="ACZ428"/>
      <c r="ADA428"/>
      <c r="ADB428"/>
      <c r="ADC428"/>
      <c r="ADD428"/>
      <c r="ADE428"/>
      <c r="ADF428"/>
      <c r="ADG428"/>
      <c r="ADH428"/>
      <c r="ADI428"/>
      <c r="ADJ428"/>
      <c r="ADK428"/>
      <c r="ADL428"/>
      <c r="ADM428"/>
      <c r="ADN428"/>
      <c r="ADO428"/>
      <c r="ADP428"/>
      <c r="ADQ428"/>
      <c r="ADR428"/>
      <c r="ADS428"/>
      <c r="ADT428"/>
      <c r="ADU428"/>
      <c r="ADV428"/>
      <c r="ADW428"/>
      <c r="ADX428"/>
      <c r="ADY428"/>
      <c r="ADZ428"/>
      <c r="AEA428"/>
      <c r="AEB428"/>
      <c r="AEC428"/>
      <c r="AED428"/>
      <c r="AEE428"/>
      <c r="AEF428"/>
      <c r="AEG428"/>
      <c r="AEH428"/>
      <c r="AEI428"/>
      <c r="AEJ428"/>
      <c r="AEK428"/>
      <c r="AEL428"/>
      <c r="AEM428"/>
      <c r="AEN428"/>
      <c r="AEO428"/>
      <c r="AEP428"/>
      <c r="AEQ428"/>
      <c r="AER428"/>
      <c r="AES428"/>
      <c r="AET428"/>
      <c r="AEU428"/>
      <c r="AEV428"/>
      <c r="AEW428"/>
      <c r="AEX428"/>
      <c r="AEY428"/>
      <c r="AEZ428"/>
      <c r="AFA428"/>
      <c r="AFB428"/>
      <c r="AFC428"/>
      <c r="AFD428"/>
      <c r="AFE428"/>
      <c r="AFF428"/>
      <c r="AFG428"/>
      <c r="AFH428"/>
      <c r="AFI428"/>
      <c r="AFJ428"/>
      <c r="AFK428"/>
      <c r="AFL428"/>
      <c r="AFM428"/>
      <c r="AFN428"/>
      <c r="AFO428"/>
      <c r="AFP428"/>
      <c r="AFQ428"/>
      <c r="AFR428"/>
      <c r="AFS428"/>
      <c r="AFT428"/>
      <c r="AFU428"/>
      <c r="AFV428"/>
      <c r="AFW428"/>
      <c r="AFX428"/>
      <c r="AFY428"/>
      <c r="AFZ428"/>
      <c r="AGA428"/>
      <c r="AGB428"/>
      <c r="AGC428"/>
      <c r="AGD428"/>
      <c r="AGE428"/>
      <c r="AGF428"/>
      <c r="AGG428"/>
      <c r="AGH428"/>
      <c r="AGI428"/>
      <c r="AGJ428"/>
      <c r="AGK428"/>
      <c r="AGL428"/>
      <c r="AGM428"/>
      <c r="AGN428"/>
      <c r="AGO428"/>
      <c r="AGP428"/>
      <c r="AGQ428"/>
      <c r="AGR428"/>
      <c r="AGS428"/>
      <c r="AGT428"/>
      <c r="AGU428"/>
      <c r="AGV428"/>
      <c r="AGW428"/>
      <c r="AGX428"/>
      <c r="AGY428"/>
      <c r="AGZ428"/>
      <c r="AHA428"/>
      <c r="AHB428"/>
      <c r="AHC428"/>
      <c r="AHD428"/>
      <c r="AHE428"/>
      <c r="AHF428"/>
      <c r="AHG428"/>
      <c r="AHH428"/>
      <c r="AHI428"/>
      <c r="AHJ428"/>
      <c r="AHK428"/>
      <c r="AHL428"/>
      <c r="AHM428"/>
      <c r="AHN428"/>
      <c r="AHO428"/>
      <c r="AHP428"/>
      <c r="AHQ428"/>
      <c r="AHR428"/>
      <c r="AHS428"/>
      <c r="AHT428"/>
      <c r="AHU428"/>
      <c r="AHV428"/>
      <c r="AHW428"/>
      <c r="AHX428"/>
      <c r="AHY428"/>
      <c r="AHZ428"/>
      <c r="AIA428"/>
      <c r="AIB428"/>
      <c r="AIC428"/>
      <c r="AID428"/>
      <c r="AIE428"/>
      <c r="AIF428"/>
      <c r="AIG428"/>
      <c r="AIH428"/>
      <c r="AII428"/>
      <c r="AIJ428"/>
      <c r="AIK428"/>
      <c r="AIL428"/>
      <c r="AIM428"/>
      <c r="AIN428"/>
      <c r="AIO428"/>
      <c r="AIP428"/>
      <c r="AIQ428"/>
      <c r="AIR428"/>
      <c r="AIS428"/>
      <c r="AIT428"/>
      <c r="AIU428"/>
      <c r="AIV428"/>
      <c r="AIW428"/>
      <c r="AIX428"/>
      <c r="AIY428"/>
      <c r="AIZ428"/>
      <c r="AJA428"/>
      <c r="AJB428"/>
      <c r="AJC428"/>
      <c r="AJD428"/>
      <c r="AJE428"/>
      <c r="AJF428"/>
      <c r="AJG428"/>
      <c r="AJH428"/>
      <c r="AJI428"/>
      <c r="AJJ428"/>
      <c r="AJK428"/>
      <c r="AJL428"/>
      <c r="AJM428"/>
      <c r="AJN428"/>
      <c r="AJO428"/>
      <c r="AJP428"/>
      <c r="AJQ428"/>
      <c r="AJR428"/>
      <c r="AJS428"/>
      <c r="AJT428"/>
      <c r="AJU428"/>
      <c r="AJV428"/>
      <c r="AJW428"/>
      <c r="AJX428"/>
      <c r="AJY428"/>
      <c r="AJZ428"/>
      <c r="AKA428"/>
      <c r="AKB428"/>
      <c r="AKC428"/>
      <c r="AKD428"/>
      <c r="AKE428"/>
      <c r="AKF428"/>
      <c r="AKG428"/>
      <c r="AKH428"/>
      <c r="AKI428"/>
      <c r="AKJ428"/>
      <c r="AKK428"/>
      <c r="AKL428"/>
      <c r="AKM428"/>
      <c r="AKN428"/>
      <c r="AKO428"/>
      <c r="AKP428"/>
      <c r="AKQ428"/>
      <c r="AKR428"/>
      <c r="AKS428"/>
      <c r="AKT428"/>
      <c r="AKU428"/>
      <c r="AKV428"/>
      <c r="AKW428"/>
      <c r="AKX428"/>
      <c r="AKY428"/>
      <c r="AKZ428"/>
      <c r="ALA428"/>
      <c r="ALB428"/>
      <c r="ALC428"/>
      <c r="ALD428"/>
      <c r="ALE428"/>
      <c r="ALF428"/>
      <c r="ALG428"/>
      <c r="ALH428"/>
      <c r="ALI428"/>
      <c r="ALJ428"/>
      <c r="ALK428"/>
      <c r="ALL428"/>
      <c r="ALM428"/>
      <c r="ALN428"/>
      <c r="ALO428"/>
      <c r="ALP428"/>
      <c r="ALQ428"/>
      <c r="ALR428"/>
      <c r="ALS428"/>
      <c r="ALT428"/>
      <c r="ALU428"/>
      <c r="ALV428"/>
      <c r="ALW428"/>
      <c r="ALX428"/>
      <c r="ALY428"/>
      <c r="ALZ428"/>
      <c r="AMA428"/>
      <c r="AMB428"/>
      <c r="AMC428"/>
      <c r="AMD428"/>
      <c r="AME428"/>
      <c r="AMF428"/>
      <c r="AMG428"/>
      <c r="AMH428"/>
      <c r="AMI428"/>
      <c r="AMJ428"/>
    </row>
    <row r="429" spans="1:1024" ht="20" customHeight="1" x14ac:dyDescent="0.2">
      <c r="A429"/>
      <c r="B429"/>
      <c r="C429"/>
      <c r="D429"/>
      <c r="E429" s="2"/>
      <c r="F429" s="2"/>
      <c r="G429" s="271"/>
      <c r="H429" s="240"/>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c r="AAA429"/>
      <c r="AAB429"/>
      <c r="AAC429"/>
      <c r="AAD429"/>
      <c r="AAE429"/>
      <c r="AAF429"/>
      <c r="AAG429"/>
      <c r="AAH429"/>
      <c r="AAI429"/>
      <c r="AAJ429"/>
      <c r="AAK429"/>
      <c r="AAL429"/>
      <c r="AAM429"/>
      <c r="AAN429"/>
      <c r="AAO429"/>
      <c r="AAP429"/>
      <c r="AAQ429"/>
      <c r="AAR429"/>
      <c r="AAS429"/>
      <c r="AAT429"/>
      <c r="AAU429"/>
      <c r="AAV429"/>
      <c r="AAW429"/>
      <c r="AAX429"/>
      <c r="AAY429"/>
      <c r="AAZ429"/>
      <c r="ABA429"/>
      <c r="ABB429"/>
      <c r="ABC429"/>
      <c r="ABD429"/>
      <c r="ABE429"/>
      <c r="ABF429"/>
      <c r="ABG429"/>
      <c r="ABH429"/>
      <c r="ABI429"/>
      <c r="ABJ429"/>
      <c r="ABK429"/>
      <c r="ABL429"/>
      <c r="ABM429"/>
      <c r="ABN429"/>
      <c r="ABO429"/>
      <c r="ABP429"/>
      <c r="ABQ429"/>
      <c r="ABR429"/>
      <c r="ABS429"/>
      <c r="ABT429"/>
      <c r="ABU429"/>
      <c r="ABV429"/>
      <c r="ABW429"/>
      <c r="ABX429"/>
      <c r="ABY429"/>
      <c r="ABZ429"/>
      <c r="ACA429"/>
      <c r="ACB429"/>
      <c r="ACC429"/>
      <c r="ACD429"/>
      <c r="ACE429"/>
      <c r="ACF429"/>
      <c r="ACG429"/>
      <c r="ACH429"/>
      <c r="ACI429"/>
      <c r="ACJ429"/>
      <c r="ACK429"/>
      <c r="ACL429"/>
      <c r="ACM429"/>
      <c r="ACN429"/>
      <c r="ACO429"/>
      <c r="ACP429"/>
      <c r="ACQ429"/>
      <c r="ACR429"/>
      <c r="ACS429"/>
      <c r="ACT429"/>
      <c r="ACU429"/>
      <c r="ACV429"/>
      <c r="ACW429"/>
      <c r="ACX429"/>
      <c r="ACY429"/>
      <c r="ACZ429"/>
      <c r="ADA429"/>
      <c r="ADB429"/>
      <c r="ADC429"/>
      <c r="ADD429"/>
      <c r="ADE429"/>
      <c r="ADF429"/>
      <c r="ADG429"/>
      <c r="ADH429"/>
      <c r="ADI429"/>
      <c r="ADJ429"/>
      <c r="ADK429"/>
      <c r="ADL429"/>
      <c r="ADM429"/>
      <c r="ADN429"/>
      <c r="ADO429"/>
      <c r="ADP429"/>
      <c r="ADQ429"/>
      <c r="ADR429"/>
      <c r="ADS429"/>
      <c r="ADT429"/>
      <c r="ADU429"/>
      <c r="ADV429"/>
      <c r="ADW429"/>
      <c r="ADX429"/>
      <c r="ADY429"/>
      <c r="ADZ429"/>
      <c r="AEA429"/>
      <c r="AEB429"/>
      <c r="AEC429"/>
      <c r="AED429"/>
      <c r="AEE429"/>
      <c r="AEF429"/>
      <c r="AEG429"/>
      <c r="AEH429"/>
      <c r="AEI429"/>
      <c r="AEJ429"/>
      <c r="AEK429"/>
      <c r="AEL429"/>
      <c r="AEM429"/>
      <c r="AEN429"/>
      <c r="AEO429"/>
      <c r="AEP429"/>
      <c r="AEQ429"/>
      <c r="AER429"/>
      <c r="AES429"/>
      <c r="AET429"/>
      <c r="AEU429"/>
      <c r="AEV429"/>
      <c r="AEW429"/>
      <c r="AEX429"/>
      <c r="AEY429"/>
      <c r="AEZ429"/>
      <c r="AFA429"/>
      <c r="AFB429"/>
      <c r="AFC429"/>
      <c r="AFD429"/>
      <c r="AFE429"/>
      <c r="AFF429"/>
      <c r="AFG429"/>
      <c r="AFH429"/>
      <c r="AFI429"/>
      <c r="AFJ429"/>
      <c r="AFK429"/>
      <c r="AFL429"/>
      <c r="AFM429"/>
      <c r="AFN429"/>
      <c r="AFO429"/>
      <c r="AFP429"/>
      <c r="AFQ429"/>
      <c r="AFR429"/>
      <c r="AFS429"/>
      <c r="AFT429"/>
      <c r="AFU429"/>
      <c r="AFV429"/>
      <c r="AFW429"/>
      <c r="AFX429"/>
      <c r="AFY429"/>
      <c r="AFZ429"/>
      <c r="AGA429"/>
      <c r="AGB429"/>
      <c r="AGC429"/>
      <c r="AGD429"/>
      <c r="AGE429"/>
      <c r="AGF429"/>
      <c r="AGG429"/>
      <c r="AGH429"/>
      <c r="AGI429"/>
      <c r="AGJ429"/>
      <c r="AGK429"/>
      <c r="AGL429"/>
      <c r="AGM429"/>
      <c r="AGN429"/>
      <c r="AGO429"/>
      <c r="AGP429"/>
      <c r="AGQ429"/>
      <c r="AGR429"/>
      <c r="AGS429"/>
      <c r="AGT429"/>
      <c r="AGU429"/>
      <c r="AGV429"/>
      <c r="AGW429"/>
      <c r="AGX429"/>
      <c r="AGY429"/>
      <c r="AGZ429"/>
      <c r="AHA429"/>
      <c r="AHB429"/>
      <c r="AHC429"/>
      <c r="AHD429"/>
      <c r="AHE429"/>
      <c r="AHF429"/>
      <c r="AHG429"/>
      <c r="AHH429"/>
      <c r="AHI429"/>
      <c r="AHJ429"/>
      <c r="AHK429"/>
      <c r="AHL429"/>
      <c r="AHM429"/>
      <c r="AHN429"/>
      <c r="AHO429"/>
      <c r="AHP429"/>
      <c r="AHQ429"/>
      <c r="AHR429"/>
      <c r="AHS429"/>
      <c r="AHT429"/>
      <c r="AHU429"/>
      <c r="AHV429"/>
      <c r="AHW429"/>
      <c r="AHX429"/>
      <c r="AHY429"/>
      <c r="AHZ429"/>
      <c r="AIA429"/>
      <c r="AIB429"/>
      <c r="AIC429"/>
      <c r="AID429"/>
      <c r="AIE429"/>
      <c r="AIF429"/>
      <c r="AIG429"/>
      <c r="AIH429"/>
      <c r="AII429"/>
      <c r="AIJ429"/>
      <c r="AIK429"/>
      <c r="AIL429"/>
      <c r="AIM429"/>
      <c r="AIN429"/>
      <c r="AIO429"/>
      <c r="AIP429"/>
      <c r="AIQ429"/>
      <c r="AIR429"/>
      <c r="AIS429"/>
      <c r="AIT429"/>
      <c r="AIU429"/>
      <c r="AIV429"/>
      <c r="AIW429"/>
      <c r="AIX429"/>
      <c r="AIY429"/>
      <c r="AIZ429"/>
      <c r="AJA429"/>
      <c r="AJB429"/>
      <c r="AJC429"/>
      <c r="AJD429"/>
      <c r="AJE429"/>
      <c r="AJF429"/>
      <c r="AJG429"/>
      <c r="AJH429"/>
      <c r="AJI429"/>
      <c r="AJJ429"/>
      <c r="AJK429"/>
      <c r="AJL429"/>
      <c r="AJM429"/>
      <c r="AJN429"/>
      <c r="AJO429"/>
      <c r="AJP429"/>
      <c r="AJQ429"/>
      <c r="AJR429"/>
      <c r="AJS429"/>
      <c r="AJT429"/>
      <c r="AJU429"/>
      <c r="AJV429"/>
      <c r="AJW429"/>
      <c r="AJX429"/>
      <c r="AJY429"/>
      <c r="AJZ429"/>
      <c r="AKA429"/>
      <c r="AKB429"/>
      <c r="AKC429"/>
      <c r="AKD429"/>
      <c r="AKE429"/>
      <c r="AKF429"/>
      <c r="AKG429"/>
      <c r="AKH429"/>
      <c r="AKI429"/>
      <c r="AKJ429"/>
      <c r="AKK429"/>
      <c r="AKL429"/>
      <c r="AKM429"/>
      <c r="AKN429"/>
      <c r="AKO429"/>
      <c r="AKP429"/>
      <c r="AKQ429"/>
      <c r="AKR429"/>
      <c r="AKS429"/>
      <c r="AKT429"/>
      <c r="AKU429"/>
      <c r="AKV429"/>
      <c r="AKW429"/>
      <c r="AKX429"/>
      <c r="AKY429"/>
      <c r="AKZ429"/>
      <c r="ALA429"/>
      <c r="ALB429"/>
      <c r="ALC429"/>
      <c r="ALD429"/>
      <c r="ALE429"/>
      <c r="ALF429"/>
      <c r="ALG429"/>
      <c r="ALH429"/>
      <c r="ALI429"/>
      <c r="ALJ429"/>
      <c r="ALK429"/>
      <c r="ALL429"/>
      <c r="ALM429"/>
      <c r="ALN429"/>
      <c r="ALO429"/>
      <c r="ALP429"/>
      <c r="ALQ429"/>
      <c r="ALR429"/>
      <c r="ALS429"/>
      <c r="ALT429"/>
      <c r="ALU429"/>
      <c r="ALV429"/>
      <c r="ALW429"/>
      <c r="ALX429"/>
      <c r="ALY429"/>
      <c r="ALZ429"/>
      <c r="AMA429"/>
      <c r="AMB429"/>
      <c r="AMC429"/>
      <c r="AMD429"/>
      <c r="AME429"/>
      <c r="AMF429"/>
      <c r="AMG429"/>
      <c r="AMH429"/>
      <c r="AMI429"/>
      <c r="AMJ429"/>
    </row>
    <row r="430" spans="1:1024" ht="20" customHeight="1" x14ac:dyDescent="0.2">
      <c r="A430"/>
      <c r="B430"/>
      <c r="C430"/>
      <c r="D430"/>
      <c r="E430" s="2"/>
      <c r="F430" s="2"/>
      <c r="G430" s="271"/>
      <c r="H430" s="24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c r="AAA430"/>
      <c r="AAB430"/>
      <c r="AAC430"/>
      <c r="AAD430"/>
      <c r="AAE430"/>
      <c r="AAF430"/>
      <c r="AAG430"/>
      <c r="AAH430"/>
      <c r="AAI430"/>
      <c r="AAJ430"/>
      <c r="AAK430"/>
      <c r="AAL430"/>
      <c r="AAM430"/>
      <c r="AAN430"/>
      <c r="AAO430"/>
      <c r="AAP430"/>
      <c r="AAQ430"/>
      <c r="AAR430"/>
      <c r="AAS430"/>
      <c r="AAT430"/>
      <c r="AAU430"/>
      <c r="AAV430"/>
      <c r="AAW430"/>
      <c r="AAX430"/>
      <c r="AAY430"/>
      <c r="AAZ430"/>
      <c r="ABA430"/>
      <c r="ABB430"/>
      <c r="ABC430"/>
      <c r="ABD430"/>
      <c r="ABE430"/>
      <c r="ABF430"/>
      <c r="ABG430"/>
      <c r="ABH430"/>
      <c r="ABI430"/>
      <c r="ABJ430"/>
      <c r="ABK430"/>
      <c r="ABL430"/>
      <c r="ABM430"/>
      <c r="ABN430"/>
      <c r="ABO430"/>
      <c r="ABP430"/>
      <c r="ABQ430"/>
      <c r="ABR430"/>
      <c r="ABS430"/>
      <c r="ABT430"/>
      <c r="ABU430"/>
      <c r="ABV430"/>
      <c r="ABW430"/>
      <c r="ABX430"/>
      <c r="ABY430"/>
      <c r="ABZ430"/>
      <c r="ACA430"/>
      <c r="ACB430"/>
      <c r="ACC430"/>
      <c r="ACD430"/>
      <c r="ACE430"/>
      <c r="ACF430"/>
      <c r="ACG430"/>
      <c r="ACH430"/>
      <c r="ACI430"/>
      <c r="ACJ430"/>
      <c r="ACK430"/>
      <c r="ACL430"/>
      <c r="ACM430"/>
      <c r="ACN430"/>
      <c r="ACO430"/>
      <c r="ACP430"/>
      <c r="ACQ430"/>
      <c r="ACR430"/>
      <c r="ACS430"/>
      <c r="ACT430"/>
      <c r="ACU430"/>
      <c r="ACV430"/>
      <c r="ACW430"/>
      <c r="ACX430"/>
      <c r="ACY430"/>
      <c r="ACZ430"/>
      <c r="ADA430"/>
      <c r="ADB430"/>
      <c r="ADC430"/>
      <c r="ADD430"/>
      <c r="ADE430"/>
      <c r="ADF430"/>
      <c r="ADG430"/>
      <c r="ADH430"/>
      <c r="ADI430"/>
      <c r="ADJ430"/>
      <c r="ADK430"/>
      <c r="ADL430"/>
      <c r="ADM430"/>
      <c r="ADN430"/>
      <c r="ADO430"/>
      <c r="ADP430"/>
      <c r="ADQ430"/>
      <c r="ADR430"/>
      <c r="ADS430"/>
      <c r="ADT430"/>
      <c r="ADU430"/>
      <c r="ADV430"/>
      <c r="ADW430"/>
      <c r="ADX430"/>
      <c r="ADY430"/>
      <c r="ADZ430"/>
      <c r="AEA430"/>
      <c r="AEB430"/>
      <c r="AEC430"/>
      <c r="AED430"/>
      <c r="AEE430"/>
      <c r="AEF430"/>
      <c r="AEG430"/>
      <c r="AEH430"/>
      <c r="AEI430"/>
      <c r="AEJ430"/>
      <c r="AEK430"/>
      <c r="AEL430"/>
      <c r="AEM430"/>
      <c r="AEN430"/>
      <c r="AEO430"/>
      <c r="AEP430"/>
      <c r="AEQ430"/>
      <c r="AER430"/>
      <c r="AES430"/>
      <c r="AET430"/>
      <c r="AEU430"/>
      <c r="AEV430"/>
      <c r="AEW430"/>
      <c r="AEX430"/>
      <c r="AEY430"/>
      <c r="AEZ430"/>
      <c r="AFA430"/>
      <c r="AFB430"/>
      <c r="AFC430"/>
      <c r="AFD430"/>
      <c r="AFE430"/>
      <c r="AFF430"/>
      <c r="AFG430"/>
      <c r="AFH430"/>
      <c r="AFI430"/>
      <c r="AFJ430"/>
      <c r="AFK430"/>
      <c r="AFL430"/>
      <c r="AFM430"/>
      <c r="AFN430"/>
      <c r="AFO430"/>
      <c r="AFP430"/>
      <c r="AFQ430"/>
      <c r="AFR430"/>
      <c r="AFS430"/>
      <c r="AFT430"/>
      <c r="AFU430"/>
      <c r="AFV430"/>
      <c r="AFW430"/>
      <c r="AFX430"/>
      <c r="AFY430"/>
      <c r="AFZ430"/>
      <c r="AGA430"/>
      <c r="AGB430"/>
      <c r="AGC430"/>
      <c r="AGD430"/>
      <c r="AGE430"/>
      <c r="AGF430"/>
      <c r="AGG430"/>
      <c r="AGH430"/>
      <c r="AGI430"/>
      <c r="AGJ430"/>
      <c r="AGK430"/>
      <c r="AGL430"/>
      <c r="AGM430"/>
      <c r="AGN430"/>
      <c r="AGO430"/>
      <c r="AGP430"/>
      <c r="AGQ430"/>
      <c r="AGR430"/>
      <c r="AGS430"/>
      <c r="AGT430"/>
      <c r="AGU430"/>
      <c r="AGV430"/>
      <c r="AGW430"/>
      <c r="AGX430"/>
      <c r="AGY430"/>
      <c r="AGZ430"/>
      <c r="AHA430"/>
      <c r="AHB430"/>
      <c r="AHC430"/>
      <c r="AHD430"/>
      <c r="AHE430"/>
      <c r="AHF430"/>
      <c r="AHG430"/>
      <c r="AHH430"/>
      <c r="AHI430"/>
      <c r="AHJ430"/>
      <c r="AHK430"/>
      <c r="AHL430"/>
      <c r="AHM430"/>
      <c r="AHN430"/>
      <c r="AHO430"/>
      <c r="AHP430"/>
      <c r="AHQ430"/>
      <c r="AHR430"/>
      <c r="AHS430"/>
      <c r="AHT430"/>
      <c r="AHU430"/>
      <c r="AHV430"/>
      <c r="AHW430"/>
      <c r="AHX430"/>
      <c r="AHY430"/>
      <c r="AHZ430"/>
      <c r="AIA430"/>
      <c r="AIB430"/>
      <c r="AIC430"/>
      <c r="AID430"/>
      <c r="AIE430"/>
      <c r="AIF430"/>
      <c r="AIG430"/>
      <c r="AIH430"/>
      <c r="AII430"/>
      <c r="AIJ430"/>
      <c r="AIK430"/>
      <c r="AIL430"/>
      <c r="AIM430"/>
      <c r="AIN430"/>
      <c r="AIO430"/>
      <c r="AIP430"/>
      <c r="AIQ430"/>
      <c r="AIR430"/>
      <c r="AIS430"/>
      <c r="AIT430"/>
      <c r="AIU430"/>
      <c r="AIV430"/>
      <c r="AIW430"/>
      <c r="AIX430"/>
      <c r="AIY430"/>
      <c r="AIZ430"/>
      <c r="AJA430"/>
      <c r="AJB430"/>
      <c r="AJC430"/>
      <c r="AJD430"/>
      <c r="AJE430"/>
      <c r="AJF430"/>
      <c r="AJG430"/>
      <c r="AJH430"/>
      <c r="AJI430"/>
      <c r="AJJ430"/>
      <c r="AJK430"/>
      <c r="AJL430"/>
      <c r="AJM430"/>
      <c r="AJN430"/>
      <c r="AJO430"/>
      <c r="AJP430"/>
      <c r="AJQ430"/>
      <c r="AJR430"/>
      <c r="AJS430"/>
      <c r="AJT430"/>
      <c r="AJU430"/>
      <c r="AJV430"/>
      <c r="AJW430"/>
      <c r="AJX430"/>
      <c r="AJY430"/>
      <c r="AJZ430"/>
      <c r="AKA430"/>
      <c r="AKB430"/>
      <c r="AKC430"/>
      <c r="AKD430"/>
      <c r="AKE430"/>
      <c r="AKF430"/>
      <c r="AKG430"/>
      <c r="AKH430"/>
      <c r="AKI430"/>
      <c r="AKJ430"/>
      <c r="AKK430"/>
      <c r="AKL430"/>
      <c r="AKM430"/>
      <c r="AKN430"/>
      <c r="AKO430"/>
      <c r="AKP430"/>
      <c r="AKQ430"/>
      <c r="AKR430"/>
      <c r="AKS430"/>
      <c r="AKT430"/>
      <c r="AKU430"/>
      <c r="AKV430"/>
      <c r="AKW430"/>
      <c r="AKX430"/>
      <c r="AKY430"/>
      <c r="AKZ430"/>
      <c r="ALA430"/>
      <c r="ALB430"/>
      <c r="ALC430"/>
      <c r="ALD430"/>
      <c r="ALE430"/>
      <c r="ALF430"/>
      <c r="ALG430"/>
      <c r="ALH430"/>
      <c r="ALI430"/>
      <c r="ALJ430"/>
      <c r="ALK430"/>
      <c r="ALL430"/>
      <c r="ALM430"/>
      <c r="ALN430"/>
      <c r="ALO430"/>
      <c r="ALP430"/>
      <c r="ALQ430"/>
      <c r="ALR430"/>
      <c r="ALS430"/>
      <c r="ALT430"/>
      <c r="ALU430"/>
      <c r="ALV430"/>
      <c r="ALW430"/>
      <c r="ALX430"/>
      <c r="ALY430"/>
      <c r="ALZ430"/>
      <c r="AMA430"/>
      <c r="AMB430"/>
      <c r="AMC430"/>
      <c r="AMD430"/>
      <c r="AME430"/>
      <c r="AMF430"/>
      <c r="AMG430"/>
      <c r="AMH430"/>
      <c r="AMI430"/>
      <c r="AMJ430"/>
    </row>
    <row r="431" spans="1:1024" ht="20" customHeight="1" x14ac:dyDescent="0.2">
      <c r="A431"/>
      <c r="B431"/>
      <c r="C431"/>
      <c r="D431"/>
      <c r="E431" s="2"/>
      <c r="F431" s="2"/>
      <c r="G431" s="271"/>
      <c r="H431" s="240"/>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c r="AAA431"/>
      <c r="AAB431"/>
      <c r="AAC431"/>
      <c r="AAD431"/>
      <c r="AAE431"/>
      <c r="AAF431"/>
      <c r="AAG431"/>
      <c r="AAH431"/>
      <c r="AAI431"/>
      <c r="AAJ431"/>
      <c r="AAK431"/>
      <c r="AAL431"/>
      <c r="AAM431"/>
      <c r="AAN431"/>
      <c r="AAO431"/>
      <c r="AAP431"/>
      <c r="AAQ431"/>
      <c r="AAR431"/>
      <c r="AAS431"/>
      <c r="AAT431"/>
      <c r="AAU431"/>
      <c r="AAV431"/>
      <c r="AAW431"/>
      <c r="AAX431"/>
      <c r="AAY431"/>
      <c r="AAZ431"/>
      <c r="ABA431"/>
      <c r="ABB431"/>
      <c r="ABC431"/>
      <c r="ABD431"/>
      <c r="ABE431"/>
      <c r="ABF431"/>
      <c r="ABG431"/>
      <c r="ABH431"/>
      <c r="ABI431"/>
      <c r="ABJ431"/>
      <c r="ABK431"/>
      <c r="ABL431"/>
      <c r="ABM431"/>
      <c r="ABN431"/>
      <c r="ABO431"/>
      <c r="ABP431"/>
      <c r="ABQ431"/>
      <c r="ABR431"/>
      <c r="ABS431"/>
      <c r="ABT431"/>
      <c r="ABU431"/>
      <c r="ABV431"/>
      <c r="ABW431"/>
      <c r="ABX431"/>
      <c r="ABY431"/>
      <c r="ABZ431"/>
      <c r="ACA431"/>
      <c r="ACB431"/>
      <c r="ACC431"/>
      <c r="ACD431"/>
      <c r="ACE431"/>
      <c r="ACF431"/>
      <c r="ACG431"/>
      <c r="ACH431"/>
      <c r="ACI431"/>
      <c r="ACJ431"/>
      <c r="ACK431"/>
      <c r="ACL431"/>
      <c r="ACM431"/>
      <c r="ACN431"/>
      <c r="ACO431"/>
      <c r="ACP431"/>
      <c r="ACQ431"/>
      <c r="ACR431"/>
      <c r="ACS431"/>
      <c r="ACT431"/>
      <c r="ACU431"/>
      <c r="ACV431"/>
      <c r="ACW431"/>
      <c r="ACX431"/>
      <c r="ACY431"/>
      <c r="ACZ431"/>
      <c r="ADA431"/>
      <c r="ADB431"/>
      <c r="ADC431"/>
      <c r="ADD431"/>
      <c r="ADE431"/>
      <c r="ADF431"/>
      <c r="ADG431"/>
      <c r="ADH431"/>
      <c r="ADI431"/>
      <c r="ADJ431"/>
      <c r="ADK431"/>
      <c r="ADL431"/>
      <c r="ADM431"/>
      <c r="ADN431"/>
      <c r="ADO431"/>
      <c r="ADP431"/>
      <c r="ADQ431"/>
      <c r="ADR431"/>
      <c r="ADS431"/>
      <c r="ADT431"/>
      <c r="ADU431"/>
      <c r="ADV431"/>
      <c r="ADW431"/>
      <c r="ADX431"/>
      <c r="ADY431"/>
      <c r="ADZ431"/>
      <c r="AEA431"/>
      <c r="AEB431"/>
      <c r="AEC431"/>
      <c r="AED431"/>
      <c r="AEE431"/>
      <c r="AEF431"/>
      <c r="AEG431"/>
      <c r="AEH431"/>
      <c r="AEI431"/>
      <c r="AEJ431"/>
      <c r="AEK431"/>
      <c r="AEL431"/>
      <c r="AEM431"/>
      <c r="AEN431"/>
      <c r="AEO431"/>
      <c r="AEP431"/>
      <c r="AEQ431"/>
      <c r="AER431"/>
      <c r="AES431"/>
      <c r="AET431"/>
      <c r="AEU431"/>
      <c r="AEV431"/>
      <c r="AEW431"/>
      <c r="AEX431"/>
      <c r="AEY431"/>
      <c r="AEZ431"/>
      <c r="AFA431"/>
      <c r="AFB431"/>
      <c r="AFC431"/>
      <c r="AFD431"/>
      <c r="AFE431"/>
      <c r="AFF431"/>
      <c r="AFG431"/>
      <c r="AFH431"/>
      <c r="AFI431"/>
      <c r="AFJ431"/>
      <c r="AFK431"/>
      <c r="AFL431"/>
      <c r="AFM431"/>
      <c r="AFN431"/>
      <c r="AFO431"/>
      <c r="AFP431"/>
      <c r="AFQ431"/>
      <c r="AFR431"/>
      <c r="AFS431"/>
      <c r="AFT431"/>
      <c r="AFU431"/>
      <c r="AFV431"/>
      <c r="AFW431"/>
      <c r="AFX431"/>
      <c r="AFY431"/>
      <c r="AFZ431"/>
      <c r="AGA431"/>
      <c r="AGB431"/>
      <c r="AGC431"/>
      <c r="AGD431"/>
      <c r="AGE431"/>
      <c r="AGF431"/>
      <c r="AGG431"/>
      <c r="AGH431"/>
      <c r="AGI431"/>
      <c r="AGJ431"/>
      <c r="AGK431"/>
      <c r="AGL431"/>
      <c r="AGM431"/>
      <c r="AGN431"/>
      <c r="AGO431"/>
      <c r="AGP431"/>
      <c r="AGQ431"/>
      <c r="AGR431"/>
      <c r="AGS431"/>
      <c r="AGT431"/>
      <c r="AGU431"/>
      <c r="AGV431"/>
      <c r="AGW431"/>
      <c r="AGX431"/>
      <c r="AGY431"/>
      <c r="AGZ431"/>
      <c r="AHA431"/>
      <c r="AHB431"/>
      <c r="AHC431"/>
      <c r="AHD431"/>
      <c r="AHE431"/>
      <c r="AHF431"/>
      <c r="AHG431"/>
      <c r="AHH431"/>
      <c r="AHI431"/>
      <c r="AHJ431"/>
      <c r="AHK431"/>
      <c r="AHL431"/>
      <c r="AHM431"/>
      <c r="AHN431"/>
      <c r="AHO431"/>
      <c r="AHP431"/>
      <c r="AHQ431"/>
      <c r="AHR431"/>
      <c r="AHS431"/>
      <c r="AHT431"/>
      <c r="AHU431"/>
      <c r="AHV431"/>
      <c r="AHW431"/>
      <c r="AHX431"/>
      <c r="AHY431"/>
      <c r="AHZ431"/>
      <c r="AIA431"/>
      <c r="AIB431"/>
      <c r="AIC431"/>
      <c r="AID431"/>
      <c r="AIE431"/>
      <c r="AIF431"/>
      <c r="AIG431"/>
      <c r="AIH431"/>
      <c r="AII431"/>
      <c r="AIJ431"/>
      <c r="AIK431"/>
      <c r="AIL431"/>
      <c r="AIM431"/>
      <c r="AIN431"/>
      <c r="AIO431"/>
      <c r="AIP431"/>
      <c r="AIQ431"/>
      <c r="AIR431"/>
      <c r="AIS431"/>
      <c r="AIT431"/>
      <c r="AIU431"/>
      <c r="AIV431"/>
      <c r="AIW431"/>
      <c r="AIX431"/>
      <c r="AIY431"/>
      <c r="AIZ431"/>
      <c r="AJA431"/>
      <c r="AJB431"/>
      <c r="AJC431"/>
      <c r="AJD431"/>
      <c r="AJE431"/>
      <c r="AJF431"/>
      <c r="AJG431"/>
      <c r="AJH431"/>
      <c r="AJI431"/>
      <c r="AJJ431"/>
      <c r="AJK431"/>
      <c r="AJL431"/>
      <c r="AJM431"/>
      <c r="AJN431"/>
      <c r="AJO431"/>
      <c r="AJP431"/>
      <c r="AJQ431"/>
      <c r="AJR431"/>
      <c r="AJS431"/>
      <c r="AJT431"/>
      <c r="AJU431"/>
      <c r="AJV431"/>
      <c r="AJW431"/>
      <c r="AJX431"/>
      <c r="AJY431"/>
      <c r="AJZ431"/>
      <c r="AKA431"/>
      <c r="AKB431"/>
      <c r="AKC431"/>
      <c r="AKD431"/>
      <c r="AKE431"/>
      <c r="AKF431"/>
      <c r="AKG431"/>
      <c r="AKH431"/>
      <c r="AKI431"/>
      <c r="AKJ431"/>
      <c r="AKK431"/>
      <c r="AKL431"/>
      <c r="AKM431"/>
      <c r="AKN431"/>
      <c r="AKO431"/>
      <c r="AKP431"/>
      <c r="AKQ431"/>
      <c r="AKR431"/>
      <c r="AKS431"/>
      <c r="AKT431"/>
      <c r="AKU431"/>
      <c r="AKV431"/>
      <c r="AKW431"/>
      <c r="AKX431"/>
      <c r="AKY431"/>
      <c r="AKZ431"/>
      <c r="ALA431"/>
      <c r="ALB431"/>
      <c r="ALC431"/>
      <c r="ALD431"/>
      <c r="ALE431"/>
      <c r="ALF431"/>
      <c r="ALG431"/>
      <c r="ALH431"/>
      <c r="ALI431"/>
      <c r="ALJ431"/>
      <c r="ALK431"/>
      <c r="ALL431"/>
      <c r="ALM431"/>
      <c r="ALN431"/>
      <c r="ALO431"/>
      <c r="ALP431"/>
      <c r="ALQ431"/>
      <c r="ALR431"/>
      <c r="ALS431"/>
      <c r="ALT431"/>
      <c r="ALU431"/>
      <c r="ALV431"/>
      <c r="ALW431"/>
      <c r="ALX431"/>
      <c r="ALY431"/>
      <c r="ALZ431"/>
      <c r="AMA431"/>
      <c r="AMB431"/>
      <c r="AMC431"/>
      <c r="AMD431"/>
      <c r="AME431"/>
      <c r="AMF431"/>
      <c r="AMG431"/>
      <c r="AMH431"/>
      <c r="AMI431"/>
      <c r="AMJ431"/>
    </row>
    <row r="432" spans="1:1024" ht="20" customHeight="1" x14ac:dyDescent="0.2">
      <c r="A432"/>
      <c r="B432"/>
      <c r="C432"/>
      <c r="D432"/>
      <c r="E432" s="2"/>
      <c r="F432" s="2"/>
      <c r="G432" s="271"/>
      <c r="H432" s="240"/>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c r="AAA432"/>
      <c r="AAB432"/>
      <c r="AAC432"/>
      <c r="AAD432"/>
      <c r="AAE432"/>
      <c r="AAF432"/>
      <c r="AAG432"/>
      <c r="AAH432"/>
      <c r="AAI432"/>
      <c r="AAJ432"/>
      <c r="AAK432"/>
      <c r="AAL432"/>
      <c r="AAM432"/>
      <c r="AAN432"/>
      <c r="AAO432"/>
      <c r="AAP432"/>
      <c r="AAQ432"/>
      <c r="AAR432"/>
      <c r="AAS432"/>
      <c r="AAT432"/>
      <c r="AAU432"/>
      <c r="AAV432"/>
      <c r="AAW432"/>
      <c r="AAX432"/>
      <c r="AAY432"/>
      <c r="AAZ432"/>
      <c r="ABA432"/>
      <c r="ABB432"/>
      <c r="ABC432"/>
      <c r="ABD432"/>
      <c r="ABE432"/>
      <c r="ABF432"/>
      <c r="ABG432"/>
      <c r="ABH432"/>
      <c r="ABI432"/>
      <c r="ABJ432"/>
      <c r="ABK432"/>
      <c r="ABL432"/>
      <c r="ABM432"/>
      <c r="ABN432"/>
      <c r="ABO432"/>
      <c r="ABP432"/>
      <c r="ABQ432"/>
      <c r="ABR432"/>
      <c r="ABS432"/>
      <c r="ABT432"/>
      <c r="ABU432"/>
      <c r="ABV432"/>
      <c r="ABW432"/>
      <c r="ABX432"/>
      <c r="ABY432"/>
      <c r="ABZ432"/>
      <c r="ACA432"/>
      <c r="ACB432"/>
      <c r="ACC432"/>
      <c r="ACD432"/>
      <c r="ACE432"/>
      <c r="ACF432"/>
      <c r="ACG432"/>
      <c r="ACH432"/>
      <c r="ACI432"/>
      <c r="ACJ432"/>
      <c r="ACK432"/>
      <c r="ACL432"/>
      <c r="ACM432"/>
      <c r="ACN432"/>
      <c r="ACO432"/>
      <c r="ACP432"/>
      <c r="ACQ432"/>
      <c r="ACR432"/>
      <c r="ACS432"/>
      <c r="ACT432"/>
      <c r="ACU432"/>
      <c r="ACV432"/>
      <c r="ACW432"/>
      <c r="ACX432"/>
      <c r="ACY432"/>
      <c r="ACZ432"/>
      <c r="ADA432"/>
      <c r="ADB432"/>
      <c r="ADC432"/>
      <c r="ADD432"/>
      <c r="ADE432"/>
      <c r="ADF432"/>
      <c r="ADG432"/>
      <c r="ADH432"/>
      <c r="ADI432"/>
      <c r="ADJ432"/>
      <c r="ADK432"/>
      <c r="ADL432"/>
      <c r="ADM432"/>
      <c r="ADN432"/>
      <c r="ADO432"/>
      <c r="ADP432"/>
      <c r="ADQ432"/>
      <c r="ADR432"/>
      <c r="ADS432"/>
      <c r="ADT432"/>
      <c r="ADU432"/>
      <c r="ADV432"/>
      <c r="ADW432"/>
      <c r="ADX432"/>
      <c r="ADY432"/>
      <c r="ADZ432"/>
      <c r="AEA432"/>
      <c r="AEB432"/>
      <c r="AEC432"/>
      <c r="AED432"/>
      <c r="AEE432"/>
      <c r="AEF432"/>
      <c r="AEG432"/>
      <c r="AEH432"/>
      <c r="AEI432"/>
      <c r="AEJ432"/>
      <c r="AEK432"/>
      <c r="AEL432"/>
      <c r="AEM432"/>
      <c r="AEN432"/>
      <c r="AEO432"/>
      <c r="AEP432"/>
      <c r="AEQ432"/>
      <c r="AER432"/>
      <c r="AES432"/>
      <c r="AET432"/>
      <c r="AEU432"/>
      <c r="AEV432"/>
      <c r="AEW432"/>
      <c r="AEX432"/>
      <c r="AEY432"/>
      <c r="AEZ432"/>
      <c r="AFA432"/>
      <c r="AFB432"/>
      <c r="AFC432"/>
      <c r="AFD432"/>
      <c r="AFE432"/>
      <c r="AFF432"/>
      <c r="AFG432"/>
      <c r="AFH432"/>
      <c r="AFI432"/>
      <c r="AFJ432"/>
      <c r="AFK432"/>
      <c r="AFL432"/>
      <c r="AFM432"/>
      <c r="AFN432"/>
      <c r="AFO432"/>
      <c r="AFP432"/>
      <c r="AFQ432"/>
      <c r="AFR432"/>
      <c r="AFS432"/>
      <c r="AFT432"/>
      <c r="AFU432"/>
      <c r="AFV432"/>
      <c r="AFW432"/>
      <c r="AFX432"/>
      <c r="AFY432"/>
      <c r="AFZ432"/>
      <c r="AGA432"/>
      <c r="AGB432"/>
      <c r="AGC432"/>
      <c r="AGD432"/>
      <c r="AGE432"/>
      <c r="AGF432"/>
      <c r="AGG432"/>
      <c r="AGH432"/>
      <c r="AGI432"/>
      <c r="AGJ432"/>
      <c r="AGK432"/>
      <c r="AGL432"/>
      <c r="AGM432"/>
      <c r="AGN432"/>
      <c r="AGO432"/>
      <c r="AGP432"/>
      <c r="AGQ432"/>
      <c r="AGR432"/>
      <c r="AGS432"/>
      <c r="AGT432"/>
      <c r="AGU432"/>
      <c r="AGV432"/>
      <c r="AGW432"/>
      <c r="AGX432"/>
      <c r="AGY432"/>
      <c r="AGZ432"/>
      <c r="AHA432"/>
      <c r="AHB432"/>
      <c r="AHC432"/>
      <c r="AHD432"/>
      <c r="AHE432"/>
      <c r="AHF432"/>
      <c r="AHG432"/>
      <c r="AHH432"/>
      <c r="AHI432"/>
      <c r="AHJ432"/>
      <c r="AHK432"/>
      <c r="AHL432"/>
      <c r="AHM432"/>
      <c r="AHN432"/>
      <c r="AHO432"/>
      <c r="AHP432"/>
      <c r="AHQ432"/>
      <c r="AHR432"/>
      <c r="AHS432"/>
      <c r="AHT432"/>
      <c r="AHU432"/>
      <c r="AHV432"/>
      <c r="AHW432"/>
      <c r="AHX432"/>
      <c r="AHY432"/>
      <c r="AHZ432"/>
      <c r="AIA432"/>
      <c r="AIB432"/>
      <c r="AIC432"/>
      <c r="AID432"/>
      <c r="AIE432"/>
      <c r="AIF432"/>
      <c r="AIG432"/>
      <c r="AIH432"/>
      <c r="AII432"/>
      <c r="AIJ432"/>
      <c r="AIK432"/>
      <c r="AIL432"/>
      <c r="AIM432"/>
      <c r="AIN432"/>
      <c r="AIO432"/>
      <c r="AIP432"/>
      <c r="AIQ432"/>
      <c r="AIR432"/>
      <c r="AIS432"/>
      <c r="AIT432"/>
      <c r="AIU432"/>
      <c r="AIV432"/>
      <c r="AIW432"/>
      <c r="AIX432"/>
      <c r="AIY432"/>
      <c r="AIZ432"/>
      <c r="AJA432"/>
      <c r="AJB432"/>
      <c r="AJC432"/>
      <c r="AJD432"/>
      <c r="AJE432"/>
      <c r="AJF432"/>
      <c r="AJG432"/>
      <c r="AJH432"/>
      <c r="AJI432"/>
      <c r="AJJ432"/>
      <c r="AJK432"/>
      <c r="AJL432"/>
      <c r="AJM432"/>
      <c r="AJN432"/>
      <c r="AJO432"/>
      <c r="AJP432"/>
      <c r="AJQ432"/>
      <c r="AJR432"/>
      <c r="AJS432"/>
      <c r="AJT432"/>
      <c r="AJU432"/>
      <c r="AJV432"/>
      <c r="AJW432"/>
      <c r="AJX432"/>
      <c r="AJY432"/>
      <c r="AJZ432"/>
      <c r="AKA432"/>
      <c r="AKB432"/>
      <c r="AKC432"/>
      <c r="AKD432"/>
      <c r="AKE432"/>
      <c r="AKF432"/>
      <c r="AKG432"/>
      <c r="AKH432"/>
      <c r="AKI432"/>
      <c r="AKJ432"/>
      <c r="AKK432"/>
      <c r="AKL432"/>
      <c r="AKM432"/>
      <c r="AKN432"/>
      <c r="AKO432"/>
      <c r="AKP432"/>
      <c r="AKQ432"/>
      <c r="AKR432"/>
      <c r="AKS432"/>
      <c r="AKT432"/>
      <c r="AKU432"/>
      <c r="AKV432"/>
      <c r="AKW432"/>
      <c r="AKX432"/>
      <c r="AKY432"/>
      <c r="AKZ432"/>
      <c r="ALA432"/>
      <c r="ALB432"/>
      <c r="ALC432"/>
      <c r="ALD432"/>
      <c r="ALE432"/>
      <c r="ALF432"/>
      <c r="ALG432"/>
      <c r="ALH432"/>
      <c r="ALI432"/>
      <c r="ALJ432"/>
      <c r="ALK432"/>
      <c r="ALL432"/>
      <c r="ALM432"/>
      <c r="ALN432"/>
      <c r="ALO432"/>
      <c r="ALP432"/>
      <c r="ALQ432"/>
      <c r="ALR432"/>
      <c r="ALS432"/>
      <c r="ALT432"/>
      <c r="ALU432"/>
      <c r="ALV432"/>
      <c r="ALW432"/>
      <c r="ALX432"/>
      <c r="ALY432"/>
      <c r="ALZ432"/>
      <c r="AMA432"/>
      <c r="AMB432"/>
      <c r="AMC432"/>
      <c r="AMD432"/>
      <c r="AME432"/>
      <c r="AMF432"/>
      <c r="AMG432"/>
      <c r="AMH432"/>
      <c r="AMI432"/>
      <c r="AMJ432"/>
    </row>
    <row r="433" spans="1:1024" ht="20" customHeight="1" x14ac:dyDescent="0.2">
      <c r="A433"/>
      <c r="B433"/>
      <c r="C433"/>
      <c r="D433"/>
      <c r="E433" s="2"/>
      <c r="F433" s="2"/>
      <c r="G433" s="271"/>
      <c r="H433" s="240"/>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c r="AAA433"/>
      <c r="AAB433"/>
      <c r="AAC433"/>
      <c r="AAD433"/>
      <c r="AAE433"/>
      <c r="AAF433"/>
      <c r="AAG433"/>
      <c r="AAH433"/>
      <c r="AAI433"/>
      <c r="AAJ433"/>
      <c r="AAK433"/>
      <c r="AAL433"/>
      <c r="AAM433"/>
      <c r="AAN433"/>
      <c r="AAO433"/>
      <c r="AAP433"/>
      <c r="AAQ433"/>
      <c r="AAR433"/>
      <c r="AAS433"/>
      <c r="AAT433"/>
      <c r="AAU433"/>
      <c r="AAV433"/>
      <c r="AAW433"/>
      <c r="AAX433"/>
      <c r="AAY433"/>
      <c r="AAZ433"/>
      <c r="ABA433"/>
      <c r="ABB433"/>
      <c r="ABC433"/>
      <c r="ABD433"/>
      <c r="ABE433"/>
      <c r="ABF433"/>
      <c r="ABG433"/>
      <c r="ABH433"/>
      <c r="ABI433"/>
      <c r="ABJ433"/>
      <c r="ABK433"/>
      <c r="ABL433"/>
      <c r="ABM433"/>
      <c r="ABN433"/>
      <c r="ABO433"/>
      <c r="ABP433"/>
      <c r="ABQ433"/>
      <c r="ABR433"/>
      <c r="ABS433"/>
      <c r="ABT433"/>
      <c r="ABU433"/>
      <c r="ABV433"/>
      <c r="ABW433"/>
      <c r="ABX433"/>
      <c r="ABY433"/>
      <c r="ABZ433"/>
      <c r="ACA433"/>
      <c r="ACB433"/>
      <c r="ACC433"/>
      <c r="ACD433"/>
      <c r="ACE433"/>
      <c r="ACF433"/>
      <c r="ACG433"/>
      <c r="ACH433"/>
      <c r="ACI433"/>
      <c r="ACJ433"/>
      <c r="ACK433"/>
      <c r="ACL433"/>
      <c r="ACM433"/>
      <c r="ACN433"/>
      <c r="ACO433"/>
      <c r="ACP433"/>
      <c r="ACQ433"/>
      <c r="ACR433"/>
      <c r="ACS433"/>
      <c r="ACT433"/>
      <c r="ACU433"/>
      <c r="ACV433"/>
      <c r="ACW433"/>
      <c r="ACX433"/>
      <c r="ACY433"/>
      <c r="ACZ433"/>
      <c r="ADA433"/>
      <c r="ADB433"/>
      <c r="ADC433"/>
      <c r="ADD433"/>
      <c r="ADE433"/>
      <c r="ADF433"/>
      <c r="ADG433"/>
      <c r="ADH433"/>
      <c r="ADI433"/>
      <c r="ADJ433"/>
      <c r="ADK433"/>
      <c r="ADL433"/>
      <c r="ADM433"/>
      <c r="ADN433"/>
      <c r="ADO433"/>
      <c r="ADP433"/>
      <c r="ADQ433"/>
      <c r="ADR433"/>
      <c r="ADS433"/>
      <c r="ADT433"/>
      <c r="ADU433"/>
      <c r="ADV433"/>
      <c r="ADW433"/>
      <c r="ADX433"/>
      <c r="ADY433"/>
      <c r="ADZ433"/>
      <c r="AEA433"/>
      <c r="AEB433"/>
      <c r="AEC433"/>
      <c r="AED433"/>
      <c r="AEE433"/>
      <c r="AEF433"/>
      <c r="AEG433"/>
      <c r="AEH433"/>
      <c r="AEI433"/>
      <c r="AEJ433"/>
      <c r="AEK433"/>
      <c r="AEL433"/>
      <c r="AEM433"/>
      <c r="AEN433"/>
      <c r="AEO433"/>
      <c r="AEP433"/>
      <c r="AEQ433"/>
      <c r="AER433"/>
      <c r="AES433"/>
      <c r="AET433"/>
      <c r="AEU433"/>
      <c r="AEV433"/>
      <c r="AEW433"/>
      <c r="AEX433"/>
      <c r="AEY433"/>
      <c r="AEZ433"/>
      <c r="AFA433"/>
      <c r="AFB433"/>
      <c r="AFC433"/>
      <c r="AFD433"/>
      <c r="AFE433"/>
      <c r="AFF433"/>
      <c r="AFG433"/>
      <c r="AFH433"/>
      <c r="AFI433"/>
      <c r="AFJ433"/>
      <c r="AFK433"/>
      <c r="AFL433"/>
      <c r="AFM433"/>
      <c r="AFN433"/>
      <c r="AFO433"/>
      <c r="AFP433"/>
      <c r="AFQ433"/>
      <c r="AFR433"/>
      <c r="AFS433"/>
      <c r="AFT433"/>
      <c r="AFU433"/>
      <c r="AFV433"/>
      <c r="AFW433"/>
      <c r="AFX433"/>
      <c r="AFY433"/>
      <c r="AFZ433"/>
      <c r="AGA433"/>
      <c r="AGB433"/>
      <c r="AGC433"/>
      <c r="AGD433"/>
      <c r="AGE433"/>
      <c r="AGF433"/>
      <c r="AGG433"/>
      <c r="AGH433"/>
      <c r="AGI433"/>
      <c r="AGJ433"/>
      <c r="AGK433"/>
      <c r="AGL433"/>
      <c r="AGM433"/>
      <c r="AGN433"/>
      <c r="AGO433"/>
      <c r="AGP433"/>
      <c r="AGQ433"/>
      <c r="AGR433"/>
      <c r="AGS433"/>
      <c r="AGT433"/>
      <c r="AGU433"/>
      <c r="AGV433"/>
      <c r="AGW433"/>
      <c r="AGX433"/>
      <c r="AGY433"/>
      <c r="AGZ433"/>
      <c r="AHA433"/>
      <c r="AHB433"/>
      <c r="AHC433"/>
      <c r="AHD433"/>
      <c r="AHE433"/>
      <c r="AHF433"/>
      <c r="AHG433"/>
      <c r="AHH433"/>
      <c r="AHI433"/>
      <c r="AHJ433"/>
      <c r="AHK433"/>
      <c r="AHL433"/>
      <c r="AHM433"/>
      <c r="AHN433"/>
      <c r="AHO433"/>
      <c r="AHP433"/>
      <c r="AHQ433"/>
      <c r="AHR433"/>
      <c r="AHS433"/>
      <c r="AHT433"/>
      <c r="AHU433"/>
      <c r="AHV433"/>
      <c r="AHW433"/>
      <c r="AHX433"/>
      <c r="AHY433"/>
      <c r="AHZ433"/>
      <c r="AIA433"/>
      <c r="AIB433"/>
      <c r="AIC433"/>
      <c r="AID433"/>
      <c r="AIE433"/>
      <c r="AIF433"/>
      <c r="AIG433"/>
      <c r="AIH433"/>
      <c r="AII433"/>
      <c r="AIJ433"/>
      <c r="AIK433"/>
      <c r="AIL433"/>
      <c r="AIM433"/>
      <c r="AIN433"/>
      <c r="AIO433"/>
      <c r="AIP433"/>
      <c r="AIQ433"/>
      <c r="AIR433"/>
      <c r="AIS433"/>
      <c r="AIT433"/>
      <c r="AIU433"/>
      <c r="AIV433"/>
      <c r="AIW433"/>
      <c r="AIX433"/>
      <c r="AIY433"/>
      <c r="AIZ433"/>
      <c r="AJA433"/>
      <c r="AJB433"/>
      <c r="AJC433"/>
      <c r="AJD433"/>
      <c r="AJE433"/>
      <c r="AJF433"/>
      <c r="AJG433"/>
      <c r="AJH433"/>
      <c r="AJI433"/>
      <c r="AJJ433"/>
      <c r="AJK433"/>
      <c r="AJL433"/>
      <c r="AJM433"/>
      <c r="AJN433"/>
      <c r="AJO433"/>
      <c r="AJP433"/>
      <c r="AJQ433"/>
      <c r="AJR433"/>
      <c r="AJS433"/>
      <c r="AJT433"/>
      <c r="AJU433"/>
      <c r="AJV433"/>
      <c r="AJW433"/>
      <c r="AJX433"/>
      <c r="AJY433"/>
      <c r="AJZ433"/>
      <c r="AKA433"/>
      <c r="AKB433"/>
      <c r="AKC433"/>
      <c r="AKD433"/>
      <c r="AKE433"/>
      <c r="AKF433"/>
      <c r="AKG433"/>
      <c r="AKH433"/>
      <c r="AKI433"/>
      <c r="AKJ433"/>
      <c r="AKK433"/>
      <c r="AKL433"/>
      <c r="AKM433"/>
      <c r="AKN433"/>
      <c r="AKO433"/>
      <c r="AKP433"/>
      <c r="AKQ433"/>
      <c r="AKR433"/>
      <c r="AKS433"/>
      <c r="AKT433"/>
      <c r="AKU433"/>
      <c r="AKV433"/>
      <c r="AKW433"/>
      <c r="AKX433"/>
      <c r="AKY433"/>
      <c r="AKZ433"/>
      <c r="ALA433"/>
      <c r="ALB433"/>
      <c r="ALC433"/>
      <c r="ALD433"/>
      <c r="ALE433"/>
      <c r="ALF433"/>
      <c r="ALG433"/>
      <c r="ALH433"/>
      <c r="ALI433"/>
      <c r="ALJ433"/>
      <c r="ALK433"/>
      <c r="ALL433"/>
      <c r="ALM433"/>
      <c r="ALN433"/>
      <c r="ALO433"/>
      <c r="ALP433"/>
      <c r="ALQ433"/>
      <c r="ALR433"/>
      <c r="ALS433"/>
      <c r="ALT433"/>
      <c r="ALU433"/>
      <c r="ALV433"/>
      <c r="ALW433"/>
      <c r="ALX433"/>
      <c r="ALY433"/>
      <c r="ALZ433"/>
      <c r="AMA433"/>
      <c r="AMB433"/>
      <c r="AMC433"/>
      <c r="AMD433"/>
      <c r="AME433"/>
      <c r="AMF433"/>
      <c r="AMG433"/>
      <c r="AMH433"/>
      <c r="AMI433"/>
      <c r="AMJ433"/>
    </row>
    <row r="434" spans="1:1024" ht="20" customHeight="1" x14ac:dyDescent="0.2">
      <c r="A434"/>
      <c r="B434"/>
      <c r="C434"/>
      <c r="D434"/>
      <c r="E434" s="2"/>
      <c r="F434" s="2"/>
      <c r="G434" s="271"/>
      <c r="H434" s="240"/>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c r="AAA434"/>
      <c r="AAB434"/>
      <c r="AAC434"/>
      <c r="AAD434"/>
      <c r="AAE434"/>
      <c r="AAF434"/>
      <c r="AAG434"/>
      <c r="AAH434"/>
      <c r="AAI434"/>
      <c r="AAJ434"/>
      <c r="AAK434"/>
      <c r="AAL434"/>
      <c r="AAM434"/>
      <c r="AAN434"/>
      <c r="AAO434"/>
      <c r="AAP434"/>
      <c r="AAQ434"/>
      <c r="AAR434"/>
      <c r="AAS434"/>
      <c r="AAT434"/>
      <c r="AAU434"/>
      <c r="AAV434"/>
      <c r="AAW434"/>
      <c r="AAX434"/>
      <c r="AAY434"/>
      <c r="AAZ434"/>
      <c r="ABA434"/>
      <c r="ABB434"/>
      <c r="ABC434"/>
      <c r="ABD434"/>
      <c r="ABE434"/>
      <c r="ABF434"/>
      <c r="ABG434"/>
      <c r="ABH434"/>
      <c r="ABI434"/>
      <c r="ABJ434"/>
      <c r="ABK434"/>
      <c r="ABL434"/>
      <c r="ABM434"/>
      <c r="ABN434"/>
      <c r="ABO434"/>
      <c r="ABP434"/>
      <c r="ABQ434"/>
      <c r="ABR434"/>
      <c r="ABS434"/>
      <c r="ABT434"/>
      <c r="ABU434"/>
      <c r="ABV434"/>
      <c r="ABW434"/>
      <c r="ABX434"/>
      <c r="ABY434"/>
      <c r="ABZ434"/>
      <c r="ACA434"/>
      <c r="ACB434"/>
      <c r="ACC434"/>
      <c r="ACD434"/>
      <c r="ACE434"/>
      <c r="ACF434"/>
      <c r="ACG434"/>
      <c r="ACH434"/>
      <c r="ACI434"/>
      <c r="ACJ434"/>
      <c r="ACK434"/>
      <c r="ACL434"/>
      <c r="ACM434"/>
      <c r="ACN434"/>
      <c r="ACO434"/>
      <c r="ACP434"/>
      <c r="ACQ434"/>
      <c r="ACR434"/>
      <c r="ACS434"/>
      <c r="ACT434"/>
      <c r="ACU434"/>
      <c r="ACV434"/>
      <c r="ACW434"/>
      <c r="ACX434"/>
      <c r="ACY434"/>
      <c r="ACZ434"/>
      <c r="ADA434"/>
      <c r="ADB434"/>
      <c r="ADC434"/>
      <c r="ADD434"/>
      <c r="ADE434"/>
      <c r="ADF434"/>
      <c r="ADG434"/>
      <c r="ADH434"/>
      <c r="ADI434"/>
      <c r="ADJ434"/>
      <c r="ADK434"/>
      <c r="ADL434"/>
      <c r="ADM434"/>
      <c r="ADN434"/>
      <c r="ADO434"/>
      <c r="ADP434"/>
      <c r="ADQ434"/>
      <c r="ADR434"/>
      <c r="ADS434"/>
      <c r="ADT434"/>
      <c r="ADU434"/>
      <c r="ADV434"/>
      <c r="ADW434"/>
      <c r="ADX434"/>
      <c r="ADY434"/>
      <c r="ADZ434"/>
      <c r="AEA434"/>
      <c r="AEB434"/>
      <c r="AEC434"/>
      <c r="AED434"/>
      <c r="AEE434"/>
      <c r="AEF434"/>
      <c r="AEG434"/>
      <c r="AEH434"/>
      <c r="AEI434"/>
      <c r="AEJ434"/>
      <c r="AEK434"/>
      <c r="AEL434"/>
      <c r="AEM434"/>
      <c r="AEN434"/>
      <c r="AEO434"/>
      <c r="AEP434"/>
      <c r="AEQ434"/>
      <c r="AER434"/>
      <c r="AES434"/>
      <c r="AET434"/>
      <c r="AEU434"/>
      <c r="AEV434"/>
      <c r="AEW434"/>
      <c r="AEX434"/>
      <c r="AEY434"/>
      <c r="AEZ434"/>
      <c r="AFA434"/>
      <c r="AFB434"/>
      <c r="AFC434"/>
      <c r="AFD434"/>
      <c r="AFE434"/>
      <c r="AFF434"/>
      <c r="AFG434"/>
      <c r="AFH434"/>
      <c r="AFI434"/>
      <c r="AFJ434"/>
      <c r="AFK434"/>
      <c r="AFL434"/>
      <c r="AFM434"/>
      <c r="AFN434"/>
      <c r="AFO434"/>
      <c r="AFP434"/>
      <c r="AFQ434"/>
      <c r="AFR434"/>
      <c r="AFS434"/>
      <c r="AFT434"/>
      <c r="AFU434"/>
      <c r="AFV434"/>
      <c r="AFW434"/>
      <c r="AFX434"/>
      <c r="AFY434"/>
      <c r="AFZ434"/>
      <c r="AGA434"/>
      <c r="AGB434"/>
      <c r="AGC434"/>
      <c r="AGD434"/>
      <c r="AGE434"/>
      <c r="AGF434"/>
      <c r="AGG434"/>
      <c r="AGH434"/>
      <c r="AGI434"/>
      <c r="AGJ434"/>
      <c r="AGK434"/>
      <c r="AGL434"/>
      <c r="AGM434"/>
      <c r="AGN434"/>
      <c r="AGO434"/>
      <c r="AGP434"/>
      <c r="AGQ434"/>
      <c r="AGR434"/>
      <c r="AGS434"/>
      <c r="AGT434"/>
      <c r="AGU434"/>
      <c r="AGV434"/>
      <c r="AGW434"/>
      <c r="AGX434"/>
      <c r="AGY434"/>
      <c r="AGZ434"/>
      <c r="AHA434"/>
      <c r="AHB434"/>
      <c r="AHC434"/>
      <c r="AHD434"/>
      <c r="AHE434"/>
      <c r="AHF434"/>
      <c r="AHG434"/>
      <c r="AHH434"/>
      <c r="AHI434"/>
      <c r="AHJ434"/>
      <c r="AHK434"/>
      <c r="AHL434"/>
      <c r="AHM434"/>
      <c r="AHN434"/>
      <c r="AHO434"/>
      <c r="AHP434"/>
      <c r="AHQ434"/>
      <c r="AHR434"/>
      <c r="AHS434"/>
      <c r="AHT434"/>
      <c r="AHU434"/>
      <c r="AHV434"/>
      <c r="AHW434"/>
      <c r="AHX434"/>
      <c r="AHY434"/>
      <c r="AHZ434"/>
      <c r="AIA434"/>
      <c r="AIB434"/>
      <c r="AIC434"/>
      <c r="AID434"/>
      <c r="AIE434"/>
      <c r="AIF434"/>
      <c r="AIG434"/>
      <c r="AIH434"/>
      <c r="AII434"/>
      <c r="AIJ434"/>
      <c r="AIK434"/>
      <c r="AIL434"/>
      <c r="AIM434"/>
      <c r="AIN434"/>
      <c r="AIO434"/>
      <c r="AIP434"/>
      <c r="AIQ434"/>
      <c r="AIR434"/>
      <c r="AIS434"/>
      <c r="AIT434"/>
      <c r="AIU434"/>
      <c r="AIV434"/>
      <c r="AIW434"/>
      <c r="AIX434"/>
      <c r="AIY434"/>
      <c r="AIZ434"/>
      <c r="AJA434"/>
      <c r="AJB434"/>
      <c r="AJC434"/>
      <c r="AJD434"/>
      <c r="AJE434"/>
      <c r="AJF434"/>
      <c r="AJG434"/>
      <c r="AJH434"/>
      <c r="AJI434"/>
      <c r="AJJ434"/>
      <c r="AJK434"/>
      <c r="AJL434"/>
      <c r="AJM434"/>
      <c r="AJN434"/>
      <c r="AJO434"/>
      <c r="AJP434"/>
      <c r="AJQ434"/>
      <c r="AJR434"/>
      <c r="AJS434"/>
      <c r="AJT434"/>
      <c r="AJU434"/>
      <c r="AJV434"/>
      <c r="AJW434"/>
      <c r="AJX434"/>
      <c r="AJY434"/>
      <c r="AJZ434"/>
      <c r="AKA434"/>
      <c r="AKB434"/>
      <c r="AKC434"/>
      <c r="AKD434"/>
      <c r="AKE434"/>
      <c r="AKF434"/>
      <c r="AKG434"/>
      <c r="AKH434"/>
      <c r="AKI434"/>
      <c r="AKJ434"/>
      <c r="AKK434"/>
      <c r="AKL434"/>
      <c r="AKM434"/>
      <c r="AKN434"/>
      <c r="AKO434"/>
      <c r="AKP434"/>
      <c r="AKQ434"/>
      <c r="AKR434"/>
      <c r="AKS434"/>
      <c r="AKT434"/>
      <c r="AKU434"/>
      <c r="AKV434"/>
      <c r="AKW434"/>
      <c r="AKX434"/>
      <c r="AKY434"/>
      <c r="AKZ434"/>
      <c r="ALA434"/>
      <c r="ALB434"/>
      <c r="ALC434"/>
      <c r="ALD434"/>
      <c r="ALE434"/>
      <c r="ALF434"/>
      <c r="ALG434"/>
      <c r="ALH434"/>
      <c r="ALI434"/>
      <c r="ALJ434"/>
      <c r="ALK434"/>
      <c r="ALL434"/>
      <c r="ALM434"/>
      <c r="ALN434"/>
      <c r="ALO434"/>
      <c r="ALP434"/>
      <c r="ALQ434"/>
      <c r="ALR434"/>
      <c r="ALS434"/>
      <c r="ALT434"/>
      <c r="ALU434"/>
      <c r="ALV434"/>
      <c r="ALW434"/>
      <c r="ALX434"/>
      <c r="ALY434"/>
      <c r="ALZ434"/>
      <c r="AMA434"/>
      <c r="AMB434"/>
      <c r="AMC434"/>
      <c r="AMD434"/>
      <c r="AME434"/>
      <c r="AMF434"/>
      <c r="AMG434"/>
      <c r="AMH434"/>
      <c r="AMI434"/>
      <c r="AMJ434"/>
    </row>
    <row r="435" spans="1:1024" ht="20" customHeight="1" x14ac:dyDescent="0.2">
      <c r="A435"/>
      <c r="B435"/>
      <c r="C435"/>
      <c r="D435"/>
      <c r="E435" s="2"/>
      <c r="F435" s="2"/>
      <c r="G435" s="271"/>
      <c r="H435" s="240"/>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c r="AAA435"/>
      <c r="AAB435"/>
      <c r="AAC435"/>
      <c r="AAD435"/>
      <c r="AAE435"/>
      <c r="AAF435"/>
      <c r="AAG435"/>
      <c r="AAH435"/>
      <c r="AAI435"/>
      <c r="AAJ435"/>
      <c r="AAK435"/>
      <c r="AAL435"/>
      <c r="AAM435"/>
      <c r="AAN435"/>
      <c r="AAO435"/>
      <c r="AAP435"/>
      <c r="AAQ435"/>
      <c r="AAR435"/>
      <c r="AAS435"/>
      <c r="AAT435"/>
      <c r="AAU435"/>
      <c r="AAV435"/>
      <c r="AAW435"/>
      <c r="AAX435"/>
      <c r="AAY435"/>
      <c r="AAZ435"/>
      <c r="ABA435"/>
      <c r="ABB435"/>
      <c r="ABC435"/>
      <c r="ABD435"/>
      <c r="ABE435"/>
      <c r="ABF435"/>
      <c r="ABG435"/>
      <c r="ABH435"/>
      <c r="ABI435"/>
      <c r="ABJ435"/>
      <c r="ABK435"/>
      <c r="ABL435"/>
      <c r="ABM435"/>
      <c r="ABN435"/>
      <c r="ABO435"/>
      <c r="ABP435"/>
      <c r="ABQ435"/>
      <c r="ABR435"/>
      <c r="ABS435"/>
      <c r="ABT435"/>
      <c r="ABU435"/>
      <c r="ABV435"/>
      <c r="ABW435"/>
      <c r="ABX435"/>
      <c r="ABY435"/>
      <c r="ABZ435"/>
      <c r="ACA435"/>
      <c r="ACB435"/>
      <c r="ACC435"/>
      <c r="ACD435"/>
      <c r="ACE435"/>
      <c r="ACF435"/>
      <c r="ACG435"/>
      <c r="ACH435"/>
      <c r="ACI435"/>
      <c r="ACJ435"/>
      <c r="ACK435"/>
      <c r="ACL435"/>
      <c r="ACM435"/>
      <c r="ACN435"/>
      <c r="ACO435"/>
      <c r="ACP435"/>
      <c r="ACQ435"/>
      <c r="ACR435"/>
      <c r="ACS435"/>
      <c r="ACT435"/>
      <c r="ACU435"/>
      <c r="ACV435"/>
      <c r="ACW435"/>
      <c r="ACX435"/>
      <c r="ACY435"/>
      <c r="ACZ435"/>
      <c r="ADA435"/>
      <c r="ADB435"/>
      <c r="ADC435"/>
      <c r="ADD435"/>
      <c r="ADE435"/>
      <c r="ADF435"/>
      <c r="ADG435"/>
      <c r="ADH435"/>
      <c r="ADI435"/>
      <c r="ADJ435"/>
      <c r="ADK435"/>
      <c r="ADL435"/>
      <c r="ADM435"/>
      <c r="ADN435"/>
      <c r="ADO435"/>
      <c r="ADP435"/>
      <c r="ADQ435"/>
      <c r="ADR435"/>
      <c r="ADS435"/>
      <c r="ADT435"/>
      <c r="ADU435"/>
      <c r="ADV435"/>
      <c r="ADW435"/>
      <c r="ADX435"/>
      <c r="ADY435"/>
      <c r="ADZ435"/>
      <c r="AEA435"/>
      <c r="AEB435"/>
      <c r="AEC435"/>
      <c r="AED435"/>
      <c r="AEE435"/>
      <c r="AEF435"/>
      <c r="AEG435"/>
      <c r="AEH435"/>
      <c r="AEI435"/>
      <c r="AEJ435"/>
      <c r="AEK435"/>
      <c r="AEL435"/>
      <c r="AEM435"/>
      <c r="AEN435"/>
      <c r="AEO435"/>
      <c r="AEP435"/>
      <c r="AEQ435"/>
      <c r="AER435"/>
      <c r="AES435"/>
      <c r="AET435"/>
      <c r="AEU435"/>
      <c r="AEV435"/>
      <c r="AEW435"/>
      <c r="AEX435"/>
      <c r="AEY435"/>
      <c r="AEZ435"/>
      <c r="AFA435"/>
      <c r="AFB435"/>
      <c r="AFC435"/>
      <c r="AFD435"/>
      <c r="AFE435"/>
      <c r="AFF435"/>
      <c r="AFG435"/>
      <c r="AFH435"/>
      <c r="AFI435"/>
      <c r="AFJ435"/>
      <c r="AFK435"/>
      <c r="AFL435"/>
      <c r="AFM435"/>
      <c r="AFN435"/>
      <c r="AFO435"/>
      <c r="AFP435"/>
      <c r="AFQ435"/>
      <c r="AFR435"/>
      <c r="AFS435"/>
      <c r="AFT435"/>
      <c r="AFU435"/>
      <c r="AFV435"/>
      <c r="AFW435"/>
      <c r="AFX435"/>
      <c r="AFY435"/>
      <c r="AFZ435"/>
      <c r="AGA435"/>
      <c r="AGB435"/>
      <c r="AGC435"/>
      <c r="AGD435"/>
      <c r="AGE435"/>
      <c r="AGF435"/>
      <c r="AGG435"/>
      <c r="AGH435"/>
      <c r="AGI435"/>
      <c r="AGJ435"/>
      <c r="AGK435"/>
      <c r="AGL435"/>
      <c r="AGM435"/>
      <c r="AGN435"/>
      <c r="AGO435"/>
      <c r="AGP435"/>
      <c r="AGQ435"/>
      <c r="AGR435"/>
      <c r="AGS435"/>
      <c r="AGT435"/>
      <c r="AGU435"/>
      <c r="AGV435"/>
      <c r="AGW435"/>
      <c r="AGX435"/>
      <c r="AGY435"/>
      <c r="AGZ435"/>
      <c r="AHA435"/>
      <c r="AHB435"/>
      <c r="AHC435"/>
      <c r="AHD435"/>
      <c r="AHE435"/>
      <c r="AHF435"/>
      <c r="AHG435"/>
      <c r="AHH435"/>
      <c r="AHI435"/>
      <c r="AHJ435"/>
      <c r="AHK435"/>
      <c r="AHL435"/>
      <c r="AHM435"/>
      <c r="AHN435"/>
      <c r="AHO435"/>
      <c r="AHP435"/>
      <c r="AHQ435"/>
      <c r="AHR435"/>
      <c r="AHS435"/>
      <c r="AHT435"/>
      <c r="AHU435"/>
      <c r="AHV435"/>
      <c r="AHW435"/>
      <c r="AHX435"/>
      <c r="AHY435"/>
      <c r="AHZ435"/>
      <c r="AIA435"/>
      <c r="AIB435"/>
      <c r="AIC435"/>
      <c r="AID435"/>
      <c r="AIE435"/>
      <c r="AIF435"/>
      <c r="AIG435"/>
      <c r="AIH435"/>
      <c r="AII435"/>
      <c r="AIJ435"/>
      <c r="AIK435"/>
      <c r="AIL435"/>
      <c r="AIM435"/>
      <c r="AIN435"/>
      <c r="AIO435"/>
      <c r="AIP435"/>
      <c r="AIQ435"/>
      <c r="AIR435"/>
      <c r="AIS435"/>
      <c r="AIT435"/>
      <c r="AIU435"/>
      <c r="AIV435"/>
      <c r="AIW435"/>
      <c r="AIX435"/>
      <c r="AIY435"/>
      <c r="AIZ435"/>
      <c r="AJA435"/>
      <c r="AJB435"/>
      <c r="AJC435"/>
      <c r="AJD435"/>
      <c r="AJE435"/>
      <c r="AJF435"/>
      <c r="AJG435"/>
      <c r="AJH435"/>
      <c r="AJI435"/>
      <c r="AJJ435"/>
      <c r="AJK435"/>
      <c r="AJL435"/>
      <c r="AJM435"/>
      <c r="AJN435"/>
      <c r="AJO435"/>
      <c r="AJP435"/>
      <c r="AJQ435"/>
      <c r="AJR435"/>
      <c r="AJS435"/>
      <c r="AJT435"/>
      <c r="AJU435"/>
      <c r="AJV435"/>
      <c r="AJW435"/>
      <c r="AJX435"/>
      <c r="AJY435"/>
      <c r="AJZ435"/>
      <c r="AKA435"/>
      <c r="AKB435"/>
      <c r="AKC435"/>
      <c r="AKD435"/>
      <c r="AKE435"/>
      <c r="AKF435"/>
      <c r="AKG435"/>
      <c r="AKH435"/>
      <c r="AKI435"/>
      <c r="AKJ435"/>
      <c r="AKK435"/>
      <c r="AKL435"/>
      <c r="AKM435"/>
      <c r="AKN435"/>
      <c r="AKO435"/>
      <c r="AKP435"/>
      <c r="AKQ435"/>
      <c r="AKR435"/>
      <c r="AKS435"/>
      <c r="AKT435"/>
      <c r="AKU435"/>
      <c r="AKV435"/>
      <c r="AKW435"/>
      <c r="AKX435"/>
      <c r="AKY435"/>
      <c r="AKZ435"/>
      <c r="ALA435"/>
      <c r="ALB435"/>
      <c r="ALC435"/>
      <c r="ALD435"/>
      <c r="ALE435"/>
      <c r="ALF435"/>
      <c r="ALG435"/>
      <c r="ALH435"/>
      <c r="ALI435"/>
      <c r="ALJ435"/>
      <c r="ALK435"/>
      <c r="ALL435"/>
      <c r="ALM435"/>
      <c r="ALN435"/>
      <c r="ALO435"/>
      <c r="ALP435"/>
      <c r="ALQ435"/>
      <c r="ALR435"/>
      <c r="ALS435"/>
      <c r="ALT435"/>
      <c r="ALU435"/>
      <c r="ALV435"/>
      <c r="ALW435"/>
      <c r="ALX435"/>
      <c r="ALY435"/>
      <c r="ALZ435"/>
      <c r="AMA435"/>
      <c r="AMB435"/>
      <c r="AMC435"/>
      <c r="AMD435"/>
      <c r="AME435"/>
      <c r="AMF435"/>
      <c r="AMG435"/>
      <c r="AMH435"/>
      <c r="AMI435"/>
      <c r="AMJ435"/>
    </row>
    <row r="436" spans="1:1024" ht="20" customHeight="1" x14ac:dyDescent="0.2">
      <c r="A436"/>
      <c r="B436"/>
      <c r="C436"/>
      <c r="D436"/>
      <c r="E436" s="2"/>
      <c r="F436" s="2"/>
      <c r="G436" s="271"/>
      <c r="H436" s="240"/>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c r="AAA436"/>
      <c r="AAB436"/>
      <c r="AAC436"/>
      <c r="AAD436"/>
      <c r="AAE436"/>
      <c r="AAF436"/>
      <c r="AAG436"/>
      <c r="AAH436"/>
      <c r="AAI436"/>
      <c r="AAJ436"/>
      <c r="AAK436"/>
      <c r="AAL436"/>
      <c r="AAM436"/>
      <c r="AAN436"/>
      <c r="AAO436"/>
      <c r="AAP436"/>
      <c r="AAQ436"/>
      <c r="AAR436"/>
      <c r="AAS436"/>
      <c r="AAT436"/>
      <c r="AAU436"/>
      <c r="AAV436"/>
      <c r="AAW436"/>
      <c r="AAX436"/>
      <c r="AAY436"/>
      <c r="AAZ436"/>
      <c r="ABA436"/>
      <c r="ABB436"/>
      <c r="ABC436"/>
      <c r="ABD436"/>
      <c r="ABE436"/>
      <c r="ABF436"/>
      <c r="ABG436"/>
      <c r="ABH436"/>
      <c r="ABI436"/>
      <c r="ABJ436"/>
      <c r="ABK436"/>
      <c r="ABL436"/>
      <c r="ABM436"/>
      <c r="ABN436"/>
      <c r="ABO436"/>
      <c r="ABP436"/>
      <c r="ABQ436"/>
      <c r="ABR436"/>
      <c r="ABS436"/>
      <c r="ABT436"/>
      <c r="ABU436"/>
      <c r="ABV436"/>
      <c r="ABW436"/>
      <c r="ABX436"/>
      <c r="ABY436"/>
      <c r="ABZ436"/>
      <c r="ACA436"/>
      <c r="ACB436"/>
      <c r="ACC436"/>
      <c r="ACD436"/>
      <c r="ACE436"/>
      <c r="ACF436"/>
      <c r="ACG436"/>
      <c r="ACH436"/>
      <c r="ACI436"/>
      <c r="ACJ436"/>
      <c r="ACK436"/>
      <c r="ACL436"/>
      <c r="ACM436"/>
      <c r="ACN436"/>
      <c r="ACO436"/>
      <c r="ACP436"/>
      <c r="ACQ436"/>
      <c r="ACR436"/>
      <c r="ACS436"/>
      <c r="ACT436"/>
      <c r="ACU436"/>
      <c r="ACV436"/>
      <c r="ACW436"/>
      <c r="ACX436"/>
      <c r="ACY436"/>
      <c r="ACZ436"/>
      <c r="ADA436"/>
      <c r="ADB436"/>
      <c r="ADC436"/>
      <c r="ADD436"/>
      <c r="ADE436"/>
      <c r="ADF436"/>
      <c r="ADG436"/>
      <c r="ADH436"/>
      <c r="ADI436"/>
      <c r="ADJ436"/>
      <c r="ADK436"/>
      <c r="ADL436"/>
      <c r="ADM436"/>
      <c r="ADN436"/>
      <c r="ADO436"/>
      <c r="ADP436"/>
      <c r="ADQ436"/>
      <c r="ADR436"/>
      <c r="ADS436"/>
      <c r="ADT436"/>
      <c r="ADU436"/>
      <c r="ADV436"/>
      <c r="ADW436"/>
      <c r="ADX436"/>
      <c r="ADY436"/>
      <c r="ADZ436"/>
      <c r="AEA436"/>
      <c r="AEB436"/>
      <c r="AEC436"/>
      <c r="AED436"/>
      <c r="AEE436"/>
      <c r="AEF436"/>
      <c r="AEG436"/>
      <c r="AEH436"/>
      <c r="AEI436"/>
      <c r="AEJ436"/>
      <c r="AEK436"/>
      <c r="AEL436"/>
      <c r="AEM436"/>
      <c r="AEN436"/>
      <c r="AEO436"/>
      <c r="AEP436"/>
      <c r="AEQ436"/>
      <c r="AER436"/>
      <c r="AES436"/>
      <c r="AET436"/>
      <c r="AEU436"/>
      <c r="AEV436"/>
      <c r="AEW436"/>
      <c r="AEX436"/>
      <c r="AEY436"/>
      <c r="AEZ436"/>
      <c r="AFA436"/>
      <c r="AFB436"/>
      <c r="AFC436"/>
      <c r="AFD436"/>
      <c r="AFE436"/>
      <c r="AFF436"/>
      <c r="AFG436"/>
      <c r="AFH436"/>
      <c r="AFI436"/>
      <c r="AFJ436"/>
      <c r="AFK436"/>
      <c r="AFL436"/>
      <c r="AFM436"/>
      <c r="AFN436"/>
      <c r="AFO436"/>
      <c r="AFP436"/>
      <c r="AFQ436"/>
      <c r="AFR436"/>
      <c r="AFS436"/>
      <c r="AFT436"/>
      <c r="AFU436"/>
      <c r="AFV436"/>
      <c r="AFW436"/>
      <c r="AFX436"/>
      <c r="AFY436"/>
      <c r="AFZ436"/>
      <c r="AGA436"/>
      <c r="AGB436"/>
      <c r="AGC436"/>
      <c r="AGD436"/>
      <c r="AGE436"/>
      <c r="AGF436"/>
      <c r="AGG436"/>
      <c r="AGH436"/>
      <c r="AGI436"/>
      <c r="AGJ436"/>
      <c r="AGK436"/>
      <c r="AGL436"/>
      <c r="AGM436"/>
      <c r="AGN436"/>
      <c r="AGO436"/>
      <c r="AGP436"/>
      <c r="AGQ436"/>
      <c r="AGR436"/>
      <c r="AGS436"/>
      <c r="AGT436"/>
      <c r="AGU436"/>
      <c r="AGV436"/>
      <c r="AGW436"/>
      <c r="AGX436"/>
      <c r="AGY436"/>
      <c r="AGZ436"/>
      <c r="AHA436"/>
      <c r="AHB436"/>
      <c r="AHC436"/>
      <c r="AHD436"/>
      <c r="AHE436"/>
      <c r="AHF436"/>
      <c r="AHG436"/>
      <c r="AHH436"/>
      <c r="AHI436"/>
      <c r="AHJ436"/>
      <c r="AHK436"/>
      <c r="AHL436"/>
      <c r="AHM436"/>
      <c r="AHN436"/>
      <c r="AHO436"/>
      <c r="AHP436"/>
      <c r="AHQ436"/>
      <c r="AHR436"/>
      <c r="AHS436"/>
      <c r="AHT436"/>
      <c r="AHU436"/>
      <c r="AHV436"/>
      <c r="AHW436"/>
      <c r="AHX436"/>
      <c r="AHY436"/>
      <c r="AHZ436"/>
      <c r="AIA436"/>
      <c r="AIB436"/>
      <c r="AIC436"/>
      <c r="AID436"/>
      <c r="AIE436"/>
      <c r="AIF436"/>
      <c r="AIG436"/>
      <c r="AIH436"/>
      <c r="AII436"/>
      <c r="AIJ436"/>
      <c r="AIK436"/>
      <c r="AIL436"/>
      <c r="AIM436"/>
      <c r="AIN436"/>
      <c r="AIO436"/>
      <c r="AIP436"/>
      <c r="AIQ436"/>
      <c r="AIR436"/>
      <c r="AIS436"/>
      <c r="AIT436"/>
      <c r="AIU436"/>
      <c r="AIV436"/>
      <c r="AIW436"/>
      <c r="AIX436"/>
      <c r="AIY436"/>
      <c r="AIZ436"/>
      <c r="AJA436"/>
      <c r="AJB436"/>
      <c r="AJC436"/>
      <c r="AJD436"/>
      <c r="AJE436"/>
      <c r="AJF436"/>
      <c r="AJG436"/>
      <c r="AJH436"/>
      <c r="AJI436"/>
      <c r="AJJ436"/>
      <c r="AJK436"/>
      <c r="AJL436"/>
      <c r="AJM436"/>
      <c r="AJN436"/>
      <c r="AJO436"/>
      <c r="AJP436"/>
      <c r="AJQ436"/>
      <c r="AJR436"/>
      <c r="AJS436"/>
      <c r="AJT436"/>
      <c r="AJU436"/>
      <c r="AJV436"/>
      <c r="AJW436"/>
      <c r="AJX436"/>
      <c r="AJY436"/>
      <c r="AJZ436"/>
      <c r="AKA436"/>
      <c r="AKB436"/>
      <c r="AKC436"/>
      <c r="AKD436"/>
      <c r="AKE436"/>
      <c r="AKF436"/>
      <c r="AKG436"/>
      <c r="AKH436"/>
      <c r="AKI436"/>
      <c r="AKJ436"/>
      <c r="AKK436"/>
      <c r="AKL436"/>
      <c r="AKM436"/>
      <c r="AKN436"/>
      <c r="AKO436"/>
      <c r="AKP436"/>
      <c r="AKQ436"/>
      <c r="AKR436"/>
      <c r="AKS436"/>
      <c r="AKT436"/>
      <c r="AKU436"/>
      <c r="AKV436"/>
      <c r="AKW436"/>
      <c r="AKX436"/>
      <c r="AKY436"/>
      <c r="AKZ436"/>
      <c r="ALA436"/>
      <c r="ALB436"/>
      <c r="ALC436"/>
      <c r="ALD436"/>
      <c r="ALE436"/>
      <c r="ALF436"/>
      <c r="ALG436"/>
      <c r="ALH436"/>
      <c r="ALI436"/>
      <c r="ALJ436"/>
      <c r="ALK436"/>
      <c r="ALL436"/>
      <c r="ALM436"/>
      <c r="ALN436"/>
      <c r="ALO436"/>
      <c r="ALP436"/>
      <c r="ALQ436"/>
      <c r="ALR436"/>
      <c r="ALS436"/>
      <c r="ALT436"/>
      <c r="ALU436"/>
      <c r="ALV436"/>
      <c r="ALW436"/>
      <c r="ALX436"/>
      <c r="ALY436"/>
      <c r="ALZ436"/>
      <c r="AMA436"/>
      <c r="AMB436"/>
      <c r="AMC436"/>
      <c r="AMD436"/>
      <c r="AME436"/>
      <c r="AMF436"/>
      <c r="AMG436"/>
      <c r="AMH436"/>
      <c r="AMI436"/>
      <c r="AMJ436"/>
    </row>
    <row r="437" spans="1:1024" ht="20" customHeight="1" x14ac:dyDescent="0.2">
      <c r="A437"/>
      <c r="B437"/>
      <c r="C437"/>
      <c r="D437"/>
      <c r="E437" s="2"/>
      <c r="F437" s="2"/>
      <c r="G437" s="271"/>
      <c r="H437" s="240"/>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c r="AAA437"/>
      <c r="AAB437"/>
      <c r="AAC437"/>
      <c r="AAD437"/>
      <c r="AAE437"/>
      <c r="AAF437"/>
      <c r="AAG437"/>
      <c r="AAH437"/>
      <c r="AAI437"/>
      <c r="AAJ437"/>
      <c r="AAK437"/>
      <c r="AAL437"/>
      <c r="AAM437"/>
      <c r="AAN437"/>
      <c r="AAO437"/>
      <c r="AAP437"/>
      <c r="AAQ437"/>
      <c r="AAR437"/>
      <c r="AAS437"/>
      <c r="AAT437"/>
      <c r="AAU437"/>
      <c r="AAV437"/>
      <c r="AAW437"/>
      <c r="AAX437"/>
      <c r="AAY437"/>
      <c r="AAZ437"/>
      <c r="ABA437"/>
      <c r="ABB437"/>
      <c r="ABC437"/>
      <c r="ABD437"/>
      <c r="ABE437"/>
      <c r="ABF437"/>
      <c r="ABG437"/>
      <c r="ABH437"/>
      <c r="ABI437"/>
      <c r="ABJ437"/>
      <c r="ABK437"/>
      <c r="ABL437"/>
      <c r="ABM437"/>
      <c r="ABN437"/>
      <c r="ABO437"/>
      <c r="ABP437"/>
      <c r="ABQ437"/>
      <c r="ABR437"/>
      <c r="ABS437"/>
      <c r="ABT437"/>
      <c r="ABU437"/>
      <c r="ABV437"/>
      <c r="ABW437"/>
      <c r="ABX437"/>
      <c r="ABY437"/>
      <c r="ABZ437"/>
      <c r="ACA437"/>
      <c r="ACB437"/>
      <c r="ACC437"/>
      <c r="ACD437"/>
      <c r="ACE437"/>
      <c r="ACF437"/>
      <c r="ACG437"/>
      <c r="ACH437"/>
      <c r="ACI437"/>
      <c r="ACJ437"/>
      <c r="ACK437"/>
      <c r="ACL437"/>
      <c r="ACM437"/>
      <c r="ACN437"/>
      <c r="ACO437"/>
      <c r="ACP437"/>
      <c r="ACQ437"/>
      <c r="ACR437"/>
      <c r="ACS437"/>
      <c r="ACT437"/>
      <c r="ACU437"/>
      <c r="ACV437"/>
      <c r="ACW437"/>
      <c r="ACX437"/>
      <c r="ACY437"/>
      <c r="ACZ437"/>
      <c r="ADA437"/>
      <c r="ADB437"/>
      <c r="ADC437"/>
      <c r="ADD437"/>
      <c r="ADE437"/>
      <c r="ADF437"/>
      <c r="ADG437"/>
      <c r="ADH437"/>
      <c r="ADI437"/>
      <c r="ADJ437"/>
      <c r="ADK437"/>
      <c r="ADL437"/>
      <c r="ADM437"/>
      <c r="ADN437"/>
      <c r="ADO437"/>
      <c r="ADP437"/>
      <c r="ADQ437"/>
      <c r="ADR437"/>
      <c r="ADS437"/>
      <c r="ADT437"/>
      <c r="ADU437"/>
      <c r="ADV437"/>
      <c r="ADW437"/>
      <c r="ADX437"/>
      <c r="ADY437"/>
      <c r="ADZ437"/>
      <c r="AEA437"/>
      <c r="AEB437"/>
      <c r="AEC437"/>
      <c r="AED437"/>
      <c r="AEE437"/>
      <c r="AEF437"/>
      <c r="AEG437"/>
      <c r="AEH437"/>
      <c r="AEI437"/>
      <c r="AEJ437"/>
      <c r="AEK437"/>
      <c r="AEL437"/>
      <c r="AEM437"/>
      <c r="AEN437"/>
      <c r="AEO437"/>
      <c r="AEP437"/>
      <c r="AEQ437"/>
      <c r="AER437"/>
      <c r="AES437"/>
      <c r="AET437"/>
      <c r="AEU437"/>
      <c r="AEV437"/>
      <c r="AEW437"/>
      <c r="AEX437"/>
      <c r="AEY437"/>
      <c r="AEZ437"/>
      <c r="AFA437"/>
      <c r="AFB437"/>
      <c r="AFC437"/>
      <c r="AFD437"/>
      <c r="AFE437"/>
      <c r="AFF437"/>
      <c r="AFG437"/>
      <c r="AFH437"/>
      <c r="AFI437"/>
      <c r="AFJ437"/>
      <c r="AFK437"/>
      <c r="AFL437"/>
      <c r="AFM437"/>
      <c r="AFN437"/>
      <c r="AFO437"/>
      <c r="AFP437"/>
      <c r="AFQ437"/>
      <c r="AFR437"/>
      <c r="AFS437"/>
      <c r="AFT437"/>
      <c r="AFU437"/>
      <c r="AFV437"/>
      <c r="AFW437"/>
      <c r="AFX437"/>
      <c r="AFY437"/>
      <c r="AFZ437"/>
      <c r="AGA437"/>
      <c r="AGB437"/>
      <c r="AGC437"/>
      <c r="AGD437"/>
      <c r="AGE437"/>
      <c r="AGF437"/>
      <c r="AGG437"/>
      <c r="AGH437"/>
      <c r="AGI437"/>
      <c r="AGJ437"/>
      <c r="AGK437"/>
      <c r="AGL437"/>
      <c r="AGM437"/>
      <c r="AGN437"/>
      <c r="AGO437"/>
      <c r="AGP437"/>
      <c r="AGQ437"/>
      <c r="AGR437"/>
      <c r="AGS437"/>
      <c r="AGT437"/>
      <c r="AGU437"/>
      <c r="AGV437"/>
      <c r="AGW437"/>
      <c r="AGX437"/>
      <c r="AGY437"/>
      <c r="AGZ437"/>
      <c r="AHA437"/>
      <c r="AHB437"/>
      <c r="AHC437"/>
      <c r="AHD437"/>
      <c r="AHE437"/>
      <c r="AHF437"/>
      <c r="AHG437"/>
      <c r="AHH437"/>
      <c r="AHI437"/>
      <c r="AHJ437"/>
      <c r="AHK437"/>
      <c r="AHL437"/>
      <c r="AHM437"/>
      <c r="AHN437"/>
      <c r="AHO437"/>
      <c r="AHP437"/>
      <c r="AHQ437"/>
      <c r="AHR437"/>
      <c r="AHS437"/>
      <c r="AHT437"/>
      <c r="AHU437"/>
      <c r="AHV437"/>
      <c r="AHW437"/>
      <c r="AHX437"/>
      <c r="AHY437"/>
      <c r="AHZ437"/>
      <c r="AIA437"/>
      <c r="AIB437"/>
      <c r="AIC437"/>
      <c r="AID437"/>
      <c r="AIE437"/>
      <c r="AIF437"/>
      <c r="AIG437"/>
      <c r="AIH437"/>
      <c r="AII437"/>
      <c r="AIJ437"/>
      <c r="AIK437"/>
      <c r="AIL437"/>
      <c r="AIM437"/>
      <c r="AIN437"/>
      <c r="AIO437"/>
      <c r="AIP437"/>
      <c r="AIQ437"/>
      <c r="AIR437"/>
      <c r="AIS437"/>
      <c r="AIT437"/>
      <c r="AIU437"/>
      <c r="AIV437"/>
      <c r="AIW437"/>
      <c r="AIX437"/>
      <c r="AIY437"/>
      <c r="AIZ437"/>
      <c r="AJA437"/>
      <c r="AJB437"/>
      <c r="AJC437"/>
      <c r="AJD437"/>
      <c r="AJE437"/>
      <c r="AJF437"/>
      <c r="AJG437"/>
      <c r="AJH437"/>
      <c r="AJI437"/>
      <c r="AJJ437"/>
      <c r="AJK437"/>
      <c r="AJL437"/>
      <c r="AJM437"/>
      <c r="AJN437"/>
      <c r="AJO437"/>
      <c r="AJP437"/>
      <c r="AJQ437"/>
      <c r="AJR437"/>
      <c r="AJS437"/>
      <c r="AJT437"/>
      <c r="AJU437"/>
      <c r="AJV437"/>
      <c r="AJW437"/>
      <c r="AJX437"/>
      <c r="AJY437"/>
      <c r="AJZ437"/>
      <c r="AKA437"/>
      <c r="AKB437"/>
      <c r="AKC437"/>
      <c r="AKD437"/>
      <c r="AKE437"/>
      <c r="AKF437"/>
      <c r="AKG437"/>
      <c r="AKH437"/>
      <c r="AKI437"/>
      <c r="AKJ437"/>
      <c r="AKK437"/>
      <c r="AKL437"/>
      <c r="AKM437"/>
      <c r="AKN437"/>
      <c r="AKO437"/>
      <c r="AKP437"/>
      <c r="AKQ437"/>
      <c r="AKR437"/>
      <c r="AKS437"/>
      <c r="AKT437"/>
      <c r="AKU437"/>
      <c r="AKV437"/>
      <c r="AKW437"/>
      <c r="AKX437"/>
      <c r="AKY437"/>
      <c r="AKZ437"/>
      <c r="ALA437"/>
      <c r="ALB437"/>
      <c r="ALC437"/>
      <c r="ALD437"/>
      <c r="ALE437"/>
      <c r="ALF437"/>
      <c r="ALG437"/>
      <c r="ALH437"/>
      <c r="ALI437"/>
      <c r="ALJ437"/>
      <c r="ALK437"/>
      <c r="ALL437"/>
      <c r="ALM437"/>
      <c r="ALN437"/>
      <c r="ALO437"/>
      <c r="ALP437"/>
      <c r="ALQ437"/>
      <c r="ALR437"/>
      <c r="ALS437"/>
      <c r="ALT437"/>
      <c r="ALU437"/>
      <c r="ALV437"/>
      <c r="ALW437"/>
      <c r="ALX437"/>
      <c r="ALY437"/>
      <c r="ALZ437"/>
      <c r="AMA437"/>
      <c r="AMB437"/>
      <c r="AMC437"/>
      <c r="AMD437"/>
      <c r="AME437"/>
      <c r="AMF437"/>
      <c r="AMG437"/>
      <c r="AMH437"/>
      <c r="AMI437"/>
      <c r="AMJ437"/>
    </row>
    <row r="438" spans="1:1024" ht="20" customHeight="1" x14ac:dyDescent="0.2">
      <c r="A438"/>
      <c r="B438"/>
      <c r="C438"/>
      <c r="D438"/>
      <c r="E438" s="2"/>
      <c r="F438" s="2"/>
      <c r="G438" s="271"/>
      <c r="H438" s="240"/>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c r="AAA438"/>
      <c r="AAB438"/>
      <c r="AAC438"/>
      <c r="AAD438"/>
      <c r="AAE438"/>
      <c r="AAF438"/>
      <c r="AAG438"/>
      <c r="AAH438"/>
      <c r="AAI438"/>
      <c r="AAJ438"/>
      <c r="AAK438"/>
      <c r="AAL438"/>
      <c r="AAM438"/>
      <c r="AAN438"/>
      <c r="AAO438"/>
      <c r="AAP438"/>
      <c r="AAQ438"/>
      <c r="AAR438"/>
      <c r="AAS438"/>
      <c r="AAT438"/>
      <c r="AAU438"/>
      <c r="AAV438"/>
      <c r="AAW438"/>
      <c r="AAX438"/>
      <c r="AAY438"/>
      <c r="AAZ438"/>
      <c r="ABA438"/>
      <c r="ABB438"/>
      <c r="ABC438"/>
      <c r="ABD438"/>
      <c r="ABE438"/>
      <c r="ABF438"/>
      <c r="ABG438"/>
      <c r="ABH438"/>
      <c r="ABI438"/>
      <c r="ABJ438"/>
      <c r="ABK438"/>
      <c r="ABL438"/>
      <c r="ABM438"/>
      <c r="ABN438"/>
      <c r="ABO438"/>
      <c r="ABP438"/>
      <c r="ABQ438"/>
      <c r="ABR438"/>
      <c r="ABS438"/>
      <c r="ABT438"/>
      <c r="ABU438"/>
      <c r="ABV438"/>
      <c r="ABW438"/>
      <c r="ABX438"/>
      <c r="ABY438"/>
      <c r="ABZ438"/>
      <c r="ACA438"/>
      <c r="ACB438"/>
      <c r="ACC438"/>
      <c r="ACD438"/>
      <c r="ACE438"/>
      <c r="ACF438"/>
      <c r="ACG438"/>
      <c r="ACH438"/>
      <c r="ACI438"/>
      <c r="ACJ438"/>
      <c r="ACK438"/>
      <c r="ACL438"/>
      <c r="ACM438"/>
      <c r="ACN438"/>
      <c r="ACO438"/>
      <c r="ACP438"/>
      <c r="ACQ438"/>
      <c r="ACR438"/>
      <c r="ACS438"/>
      <c r="ACT438"/>
      <c r="ACU438"/>
      <c r="ACV438"/>
      <c r="ACW438"/>
      <c r="ACX438"/>
      <c r="ACY438"/>
      <c r="ACZ438"/>
      <c r="ADA438"/>
      <c r="ADB438"/>
      <c r="ADC438"/>
      <c r="ADD438"/>
      <c r="ADE438"/>
      <c r="ADF438"/>
      <c r="ADG438"/>
      <c r="ADH438"/>
      <c r="ADI438"/>
      <c r="ADJ438"/>
      <c r="ADK438"/>
      <c r="ADL438"/>
      <c r="ADM438"/>
      <c r="ADN438"/>
      <c r="ADO438"/>
      <c r="ADP438"/>
      <c r="ADQ438"/>
      <c r="ADR438"/>
      <c r="ADS438"/>
      <c r="ADT438"/>
      <c r="ADU438"/>
      <c r="ADV438"/>
      <c r="ADW438"/>
      <c r="ADX438"/>
      <c r="ADY438"/>
      <c r="ADZ438"/>
      <c r="AEA438"/>
      <c r="AEB438"/>
      <c r="AEC438"/>
      <c r="AED438"/>
      <c r="AEE438"/>
      <c r="AEF438"/>
      <c r="AEG438"/>
      <c r="AEH438"/>
      <c r="AEI438"/>
      <c r="AEJ438"/>
      <c r="AEK438"/>
      <c r="AEL438"/>
      <c r="AEM438"/>
      <c r="AEN438"/>
      <c r="AEO438"/>
      <c r="AEP438"/>
      <c r="AEQ438"/>
      <c r="AER438"/>
      <c r="AES438"/>
      <c r="AET438"/>
      <c r="AEU438"/>
      <c r="AEV438"/>
      <c r="AEW438"/>
      <c r="AEX438"/>
      <c r="AEY438"/>
      <c r="AEZ438"/>
      <c r="AFA438"/>
      <c r="AFB438"/>
      <c r="AFC438"/>
      <c r="AFD438"/>
      <c r="AFE438"/>
      <c r="AFF438"/>
      <c r="AFG438"/>
      <c r="AFH438"/>
      <c r="AFI438"/>
      <c r="AFJ438"/>
      <c r="AFK438"/>
      <c r="AFL438"/>
      <c r="AFM438"/>
      <c r="AFN438"/>
      <c r="AFO438"/>
      <c r="AFP438"/>
      <c r="AFQ438"/>
      <c r="AFR438"/>
      <c r="AFS438"/>
      <c r="AFT438"/>
      <c r="AFU438"/>
      <c r="AFV438"/>
      <c r="AFW438"/>
      <c r="AFX438"/>
      <c r="AFY438"/>
      <c r="AFZ438"/>
      <c r="AGA438"/>
      <c r="AGB438"/>
      <c r="AGC438"/>
      <c r="AGD438"/>
      <c r="AGE438"/>
      <c r="AGF438"/>
      <c r="AGG438"/>
      <c r="AGH438"/>
      <c r="AGI438"/>
      <c r="AGJ438"/>
      <c r="AGK438"/>
      <c r="AGL438"/>
      <c r="AGM438"/>
      <c r="AGN438"/>
      <c r="AGO438"/>
      <c r="AGP438"/>
      <c r="AGQ438"/>
      <c r="AGR438"/>
      <c r="AGS438"/>
      <c r="AGT438"/>
      <c r="AGU438"/>
      <c r="AGV438"/>
      <c r="AGW438"/>
      <c r="AGX438"/>
      <c r="AGY438"/>
      <c r="AGZ438"/>
      <c r="AHA438"/>
      <c r="AHB438"/>
      <c r="AHC438"/>
      <c r="AHD438"/>
      <c r="AHE438"/>
      <c r="AHF438"/>
      <c r="AHG438"/>
      <c r="AHH438"/>
      <c r="AHI438"/>
      <c r="AHJ438"/>
      <c r="AHK438"/>
      <c r="AHL438"/>
      <c r="AHM438"/>
      <c r="AHN438"/>
      <c r="AHO438"/>
      <c r="AHP438"/>
      <c r="AHQ438"/>
      <c r="AHR438"/>
      <c r="AHS438"/>
      <c r="AHT438"/>
      <c r="AHU438"/>
      <c r="AHV438"/>
      <c r="AHW438"/>
      <c r="AHX438"/>
      <c r="AHY438"/>
      <c r="AHZ438"/>
      <c r="AIA438"/>
      <c r="AIB438"/>
      <c r="AIC438"/>
      <c r="AID438"/>
      <c r="AIE438"/>
      <c r="AIF438"/>
      <c r="AIG438"/>
      <c r="AIH438"/>
      <c r="AII438"/>
      <c r="AIJ438"/>
      <c r="AIK438"/>
      <c r="AIL438"/>
      <c r="AIM438"/>
      <c r="AIN438"/>
      <c r="AIO438"/>
      <c r="AIP438"/>
      <c r="AIQ438"/>
      <c r="AIR438"/>
      <c r="AIS438"/>
      <c r="AIT438"/>
      <c r="AIU438"/>
      <c r="AIV438"/>
      <c r="AIW438"/>
      <c r="AIX438"/>
      <c r="AIY438"/>
      <c r="AIZ438"/>
      <c r="AJA438"/>
      <c r="AJB438"/>
      <c r="AJC438"/>
      <c r="AJD438"/>
      <c r="AJE438"/>
      <c r="AJF438"/>
      <c r="AJG438"/>
      <c r="AJH438"/>
      <c r="AJI438"/>
      <c r="AJJ438"/>
      <c r="AJK438"/>
      <c r="AJL438"/>
      <c r="AJM438"/>
      <c r="AJN438"/>
      <c r="AJO438"/>
      <c r="AJP438"/>
      <c r="AJQ438"/>
      <c r="AJR438"/>
      <c r="AJS438"/>
      <c r="AJT438"/>
      <c r="AJU438"/>
      <c r="AJV438"/>
      <c r="AJW438"/>
      <c r="AJX438"/>
      <c r="AJY438"/>
      <c r="AJZ438"/>
      <c r="AKA438"/>
      <c r="AKB438"/>
      <c r="AKC438"/>
      <c r="AKD438"/>
      <c r="AKE438"/>
      <c r="AKF438"/>
      <c r="AKG438"/>
      <c r="AKH438"/>
      <c r="AKI438"/>
      <c r="AKJ438"/>
      <c r="AKK438"/>
      <c r="AKL438"/>
      <c r="AKM438"/>
      <c r="AKN438"/>
      <c r="AKO438"/>
      <c r="AKP438"/>
      <c r="AKQ438"/>
      <c r="AKR438"/>
      <c r="AKS438"/>
      <c r="AKT438"/>
      <c r="AKU438"/>
      <c r="AKV438"/>
      <c r="AKW438"/>
      <c r="AKX438"/>
      <c r="AKY438"/>
      <c r="AKZ438"/>
      <c r="ALA438"/>
      <c r="ALB438"/>
      <c r="ALC438"/>
      <c r="ALD438"/>
      <c r="ALE438"/>
      <c r="ALF438"/>
      <c r="ALG438"/>
      <c r="ALH438"/>
      <c r="ALI438"/>
      <c r="ALJ438"/>
      <c r="ALK438"/>
      <c r="ALL438"/>
      <c r="ALM438"/>
      <c r="ALN438"/>
      <c r="ALO438"/>
      <c r="ALP438"/>
      <c r="ALQ438"/>
      <c r="ALR438"/>
      <c r="ALS438"/>
      <c r="ALT438"/>
      <c r="ALU438"/>
      <c r="ALV438"/>
      <c r="ALW438"/>
      <c r="ALX438"/>
      <c r="ALY438"/>
      <c r="ALZ438"/>
      <c r="AMA438"/>
      <c r="AMB438"/>
      <c r="AMC438"/>
      <c r="AMD438"/>
      <c r="AME438"/>
      <c r="AMF438"/>
      <c r="AMG438"/>
      <c r="AMH438"/>
      <c r="AMI438"/>
      <c r="AMJ438"/>
    </row>
    <row r="439" spans="1:1024" ht="20" customHeight="1" x14ac:dyDescent="0.2">
      <c r="A439"/>
      <c r="B439"/>
      <c r="C439"/>
      <c r="D439"/>
      <c r="E439" s="2"/>
      <c r="F439" s="2"/>
      <c r="G439" s="271"/>
      <c r="H439" s="240"/>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c r="AAA439"/>
      <c r="AAB439"/>
      <c r="AAC439"/>
      <c r="AAD439"/>
      <c r="AAE439"/>
      <c r="AAF439"/>
      <c r="AAG439"/>
      <c r="AAH439"/>
      <c r="AAI439"/>
      <c r="AAJ439"/>
      <c r="AAK439"/>
      <c r="AAL439"/>
      <c r="AAM439"/>
      <c r="AAN439"/>
      <c r="AAO439"/>
      <c r="AAP439"/>
      <c r="AAQ439"/>
      <c r="AAR439"/>
      <c r="AAS439"/>
      <c r="AAT439"/>
      <c r="AAU439"/>
      <c r="AAV439"/>
      <c r="AAW439"/>
      <c r="AAX439"/>
      <c r="AAY439"/>
      <c r="AAZ439"/>
      <c r="ABA439"/>
      <c r="ABB439"/>
      <c r="ABC439"/>
      <c r="ABD439"/>
      <c r="ABE439"/>
      <c r="ABF439"/>
      <c r="ABG439"/>
      <c r="ABH439"/>
      <c r="ABI439"/>
      <c r="ABJ439"/>
      <c r="ABK439"/>
      <c r="ABL439"/>
      <c r="ABM439"/>
      <c r="ABN439"/>
      <c r="ABO439"/>
      <c r="ABP439"/>
      <c r="ABQ439"/>
      <c r="ABR439"/>
      <c r="ABS439"/>
      <c r="ABT439"/>
      <c r="ABU439"/>
      <c r="ABV439"/>
      <c r="ABW439"/>
      <c r="ABX439"/>
      <c r="ABY439"/>
      <c r="ABZ439"/>
      <c r="ACA439"/>
      <c r="ACB439"/>
      <c r="ACC439"/>
      <c r="ACD439"/>
      <c r="ACE439"/>
      <c r="ACF439"/>
      <c r="ACG439"/>
      <c r="ACH439"/>
      <c r="ACI439"/>
      <c r="ACJ439"/>
      <c r="ACK439"/>
      <c r="ACL439"/>
      <c r="ACM439"/>
      <c r="ACN439"/>
      <c r="ACO439"/>
      <c r="ACP439"/>
      <c r="ACQ439"/>
      <c r="ACR439"/>
      <c r="ACS439"/>
      <c r="ACT439"/>
      <c r="ACU439"/>
      <c r="ACV439"/>
      <c r="ACW439"/>
      <c r="ACX439"/>
      <c r="ACY439"/>
      <c r="ACZ439"/>
      <c r="ADA439"/>
      <c r="ADB439"/>
      <c r="ADC439"/>
      <c r="ADD439"/>
      <c r="ADE439"/>
      <c r="ADF439"/>
      <c r="ADG439"/>
      <c r="ADH439"/>
      <c r="ADI439"/>
      <c r="ADJ439"/>
      <c r="ADK439"/>
      <c r="ADL439"/>
      <c r="ADM439"/>
      <c r="ADN439"/>
      <c r="ADO439"/>
      <c r="ADP439"/>
      <c r="ADQ439"/>
      <c r="ADR439"/>
      <c r="ADS439"/>
      <c r="ADT439"/>
      <c r="ADU439"/>
      <c r="ADV439"/>
      <c r="ADW439"/>
      <c r="ADX439"/>
      <c r="ADY439"/>
      <c r="ADZ439"/>
      <c r="AEA439"/>
      <c r="AEB439"/>
      <c r="AEC439"/>
      <c r="AED439"/>
      <c r="AEE439"/>
      <c r="AEF439"/>
      <c r="AEG439"/>
      <c r="AEH439"/>
      <c r="AEI439"/>
      <c r="AEJ439"/>
      <c r="AEK439"/>
      <c r="AEL439"/>
      <c r="AEM439"/>
      <c r="AEN439"/>
      <c r="AEO439"/>
      <c r="AEP439"/>
      <c r="AEQ439"/>
      <c r="AER439"/>
      <c r="AES439"/>
      <c r="AET439"/>
      <c r="AEU439"/>
      <c r="AEV439"/>
      <c r="AEW439"/>
      <c r="AEX439"/>
      <c r="AEY439"/>
      <c r="AEZ439"/>
      <c r="AFA439"/>
      <c r="AFB439"/>
      <c r="AFC439"/>
      <c r="AFD439"/>
      <c r="AFE439"/>
      <c r="AFF439"/>
      <c r="AFG439"/>
      <c r="AFH439"/>
      <c r="AFI439"/>
      <c r="AFJ439"/>
      <c r="AFK439"/>
      <c r="AFL439"/>
      <c r="AFM439"/>
      <c r="AFN439"/>
      <c r="AFO439"/>
      <c r="AFP439"/>
      <c r="AFQ439"/>
      <c r="AFR439"/>
      <c r="AFS439"/>
      <c r="AFT439"/>
      <c r="AFU439"/>
      <c r="AFV439"/>
      <c r="AFW439"/>
      <c r="AFX439"/>
      <c r="AFY439"/>
      <c r="AFZ439"/>
      <c r="AGA439"/>
      <c r="AGB439"/>
      <c r="AGC439"/>
      <c r="AGD439"/>
      <c r="AGE439"/>
      <c r="AGF439"/>
      <c r="AGG439"/>
      <c r="AGH439"/>
      <c r="AGI439"/>
      <c r="AGJ439"/>
      <c r="AGK439"/>
      <c r="AGL439"/>
      <c r="AGM439"/>
      <c r="AGN439"/>
      <c r="AGO439"/>
      <c r="AGP439"/>
      <c r="AGQ439"/>
      <c r="AGR439"/>
      <c r="AGS439"/>
      <c r="AGT439"/>
      <c r="AGU439"/>
      <c r="AGV439"/>
      <c r="AGW439"/>
      <c r="AGX439"/>
      <c r="AGY439"/>
      <c r="AGZ439"/>
      <c r="AHA439"/>
      <c r="AHB439"/>
      <c r="AHC439"/>
      <c r="AHD439"/>
      <c r="AHE439"/>
      <c r="AHF439"/>
      <c r="AHG439"/>
      <c r="AHH439"/>
      <c r="AHI439"/>
      <c r="AHJ439"/>
      <c r="AHK439"/>
      <c r="AHL439"/>
      <c r="AHM439"/>
      <c r="AHN439"/>
      <c r="AHO439"/>
      <c r="AHP439"/>
      <c r="AHQ439"/>
      <c r="AHR439"/>
      <c r="AHS439"/>
      <c r="AHT439"/>
      <c r="AHU439"/>
      <c r="AHV439"/>
      <c r="AHW439"/>
      <c r="AHX439"/>
      <c r="AHY439"/>
      <c r="AHZ439"/>
      <c r="AIA439"/>
      <c r="AIB439"/>
      <c r="AIC439"/>
      <c r="AID439"/>
      <c r="AIE439"/>
      <c r="AIF439"/>
      <c r="AIG439"/>
      <c r="AIH439"/>
      <c r="AII439"/>
      <c r="AIJ439"/>
      <c r="AIK439"/>
      <c r="AIL439"/>
      <c r="AIM439"/>
      <c r="AIN439"/>
      <c r="AIO439"/>
      <c r="AIP439"/>
      <c r="AIQ439"/>
      <c r="AIR439"/>
      <c r="AIS439"/>
      <c r="AIT439"/>
      <c r="AIU439"/>
      <c r="AIV439"/>
      <c r="AIW439"/>
      <c r="AIX439"/>
      <c r="AIY439"/>
      <c r="AIZ439"/>
      <c r="AJA439"/>
      <c r="AJB439"/>
      <c r="AJC439"/>
      <c r="AJD439"/>
      <c r="AJE439"/>
      <c r="AJF439"/>
      <c r="AJG439"/>
      <c r="AJH439"/>
      <c r="AJI439"/>
      <c r="AJJ439"/>
      <c r="AJK439"/>
      <c r="AJL439"/>
      <c r="AJM439"/>
      <c r="AJN439"/>
      <c r="AJO439"/>
      <c r="AJP439"/>
      <c r="AJQ439"/>
      <c r="AJR439"/>
      <c r="AJS439"/>
      <c r="AJT439"/>
      <c r="AJU439"/>
      <c r="AJV439"/>
      <c r="AJW439"/>
      <c r="AJX439"/>
      <c r="AJY439"/>
      <c r="AJZ439"/>
      <c r="AKA439"/>
      <c r="AKB439"/>
      <c r="AKC439"/>
      <c r="AKD439"/>
      <c r="AKE439"/>
      <c r="AKF439"/>
      <c r="AKG439"/>
      <c r="AKH439"/>
      <c r="AKI439"/>
      <c r="AKJ439"/>
      <c r="AKK439"/>
      <c r="AKL439"/>
      <c r="AKM439"/>
      <c r="AKN439"/>
      <c r="AKO439"/>
      <c r="AKP439"/>
      <c r="AKQ439"/>
      <c r="AKR439"/>
      <c r="AKS439"/>
      <c r="AKT439"/>
      <c r="AKU439"/>
      <c r="AKV439"/>
      <c r="AKW439"/>
      <c r="AKX439"/>
      <c r="AKY439"/>
      <c r="AKZ439"/>
      <c r="ALA439"/>
      <c r="ALB439"/>
      <c r="ALC439"/>
      <c r="ALD439"/>
      <c r="ALE439"/>
      <c r="ALF439"/>
      <c r="ALG439"/>
      <c r="ALH439"/>
      <c r="ALI439"/>
      <c r="ALJ439"/>
      <c r="ALK439"/>
      <c r="ALL439"/>
      <c r="ALM439"/>
      <c r="ALN439"/>
      <c r="ALO439"/>
      <c r="ALP439"/>
      <c r="ALQ439"/>
      <c r="ALR439"/>
      <c r="ALS439"/>
      <c r="ALT439"/>
      <c r="ALU439"/>
      <c r="ALV439"/>
      <c r="ALW439"/>
      <c r="ALX439"/>
      <c r="ALY439"/>
      <c r="ALZ439"/>
      <c r="AMA439"/>
      <c r="AMB439"/>
      <c r="AMC439"/>
      <c r="AMD439"/>
      <c r="AME439"/>
      <c r="AMF439"/>
      <c r="AMG439"/>
      <c r="AMH439"/>
      <c r="AMI439"/>
      <c r="AMJ439"/>
    </row>
    <row r="440" spans="1:1024" ht="20" customHeight="1" x14ac:dyDescent="0.2">
      <c r="A440"/>
      <c r="B440"/>
      <c r="C440"/>
      <c r="D440"/>
      <c r="E440" s="2"/>
      <c r="F440" s="2"/>
      <c r="G440" s="271"/>
      <c r="H440" s="2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c r="AAA440"/>
      <c r="AAB440"/>
      <c r="AAC440"/>
      <c r="AAD440"/>
      <c r="AAE440"/>
      <c r="AAF440"/>
      <c r="AAG440"/>
      <c r="AAH440"/>
      <c r="AAI440"/>
      <c r="AAJ440"/>
      <c r="AAK440"/>
      <c r="AAL440"/>
      <c r="AAM440"/>
      <c r="AAN440"/>
      <c r="AAO440"/>
      <c r="AAP440"/>
      <c r="AAQ440"/>
      <c r="AAR440"/>
      <c r="AAS440"/>
      <c r="AAT440"/>
      <c r="AAU440"/>
      <c r="AAV440"/>
      <c r="AAW440"/>
      <c r="AAX440"/>
      <c r="AAY440"/>
      <c r="AAZ440"/>
      <c r="ABA440"/>
      <c r="ABB440"/>
      <c r="ABC440"/>
      <c r="ABD440"/>
      <c r="ABE440"/>
      <c r="ABF440"/>
      <c r="ABG440"/>
      <c r="ABH440"/>
      <c r="ABI440"/>
      <c r="ABJ440"/>
      <c r="ABK440"/>
      <c r="ABL440"/>
      <c r="ABM440"/>
      <c r="ABN440"/>
      <c r="ABO440"/>
      <c r="ABP440"/>
      <c r="ABQ440"/>
      <c r="ABR440"/>
      <c r="ABS440"/>
      <c r="ABT440"/>
      <c r="ABU440"/>
      <c r="ABV440"/>
      <c r="ABW440"/>
      <c r="ABX440"/>
      <c r="ABY440"/>
      <c r="ABZ440"/>
      <c r="ACA440"/>
      <c r="ACB440"/>
      <c r="ACC440"/>
      <c r="ACD440"/>
      <c r="ACE440"/>
      <c r="ACF440"/>
      <c r="ACG440"/>
      <c r="ACH440"/>
      <c r="ACI440"/>
      <c r="ACJ440"/>
      <c r="ACK440"/>
      <c r="ACL440"/>
      <c r="ACM440"/>
      <c r="ACN440"/>
      <c r="ACO440"/>
      <c r="ACP440"/>
      <c r="ACQ440"/>
      <c r="ACR440"/>
      <c r="ACS440"/>
      <c r="ACT440"/>
      <c r="ACU440"/>
      <c r="ACV440"/>
      <c r="ACW440"/>
      <c r="ACX440"/>
      <c r="ACY440"/>
      <c r="ACZ440"/>
      <c r="ADA440"/>
      <c r="ADB440"/>
      <c r="ADC440"/>
      <c r="ADD440"/>
      <c r="ADE440"/>
      <c r="ADF440"/>
      <c r="ADG440"/>
      <c r="ADH440"/>
      <c r="ADI440"/>
      <c r="ADJ440"/>
      <c r="ADK440"/>
      <c r="ADL440"/>
      <c r="ADM440"/>
      <c r="ADN440"/>
      <c r="ADO440"/>
      <c r="ADP440"/>
      <c r="ADQ440"/>
      <c r="ADR440"/>
      <c r="ADS440"/>
      <c r="ADT440"/>
      <c r="ADU440"/>
      <c r="ADV440"/>
      <c r="ADW440"/>
      <c r="ADX440"/>
      <c r="ADY440"/>
      <c r="ADZ440"/>
      <c r="AEA440"/>
      <c r="AEB440"/>
      <c r="AEC440"/>
      <c r="AED440"/>
      <c r="AEE440"/>
      <c r="AEF440"/>
      <c r="AEG440"/>
      <c r="AEH440"/>
      <c r="AEI440"/>
      <c r="AEJ440"/>
      <c r="AEK440"/>
      <c r="AEL440"/>
      <c r="AEM440"/>
      <c r="AEN440"/>
      <c r="AEO440"/>
      <c r="AEP440"/>
      <c r="AEQ440"/>
      <c r="AER440"/>
      <c r="AES440"/>
      <c r="AET440"/>
      <c r="AEU440"/>
      <c r="AEV440"/>
      <c r="AEW440"/>
      <c r="AEX440"/>
      <c r="AEY440"/>
      <c r="AEZ440"/>
      <c r="AFA440"/>
      <c r="AFB440"/>
      <c r="AFC440"/>
      <c r="AFD440"/>
      <c r="AFE440"/>
      <c r="AFF440"/>
      <c r="AFG440"/>
      <c r="AFH440"/>
      <c r="AFI440"/>
      <c r="AFJ440"/>
      <c r="AFK440"/>
      <c r="AFL440"/>
      <c r="AFM440"/>
      <c r="AFN440"/>
      <c r="AFO440"/>
      <c r="AFP440"/>
      <c r="AFQ440"/>
      <c r="AFR440"/>
      <c r="AFS440"/>
      <c r="AFT440"/>
      <c r="AFU440"/>
      <c r="AFV440"/>
      <c r="AFW440"/>
      <c r="AFX440"/>
      <c r="AFY440"/>
      <c r="AFZ440"/>
      <c r="AGA440"/>
      <c r="AGB440"/>
      <c r="AGC440"/>
      <c r="AGD440"/>
      <c r="AGE440"/>
      <c r="AGF440"/>
      <c r="AGG440"/>
      <c r="AGH440"/>
      <c r="AGI440"/>
      <c r="AGJ440"/>
      <c r="AGK440"/>
      <c r="AGL440"/>
      <c r="AGM440"/>
      <c r="AGN440"/>
      <c r="AGO440"/>
      <c r="AGP440"/>
      <c r="AGQ440"/>
      <c r="AGR440"/>
      <c r="AGS440"/>
      <c r="AGT440"/>
      <c r="AGU440"/>
      <c r="AGV440"/>
      <c r="AGW440"/>
      <c r="AGX440"/>
      <c r="AGY440"/>
      <c r="AGZ440"/>
      <c r="AHA440"/>
      <c r="AHB440"/>
      <c r="AHC440"/>
      <c r="AHD440"/>
      <c r="AHE440"/>
      <c r="AHF440"/>
      <c r="AHG440"/>
      <c r="AHH440"/>
      <c r="AHI440"/>
      <c r="AHJ440"/>
      <c r="AHK440"/>
      <c r="AHL440"/>
      <c r="AHM440"/>
      <c r="AHN440"/>
      <c r="AHO440"/>
      <c r="AHP440"/>
      <c r="AHQ440"/>
      <c r="AHR440"/>
      <c r="AHS440"/>
      <c r="AHT440"/>
      <c r="AHU440"/>
      <c r="AHV440"/>
      <c r="AHW440"/>
      <c r="AHX440"/>
      <c r="AHY440"/>
      <c r="AHZ440"/>
      <c r="AIA440"/>
      <c r="AIB440"/>
      <c r="AIC440"/>
      <c r="AID440"/>
      <c r="AIE440"/>
      <c r="AIF440"/>
      <c r="AIG440"/>
      <c r="AIH440"/>
      <c r="AII440"/>
      <c r="AIJ440"/>
      <c r="AIK440"/>
      <c r="AIL440"/>
      <c r="AIM440"/>
      <c r="AIN440"/>
      <c r="AIO440"/>
      <c r="AIP440"/>
      <c r="AIQ440"/>
      <c r="AIR440"/>
      <c r="AIS440"/>
      <c r="AIT440"/>
      <c r="AIU440"/>
      <c r="AIV440"/>
      <c r="AIW440"/>
      <c r="AIX440"/>
      <c r="AIY440"/>
      <c r="AIZ440"/>
      <c r="AJA440"/>
      <c r="AJB440"/>
      <c r="AJC440"/>
      <c r="AJD440"/>
      <c r="AJE440"/>
      <c r="AJF440"/>
      <c r="AJG440"/>
      <c r="AJH440"/>
      <c r="AJI440"/>
      <c r="AJJ440"/>
      <c r="AJK440"/>
      <c r="AJL440"/>
      <c r="AJM440"/>
      <c r="AJN440"/>
      <c r="AJO440"/>
      <c r="AJP440"/>
      <c r="AJQ440"/>
      <c r="AJR440"/>
      <c r="AJS440"/>
      <c r="AJT440"/>
      <c r="AJU440"/>
      <c r="AJV440"/>
      <c r="AJW440"/>
      <c r="AJX440"/>
      <c r="AJY440"/>
      <c r="AJZ440"/>
      <c r="AKA440"/>
      <c r="AKB440"/>
      <c r="AKC440"/>
      <c r="AKD440"/>
      <c r="AKE440"/>
      <c r="AKF440"/>
      <c r="AKG440"/>
      <c r="AKH440"/>
      <c r="AKI440"/>
      <c r="AKJ440"/>
      <c r="AKK440"/>
      <c r="AKL440"/>
      <c r="AKM440"/>
      <c r="AKN440"/>
      <c r="AKO440"/>
      <c r="AKP440"/>
      <c r="AKQ440"/>
      <c r="AKR440"/>
      <c r="AKS440"/>
      <c r="AKT440"/>
      <c r="AKU440"/>
      <c r="AKV440"/>
      <c r="AKW440"/>
      <c r="AKX440"/>
      <c r="AKY440"/>
      <c r="AKZ440"/>
      <c r="ALA440"/>
      <c r="ALB440"/>
      <c r="ALC440"/>
      <c r="ALD440"/>
      <c r="ALE440"/>
      <c r="ALF440"/>
      <c r="ALG440"/>
      <c r="ALH440"/>
      <c r="ALI440"/>
      <c r="ALJ440"/>
      <c r="ALK440"/>
      <c r="ALL440"/>
      <c r="ALM440"/>
      <c r="ALN440"/>
      <c r="ALO440"/>
      <c r="ALP440"/>
      <c r="ALQ440"/>
      <c r="ALR440"/>
      <c r="ALS440"/>
      <c r="ALT440"/>
      <c r="ALU440"/>
      <c r="ALV440"/>
      <c r="ALW440"/>
      <c r="ALX440"/>
      <c r="ALY440"/>
      <c r="ALZ440"/>
      <c r="AMA440"/>
      <c r="AMB440"/>
      <c r="AMC440"/>
      <c r="AMD440"/>
      <c r="AME440"/>
      <c r="AMF440"/>
      <c r="AMG440"/>
      <c r="AMH440"/>
      <c r="AMI440"/>
      <c r="AMJ440"/>
    </row>
    <row r="441" spans="1:1024" ht="20" customHeight="1" x14ac:dyDescent="0.2">
      <c r="A441"/>
      <c r="B441"/>
      <c r="C441"/>
      <c r="D441"/>
      <c r="E441" s="2"/>
      <c r="F441" s="2"/>
      <c r="G441" s="271"/>
      <c r="H441" s="240"/>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c r="AAA441"/>
      <c r="AAB441"/>
      <c r="AAC441"/>
      <c r="AAD441"/>
      <c r="AAE441"/>
      <c r="AAF441"/>
      <c r="AAG441"/>
      <c r="AAH441"/>
      <c r="AAI441"/>
      <c r="AAJ441"/>
      <c r="AAK441"/>
      <c r="AAL441"/>
      <c r="AAM441"/>
      <c r="AAN441"/>
      <c r="AAO441"/>
      <c r="AAP441"/>
      <c r="AAQ441"/>
      <c r="AAR441"/>
      <c r="AAS441"/>
      <c r="AAT441"/>
      <c r="AAU441"/>
      <c r="AAV441"/>
      <c r="AAW441"/>
      <c r="AAX441"/>
      <c r="AAY441"/>
      <c r="AAZ441"/>
      <c r="ABA441"/>
      <c r="ABB441"/>
      <c r="ABC441"/>
      <c r="ABD441"/>
      <c r="ABE441"/>
      <c r="ABF441"/>
      <c r="ABG441"/>
      <c r="ABH441"/>
      <c r="ABI441"/>
      <c r="ABJ441"/>
      <c r="ABK441"/>
      <c r="ABL441"/>
      <c r="ABM441"/>
      <c r="ABN441"/>
      <c r="ABO441"/>
      <c r="ABP441"/>
      <c r="ABQ441"/>
      <c r="ABR441"/>
      <c r="ABS441"/>
      <c r="ABT441"/>
      <c r="ABU441"/>
      <c r="ABV441"/>
      <c r="ABW441"/>
      <c r="ABX441"/>
      <c r="ABY441"/>
      <c r="ABZ441"/>
      <c r="ACA441"/>
      <c r="ACB441"/>
      <c r="ACC441"/>
      <c r="ACD441"/>
      <c r="ACE441"/>
      <c r="ACF441"/>
      <c r="ACG441"/>
      <c r="ACH441"/>
      <c r="ACI441"/>
      <c r="ACJ441"/>
      <c r="ACK441"/>
      <c r="ACL441"/>
      <c r="ACM441"/>
      <c r="ACN441"/>
      <c r="ACO441"/>
      <c r="ACP441"/>
      <c r="ACQ441"/>
      <c r="ACR441"/>
      <c r="ACS441"/>
      <c r="ACT441"/>
      <c r="ACU441"/>
      <c r="ACV441"/>
      <c r="ACW441"/>
      <c r="ACX441"/>
      <c r="ACY441"/>
      <c r="ACZ441"/>
      <c r="ADA441"/>
      <c r="ADB441"/>
      <c r="ADC441"/>
      <c r="ADD441"/>
      <c r="ADE441"/>
      <c r="ADF441"/>
      <c r="ADG441"/>
      <c r="ADH441"/>
      <c r="ADI441"/>
      <c r="ADJ441"/>
      <c r="ADK441"/>
      <c r="ADL441"/>
      <c r="ADM441"/>
      <c r="ADN441"/>
      <c r="ADO441"/>
      <c r="ADP441"/>
      <c r="ADQ441"/>
      <c r="ADR441"/>
      <c r="ADS441"/>
      <c r="ADT441"/>
      <c r="ADU441"/>
      <c r="ADV441"/>
      <c r="ADW441"/>
      <c r="ADX441"/>
      <c r="ADY441"/>
      <c r="ADZ441"/>
      <c r="AEA441"/>
      <c r="AEB441"/>
      <c r="AEC441"/>
      <c r="AED441"/>
      <c r="AEE441"/>
      <c r="AEF441"/>
      <c r="AEG441"/>
      <c r="AEH441"/>
      <c r="AEI441"/>
      <c r="AEJ441"/>
      <c r="AEK441"/>
      <c r="AEL441"/>
      <c r="AEM441"/>
      <c r="AEN441"/>
      <c r="AEO441"/>
      <c r="AEP441"/>
      <c r="AEQ441"/>
      <c r="AER441"/>
      <c r="AES441"/>
      <c r="AET441"/>
      <c r="AEU441"/>
      <c r="AEV441"/>
      <c r="AEW441"/>
      <c r="AEX441"/>
      <c r="AEY441"/>
      <c r="AEZ441"/>
      <c r="AFA441"/>
      <c r="AFB441"/>
      <c r="AFC441"/>
      <c r="AFD441"/>
      <c r="AFE441"/>
      <c r="AFF441"/>
      <c r="AFG441"/>
      <c r="AFH441"/>
      <c r="AFI441"/>
      <c r="AFJ441"/>
      <c r="AFK441"/>
      <c r="AFL441"/>
      <c r="AFM441"/>
      <c r="AFN441"/>
      <c r="AFO441"/>
      <c r="AFP441"/>
      <c r="AFQ441"/>
      <c r="AFR441"/>
      <c r="AFS441"/>
      <c r="AFT441"/>
      <c r="AFU441"/>
      <c r="AFV441"/>
      <c r="AFW441"/>
      <c r="AFX441"/>
      <c r="AFY441"/>
      <c r="AFZ441"/>
      <c r="AGA441"/>
      <c r="AGB441"/>
      <c r="AGC441"/>
      <c r="AGD441"/>
      <c r="AGE441"/>
      <c r="AGF441"/>
      <c r="AGG441"/>
      <c r="AGH441"/>
      <c r="AGI441"/>
      <c r="AGJ441"/>
      <c r="AGK441"/>
      <c r="AGL441"/>
      <c r="AGM441"/>
      <c r="AGN441"/>
      <c r="AGO441"/>
      <c r="AGP441"/>
      <c r="AGQ441"/>
      <c r="AGR441"/>
      <c r="AGS441"/>
      <c r="AGT441"/>
      <c r="AGU441"/>
      <c r="AGV441"/>
      <c r="AGW441"/>
      <c r="AGX441"/>
      <c r="AGY441"/>
      <c r="AGZ441"/>
      <c r="AHA441"/>
      <c r="AHB441"/>
      <c r="AHC441"/>
      <c r="AHD441"/>
      <c r="AHE441"/>
      <c r="AHF441"/>
      <c r="AHG441"/>
      <c r="AHH441"/>
      <c r="AHI441"/>
      <c r="AHJ441"/>
      <c r="AHK441"/>
      <c r="AHL441"/>
      <c r="AHM441"/>
      <c r="AHN441"/>
      <c r="AHO441"/>
      <c r="AHP441"/>
      <c r="AHQ441"/>
      <c r="AHR441"/>
      <c r="AHS441"/>
      <c r="AHT441"/>
      <c r="AHU441"/>
      <c r="AHV441"/>
      <c r="AHW441"/>
      <c r="AHX441"/>
      <c r="AHY441"/>
      <c r="AHZ441"/>
      <c r="AIA441"/>
      <c r="AIB441"/>
      <c r="AIC441"/>
      <c r="AID441"/>
      <c r="AIE441"/>
      <c r="AIF441"/>
      <c r="AIG441"/>
      <c r="AIH441"/>
      <c r="AII441"/>
      <c r="AIJ441"/>
      <c r="AIK441"/>
      <c r="AIL441"/>
      <c r="AIM441"/>
      <c r="AIN441"/>
      <c r="AIO441"/>
      <c r="AIP441"/>
      <c r="AIQ441"/>
      <c r="AIR441"/>
      <c r="AIS441"/>
      <c r="AIT441"/>
      <c r="AIU441"/>
      <c r="AIV441"/>
      <c r="AIW441"/>
      <c r="AIX441"/>
      <c r="AIY441"/>
      <c r="AIZ441"/>
      <c r="AJA441"/>
      <c r="AJB441"/>
      <c r="AJC441"/>
      <c r="AJD441"/>
      <c r="AJE441"/>
      <c r="AJF441"/>
      <c r="AJG441"/>
      <c r="AJH441"/>
      <c r="AJI441"/>
      <c r="AJJ441"/>
      <c r="AJK441"/>
      <c r="AJL441"/>
      <c r="AJM441"/>
      <c r="AJN441"/>
      <c r="AJO441"/>
      <c r="AJP441"/>
      <c r="AJQ441"/>
      <c r="AJR441"/>
      <c r="AJS441"/>
      <c r="AJT441"/>
      <c r="AJU441"/>
      <c r="AJV441"/>
      <c r="AJW441"/>
      <c r="AJX441"/>
      <c r="AJY441"/>
      <c r="AJZ441"/>
      <c r="AKA441"/>
      <c r="AKB441"/>
      <c r="AKC441"/>
      <c r="AKD441"/>
      <c r="AKE441"/>
      <c r="AKF441"/>
      <c r="AKG441"/>
      <c r="AKH441"/>
      <c r="AKI441"/>
      <c r="AKJ441"/>
      <c r="AKK441"/>
      <c r="AKL441"/>
      <c r="AKM441"/>
      <c r="AKN441"/>
      <c r="AKO441"/>
      <c r="AKP441"/>
      <c r="AKQ441"/>
      <c r="AKR441"/>
      <c r="AKS441"/>
      <c r="AKT441"/>
      <c r="AKU441"/>
      <c r="AKV441"/>
      <c r="AKW441"/>
      <c r="AKX441"/>
      <c r="AKY441"/>
      <c r="AKZ441"/>
      <c r="ALA441"/>
      <c r="ALB441"/>
      <c r="ALC441"/>
      <c r="ALD441"/>
      <c r="ALE441"/>
      <c r="ALF441"/>
      <c r="ALG441"/>
      <c r="ALH441"/>
      <c r="ALI441"/>
      <c r="ALJ441"/>
      <c r="ALK441"/>
      <c r="ALL441"/>
      <c r="ALM441"/>
      <c r="ALN441"/>
      <c r="ALO441"/>
      <c r="ALP441"/>
      <c r="ALQ441"/>
      <c r="ALR441"/>
      <c r="ALS441"/>
      <c r="ALT441"/>
      <c r="ALU441"/>
      <c r="ALV441"/>
      <c r="ALW441"/>
      <c r="ALX441"/>
      <c r="ALY441"/>
      <c r="ALZ441"/>
      <c r="AMA441"/>
      <c r="AMB441"/>
      <c r="AMC441"/>
      <c r="AMD441"/>
      <c r="AME441"/>
      <c r="AMF441"/>
      <c r="AMG441"/>
      <c r="AMH441"/>
      <c r="AMI441"/>
      <c r="AMJ441"/>
    </row>
    <row r="442" spans="1:1024" ht="20" customHeight="1" x14ac:dyDescent="0.2">
      <c r="A442"/>
      <c r="B442"/>
      <c r="C442"/>
      <c r="D442"/>
      <c r="E442" s="2"/>
      <c r="F442" s="2"/>
      <c r="G442" s="271"/>
      <c r="H442" s="240"/>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c r="AAA442"/>
      <c r="AAB442"/>
      <c r="AAC442"/>
      <c r="AAD442"/>
      <c r="AAE442"/>
      <c r="AAF442"/>
      <c r="AAG442"/>
      <c r="AAH442"/>
      <c r="AAI442"/>
      <c r="AAJ442"/>
      <c r="AAK442"/>
      <c r="AAL442"/>
      <c r="AAM442"/>
      <c r="AAN442"/>
      <c r="AAO442"/>
      <c r="AAP442"/>
      <c r="AAQ442"/>
      <c r="AAR442"/>
      <c r="AAS442"/>
      <c r="AAT442"/>
      <c r="AAU442"/>
      <c r="AAV442"/>
      <c r="AAW442"/>
      <c r="AAX442"/>
      <c r="AAY442"/>
      <c r="AAZ442"/>
      <c r="ABA442"/>
      <c r="ABB442"/>
      <c r="ABC442"/>
      <c r="ABD442"/>
      <c r="ABE442"/>
      <c r="ABF442"/>
      <c r="ABG442"/>
      <c r="ABH442"/>
      <c r="ABI442"/>
      <c r="ABJ442"/>
      <c r="ABK442"/>
      <c r="ABL442"/>
      <c r="ABM442"/>
      <c r="ABN442"/>
      <c r="ABO442"/>
      <c r="ABP442"/>
      <c r="ABQ442"/>
      <c r="ABR442"/>
      <c r="ABS442"/>
      <c r="ABT442"/>
      <c r="ABU442"/>
      <c r="ABV442"/>
      <c r="ABW442"/>
      <c r="ABX442"/>
      <c r="ABY442"/>
      <c r="ABZ442"/>
      <c r="ACA442"/>
      <c r="ACB442"/>
      <c r="ACC442"/>
      <c r="ACD442"/>
      <c r="ACE442"/>
      <c r="ACF442"/>
      <c r="ACG442"/>
      <c r="ACH442"/>
      <c r="ACI442"/>
      <c r="ACJ442"/>
      <c r="ACK442"/>
      <c r="ACL442"/>
      <c r="ACM442"/>
      <c r="ACN442"/>
      <c r="ACO442"/>
      <c r="ACP442"/>
      <c r="ACQ442"/>
      <c r="ACR442"/>
      <c r="ACS442"/>
      <c r="ACT442"/>
      <c r="ACU442"/>
      <c r="ACV442"/>
      <c r="ACW442"/>
      <c r="ACX442"/>
      <c r="ACY442"/>
      <c r="ACZ442"/>
      <c r="ADA442"/>
      <c r="ADB442"/>
      <c r="ADC442"/>
      <c r="ADD442"/>
      <c r="ADE442"/>
      <c r="ADF442"/>
      <c r="ADG442"/>
      <c r="ADH442"/>
      <c r="ADI442"/>
      <c r="ADJ442"/>
      <c r="ADK442"/>
      <c r="ADL442"/>
      <c r="ADM442"/>
      <c r="ADN442"/>
      <c r="ADO442"/>
      <c r="ADP442"/>
      <c r="ADQ442"/>
      <c r="ADR442"/>
      <c r="ADS442"/>
      <c r="ADT442"/>
      <c r="ADU442"/>
      <c r="ADV442"/>
      <c r="ADW442"/>
      <c r="ADX442"/>
      <c r="ADY442"/>
      <c r="ADZ442"/>
      <c r="AEA442"/>
      <c r="AEB442"/>
      <c r="AEC442"/>
      <c r="AED442"/>
      <c r="AEE442"/>
      <c r="AEF442"/>
      <c r="AEG442"/>
      <c r="AEH442"/>
      <c r="AEI442"/>
      <c r="AEJ442"/>
      <c r="AEK442"/>
      <c r="AEL442"/>
      <c r="AEM442"/>
      <c r="AEN442"/>
      <c r="AEO442"/>
      <c r="AEP442"/>
      <c r="AEQ442"/>
      <c r="AER442"/>
      <c r="AES442"/>
      <c r="AET442"/>
      <c r="AEU442"/>
      <c r="AEV442"/>
      <c r="AEW442"/>
      <c r="AEX442"/>
      <c r="AEY442"/>
      <c r="AEZ442"/>
      <c r="AFA442"/>
      <c r="AFB442"/>
      <c r="AFC442"/>
      <c r="AFD442"/>
      <c r="AFE442"/>
      <c r="AFF442"/>
      <c r="AFG442"/>
      <c r="AFH442"/>
      <c r="AFI442"/>
      <c r="AFJ442"/>
      <c r="AFK442"/>
      <c r="AFL442"/>
      <c r="AFM442"/>
      <c r="AFN442"/>
      <c r="AFO442"/>
      <c r="AFP442"/>
      <c r="AFQ442"/>
      <c r="AFR442"/>
      <c r="AFS442"/>
      <c r="AFT442"/>
      <c r="AFU442"/>
      <c r="AFV442"/>
      <c r="AFW442"/>
      <c r="AFX442"/>
      <c r="AFY442"/>
      <c r="AFZ442"/>
      <c r="AGA442"/>
      <c r="AGB442"/>
      <c r="AGC442"/>
      <c r="AGD442"/>
      <c r="AGE442"/>
      <c r="AGF442"/>
      <c r="AGG442"/>
      <c r="AGH442"/>
      <c r="AGI442"/>
      <c r="AGJ442"/>
      <c r="AGK442"/>
      <c r="AGL442"/>
      <c r="AGM442"/>
      <c r="AGN442"/>
      <c r="AGO442"/>
      <c r="AGP442"/>
      <c r="AGQ442"/>
      <c r="AGR442"/>
      <c r="AGS442"/>
      <c r="AGT442"/>
      <c r="AGU442"/>
      <c r="AGV442"/>
      <c r="AGW442"/>
      <c r="AGX442"/>
      <c r="AGY442"/>
      <c r="AGZ442"/>
      <c r="AHA442"/>
      <c r="AHB442"/>
      <c r="AHC442"/>
      <c r="AHD442"/>
      <c r="AHE442"/>
      <c r="AHF442"/>
      <c r="AHG442"/>
      <c r="AHH442"/>
      <c r="AHI442"/>
      <c r="AHJ442"/>
      <c r="AHK442"/>
      <c r="AHL442"/>
      <c r="AHM442"/>
      <c r="AHN442"/>
      <c r="AHO442"/>
      <c r="AHP442"/>
      <c r="AHQ442"/>
      <c r="AHR442"/>
      <c r="AHS442"/>
      <c r="AHT442"/>
      <c r="AHU442"/>
      <c r="AHV442"/>
      <c r="AHW442"/>
      <c r="AHX442"/>
      <c r="AHY442"/>
      <c r="AHZ442"/>
      <c r="AIA442"/>
      <c r="AIB442"/>
      <c r="AIC442"/>
      <c r="AID442"/>
      <c r="AIE442"/>
      <c r="AIF442"/>
      <c r="AIG442"/>
      <c r="AIH442"/>
      <c r="AII442"/>
      <c r="AIJ442"/>
      <c r="AIK442"/>
      <c r="AIL442"/>
      <c r="AIM442"/>
      <c r="AIN442"/>
      <c r="AIO442"/>
      <c r="AIP442"/>
      <c r="AIQ442"/>
      <c r="AIR442"/>
      <c r="AIS442"/>
      <c r="AIT442"/>
      <c r="AIU442"/>
      <c r="AIV442"/>
      <c r="AIW442"/>
      <c r="AIX442"/>
      <c r="AIY442"/>
      <c r="AIZ442"/>
      <c r="AJA442"/>
      <c r="AJB442"/>
      <c r="AJC442"/>
      <c r="AJD442"/>
      <c r="AJE442"/>
      <c r="AJF442"/>
      <c r="AJG442"/>
      <c r="AJH442"/>
      <c r="AJI442"/>
      <c r="AJJ442"/>
      <c r="AJK442"/>
      <c r="AJL442"/>
      <c r="AJM442"/>
      <c r="AJN442"/>
      <c r="AJO442"/>
      <c r="AJP442"/>
      <c r="AJQ442"/>
      <c r="AJR442"/>
      <c r="AJS442"/>
      <c r="AJT442"/>
      <c r="AJU442"/>
      <c r="AJV442"/>
      <c r="AJW442"/>
      <c r="AJX442"/>
      <c r="AJY442"/>
      <c r="AJZ442"/>
      <c r="AKA442"/>
      <c r="AKB442"/>
      <c r="AKC442"/>
      <c r="AKD442"/>
      <c r="AKE442"/>
      <c r="AKF442"/>
      <c r="AKG442"/>
      <c r="AKH442"/>
      <c r="AKI442"/>
      <c r="AKJ442"/>
      <c r="AKK442"/>
      <c r="AKL442"/>
      <c r="AKM442"/>
      <c r="AKN442"/>
      <c r="AKO442"/>
      <c r="AKP442"/>
      <c r="AKQ442"/>
      <c r="AKR442"/>
      <c r="AKS442"/>
      <c r="AKT442"/>
      <c r="AKU442"/>
      <c r="AKV442"/>
      <c r="AKW442"/>
      <c r="AKX442"/>
      <c r="AKY442"/>
      <c r="AKZ442"/>
      <c r="ALA442"/>
      <c r="ALB442"/>
      <c r="ALC442"/>
      <c r="ALD442"/>
      <c r="ALE442"/>
      <c r="ALF442"/>
      <c r="ALG442"/>
      <c r="ALH442"/>
      <c r="ALI442"/>
      <c r="ALJ442"/>
      <c r="ALK442"/>
      <c r="ALL442"/>
      <c r="ALM442"/>
      <c r="ALN442"/>
      <c r="ALO442"/>
      <c r="ALP442"/>
      <c r="ALQ442"/>
      <c r="ALR442"/>
      <c r="ALS442"/>
      <c r="ALT442"/>
      <c r="ALU442"/>
      <c r="ALV442"/>
      <c r="ALW442"/>
      <c r="ALX442"/>
      <c r="ALY442"/>
      <c r="ALZ442"/>
      <c r="AMA442"/>
      <c r="AMB442"/>
      <c r="AMC442"/>
      <c r="AMD442"/>
      <c r="AME442"/>
      <c r="AMF442"/>
      <c r="AMG442"/>
      <c r="AMH442"/>
      <c r="AMI442"/>
      <c r="AMJ442"/>
    </row>
    <row r="443" spans="1:1024" ht="20" customHeight="1" x14ac:dyDescent="0.2">
      <c r="A443"/>
      <c r="B443"/>
      <c r="C443"/>
      <c r="D443"/>
      <c r="E443" s="2"/>
      <c r="F443" s="2"/>
      <c r="G443" s="271"/>
      <c r="H443" s="240"/>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c r="AAA443"/>
      <c r="AAB443"/>
      <c r="AAC443"/>
      <c r="AAD443"/>
      <c r="AAE443"/>
      <c r="AAF443"/>
      <c r="AAG443"/>
      <c r="AAH443"/>
      <c r="AAI443"/>
      <c r="AAJ443"/>
      <c r="AAK443"/>
      <c r="AAL443"/>
      <c r="AAM443"/>
      <c r="AAN443"/>
      <c r="AAO443"/>
      <c r="AAP443"/>
      <c r="AAQ443"/>
      <c r="AAR443"/>
      <c r="AAS443"/>
      <c r="AAT443"/>
      <c r="AAU443"/>
      <c r="AAV443"/>
      <c r="AAW443"/>
      <c r="AAX443"/>
      <c r="AAY443"/>
      <c r="AAZ443"/>
      <c r="ABA443"/>
      <c r="ABB443"/>
      <c r="ABC443"/>
      <c r="ABD443"/>
      <c r="ABE443"/>
      <c r="ABF443"/>
      <c r="ABG443"/>
      <c r="ABH443"/>
      <c r="ABI443"/>
      <c r="ABJ443"/>
      <c r="ABK443"/>
      <c r="ABL443"/>
      <c r="ABM443"/>
      <c r="ABN443"/>
      <c r="ABO443"/>
      <c r="ABP443"/>
      <c r="ABQ443"/>
      <c r="ABR443"/>
      <c r="ABS443"/>
      <c r="ABT443"/>
      <c r="ABU443"/>
      <c r="ABV443"/>
      <c r="ABW443"/>
      <c r="ABX443"/>
      <c r="ABY443"/>
      <c r="ABZ443"/>
      <c r="ACA443"/>
      <c r="ACB443"/>
      <c r="ACC443"/>
      <c r="ACD443"/>
      <c r="ACE443"/>
      <c r="ACF443"/>
      <c r="ACG443"/>
      <c r="ACH443"/>
      <c r="ACI443"/>
      <c r="ACJ443"/>
      <c r="ACK443"/>
      <c r="ACL443"/>
      <c r="ACM443"/>
      <c r="ACN443"/>
      <c r="ACO443"/>
      <c r="ACP443"/>
      <c r="ACQ443"/>
      <c r="ACR443"/>
      <c r="ACS443"/>
      <c r="ACT443"/>
      <c r="ACU443"/>
      <c r="ACV443"/>
      <c r="ACW443"/>
      <c r="ACX443"/>
      <c r="ACY443"/>
      <c r="ACZ443"/>
      <c r="ADA443"/>
      <c r="ADB443"/>
      <c r="ADC443"/>
      <c r="ADD443"/>
      <c r="ADE443"/>
      <c r="ADF443"/>
      <c r="ADG443"/>
      <c r="ADH443"/>
      <c r="ADI443"/>
      <c r="ADJ443"/>
      <c r="ADK443"/>
      <c r="ADL443"/>
      <c r="ADM443"/>
      <c r="ADN443"/>
      <c r="ADO443"/>
      <c r="ADP443"/>
      <c r="ADQ443"/>
      <c r="ADR443"/>
      <c r="ADS443"/>
      <c r="ADT443"/>
      <c r="ADU443"/>
      <c r="ADV443"/>
      <c r="ADW443"/>
      <c r="ADX443"/>
      <c r="ADY443"/>
      <c r="ADZ443"/>
      <c r="AEA443"/>
      <c r="AEB443"/>
      <c r="AEC443"/>
      <c r="AED443"/>
      <c r="AEE443"/>
      <c r="AEF443"/>
      <c r="AEG443"/>
      <c r="AEH443"/>
      <c r="AEI443"/>
      <c r="AEJ443"/>
      <c r="AEK443"/>
      <c r="AEL443"/>
      <c r="AEM443"/>
      <c r="AEN443"/>
      <c r="AEO443"/>
      <c r="AEP443"/>
      <c r="AEQ443"/>
      <c r="AER443"/>
      <c r="AES443"/>
      <c r="AET443"/>
      <c r="AEU443"/>
      <c r="AEV443"/>
      <c r="AEW443"/>
      <c r="AEX443"/>
      <c r="AEY443"/>
      <c r="AEZ443"/>
      <c r="AFA443"/>
      <c r="AFB443"/>
      <c r="AFC443"/>
      <c r="AFD443"/>
      <c r="AFE443"/>
      <c r="AFF443"/>
      <c r="AFG443"/>
      <c r="AFH443"/>
      <c r="AFI443"/>
      <c r="AFJ443"/>
      <c r="AFK443"/>
      <c r="AFL443"/>
      <c r="AFM443"/>
      <c r="AFN443"/>
      <c r="AFO443"/>
      <c r="AFP443"/>
      <c r="AFQ443"/>
      <c r="AFR443"/>
      <c r="AFS443"/>
      <c r="AFT443"/>
      <c r="AFU443"/>
      <c r="AFV443"/>
      <c r="AFW443"/>
      <c r="AFX443"/>
      <c r="AFY443"/>
      <c r="AFZ443"/>
      <c r="AGA443"/>
      <c r="AGB443"/>
      <c r="AGC443"/>
      <c r="AGD443"/>
      <c r="AGE443"/>
      <c r="AGF443"/>
      <c r="AGG443"/>
      <c r="AGH443"/>
      <c r="AGI443"/>
      <c r="AGJ443"/>
      <c r="AGK443"/>
      <c r="AGL443"/>
      <c r="AGM443"/>
      <c r="AGN443"/>
      <c r="AGO443"/>
      <c r="AGP443"/>
      <c r="AGQ443"/>
      <c r="AGR443"/>
      <c r="AGS443"/>
      <c r="AGT443"/>
      <c r="AGU443"/>
      <c r="AGV443"/>
      <c r="AGW443"/>
      <c r="AGX443"/>
      <c r="AGY443"/>
      <c r="AGZ443"/>
      <c r="AHA443"/>
      <c r="AHB443"/>
      <c r="AHC443"/>
      <c r="AHD443"/>
      <c r="AHE443"/>
      <c r="AHF443"/>
      <c r="AHG443"/>
      <c r="AHH443"/>
      <c r="AHI443"/>
      <c r="AHJ443"/>
      <c r="AHK443"/>
      <c r="AHL443"/>
      <c r="AHM443"/>
      <c r="AHN443"/>
      <c r="AHO443"/>
      <c r="AHP443"/>
      <c r="AHQ443"/>
      <c r="AHR443"/>
      <c r="AHS443"/>
      <c r="AHT443"/>
      <c r="AHU443"/>
      <c r="AHV443"/>
      <c r="AHW443"/>
      <c r="AHX443"/>
      <c r="AHY443"/>
      <c r="AHZ443"/>
      <c r="AIA443"/>
      <c r="AIB443"/>
      <c r="AIC443"/>
      <c r="AID443"/>
      <c r="AIE443"/>
      <c r="AIF443"/>
      <c r="AIG443"/>
      <c r="AIH443"/>
      <c r="AII443"/>
      <c r="AIJ443"/>
      <c r="AIK443"/>
      <c r="AIL443"/>
      <c r="AIM443"/>
      <c r="AIN443"/>
      <c r="AIO443"/>
      <c r="AIP443"/>
      <c r="AIQ443"/>
      <c r="AIR443"/>
      <c r="AIS443"/>
      <c r="AIT443"/>
      <c r="AIU443"/>
      <c r="AIV443"/>
      <c r="AIW443"/>
      <c r="AIX443"/>
      <c r="AIY443"/>
      <c r="AIZ443"/>
      <c r="AJA443"/>
      <c r="AJB443"/>
      <c r="AJC443"/>
      <c r="AJD443"/>
      <c r="AJE443"/>
      <c r="AJF443"/>
      <c r="AJG443"/>
      <c r="AJH443"/>
      <c r="AJI443"/>
      <c r="AJJ443"/>
      <c r="AJK443"/>
      <c r="AJL443"/>
      <c r="AJM443"/>
      <c r="AJN443"/>
      <c r="AJO443"/>
      <c r="AJP443"/>
      <c r="AJQ443"/>
      <c r="AJR443"/>
      <c r="AJS443"/>
      <c r="AJT443"/>
      <c r="AJU443"/>
      <c r="AJV443"/>
      <c r="AJW443"/>
      <c r="AJX443"/>
      <c r="AJY443"/>
      <c r="AJZ443"/>
      <c r="AKA443"/>
      <c r="AKB443"/>
      <c r="AKC443"/>
      <c r="AKD443"/>
      <c r="AKE443"/>
      <c r="AKF443"/>
      <c r="AKG443"/>
      <c r="AKH443"/>
      <c r="AKI443"/>
      <c r="AKJ443"/>
      <c r="AKK443"/>
      <c r="AKL443"/>
      <c r="AKM443"/>
      <c r="AKN443"/>
      <c r="AKO443"/>
      <c r="AKP443"/>
      <c r="AKQ443"/>
      <c r="AKR443"/>
      <c r="AKS443"/>
      <c r="AKT443"/>
      <c r="AKU443"/>
      <c r="AKV443"/>
      <c r="AKW443"/>
      <c r="AKX443"/>
      <c r="AKY443"/>
      <c r="AKZ443"/>
      <c r="ALA443"/>
      <c r="ALB443"/>
      <c r="ALC443"/>
      <c r="ALD443"/>
      <c r="ALE443"/>
      <c r="ALF443"/>
      <c r="ALG443"/>
      <c r="ALH443"/>
      <c r="ALI443"/>
      <c r="ALJ443"/>
      <c r="ALK443"/>
      <c r="ALL443"/>
      <c r="ALM443"/>
      <c r="ALN443"/>
      <c r="ALO443"/>
      <c r="ALP443"/>
      <c r="ALQ443"/>
      <c r="ALR443"/>
      <c r="ALS443"/>
      <c r="ALT443"/>
      <c r="ALU443"/>
      <c r="ALV443"/>
      <c r="ALW443"/>
      <c r="ALX443"/>
      <c r="ALY443"/>
      <c r="ALZ443"/>
      <c r="AMA443"/>
      <c r="AMB443"/>
      <c r="AMC443"/>
      <c r="AMD443"/>
      <c r="AME443"/>
      <c r="AMF443"/>
      <c r="AMG443"/>
      <c r="AMH443"/>
      <c r="AMI443"/>
      <c r="AMJ443"/>
    </row>
    <row r="444" spans="1:1024" ht="20" customHeight="1" x14ac:dyDescent="0.2">
      <c r="A444"/>
      <c r="B444"/>
      <c r="C444"/>
      <c r="D444"/>
      <c r="E444" s="2"/>
      <c r="F444" s="2"/>
      <c r="G444" s="271"/>
      <c r="H444" s="240"/>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c r="AAA444"/>
      <c r="AAB444"/>
      <c r="AAC444"/>
      <c r="AAD444"/>
      <c r="AAE444"/>
      <c r="AAF444"/>
      <c r="AAG444"/>
      <c r="AAH444"/>
      <c r="AAI444"/>
      <c r="AAJ444"/>
      <c r="AAK444"/>
      <c r="AAL444"/>
      <c r="AAM444"/>
      <c r="AAN444"/>
      <c r="AAO444"/>
      <c r="AAP444"/>
      <c r="AAQ444"/>
      <c r="AAR444"/>
      <c r="AAS444"/>
      <c r="AAT444"/>
      <c r="AAU444"/>
      <c r="AAV444"/>
      <c r="AAW444"/>
      <c r="AAX444"/>
      <c r="AAY444"/>
      <c r="AAZ444"/>
      <c r="ABA444"/>
      <c r="ABB444"/>
      <c r="ABC444"/>
      <c r="ABD444"/>
      <c r="ABE444"/>
      <c r="ABF444"/>
      <c r="ABG444"/>
      <c r="ABH444"/>
      <c r="ABI444"/>
      <c r="ABJ444"/>
      <c r="ABK444"/>
      <c r="ABL444"/>
      <c r="ABM444"/>
      <c r="ABN444"/>
      <c r="ABO444"/>
      <c r="ABP444"/>
      <c r="ABQ444"/>
      <c r="ABR444"/>
      <c r="ABS444"/>
      <c r="ABT444"/>
      <c r="ABU444"/>
      <c r="ABV444"/>
      <c r="ABW444"/>
      <c r="ABX444"/>
      <c r="ABY444"/>
      <c r="ABZ444"/>
      <c r="ACA444"/>
      <c r="ACB444"/>
      <c r="ACC444"/>
      <c r="ACD444"/>
      <c r="ACE444"/>
      <c r="ACF444"/>
      <c r="ACG444"/>
      <c r="ACH444"/>
      <c r="ACI444"/>
      <c r="ACJ444"/>
      <c r="ACK444"/>
      <c r="ACL444"/>
      <c r="ACM444"/>
      <c r="ACN444"/>
      <c r="ACO444"/>
      <c r="ACP444"/>
      <c r="ACQ444"/>
      <c r="ACR444"/>
      <c r="ACS444"/>
      <c r="ACT444"/>
      <c r="ACU444"/>
      <c r="ACV444"/>
      <c r="ACW444"/>
      <c r="ACX444"/>
      <c r="ACY444"/>
      <c r="ACZ444"/>
      <c r="ADA444"/>
      <c r="ADB444"/>
      <c r="ADC444"/>
      <c r="ADD444"/>
      <c r="ADE444"/>
      <c r="ADF444"/>
      <c r="ADG444"/>
      <c r="ADH444"/>
      <c r="ADI444"/>
      <c r="ADJ444"/>
      <c r="ADK444"/>
      <c r="ADL444"/>
      <c r="ADM444"/>
      <c r="ADN444"/>
      <c r="ADO444"/>
      <c r="ADP444"/>
      <c r="ADQ444"/>
      <c r="ADR444"/>
      <c r="ADS444"/>
      <c r="ADT444"/>
      <c r="ADU444"/>
      <c r="ADV444"/>
      <c r="ADW444"/>
      <c r="ADX444"/>
      <c r="ADY444"/>
      <c r="ADZ444"/>
      <c r="AEA444"/>
      <c r="AEB444"/>
      <c r="AEC444"/>
      <c r="AED444"/>
      <c r="AEE444"/>
      <c r="AEF444"/>
      <c r="AEG444"/>
      <c r="AEH444"/>
      <c r="AEI444"/>
      <c r="AEJ444"/>
      <c r="AEK444"/>
      <c r="AEL444"/>
      <c r="AEM444"/>
      <c r="AEN444"/>
      <c r="AEO444"/>
      <c r="AEP444"/>
      <c r="AEQ444"/>
      <c r="AER444"/>
      <c r="AES444"/>
      <c r="AET444"/>
      <c r="AEU444"/>
      <c r="AEV444"/>
      <c r="AEW444"/>
      <c r="AEX444"/>
      <c r="AEY444"/>
      <c r="AEZ444"/>
      <c r="AFA444"/>
      <c r="AFB444"/>
      <c r="AFC444"/>
      <c r="AFD444"/>
      <c r="AFE444"/>
      <c r="AFF444"/>
      <c r="AFG444"/>
      <c r="AFH444"/>
      <c r="AFI444"/>
      <c r="AFJ444"/>
      <c r="AFK444"/>
      <c r="AFL444"/>
      <c r="AFM444"/>
      <c r="AFN444"/>
      <c r="AFO444"/>
      <c r="AFP444"/>
      <c r="AFQ444"/>
      <c r="AFR444"/>
      <c r="AFS444"/>
      <c r="AFT444"/>
      <c r="AFU444"/>
      <c r="AFV444"/>
      <c r="AFW444"/>
      <c r="AFX444"/>
      <c r="AFY444"/>
      <c r="AFZ444"/>
      <c r="AGA444"/>
      <c r="AGB444"/>
      <c r="AGC444"/>
      <c r="AGD444"/>
      <c r="AGE444"/>
      <c r="AGF444"/>
      <c r="AGG444"/>
      <c r="AGH444"/>
      <c r="AGI444"/>
      <c r="AGJ444"/>
      <c r="AGK444"/>
      <c r="AGL444"/>
      <c r="AGM444"/>
      <c r="AGN444"/>
      <c r="AGO444"/>
      <c r="AGP444"/>
      <c r="AGQ444"/>
      <c r="AGR444"/>
      <c r="AGS444"/>
      <c r="AGT444"/>
      <c r="AGU444"/>
      <c r="AGV444"/>
      <c r="AGW444"/>
      <c r="AGX444"/>
      <c r="AGY444"/>
      <c r="AGZ444"/>
      <c r="AHA444"/>
      <c r="AHB444"/>
      <c r="AHC444"/>
      <c r="AHD444"/>
      <c r="AHE444"/>
      <c r="AHF444"/>
      <c r="AHG444"/>
      <c r="AHH444"/>
      <c r="AHI444"/>
      <c r="AHJ444"/>
      <c r="AHK444"/>
      <c r="AHL444"/>
      <c r="AHM444"/>
      <c r="AHN444"/>
      <c r="AHO444"/>
      <c r="AHP444"/>
      <c r="AHQ444"/>
      <c r="AHR444"/>
      <c r="AHS444"/>
      <c r="AHT444"/>
      <c r="AHU444"/>
      <c r="AHV444"/>
      <c r="AHW444"/>
      <c r="AHX444"/>
      <c r="AHY444"/>
      <c r="AHZ444"/>
      <c r="AIA444"/>
      <c r="AIB444"/>
      <c r="AIC444"/>
      <c r="AID444"/>
      <c r="AIE444"/>
      <c r="AIF444"/>
      <c r="AIG444"/>
      <c r="AIH444"/>
      <c r="AII444"/>
      <c r="AIJ444"/>
      <c r="AIK444"/>
      <c r="AIL444"/>
      <c r="AIM444"/>
      <c r="AIN444"/>
      <c r="AIO444"/>
      <c r="AIP444"/>
      <c r="AIQ444"/>
      <c r="AIR444"/>
      <c r="AIS444"/>
      <c r="AIT444"/>
      <c r="AIU444"/>
      <c r="AIV444"/>
      <c r="AIW444"/>
      <c r="AIX444"/>
      <c r="AIY444"/>
      <c r="AIZ444"/>
      <c r="AJA444"/>
      <c r="AJB444"/>
      <c r="AJC444"/>
      <c r="AJD444"/>
      <c r="AJE444"/>
      <c r="AJF444"/>
      <c r="AJG444"/>
      <c r="AJH444"/>
      <c r="AJI444"/>
      <c r="AJJ444"/>
      <c r="AJK444"/>
      <c r="AJL444"/>
      <c r="AJM444"/>
      <c r="AJN444"/>
      <c r="AJO444"/>
      <c r="AJP444"/>
      <c r="AJQ444"/>
      <c r="AJR444"/>
      <c r="AJS444"/>
      <c r="AJT444"/>
      <c r="AJU444"/>
      <c r="AJV444"/>
      <c r="AJW444"/>
      <c r="AJX444"/>
      <c r="AJY444"/>
      <c r="AJZ444"/>
      <c r="AKA444"/>
      <c r="AKB444"/>
      <c r="AKC444"/>
      <c r="AKD444"/>
      <c r="AKE444"/>
      <c r="AKF444"/>
      <c r="AKG444"/>
      <c r="AKH444"/>
      <c r="AKI444"/>
      <c r="AKJ444"/>
      <c r="AKK444"/>
      <c r="AKL444"/>
      <c r="AKM444"/>
      <c r="AKN444"/>
      <c r="AKO444"/>
      <c r="AKP444"/>
      <c r="AKQ444"/>
      <c r="AKR444"/>
      <c r="AKS444"/>
      <c r="AKT444"/>
      <c r="AKU444"/>
      <c r="AKV444"/>
      <c r="AKW444"/>
      <c r="AKX444"/>
      <c r="AKY444"/>
      <c r="AKZ444"/>
      <c r="ALA444"/>
      <c r="ALB444"/>
      <c r="ALC444"/>
      <c r="ALD444"/>
      <c r="ALE444"/>
      <c r="ALF444"/>
      <c r="ALG444"/>
      <c r="ALH444"/>
      <c r="ALI444"/>
      <c r="ALJ444"/>
      <c r="ALK444"/>
      <c r="ALL444"/>
      <c r="ALM444"/>
      <c r="ALN444"/>
      <c r="ALO444"/>
      <c r="ALP444"/>
      <c r="ALQ444"/>
      <c r="ALR444"/>
      <c r="ALS444"/>
      <c r="ALT444"/>
      <c r="ALU444"/>
      <c r="ALV444"/>
      <c r="ALW444"/>
      <c r="ALX444"/>
      <c r="ALY444"/>
      <c r="ALZ444"/>
      <c r="AMA444"/>
      <c r="AMB444"/>
      <c r="AMC444"/>
      <c r="AMD444"/>
      <c r="AME444"/>
      <c r="AMF444"/>
      <c r="AMG444"/>
      <c r="AMH444"/>
      <c r="AMI444"/>
      <c r="AMJ444"/>
    </row>
    <row r="445" spans="1:1024" ht="20" customHeight="1" x14ac:dyDescent="0.2">
      <c r="A445"/>
      <c r="B445"/>
      <c r="C445"/>
      <c r="D445"/>
      <c r="E445" s="2"/>
      <c r="F445" s="2"/>
      <c r="G445" s="271"/>
      <c r="H445" s="240"/>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c r="ST445"/>
      <c r="SU445"/>
      <c r="SV445"/>
      <c r="SW445"/>
      <c r="SX445"/>
      <c r="SY445"/>
      <c r="SZ445"/>
      <c r="TA445"/>
      <c r="TB445"/>
      <c r="TC445"/>
      <c r="TD445"/>
      <c r="TE445"/>
      <c r="TF445"/>
      <c r="TG445"/>
      <c r="TH445"/>
      <c r="TI445"/>
      <c r="TJ445"/>
      <c r="TK445"/>
      <c r="TL445"/>
      <c r="TM445"/>
      <c r="TN445"/>
      <c r="TO445"/>
      <c r="TP445"/>
      <c r="TQ445"/>
      <c r="TR445"/>
      <c r="TS445"/>
      <c r="TT445"/>
      <c r="TU445"/>
      <c r="TV445"/>
      <c r="TW445"/>
      <c r="TX445"/>
      <c r="TY445"/>
      <c r="TZ445"/>
      <c r="UA445"/>
      <c r="UB445"/>
      <c r="UC445"/>
      <c r="UD445"/>
      <c r="UE445"/>
      <c r="UF445"/>
      <c r="UG445"/>
      <c r="UH445"/>
      <c r="UI445"/>
      <c r="UJ445"/>
      <c r="UK445"/>
      <c r="UL445"/>
      <c r="UM445"/>
      <c r="UN445"/>
      <c r="UO445"/>
      <c r="UP445"/>
      <c r="UQ445"/>
      <c r="UR445"/>
      <c r="US445"/>
      <c r="UT445"/>
      <c r="UU445"/>
      <c r="UV445"/>
      <c r="UW445"/>
      <c r="UX445"/>
      <c r="UY445"/>
      <c r="UZ445"/>
      <c r="VA445"/>
      <c r="VB445"/>
      <c r="VC445"/>
      <c r="VD445"/>
      <c r="VE445"/>
      <c r="VF445"/>
      <c r="VG445"/>
      <c r="VH445"/>
      <c r="VI445"/>
      <c r="VJ445"/>
      <c r="VK445"/>
      <c r="VL445"/>
      <c r="VM445"/>
      <c r="VN445"/>
      <c r="VO445"/>
      <c r="VP445"/>
      <c r="VQ445"/>
      <c r="VR445"/>
      <c r="VS445"/>
      <c r="VT445"/>
      <c r="VU445"/>
      <c r="VV445"/>
      <c r="VW445"/>
      <c r="VX445"/>
      <c r="VY445"/>
      <c r="VZ445"/>
      <c r="WA445"/>
      <c r="WB445"/>
      <c r="WC445"/>
      <c r="WD445"/>
      <c r="WE445"/>
      <c r="WF445"/>
      <c r="WG445"/>
      <c r="WH445"/>
      <c r="WI445"/>
      <c r="WJ445"/>
      <c r="WK445"/>
      <c r="WL445"/>
      <c r="WM445"/>
      <c r="WN445"/>
      <c r="WO445"/>
      <c r="WP445"/>
      <c r="WQ445"/>
      <c r="WR445"/>
      <c r="WS445"/>
      <c r="WT445"/>
      <c r="WU445"/>
      <c r="WV445"/>
      <c r="WW445"/>
      <c r="WX445"/>
      <c r="WY445"/>
      <c r="WZ445"/>
      <c r="XA445"/>
      <c r="XB445"/>
      <c r="XC445"/>
      <c r="XD445"/>
      <c r="XE445"/>
      <c r="XF445"/>
      <c r="XG445"/>
      <c r="XH445"/>
      <c r="XI445"/>
      <c r="XJ445"/>
      <c r="XK445"/>
      <c r="XL445"/>
      <c r="XM445"/>
      <c r="XN445"/>
      <c r="XO445"/>
      <c r="XP445"/>
      <c r="XQ445"/>
      <c r="XR445"/>
      <c r="XS445"/>
      <c r="XT445"/>
      <c r="XU445"/>
      <c r="XV445"/>
      <c r="XW445"/>
      <c r="XX445"/>
      <c r="XY445"/>
      <c r="XZ445"/>
      <c r="YA445"/>
      <c r="YB445"/>
      <c r="YC445"/>
      <c r="YD445"/>
      <c r="YE445"/>
      <c r="YF445"/>
      <c r="YG445"/>
      <c r="YH445"/>
      <c r="YI445"/>
      <c r="YJ445"/>
      <c r="YK445"/>
      <c r="YL445"/>
      <c r="YM445"/>
      <c r="YN445"/>
      <c r="YO445"/>
      <c r="YP445"/>
      <c r="YQ445"/>
      <c r="YR445"/>
      <c r="YS445"/>
      <c r="YT445"/>
      <c r="YU445"/>
      <c r="YV445"/>
      <c r="YW445"/>
      <c r="YX445"/>
      <c r="YY445"/>
      <c r="YZ445"/>
      <c r="ZA445"/>
      <c r="ZB445"/>
      <c r="ZC445"/>
      <c r="ZD445"/>
      <c r="ZE445"/>
      <c r="ZF445"/>
      <c r="ZG445"/>
      <c r="ZH445"/>
      <c r="ZI445"/>
      <c r="ZJ445"/>
      <c r="ZK445"/>
      <c r="ZL445"/>
      <c r="ZM445"/>
      <c r="ZN445"/>
      <c r="ZO445"/>
      <c r="ZP445"/>
      <c r="ZQ445"/>
      <c r="ZR445"/>
      <c r="ZS445"/>
      <c r="ZT445"/>
      <c r="ZU445"/>
      <c r="ZV445"/>
      <c r="ZW445"/>
      <c r="ZX445"/>
      <c r="ZY445"/>
      <c r="ZZ445"/>
      <c r="AAA445"/>
      <c r="AAB445"/>
      <c r="AAC445"/>
      <c r="AAD445"/>
      <c r="AAE445"/>
      <c r="AAF445"/>
      <c r="AAG445"/>
      <c r="AAH445"/>
      <c r="AAI445"/>
      <c r="AAJ445"/>
      <c r="AAK445"/>
      <c r="AAL445"/>
      <c r="AAM445"/>
      <c r="AAN445"/>
      <c r="AAO445"/>
      <c r="AAP445"/>
      <c r="AAQ445"/>
      <c r="AAR445"/>
      <c r="AAS445"/>
      <c r="AAT445"/>
      <c r="AAU445"/>
      <c r="AAV445"/>
      <c r="AAW445"/>
      <c r="AAX445"/>
      <c r="AAY445"/>
      <c r="AAZ445"/>
      <c r="ABA445"/>
      <c r="ABB445"/>
      <c r="ABC445"/>
      <c r="ABD445"/>
      <c r="ABE445"/>
      <c r="ABF445"/>
      <c r="ABG445"/>
      <c r="ABH445"/>
      <c r="ABI445"/>
      <c r="ABJ445"/>
      <c r="ABK445"/>
      <c r="ABL445"/>
      <c r="ABM445"/>
      <c r="ABN445"/>
      <c r="ABO445"/>
      <c r="ABP445"/>
      <c r="ABQ445"/>
      <c r="ABR445"/>
      <c r="ABS445"/>
      <c r="ABT445"/>
      <c r="ABU445"/>
      <c r="ABV445"/>
      <c r="ABW445"/>
      <c r="ABX445"/>
      <c r="ABY445"/>
      <c r="ABZ445"/>
      <c r="ACA445"/>
      <c r="ACB445"/>
      <c r="ACC445"/>
      <c r="ACD445"/>
      <c r="ACE445"/>
      <c r="ACF445"/>
      <c r="ACG445"/>
      <c r="ACH445"/>
      <c r="ACI445"/>
      <c r="ACJ445"/>
      <c r="ACK445"/>
      <c r="ACL445"/>
      <c r="ACM445"/>
      <c r="ACN445"/>
      <c r="ACO445"/>
      <c r="ACP445"/>
      <c r="ACQ445"/>
      <c r="ACR445"/>
      <c r="ACS445"/>
      <c r="ACT445"/>
      <c r="ACU445"/>
      <c r="ACV445"/>
      <c r="ACW445"/>
      <c r="ACX445"/>
      <c r="ACY445"/>
      <c r="ACZ445"/>
      <c r="ADA445"/>
      <c r="ADB445"/>
      <c r="ADC445"/>
      <c r="ADD445"/>
      <c r="ADE445"/>
      <c r="ADF445"/>
      <c r="ADG445"/>
      <c r="ADH445"/>
      <c r="ADI445"/>
      <c r="ADJ445"/>
      <c r="ADK445"/>
      <c r="ADL445"/>
      <c r="ADM445"/>
      <c r="ADN445"/>
      <c r="ADO445"/>
      <c r="ADP445"/>
      <c r="ADQ445"/>
      <c r="ADR445"/>
      <c r="ADS445"/>
      <c r="ADT445"/>
      <c r="ADU445"/>
      <c r="ADV445"/>
      <c r="ADW445"/>
      <c r="ADX445"/>
      <c r="ADY445"/>
      <c r="ADZ445"/>
      <c r="AEA445"/>
      <c r="AEB445"/>
      <c r="AEC445"/>
      <c r="AED445"/>
      <c r="AEE445"/>
      <c r="AEF445"/>
      <c r="AEG445"/>
      <c r="AEH445"/>
      <c r="AEI445"/>
      <c r="AEJ445"/>
      <c r="AEK445"/>
      <c r="AEL445"/>
      <c r="AEM445"/>
      <c r="AEN445"/>
      <c r="AEO445"/>
      <c r="AEP445"/>
      <c r="AEQ445"/>
      <c r="AER445"/>
      <c r="AES445"/>
      <c r="AET445"/>
      <c r="AEU445"/>
      <c r="AEV445"/>
      <c r="AEW445"/>
      <c r="AEX445"/>
      <c r="AEY445"/>
      <c r="AEZ445"/>
      <c r="AFA445"/>
      <c r="AFB445"/>
      <c r="AFC445"/>
      <c r="AFD445"/>
      <c r="AFE445"/>
      <c r="AFF445"/>
      <c r="AFG445"/>
      <c r="AFH445"/>
      <c r="AFI445"/>
      <c r="AFJ445"/>
      <c r="AFK445"/>
      <c r="AFL445"/>
      <c r="AFM445"/>
      <c r="AFN445"/>
      <c r="AFO445"/>
      <c r="AFP445"/>
      <c r="AFQ445"/>
      <c r="AFR445"/>
      <c r="AFS445"/>
      <c r="AFT445"/>
      <c r="AFU445"/>
      <c r="AFV445"/>
      <c r="AFW445"/>
      <c r="AFX445"/>
      <c r="AFY445"/>
      <c r="AFZ445"/>
      <c r="AGA445"/>
      <c r="AGB445"/>
      <c r="AGC445"/>
      <c r="AGD445"/>
      <c r="AGE445"/>
      <c r="AGF445"/>
      <c r="AGG445"/>
      <c r="AGH445"/>
      <c r="AGI445"/>
      <c r="AGJ445"/>
      <c r="AGK445"/>
      <c r="AGL445"/>
      <c r="AGM445"/>
      <c r="AGN445"/>
      <c r="AGO445"/>
      <c r="AGP445"/>
      <c r="AGQ445"/>
      <c r="AGR445"/>
      <c r="AGS445"/>
      <c r="AGT445"/>
      <c r="AGU445"/>
      <c r="AGV445"/>
      <c r="AGW445"/>
      <c r="AGX445"/>
      <c r="AGY445"/>
      <c r="AGZ445"/>
      <c r="AHA445"/>
      <c r="AHB445"/>
      <c r="AHC445"/>
      <c r="AHD445"/>
      <c r="AHE445"/>
      <c r="AHF445"/>
      <c r="AHG445"/>
      <c r="AHH445"/>
      <c r="AHI445"/>
      <c r="AHJ445"/>
      <c r="AHK445"/>
      <c r="AHL445"/>
      <c r="AHM445"/>
      <c r="AHN445"/>
      <c r="AHO445"/>
      <c r="AHP445"/>
      <c r="AHQ445"/>
      <c r="AHR445"/>
      <c r="AHS445"/>
      <c r="AHT445"/>
      <c r="AHU445"/>
      <c r="AHV445"/>
      <c r="AHW445"/>
      <c r="AHX445"/>
      <c r="AHY445"/>
      <c r="AHZ445"/>
      <c r="AIA445"/>
      <c r="AIB445"/>
      <c r="AIC445"/>
      <c r="AID445"/>
      <c r="AIE445"/>
      <c r="AIF445"/>
      <c r="AIG445"/>
      <c r="AIH445"/>
      <c r="AII445"/>
      <c r="AIJ445"/>
      <c r="AIK445"/>
      <c r="AIL445"/>
      <c r="AIM445"/>
      <c r="AIN445"/>
      <c r="AIO445"/>
      <c r="AIP445"/>
      <c r="AIQ445"/>
      <c r="AIR445"/>
      <c r="AIS445"/>
      <c r="AIT445"/>
      <c r="AIU445"/>
      <c r="AIV445"/>
      <c r="AIW445"/>
      <c r="AIX445"/>
      <c r="AIY445"/>
      <c r="AIZ445"/>
      <c r="AJA445"/>
      <c r="AJB445"/>
      <c r="AJC445"/>
      <c r="AJD445"/>
      <c r="AJE445"/>
      <c r="AJF445"/>
      <c r="AJG445"/>
      <c r="AJH445"/>
      <c r="AJI445"/>
      <c r="AJJ445"/>
      <c r="AJK445"/>
      <c r="AJL445"/>
      <c r="AJM445"/>
      <c r="AJN445"/>
      <c r="AJO445"/>
      <c r="AJP445"/>
      <c r="AJQ445"/>
      <c r="AJR445"/>
      <c r="AJS445"/>
      <c r="AJT445"/>
      <c r="AJU445"/>
      <c r="AJV445"/>
      <c r="AJW445"/>
      <c r="AJX445"/>
      <c r="AJY445"/>
      <c r="AJZ445"/>
      <c r="AKA445"/>
      <c r="AKB445"/>
      <c r="AKC445"/>
      <c r="AKD445"/>
      <c r="AKE445"/>
      <c r="AKF445"/>
      <c r="AKG445"/>
      <c r="AKH445"/>
      <c r="AKI445"/>
      <c r="AKJ445"/>
      <c r="AKK445"/>
      <c r="AKL445"/>
      <c r="AKM445"/>
      <c r="AKN445"/>
      <c r="AKO445"/>
      <c r="AKP445"/>
      <c r="AKQ445"/>
      <c r="AKR445"/>
      <c r="AKS445"/>
      <c r="AKT445"/>
      <c r="AKU445"/>
      <c r="AKV445"/>
      <c r="AKW445"/>
      <c r="AKX445"/>
      <c r="AKY445"/>
      <c r="AKZ445"/>
      <c r="ALA445"/>
      <c r="ALB445"/>
      <c r="ALC445"/>
      <c r="ALD445"/>
      <c r="ALE445"/>
      <c r="ALF445"/>
      <c r="ALG445"/>
      <c r="ALH445"/>
      <c r="ALI445"/>
      <c r="ALJ445"/>
      <c r="ALK445"/>
      <c r="ALL445"/>
      <c r="ALM445"/>
      <c r="ALN445"/>
      <c r="ALO445"/>
      <c r="ALP445"/>
      <c r="ALQ445"/>
      <c r="ALR445"/>
      <c r="ALS445"/>
      <c r="ALT445"/>
      <c r="ALU445"/>
      <c r="ALV445"/>
      <c r="ALW445"/>
      <c r="ALX445"/>
      <c r="ALY445"/>
      <c r="ALZ445"/>
      <c r="AMA445"/>
      <c r="AMB445"/>
      <c r="AMC445"/>
      <c r="AMD445"/>
      <c r="AME445"/>
      <c r="AMF445"/>
      <c r="AMG445"/>
      <c r="AMH445"/>
      <c r="AMI445"/>
      <c r="AMJ445"/>
    </row>
    <row r="446" spans="1:1024" ht="20" customHeight="1" x14ac:dyDescent="0.2">
      <c r="A446"/>
      <c r="B446"/>
      <c r="C446"/>
      <c r="D446"/>
      <c r="E446" s="2"/>
      <c r="F446" s="2"/>
      <c r="G446" s="271"/>
      <c r="H446" s="240"/>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c r="ST446"/>
      <c r="SU446"/>
      <c r="SV446"/>
      <c r="SW446"/>
      <c r="SX446"/>
      <c r="SY446"/>
      <c r="SZ446"/>
      <c r="TA446"/>
      <c r="TB446"/>
      <c r="TC446"/>
      <c r="TD446"/>
      <c r="TE446"/>
      <c r="TF446"/>
      <c r="TG446"/>
      <c r="TH446"/>
      <c r="TI446"/>
      <c r="TJ446"/>
      <c r="TK446"/>
      <c r="TL446"/>
      <c r="TM446"/>
      <c r="TN446"/>
      <c r="TO446"/>
      <c r="TP446"/>
      <c r="TQ446"/>
      <c r="TR446"/>
      <c r="TS446"/>
      <c r="TT446"/>
      <c r="TU446"/>
      <c r="TV446"/>
      <c r="TW446"/>
      <c r="TX446"/>
      <c r="TY446"/>
      <c r="TZ446"/>
      <c r="UA446"/>
      <c r="UB446"/>
      <c r="UC446"/>
      <c r="UD446"/>
      <c r="UE446"/>
      <c r="UF446"/>
      <c r="UG446"/>
      <c r="UH446"/>
      <c r="UI446"/>
      <c r="UJ446"/>
      <c r="UK446"/>
      <c r="UL446"/>
      <c r="UM446"/>
      <c r="UN446"/>
      <c r="UO446"/>
      <c r="UP446"/>
      <c r="UQ446"/>
      <c r="UR446"/>
      <c r="US446"/>
      <c r="UT446"/>
      <c r="UU446"/>
      <c r="UV446"/>
      <c r="UW446"/>
      <c r="UX446"/>
      <c r="UY446"/>
      <c r="UZ446"/>
      <c r="VA446"/>
      <c r="VB446"/>
      <c r="VC446"/>
      <c r="VD446"/>
      <c r="VE446"/>
      <c r="VF446"/>
      <c r="VG446"/>
      <c r="VH446"/>
      <c r="VI446"/>
      <c r="VJ446"/>
      <c r="VK446"/>
      <c r="VL446"/>
      <c r="VM446"/>
      <c r="VN446"/>
      <c r="VO446"/>
      <c r="VP446"/>
      <c r="VQ446"/>
      <c r="VR446"/>
      <c r="VS446"/>
      <c r="VT446"/>
      <c r="VU446"/>
      <c r="VV446"/>
      <c r="VW446"/>
      <c r="VX446"/>
      <c r="VY446"/>
      <c r="VZ446"/>
      <c r="WA446"/>
      <c r="WB446"/>
      <c r="WC446"/>
      <c r="WD446"/>
      <c r="WE446"/>
      <c r="WF446"/>
      <c r="WG446"/>
      <c r="WH446"/>
      <c r="WI446"/>
      <c r="WJ446"/>
      <c r="WK446"/>
      <c r="WL446"/>
      <c r="WM446"/>
      <c r="WN446"/>
      <c r="WO446"/>
      <c r="WP446"/>
      <c r="WQ446"/>
      <c r="WR446"/>
      <c r="WS446"/>
      <c r="WT446"/>
      <c r="WU446"/>
      <c r="WV446"/>
      <c r="WW446"/>
      <c r="WX446"/>
      <c r="WY446"/>
      <c r="WZ446"/>
      <c r="XA446"/>
      <c r="XB446"/>
      <c r="XC446"/>
      <c r="XD446"/>
      <c r="XE446"/>
      <c r="XF446"/>
      <c r="XG446"/>
      <c r="XH446"/>
      <c r="XI446"/>
      <c r="XJ446"/>
      <c r="XK446"/>
      <c r="XL446"/>
      <c r="XM446"/>
      <c r="XN446"/>
      <c r="XO446"/>
      <c r="XP446"/>
      <c r="XQ446"/>
      <c r="XR446"/>
      <c r="XS446"/>
      <c r="XT446"/>
      <c r="XU446"/>
      <c r="XV446"/>
      <c r="XW446"/>
      <c r="XX446"/>
      <c r="XY446"/>
      <c r="XZ446"/>
      <c r="YA446"/>
      <c r="YB446"/>
      <c r="YC446"/>
      <c r="YD446"/>
      <c r="YE446"/>
      <c r="YF446"/>
      <c r="YG446"/>
      <c r="YH446"/>
      <c r="YI446"/>
      <c r="YJ446"/>
      <c r="YK446"/>
      <c r="YL446"/>
      <c r="YM446"/>
      <c r="YN446"/>
      <c r="YO446"/>
      <c r="YP446"/>
      <c r="YQ446"/>
      <c r="YR446"/>
      <c r="YS446"/>
      <c r="YT446"/>
      <c r="YU446"/>
      <c r="YV446"/>
      <c r="YW446"/>
      <c r="YX446"/>
      <c r="YY446"/>
      <c r="YZ446"/>
      <c r="ZA446"/>
      <c r="ZB446"/>
      <c r="ZC446"/>
      <c r="ZD446"/>
      <c r="ZE446"/>
      <c r="ZF446"/>
      <c r="ZG446"/>
      <c r="ZH446"/>
      <c r="ZI446"/>
      <c r="ZJ446"/>
      <c r="ZK446"/>
      <c r="ZL446"/>
      <c r="ZM446"/>
      <c r="ZN446"/>
      <c r="ZO446"/>
      <c r="ZP446"/>
      <c r="ZQ446"/>
      <c r="ZR446"/>
      <c r="ZS446"/>
      <c r="ZT446"/>
      <c r="ZU446"/>
      <c r="ZV446"/>
      <c r="ZW446"/>
      <c r="ZX446"/>
      <c r="ZY446"/>
      <c r="ZZ446"/>
      <c r="AAA446"/>
      <c r="AAB446"/>
      <c r="AAC446"/>
      <c r="AAD446"/>
      <c r="AAE446"/>
      <c r="AAF446"/>
      <c r="AAG446"/>
      <c r="AAH446"/>
      <c r="AAI446"/>
      <c r="AAJ446"/>
      <c r="AAK446"/>
      <c r="AAL446"/>
      <c r="AAM446"/>
      <c r="AAN446"/>
      <c r="AAO446"/>
      <c r="AAP446"/>
      <c r="AAQ446"/>
      <c r="AAR446"/>
      <c r="AAS446"/>
      <c r="AAT446"/>
      <c r="AAU446"/>
      <c r="AAV446"/>
      <c r="AAW446"/>
      <c r="AAX446"/>
      <c r="AAY446"/>
      <c r="AAZ446"/>
      <c r="ABA446"/>
      <c r="ABB446"/>
      <c r="ABC446"/>
      <c r="ABD446"/>
      <c r="ABE446"/>
      <c r="ABF446"/>
      <c r="ABG446"/>
      <c r="ABH446"/>
      <c r="ABI446"/>
      <c r="ABJ446"/>
      <c r="ABK446"/>
      <c r="ABL446"/>
      <c r="ABM446"/>
      <c r="ABN446"/>
      <c r="ABO446"/>
      <c r="ABP446"/>
      <c r="ABQ446"/>
      <c r="ABR446"/>
      <c r="ABS446"/>
      <c r="ABT446"/>
      <c r="ABU446"/>
      <c r="ABV446"/>
      <c r="ABW446"/>
      <c r="ABX446"/>
      <c r="ABY446"/>
      <c r="ABZ446"/>
      <c r="ACA446"/>
      <c r="ACB446"/>
      <c r="ACC446"/>
      <c r="ACD446"/>
      <c r="ACE446"/>
      <c r="ACF446"/>
      <c r="ACG446"/>
      <c r="ACH446"/>
      <c r="ACI446"/>
      <c r="ACJ446"/>
      <c r="ACK446"/>
      <c r="ACL446"/>
      <c r="ACM446"/>
      <c r="ACN446"/>
      <c r="ACO446"/>
      <c r="ACP446"/>
      <c r="ACQ446"/>
      <c r="ACR446"/>
      <c r="ACS446"/>
      <c r="ACT446"/>
      <c r="ACU446"/>
      <c r="ACV446"/>
      <c r="ACW446"/>
      <c r="ACX446"/>
      <c r="ACY446"/>
      <c r="ACZ446"/>
      <c r="ADA446"/>
      <c r="ADB446"/>
      <c r="ADC446"/>
      <c r="ADD446"/>
      <c r="ADE446"/>
      <c r="ADF446"/>
      <c r="ADG446"/>
      <c r="ADH446"/>
      <c r="ADI446"/>
      <c r="ADJ446"/>
      <c r="ADK446"/>
      <c r="ADL446"/>
      <c r="ADM446"/>
      <c r="ADN446"/>
      <c r="ADO446"/>
      <c r="ADP446"/>
      <c r="ADQ446"/>
      <c r="ADR446"/>
      <c r="ADS446"/>
      <c r="ADT446"/>
      <c r="ADU446"/>
      <c r="ADV446"/>
      <c r="ADW446"/>
      <c r="ADX446"/>
      <c r="ADY446"/>
      <c r="ADZ446"/>
      <c r="AEA446"/>
      <c r="AEB446"/>
      <c r="AEC446"/>
      <c r="AED446"/>
      <c r="AEE446"/>
      <c r="AEF446"/>
      <c r="AEG446"/>
      <c r="AEH446"/>
      <c r="AEI446"/>
      <c r="AEJ446"/>
      <c r="AEK446"/>
      <c r="AEL446"/>
      <c r="AEM446"/>
      <c r="AEN446"/>
      <c r="AEO446"/>
      <c r="AEP446"/>
      <c r="AEQ446"/>
      <c r="AER446"/>
      <c r="AES446"/>
      <c r="AET446"/>
      <c r="AEU446"/>
      <c r="AEV446"/>
      <c r="AEW446"/>
      <c r="AEX446"/>
      <c r="AEY446"/>
      <c r="AEZ446"/>
      <c r="AFA446"/>
      <c r="AFB446"/>
      <c r="AFC446"/>
      <c r="AFD446"/>
      <c r="AFE446"/>
      <c r="AFF446"/>
      <c r="AFG446"/>
      <c r="AFH446"/>
      <c r="AFI446"/>
      <c r="AFJ446"/>
      <c r="AFK446"/>
      <c r="AFL446"/>
      <c r="AFM446"/>
      <c r="AFN446"/>
      <c r="AFO446"/>
      <c r="AFP446"/>
      <c r="AFQ446"/>
      <c r="AFR446"/>
      <c r="AFS446"/>
      <c r="AFT446"/>
      <c r="AFU446"/>
      <c r="AFV446"/>
      <c r="AFW446"/>
      <c r="AFX446"/>
      <c r="AFY446"/>
      <c r="AFZ446"/>
      <c r="AGA446"/>
      <c r="AGB446"/>
      <c r="AGC446"/>
      <c r="AGD446"/>
      <c r="AGE446"/>
      <c r="AGF446"/>
      <c r="AGG446"/>
      <c r="AGH446"/>
      <c r="AGI446"/>
      <c r="AGJ446"/>
      <c r="AGK446"/>
      <c r="AGL446"/>
      <c r="AGM446"/>
      <c r="AGN446"/>
      <c r="AGO446"/>
      <c r="AGP446"/>
      <c r="AGQ446"/>
      <c r="AGR446"/>
      <c r="AGS446"/>
      <c r="AGT446"/>
      <c r="AGU446"/>
      <c r="AGV446"/>
      <c r="AGW446"/>
      <c r="AGX446"/>
      <c r="AGY446"/>
      <c r="AGZ446"/>
      <c r="AHA446"/>
      <c r="AHB446"/>
      <c r="AHC446"/>
      <c r="AHD446"/>
      <c r="AHE446"/>
      <c r="AHF446"/>
      <c r="AHG446"/>
      <c r="AHH446"/>
      <c r="AHI446"/>
      <c r="AHJ446"/>
      <c r="AHK446"/>
      <c r="AHL446"/>
      <c r="AHM446"/>
      <c r="AHN446"/>
      <c r="AHO446"/>
      <c r="AHP446"/>
      <c r="AHQ446"/>
      <c r="AHR446"/>
      <c r="AHS446"/>
      <c r="AHT446"/>
      <c r="AHU446"/>
      <c r="AHV446"/>
      <c r="AHW446"/>
      <c r="AHX446"/>
      <c r="AHY446"/>
      <c r="AHZ446"/>
      <c r="AIA446"/>
      <c r="AIB446"/>
      <c r="AIC446"/>
      <c r="AID446"/>
      <c r="AIE446"/>
      <c r="AIF446"/>
      <c r="AIG446"/>
      <c r="AIH446"/>
      <c r="AII446"/>
      <c r="AIJ446"/>
      <c r="AIK446"/>
      <c r="AIL446"/>
      <c r="AIM446"/>
      <c r="AIN446"/>
      <c r="AIO446"/>
      <c r="AIP446"/>
      <c r="AIQ446"/>
      <c r="AIR446"/>
      <c r="AIS446"/>
      <c r="AIT446"/>
      <c r="AIU446"/>
      <c r="AIV446"/>
      <c r="AIW446"/>
      <c r="AIX446"/>
      <c r="AIY446"/>
      <c r="AIZ446"/>
      <c r="AJA446"/>
      <c r="AJB446"/>
      <c r="AJC446"/>
      <c r="AJD446"/>
      <c r="AJE446"/>
      <c r="AJF446"/>
      <c r="AJG446"/>
      <c r="AJH446"/>
      <c r="AJI446"/>
      <c r="AJJ446"/>
      <c r="AJK446"/>
      <c r="AJL446"/>
      <c r="AJM446"/>
      <c r="AJN446"/>
      <c r="AJO446"/>
      <c r="AJP446"/>
      <c r="AJQ446"/>
      <c r="AJR446"/>
      <c r="AJS446"/>
      <c r="AJT446"/>
      <c r="AJU446"/>
      <c r="AJV446"/>
      <c r="AJW446"/>
      <c r="AJX446"/>
      <c r="AJY446"/>
      <c r="AJZ446"/>
      <c r="AKA446"/>
      <c r="AKB446"/>
      <c r="AKC446"/>
      <c r="AKD446"/>
      <c r="AKE446"/>
      <c r="AKF446"/>
      <c r="AKG446"/>
      <c r="AKH446"/>
      <c r="AKI446"/>
      <c r="AKJ446"/>
      <c r="AKK446"/>
      <c r="AKL446"/>
      <c r="AKM446"/>
      <c r="AKN446"/>
      <c r="AKO446"/>
      <c r="AKP446"/>
      <c r="AKQ446"/>
      <c r="AKR446"/>
      <c r="AKS446"/>
      <c r="AKT446"/>
      <c r="AKU446"/>
      <c r="AKV446"/>
      <c r="AKW446"/>
      <c r="AKX446"/>
      <c r="AKY446"/>
      <c r="AKZ446"/>
      <c r="ALA446"/>
      <c r="ALB446"/>
      <c r="ALC446"/>
      <c r="ALD446"/>
      <c r="ALE446"/>
      <c r="ALF446"/>
      <c r="ALG446"/>
      <c r="ALH446"/>
      <c r="ALI446"/>
      <c r="ALJ446"/>
      <c r="ALK446"/>
      <c r="ALL446"/>
      <c r="ALM446"/>
      <c r="ALN446"/>
      <c r="ALO446"/>
      <c r="ALP446"/>
      <c r="ALQ446"/>
      <c r="ALR446"/>
      <c r="ALS446"/>
      <c r="ALT446"/>
      <c r="ALU446"/>
      <c r="ALV446"/>
      <c r="ALW446"/>
      <c r="ALX446"/>
      <c r="ALY446"/>
      <c r="ALZ446"/>
      <c r="AMA446"/>
      <c r="AMB446"/>
      <c r="AMC446"/>
      <c r="AMD446"/>
      <c r="AME446"/>
      <c r="AMF446"/>
      <c r="AMG446"/>
      <c r="AMH446"/>
      <c r="AMI446"/>
      <c r="AMJ446"/>
    </row>
    <row r="447" spans="1:1024" ht="20" customHeight="1" x14ac:dyDescent="0.2">
      <c r="A447"/>
      <c r="B447"/>
      <c r="C447"/>
      <c r="D447"/>
      <c r="E447" s="2"/>
      <c r="F447" s="2"/>
      <c r="G447" s="271"/>
      <c r="H447" s="240"/>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c r="ST447"/>
      <c r="SU447"/>
      <c r="SV447"/>
      <c r="SW447"/>
      <c r="SX447"/>
      <c r="SY447"/>
      <c r="SZ447"/>
      <c r="TA447"/>
      <c r="TB447"/>
      <c r="TC447"/>
      <c r="TD447"/>
      <c r="TE447"/>
      <c r="TF447"/>
      <c r="TG447"/>
      <c r="TH447"/>
      <c r="TI447"/>
      <c r="TJ447"/>
      <c r="TK447"/>
      <c r="TL447"/>
      <c r="TM447"/>
      <c r="TN447"/>
      <c r="TO447"/>
      <c r="TP447"/>
      <c r="TQ447"/>
      <c r="TR447"/>
      <c r="TS447"/>
      <c r="TT447"/>
      <c r="TU447"/>
      <c r="TV447"/>
      <c r="TW447"/>
      <c r="TX447"/>
      <c r="TY447"/>
      <c r="TZ447"/>
      <c r="UA447"/>
      <c r="UB447"/>
      <c r="UC447"/>
      <c r="UD447"/>
      <c r="UE447"/>
      <c r="UF447"/>
      <c r="UG447"/>
      <c r="UH447"/>
      <c r="UI447"/>
      <c r="UJ447"/>
      <c r="UK447"/>
      <c r="UL447"/>
      <c r="UM447"/>
      <c r="UN447"/>
      <c r="UO447"/>
      <c r="UP447"/>
      <c r="UQ447"/>
      <c r="UR447"/>
      <c r="US447"/>
      <c r="UT447"/>
      <c r="UU447"/>
      <c r="UV447"/>
      <c r="UW447"/>
      <c r="UX447"/>
      <c r="UY447"/>
      <c r="UZ447"/>
      <c r="VA447"/>
      <c r="VB447"/>
      <c r="VC447"/>
      <c r="VD447"/>
      <c r="VE447"/>
      <c r="VF447"/>
      <c r="VG447"/>
      <c r="VH447"/>
      <c r="VI447"/>
      <c r="VJ447"/>
      <c r="VK447"/>
      <c r="VL447"/>
      <c r="VM447"/>
      <c r="VN447"/>
      <c r="VO447"/>
      <c r="VP447"/>
      <c r="VQ447"/>
      <c r="VR447"/>
      <c r="VS447"/>
      <c r="VT447"/>
      <c r="VU447"/>
      <c r="VV447"/>
      <c r="VW447"/>
      <c r="VX447"/>
      <c r="VY447"/>
      <c r="VZ447"/>
      <c r="WA447"/>
      <c r="WB447"/>
      <c r="WC447"/>
      <c r="WD447"/>
      <c r="WE447"/>
      <c r="WF447"/>
      <c r="WG447"/>
      <c r="WH447"/>
      <c r="WI447"/>
      <c r="WJ447"/>
      <c r="WK447"/>
      <c r="WL447"/>
      <c r="WM447"/>
      <c r="WN447"/>
      <c r="WO447"/>
      <c r="WP447"/>
      <c r="WQ447"/>
      <c r="WR447"/>
      <c r="WS447"/>
      <c r="WT447"/>
      <c r="WU447"/>
      <c r="WV447"/>
      <c r="WW447"/>
      <c r="WX447"/>
      <c r="WY447"/>
      <c r="WZ447"/>
      <c r="XA447"/>
      <c r="XB447"/>
      <c r="XC447"/>
      <c r="XD447"/>
      <c r="XE447"/>
      <c r="XF447"/>
      <c r="XG447"/>
      <c r="XH447"/>
      <c r="XI447"/>
      <c r="XJ447"/>
      <c r="XK447"/>
      <c r="XL447"/>
      <c r="XM447"/>
      <c r="XN447"/>
      <c r="XO447"/>
      <c r="XP447"/>
      <c r="XQ447"/>
      <c r="XR447"/>
      <c r="XS447"/>
      <c r="XT447"/>
      <c r="XU447"/>
      <c r="XV447"/>
      <c r="XW447"/>
      <c r="XX447"/>
      <c r="XY447"/>
      <c r="XZ447"/>
      <c r="YA447"/>
      <c r="YB447"/>
      <c r="YC447"/>
      <c r="YD447"/>
      <c r="YE447"/>
      <c r="YF447"/>
      <c r="YG447"/>
      <c r="YH447"/>
      <c r="YI447"/>
      <c r="YJ447"/>
      <c r="YK447"/>
      <c r="YL447"/>
      <c r="YM447"/>
      <c r="YN447"/>
      <c r="YO447"/>
      <c r="YP447"/>
      <c r="YQ447"/>
      <c r="YR447"/>
      <c r="YS447"/>
      <c r="YT447"/>
      <c r="YU447"/>
      <c r="YV447"/>
      <c r="YW447"/>
      <c r="YX447"/>
      <c r="YY447"/>
      <c r="YZ447"/>
      <c r="ZA447"/>
      <c r="ZB447"/>
      <c r="ZC447"/>
      <c r="ZD447"/>
      <c r="ZE447"/>
      <c r="ZF447"/>
      <c r="ZG447"/>
      <c r="ZH447"/>
      <c r="ZI447"/>
      <c r="ZJ447"/>
      <c r="ZK447"/>
      <c r="ZL447"/>
      <c r="ZM447"/>
      <c r="ZN447"/>
      <c r="ZO447"/>
      <c r="ZP447"/>
      <c r="ZQ447"/>
      <c r="ZR447"/>
      <c r="ZS447"/>
      <c r="ZT447"/>
      <c r="ZU447"/>
      <c r="ZV447"/>
      <c r="ZW447"/>
      <c r="ZX447"/>
      <c r="ZY447"/>
      <c r="ZZ447"/>
      <c r="AAA447"/>
      <c r="AAB447"/>
      <c r="AAC447"/>
      <c r="AAD447"/>
      <c r="AAE447"/>
      <c r="AAF447"/>
      <c r="AAG447"/>
      <c r="AAH447"/>
      <c r="AAI447"/>
      <c r="AAJ447"/>
      <c r="AAK447"/>
      <c r="AAL447"/>
      <c r="AAM447"/>
      <c r="AAN447"/>
      <c r="AAO447"/>
      <c r="AAP447"/>
      <c r="AAQ447"/>
      <c r="AAR447"/>
      <c r="AAS447"/>
      <c r="AAT447"/>
      <c r="AAU447"/>
      <c r="AAV447"/>
      <c r="AAW447"/>
      <c r="AAX447"/>
      <c r="AAY447"/>
      <c r="AAZ447"/>
      <c r="ABA447"/>
      <c r="ABB447"/>
      <c r="ABC447"/>
      <c r="ABD447"/>
      <c r="ABE447"/>
      <c r="ABF447"/>
      <c r="ABG447"/>
      <c r="ABH447"/>
      <c r="ABI447"/>
      <c r="ABJ447"/>
      <c r="ABK447"/>
      <c r="ABL447"/>
      <c r="ABM447"/>
      <c r="ABN447"/>
      <c r="ABO447"/>
      <c r="ABP447"/>
      <c r="ABQ447"/>
      <c r="ABR447"/>
      <c r="ABS447"/>
      <c r="ABT447"/>
      <c r="ABU447"/>
      <c r="ABV447"/>
      <c r="ABW447"/>
      <c r="ABX447"/>
      <c r="ABY447"/>
      <c r="ABZ447"/>
      <c r="ACA447"/>
      <c r="ACB447"/>
      <c r="ACC447"/>
      <c r="ACD447"/>
      <c r="ACE447"/>
      <c r="ACF447"/>
      <c r="ACG447"/>
      <c r="ACH447"/>
      <c r="ACI447"/>
      <c r="ACJ447"/>
      <c r="ACK447"/>
      <c r="ACL447"/>
      <c r="ACM447"/>
      <c r="ACN447"/>
      <c r="ACO447"/>
      <c r="ACP447"/>
      <c r="ACQ447"/>
      <c r="ACR447"/>
      <c r="ACS447"/>
      <c r="ACT447"/>
      <c r="ACU447"/>
      <c r="ACV447"/>
      <c r="ACW447"/>
      <c r="ACX447"/>
      <c r="ACY447"/>
      <c r="ACZ447"/>
      <c r="ADA447"/>
      <c r="ADB447"/>
      <c r="ADC447"/>
      <c r="ADD447"/>
      <c r="ADE447"/>
      <c r="ADF447"/>
      <c r="ADG447"/>
      <c r="ADH447"/>
      <c r="ADI447"/>
      <c r="ADJ447"/>
      <c r="ADK447"/>
      <c r="ADL447"/>
      <c r="ADM447"/>
      <c r="ADN447"/>
      <c r="ADO447"/>
      <c r="ADP447"/>
      <c r="ADQ447"/>
      <c r="ADR447"/>
      <c r="ADS447"/>
      <c r="ADT447"/>
      <c r="ADU447"/>
      <c r="ADV447"/>
      <c r="ADW447"/>
      <c r="ADX447"/>
      <c r="ADY447"/>
      <c r="ADZ447"/>
      <c r="AEA447"/>
      <c r="AEB447"/>
      <c r="AEC447"/>
      <c r="AED447"/>
      <c r="AEE447"/>
      <c r="AEF447"/>
      <c r="AEG447"/>
      <c r="AEH447"/>
      <c r="AEI447"/>
      <c r="AEJ447"/>
      <c r="AEK447"/>
      <c r="AEL447"/>
      <c r="AEM447"/>
      <c r="AEN447"/>
      <c r="AEO447"/>
      <c r="AEP447"/>
      <c r="AEQ447"/>
      <c r="AER447"/>
      <c r="AES447"/>
      <c r="AET447"/>
      <c r="AEU447"/>
      <c r="AEV447"/>
      <c r="AEW447"/>
      <c r="AEX447"/>
      <c r="AEY447"/>
      <c r="AEZ447"/>
      <c r="AFA447"/>
      <c r="AFB447"/>
      <c r="AFC447"/>
      <c r="AFD447"/>
      <c r="AFE447"/>
      <c r="AFF447"/>
      <c r="AFG447"/>
      <c r="AFH447"/>
      <c r="AFI447"/>
      <c r="AFJ447"/>
      <c r="AFK447"/>
      <c r="AFL447"/>
      <c r="AFM447"/>
      <c r="AFN447"/>
      <c r="AFO447"/>
      <c r="AFP447"/>
      <c r="AFQ447"/>
      <c r="AFR447"/>
      <c r="AFS447"/>
      <c r="AFT447"/>
      <c r="AFU447"/>
      <c r="AFV447"/>
      <c r="AFW447"/>
      <c r="AFX447"/>
      <c r="AFY447"/>
      <c r="AFZ447"/>
      <c r="AGA447"/>
      <c r="AGB447"/>
      <c r="AGC447"/>
      <c r="AGD447"/>
      <c r="AGE447"/>
      <c r="AGF447"/>
      <c r="AGG447"/>
      <c r="AGH447"/>
      <c r="AGI447"/>
      <c r="AGJ447"/>
      <c r="AGK447"/>
      <c r="AGL447"/>
      <c r="AGM447"/>
      <c r="AGN447"/>
      <c r="AGO447"/>
      <c r="AGP447"/>
      <c r="AGQ447"/>
      <c r="AGR447"/>
      <c r="AGS447"/>
      <c r="AGT447"/>
      <c r="AGU447"/>
      <c r="AGV447"/>
      <c r="AGW447"/>
      <c r="AGX447"/>
      <c r="AGY447"/>
      <c r="AGZ447"/>
      <c r="AHA447"/>
      <c r="AHB447"/>
      <c r="AHC447"/>
      <c r="AHD447"/>
      <c r="AHE447"/>
      <c r="AHF447"/>
      <c r="AHG447"/>
      <c r="AHH447"/>
      <c r="AHI447"/>
      <c r="AHJ447"/>
      <c r="AHK447"/>
      <c r="AHL447"/>
      <c r="AHM447"/>
      <c r="AHN447"/>
      <c r="AHO447"/>
      <c r="AHP447"/>
      <c r="AHQ447"/>
      <c r="AHR447"/>
      <c r="AHS447"/>
      <c r="AHT447"/>
      <c r="AHU447"/>
      <c r="AHV447"/>
      <c r="AHW447"/>
      <c r="AHX447"/>
      <c r="AHY447"/>
      <c r="AHZ447"/>
      <c r="AIA447"/>
      <c r="AIB447"/>
      <c r="AIC447"/>
      <c r="AID447"/>
      <c r="AIE447"/>
      <c r="AIF447"/>
      <c r="AIG447"/>
      <c r="AIH447"/>
      <c r="AII447"/>
      <c r="AIJ447"/>
      <c r="AIK447"/>
      <c r="AIL447"/>
      <c r="AIM447"/>
      <c r="AIN447"/>
      <c r="AIO447"/>
      <c r="AIP447"/>
      <c r="AIQ447"/>
      <c r="AIR447"/>
      <c r="AIS447"/>
      <c r="AIT447"/>
      <c r="AIU447"/>
      <c r="AIV447"/>
      <c r="AIW447"/>
      <c r="AIX447"/>
      <c r="AIY447"/>
      <c r="AIZ447"/>
      <c r="AJA447"/>
      <c r="AJB447"/>
      <c r="AJC447"/>
      <c r="AJD447"/>
      <c r="AJE447"/>
      <c r="AJF447"/>
      <c r="AJG447"/>
      <c r="AJH447"/>
      <c r="AJI447"/>
      <c r="AJJ447"/>
      <c r="AJK447"/>
      <c r="AJL447"/>
      <c r="AJM447"/>
      <c r="AJN447"/>
      <c r="AJO447"/>
      <c r="AJP447"/>
      <c r="AJQ447"/>
      <c r="AJR447"/>
      <c r="AJS447"/>
      <c r="AJT447"/>
      <c r="AJU447"/>
      <c r="AJV447"/>
      <c r="AJW447"/>
      <c r="AJX447"/>
      <c r="AJY447"/>
      <c r="AJZ447"/>
      <c r="AKA447"/>
      <c r="AKB447"/>
      <c r="AKC447"/>
      <c r="AKD447"/>
      <c r="AKE447"/>
      <c r="AKF447"/>
      <c r="AKG447"/>
      <c r="AKH447"/>
      <c r="AKI447"/>
      <c r="AKJ447"/>
      <c r="AKK447"/>
      <c r="AKL447"/>
      <c r="AKM447"/>
      <c r="AKN447"/>
      <c r="AKO447"/>
      <c r="AKP447"/>
      <c r="AKQ447"/>
      <c r="AKR447"/>
      <c r="AKS447"/>
      <c r="AKT447"/>
      <c r="AKU447"/>
      <c r="AKV447"/>
      <c r="AKW447"/>
      <c r="AKX447"/>
      <c r="AKY447"/>
      <c r="AKZ447"/>
      <c r="ALA447"/>
      <c r="ALB447"/>
      <c r="ALC447"/>
      <c r="ALD447"/>
      <c r="ALE447"/>
      <c r="ALF447"/>
      <c r="ALG447"/>
      <c r="ALH447"/>
      <c r="ALI447"/>
      <c r="ALJ447"/>
      <c r="ALK447"/>
      <c r="ALL447"/>
      <c r="ALM447"/>
      <c r="ALN447"/>
      <c r="ALO447"/>
      <c r="ALP447"/>
      <c r="ALQ447"/>
      <c r="ALR447"/>
      <c r="ALS447"/>
      <c r="ALT447"/>
      <c r="ALU447"/>
      <c r="ALV447"/>
      <c r="ALW447"/>
      <c r="ALX447"/>
      <c r="ALY447"/>
      <c r="ALZ447"/>
      <c r="AMA447"/>
      <c r="AMB447"/>
      <c r="AMC447"/>
      <c r="AMD447"/>
      <c r="AME447"/>
      <c r="AMF447"/>
      <c r="AMG447"/>
      <c r="AMH447"/>
      <c r="AMI447"/>
      <c r="AMJ447"/>
    </row>
    <row r="448" spans="1:1024" ht="20" customHeight="1" x14ac:dyDescent="0.2">
      <c r="A448"/>
      <c r="B448"/>
      <c r="C448"/>
      <c r="D448"/>
      <c r="E448" s="2"/>
      <c r="F448" s="2"/>
      <c r="G448" s="271"/>
      <c r="H448" s="240"/>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c r="ST448"/>
      <c r="SU448"/>
      <c r="SV448"/>
      <c r="SW448"/>
      <c r="SX448"/>
      <c r="SY448"/>
      <c r="SZ448"/>
      <c r="TA448"/>
      <c r="TB448"/>
      <c r="TC448"/>
      <c r="TD448"/>
      <c r="TE448"/>
      <c r="TF448"/>
      <c r="TG448"/>
      <c r="TH448"/>
      <c r="TI448"/>
      <c r="TJ448"/>
      <c r="TK448"/>
      <c r="TL448"/>
      <c r="TM448"/>
      <c r="TN448"/>
      <c r="TO448"/>
      <c r="TP448"/>
      <c r="TQ448"/>
      <c r="TR448"/>
      <c r="TS448"/>
      <c r="TT448"/>
      <c r="TU448"/>
      <c r="TV448"/>
      <c r="TW448"/>
      <c r="TX448"/>
      <c r="TY448"/>
      <c r="TZ448"/>
      <c r="UA448"/>
      <c r="UB448"/>
      <c r="UC448"/>
      <c r="UD448"/>
      <c r="UE448"/>
      <c r="UF448"/>
      <c r="UG448"/>
      <c r="UH448"/>
      <c r="UI448"/>
      <c r="UJ448"/>
      <c r="UK448"/>
      <c r="UL448"/>
      <c r="UM448"/>
      <c r="UN448"/>
      <c r="UO448"/>
      <c r="UP448"/>
      <c r="UQ448"/>
      <c r="UR448"/>
      <c r="US448"/>
      <c r="UT448"/>
      <c r="UU448"/>
      <c r="UV448"/>
      <c r="UW448"/>
      <c r="UX448"/>
      <c r="UY448"/>
      <c r="UZ448"/>
      <c r="VA448"/>
      <c r="VB448"/>
      <c r="VC448"/>
      <c r="VD448"/>
      <c r="VE448"/>
      <c r="VF448"/>
      <c r="VG448"/>
      <c r="VH448"/>
      <c r="VI448"/>
      <c r="VJ448"/>
      <c r="VK448"/>
      <c r="VL448"/>
      <c r="VM448"/>
      <c r="VN448"/>
      <c r="VO448"/>
      <c r="VP448"/>
      <c r="VQ448"/>
      <c r="VR448"/>
      <c r="VS448"/>
      <c r="VT448"/>
      <c r="VU448"/>
      <c r="VV448"/>
      <c r="VW448"/>
      <c r="VX448"/>
      <c r="VY448"/>
      <c r="VZ448"/>
      <c r="WA448"/>
      <c r="WB448"/>
      <c r="WC448"/>
      <c r="WD448"/>
      <c r="WE448"/>
      <c r="WF448"/>
      <c r="WG448"/>
      <c r="WH448"/>
      <c r="WI448"/>
      <c r="WJ448"/>
      <c r="WK448"/>
      <c r="WL448"/>
      <c r="WM448"/>
      <c r="WN448"/>
      <c r="WO448"/>
      <c r="WP448"/>
      <c r="WQ448"/>
      <c r="WR448"/>
      <c r="WS448"/>
      <c r="WT448"/>
      <c r="WU448"/>
      <c r="WV448"/>
      <c r="WW448"/>
      <c r="WX448"/>
      <c r="WY448"/>
      <c r="WZ448"/>
      <c r="XA448"/>
      <c r="XB448"/>
      <c r="XC448"/>
      <c r="XD448"/>
      <c r="XE448"/>
      <c r="XF448"/>
      <c r="XG448"/>
      <c r="XH448"/>
      <c r="XI448"/>
      <c r="XJ448"/>
      <c r="XK448"/>
      <c r="XL448"/>
      <c r="XM448"/>
      <c r="XN448"/>
      <c r="XO448"/>
      <c r="XP448"/>
      <c r="XQ448"/>
      <c r="XR448"/>
      <c r="XS448"/>
      <c r="XT448"/>
      <c r="XU448"/>
      <c r="XV448"/>
      <c r="XW448"/>
      <c r="XX448"/>
      <c r="XY448"/>
      <c r="XZ448"/>
      <c r="YA448"/>
      <c r="YB448"/>
      <c r="YC448"/>
      <c r="YD448"/>
      <c r="YE448"/>
      <c r="YF448"/>
      <c r="YG448"/>
      <c r="YH448"/>
      <c r="YI448"/>
      <c r="YJ448"/>
      <c r="YK448"/>
      <c r="YL448"/>
      <c r="YM448"/>
      <c r="YN448"/>
      <c r="YO448"/>
      <c r="YP448"/>
      <c r="YQ448"/>
      <c r="YR448"/>
      <c r="YS448"/>
      <c r="YT448"/>
      <c r="YU448"/>
      <c r="YV448"/>
      <c r="YW448"/>
      <c r="YX448"/>
      <c r="YY448"/>
      <c r="YZ448"/>
      <c r="ZA448"/>
      <c r="ZB448"/>
      <c r="ZC448"/>
      <c r="ZD448"/>
      <c r="ZE448"/>
      <c r="ZF448"/>
      <c r="ZG448"/>
      <c r="ZH448"/>
      <c r="ZI448"/>
      <c r="ZJ448"/>
      <c r="ZK448"/>
      <c r="ZL448"/>
      <c r="ZM448"/>
      <c r="ZN448"/>
      <c r="ZO448"/>
      <c r="ZP448"/>
      <c r="ZQ448"/>
      <c r="ZR448"/>
      <c r="ZS448"/>
      <c r="ZT448"/>
      <c r="ZU448"/>
      <c r="ZV448"/>
      <c r="ZW448"/>
      <c r="ZX448"/>
      <c r="ZY448"/>
      <c r="ZZ448"/>
      <c r="AAA448"/>
      <c r="AAB448"/>
      <c r="AAC448"/>
      <c r="AAD448"/>
      <c r="AAE448"/>
      <c r="AAF448"/>
      <c r="AAG448"/>
      <c r="AAH448"/>
      <c r="AAI448"/>
      <c r="AAJ448"/>
      <c r="AAK448"/>
      <c r="AAL448"/>
      <c r="AAM448"/>
      <c r="AAN448"/>
      <c r="AAO448"/>
      <c r="AAP448"/>
      <c r="AAQ448"/>
      <c r="AAR448"/>
      <c r="AAS448"/>
      <c r="AAT448"/>
      <c r="AAU448"/>
      <c r="AAV448"/>
      <c r="AAW448"/>
      <c r="AAX448"/>
      <c r="AAY448"/>
      <c r="AAZ448"/>
      <c r="ABA448"/>
      <c r="ABB448"/>
      <c r="ABC448"/>
      <c r="ABD448"/>
      <c r="ABE448"/>
      <c r="ABF448"/>
      <c r="ABG448"/>
      <c r="ABH448"/>
      <c r="ABI448"/>
      <c r="ABJ448"/>
      <c r="ABK448"/>
      <c r="ABL448"/>
      <c r="ABM448"/>
      <c r="ABN448"/>
      <c r="ABO448"/>
      <c r="ABP448"/>
      <c r="ABQ448"/>
      <c r="ABR448"/>
      <c r="ABS448"/>
      <c r="ABT448"/>
      <c r="ABU448"/>
      <c r="ABV448"/>
      <c r="ABW448"/>
      <c r="ABX448"/>
      <c r="ABY448"/>
      <c r="ABZ448"/>
      <c r="ACA448"/>
      <c r="ACB448"/>
      <c r="ACC448"/>
      <c r="ACD448"/>
      <c r="ACE448"/>
      <c r="ACF448"/>
      <c r="ACG448"/>
      <c r="ACH448"/>
      <c r="ACI448"/>
      <c r="ACJ448"/>
      <c r="ACK448"/>
      <c r="ACL448"/>
      <c r="ACM448"/>
      <c r="ACN448"/>
      <c r="ACO448"/>
      <c r="ACP448"/>
      <c r="ACQ448"/>
      <c r="ACR448"/>
      <c r="ACS448"/>
      <c r="ACT448"/>
      <c r="ACU448"/>
      <c r="ACV448"/>
      <c r="ACW448"/>
      <c r="ACX448"/>
      <c r="ACY448"/>
      <c r="ACZ448"/>
      <c r="ADA448"/>
      <c r="ADB448"/>
      <c r="ADC448"/>
      <c r="ADD448"/>
      <c r="ADE448"/>
      <c r="ADF448"/>
      <c r="ADG448"/>
      <c r="ADH448"/>
      <c r="ADI448"/>
      <c r="ADJ448"/>
      <c r="ADK448"/>
      <c r="ADL448"/>
      <c r="ADM448"/>
      <c r="ADN448"/>
      <c r="ADO448"/>
      <c r="ADP448"/>
      <c r="ADQ448"/>
      <c r="ADR448"/>
      <c r="ADS448"/>
      <c r="ADT448"/>
      <c r="ADU448"/>
      <c r="ADV448"/>
      <c r="ADW448"/>
      <c r="ADX448"/>
      <c r="ADY448"/>
      <c r="ADZ448"/>
      <c r="AEA448"/>
      <c r="AEB448"/>
      <c r="AEC448"/>
      <c r="AED448"/>
      <c r="AEE448"/>
      <c r="AEF448"/>
      <c r="AEG448"/>
      <c r="AEH448"/>
      <c r="AEI448"/>
      <c r="AEJ448"/>
      <c r="AEK448"/>
      <c r="AEL448"/>
      <c r="AEM448"/>
      <c r="AEN448"/>
      <c r="AEO448"/>
      <c r="AEP448"/>
      <c r="AEQ448"/>
      <c r="AER448"/>
      <c r="AES448"/>
      <c r="AET448"/>
      <c r="AEU448"/>
      <c r="AEV448"/>
      <c r="AEW448"/>
      <c r="AEX448"/>
      <c r="AEY448"/>
      <c r="AEZ448"/>
      <c r="AFA448"/>
      <c r="AFB448"/>
      <c r="AFC448"/>
      <c r="AFD448"/>
      <c r="AFE448"/>
      <c r="AFF448"/>
      <c r="AFG448"/>
      <c r="AFH448"/>
      <c r="AFI448"/>
      <c r="AFJ448"/>
      <c r="AFK448"/>
      <c r="AFL448"/>
      <c r="AFM448"/>
      <c r="AFN448"/>
      <c r="AFO448"/>
      <c r="AFP448"/>
      <c r="AFQ448"/>
      <c r="AFR448"/>
      <c r="AFS448"/>
      <c r="AFT448"/>
      <c r="AFU448"/>
      <c r="AFV448"/>
      <c r="AFW448"/>
      <c r="AFX448"/>
      <c r="AFY448"/>
      <c r="AFZ448"/>
      <c r="AGA448"/>
      <c r="AGB448"/>
      <c r="AGC448"/>
      <c r="AGD448"/>
      <c r="AGE448"/>
      <c r="AGF448"/>
      <c r="AGG448"/>
      <c r="AGH448"/>
      <c r="AGI448"/>
      <c r="AGJ448"/>
      <c r="AGK448"/>
      <c r="AGL448"/>
      <c r="AGM448"/>
      <c r="AGN448"/>
      <c r="AGO448"/>
      <c r="AGP448"/>
      <c r="AGQ448"/>
      <c r="AGR448"/>
      <c r="AGS448"/>
      <c r="AGT448"/>
      <c r="AGU448"/>
      <c r="AGV448"/>
      <c r="AGW448"/>
      <c r="AGX448"/>
      <c r="AGY448"/>
      <c r="AGZ448"/>
      <c r="AHA448"/>
      <c r="AHB448"/>
      <c r="AHC448"/>
      <c r="AHD448"/>
      <c r="AHE448"/>
      <c r="AHF448"/>
      <c r="AHG448"/>
      <c r="AHH448"/>
      <c r="AHI448"/>
      <c r="AHJ448"/>
      <c r="AHK448"/>
      <c r="AHL448"/>
      <c r="AHM448"/>
      <c r="AHN448"/>
      <c r="AHO448"/>
      <c r="AHP448"/>
      <c r="AHQ448"/>
      <c r="AHR448"/>
      <c r="AHS448"/>
      <c r="AHT448"/>
      <c r="AHU448"/>
      <c r="AHV448"/>
      <c r="AHW448"/>
      <c r="AHX448"/>
      <c r="AHY448"/>
      <c r="AHZ448"/>
      <c r="AIA448"/>
      <c r="AIB448"/>
      <c r="AIC448"/>
      <c r="AID448"/>
      <c r="AIE448"/>
      <c r="AIF448"/>
      <c r="AIG448"/>
      <c r="AIH448"/>
      <c r="AII448"/>
      <c r="AIJ448"/>
      <c r="AIK448"/>
      <c r="AIL448"/>
      <c r="AIM448"/>
      <c r="AIN448"/>
      <c r="AIO448"/>
      <c r="AIP448"/>
      <c r="AIQ448"/>
      <c r="AIR448"/>
      <c r="AIS448"/>
      <c r="AIT448"/>
      <c r="AIU448"/>
      <c r="AIV448"/>
      <c r="AIW448"/>
      <c r="AIX448"/>
      <c r="AIY448"/>
      <c r="AIZ448"/>
      <c r="AJA448"/>
      <c r="AJB448"/>
      <c r="AJC448"/>
      <c r="AJD448"/>
      <c r="AJE448"/>
      <c r="AJF448"/>
      <c r="AJG448"/>
      <c r="AJH448"/>
      <c r="AJI448"/>
      <c r="AJJ448"/>
      <c r="AJK448"/>
      <c r="AJL448"/>
      <c r="AJM448"/>
      <c r="AJN448"/>
      <c r="AJO448"/>
      <c r="AJP448"/>
      <c r="AJQ448"/>
      <c r="AJR448"/>
      <c r="AJS448"/>
      <c r="AJT448"/>
      <c r="AJU448"/>
      <c r="AJV448"/>
      <c r="AJW448"/>
      <c r="AJX448"/>
      <c r="AJY448"/>
      <c r="AJZ448"/>
      <c r="AKA448"/>
      <c r="AKB448"/>
      <c r="AKC448"/>
      <c r="AKD448"/>
      <c r="AKE448"/>
      <c r="AKF448"/>
      <c r="AKG448"/>
      <c r="AKH448"/>
      <c r="AKI448"/>
      <c r="AKJ448"/>
      <c r="AKK448"/>
      <c r="AKL448"/>
      <c r="AKM448"/>
      <c r="AKN448"/>
      <c r="AKO448"/>
      <c r="AKP448"/>
      <c r="AKQ448"/>
      <c r="AKR448"/>
      <c r="AKS448"/>
      <c r="AKT448"/>
      <c r="AKU448"/>
      <c r="AKV448"/>
      <c r="AKW448"/>
      <c r="AKX448"/>
      <c r="AKY448"/>
      <c r="AKZ448"/>
      <c r="ALA448"/>
      <c r="ALB448"/>
      <c r="ALC448"/>
      <c r="ALD448"/>
      <c r="ALE448"/>
      <c r="ALF448"/>
      <c r="ALG448"/>
      <c r="ALH448"/>
      <c r="ALI448"/>
      <c r="ALJ448"/>
      <c r="ALK448"/>
      <c r="ALL448"/>
      <c r="ALM448"/>
      <c r="ALN448"/>
      <c r="ALO448"/>
      <c r="ALP448"/>
      <c r="ALQ448"/>
      <c r="ALR448"/>
      <c r="ALS448"/>
      <c r="ALT448"/>
      <c r="ALU448"/>
      <c r="ALV448"/>
      <c r="ALW448"/>
      <c r="ALX448"/>
      <c r="ALY448"/>
      <c r="ALZ448"/>
      <c r="AMA448"/>
      <c r="AMB448"/>
      <c r="AMC448"/>
      <c r="AMD448"/>
      <c r="AME448"/>
      <c r="AMF448"/>
      <c r="AMG448"/>
      <c r="AMH448"/>
      <c r="AMI448"/>
      <c r="AMJ448"/>
    </row>
    <row r="449" spans="1:1024" ht="20" customHeight="1" x14ac:dyDescent="0.2">
      <c r="A449"/>
      <c r="B449"/>
      <c r="C449"/>
      <c r="D449"/>
      <c r="E449" s="2"/>
      <c r="F449" s="2"/>
      <c r="G449" s="271"/>
      <c r="H449" s="240"/>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c r="ST449"/>
      <c r="SU449"/>
      <c r="SV449"/>
      <c r="SW449"/>
      <c r="SX449"/>
      <c r="SY449"/>
      <c r="SZ449"/>
      <c r="TA449"/>
      <c r="TB449"/>
      <c r="TC449"/>
      <c r="TD449"/>
      <c r="TE449"/>
      <c r="TF449"/>
      <c r="TG449"/>
      <c r="TH449"/>
      <c r="TI449"/>
      <c r="TJ449"/>
      <c r="TK449"/>
      <c r="TL449"/>
      <c r="TM449"/>
      <c r="TN449"/>
      <c r="TO449"/>
      <c r="TP449"/>
      <c r="TQ449"/>
      <c r="TR449"/>
      <c r="TS449"/>
      <c r="TT449"/>
      <c r="TU449"/>
      <c r="TV449"/>
      <c r="TW449"/>
      <c r="TX449"/>
      <c r="TY449"/>
      <c r="TZ449"/>
      <c r="UA449"/>
      <c r="UB449"/>
      <c r="UC449"/>
      <c r="UD449"/>
      <c r="UE449"/>
      <c r="UF449"/>
      <c r="UG449"/>
      <c r="UH449"/>
      <c r="UI449"/>
      <c r="UJ449"/>
      <c r="UK449"/>
      <c r="UL449"/>
      <c r="UM449"/>
      <c r="UN449"/>
      <c r="UO449"/>
      <c r="UP449"/>
      <c r="UQ449"/>
      <c r="UR449"/>
      <c r="US449"/>
      <c r="UT449"/>
      <c r="UU449"/>
      <c r="UV449"/>
      <c r="UW449"/>
      <c r="UX449"/>
      <c r="UY449"/>
      <c r="UZ449"/>
      <c r="VA449"/>
      <c r="VB449"/>
      <c r="VC449"/>
      <c r="VD449"/>
      <c r="VE449"/>
      <c r="VF449"/>
      <c r="VG449"/>
      <c r="VH449"/>
      <c r="VI449"/>
      <c r="VJ449"/>
      <c r="VK449"/>
      <c r="VL449"/>
      <c r="VM449"/>
      <c r="VN449"/>
      <c r="VO449"/>
      <c r="VP449"/>
      <c r="VQ449"/>
      <c r="VR449"/>
      <c r="VS449"/>
      <c r="VT449"/>
      <c r="VU449"/>
      <c r="VV449"/>
      <c r="VW449"/>
      <c r="VX449"/>
      <c r="VY449"/>
      <c r="VZ449"/>
      <c r="WA449"/>
      <c r="WB449"/>
      <c r="WC449"/>
      <c r="WD449"/>
      <c r="WE449"/>
      <c r="WF449"/>
      <c r="WG449"/>
      <c r="WH449"/>
      <c r="WI449"/>
      <c r="WJ449"/>
      <c r="WK449"/>
      <c r="WL449"/>
      <c r="WM449"/>
      <c r="WN449"/>
      <c r="WO449"/>
      <c r="WP449"/>
      <c r="WQ449"/>
      <c r="WR449"/>
      <c r="WS449"/>
      <c r="WT449"/>
      <c r="WU449"/>
      <c r="WV449"/>
      <c r="WW449"/>
      <c r="WX449"/>
      <c r="WY449"/>
      <c r="WZ449"/>
      <c r="XA449"/>
      <c r="XB449"/>
      <c r="XC449"/>
      <c r="XD449"/>
      <c r="XE449"/>
      <c r="XF449"/>
      <c r="XG449"/>
      <c r="XH449"/>
      <c r="XI449"/>
      <c r="XJ449"/>
      <c r="XK449"/>
      <c r="XL449"/>
      <c r="XM449"/>
      <c r="XN449"/>
      <c r="XO449"/>
      <c r="XP449"/>
      <c r="XQ449"/>
      <c r="XR449"/>
      <c r="XS449"/>
      <c r="XT449"/>
      <c r="XU449"/>
      <c r="XV449"/>
      <c r="XW449"/>
      <c r="XX449"/>
      <c r="XY449"/>
      <c r="XZ449"/>
      <c r="YA449"/>
      <c r="YB449"/>
      <c r="YC449"/>
      <c r="YD449"/>
      <c r="YE449"/>
      <c r="YF449"/>
      <c r="YG449"/>
      <c r="YH449"/>
      <c r="YI449"/>
      <c r="YJ449"/>
      <c r="YK449"/>
      <c r="YL449"/>
      <c r="YM449"/>
      <c r="YN449"/>
      <c r="YO449"/>
      <c r="YP449"/>
      <c r="YQ449"/>
      <c r="YR449"/>
      <c r="YS449"/>
      <c r="YT449"/>
      <c r="YU449"/>
      <c r="YV449"/>
      <c r="YW449"/>
      <c r="YX449"/>
      <c r="YY449"/>
      <c r="YZ449"/>
      <c r="ZA449"/>
      <c r="ZB449"/>
      <c r="ZC449"/>
      <c r="ZD449"/>
      <c r="ZE449"/>
      <c r="ZF449"/>
      <c r="ZG449"/>
      <c r="ZH449"/>
      <c r="ZI449"/>
      <c r="ZJ449"/>
      <c r="ZK449"/>
      <c r="ZL449"/>
      <c r="ZM449"/>
      <c r="ZN449"/>
      <c r="ZO449"/>
      <c r="ZP449"/>
      <c r="ZQ449"/>
      <c r="ZR449"/>
      <c r="ZS449"/>
      <c r="ZT449"/>
      <c r="ZU449"/>
      <c r="ZV449"/>
      <c r="ZW449"/>
      <c r="ZX449"/>
      <c r="ZY449"/>
      <c r="ZZ449"/>
      <c r="AAA449"/>
      <c r="AAB449"/>
      <c r="AAC449"/>
      <c r="AAD449"/>
      <c r="AAE449"/>
      <c r="AAF449"/>
      <c r="AAG449"/>
      <c r="AAH449"/>
      <c r="AAI449"/>
      <c r="AAJ449"/>
      <c r="AAK449"/>
      <c r="AAL449"/>
      <c r="AAM449"/>
      <c r="AAN449"/>
      <c r="AAO449"/>
      <c r="AAP449"/>
      <c r="AAQ449"/>
      <c r="AAR449"/>
      <c r="AAS449"/>
      <c r="AAT449"/>
      <c r="AAU449"/>
      <c r="AAV449"/>
      <c r="AAW449"/>
      <c r="AAX449"/>
      <c r="AAY449"/>
      <c r="AAZ449"/>
      <c r="ABA449"/>
      <c r="ABB449"/>
      <c r="ABC449"/>
      <c r="ABD449"/>
      <c r="ABE449"/>
      <c r="ABF449"/>
      <c r="ABG449"/>
      <c r="ABH449"/>
      <c r="ABI449"/>
      <c r="ABJ449"/>
      <c r="ABK449"/>
      <c r="ABL449"/>
      <c r="ABM449"/>
      <c r="ABN449"/>
      <c r="ABO449"/>
      <c r="ABP449"/>
      <c r="ABQ449"/>
      <c r="ABR449"/>
      <c r="ABS449"/>
      <c r="ABT449"/>
      <c r="ABU449"/>
      <c r="ABV449"/>
      <c r="ABW449"/>
      <c r="ABX449"/>
      <c r="ABY449"/>
      <c r="ABZ449"/>
      <c r="ACA449"/>
      <c r="ACB449"/>
      <c r="ACC449"/>
      <c r="ACD449"/>
      <c r="ACE449"/>
      <c r="ACF449"/>
      <c r="ACG449"/>
      <c r="ACH449"/>
      <c r="ACI449"/>
      <c r="ACJ449"/>
      <c r="ACK449"/>
      <c r="ACL449"/>
      <c r="ACM449"/>
      <c r="ACN449"/>
      <c r="ACO449"/>
      <c r="ACP449"/>
      <c r="ACQ449"/>
      <c r="ACR449"/>
      <c r="ACS449"/>
      <c r="ACT449"/>
      <c r="ACU449"/>
      <c r="ACV449"/>
      <c r="ACW449"/>
      <c r="ACX449"/>
      <c r="ACY449"/>
      <c r="ACZ449"/>
      <c r="ADA449"/>
      <c r="ADB449"/>
      <c r="ADC449"/>
      <c r="ADD449"/>
      <c r="ADE449"/>
      <c r="ADF449"/>
      <c r="ADG449"/>
      <c r="ADH449"/>
      <c r="ADI449"/>
      <c r="ADJ449"/>
      <c r="ADK449"/>
      <c r="ADL449"/>
      <c r="ADM449"/>
      <c r="ADN449"/>
      <c r="ADO449"/>
      <c r="ADP449"/>
      <c r="ADQ449"/>
      <c r="ADR449"/>
      <c r="ADS449"/>
      <c r="ADT449"/>
      <c r="ADU449"/>
      <c r="ADV449"/>
      <c r="ADW449"/>
      <c r="ADX449"/>
      <c r="ADY449"/>
      <c r="ADZ449"/>
      <c r="AEA449"/>
      <c r="AEB449"/>
      <c r="AEC449"/>
      <c r="AED449"/>
      <c r="AEE449"/>
      <c r="AEF449"/>
      <c r="AEG449"/>
      <c r="AEH449"/>
      <c r="AEI449"/>
      <c r="AEJ449"/>
      <c r="AEK449"/>
      <c r="AEL449"/>
      <c r="AEM449"/>
      <c r="AEN449"/>
      <c r="AEO449"/>
      <c r="AEP449"/>
      <c r="AEQ449"/>
      <c r="AER449"/>
      <c r="AES449"/>
      <c r="AET449"/>
      <c r="AEU449"/>
      <c r="AEV449"/>
      <c r="AEW449"/>
      <c r="AEX449"/>
      <c r="AEY449"/>
      <c r="AEZ449"/>
      <c r="AFA449"/>
      <c r="AFB449"/>
      <c r="AFC449"/>
      <c r="AFD449"/>
      <c r="AFE449"/>
      <c r="AFF449"/>
      <c r="AFG449"/>
      <c r="AFH449"/>
      <c r="AFI449"/>
      <c r="AFJ449"/>
      <c r="AFK449"/>
      <c r="AFL449"/>
      <c r="AFM449"/>
      <c r="AFN449"/>
      <c r="AFO449"/>
      <c r="AFP449"/>
      <c r="AFQ449"/>
      <c r="AFR449"/>
      <c r="AFS449"/>
      <c r="AFT449"/>
      <c r="AFU449"/>
      <c r="AFV449"/>
      <c r="AFW449"/>
      <c r="AFX449"/>
      <c r="AFY449"/>
      <c r="AFZ449"/>
      <c r="AGA449"/>
      <c r="AGB449"/>
      <c r="AGC449"/>
      <c r="AGD449"/>
      <c r="AGE449"/>
      <c r="AGF449"/>
      <c r="AGG449"/>
      <c r="AGH449"/>
      <c r="AGI449"/>
      <c r="AGJ449"/>
      <c r="AGK449"/>
      <c r="AGL449"/>
      <c r="AGM449"/>
      <c r="AGN449"/>
      <c r="AGO449"/>
      <c r="AGP449"/>
      <c r="AGQ449"/>
      <c r="AGR449"/>
      <c r="AGS449"/>
      <c r="AGT449"/>
      <c r="AGU449"/>
      <c r="AGV449"/>
      <c r="AGW449"/>
      <c r="AGX449"/>
      <c r="AGY449"/>
      <c r="AGZ449"/>
      <c r="AHA449"/>
      <c r="AHB449"/>
      <c r="AHC449"/>
      <c r="AHD449"/>
      <c r="AHE449"/>
      <c r="AHF449"/>
      <c r="AHG449"/>
      <c r="AHH449"/>
      <c r="AHI449"/>
      <c r="AHJ449"/>
      <c r="AHK449"/>
      <c r="AHL449"/>
      <c r="AHM449"/>
      <c r="AHN449"/>
      <c r="AHO449"/>
      <c r="AHP449"/>
      <c r="AHQ449"/>
      <c r="AHR449"/>
      <c r="AHS449"/>
      <c r="AHT449"/>
      <c r="AHU449"/>
      <c r="AHV449"/>
      <c r="AHW449"/>
      <c r="AHX449"/>
      <c r="AHY449"/>
      <c r="AHZ449"/>
      <c r="AIA449"/>
      <c r="AIB449"/>
      <c r="AIC449"/>
      <c r="AID449"/>
      <c r="AIE449"/>
      <c r="AIF449"/>
      <c r="AIG449"/>
      <c r="AIH449"/>
      <c r="AII449"/>
      <c r="AIJ449"/>
      <c r="AIK449"/>
      <c r="AIL449"/>
      <c r="AIM449"/>
      <c r="AIN449"/>
      <c r="AIO449"/>
      <c r="AIP449"/>
      <c r="AIQ449"/>
      <c r="AIR449"/>
      <c r="AIS449"/>
      <c r="AIT449"/>
      <c r="AIU449"/>
      <c r="AIV449"/>
      <c r="AIW449"/>
      <c r="AIX449"/>
      <c r="AIY449"/>
      <c r="AIZ449"/>
      <c r="AJA449"/>
      <c r="AJB449"/>
      <c r="AJC449"/>
      <c r="AJD449"/>
      <c r="AJE449"/>
      <c r="AJF449"/>
      <c r="AJG449"/>
      <c r="AJH449"/>
      <c r="AJI449"/>
      <c r="AJJ449"/>
      <c r="AJK449"/>
      <c r="AJL449"/>
      <c r="AJM449"/>
      <c r="AJN449"/>
      <c r="AJO449"/>
      <c r="AJP449"/>
      <c r="AJQ449"/>
      <c r="AJR449"/>
      <c r="AJS449"/>
      <c r="AJT449"/>
      <c r="AJU449"/>
      <c r="AJV449"/>
      <c r="AJW449"/>
      <c r="AJX449"/>
      <c r="AJY449"/>
      <c r="AJZ449"/>
      <c r="AKA449"/>
      <c r="AKB449"/>
      <c r="AKC449"/>
      <c r="AKD449"/>
      <c r="AKE449"/>
      <c r="AKF449"/>
      <c r="AKG449"/>
      <c r="AKH449"/>
      <c r="AKI449"/>
      <c r="AKJ449"/>
      <c r="AKK449"/>
      <c r="AKL449"/>
      <c r="AKM449"/>
      <c r="AKN449"/>
      <c r="AKO449"/>
      <c r="AKP449"/>
      <c r="AKQ449"/>
      <c r="AKR449"/>
      <c r="AKS449"/>
      <c r="AKT449"/>
      <c r="AKU449"/>
      <c r="AKV449"/>
      <c r="AKW449"/>
      <c r="AKX449"/>
      <c r="AKY449"/>
      <c r="AKZ449"/>
      <c r="ALA449"/>
      <c r="ALB449"/>
      <c r="ALC449"/>
      <c r="ALD449"/>
      <c r="ALE449"/>
      <c r="ALF449"/>
      <c r="ALG449"/>
      <c r="ALH449"/>
      <c r="ALI449"/>
      <c r="ALJ449"/>
      <c r="ALK449"/>
      <c r="ALL449"/>
      <c r="ALM449"/>
      <c r="ALN449"/>
      <c r="ALO449"/>
      <c r="ALP449"/>
      <c r="ALQ449"/>
      <c r="ALR449"/>
      <c r="ALS449"/>
      <c r="ALT449"/>
      <c r="ALU449"/>
      <c r="ALV449"/>
      <c r="ALW449"/>
      <c r="ALX449"/>
      <c r="ALY449"/>
      <c r="ALZ449"/>
      <c r="AMA449"/>
      <c r="AMB449"/>
      <c r="AMC449"/>
      <c r="AMD449"/>
      <c r="AME449"/>
      <c r="AMF449"/>
      <c r="AMG449"/>
      <c r="AMH449"/>
      <c r="AMI449"/>
      <c r="AMJ449"/>
    </row>
    <row r="450" spans="1:1024" ht="20" customHeight="1" x14ac:dyDescent="0.2">
      <c r="A450"/>
      <c r="B450"/>
      <c r="C450"/>
      <c r="D450"/>
      <c r="E450" s="2"/>
      <c r="F450" s="2"/>
      <c r="G450" s="271"/>
      <c r="H450" s="24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c r="AAA450"/>
      <c r="AAB450"/>
      <c r="AAC450"/>
      <c r="AAD450"/>
      <c r="AAE450"/>
      <c r="AAF450"/>
      <c r="AAG450"/>
      <c r="AAH450"/>
      <c r="AAI450"/>
      <c r="AAJ450"/>
      <c r="AAK450"/>
      <c r="AAL450"/>
      <c r="AAM450"/>
      <c r="AAN450"/>
      <c r="AAO450"/>
      <c r="AAP450"/>
      <c r="AAQ450"/>
      <c r="AAR450"/>
      <c r="AAS450"/>
      <c r="AAT450"/>
      <c r="AAU450"/>
      <c r="AAV450"/>
      <c r="AAW450"/>
      <c r="AAX450"/>
      <c r="AAY450"/>
      <c r="AAZ450"/>
      <c r="ABA450"/>
      <c r="ABB450"/>
      <c r="ABC450"/>
      <c r="ABD450"/>
      <c r="ABE450"/>
      <c r="ABF450"/>
      <c r="ABG450"/>
      <c r="ABH450"/>
      <c r="ABI450"/>
      <c r="ABJ450"/>
      <c r="ABK450"/>
      <c r="ABL450"/>
      <c r="ABM450"/>
      <c r="ABN450"/>
      <c r="ABO450"/>
      <c r="ABP450"/>
      <c r="ABQ450"/>
      <c r="ABR450"/>
      <c r="ABS450"/>
      <c r="ABT450"/>
      <c r="ABU450"/>
      <c r="ABV450"/>
      <c r="ABW450"/>
      <c r="ABX450"/>
      <c r="ABY450"/>
      <c r="ABZ450"/>
      <c r="ACA450"/>
      <c r="ACB450"/>
      <c r="ACC450"/>
      <c r="ACD450"/>
      <c r="ACE450"/>
      <c r="ACF450"/>
      <c r="ACG450"/>
      <c r="ACH450"/>
      <c r="ACI450"/>
      <c r="ACJ450"/>
      <c r="ACK450"/>
      <c r="ACL450"/>
      <c r="ACM450"/>
      <c r="ACN450"/>
      <c r="ACO450"/>
      <c r="ACP450"/>
      <c r="ACQ450"/>
      <c r="ACR450"/>
      <c r="ACS450"/>
      <c r="ACT450"/>
      <c r="ACU450"/>
      <c r="ACV450"/>
      <c r="ACW450"/>
      <c r="ACX450"/>
      <c r="ACY450"/>
      <c r="ACZ450"/>
      <c r="ADA450"/>
      <c r="ADB450"/>
      <c r="ADC450"/>
      <c r="ADD450"/>
      <c r="ADE450"/>
      <c r="ADF450"/>
      <c r="ADG450"/>
      <c r="ADH450"/>
      <c r="ADI450"/>
      <c r="ADJ450"/>
      <c r="ADK450"/>
      <c r="ADL450"/>
      <c r="ADM450"/>
      <c r="ADN450"/>
      <c r="ADO450"/>
      <c r="ADP450"/>
      <c r="ADQ450"/>
      <c r="ADR450"/>
      <c r="ADS450"/>
      <c r="ADT450"/>
      <c r="ADU450"/>
      <c r="ADV450"/>
      <c r="ADW450"/>
      <c r="ADX450"/>
      <c r="ADY450"/>
      <c r="ADZ450"/>
      <c r="AEA450"/>
      <c r="AEB450"/>
      <c r="AEC450"/>
      <c r="AED450"/>
      <c r="AEE450"/>
      <c r="AEF450"/>
      <c r="AEG450"/>
      <c r="AEH450"/>
      <c r="AEI450"/>
      <c r="AEJ450"/>
      <c r="AEK450"/>
      <c r="AEL450"/>
      <c r="AEM450"/>
      <c r="AEN450"/>
      <c r="AEO450"/>
      <c r="AEP450"/>
      <c r="AEQ450"/>
      <c r="AER450"/>
      <c r="AES450"/>
      <c r="AET450"/>
      <c r="AEU450"/>
      <c r="AEV450"/>
      <c r="AEW450"/>
      <c r="AEX450"/>
      <c r="AEY450"/>
      <c r="AEZ450"/>
      <c r="AFA450"/>
      <c r="AFB450"/>
      <c r="AFC450"/>
      <c r="AFD450"/>
      <c r="AFE450"/>
      <c r="AFF450"/>
      <c r="AFG450"/>
      <c r="AFH450"/>
      <c r="AFI450"/>
      <c r="AFJ450"/>
      <c r="AFK450"/>
      <c r="AFL450"/>
      <c r="AFM450"/>
      <c r="AFN450"/>
      <c r="AFO450"/>
      <c r="AFP450"/>
      <c r="AFQ450"/>
      <c r="AFR450"/>
      <c r="AFS450"/>
      <c r="AFT450"/>
      <c r="AFU450"/>
      <c r="AFV450"/>
      <c r="AFW450"/>
      <c r="AFX450"/>
      <c r="AFY450"/>
      <c r="AFZ450"/>
      <c r="AGA450"/>
      <c r="AGB450"/>
      <c r="AGC450"/>
      <c r="AGD450"/>
      <c r="AGE450"/>
      <c r="AGF450"/>
      <c r="AGG450"/>
      <c r="AGH450"/>
      <c r="AGI450"/>
      <c r="AGJ450"/>
      <c r="AGK450"/>
      <c r="AGL450"/>
      <c r="AGM450"/>
      <c r="AGN450"/>
      <c r="AGO450"/>
      <c r="AGP450"/>
      <c r="AGQ450"/>
      <c r="AGR450"/>
      <c r="AGS450"/>
      <c r="AGT450"/>
      <c r="AGU450"/>
      <c r="AGV450"/>
      <c r="AGW450"/>
      <c r="AGX450"/>
      <c r="AGY450"/>
      <c r="AGZ450"/>
      <c r="AHA450"/>
      <c r="AHB450"/>
      <c r="AHC450"/>
      <c r="AHD450"/>
      <c r="AHE450"/>
      <c r="AHF450"/>
      <c r="AHG450"/>
      <c r="AHH450"/>
      <c r="AHI450"/>
      <c r="AHJ450"/>
      <c r="AHK450"/>
      <c r="AHL450"/>
      <c r="AHM450"/>
      <c r="AHN450"/>
      <c r="AHO450"/>
      <c r="AHP450"/>
      <c r="AHQ450"/>
      <c r="AHR450"/>
      <c r="AHS450"/>
      <c r="AHT450"/>
      <c r="AHU450"/>
      <c r="AHV450"/>
      <c r="AHW450"/>
      <c r="AHX450"/>
      <c r="AHY450"/>
      <c r="AHZ450"/>
      <c r="AIA450"/>
      <c r="AIB450"/>
      <c r="AIC450"/>
      <c r="AID450"/>
      <c r="AIE450"/>
      <c r="AIF450"/>
      <c r="AIG450"/>
      <c r="AIH450"/>
      <c r="AII450"/>
      <c r="AIJ450"/>
      <c r="AIK450"/>
      <c r="AIL450"/>
      <c r="AIM450"/>
      <c r="AIN450"/>
      <c r="AIO450"/>
      <c r="AIP450"/>
      <c r="AIQ450"/>
      <c r="AIR450"/>
      <c r="AIS450"/>
      <c r="AIT450"/>
      <c r="AIU450"/>
      <c r="AIV450"/>
      <c r="AIW450"/>
      <c r="AIX450"/>
      <c r="AIY450"/>
      <c r="AIZ450"/>
      <c r="AJA450"/>
      <c r="AJB450"/>
      <c r="AJC450"/>
      <c r="AJD450"/>
      <c r="AJE450"/>
      <c r="AJF450"/>
      <c r="AJG450"/>
      <c r="AJH450"/>
      <c r="AJI450"/>
      <c r="AJJ450"/>
      <c r="AJK450"/>
      <c r="AJL450"/>
      <c r="AJM450"/>
      <c r="AJN450"/>
      <c r="AJO450"/>
      <c r="AJP450"/>
      <c r="AJQ450"/>
      <c r="AJR450"/>
      <c r="AJS450"/>
      <c r="AJT450"/>
      <c r="AJU450"/>
      <c r="AJV450"/>
      <c r="AJW450"/>
      <c r="AJX450"/>
      <c r="AJY450"/>
      <c r="AJZ450"/>
      <c r="AKA450"/>
      <c r="AKB450"/>
      <c r="AKC450"/>
      <c r="AKD450"/>
      <c r="AKE450"/>
      <c r="AKF450"/>
      <c r="AKG450"/>
      <c r="AKH450"/>
      <c r="AKI450"/>
      <c r="AKJ450"/>
      <c r="AKK450"/>
      <c r="AKL450"/>
      <c r="AKM450"/>
      <c r="AKN450"/>
      <c r="AKO450"/>
      <c r="AKP450"/>
      <c r="AKQ450"/>
      <c r="AKR450"/>
      <c r="AKS450"/>
      <c r="AKT450"/>
      <c r="AKU450"/>
      <c r="AKV450"/>
      <c r="AKW450"/>
      <c r="AKX450"/>
      <c r="AKY450"/>
      <c r="AKZ450"/>
      <c r="ALA450"/>
      <c r="ALB450"/>
      <c r="ALC450"/>
      <c r="ALD450"/>
      <c r="ALE450"/>
      <c r="ALF450"/>
      <c r="ALG450"/>
      <c r="ALH450"/>
      <c r="ALI450"/>
      <c r="ALJ450"/>
      <c r="ALK450"/>
      <c r="ALL450"/>
      <c r="ALM450"/>
      <c r="ALN450"/>
      <c r="ALO450"/>
      <c r="ALP450"/>
      <c r="ALQ450"/>
      <c r="ALR450"/>
      <c r="ALS450"/>
      <c r="ALT450"/>
      <c r="ALU450"/>
      <c r="ALV450"/>
      <c r="ALW450"/>
      <c r="ALX450"/>
      <c r="ALY450"/>
      <c r="ALZ450"/>
      <c r="AMA450"/>
      <c r="AMB450"/>
      <c r="AMC450"/>
      <c r="AMD450"/>
      <c r="AME450"/>
      <c r="AMF450"/>
      <c r="AMG450"/>
      <c r="AMH450"/>
      <c r="AMI450"/>
      <c r="AMJ450"/>
    </row>
    <row r="451" spans="1:1024" ht="20" customHeight="1" x14ac:dyDescent="0.2">
      <c r="A451"/>
      <c r="B451"/>
      <c r="C451"/>
      <c r="D451"/>
      <c r="E451" s="2"/>
      <c r="F451" s="2"/>
      <c r="G451" s="271"/>
      <c r="H451" s="240"/>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c r="ST451"/>
      <c r="SU451"/>
      <c r="SV451"/>
      <c r="SW451"/>
      <c r="SX451"/>
      <c r="SY451"/>
      <c r="SZ451"/>
      <c r="TA451"/>
      <c r="TB451"/>
      <c r="TC451"/>
      <c r="TD451"/>
      <c r="TE451"/>
      <c r="TF451"/>
      <c r="TG451"/>
      <c r="TH451"/>
      <c r="TI451"/>
      <c r="TJ451"/>
      <c r="TK451"/>
      <c r="TL451"/>
      <c r="TM451"/>
      <c r="TN451"/>
      <c r="TO451"/>
      <c r="TP451"/>
      <c r="TQ451"/>
      <c r="TR451"/>
      <c r="TS451"/>
      <c r="TT451"/>
      <c r="TU451"/>
      <c r="TV451"/>
      <c r="TW451"/>
      <c r="TX451"/>
      <c r="TY451"/>
      <c r="TZ451"/>
      <c r="UA451"/>
      <c r="UB451"/>
      <c r="UC451"/>
      <c r="UD451"/>
      <c r="UE451"/>
      <c r="UF451"/>
      <c r="UG451"/>
      <c r="UH451"/>
      <c r="UI451"/>
      <c r="UJ451"/>
      <c r="UK451"/>
      <c r="UL451"/>
      <c r="UM451"/>
      <c r="UN451"/>
      <c r="UO451"/>
      <c r="UP451"/>
      <c r="UQ451"/>
      <c r="UR451"/>
      <c r="US451"/>
      <c r="UT451"/>
      <c r="UU451"/>
      <c r="UV451"/>
      <c r="UW451"/>
      <c r="UX451"/>
      <c r="UY451"/>
      <c r="UZ451"/>
      <c r="VA451"/>
      <c r="VB451"/>
      <c r="VC451"/>
      <c r="VD451"/>
      <c r="VE451"/>
      <c r="VF451"/>
      <c r="VG451"/>
      <c r="VH451"/>
      <c r="VI451"/>
      <c r="VJ451"/>
      <c r="VK451"/>
      <c r="VL451"/>
      <c r="VM451"/>
      <c r="VN451"/>
      <c r="VO451"/>
      <c r="VP451"/>
      <c r="VQ451"/>
      <c r="VR451"/>
      <c r="VS451"/>
      <c r="VT451"/>
      <c r="VU451"/>
      <c r="VV451"/>
      <c r="VW451"/>
      <c r="VX451"/>
      <c r="VY451"/>
      <c r="VZ451"/>
      <c r="WA451"/>
      <c r="WB451"/>
      <c r="WC451"/>
      <c r="WD451"/>
      <c r="WE451"/>
      <c r="WF451"/>
      <c r="WG451"/>
      <c r="WH451"/>
      <c r="WI451"/>
      <c r="WJ451"/>
      <c r="WK451"/>
      <c r="WL451"/>
      <c r="WM451"/>
      <c r="WN451"/>
      <c r="WO451"/>
      <c r="WP451"/>
      <c r="WQ451"/>
      <c r="WR451"/>
      <c r="WS451"/>
      <c r="WT451"/>
      <c r="WU451"/>
      <c r="WV451"/>
      <c r="WW451"/>
      <c r="WX451"/>
      <c r="WY451"/>
      <c r="WZ451"/>
      <c r="XA451"/>
      <c r="XB451"/>
      <c r="XC451"/>
      <c r="XD451"/>
      <c r="XE451"/>
      <c r="XF451"/>
      <c r="XG451"/>
      <c r="XH451"/>
      <c r="XI451"/>
      <c r="XJ451"/>
      <c r="XK451"/>
      <c r="XL451"/>
      <c r="XM451"/>
      <c r="XN451"/>
      <c r="XO451"/>
      <c r="XP451"/>
      <c r="XQ451"/>
      <c r="XR451"/>
      <c r="XS451"/>
      <c r="XT451"/>
      <c r="XU451"/>
      <c r="XV451"/>
      <c r="XW451"/>
      <c r="XX451"/>
      <c r="XY451"/>
      <c r="XZ451"/>
      <c r="YA451"/>
      <c r="YB451"/>
      <c r="YC451"/>
      <c r="YD451"/>
      <c r="YE451"/>
      <c r="YF451"/>
      <c r="YG451"/>
      <c r="YH451"/>
      <c r="YI451"/>
      <c r="YJ451"/>
      <c r="YK451"/>
      <c r="YL451"/>
      <c r="YM451"/>
      <c r="YN451"/>
      <c r="YO451"/>
      <c r="YP451"/>
      <c r="YQ451"/>
      <c r="YR451"/>
      <c r="YS451"/>
      <c r="YT451"/>
      <c r="YU451"/>
      <c r="YV451"/>
      <c r="YW451"/>
      <c r="YX451"/>
      <c r="YY451"/>
      <c r="YZ451"/>
      <c r="ZA451"/>
      <c r="ZB451"/>
      <c r="ZC451"/>
      <c r="ZD451"/>
      <c r="ZE451"/>
      <c r="ZF451"/>
      <c r="ZG451"/>
      <c r="ZH451"/>
      <c r="ZI451"/>
      <c r="ZJ451"/>
      <c r="ZK451"/>
      <c r="ZL451"/>
      <c r="ZM451"/>
      <c r="ZN451"/>
      <c r="ZO451"/>
      <c r="ZP451"/>
      <c r="ZQ451"/>
      <c r="ZR451"/>
      <c r="ZS451"/>
      <c r="ZT451"/>
      <c r="ZU451"/>
      <c r="ZV451"/>
      <c r="ZW451"/>
      <c r="ZX451"/>
      <c r="ZY451"/>
      <c r="ZZ451"/>
      <c r="AAA451"/>
      <c r="AAB451"/>
      <c r="AAC451"/>
      <c r="AAD451"/>
      <c r="AAE451"/>
      <c r="AAF451"/>
      <c r="AAG451"/>
      <c r="AAH451"/>
      <c r="AAI451"/>
      <c r="AAJ451"/>
      <c r="AAK451"/>
      <c r="AAL451"/>
      <c r="AAM451"/>
      <c r="AAN451"/>
      <c r="AAO451"/>
      <c r="AAP451"/>
      <c r="AAQ451"/>
      <c r="AAR451"/>
      <c r="AAS451"/>
      <c r="AAT451"/>
      <c r="AAU451"/>
      <c r="AAV451"/>
      <c r="AAW451"/>
      <c r="AAX451"/>
      <c r="AAY451"/>
      <c r="AAZ451"/>
      <c r="ABA451"/>
      <c r="ABB451"/>
      <c r="ABC451"/>
      <c r="ABD451"/>
      <c r="ABE451"/>
      <c r="ABF451"/>
      <c r="ABG451"/>
      <c r="ABH451"/>
      <c r="ABI451"/>
      <c r="ABJ451"/>
      <c r="ABK451"/>
      <c r="ABL451"/>
      <c r="ABM451"/>
      <c r="ABN451"/>
      <c r="ABO451"/>
      <c r="ABP451"/>
      <c r="ABQ451"/>
      <c r="ABR451"/>
      <c r="ABS451"/>
      <c r="ABT451"/>
      <c r="ABU451"/>
      <c r="ABV451"/>
      <c r="ABW451"/>
      <c r="ABX451"/>
      <c r="ABY451"/>
      <c r="ABZ451"/>
      <c r="ACA451"/>
      <c r="ACB451"/>
      <c r="ACC451"/>
      <c r="ACD451"/>
      <c r="ACE451"/>
      <c r="ACF451"/>
      <c r="ACG451"/>
      <c r="ACH451"/>
      <c r="ACI451"/>
      <c r="ACJ451"/>
      <c r="ACK451"/>
      <c r="ACL451"/>
      <c r="ACM451"/>
      <c r="ACN451"/>
      <c r="ACO451"/>
      <c r="ACP451"/>
      <c r="ACQ451"/>
      <c r="ACR451"/>
      <c r="ACS451"/>
      <c r="ACT451"/>
      <c r="ACU451"/>
      <c r="ACV451"/>
      <c r="ACW451"/>
      <c r="ACX451"/>
      <c r="ACY451"/>
      <c r="ACZ451"/>
      <c r="ADA451"/>
      <c r="ADB451"/>
      <c r="ADC451"/>
      <c r="ADD451"/>
      <c r="ADE451"/>
      <c r="ADF451"/>
      <c r="ADG451"/>
      <c r="ADH451"/>
      <c r="ADI451"/>
      <c r="ADJ451"/>
      <c r="ADK451"/>
      <c r="ADL451"/>
      <c r="ADM451"/>
      <c r="ADN451"/>
      <c r="ADO451"/>
      <c r="ADP451"/>
      <c r="ADQ451"/>
      <c r="ADR451"/>
      <c r="ADS451"/>
      <c r="ADT451"/>
      <c r="ADU451"/>
      <c r="ADV451"/>
      <c r="ADW451"/>
      <c r="ADX451"/>
      <c r="ADY451"/>
      <c r="ADZ451"/>
      <c r="AEA451"/>
      <c r="AEB451"/>
      <c r="AEC451"/>
      <c r="AED451"/>
      <c r="AEE451"/>
      <c r="AEF451"/>
      <c r="AEG451"/>
      <c r="AEH451"/>
      <c r="AEI451"/>
      <c r="AEJ451"/>
      <c r="AEK451"/>
      <c r="AEL451"/>
      <c r="AEM451"/>
      <c r="AEN451"/>
      <c r="AEO451"/>
      <c r="AEP451"/>
      <c r="AEQ451"/>
      <c r="AER451"/>
      <c r="AES451"/>
      <c r="AET451"/>
      <c r="AEU451"/>
      <c r="AEV451"/>
      <c r="AEW451"/>
      <c r="AEX451"/>
      <c r="AEY451"/>
      <c r="AEZ451"/>
      <c r="AFA451"/>
      <c r="AFB451"/>
      <c r="AFC451"/>
      <c r="AFD451"/>
      <c r="AFE451"/>
      <c r="AFF451"/>
      <c r="AFG451"/>
      <c r="AFH451"/>
      <c r="AFI451"/>
      <c r="AFJ451"/>
      <c r="AFK451"/>
      <c r="AFL451"/>
      <c r="AFM451"/>
      <c r="AFN451"/>
      <c r="AFO451"/>
      <c r="AFP451"/>
      <c r="AFQ451"/>
      <c r="AFR451"/>
      <c r="AFS451"/>
      <c r="AFT451"/>
      <c r="AFU451"/>
      <c r="AFV451"/>
      <c r="AFW451"/>
      <c r="AFX451"/>
      <c r="AFY451"/>
      <c r="AFZ451"/>
      <c r="AGA451"/>
      <c r="AGB451"/>
      <c r="AGC451"/>
      <c r="AGD451"/>
      <c r="AGE451"/>
      <c r="AGF451"/>
      <c r="AGG451"/>
      <c r="AGH451"/>
      <c r="AGI451"/>
      <c r="AGJ451"/>
      <c r="AGK451"/>
      <c r="AGL451"/>
      <c r="AGM451"/>
      <c r="AGN451"/>
      <c r="AGO451"/>
      <c r="AGP451"/>
      <c r="AGQ451"/>
      <c r="AGR451"/>
      <c r="AGS451"/>
      <c r="AGT451"/>
      <c r="AGU451"/>
      <c r="AGV451"/>
      <c r="AGW451"/>
      <c r="AGX451"/>
      <c r="AGY451"/>
      <c r="AGZ451"/>
      <c r="AHA451"/>
      <c r="AHB451"/>
      <c r="AHC451"/>
      <c r="AHD451"/>
      <c r="AHE451"/>
      <c r="AHF451"/>
      <c r="AHG451"/>
      <c r="AHH451"/>
      <c r="AHI451"/>
      <c r="AHJ451"/>
      <c r="AHK451"/>
      <c r="AHL451"/>
      <c r="AHM451"/>
      <c r="AHN451"/>
      <c r="AHO451"/>
      <c r="AHP451"/>
      <c r="AHQ451"/>
      <c r="AHR451"/>
      <c r="AHS451"/>
      <c r="AHT451"/>
      <c r="AHU451"/>
      <c r="AHV451"/>
      <c r="AHW451"/>
      <c r="AHX451"/>
      <c r="AHY451"/>
      <c r="AHZ451"/>
      <c r="AIA451"/>
      <c r="AIB451"/>
      <c r="AIC451"/>
      <c r="AID451"/>
      <c r="AIE451"/>
      <c r="AIF451"/>
      <c r="AIG451"/>
      <c r="AIH451"/>
      <c r="AII451"/>
      <c r="AIJ451"/>
      <c r="AIK451"/>
      <c r="AIL451"/>
      <c r="AIM451"/>
      <c r="AIN451"/>
      <c r="AIO451"/>
      <c r="AIP451"/>
      <c r="AIQ451"/>
      <c r="AIR451"/>
      <c r="AIS451"/>
      <c r="AIT451"/>
      <c r="AIU451"/>
      <c r="AIV451"/>
      <c r="AIW451"/>
      <c r="AIX451"/>
      <c r="AIY451"/>
      <c r="AIZ451"/>
      <c r="AJA451"/>
      <c r="AJB451"/>
      <c r="AJC451"/>
      <c r="AJD451"/>
      <c r="AJE451"/>
      <c r="AJF451"/>
      <c r="AJG451"/>
      <c r="AJH451"/>
      <c r="AJI451"/>
      <c r="AJJ451"/>
      <c r="AJK451"/>
      <c r="AJL451"/>
      <c r="AJM451"/>
      <c r="AJN451"/>
      <c r="AJO451"/>
      <c r="AJP451"/>
      <c r="AJQ451"/>
      <c r="AJR451"/>
      <c r="AJS451"/>
      <c r="AJT451"/>
      <c r="AJU451"/>
      <c r="AJV451"/>
      <c r="AJW451"/>
      <c r="AJX451"/>
      <c r="AJY451"/>
      <c r="AJZ451"/>
      <c r="AKA451"/>
      <c r="AKB451"/>
      <c r="AKC451"/>
      <c r="AKD451"/>
      <c r="AKE451"/>
      <c r="AKF451"/>
      <c r="AKG451"/>
      <c r="AKH451"/>
      <c r="AKI451"/>
      <c r="AKJ451"/>
      <c r="AKK451"/>
      <c r="AKL451"/>
      <c r="AKM451"/>
      <c r="AKN451"/>
      <c r="AKO451"/>
      <c r="AKP451"/>
      <c r="AKQ451"/>
      <c r="AKR451"/>
      <c r="AKS451"/>
      <c r="AKT451"/>
      <c r="AKU451"/>
      <c r="AKV451"/>
      <c r="AKW451"/>
      <c r="AKX451"/>
      <c r="AKY451"/>
      <c r="AKZ451"/>
      <c r="ALA451"/>
      <c r="ALB451"/>
      <c r="ALC451"/>
      <c r="ALD451"/>
      <c r="ALE451"/>
      <c r="ALF451"/>
      <c r="ALG451"/>
      <c r="ALH451"/>
      <c r="ALI451"/>
      <c r="ALJ451"/>
      <c r="ALK451"/>
      <c r="ALL451"/>
      <c r="ALM451"/>
      <c r="ALN451"/>
      <c r="ALO451"/>
      <c r="ALP451"/>
      <c r="ALQ451"/>
      <c r="ALR451"/>
      <c r="ALS451"/>
      <c r="ALT451"/>
      <c r="ALU451"/>
      <c r="ALV451"/>
      <c r="ALW451"/>
      <c r="ALX451"/>
      <c r="ALY451"/>
      <c r="ALZ451"/>
      <c r="AMA451"/>
      <c r="AMB451"/>
      <c r="AMC451"/>
      <c r="AMD451"/>
      <c r="AME451"/>
      <c r="AMF451"/>
      <c r="AMG451"/>
      <c r="AMH451"/>
      <c r="AMI451"/>
      <c r="AMJ451"/>
    </row>
    <row r="452" spans="1:1024" ht="20" customHeight="1" x14ac:dyDescent="0.2">
      <c r="A452"/>
      <c r="B452"/>
      <c r="C452"/>
      <c r="D452"/>
      <c r="E452" s="2"/>
      <c r="F452" s="2"/>
      <c r="G452" s="271"/>
      <c r="H452" s="240"/>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c r="AAA452"/>
      <c r="AAB452"/>
      <c r="AAC452"/>
      <c r="AAD452"/>
      <c r="AAE452"/>
      <c r="AAF452"/>
      <c r="AAG452"/>
      <c r="AAH452"/>
      <c r="AAI452"/>
      <c r="AAJ452"/>
      <c r="AAK452"/>
      <c r="AAL452"/>
      <c r="AAM452"/>
      <c r="AAN452"/>
      <c r="AAO452"/>
      <c r="AAP452"/>
      <c r="AAQ452"/>
      <c r="AAR452"/>
      <c r="AAS452"/>
      <c r="AAT452"/>
      <c r="AAU452"/>
      <c r="AAV452"/>
      <c r="AAW452"/>
      <c r="AAX452"/>
      <c r="AAY452"/>
      <c r="AAZ452"/>
      <c r="ABA452"/>
      <c r="ABB452"/>
      <c r="ABC452"/>
      <c r="ABD452"/>
      <c r="ABE452"/>
      <c r="ABF452"/>
      <c r="ABG452"/>
      <c r="ABH452"/>
      <c r="ABI452"/>
      <c r="ABJ452"/>
      <c r="ABK452"/>
      <c r="ABL452"/>
      <c r="ABM452"/>
      <c r="ABN452"/>
      <c r="ABO452"/>
      <c r="ABP452"/>
      <c r="ABQ452"/>
      <c r="ABR452"/>
      <c r="ABS452"/>
      <c r="ABT452"/>
      <c r="ABU452"/>
      <c r="ABV452"/>
      <c r="ABW452"/>
      <c r="ABX452"/>
      <c r="ABY452"/>
      <c r="ABZ452"/>
      <c r="ACA452"/>
      <c r="ACB452"/>
      <c r="ACC452"/>
      <c r="ACD452"/>
      <c r="ACE452"/>
      <c r="ACF452"/>
      <c r="ACG452"/>
      <c r="ACH452"/>
      <c r="ACI452"/>
      <c r="ACJ452"/>
      <c r="ACK452"/>
      <c r="ACL452"/>
      <c r="ACM452"/>
      <c r="ACN452"/>
      <c r="ACO452"/>
      <c r="ACP452"/>
      <c r="ACQ452"/>
      <c r="ACR452"/>
      <c r="ACS452"/>
      <c r="ACT452"/>
      <c r="ACU452"/>
      <c r="ACV452"/>
      <c r="ACW452"/>
      <c r="ACX452"/>
      <c r="ACY452"/>
      <c r="ACZ452"/>
      <c r="ADA452"/>
      <c r="ADB452"/>
      <c r="ADC452"/>
      <c r="ADD452"/>
      <c r="ADE452"/>
      <c r="ADF452"/>
      <c r="ADG452"/>
      <c r="ADH452"/>
      <c r="ADI452"/>
      <c r="ADJ452"/>
      <c r="ADK452"/>
      <c r="ADL452"/>
      <c r="ADM452"/>
      <c r="ADN452"/>
      <c r="ADO452"/>
      <c r="ADP452"/>
      <c r="ADQ452"/>
      <c r="ADR452"/>
      <c r="ADS452"/>
      <c r="ADT452"/>
      <c r="ADU452"/>
      <c r="ADV452"/>
      <c r="ADW452"/>
      <c r="ADX452"/>
      <c r="ADY452"/>
      <c r="ADZ452"/>
      <c r="AEA452"/>
      <c r="AEB452"/>
      <c r="AEC452"/>
      <c r="AED452"/>
      <c r="AEE452"/>
      <c r="AEF452"/>
      <c r="AEG452"/>
      <c r="AEH452"/>
      <c r="AEI452"/>
      <c r="AEJ452"/>
      <c r="AEK452"/>
      <c r="AEL452"/>
      <c r="AEM452"/>
      <c r="AEN452"/>
      <c r="AEO452"/>
      <c r="AEP452"/>
      <c r="AEQ452"/>
      <c r="AER452"/>
      <c r="AES452"/>
      <c r="AET452"/>
      <c r="AEU452"/>
      <c r="AEV452"/>
      <c r="AEW452"/>
      <c r="AEX452"/>
      <c r="AEY452"/>
      <c r="AEZ452"/>
      <c r="AFA452"/>
      <c r="AFB452"/>
      <c r="AFC452"/>
      <c r="AFD452"/>
      <c r="AFE452"/>
      <c r="AFF452"/>
      <c r="AFG452"/>
      <c r="AFH452"/>
      <c r="AFI452"/>
      <c r="AFJ452"/>
      <c r="AFK452"/>
      <c r="AFL452"/>
      <c r="AFM452"/>
      <c r="AFN452"/>
      <c r="AFO452"/>
      <c r="AFP452"/>
      <c r="AFQ452"/>
      <c r="AFR452"/>
      <c r="AFS452"/>
      <c r="AFT452"/>
      <c r="AFU452"/>
      <c r="AFV452"/>
      <c r="AFW452"/>
      <c r="AFX452"/>
      <c r="AFY452"/>
      <c r="AFZ452"/>
      <c r="AGA452"/>
      <c r="AGB452"/>
      <c r="AGC452"/>
      <c r="AGD452"/>
      <c r="AGE452"/>
      <c r="AGF452"/>
      <c r="AGG452"/>
      <c r="AGH452"/>
      <c r="AGI452"/>
      <c r="AGJ452"/>
      <c r="AGK452"/>
      <c r="AGL452"/>
      <c r="AGM452"/>
      <c r="AGN452"/>
      <c r="AGO452"/>
      <c r="AGP452"/>
      <c r="AGQ452"/>
      <c r="AGR452"/>
      <c r="AGS452"/>
      <c r="AGT452"/>
      <c r="AGU452"/>
      <c r="AGV452"/>
      <c r="AGW452"/>
      <c r="AGX452"/>
      <c r="AGY452"/>
      <c r="AGZ452"/>
      <c r="AHA452"/>
      <c r="AHB452"/>
      <c r="AHC452"/>
      <c r="AHD452"/>
      <c r="AHE452"/>
      <c r="AHF452"/>
      <c r="AHG452"/>
      <c r="AHH452"/>
      <c r="AHI452"/>
      <c r="AHJ452"/>
      <c r="AHK452"/>
      <c r="AHL452"/>
      <c r="AHM452"/>
      <c r="AHN452"/>
      <c r="AHO452"/>
      <c r="AHP452"/>
      <c r="AHQ452"/>
      <c r="AHR452"/>
      <c r="AHS452"/>
      <c r="AHT452"/>
      <c r="AHU452"/>
      <c r="AHV452"/>
      <c r="AHW452"/>
      <c r="AHX452"/>
      <c r="AHY452"/>
      <c r="AHZ452"/>
      <c r="AIA452"/>
      <c r="AIB452"/>
      <c r="AIC452"/>
      <c r="AID452"/>
      <c r="AIE452"/>
      <c r="AIF452"/>
      <c r="AIG452"/>
      <c r="AIH452"/>
      <c r="AII452"/>
      <c r="AIJ452"/>
      <c r="AIK452"/>
      <c r="AIL452"/>
      <c r="AIM452"/>
      <c r="AIN452"/>
      <c r="AIO452"/>
      <c r="AIP452"/>
      <c r="AIQ452"/>
      <c r="AIR452"/>
      <c r="AIS452"/>
      <c r="AIT452"/>
      <c r="AIU452"/>
      <c r="AIV452"/>
      <c r="AIW452"/>
      <c r="AIX452"/>
      <c r="AIY452"/>
      <c r="AIZ452"/>
      <c r="AJA452"/>
      <c r="AJB452"/>
      <c r="AJC452"/>
      <c r="AJD452"/>
      <c r="AJE452"/>
      <c r="AJF452"/>
      <c r="AJG452"/>
      <c r="AJH452"/>
      <c r="AJI452"/>
      <c r="AJJ452"/>
      <c r="AJK452"/>
      <c r="AJL452"/>
      <c r="AJM452"/>
      <c r="AJN452"/>
      <c r="AJO452"/>
      <c r="AJP452"/>
      <c r="AJQ452"/>
      <c r="AJR452"/>
      <c r="AJS452"/>
      <c r="AJT452"/>
      <c r="AJU452"/>
      <c r="AJV452"/>
      <c r="AJW452"/>
      <c r="AJX452"/>
      <c r="AJY452"/>
      <c r="AJZ452"/>
      <c r="AKA452"/>
      <c r="AKB452"/>
      <c r="AKC452"/>
      <c r="AKD452"/>
      <c r="AKE452"/>
      <c r="AKF452"/>
      <c r="AKG452"/>
      <c r="AKH452"/>
      <c r="AKI452"/>
      <c r="AKJ452"/>
      <c r="AKK452"/>
      <c r="AKL452"/>
      <c r="AKM452"/>
      <c r="AKN452"/>
      <c r="AKO452"/>
      <c r="AKP452"/>
      <c r="AKQ452"/>
      <c r="AKR452"/>
      <c r="AKS452"/>
      <c r="AKT452"/>
      <c r="AKU452"/>
      <c r="AKV452"/>
      <c r="AKW452"/>
      <c r="AKX452"/>
      <c r="AKY452"/>
      <c r="AKZ452"/>
      <c r="ALA452"/>
      <c r="ALB452"/>
      <c r="ALC452"/>
      <c r="ALD452"/>
      <c r="ALE452"/>
      <c r="ALF452"/>
      <c r="ALG452"/>
      <c r="ALH452"/>
      <c r="ALI452"/>
      <c r="ALJ452"/>
      <c r="ALK452"/>
      <c r="ALL452"/>
      <c r="ALM452"/>
      <c r="ALN452"/>
      <c r="ALO452"/>
      <c r="ALP452"/>
      <c r="ALQ452"/>
      <c r="ALR452"/>
      <c r="ALS452"/>
      <c r="ALT452"/>
      <c r="ALU452"/>
      <c r="ALV452"/>
      <c r="ALW452"/>
      <c r="ALX452"/>
      <c r="ALY452"/>
      <c r="ALZ452"/>
      <c r="AMA452"/>
      <c r="AMB452"/>
      <c r="AMC452"/>
      <c r="AMD452"/>
      <c r="AME452"/>
      <c r="AMF452"/>
      <c r="AMG452"/>
      <c r="AMH452"/>
      <c r="AMI452"/>
      <c r="AMJ452"/>
    </row>
    <row r="453" spans="1:1024" ht="20" customHeight="1" x14ac:dyDescent="0.2">
      <c r="A453"/>
      <c r="B453"/>
      <c r="C453"/>
      <c r="D453"/>
      <c r="E453" s="2"/>
      <c r="F453" s="2"/>
      <c r="G453" s="271"/>
      <c r="H453" s="240"/>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c r="AAA453"/>
      <c r="AAB453"/>
      <c r="AAC453"/>
      <c r="AAD453"/>
      <c r="AAE453"/>
      <c r="AAF453"/>
      <c r="AAG453"/>
      <c r="AAH453"/>
      <c r="AAI453"/>
      <c r="AAJ453"/>
      <c r="AAK453"/>
      <c r="AAL453"/>
      <c r="AAM453"/>
      <c r="AAN453"/>
      <c r="AAO453"/>
      <c r="AAP453"/>
      <c r="AAQ453"/>
      <c r="AAR453"/>
      <c r="AAS453"/>
      <c r="AAT453"/>
      <c r="AAU453"/>
      <c r="AAV453"/>
      <c r="AAW453"/>
      <c r="AAX453"/>
      <c r="AAY453"/>
      <c r="AAZ453"/>
      <c r="ABA453"/>
      <c r="ABB453"/>
      <c r="ABC453"/>
      <c r="ABD453"/>
      <c r="ABE453"/>
      <c r="ABF453"/>
      <c r="ABG453"/>
      <c r="ABH453"/>
      <c r="ABI453"/>
      <c r="ABJ453"/>
      <c r="ABK453"/>
      <c r="ABL453"/>
      <c r="ABM453"/>
      <c r="ABN453"/>
      <c r="ABO453"/>
      <c r="ABP453"/>
      <c r="ABQ453"/>
      <c r="ABR453"/>
      <c r="ABS453"/>
      <c r="ABT453"/>
      <c r="ABU453"/>
      <c r="ABV453"/>
      <c r="ABW453"/>
      <c r="ABX453"/>
      <c r="ABY453"/>
      <c r="ABZ453"/>
      <c r="ACA453"/>
      <c r="ACB453"/>
      <c r="ACC453"/>
      <c r="ACD453"/>
      <c r="ACE453"/>
      <c r="ACF453"/>
      <c r="ACG453"/>
      <c r="ACH453"/>
      <c r="ACI453"/>
      <c r="ACJ453"/>
      <c r="ACK453"/>
      <c r="ACL453"/>
      <c r="ACM453"/>
      <c r="ACN453"/>
      <c r="ACO453"/>
      <c r="ACP453"/>
      <c r="ACQ453"/>
      <c r="ACR453"/>
      <c r="ACS453"/>
      <c r="ACT453"/>
      <c r="ACU453"/>
      <c r="ACV453"/>
      <c r="ACW453"/>
      <c r="ACX453"/>
      <c r="ACY453"/>
      <c r="ACZ453"/>
      <c r="ADA453"/>
      <c r="ADB453"/>
      <c r="ADC453"/>
      <c r="ADD453"/>
      <c r="ADE453"/>
      <c r="ADF453"/>
      <c r="ADG453"/>
      <c r="ADH453"/>
      <c r="ADI453"/>
      <c r="ADJ453"/>
      <c r="ADK453"/>
      <c r="ADL453"/>
      <c r="ADM453"/>
      <c r="ADN453"/>
      <c r="ADO453"/>
      <c r="ADP453"/>
      <c r="ADQ453"/>
      <c r="ADR453"/>
      <c r="ADS453"/>
      <c r="ADT453"/>
      <c r="ADU453"/>
      <c r="ADV453"/>
      <c r="ADW453"/>
      <c r="ADX453"/>
      <c r="ADY453"/>
      <c r="ADZ453"/>
      <c r="AEA453"/>
      <c r="AEB453"/>
      <c r="AEC453"/>
      <c r="AED453"/>
      <c r="AEE453"/>
      <c r="AEF453"/>
      <c r="AEG453"/>
      <c r="AEH453"/>
      <c r="AEI453"/>
      <c r="AEJ453"/>
      <c r="AEK453"/>
      <c r="AEL453"/>
      <c r="AEM453"/>
      <c r="AEN453"/>
      <c r="AEO453"/>
      <c r="AEP453"/>
      <c r="AEQ453"/>
      <c r="AER453"/>
      <c r="AES453"/>
      <c r="AET453"/>
      <c r="AEU453"/>
      <c r="AEV453"/>
      <c r="AEW453"/>
      <c r="AEX453"/>
      <c r="AEY453"/>
      <c r="AEZ453"/>
      <c r="AFA453"/>
      <c r="AFB453"/>
      <c r="AFC453"/>
      <c r="AFD453"/>
      <c r="AFE453"/>
      <c r="AFF453"/>
      <c r="AFG453"/>
      <c r="AFH453"/>
      <c r="AFI453"/>
      <c r="AFJ453"/>
      <c r="AFK453"/>
      <c r="AFL453"/>
      <c r="AFM453"/>
      <c r="AFN453"/>
      <c r="AFO453"/>
      <c r="AFP453"/>
      <c r="AFQ453"/>
      <c r="AFR453"/>
      <c r="AFS453"/>
      <c r="AFT453"/>
      <c r="AFU453"/>
      <c r="AFV453"/>
      <c r="AFW453"/>
      <c r="AFX453"/>
      <c r="AFY453"/>
      <c r="AFZ453"/>
      <c r="AGA453"/>
      <c r="AGB453"/>
      <c r="AGC453"/>
      <c r="AGD453"/>
      <c r="AGE453"/>
      <c r="AGF453"/>
      <c r="AGG453"/>
      <c r="AGH453"/>
      <c r="AGI453"/>
      <c r="AGJ453"/>
      <c r="AGK453"/>
      <c r="AGL453"/>
      <c r="AGM453"/>
      <c r="AGN453"/>
      <c r="AGO453"/>
      <c r="AGP453"/>
      <c r="AGQ453"/>
      <c r="AGR453"/>
      <c r="AGS453"/>
      <c r="AGT453"/>
      <c r="AGU453"/>
      <c r="AGV453"/>
      <c r="AGW453"/>
      <c r="AGX453"/>
      <c r="AGY453"/>
      <c r="AGZ453"/>
      <c r="AHA453"/>
      <c r="AHB453"/>
      <c r="AHC453"/>
      <c r="AHD453"/>
      <c r="AHE453"/>
      <c r="AHF453"/>
      <c r="AHG453"/>
      <c r="AHH453"/>
      <c r="AHI453"/>
      <c r="AHJ453"/>
      <c r="AHK453"/>
      <c r="AHL453"/>
      <c r="AHM453"/>
      <c r="AHN453"/>
      <c r="AHO453"/>
      <c r="AHP453"/>
      <c r="AHQ453"/>
      <c r="AHR453"/>
      <c r="AHS453"/>
      <c r="AHT453"/>
      <c r="AHU453"/>
      <c r="AHV453"/>
      <c r="AHW453"/>
      <c r="AHX453"/>
      <c r="AHY453"/>
      <c r="AHZ453"/>
      <c r="AIA453"/>
      <c r="AIB453"/>
      <c r="AIC453"/>
      <c r="AID453"/>
      <c r="AIE453"/>
      <c r="AIF453"/>
      <c r="AIG453"/>
      <c r="AIH453"/>
      <c r="AII453"/>
      <c r="AIJ453"/>
      <c r="AIK453"/>
      <c r="AIL453"/>
      <c r="AIM453"/>
      <c r="AIN453"/>
      <c r="AIO453"/>
      <c r="AIP453"/>
      <c r="AIQ453"/>
      <c r="AIR453"/>
      <c r="AIS453"/>
      <c r="AIT453"/>
      <c r="AIU453"/>
      <c r="AIV453"/>
      <c r="AIW453"/>
      <c r="AIX453"/>
      <c r="AIY453"/>
      <c r="AIZ453"/>
      <c r="AJA453"/>
      <c r="AJB453"/>
      <c r="AJC453"/>
      <c r="AJD453"/>
      <c r="AJE453"/>
      <c r="AJF453"/>
      <c r="AJG453"/>
      <c r="AJH453"/>
      <c r="AJI453"/>
      <c r="AJJ453"/>
      <c r="AJK453"/>
      <c r="AJL453"/>
      <c r="AJM453"/>
      <c r="AJN453"/>
      <c r="AJO453"/>
      <c r="AJP453"/>
      <c r="AJQ453"/>
      <c r="AJR453"/>
      <c r="AJS453"/>
      <c r="AJT453"/>
      <c r="AJU453"/>
      <c r="AJV453"/>
      <c r="AJW453"/>
      <c r="AJX453"/>
      <c r="AJY453"/>
      <c r="AJZ453"/>
      <c r="AKA453"/>
      <c r="AKB453"/>
      <c r="AKC453"/>
      <c r="AKD453"/>
      <c r="AKE453"/>
      <c r="AKF453"/>
      <c r="AKG453"/>
      <c r="AKH453"/>
      <c r="AKI453"/>
      <c r="AKJ453"/>
      <c r="AKK453"/>
      <c r="AKL453"/>
      <c r="AKM453"/>
      <c r="AKN453"/>
      <c r="AKO453"/>
      <c r="AKP453"/>
      <c r="AKQ453"/>
      <c r="AKR453"/>
      <c r="AKS453"/>
      <c r="AKT453"/>
      <c r="AKU453"/>
      <c r="AKV453"/>
      <c r="AKW453"/>
      <c r="AKX453"/>
      <c r="AKY453"/>
      <c r="AKZ453"/>
      <c r="ALA453"/>
      <c r="ALB453"/>
      <c r="ALC453"/>
      <c r="ALD453"/>
      <c r="ALE453"/>
      <c r="ALF453"/>
      <c r="ALG453"/>
      <c r="ALH453"/>
      <c r="ALI453"/>
      <c r="ALJ453"/>
      <c r="ALK453"/>
      <c r="ALL453"/>
      <c r="ALM453"/>
      <c r="ALN453"/>
      <c r="ALO453"/>
      <c r="ALP453"/>
      <c r="ALQ453"/>
      <c r="ALR453"/>
      <c r="ALS453"/>
      <c r="ALT453"/>
      <c r="ALU453"/>
      <c r="ALV453"/>
      <c r="ALW453"/>
      <c r="ALX453"/>
      <c r="ALY453"/>
      <c r="ALZ453"/>
      <c r="AMA453"/>
      <c r="AMB453"/>
      <c r="AMC453"/>
      <c r="AMD453"/>
      <c r="AME453"/>
      <c r="AMF453"/>
      <c r="AMG453"/>
      <c r="AMH453"/>
      <c r="AMI453"/>
      <c r="AMJ453"/>
    </row>
    <row r="454" spans="1:1024" ht="20" customHeight="1" x14ac:dyDescent="0.2">
      <c r="A454"/>
      <c r="B454"/>
      <c r="C454"/>
      <c r="D454"/>
      <c r="E454" s="2"/>
      <c r="F454" s="2"/>
      <c r="G454" s="271"/>
      <c r="H454" s="240"/>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c r="AAA454"/>
      <c r="AAB454"/>
      <c r="AAC454"/>
      <c r="AAD454"/>
      <c r="AAE454"/>
      <c r="AAF454"/>
      <c r="AAG454"/>
      <c r="AAH454"/>
      <c r="AAI454"/>
      <c r="AAJ454"/>
      <c r="AAK454"/>
      <c r="AAL454"/>
      <c r="AAM454"/>
      <c r="AAN454"/>
      <c r="AAO454"/>
      <c r="AAP454"/>
      <c r="AAQ454"/>
      <c r="AAR454"/>
      <c r="AAS454"/>
      <c r="AAT454"/>
      <c r="AAU454"/>
      <c r="AAV454"/>
      <c r="AAW454"/>
      <c r="AAX454"/>
      <c r="AAY454"/>
      <c r="AAZ454"/>
      <c r="ABA454"/>
      <c r="ABB454"/>
      <c r="ABC454"/>
      <c r="ABD454"/>
      <c r="ABE454"/>
      <c r="ABF454"/>
      <c r="ABG454"/>
      <c r="ABH454"/>
      <c r="ABI454"/>
      <c r="ABJ454"/>
      <c r="ABK454"/>
      <c r="ABL454"/>
      <c r="ABM454"/>
      <c r="ABN454"/>
      <c r="ABO454"/>
      <c r="ABP454"/>
      <c r="ABQ454"/>
      <c r="ABR454"/>
      <c r="ABS454"/>
      <c r="ABT454"/>
      <c r="ABU454"/>
      <c r="ABV454"/>
      <c r="ABW454"/>
      <c r="ABX454"/>
      <c r="ABY454"/>
      <c r="ABZ454"/>
      <c r="ACA454"/>
      <c r="ACB454"/>
      <c r="ACC454"/>
      <c r="ACD454"/>
      <c r="ACE454"/>
      <c r="ACF454"/>
      <c r="ACG454"/>
      <c r="ACH454"/>
      <c r="ACI454"/>
      <c r="ACJ454"/>
      <c r="ACK454"/>
      <c r="ACL454"/>
      <c r="ACM454"/>
      <c r="ACN454"/>
      <c r="ACO454"/>
      <c r="ACP454"/>
      <c r="ACQ454"/>
      <c r="ACR454"/>
      <c r="ACS454"/>
      <c r="ACT454"/>
      <c r="ACU454"/>
      <c r="ACV454"/>
      <c r="ACW454"/>
      <c r="ACX454"/>
      <c r="ACY454"/>
      <c r="ACZ454"/>
      <c r="ADA454"/>
      <c r="ADB454"/>
      <c r="ADC454"/>
      <c r="ADD454"/>
      <c r="ADE454"/>
      <c r="ADF454"/>
      <c r="ADG454"/>
      <c r="ADH454"/>
      <c r="ADI454"/>
      <c r="ADJ454"/>
      <c r="ADK454"/>
      <c r="ADL454"/>
      <c r="ADM454"/>
      <c r="ADN454"/>
      <c r="ADO454"/>
      <c r="ADP454"/>
      <c r="ADQ454"/>
      <c r="ADR454"/>
      <c r="ADS454"/>
      <c r="ADT454"/>
      <c r="ADU454"/>
      <c r="ADV454"/>
      <c r="ADW454"/>
      <c r="ADX454"/>
      <c r="ADY454"/>
      <c r="ADZ454"/>
      <c r="AEA454"/>
      <c r="AEB454"/>
      <c r="AEC454"/>
      <c r="AED454"/>
      <c r="AEE454"/>
      <c r="AEF454"/>
      <c r="AEG454"/>
      <c r="AEH454"/>
      <c r="AEI454"/>
      <c r="AEJ454"/>
      <c r="AEK454"/>
      <c r="AEL454"/>
      <c r="AEM454"/>
      <c r="AEN454"/>
      <c r="AEO454"/>
      <c r="AEP454"/>
      <c r="AEQ454"/>
      <c r="AER454"/>
      <c r="AES454"/>
      <c r="AET454"/>
      <c r="AEU454"/>
      <c r="AEV454"/>
      <c r="AEW454"/>
      <c r="AEX454"/>
      <c r="AEY454"/>
      <c r="AEZ454"/>
      <c r="AFA454"/>
      <c r="AFB454"/>
      <c r="AFC454"/>
      <c r="AFD454"/>
      <c r="AFE454"/>
      <c r="AFF454"/>
      <c r="AFG454"/>
      <c r="AFH454"/>
      <c r="AFI454"/>
      <c r="AFJ454"/>
      <c r="AFK454"/>
      <c r="AFL454"/>
      <c r="AFM454"/>
      <c r="AFN454"/>
      <c r="AFO454"/>
      <c r="AFP454"/>
      <c r="AFQ454"/>
      <c r="AFR454"/>
      <c r="AFS454"/>
      <c r="AFT454"/>
      <c r="AFU454"/>
      <c r="AFV454"/>
      <c r="AFW454"/>
      <c r="AFX454"/>
      <c r="AFY454"/>
      <c r="AFZ454"/>
      <c r="AGA454"/>
      <c r="AGB454"/>
      <c r="AGC454"/>
      <c r="AGD454"/>
      <c r="AGE454"/>
      <c r="AGF454"/>
      <c r="AGG454"/>
      <c r="AGH454"/>
      <c r="AGI454"/>
      <c r="AGJ454"/>
      <c r="AGK454"/>
      <c r="AGL454"/>
      <c r="AGM454"/>
      <c r="AGN454"/>
      <c r="AGO454"/>
      <c r="AGP454"/>
      <c r="AGQ454"/>
      <c r="AGR454"/>
      <c r="AGS454"/>
      <c r="AGT454"/>
      <c r="AGU454"/>
      <c r="AGV454"/>
      <c r="AGW454"/>
      <c r="AGX454"/>
      <c r="AGY454"/>
      <c r="AGZ454"/>
      <c r="AHA454"/>
      <c r="AHB454"/>
      <c r="AHC454"/>
      <c r="AHD454"/>
      <c r="AHE454"/>
      <c r="AHF454"/>
      <c r="AHG454"/>
      <c r="AHH454"/>
      <c r="AHI454"/>
      <c r="AHJ454"/>
      <c r="AHK454"/>
      <c r="AHL454"/>
      <c r="AHM454"/>
      <c r="AHN454"/>
      <c r="AHO454"/>
      <c r="AHP454"/>
      <c r="AHQ454"/>
      <c r="AHR454"/>
      <c r="AHS454"/>
      <c r="AHT454"/>
      <c r="AHU454"/>
      <c r="AHV454"/>
      <c r="AHW454"/>
      <c r="AHX454"/>
      <c r="AHY454"/>
      <c r="AHZ454"/>
      <c r="AIA454"/>
      <c r="AIB454"/>
      <c r="AIC454"/>
      <c r="AID454"/>
      <c r="AIE454"/>
      <c r="AIF454"/>
      <c r="AIG454"/>
      <c r="AIH454"/>
      <c r="AII454"/>
      <c r="AIJ454"/>
      <c r="AIK454"/>
      <c r="AIL454"/>
      <c r="AIM454"/>
      <c r="AIN454"/>
      <c r="AIO454"/>
      <c r="AIP454"/>
      <c r="AIQ454"/>
      <c r="AIR454"/>
      <c r="AIS454"/>
      <c r="AIT454"/>
      <c r="AIU454"/>
      <c r="AIV454"/>
      <c r="AIW454"/>
      <c r="AIX454"/>
      <c r="AIY454"/>
      <c r="AIZ454"/>
      <c r="AJA454"/>
      <c r="AJB454"/>
      <c r="AJC454"/>
      <c r="AJD454"/>
      <c r="AJE454"/>
      <c r="AJF454"/>
      <c r="AJG454"/>
      <c r="AJH454"/>
      <c r="AJI454"/>
      <c r="AJJ454"/>
      <c r="AJK454"/>
      <c r="AJL454"/>
      <c r="AJM454"/>
      <c r="AJN454"/>
      <c r="AJO454"/>
      <c r="AJP454"/>
      <c r="AJQ454"/>
      <c r="AJR454"/>
      <c r="AJS454"/>
      <c r="AJT454"/>
      <c r="AJU454"/>
      <c r="AJV454"/>
      <c r="AJW454"/>
      <c r="AJX454"/>
      <c r="AJY454"/>
      <c r="AJZ454"/>
      <c r="AKA454"/>
      <c r="AKB454"/>
      <c r="AKC454"/>
      <c r="AKD454"/>
      <c r="AKE454"/>
      <c r="AKF454"/>
      <c r="AKG454"/>
      <c r="AKH454"/>
      <c r="AKI454"/>
      <c r="AKJ454"/>
      <c r="AKK454"/>
      <c r="AKL454"/>
      <c r="AKM454"/>
      <c r="AKN454"/>
      <c r="AKO454"/>
      <c r="AKP454"/>
      <c r="AKQ454"/>
      <c r="AKR454"/>
      <c r="AKS454"/>
      <c r="AKT454"/>
      <c r="AKU454"/>
      <c r="AKV454"/>
      <c r="AKW454"/>
      <c r="AKX454"/>
      <c r="AKY454"/>
      <c r="AKZ454"/>
      <c r="ALA454"/>
      <c r="ALB454"/>
      <c r="ALC454"/>
      <c r="ALD454"/>
      <c r="ALE454"/>
      <c r="ALF454"/>
      <c r="ALG454"/>
      <c r="ALH454"/>
      <c r="ALI454"/>
      <c r="ALJ454"/>
      <c r="ALK454"/>
      <c r="ALL454"/>
      <c r="ALM454"/>
      <c r="ALN454"/>
      <c r="ALO454"/>
      <c r="ALP454"/>
      <c r="ALQ454"/>
      <c r="ALR454"/>
      <c r="ALS454"/>
      <c r="ALT454"/>
      <c r="ALU454"/>
      <c r="ALV454"/>
      <c r="ALW454"/>
      <c r="ALX454"/>
      <c r="ALY454"/>
      <c r="ALZ454"/>
      <c r="AMA454"/>
      <c r="AMB454"/>
      <c r="AMC454"/>
      <c r="AMD454"/>
      <c r="AME454"/>
      <c r="AMF454"/>
      <c r="AMG454"/>
      <c r="AMH454"/>
      <c r="AMI454"/>
      <c r="AMJ454"/>
    </row>
    <row r="455" spans="1:1024" ht="20" customHeight="1" x14ac:dyDescent="0.2">
      <c r="A455"/>
      <c r="B455"/>
      <c r="C455"/>
      <c r="D455"/>
      <c r="E455" s="2"/>
      <c r="F455" s="2"/>
      <c r="G455" s="271"/>
      <c r="H455" s="240"/>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c r="AAA455"/>
      <c r="AAB455"/>
      <c r="AAC455"/>
      <c r="AAD455"/>
      <c r="AAE455"/>
      <c r="AAF455"/>
      <c r="AAG455"/>
      <c r="AAH455"/>
      <c r="AAI455"/>
      <c r="AAJ455"/>
      <c r="AAK455"/>
      <c r="AAL455"/>
      <c r="AAM455"/>
      <c r="AAN455"/>
      <c r="AAO455"/>
      <c r="AAP455"/>
      <c r="AAQ455"/>
      <c r="AAR455"/>
      <c r="AAS455"/>
      <c r="AAT455"/>
      <c r="AAU455"/>
      <c r="AAV455"/>
      <c r="AAW455"/>
      <c r="AAX455"/>
      <c r="AAY455"/>
      <c r="AAZ455"/>
      <c r="ABA455"/>
      <c r="ABB455"/>
      <c r="ABC455"/>
      <c r="ABD455"/>
      <c r="ABE455"/>
      <c r="ABF455"/>
      <c r="ABG455"/>
      <c r="ABH455"/>
      <c r="ABI455"/>
      <c r="ABJ455"/>
      <c r="ABK455"/>
      <c r="ABL455"/>
      <c r="ABM455"/>
      <c r="ABN455"/>
      <c r="ABO455"/>
      <c r="ABP455"/>
      <c r="ABQ455"/>
      <c r="ABR455"/>
      <c r="ABS455"/>
      <c r="ABT455"/>
      <c r="ABU455"/>
      <c r="ABV455"/>
      <c r="ABW455"/>
      <c r="ABX455"/>
      <c r="ABY455"/>
      <c r="ABZ455"/>
      <c r="ACA455"/>
      <c r="ACB455"/>
      <c r="ACC455"/>
      <c r="ACD455"/>
      <c r="ACE455"/>
      <c r="ACF455"/>
      <c r="ACG455"/>
      <c r="ACH455"/>
      <c r="ACI455"/>
      <c r="ACJ455"/>
      <c r="ACK455"/>
      <c r="ACL455"/>
      <c r="ACM455"/>
      <c r="ACN455"/>
      <c r="ACO455"/>
      <c r="ACP455"/>
      <c r="ACQ455"/>
      <c r="ACR455"/>
      <c r="ACS455"/>
      <c r="ACT455"/>
      <c r="ACU455"/>
      <c r="ACV455"/>
      <c r="ACW455"/>
      <c r="ACX455"/>
      <c r="ACY455"/>
      <c r="ACZ455"/>
      <c r="ADA455"/>
      <c r="ADB455"/>
      <c r="ADC455"/>
      <c r="ADD455"/>
      <c r="ADE455"/>
      <c r="ADF455"/>
      <c r="ADG455"/>
      <c r="ADH455"/>
      <c r="ADI455"/>
      <c r="ADJ455"/>
      <c r="ADK455"/>
      <c r="ADL455"/>
      <c r="ADM455"/>
      <c r="ADN455"/>
      <c r="ADO455"/>
      <c r="ADP455"/>
      <c r="ADQ455"/>
      <c r="ADR455"/>
      <c r="ADS455"/>
      <c r="ADT455"/>
      <c r="ADU455"/>
      <c r="ADV455"/>
      <c r="ADW455"/>
      <c r="ADX455"/>
      <c r="ADY455"/>
      <c r="ADZ455"/>
      <c r="AEA455"/>
      <c r="AEB455"/>
      <c r="AEC455"/>
      <c r="AED455"/>
      <c r="AEE455"/>
      <c r="AEF455"/>
      <c r="AEG455"/>
      <c r="AEH455"/>
      <c r="AEI455"/>
      <c r="AEJ455"/>
      <c r="AEK455"/>
      <c r="AEL455"/>
      <c r="AEM455"/>
      <c r="AEN455"/>
      <c r="AEO455"/>
      <c r="AEP455"/>
      <c r="AEQ455"/>
      <c r="AER455"/>
      <c r="AES455"/>
      <c r="AET455"/>
      <c r="AEU455"/>
      <c r="AEV455"/>
      <c r="AEW455"/>
      <c r="AEX455"/>
      <c r="AEY455"/>
      <c r="AEZ455"/>
      <c r="AFA455"/>
      <c r="AFB455"/>
      <c r="AFC455"/>
      <c r="AFD455"/>
      <c r="AFE455"/>
      <c r="AFF455"/>
      <c r="AFG455"/>
      <c r="AFH455"/>
      <c r="AFI455"/>
      <c r="AFJ455"/>
      <c r="AFK455"/>
      <c r="AFL455"/>
      <c r="AFM455"/>
      <c r="AFN455"/>
      <c r="AFO455"/>
      <c r="AFP455"/>
      <c r="AFQ455"/>
      <c r="AFR455"/>
      <c r="AFS455"/>
      <c r="AFT455"/>
      <c r="AFU455"/>
      <c r="AFV455"/>
      <c r="AFW455"/>
      <c r="AFX455"/>
      <c r="AFY455"/>
      <c r="AFZ455"/>
      <c r="AGA455"/>
      <c r="AGB455"/>
      <c r="AGC455"/>
      <c r="AGD455"/>
      <c r="AGE455"/>
      <c r="AGF455"/>
      <c r="AGG455"/>
      <c r="AGH455"/>
      <c r="AGI455"/>
      <c r="AGJ455"/>
      <c r="AGK455"/>
      <c r="AGL455"/>
      <c r="AGM455"/>
      <c r="AGN455"/>
      <c r="AGO455"/>
      <c r="AGP455"/>
      <c r="AGQ455"/>
      <c r="AGR455"/>
      <c r="AGS455"/>
      <c r="AGT455"/>
      <c r="AGU455"/>
      <c r="AGV455"/>
      <c r="AGW455"/>
      <c r="AGX455"/>
      <c r="AGY455"/>
      <c r="AGZ455"/>
      <c r="AHA455"/>
      <c r="AHB455"/>
      <c r="AHC455"/>
      <c r="AHD455"/>
      <c r="AHE455"/>
      <c r="AHF455"/>
      <c r="AHG455"/>
      <c r="AHH455"/>
      <c r="AHI455"/>
      <c r="AHJ455"/>
      <c r="AHK455"/>
      <c r="AHL455"/>
      <c r="AHM455"/>
      <c r="AHN455"/>
      <c r="AHO455"/>
      <c r="AHP455"/>
      <c r="AHQ455"/>
      <c r="AHR455"/>
      <c r="AHS455"/>
      <c r="AHT455"/>
      <c r="AHU455"/>
      <c r="AHV455"/>
      <c r="AHW455"/>
      <c r="AHX455"/>
      <c r="AHY455"/>
      <c r="AHZ455"/>
      <c r="AIA455"/>
      <c r="AIB455"/>
      <c r="AIC455"/>
      <c r="AID455"/>
      <c r="AIE455"/>
      <c r="AIF455"/>
      <c r="AIG455"/>
      <c r="AIH455"/>
      <c r="AII455"/>
      <c r="AIJ455"/>
      <c r="AIK455"/>
      <c r="AIL455"/>
      <c r="AIM455"/>
      <c r="AIN455"/>
      <c r="AIO455"/>
      <c r="AIP455"/>
      <c r="AIQ455"/>
      <c r="AIR455"/>
      <c r="AIS455"/>
      <c r="AIT455"/>
      <c r="AIU455"/>
      <c r="AIV455"/>
      <c r="AIW455"/>
      <c r="AIX455"/>
      <c r="AIY455"/>
      <c r="AIZ455"/>
      <c r="AJA455"/>
      <c r="AJB455"/>
      <c r="AJC455"/>
      <c r="AJD455"/>
      <c r="AJE455"/>
      <c r="AJF455"/>
      <c r="AJG455"/>
      <c r="AJH455"/>
      <c r="AJI455"/>
      <c r="AJJ455"/>
      <c r="AJK455"/>
      <c r="AJL455"/>
      <c r="AJM455"/>
      <c r="AJN455"/>
      <c r="AJO455"/>
      <c r="AJP455"/>
      <c r="AJQ455"/>
      <c r="AJR455"/>
      <c r="AJS455"/>
      <c r="AJT455"/>
      <c r="AJU455"/>
      <c r="AJV455"/>
      <c r="AJW455"/>
      <c r="AJX455"/>
      <c r="AJY455"/>
      <c r="AJZ455"/>
      <c r="AKA455"/>
      <c r="AKB455"/>
      <c r="AKC455"/>
      <c r="AKD455"/>
      <c r="AKE455"/>
      <c r="AKF455"/>
      <c r="AKG455"/>
      <c r="AKH455"/>
      <c r="AKI455"/>
      <c r="AKJ455"/>
      <c r="AKK455"/>
      <c r="AKL455"/>
      <c r="AKM455"/>
      <c r="AKN455"/>
      <c r="AKO455"/>
      <c r="AKP455"/>
      <c r="AKQ455"/>
      <c r="AKR455"/>
      <c r="AKS455"/>
      <c r="AKT455"/>
      <c r="AKU455"/>
      <c r="AKV455"/>
      <c r="AKW455"/>
      <c r="AKX455"/>
      <c r="AKY455"/>
      <c r="AKZ455"/>
      <c r="ALA455"/>
      <c r="ALB455"/>
      <c r="ALC455"/>
      <c r="ALD455"/>
      <c r="ALE455"/>
      <c r="ALF455"/>
      <c r="ALG455"/>
      <c r="ALH455"/>
      <c r="ALI455"/>
      <c r="ALJ455"/>
      <c r="ALK455"/>
      <c r="ALL455"/>
      <c r="ALM455"/>
      <c r="ALN455"/>
      <c r="ALO455"/>
      <c r="ALP455"/>
      <c r="ALQ455"/>
      <c r="ALR455"/>
      <c r="ALS455"/>
      <c r="ALT455"/>
      <c r="ALU455"/>
      <c r="ALV455"/>
      <c r="ALW455"/>
      <c r="ALX455"/>
      <c r="ALY455"/>
      <c r="ALZ455"/>
      <c r="AMA455"/>
      <c r="AMB455"/>
      <c r="AMC455"/>
      <c r="AMD455"/>
      <c r="AME455"/>
      <c r="AMF455"/>
      <c r="AMG455"/>
      <c r="AMH455"/>
      <c r="AMI455"/>
      <c r="AMJ455"/>
    </row>
    <row r="456" spans="1:1024" ht="20" customHeight="1" x14ac:dyDescent="0.2">
      <c r="A456"/>
      <c r="B456"/>
      <c r="C456"/>
      <c r="D456"/>
      <c r="E456" s="2"/>
      <c r="F456" s="2"/>
      <c r="G456" s="271"/>
      <c r="H456" s="240"/>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c r="AAA456"/>
      <c r="AAB456"/>
      <c r="AAC456"/>
      <c r="AAD456"/>
      <c r="AAE456"/>
      <c r="AAF456"/>
      <c r="AAG456"/>
      <c r="AAH456"/>
      <c r="AAI456"/>
      <c r="AAJ456"/>
      <c r="AAK456"/>
      <c r="AAL456"/>
      <c r="AAM456"/>
      <c r="AAN456"/>
      <c r="AAO456"/>
      <c r="AAP456"/>
      <c r="AAQ456"/>
      <c r="AAR456"/>
      <c r="AAS456"/>
      <c r="AAT456"/>
      <c r="AAU456"/>
      <c r="AAV456"/>
      <c r="AAW456"/>
      <c r="AAX456"/>
      <c r="AAY456"/>
      <c r="AAZ456"/>
      <c r="ABA456"/>
      <c r="ABB456"/>
      <c r="ABC456"/>
      <c r="ABD456"/>
      <c r="ABE456"/>
      <c r="ABF456"/>
      <c r="ABG456"/>
      <c r="ABH456"/>
      <c r="ABI456"/>
      <c r="ABJ456"/>
      <c r="ABK456"/>
      <c r="ABL456"/>
      <c r="ABM456"/>
      <c r="ABN456"/>
      <c r="ABO456"/>
      <c r="ABP456"/>
      <c r="ABQ456"/>
      <c r="ABR456"/>
      <c r="ABS456"/>
      <c r="ABT456"/>
      <c r="ABU456"/>
      <c r="ABV456"/>
      <c r="ABW456"/>
      <c r="ABX456"/>
      <c r="ABY456"/>
      <c r="ABZ456"/>
      <c r="ACA456"/>
      <c r="ACB456"/>
      <c r="ACC456"/>
      <c r="ACD456"/>
      <c r="ACE456"/>
      <c r="ACF456"/>
      <c r="ACG456"/>
      <c r="ACH456"/>
      <c r="ACI456"/>
      <c r="ACJ456"/>
      <c r="ACK456"/>
      <c r="ACL456"/>
      <c r="ACM456"/>
      <c r="ACN456"/>
      <c r="ACO456"/>
      <c r="ACP456"/>
      <c r="ACQ456"/>
      <c r="ACR456"/>
      <c r="ACS456"/>
      <c r="ACT456"/>
      <c r="ACU456"/>
      <c r="ACV456"/>
      <c r="ACW456"/>
      <c r="ACX456"/>
      <c r="ACY456"/>
      <c r="ACZ456"/>
      <c r="ADA456"/>
      <c r="ADB456"/>
      <c r="ADC456"/>
      <c r="ADD456"/>
      <c r="ADE456"/>
      <c r="ADF456"/>
      <c r="ADG456"/>
      <c r="ADH456"/>
      <c r="ADI456"/>
      <c r="ADJ456"/>
      <c r="ADK456"/>
      <c r="ADL456"/>
      <c r="ADM456"/>
      <c r="ADN456"/>
      <c r="ADO456"/>
      <c r="ADP456"/>
      <c r="ADQ456"/>
      <c r="ADR456"/>
      <c r="ADS456"/>
      <c r="ADT456"/>
      <c r="ADU456"/>
      <c r="ADV456"/>
      <c r="ADW456"/>
      <c r="ADX456"/>
      <c r="ADY456"/>
      <c r="ADZ456"/>
      <c r="AEA456"/>
      <c r="AEB456"/>
      <c r="AEC456"/>
      <c r="AED456"/>
      <c r="AEE456"/>
      <c r="AEF456"/>
      <c r="AEG456"/>
      <c r="AEH456"/>
      <c r="AEI456"/>
      <c r="AEJ456"/>
      <c r="AEK456"/>
      <c r="AEL456"/>
      <c r="AEM456"/>
      <c r="AEN456"/>
      <c r="AEO456"/>
      <c r="AEP456"/>
      <c r="AEQ456"/>
      <c r="AER456"/>
      <c r="AES456"/>
      <c r="AET456"/>
      <c r="AEU456"/>
      <c r="AEV456"/>
      <c r="AEW456"/>
      <c r="AEX456"/>
      <c r="AEY456"/>
      <c r="AEZ456"/>
      <c r="AFA456"/>
      <c r="AFB456"/>
      <c r="AFC456"/>
      <c r="AFD456"/>
      <c r="AFE456"/>
      <c r="AFF456"/>
      <c r="AFG456"/>
      <c r="AFH456"/>
      <c r="AFI456"/>
      <c r="AFJ456"/>
      <c r="AFK456"/>
      <c r="AFL456"/>
      <c r="AFM456"/>
      <c r="AFN456"/>
      <c r="AFO456"/>
      <c r="AFP456"/>
      <c r="AFQ456"/>
      <c r="AFR456"/>
      <c r="AFS456"/>
      <c r="AFT456"/>
      <c r="AFU456"/>
      <c r="AFV456"/>
      <c r="AFW456"/>
      <c r="AFX456"/>
      <c r="AFY456"/>
      <c r="AFZ456"/>
      <c r="AGA456"/>
      <c r="AGB456"/>
      <c r="AGC456"/>
      <c r="AGD456"/>
      <c r="AGE456"/>
      <c r="AGF456"/>
      <c r="AGG456"/>
      <c r="AGH456"/>
      <c r="AGI456"/>
      <c r="AGJ456"/>
      <c r="AGK456"/>
      <c r="AGL456"/>
      <c r="AGM456"/>
      <c r="AGN456"/>
      <c r="AGO456"/>
      <c r="AGP456"/>
      <c r="AGQ456"/>
      <c r="AGR456"/>
      <c r="AGS456"/>
      <c r="AGT456"/>
      <c r="AGU456"/>
      <c r="AGV456"/>
      <c r="AGW456"/>
      <c r="AGX456"/>
      <c r="AGY456"/>
      <c r="AGZ456"/>
      <c r="AHA456"/>
      <c r="AHB456"/>
      <c r="AHC456"/>
      <c r="AHD456"/>
      <c r="AHE456"/>
      <c r="AHF456"/>
      <c r="AHG456"/>
      <c r="AHH456"/>
      <c r="AHI456"/>
      <c r="AHJ456"/>
      <c r="AHK456"/>
      <c r="AHL456"/>
      <c r="AHM456"/>
      <c r="AHN456"/>
      <c r="AHO456"/>
      <c r="AHP456"/>
      <c r="AHQ456"/>
      <c r="AHR456"/>
      <c r="AHS456"/>
      <c r="AHT456"/>
      <c r="AHU456"/>
      <c r="AHV456"/>
      <c r="AHW456"/>
      <c r="AHX456"/>
      <c r="AHY456"/>
      <c r="AHZ456"/>
      <c r="AIA456"/>
      <c r="AIB456"/>
      <c r="AIC456"/>
      <c r="AID456"/>
      <c r="AIE456"/>
      <c r="AIF456"/>
      <c r="AIG456"/>
      <c r="AIH456"/>
      <c r="AII456"/>
      <c r="AIJ456"/>
      <c r="AIK456"/>
      <c r="AIL456"/>
      <c r="AIM456"/>
      <c r="AIN456"/>
      <c r="AIO456"/>
      <c r="AIP456"/>
      <c r="AIQ456"/>
      <c r="AIR456"/>
      <c r="AIS456"/>
      <c r="AIT456"/>
      <c r="AIU456"/>
      <c r="AIV456"/>
      <c r="AIW456"/>
      <c r="AIX456"/>
      <c r="AIY456"/>
      <c r="AIZ456"/>
      <c r="AJA456"/>
      <c r="AJB456"/>
      <c r="AJC456"/>
      <c r="AJD456"/>
      <c r="AJE456"/>
      <c r="AJF456"/>
      <c r="AJG456"/>
      <c r="AJH456"/>
      <c r="AJI456"/>
      <c r="AJJ456"/>
      <c r="AJK456"/>
      <c r="AJL456"/>
      <c r="AJM456"/>
      <c r="AJN456"/>
      <c r="AJO456"/>
      <c r="AJP456"/>
      <c r="AJQ456"/>
      <c r="AJR456"/>
      <c r="AJS456"/>
      <c r="AJT456"/>
      <c r="AJU456"/>
      <c r="AJV456"/>
      <c r="AJW456"/>
      <c r="AJX456"/>
      <c r="AJY456"/>
      <c r="AJZ456"/>
      <c r="AKA456"/>
      <c r="AKB456"/>
      <c r="AKC456"/>
      <c r="AKD456"/>
      <c r="AKE456"/>
      <c r="AKF456"/>
      <c r="AKG456"/>
      <c r="AKH456"/>
      <c r="AKI456"/>
      <c r="AKJ456"/>
      <c r="AKK456"/>
      <c r="AKL456"/>
      <c r="AKM456"/>
      <c r="AKN456"/>
      <c r="AKO456"/>
      <c r="AKP456"/>
      <c r="AKQ456"/>
      <c r="AKR456"/>
      <c r="AKS456"/>
      <c r="AKT456"/>
      <c r="AKU456"/>
      <c r="AKV456"/>
      <c r="AKW456"/>
      <c r="AKX456"/>
      <c r="AKY456"/>
      <c r="AKZ456"/>
      <c r="ALA456"/>
      <c r="ALB456"/>
      <c r="ALC456"/>
      <c r="ALD456"/>
      <c r="ALE456"/>
      <c r="ALF456"/>
      <c r="ALG456"/>
      <c r="ALH456"/>
      <c r="ALI456"/>
      <c r="ALJ456"/>
      <c r="ALK456"/>
      <c r="ALL456"/>
      <c r="ALM456"/>
      <c r="ALN456"/>
      <c r="ALO456"/>
      <c r="ALP456"/>
      <c r="ALQ456"/>
      <c r="ALR456"/>
      <c r="ALS456"/>
      <c r="ALT456"/>
      <c r="ALU456"/>
      <c r="ALV456"/>
      <c r="ALW456"/>
      <c r="ALX456"/>
      <c r="ALY456"/>
      <c r="ALZ456"/>
      <c r="AMA456"/>
      <c r="AMB456"/>
      <c r="AMC456"/>
      <c r="AMD456"/>
      <c r="AME456"/>
      <c r="AMF456"/>
      <c r="AMG456"/>
      <c r="AMH456"/>
      <c r="AMI456"/>
      <c r="AMJ456"/>
    </row>
    <row r="457" spans="1:1024" ht="20" customHeight="1" x14ac:dyDescent="0.2">
      <c r="A457"/>
      <c r="B457"/>
      <c r="C457"/>
      <c r="D457"/>
      <c r="E457" s="2"/>
      <c r="F457" s="2"/>
      <c r="G457" s="271"/>
      <c r="H457" s="240"/>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c r="AAA457"/>
      <c r="AAB457"/>
      <c r="AAC457"/>
      <c r="AAD457"/>
      <c r="AAE457"/>
      <c r="AAF457"/>
      <c r="AAG457"/>
      <c r="AAH457"/>
      <c r="AAI457"/>
      <c r="AAJ457"/>
      <c r="AAK457"/>
      <c r="AAL457"/>
      <c r="AAM457"/>
      <c r="AAN457"/>
      <c r="AAO457"/>
      <c r="AAP457"/>
      <c r="AAQ457"/>
      <c r="AAR457"/>
      <c r="AAS457"/>
      <c r="AAT457"/>
      <c r="AAU457"/>
      <c r="AAV457"/>
      <c r="AAW457"/>
      <c r="AAX457"/>
      <c r="AAY457"/>
      <c r="AAZ457"/>
      <c r="ABA457"/>
      <c r="ABB457"/>
      <c r="ABC457"/>
      <c r="ABD457"/>
      <c r="ABE457"/>
      <c r="ABF457"/>
      <c r="ABG457"/>
      <c r="ABH457"/>
      <c r="ABI457"/>
      <c r="ABJ457"/>
      <c r="ABK457"/>
      <c r="ABL457"/>
      <c r="ABM457"/>
      <c r="ABN457"/>
      <c r="ABO457"/>
      <c r="ABP457"/>
      <c r="ABQ457"/>
      <c r="ABR457"/>
      <c r="ABS457"/>
      <c r="ABT457"/>
      <c r="ABU457"/>
      <c r="ABV457"/>
      <c r="ABW457"/>
      <c r="ABX457"/>
      <c r="ABY457"/>
      <c r="ABZ457"/>
      <c r="ACA457"/>
      <c r="ACB457"/>
      <c r="ACC457"/>
      <c r="ACD457"/>
      <c r="ACE457"/>
      <c r="ACF457"/>
      <c r="ACG457"/>
      <c r="ACH457"/>
      <c r="ACI457"/>
      <c r="ACJ457"/>
      <c r="ACK457"/>
      <c r="ACL457"/>
      <c r="ACM457"/>
      <c r="ACN457"/>
      <c r="ACO457"/>
      <c r="ACP457"/>
      <c r="ACQ457"/>
      <c r="ACR457"/>
      <c r="ACS457"/>
      <c r="ACT457"/>
      <c r="ACU457"/>
      <c r="ACV457"/>
      <c r="ACW457"/>
      <c r="ACX457"/>
      <c r="ACY457"/>
      <c r="ACZ457"/>
      <c r="ADA457"/>
      <c r="ADB457"/>
      <c r="ADC457"/>
      <c r="ADD457"/>
      <c r="ADE457"/>
      <c r="ADF457"/>
      <c r="ADG457"/>
      <c r="ADH457"/>
      <c r="ADI457"/>
      <c r="ADJ457"/>
      <c r="ADK457"/>
      <c r="ADL457"/>
      <c r="ADM457"/>
      <c r="ADN457"/>
      <c r="ADO457"/>
      <c r="ADP457"/>
      <c r="ADQ457"/>
      <c r="ADR457"/>
      <c r="ADS457"/>
      <c r="ADT457"/>
      <c r="ADU457"/>
      <c r="ADV457"/>
      <c r="ADW457"/>
      <c r="ADX457"/>
      <c r="ADY457"/>
      <c r="ADZ457"/>
      <c r="AEA457"/>
      <c r="AEB457"/>
      <c r="AEC457"/>
      <c r="AED457"/>
      <c r="AEE457"/>
      <c r="AEF457"/>
      <c r="AEG457"/>
      <c r="AEH457"/>
      <c r="AEI457"/>
      <c r="AEJ457"/>
      <c r="AEK457"/>
      <c r="AEL457"/>
      <c r="AEM457"/>
      <c r="AEN457"/>
      <c r="AEO457"/>
      <c r="AEP457"/>
      <c r="AEQ457"/>
      <c r="AER457"/>
      <c r="AES457"/>
      <c r="AET457"/>
      <c r="AEU457"/>
      <c r="AEV457"/>
      <c r="AEW457"/>
      <c r="AEX457"/>
      <c r="AEY457"/>
      <c r="AEZ457"/>
      <c r="AFA457"/>
      <c r="AFB457"/>
      <c r="AFC457"/>
      <c r="AFD457"/>
      <c r="AFE457"/>
      <c r="AFF457"/>
      <c r="AFG457"/>
      <c r="AFH457"/>
      <c r="AFI457"/>
      <c r="AFJ457"/>
      <c r="AFK457"/>
      <c r="AFL457"/>
      <c r="AFM457"/>
      <c r="AFN457"/>
      <c r="AFO457"/>
      <c r="AFP457"/>
      <c r="AFQ457"/>
      <c r="AFR457"/>
      <c r="AFS457"/>
      <c r="AFT457"/>
      <c r="AFU457"/>
      <c r="AFV457"/>
      <c r="AFW457"/>
      <c r="AFX457"/>
      <c r="AFY457"/>
      <c r="AFZ457"/>
      <c r="AGA457"/>
      <c r="AGB457"/>
      <c r="AGC457"/>
      <c r="AGD457"/>
      <c r="AGE457"/>
      <c r="AGF457"/>
      <c r="AGG457"/>
      <c r="AGH457"/>
      <c r="AGI457"/>
      <c r="AGJ457"/>
      <c r="AGK457"/>
      <c r="AGL457"/>
      <c r="AGM457"/>
      <c r="AGN457"/>
      <c r="AGO457"/>
      <c r="AGP457"/>
      <c r="AGQ457"/>
      <c r="AGR457"/>
      <c r="AGS457"/>
      <c r="AGT457"/>
      <c r="AGU457"/>
      <c r="AGV457"/>
      <c r="AGW457"/>
      <c r="AGX457"/>
      <c r="AGY457"/>
      <c r="AGZ457"/>
      <c r="AHA457"/>
      <c r="AHB457"/>
      <c r="AHC457"/>
      <c r="AHD457"/>
      <c r="AHE457"/>
      <c r="AHF457"/>
      <c r="AHG457"/>
      <c r="AHH457"/>
      <c r="AHI457"/>
      <c r="AHJ457"/>
      <c r="AHK457"/>
      <c r="AHL457"/>
      <c r="AHM457"/>
      <c r="AHN457"/>
      <c r="AHO457"/>
      <c r="AHP457"/>
      <c r="AHQ457"/>
      <c r="AHR457"/>
      <c r="AHS457"/>
      <c r="AHT457"/>
      <c r="AHU457"/>
      <c r="AHV457"/>
      <c r="AHW457"/>
      <c r="AHX457"/>
      <c r="AHY457"/>
      <c r="AHZ457"/>
      <c r="AIA457"/>
      <c r="AIB457"/>
      <c r="AIC457"/>
      <c r="AID457"/>
      <c r="AIE457"/>
      <c r="AIF457"/>
      <c r="AIG457"/>
      <c r="AIH457"/>
      <c r="AII457"/>
      <c r="AIJ457"/>
      <c r="AIK457"/>
      <c r="AIL457"/>
      <c r="AIM457"/>
      <c r="AIN457"/>
      <c r="AIO457"/>
      <c r="AIP457"/>
      <c r="AIQ457"/>
      <c r="AIR457"/>
      <c r="AIS457"/>
      <c r="AIT457"/>
      <c r="AIU457"/>
      <c r="AIV457"/>
      <c r="AIW457"/>
      <c r="AIX457"/>
      <c r="AIY457"/>
      <c r="AIZ457"/>
      <c r="AJA457"/>
      <c r="AJB457"/>
      <c r="AJC457"/>
      <c r="AJD457"/>
      <c r="AJE457"/>
      <c r="AJF457"/>
      <c r="AJG457"/>
      <c r="AJH457"/>
      <c r="AJI457"/>
      <c r="AJJ457"/>
      <c r="AJK457"/>
      <c r="AJL457"/>
      <c r="AJM457"/>
      <c r="AJN457"/>
      <c r="AJO457"/>
      <c r="AJP457"/>
      <c r="AJQ457"/>
      <c r="AJR457"/>
      <c r="AJS457"/>
      <c r="AJT457"/>
      <c r="AJU457"/>
      <c r="AJV457"/>
      <c r="AJW457"/>
      <c r="AJX457"/>
      <c r="AJY457"/>
      <c r="AJZ457"/>
      <c r="AKA457"/>
      <c r="AKB457"/>
      <c r="AKC457"/>
      <c r="AKD457"/>
      <c r="AKE457"/>
      <c r="AKF457"/>
      <c r="AKG457"/>
      <c r="AKH457"/>
      <c r="AKI457"/>
      <c r="AKJ457"/>
      <c r="AKK457"/>
      <c r="AKL457"/>
      <c r="AKM457"/>
      <c r="AKN457"/>
      <c r="AKO457"/>
      <c r="AKP457"/>
      <c r="AKQ457"/>
      <c r="AKR457"/>
      <c r="AKS457"/>
      <c r="AKT457"/>
      <c r="AKU457"/>
      <c r="AKV457"/>
      <c r="AKW457"/>
      <c r="AKX457"/>
      <c r="AKY457"/>
      <c r="AKZ457"/>
      <c r="ALA457"/>
      <c r="ALB457"/>
      <c r="ALC457"/>
      <c r="ALD457"/>
      <c r="ALE457"/>
      <c r="ALF457"/>
      <c r="ALG457"/>
      <c r="ALH457"/>
      <c r="ALI457"/>
      <c r="ALJ457"/>
      <c r="ALK457"/>
      <c r="ALL457"/>
      <c r="ALM457"/>
      <c r="ALN457"/>
      <c r="ALO457"/>
      <c r="ALP457"/>
      <c r="ALQ457"/>
      <c r="ALR457"/>
      <c r="ALS457"/>
      <c r="ALT457"/>
      <c r="ALU457"/>
      <c r="ALV457"/>
      <c r="ALW457"/>
      <c r="ALX457"/>
      <c r="ALY457"/>
      <c r="ALZ457"/>
      <c r="AMA457"/>
      <c r="AMB457"/>
      <c r="AMC457"/>
      <c r="AMD457"/>
      <c r="AME457"/>
      <c r="AMF457"/>
      <c r="AMG457"/>
      <c r="AMH457"/>
      <c r="AMI457"/>
      <c r="AMJ457"/>
    </row>
    <row r="458" spans="1:1024" ht="20" customHeight="1" x14ac:dyDescent="0.2">
      <c r="A458"/>
      <c r="B458"/>
      <c r="C458"/>
      <c r="D458"/>
      <c r="E458" s="2"/>
      <c r="F458" s="2"/>
      <c r="G458" s="271"/>
      <c r="H458" s="240"/>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c r="AAA458"/>
      <c r="AAB458"/>
      <c r="AAC458"/>
      <c r="AAD458"/>
      <c r="AAE458"/>
      <c r="AAF458"/>
      <c r="AAG458"/>
      <c r="AAH458"/>
      <c r="AAI458"/>
      <c r="AAJ458"/>
      <c r="AAK458"/>
      <c r="AAL458"/>
      <c r="AAM458"/>
      <c r="AAN458"/>
      <c r="AAO458"/>
      <c r="AAP458"/>
      <c r="AAQ458"/>
      <c r="AAR458"/>
      <c r="AAS458"/>
      <c r="AAT458"/>
      <c r="AAU458"/>
      <c r="AAV458"/>
      <c r="AAW458"/>
      <c r="AAX458"/>
      <c r="AAY458"/>
      <c r="AAZ458"/>
      <c r="ABA458"/>
      <c r="ABB458"/>
      <c r="ABC458"/>
      <c r="ABD458"/>
      <c r="ABE458"/>
      <c r="ABF458"/>
      <c r="ABG458"/>
      <c r="ABH458"/>
      <c r="ABI458"/>
      <c r="ABJ458"/>
      <c r="ABK458"/>
      <c r="ABL458"/>
      <c r="ABM458"/>
      <c r="ABN458"/>
      <c r="ABO458"/>
      <c r="ABP458"/>
      <c r="ABQ458"/>
      <c r="ABR458"/>
      <c r="ABS458"/>
      <c r="ABT458"/>
      <c r="ABU458"/>
      <c r="ABV458"/>
      <c r="ABW458"/>
      <c r="ABX458"/>
      <c r="ABY458"/>
      <c r="ABZ458"/>
      <c r="ACA458"/>
      <c r="ACB458"/>
      <c r="ACC458"/>
      <c r="ACD458"/>
      <c r="ACE458"/>
      <c r="ACF458"/>
      <c r="ACG458"/>
      <c r="ACH458"/>
      <c r="ACI458"/>
      <c r="ACJ458"/>
      <c r="ACK458"/>
      <c r="ACL458"/>
      <c r="ACM458"/>
      <c r="ACN458"/>
      <c r="ACO458"/>
      <c r="ACP458"/>
      <c r="ACQ458"/>
      <c r="ACR458"/>
      <c r="ACS458"/>
      <c r="ACT458"/>
      <c r="ACU458"/>
      <c r="ACV458"/>
      <c r="ACW458"/>
      <c r="ACX458"/>
      <c r="ACY458"/>
      <c r="ACZ458"/>
      <c r="ADA458"/>
      <c r="ADB458"/>
      <c r="ADC458"/>
      <c r="ADD458"/>
      <c r="ADE458"/>
      <c r="ADF458"/>
      <c r="ADG458"/>
      <c r="ADH458"/>
      <c r="ADI458"/>
      <c r="ADJ458"/>
      <c r="ADK458"/>
      <c r="ADL458"/>
      <c r="ADM458"/>
      <c r="ADN458"/>
      <c r="ADO458"/>
      <c r="ADP458"/>
      <c r="ADQ458"/>
      <c r="ADR458"/>
      <c r="ADS458"/>
      <c r="ADT458"/>
      <c r="ADU458"/>
      <c r="ADV458"/>
      <c r="ADW458"/>
      <c r="ADX458"/>
      <c r="ADY458"/>
      <c r="ADZ458"/>
      <c r="AEA458"/>
      <c r="AEB458"/>
      <c r="AEC458"/>
      <c r="AED458"/>
      <c r="AEE458"/>
      <c r="AEF458"/>
      <c r="AEG458"/>
      <c r="AEH458"/>
      <c r="AEI458"/>
      <c r="AEJ458"/>
      <c r="AEK458"/>
      <c r="AEL458"/>
      <c r="AEM458"/>
      <c r="AEN458"/>
      <c r="AEO458"/>
      <c r="AEP458"/>
      <c r="AEQ458"/>
      <c r="AER458"/>
      <c r="AES458"/>
      <c r="AET458"/>
      <c r="AEU458"/>
      <c r="AEV458"/>
      <c r="AEW458"/>
      <c r="AEX458"/>
      <c r="AEY458"/>
      <c r="AEZ458"/>
      <c r="AFA458"/>
      <c r="AFB458"/>
      <c r="AFC458"/>
      <c r="AFD458"/>
      <c r="AFE458"/>
      <c r="AFF458"/>
      <c r="AFG458"/>
      <c r="AFH458"/>
      <c r="AFI458"/>
      <c r="AFJ458"/>
      <c r="AFK458"/>
      <c r="AFL458"/>
      <c r="AFM458"/>
      <c r="AFN458"/>
      <c r="AFO458"/>
      <c r="AFP458"/>
      <c r="AFQ458"/>
      <c r="AFR458"/>
      <c r="AFS458"/>
      <c r="AFT458"/>
      <c r="AFU458"/>
      <c r="AFV458"/>
      <c r="AFW458"/>
      <c r="AFX458"/>
      <c r="AFY458"/>
      <c r="AFZ458"/>
      <c r="AGA458"/>
      <c r="AGB458"/>
      <c r="AGC458"/>
      <c r="AGD458"/>
      <c r="AGE458"/>
      <c r="AGF458"/>
      <c r="AGG458"/>
      <c r="AGH458"/>
      <c r="AGI458"/>
      <c r="AGJ458"/>
      <c r="AGK458"/>
      <c r="AGL458"/>
      <c r="AGM458"/>
      <c r="AGN458"/>
      <c r="AGO458"/>
      <c r="AGP458"/>
      <c r="AGQ458"/>
      <c r="AGR458"/>
      <c r="AGS458"/>
      <c r="AGT458"/>
      <c r="AGU458"/>
      <c r="AGV458"/>
      <c r="AGW458"/>
      <c r="AGX458"/>
      <c r="AGY458"/>
      <c r="AGZ458"/>
      <c r="AHA458"/>
      <c r="AHB458"/>
      <c r="AHC458"/>
      <c r="AHD458"/>
      <c r="AHE458"/>
      <c r="AHF458"/>
      <c r="AHG458"/>
      <c r="AHH458"/>
      <c r="AHI458"/>
      <c r="AHJ458"/>
      <c r="AHK458"/>
      <c r="AHL458"/>
      <c r="AHM458"/>
      <c r="AHN458"/>
      <c r="AHO458"/>
      <c r="AHP458"/>
      <c r="AHQ458"/>
      <c r="AHR458"/>
      <c r="AHS458"/>
      <c r="AHT458"/>
      <c r="AHU458"/>
      <c r="AHV458"/>
      <c r="AHW458"/>
      <c r="AHX458"/>
      <c r="AHY458"/>
      <c r="AHZ458"/>
      <c r="AIA458"/>
      <c r="AIB458"/>
      <c r="AIC458"/>
      <c r="AID458"/>
      <c r="AIE458"/>
      <c r="AIF458"/>
      <c r="AIG458"/>
      <c r="AIH458"/>
      <c r="AII458"/>
      <c r="AIJ458"/>
      <c r="AIK458"/>
      <c r="AIL458"/>
      <c r="AIM458"/>
      <c r="AIN458"/>
      <c r="AIO458"/>
      <c r="AIP458"/>
      <c r="AIQ458"/>
      <c r="AIR458"/>
      <c r="AIS458"/>
      <c r="AIT458"/>
      <c r="AIU458"/>
      <c r="AIV458"/>
      <c r="AIW458"/>
      <c r="AIX458"/>
      <c r="AIY458"/>
      <c r="AIZ458"/>
      <c r="AJA458"/>
      <c r="AJB458"/>
      <c r="AJC458"/>
      <c r="AJD458"/>
      <c r="AJE458"/>
      <c r="AJF458"/>
      <c r="AJG458"/>
      <c r="AJH458"/>
      <c r="AJI458"/>
      <c r="AJJ458"/>
      <c r="AJK458"/>
      <c r="AJL458"/>
      <c r="AJM458"/>
      <c r="AJN458"/>
      <c r="AJO458"/>
      <c r="AJP458"/>
      <c r="AJQ458"/>
      <c r="AJR458"/>
      <c r="AJS458"/>
      <c r="AJT458"/>
      <c r="AJU458"/>
      <c r="AJV458"/>
      <c r="AJW458"/>
      <c r="AJX458"/>
      <c r="AJY458"/>
      <c r="AJZ458"/>
      <c r="AKA458"/>
      <c r="AKB458"/>
      <c r="AKC458"/>
      <c r="AKD458"/>
      <c r="AKE458"/>
      <c r="AKF458"/>
      <c r="AKG458"/>
      <c r="AKH458"/>
      <c r="AKI458"/>
      <c r="AKJ458"/>
      <c r="AKK458"/>
      <c r="AKL458"/>
      <c r="AKM458"/>
      <c r="AKN458"/>
      <c r="AKO458"/>
      <c r="AKP458"/>
      <c r="AKQ458"/>
      <c r="AKR458"/>
      <c r="AKS458"/>
      <c r="AKT458"/>
      <c r="AKU458"/>
      <c r="AKV458"/>
      <c r="AKW458"/>
      <c r="AKX458"/>
      <c r="AKY458"/>
      <c r="AKZ458"/>
      <c r="ALA458"/>
      <c r="ALB458"/>
      <c r="ALC458"/>
      <c r="ALD458"/>
      <c r="ALE458"/>
      <c r="ALF458"/>
      <c r="ALG458"/>
      <c r="ALH458"/>
      <c r="ALI458"/>
      <c r="ALJ458"/>
      <c r="ALK458"/>
      <c r="ALL458"/>
      <c r="ALM458"/>
      <c r="ALN458"/>
      <c r="ALO458"/>
      <c r="ALP458"/>
      <c r="ALQ458"/>
      <c r="ALR458"/>
      <c r="ALS458"/>
      <c r="ALT458"/>
      <c r="ALU458"/>
      <c r="ALV458"/>
      <c r="ALW458"/>
      <c r="ALX458"/>
      <c r="ALY458"/>
      <c r="ALZ458"/>
      <c r="AMA458"/>
      <c r="AMB458"/>
      <c r="AMC458"/>
      <c r="AMD458"/>
      <c r="AME458"/>
      <c r="AMF458"/>
      <c r="AMG458"/>
      <c r="AMH458"/>
      <c r="AMI458"/>
      <c r="AMJ458"/>
    </row>
    <row r="459" spans="1:1024" ht="20" customHeight="1" x14ac:dyDescent="0.2">
      <c r="A459"/>
      <c r="B459"/>
      <c r="C459"/>
      <c r="D459"/>
      <c r="E459" s="2"/>
      <c r="F459" s="2"/>
      <c r="G459" s="271"/>
      <c r="H459" s="240"/>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c r="AAA459"/>
      <c r="AAB459"/>
      <c r="AAC459"/>
      <c r="AAD459"/>
      <c r="AAE459"/>
      <c r="AAF459"/>
      <c r="AAG459"/>
      <c r="AAH459"/>
      <c r="AAI459"/>
      <c r="AAJ459"/>
      <c r="AAK459"/>
      <c r="AAL459"/>
      <c r="AAM459"/>
      <c r="AAN459"/>
      <c r="AAO459"/>
      <c r="AAP459"/>
      <c r="AAQ459"/>
      <c r="AAR459"/>
      <c r="AAS459"/>
      <c r="AAT459"/>
      <c r="AAU459"/>
      <c r="AAV459"/>
      <c r="AAW459"/>
      <c r="AAX459"/>
      <c r="AAY459"/>
      <c r="AAZ459"/>
      <c r="ABA459"/>
      <c r="ABB459"/>
      <c r="ABC459"/>
      <c r="ABD459"/>
      <c r="ABE459"/>
      <c r="ABF459"/>
      <c r="ABG459"/>
      <c r="ABH459"/>
      <c r="ABI459"/>
      <c r="ABJ459"/>
      <c r="ABK459"/>
      <c r="ABL459"/>
      <c r="ABM459"/>
      <c r="ABN459"/>
      <c r="ABO459"/>
      <c r="ABP459"/>
      <c r="ABQ459"/>
      <c r="ABR459"/>
      <c r="ABS459"/>
      <c r="ABT459"/>
      <c r="ABU459"/>
      <c r="ABV459"/>
      <c r="ABW459"/>
      <c r="ABX459"/>
      <c r="ABY459"/>
      <c r="ABZ459"/>
      <c r="ACA459"/>
      <c r="ACB459"/>
      <c r="ACC459"/>
      <c r="ACD459"/>
      <c r="ACE459"/>
      <c r="ACF459"/>
      <c r="ACG459"/>
      <c r="ACH459"/>
      <c r="ACI459"/>
      <c r="ACJ459"/>
      <c r="ACK459"/>
      <c r="ACL459"/>
      <c r="ACM459"/>
      <c r="ACN459"/>
      <c r="ACO459"/>
      <c r="ACP459"/>
      <c r="ACQ459"/>
      <c r="ACR459"/>
      <c r="ACS459"/>
      <c r="ACT459"/>
      <c r="ACU459"/>
      <c r="ACV459"/>
      <c r="ACW459"/>
      <c r="ACX459"/>
      <c r="ACY459"/>
      <c r="ACZ459"/>
      <c r="ADA459"/>
      <c r="ADB459"/>
      <c r="ADC459"/>
      <c r="ADD459"/>
      <c r="ADE459"/>
      <c r="ADF459"/>
      <c r="ADG459"/>
      <c r="ADH459"/>
      <c r="ADI459"/>
      <c r="ADJ459"/>
      <c r="ADK459"/>
      <c r="ADL459"/>
      <c r="ADM459"/>
      <c r="ADN459"/>
      <c r="ADO459"/>
      <c r="ADP459"/>
      <c r="ADQ459"/>
      <c r="ADR459"/>
      <c r="ADS459"/>
      <c r="ADT459"/>
      <c r="ADU459"/>
      <c r="ADV459"/>
      <c r="ADW459"/>
      <c r="ADX459"/>
      <c r="ADY459"/>
      <c r="ADZ459"/>
      <c r="AEA459"/>
      <c r="AEB459"/>
      <c r="AEC459"/>
      <c r="AED459"/>
      <c r="AEE459"/>
      <c r="AEF459"/>
      <c r="AEG459"/>
      <c r="AEH459"/>
      <c r="AEI459"/>
      <c r="AEJ459"/>
      <c r="AEK459"/>
      <c r="AEL459"/>
      <c r="AEM459"/>
      <c r="AEN459"/>
      <c r="AEO459"/>
      <c r="AEP459"/>
      <c r="AEQ459"/>
      <c r="AER459"/>
      <c r="AES459"/>
      <c r="AET459"/>
      <c r="AEU459"/>
      <c r="AEV459"/>
      <c r="AEW459"/>
      <c r="AEX459"/>
      <c r="AEY459"/>
      <c r="AEZ459"/>
      <c r="AFA459"/>
      <c r="AFB459"/>
      <c r="AFC459"/>
      <c r="AFD459"/>
      <c r="AFE459"/>
      <c r="AFF459"/>
      <c r="AFG459"/>
      <c r="AFH459"/>
      <c r="AFI459"/>
      <c r="AFJ459"/>
      <c r="AFK459"/>
      <c r="AFL459"/>
      <c r="AFM459"/>
      <c r="AFN459"/>
      <c r="AFO459"/>
      <c r="AFP459"/>
      <c r="AFQ459"/>
      <c r="AFR459"/>
      <c r="AFS459"/>
      <c r="AFT459"/>
      <c r="AFU459"/>
      <c r="AFV459"/>
      <c r="AFW459"/>
      <c r="AFX459"/>
      <c r="AFY459"/>
      <c r="AFZ459"/>
      <c r="AGA459"/>
      <c r="AGB459"/>
      <c r="AGC459"/>
      <c r="AGD459"/>
      <c r="AGE459"/>
      <c r="AGF459"/>
      <c r="AGG459"/>
      <c r="AGH459"/>
      <c r="AGI459"/>
      <c r="AGJ459"/>
      <c r="AGK459"/>
      <c r="AGL459"/>
      <c r="AGM459"/>
      <c r="AGN459"/>
      <c r="AGO459"/>
      <c r="AGP459"/>
      <c r="AGQ459"/>
      <c r="AGR459"/>
      <c r="AGS459"/>
      <c r="AGT459"/>
      <c r="AGU459"/>
      <c r="AGV459"/>
      <c r="AGW459"/>
      <c r="AGX459"/>
      <c r="AGY459"/>
      <c r="AGZ459"/>
      <c r="AHA459"/>
      <c r="AHB459"/>
      <c r="AHC459"/>
      <c r="AHD459"/>
      <c r="AHE459"/>
      <c r="AHF459"/>
      <c r="AHG459"/>
      <c r="AHH459"/>
      <c r="AHI459"/>
      <c r="AHJ459"/>
      <c r="AHK459"/>
      <c r="AHL459"/>
      <c r="AHM459"/>
      <c r="AHN459"/>
      <c r="AHO459"/>
      <c r="AHP459"/>
      <c r="AHQ459"/>
      <c r="AHR459"/>
      <c r="AHS459"/>
      <c r="AHT459"/>
      <c r="AHU459"/>
      <c r="AHV459"/>
      <c r="AHW459"/>
      <c r="AHX459"/>
      <c r="AHY459"/>
      <c r="AHZ459"/>
      <c r="AIA459"/>
      <c r="AIB459"/>
      <c r="AIC459"/>
      <c r="AID459"/>
      <c r="AIE459"/>
      <c r="AIF459"/>
      <c r="AIG459"/>
      <c r="AIH459"/>
      <c r="AII459"/>
      <c r="AIJ459"/>
      <c r="AIK459"/>
      <c r="AIL459"/>
      <c r="AIM459"/>
      <c r="AIN459"/>
      <c r="AIO459"/>
      <c r="AIP459"/>
      <c r="AIQ459"/>
      <c r="AIR459"/>
      <c r="AIS459"/>
      <c r="AIT459"/>
      <c r="AIU459"/>
      <c r="AIV459"/>
      <c r="AIW459"/>
      <c r="AIX459"/>
      <c r="AIY459"/>
      <c r="AIZ459"/>
      <c r="AJA459"/>
      <c r="AJB459"/>
      <c r="AJC459"/>
      <c r="AJD459"/>
      <c r="AJE459"/>
      <c r="AJF459"/>
      <c r="AJG459"/>
      <c r="AJH459"/>
      <c r="AJI459"/>
      <c r="AJJ459"/>
      <c r="AJK459"/>
      <c r="AJL459"/>
      <c r="AJM459"/>
      <c r="AJN459"/>
      <c r="AJO459"/>
      <c r="AJP459"/>
      <c r="AJQ459"/>
      <c r="AJR459"/>
      <c r="AJS459"/>
      <c r="AJT459"/>
      <c r="AJU459"/>
      <c r="AJV459"/>
      <c r="AJW459"/>
      <c r="AJX459"/>
      <c r="AJY459"/>
      <c r="AJZ459"/>
      <c r="AKA459"/>
      <c r="AKB459"/>
      <c r="AKC459"/>
      <c r="AKD459"/>
      <c r="AKE459"/>
      <c r="AKF459"/>
      <c r="AKG459"/>
      <c r="AKH459"/>
      <c r="AKI459"/>
      <c r="AKJ459"/>
      <c r="AKK459"/>
      <c r="AKL459"/>
      <c r="AKM459"/>
      <c r="AKN459"/>
      <c r="AKO459"/>
      <c r="AKP459"/>
      <c r="AKQ459"/>
      <c r="AKR459"/>
      <c r="AKS459"/>
      <c r="AKT459"/>
      <c r="AKU459"/>
      <c r="AKV459"/>
      <c r="AKW459"/>
      <c r="AKX459"/>
      <c r="AKY459"/>
      <c r="AKZ459"/>
      <c r="ALA459"/>
      <c r="ALB459"/>
      <c r="ALC459"/>
      <c r="ALD459"/>
      <c r="ALE459"/>
      <c r="ALF459"/>
      <c r="ALG459"/>
      <c r="ALH459"/>
      <c r="ALI459"/>
      <c r="ALJ459"/>
      <c r="ALK459"/>
      <c r="ALL459"/>
      <c r="ALM459"/>
      <c r="ALN459"/>
      <c r="ALO459"/>
      <c r="ALP459"/>
      <c r="ALQ459"/>
      <c r="ALR459"/>
      <c r="ALS459"/>
      <c r="ALT459"/>
      <c r="ALU459"/>
      <c r="ALV459"/>
      <c r="ALW459"/>
      <c r="ALX459"/>
      <c r="ALY459"/>
      <c r="ALZ459"/>
      <c r="AMA459"/>
      <c r="AMB459"/>
      <c r="AMC459"/>
      <c r="AMD459"/>
      <c r="AME459"/>
      <c r="AMF459"/>
      <c r="AMG459"/>
      <c r="AMH459"/>
      <c r="AMI459"/>
      <c r="AMJ459"/>
    </row>
    <row r="460" spans="1:1024" ht="20" customHeight="1" x14ac:dyDescent="0.2">
      <c r="A460"/>
      <c r="B460"/>
      <c r="C460"/>
      <c r="D460"/>
      <c r="E460" s="2"/>
      <c r="F460" s="2"/>
      <c r="G460" s="271"/>
      <c r="H460" s="24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c r="AAA460"/>
      <c r="AAB460"/>
      <c r="AAC460"/>
      <c r="AAD460"/>
      <c r="AAE460"/>
      <c r="AAF460"/>
      <c r="AAG460"/>
      <c r="AAH460"/>
      <c r="AAI460"/>
      <c r="AAJ460"/>
      <c r="AAK460"/>
      <c r="AAL460"/>
      <c r="AAM460"/>
      <c r="AAN460"/>
      <c r="AAO460"/>
      <c r="AAP460"/>
      <c r="AAQ460"/>
      <c r="AAR460"/>
      <c r="AAS460"/>
      <c r="AAT460"/>
      <c r="AAU460"/>
      <c r="AAV460"/>
      <c r="AAW460"/>
      <c r="AAX460"/>
      <c r="AAY460"/>
      <c r="AAZ460"/>
      <c r="ABA460"/>
      <c r="ABB460"/>
      <c r="ABC460"/>
      <c r="ABD460"/>
      <c r="ABE460"/>
      <c r="ABF460"/>
      <c r="ABG460"/>
      <c r="ABH460"/>
      <c r="ABI460"/>
      <c r="ABJ460"/>
      <c r="ABK460"/>
      <c r="ABL460"/>
      <c r="ABM460"/>
      <c r="ABN460"/>
      <c r="ABO460"/>
      <c r="ABP460"/>
      <c r="ABQ460"/>
      <c r="ABR460"/>
      <c r="ABS460"/>
      <c r="ABT460"/>
      <c r="ABU460"/>
      <c r="ABV460"/>
      <c r="ABW460"/>
      <c r="ABX460"/>
      <c r="ABY460"/>
      <c r="ABZ460"/>
      <c r="ACA460"/>
      <c r="ACB460"/>
      <c r="ACC460"/>
      <c r="ACD460"/>
      <c r="ACE460"/>
      <c r="ACF460"/>
      <c r="ACG460"/>
      <c r="ACH460"/>
      <c r="ACI460"/>
      <c r="ACJ460"/>
      <c r="ACK460"/>
      <c r="ACL460"/>
      <c r="ACM460"/>
      <c r="ACN460"/>
      <c r="ACO460"/>
      <c r="ACP460"/>
      <c r="ACQ460"/>
      <c r="ACR460"/>
      <c r="ACS460"/>
      <c r="ACT460"/>
      <c r="ACU460"/>
      <c r="ACV460"/>
      <c r="ACW460"/>
      <c r="ACX460"/>
      <c r="ACY460"/>
      <c r="ACZ460"/>
      <c r="ADA460"/>
      <c r="ADB460"/>
      <c r="ADC460"/>
      <c r="ADD460"/>
      <c r="ADE460"/>
      <c r="ADF460"/>
      <c r="ADG460"/>
      <c r="ADH460"/>
      <c r="ADI460"/>
      <c r="ADJ460"/>
      <c r="ADK460"/>
      <c r="ADL460"/>
      <c r="ADM460"/>
      <c r="ADN460"/>
      <c r="ADO460"/>
      <c r="ADP460"/>
      <c r="ADQ460"/>
      <c r="ADR460"/>
      <c r="ADS460"/>
      <c r="ADT460"/>
      <c r="ADU460"/>
      <c r="ADV460"/>
      <c r="ADW460"/>
      <c r="ADX460"/>
      <c r="ADY460"/>
      <c r="ADZ460"/>
      <c r="AEA460"/>
      <c r="AEB460"/>
      <c r="AEC460"/>
      <c r="AED460"/>
      <c r="AEE460"/>
      <c r="AEF460"/>
      <c r="AEG460"/>
      <c r="AEH460"/>
      <c r="AEI460"/>
      <c r="AEJ460"/>
      <c r="AEK460"/>
      <c r="AEL460"/>
      <c r="AEM460"/>
      <c r="AEN460"/>
      <c r="AEO460"/>
      <c r="AEP460"/>
      <c r="AEQ460"/>
      <c r="AER460"/>
      <c r="AES460"/>
      <c r="AET460"/>
      <c r="AEU460"/>
      <c r="AEV460"/>
      <c r="AEW460"/>
      <c r="AEX460"/>
      <c r="AEY460"/>
      <c r="AEZ460"/>
      <c r="AFA460"/>
      <c r="AFB460"/>
      <c r="AFC460"/>
      <c r="AFD460"/>
      <c r="AFE460"/>
      <c r="AFF460"/>
      <c r="AFG460"/>
      <c r="AFH460"/>
      <c r="AFI460"/>
      <c r="AFJ460"/>
      <c r="AFK460"/>
      <c r="AFL460"/>
      <c r="AFM460"/>
      <c r="AFN460"/>
      <c r="AFO460"/>
      <c r="AFP460"/>
      <c r="AFQ460"/>
      <c r="AFR460"/>
      <c r="AFS460"/>
      <c r="AFT460"/>
      <c r="AFU460"/>
      <c r="AFV460"/>
      <c r="AFW460"/>
      <c r="AFX460"/>
      <c r="AFY460"/>
      <c r="AFZ460"/>
      <c r="AGA460"/>
      <c r="AGB460"/>
      <c r="AGC460"/>
      <c r="AGD460"/>
      <c r="AGE460"/>
      <c r="AGF460"/>
      <c r="AGG460"/>
      <c r="AGH460"/>
      <c r="AGI460"/>
      <c r="AGJ460"/>
      <c r="AGK460"/>
      <c r="AGL460"/>
      <c r="AGM460"/>
      <c r="AGN460"/>
      <c r="AGO460"/>
      <c r="AGP460"/>
      <c r="AGQ460"/>
      <c r="AGR460"/>
      <c r="AGS460"/>
      <c r="AGT460"/>
      <c r="AGU460"/>
      <c r="AGV460"/>
      <c r="AGW460"/>
      <c r="AGX460"/>
      <c r="AGY460"/>
      <c r="AGZ460"/>
      <c r="AHA460"/>
      <c r="AHB460"/>
      <c r="AHC460"/>
      <c r="AHD460"/>
      <c r="AHE460"/>
      <c r="AHF460"/>
      <c r="AHG460"/>
      <c r="AHH460"/>
      <c r="AHI460"/>
      <c r="AHJ460"/>
      <c r="AHK460"/>
      <c r="AHL460"/>
      <c r="AHM460"/>
      <c r="AHN460"/>
      <c r="AHO460"/>
      <c r="AHP460"/>
      <c r="AHQ460"/>
      <c r="AHR460"/>
      <c r="AHS460"/>
      <c r="AHT460"/>
      <c r="AHU460"/>
      <c r="AHV460"/>
      <c r="AHW460"/>
      <c r="AHX460"/>
      <c r="AHY460"/>
      <c r="AHZ460"/>
      <c r="AIA460"/>
      <c r="AIB460"/>
      <c r="AIC460"/>
      <c r="AID460"/>
      <c r="AIE460"/>
      <c r="AIF460"/>
      <c r="AIG460"/>
      <c r="AIH460"/>
      <c r="AII460"/>
      <c r="AIJ460"/>
      <c r="AIK460"/>
      <c r="AIL460"/>
      <c r="AIM460"/>
      <c r="AIN460"/>
      <c r="AIO460"/>
      <c r="AIP460"/>
      <c r="AIQ460"/>
      <c r="AIR460"/>
      <c r="AIS460"/>
      <c r="AIT460"/>
      <c r="AIU460"/>
      <c r="AIV460"/>
      <c r="AIW460"/>
      <c r="AIX460"/>
      <c r="AIY460"/>
      <c r="AIZ460"/>
      <c r="AJA460"/>
      <c r="AJB460"/>
      <c r="AJC460"/>
      <c r="AJD460"/>
      <c r="AJE460"/>
      <c r="AJF460"/>
      <c r="AJG460"/>
      <c r="AJH460"/>
      <c r="AJI460"/>
      <c r="AJJ460"/>
      <c r="AJK460"/>
      <c r="AJL460"/>
      <c r="AJM460"/>
      <c r="AJN460"/>
      <c r="AJO460"/>
      <c r="AJP460"/>
      <c r="AJQ460"/>
      <c r="AJR460"/>
      <c r="AJS460"/>
      <c r="AJT460"/>
      <c r="AJU460"/>
      <c r="AJV460"/>
      <c r="AJW460"/>
      <c r="AJX460"/>
      <c r="AJY460"/>
      <c r="AJZ460"/>
      <c r="AKA460"/>
      <c r="AKB460"/>
      <c r="AKC460"/>
      <c r="AKD460"/>
      <c r="AKE460"/>
      <c r="AKF460"/>
      <c r="AKG460"/>
      <c r="AKH460"/>
      <c r="AKI460"/>
      <c r="AKJ460"/>
      <c r="AKK460"/>
      <c r="AKL460"/>
      <c r="AKM460"/>
      <c r="AKN460"/>
      <c r="AKO460"/>
      <c r="AKP460"/>
      <c r="AKQ460"/>
      <c r="AKR460"/>
      <c r="AKS460"/>
      <c r="AKT460"/>
      <c r="AKU460"/>
      <c r="AKV460"/>
      <c r="AKW460"/>
      <c r="AKX460"/>
      <c r="AKY460"/>
      <c r="AKZ460"/>
      <c r="ALA460"/>
      <c r="ALB460"/>
      <c r="ALC460"/>
      <c r="ALD460"/>
      <c r="ALE460"/>
      <c r="ALF460"/>
      <c r="ALG460"/>
      <c r="ALH460"/>
      <c r="ALI460"/>
      <c r="ALJ460"/>
      <c r="ALK460"/>
      <c r="ALL460"/>
      <c r="ALM460"/>
      <c r="ALN460"/>
      <c r="ALO460"/>
      <c r="ALP460"/>
      <c r="ALQ460"/>
      <c r="ALR460"/>
      <c r="ALS460"/>
      <c r="ALT460"/>
      <c r="ALU460"/>
      <c r="ALV460"/>
      <c r="ALW460"/>
      <c r="ALX460"/>
      <c r="ALY460"/>
      <c r="ALZ460"/>
      <c r="AMA460"/>
      <c r="AMB460"/>
      <c r="AMC460"/>
      <c r="AMD460"/>
      <c r="AME460"/>
      <c r="AMF460"/>
      <c r="AMG460"/>
      <c r="AMH460"/>
      <c r="AMI460"/>
      <c r="AMJ460"/>
    </row>
    <row r="461" spans="1:1024" ht="20" customHeight="1" x14ac:dyDescent="0.2">
      <c r="A461"/>
      <c r="B461"/>
      <c r="C461"/>
      <c r="D461"/>
      <c r="E461" s="2"/>
      <c r="F461" s="2"/>
      <c r="G461" s="271"/>
      <c r="H461" s="240"/>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c r="AAA461"/>
      <c r="AAB461"/>
      <c r="AAC461"/>
      <c r="AAD461"/>
      <c r="AAE461"/>
      <c r="AAF461"/>
      <c r="AAG461"/>
      <c r="AAH461"/>
      <c r="AAI461"/>
      <c r="AAJ461"/>
      <c r="AAK461"/>
      <c r="AAL461"/>
      <c r="AAM461"/>
      <c r="AAN461"/>
      <c r="AAO461"/>
      <c r="AAP461"/>
      <c r="AAQ461"/>
      <c r="AAR461"/>
      <c r="AAS461"/>
      <c r="AAT461"/>
      <c r="AAU461"/>
      <c r="AAV461"/>
      <c r="AAW461"/>
      <c r="AAX461"/>
      <c r="AAY461"/>
      <c r="AAZ461"/>
      <c r="ABA461"/>
      <c r="ABB461"/>
      <c r="ABC461"/>
      <c r="ABD461"/>
      <c r="ABE461"/>
      <c r="ABF461"/>
      <c r="ABG461"/>
      <c r="ABH461"/>
      <c r="ABI461"/>
      <c r="ABJ461"/>
      <c r="ABK461"/>
      <c r="ABL461"/>
      <c r="ABM461"/>
      <c r="ABN461"/>
      <c r="ABO461"/>
      <c r="ABP461"/>
      <c r="ABQ461"/>
      <c r="ABR461"/>
      <c r="ABS461"/>
      <c r="ABT461"/>
      <c r="ABU461"/>
      <c r="ABV461"/>
      <c r="ABW461"/>
      <c r="ABX461"/>
      <c r="ABY461"/>
      <c r="ABZ461"/>
      <c r="ACA461"/>
      <c r="ACB461"/>
      <c r="ACC461"/>
      <c r="ACD461"/>
      <c r="ACE461"/>
      <c r="ACF461"/>
      <c r="ACG461"/>
      <c r="ACH461"/>
      <c r="ACI461"/>
      <c r="ACJ461"/>
      <c r="ACK461"/>
      <c r="ACL461"/>
      <c r="ACM461"/>
      <c r="ACN461"/>
      <c r="ACO461"/>
      <c r="ACP461"/>
      <c r="ACQ461"/>
      <c r="ACR461"/>
      <c r="ACS461"/>
      <c r="ACT461"/>
      <c r="ACU461"/>
      <c r="ACV461"/>
      <c r="ACW461"/>
      <c r="ACX461"/>
      <c r="ACY461"/>
      <c r="ACZ461"/>
      <c r="ADA461"/>
      <c r="ADB461"/>
      <c r="ADC461"/>
      <c r="ADD461"/>
      <c r="ADE461"/>
      <c r="ADF461"/>
      <c r="ADG461"/>
      <c r="ADH461"/>
      <c r="ADI461"/>
      <c r="ADJ461"/>
      <c r="ADK461"/>
      <c r="ADL461"/>
      <c r="ADM461"/>
      <c r="ADN461"/>
      <c r="ADO461"/>
      <c r="ADP461"/>
      <c r="ADQ461"/>
      <c r="ADR461"/>
      <c r="ADS461"/>
      <c r="ADT461"/>
      <c r="ADU461"/>
      <c r="ADV461"/>
      <c r="ADW461"/>
      <c r="ADX461"/>
      <c r="ADY461"/>
      <c r="ADZ461"/>
      <c r="AEA461"/>
      <c r="AEB461"/>
      <c r="AEC461"/>
      <c r="AED461"/>
      <c r="AEE461"/>
      <c r="AEF461"/>
      <c r="AEG461"/>
      <c r="AEH461"/>
      <c r="AEI461"/>
      <c r="AEJ461"/>
      <c r="AEK461"/>
      <c r="AEL461"/>
      <c r="AEM461"/>
      <c r="AEN461"/>
      <c r="AEO461"/>
      <c r="AEP461"/>
      <c r="AEQ461"/>
      <c r="AER461"/>
      <c r="AES461"/>
      <c r="AET461"/>
      <c r="AEU461"/>
      <c r="AEV461"/>
      <c r="AEW461"/>
      <c r="AEX461"/>
      <c r="AEY461"/>
      <c r="AEZ461"/>
      <c r="AFA461"/>
      <c r="AFB461"/>
      <c r="AFC461"/>
      <c r="AFD461"/>
      <c r="AFE461"/>
      <c r="AFF461"/>
      <c r="AFG461"/>
      <c r="AFH461"/>
      <c r="AFI461"/>
      <c r="AFJ461"/>
      <c r="AFK461"/>
      <c r="AFL461"/>
      <c r="AFM461"/>
      <c r="AFN461"/>
      <c r="AFO461"/>
      <c r="AFP461"/>
      <c r="AFQ461"/>
      <c r="AFR461"/>
      <c r="AFS461"/>
      <c r="AFT461"/>
      <c r="AFU461"/>
      <c r="AFV461"/>
      <c r="AFW461"/>
      <c r="AFX461"/>
      <c r="AFY461"/>
      <c r="AFZ461"/>
      <c r="AGA461"/>
      <c r="AGB461"/>
      <c r="AGC461"/>
      <c r="AGD461"/>
      <c r="AGE461"/>
      <c r="AGF461"/>
      <c r="AGG461"/>
      <c r="AGH461"/>
      <c r="AGI461"/>
      <c r="AGJ461"/>
      <c r="AGK461"/>
      <c r="AGL461"/>
      <c r="AGM461"/>
      <c r="AGN461"/>
      <c r="AGO461"/>
      <c r="AGP461"/>
      <c r="AGQ461"/>
      <c r="AGR461"/>
      <c r="AGS461"/>
      <c r="AGT461"/>
      <c r="AGU461"/>
      <c r="AGV461"/>
      <c r="AGW461"/>
      <c r="AGX461"/>
      <c r="AGY461"/>
      <c r="AGZ461"/>
      <c r="AHA461"/>
      <c r="AHB461"/>
      <c r="AHC461"/>
      <c r="AHD461"/>
      <c r="AHE461"/>
      <c r="AHF461"/>
      <c r="AHG461"/>
      <c r="AHH461"/>
      <c r="AHI461"/>
      <c r="AHJ461"/>
      <c r="AHK461"/>
      <c r="AHL461"/>
      <c r="AHM461"/>
      <c r="AHN461"/>
      <c r="AHO461"/>
      <c r="AHP461"/>
      <c r="AHQ461"/>
      <c r="AHR461"/>
      <c r="AHS461"/>
      <c r="AHT461"/>
      <c r="AHU461"/>
      <c r="AHV461"/>
      <c r="AHW461"/>
      <c r="AHX461"/>
      <c r="AHY461"/>
      <c r="AHZ461"/>
      <c r="AIA461"/>
      <c r="AIB461"/>
      <c r="AIC461"/>
      <c r="AID461"/>
      <c r="AIE461"/>
      <c r="AIF461"/>
      <c r="AIG461"/>
      <c r="AIH461"/>
      <c r="AII461"/>
      <c r="AIJ461"/>
      <c r="AIK461"/>
      <c r="AIL461"/>
      <c r="AIM461"/>
      <c r="AIN461"/>
      <c r="AIO461"/>
      <c r="AIP461"/>
      <c r="AIQ461"/>
      <c r="AIR461"/>
      <c r="AIS461"/>
      <c r="AIT461"/>
      <c r="AIU461"/>
      <c r="AIV461"/>
      <c r="AIW461"/>
      <c r="AIX461"/>
      <c r="AIY461"/>
      <c r="AIZ461"/>
      <c r="AJA461"/>
      <c r="AJB461"/>
      <c r="AJC461"/>
      <c r="AJD461"/>
      <c r="AJE461"/>
      <c r="AJF461"/>
      <c r="AJG461"/>
      <c r="AJH461"/>
      <c r="AJI461"/>
      <c r="AJJ461"/>
      <c r="AJK461"/>
      <c r="AJL461"/>
      <c r="AJM461"/>
      <c r="AJN461"/>
      <c r="AJO461"/>
      <c r="AJP461"/>
      <c r="AJQ461"/>
      <c r="AJR461"/>
      <c r="AJS461"/>
      <c r="AJT461"/>
      <c r="AJU461"/>
      <c r="AJV461"/>
      <c r="AJW461"/>
      <c r="AJX461"/>
      <c r="AJY461"/>
      <c r="AJZ461"/>
      <c r="AKA461"/>
      <c r="AKB461"/>
      <c r="AKC461"/>
      <c r="AKD461"/>
      <c r="AKE461"/>
      <c r="AKF461"/>
      <c r="AKG461"/>
      <c r="AKH461"/>
      <c r="AKI461"/>
      <c r="AKJ461"/>
      <c r="AKK461"/>
      <c r="AKL461"/>
      <c r="AKM461"/>
      <c r="AKN461"/>
      <c r="AKO461"/>
      <c r="AKP461"/>
      <c r="AKQ461"/>
      <c r="AKR461"/>
      <c r="AKS461"/>
      <c r="AKT461"/>
      <c r="AKU461"/>
      <c r="AKV461"/>
      <c r="AKW461"/>
      <c r="AKX461"/>
      <c r="AKY461"/>
      <c r="AKZ461"/>
      <c r="ALA461"/>
      <c r="ALB461"/>
      <c r="ALC461"/>
      <c r="ALD461"/>
      <c r="ALE461"/>
      <c r="ALF461"/>
      <c r="ALG461"/>
      <c r="ALH461"/>
      <c r="ALI461"/>
      <c r="ALJ461"/>
      <c r="ALK461"/>
      <c r="ALL461"/>
      <c r="ALM461"/>
      <c r="ALN461"/>
      <c r="ALO461"/>
      <c r="ALP461"/>
      <c r="ALQ461"/>
      <c r="ALR461"/>
      <c r="ALS461"/>
      <c r="ALT461"/>
      <c r="ALU461"/>
      <c r="ALV461"/>
      <c r="ALW461"/>
      <c r="ALX461"/>
      <c r="ALY461"/>
      <c r="ALZ461"/>
      <c r="AMA461"/>
      <c r="AMB461"/>
      <c r="AMC461"/>
      <c r="AMD461"/>
      <c r="AME461"/>
      <c r="AMF461"/>
      <c r="AMG461"/>
      <c r="AMH461"/>
      <c r="AMI461"/>
      <c r="AMJ461"/>
    </row>
    <row r="462" spans="1:1024" ht="20" customHeight="1" x14ac:dyDescent="0.2">
      <c r="A462"/>
      <c r="B462"/>
      <c r="C462"/>
      <c r="D462"/>
      <c r="E462" s="2"/>
      <c r="F462" s="2"/>
      <c r="G462" s="271"/>
      <c r="H462" s="240"/>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c r="AAA462"/>
      <c r="AAB462"/>
      <c r="AAC462"/>
      <c r="AAD462"/>
      <c r="AAE462"/>
      <c r="AAF462"/>
      <c r="AAG462"/>
      <c r="AAH462"/>
      <c r="AAI462"/>
      <c r="AAJ462"/>
      <c r="AAK462"/>
      <c r="AAL462"/>
      <c r="AAM462"/>
      <c r="AAN462"/>
      <c r="AAO462"/>
      <c r="AAP462"/>
      <c r="AAQ462"/>
      <c r="AAR462"/>
      <c r="AAS462"/>
      <c r="AAT462"/>
      <c r="AAU462"/>
      <c r="AAV462"/>
      <c r="AAW462"/>
      <c r="AAX462"/>
      <c r="AAY462"/>
      <c r="AAZ462"/>
      <c r="ABA462"/>
      <c r="ABB462"/>
      <c r="ABC462"/>
      <c r="ABD462"/>
      <c r="ABE462"/>
      <c r="ABF462"/>
      <c r="ABG462"/>
      <c r="ABH462"/>
      <c r="ABI462"/>
      <c r="ABJ462"/>
      <c r="ABK462"/>
      <c r="ABL462"/>
      <c r="ABM462"/>
      <c r="ABN462"/>
      <c r="ABO462"/>
      <c r="ABP462"/>
      <c r="ABQ462"/>
      <c r="ABR462"/>
      <c r="ABS462"/>
      <c r="ABT462"/>
      <c r="ABU462"/>
      <c r="ABV462"/>
      <c r="ABW462"/>
      <c r="ABX462"/>
      <c r="ABY462"/>
      <c r="ABZ462"/>
      <c r="ACA462"/>
      <c r="ACB462"/>
      <c r="ACC462"/>
      <c r="ACD462"/>
      <c r="ACE462"/>
      <c r="ACF462"/>
      <c r="ACG462"/>
      <c r="ACH462"/>
      <c r="ACI462"/>
      <c r="ACJ462"/>
      <c r="ACK462"/>
      <c r="ACL462"/>
      <c r="ACM462"/>
      <c r="ACN462"/>
      <c r="ACO462"/>
      <c r="ACP462"/>
      <c r="ACQ462"/>
      <c r="ACR462"/>
      <c r="ACS462"/>
      <c r="ACT462"/>
      <c r="ACU462"/>
      <c r="ACV462"/>
      <c r="ACW462"/>
      <c r="ACX462"/>
      <c r="ACY462"/>
      <c r="ACZ462"/>
      <c r="ADA462"/>
      <c r="ADB462"/>
      <c r="ADC462"/>
      <c r="ADD462"/>
      <c r="ADE462"/>
      <c r="ADF462"/>
      <c r="ADG462"/>
      <c r="ADH462"/>
      <c r="ADI462"/>
      <c r="ADJ462"/>
      <c r="ADK462"/>
      <c r="ADL462"/>
      <c r="ADM462"/>
      <c r="ADN462"/>
      <c r="ADO462"/>
      <c r="ADP462"/>
      <c r="ADQ462"/>
      <c r="ADR462"/>
      <c r="ADS462"/>
      <c r="ADT462"/>
      <c r="ADU462"/>
      <c r="ADV462"/>
      <c r="ADW462"/>
      <c r="ADX462"/>
      <c r="ADY462"/>
      <c r="ADZ462"/>
      <c r="AEA462"/>
      <c r="AEB462"/>
      <c r="AEC462"/>
      <c r="AED462"/>
      <c r="AEE462"/>
      <c r="AEF462"/>
      <c r="AEG462"/>
      <c r="AEH462"/>
      <c r="AEI462"/>
      <c r="AEJ462"/>
      <c r="AEK462"/>
      <c r="AEL462"/>
      <c r="AEM462"/>
      <c r="AEN462"/>
      <c r="AEO462"/>
      <c r="AEP462"/>
      <c r="AEQ462"/>
      <c r="AER462"/>
      <c r="AES462"/>
      <c r="AET462"/>
      <c r="AEU462"/>
      <c r="AEV462"/>
      <c r="AEW462"/>
      <c r="AEX462"/>
      <c r="AEY462"/>
      <c r="AEZ462"/>
      <c r="AFA462"/>
      <c r="AFB462"/>
      <c r="AFC462"/>
      <c r="AFD462"/>
      <c r="AFE462"/>
      <c r="AFF462"/>
      <c r="AFG462"/>
      <c r="AFH462"/>
      <c r="AFI462"/>
      <c r="AFJ462"/>
      <c r="AFK462"/>
      <c r="AFL462"/>
      <c r="AFM462"/>
      <c r="AFN462"/>
      <c r="AFO462"/>
      <c r="AFP462"/>
      <c r="AFQ462"/>
      <c r="AFR462"/>
      <c r="AFS462"/>
      <c r="AFT462"/>
      <c r="AFU462"/>
      <c r="AFV462"/>
      <c r="AFW462"/>
      <c r="AFX462"/>
      <c r="AFY462"/>
      <c r="AFZ462"/>
      <c r="AGA462"/>
      <c r="AGB462"/>
      <c r="AGC462"/>
      <c r="AGD462"/>
      <c r="AGE462"/>
      <c r="AGF462"/>
      <c r="AGG462"/>
      <c r="AGH462"/>
      <c r="AGI462"/>
      <c r="AGJ462"/>
      <c r="AGK462"/>
      <c r="AGL462"/>
      <c r="AGM462"/>
      <c r="AGN462"/>
      <c r="AGO462"/>
      <c r="AGP462"/>
      <c r="AGQ462"/>
      <c r="AGR462"/>
      <c r="AGS462"/>
      <c r="AGT462"/>
      <c r="AGU462"/>
      <c r="AGV462"/>
      <c r="AGW462"/>
      <c r="AGX462"/>
      <c r="AGY462"/>
      <c r="AGZ462"/>
      <c r="AHA462"/>
      <c r="AHB462"/>
      <c r="AHC462"/>
      <c r="AHD462"/>
      <c r="AHE462"/>
      <c r="AHF462"/>
      <c r="AHG462"/>
      <c r="AHH462"/>
      <c r="AHI462"/>
      <c r="AHJ462"/>
      <c r="AHK462"/>
      <c r="AHL462"/>
      <c r="AHM462"/>
      <c r="AHN462"/>
      <c r="AHO462"/>
      <c r="AHP462"/>
      <c r="AHQ462"/>
      <c r="AHR462"/>
      <c r="AHS462"/>
      <c r="AHT462"/>
      <c r="AHU462"/>
      <c r="AHV462"/>
      <c r="AHW462"/>
      <c r="AHX462"/>
      <c r="AHY462"/>
      <c r="AHZ462"/>
      <c r="AIA462"/>
      <c r="AIB462"/>
      <c r="AIC462"/>
      <c r="AID462"/>
      <c r="AIE462"/>
      <c r="AIF462"/>
      <c r="AIG462"/>
      <c r="AIH462"/>
      <c r="AII462"/>
      <c r="AIJ462"/>
      <c r="AIK462"/>
      <c r="AIL462"/>
      <c r="AIM462"/>
      <c r="AIN462"/>
      <c r="AIO462"/>
      <c r="AIP462"/>
      <c r="AIQ462"/>
      <c r="AIR462"/>
      <c r="AIS462"/>
      <c r="AIT462"/>
      <c r="AIU462"/>
      <c r="AIV462"/>
      <c r="AIW462"/>
      <c r="AIX462"/>
      <c r="AIY462"/>
      <c r="AIZ462"/>
      <c r="AJA462"/>
      <c r="AJB462"/>
      <c r="AJC462"/>
      <c r="AJD462"/>
      <c r="AJE462"/>
      <c r="AJF462"/>
      <c r="AJG462"/>
      <c r="AJH462"/>
      <c r="AJI462"/>
      <c r="AJJ462"/>
      <c r="AJK462"/>
      <c r="AJL462"/>
      <c r="AJM462"/>
      <c r="AJN462"/>
      <c r="AJO462"/>
      <c r="AJP462"/>
      <c r="AJQ462"/>
      <c r="AJR462"/>
      <c r="AJS462"/>
      <c r="AJT462"/>
      <c r="AJU462"/>
      <c r="AJV462"/>
      <c r="AJW462"/>
      <c r="AJX462"/>
      <c r="AJY462"/>
      <c r="AJZ462"/>
      <c r="AKA462"/>
      <c r="AKB462"/>
      <c r="AKC462"/>
      <c r="AKD462"/>
      <c r="AKE462"/>
      <c r="AKF462"/>
      <c r="AKG462"/>
      <c r="AKH462"/>
      <c r="AKI462"/>
      <c r="AKJ462"/>
      <c r="AKK462"/>
      <c r="AKL462"/>
      <c r="AKM462"/>
      <c r="AKN462"/>
      <c r="AKO462"/>
      <c r="AKP462"/>
      <c r="AKQ462"/>
      <c r="AKR462"/>
      <c r="AKS462"/>
      <c r="AKT462"/>
      <c r="AKU462"/>
      <c r="AKV462"/>
      <c r="AKW462"/>
      <c r="AKX462"/>
      <c r="AKY462"/>
      <c r="AKZ462"/>
      <c r="ALA462"/>
      <c r="ALB462"/>
      <c r="ALC462"/>
      <c r="ALD462"/>
      <c r="ALE462"/>
      <c r="ALF462"/>
      <c r="ALG462"/>
      <c r="ALH462"/>
      <c r="ALI462"/>
      <c r="ALJ462"/>
      <c r="ALK462"/>
      <c r="ALL462"/>
      <c r="ALM462"/>
      <c r="ALN462"/>
      <c r="ALO462"/>
      <c r="ALP462"/>
      <c r="ALQ462"/>
      <c r="ALR462"/>
      <c r="ALS462"/>
      <c r="ALT462"/>
      <c r="ALU462"/>
      <c r="ALV462"/>
      <c r="ALW462"/>
      <c r="ALX462"/>
      <c r="ALY462"/>
      <c r="ALZ462"/>
      <c r="AMA462"/>
      <c r="AMB462"/>
      <c r="AMC462"/>
      <c r="AMD462"/>
      <c r="AME462"/>
      <c r="AMF462"/>
      <c r="AMG462"/>
      <c r="AMH462"/>
      <c r="AMI462"/>
      <c r="AMJ462"/>
    </row>
    <row r="463" spans="1:1024" ht="20" customHeight="1" x14ac:dyDescent="0.2">
      <c r="A463"/>
      <c r="B463"/>
      <c r="C463"/>
      <c r="D463"/>
      <c r="E463" s="2"/>
      <c r="F463" s="2"/>
      <c r="G463" s="271"/>
      <c r="H463" s="240"/>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c r="AAA463"/>
      <c r="AAB463"/>
      <c r="AAC463"/>
      <c r="AAD463"/>
      <c r="AAE463"/>
      <c r="AAF463"/>
      <c r="AAG463"/>
      <c r="AAH463"/>
      <c r="AAI463"/>
      <c r="AAJ463"/>
      <c r="AAK463"/>
      <c r="AAL463"/>
      <c r="AAM463"/>
      <c r="AAN463"/>
      <c r="AAO463"/>
      <c r="AAP463"/>
      <c r="AAQ463"/>
      <c r="AAR463"/>
      <c r="AAS463"/>
      <c r="AAT463"/>
      <c r="AAU463"/>
      <c r="AAV463"/>
      <c r="AAW463"/>
      <c r="AAX463"/>
      <c r="AAY463"/>
      <c r="AAZ463"/>
      <c r="ABA463"/>
      <c r="ABB463"/>
      <c r="ABC463"/>
      <c r="ABD463"/>
      <c r="ABE463"/>
      <c r="ABF463"/>
      <c r="ABG463"/>
      <c r="ABH463"/>
      <c r="ABI463"/>
      <c r="ABJ463"/>
      <c r="ABK463"/>
      <c r="ABL463"/>
      <c r="ABM463"/>
      <c r="ABN463"/>
      <c r="ABO463"/>
      <c r="ABP463"/>
      <c r="ABQ463"/>
      <c r="ABR463"/>
      <c r="ABS463"/>
      <c r="ABT463"/>
      <c r="ABU463"/>
      <c r="ABV463"/>
      <c r="ABW463"/>
      <c r="ABX463"/>
      <c r="ABY463"/>
      <c r="ABZ463"/>
      <c r="ACA463"/>
      <c r="ACB463"/>
      <c r="ACC463"/>
      <c r="ACD463"/>
      <c r="ACE463"/>
      <c r="ACF463"/>
      <c r="ACG463"/>
      <c r="ACH463"/>
      <c r="ACI463"/>
      <c r="ACJ463"/>
      <c r="ACK463"/>
      <c r="ACL463"/>
      <c r="ACM463"/>
      <c r="ACN463"/>
      <c r="ACO463"/>
      <c r="ACP463"/>
      <c r="ACQ463"/>
      <c r="ACR463"/>
      <c r="ACS463"/>
      <c r="ACT463"/>
      <c r="ACU463"/>
      <c r="ACV463"/>
      <c r="ACW463"/>
      <c r="ACX463"/>
      <c r="ACY463"/>
      <c r="ACZ463"/>
      <c r="ADA463"/>
      <c r="ADB463"/>
      <c r="ADC463"/>
      <c r="ADD463"/>
      <c r="ADE463"/>
      <c r="ADF463"/>
      <c r="ADG463"/>
      <c r="ADH463"/>
      <c r="ADI463"/>
      <c r="ADJ463"/>
      <c r="ADK463"/>
      <c r="ADL463"/>
      <c r="ADM463"/>
      <c r="ADN463"/>
      <c r="ADO463"/>
      <c r="ADP463"/>
      <c r="ADQ463"/>
      <c r="ADR463"/>
      <c r="ADS463"/>
      <c r="ADT463"/>
      <c r="ADU463"/>
      <c r="ADV463"/>
      <c r="ADW463"/>
      <c r="ADX463"/>
      <c r="ADY463"/>
      <c r="ADZ463"/>
      <c r="AEA463"/>
      <c r="AEB463"/>
      <c r="AEC463"/>
      <c r="AED463"/>
      <c r="AEE463"/>
      <c r="AEF463"/>
      <c r="AEG463"/>
      <c r="AEH463"/>
      <c r="AEI463"/>
      <c r="AEJ463"/>
      <c r="AEK463"/>
      <c r="AEL463"/>
      <c r="AEM463"/>
      <c r="AEN463"/>
      <c r="AEO463"/>
      <c r="AEP463"/>
      <c r="AEQ463"/>
      <c r="AER463"/>
      <c r="AES463"/>
      <c r="AET463"/>
      <c r="AEU463"/>
      <c r="AEV463"/>
      <c r="AEW463"/>
      <c r="AEX463"/>
      <c r="AEY463"/>
      <c r="AEZ463"/>
      <c r="AFA463"/>
      <c r="AFB463"/>
      <c r="AFC463"/>
      <c r="AFD463"/>
      <c r="AFE463"/>
      <c r="AFF463"/>
      <c r="AFG463"/>
      <c r="AFH463"/>
      <c r="AFI463"/>
      <c r="AFJ463"/>
      <c r="AFK463"/>
      <c r="AFL463"/>
      <c r="AFM463"/>
      <c r="AFN463"/>
      <c r="AFO463"/>
      <c r="AFP463"/>
      <c r="AFQ463"/>
      <c r="AFR463"/>
      <c r="AFS463"/>
      <c r="AFT463"/>
      <c r="AFU463"/>
      <c r="AFV463"/>
      <c r="AFW463"/>
      <c r="AFX463"/>
      <c r="AFY463"/>
      <c r="AFZ463"/>
      <c r="AGA463"/>
      <c r="AGB463"/>
      <c r="AGC463"/>
      <c r="AGD463"/>
      <c r="AGE463"/>
      <c r="AGF463"/>
      <c r="AGG463"/>
      <c r="AGH463"/>
      <c r="AGI463"/>
      <c r="AGJ463"/>
      <c r="AGK463"/>
      <c r="AGL463"/>
      <c r="AGM463"/>
      <c r="AGN463"/>
      <c r="AGO463"/>
      <c r="AGP463"/>
      <c r="AGQ463"/>
      <c r="AGR463"/>
      <c r="AGS463"/>
      <c r="AGT463"/>
      <c r="AGU463"/>
      <c r="AGV463"/>
      <c r="AGW463"/>
      <c r="AGX463"/>
      <c r="AGY463"/>
      <c r="AGZ463"/>
      <c r="AHA463"/>
      <c r="AHB463"/>
      <c r="AHC463"/>
      <c r="AHD463"/>
      <c r="AHE463"/>
      <c r="AHF463"/>
      <c r="AHG463"/>
      <c r="AHH463"/>
      <c r="AHI463"/>
      <c r="AHJ463"/>
      <c r="AHK463"/>
      <c r="AHL463"/>
      <c r="AHM463"/>
      <c r="AHN463"/>
      <c r="AHO463"/>
      <c r="AHP463"/>
      <c r="AHQ463"/>
      <c r="AHR463"/>
      <c r="AHS463"/>
      <c r="AHT463"/>
      <c r="AHU463"/>
      <c r="AHV463"/>
      <c r="AHW463"/>
      <c r="AHX463"/>
      <c r="AHY463"/>
      <c r="AHZ463"/>
      <c r="AIA463"/>
      <c r="AIB463"/>
      <c r="AIC463"/>
      <c r="AID463"/>
      <c r="AIE463"/>
      <c r="AIF463"/>
      <c r="AIG463"/>
      <c r="AIH463"/>
      <c r="AII463"/>
      <c r="AIJ463"/>
      <c r="AIK463"/>
      <c r="AIL463"/>
      <c r="AIM463"/>
      <c r="AIN463"/>
      <c r="AIO463"/>
      <c r="AIP463"/>
      <c r="AIQ463"/>
      <c r="AIR463"/>
      <c r="AIS463"/>
      <c r="AIT463"/>
      <c r="AIU463"/>
      <c r="AIV463"/>
      <c r="AIW463"/>
      <c r="AIX463"/>
      <c r="AIY463"/>
      <c r="AIZ463"/>
      <c r="AJA463"/>
      <c r="AJB463"/>
      <c r="AJC463"/>
      <c r="AJD463"/>
      <c r="AJE463"/>
      <c r="AJF463"/>
      <c r="AJG463"/>
      <c r="AJH463"/>
      <c r="AJI463"/>
      <c r="AJJ463"/>
      <c r="AJK463"/>
      <c r="AJL463"/>
      <c r="AJM463"/>
      <c r="AJN463"/>
      <c r="AJO463"/>
      <c r="AJP463"/>
      <c r="AJQ463"/>
      <c r="AJR463"/>
      <c r="AJS463"/>
      <c r="AJT463"/>
      <c r="AJU463"/>
      <c r="AJV463"/>
      <c r="AJW463"/>
      <c r="AJX463"/>
      <c r="AJY463"/>
      <c r="AJZ463"/>
      <c r="AKA463"/>
      <c r="AKB463"/>
      <c r="AKC463"/>
      <c r="AKD463"/>
      <c r="AKE463"/>
      <c r="AKF463"/>
      <c r="AKG463"/>
      <c r="AKH463"/>
      <c r="AKI463"/>
      <c r="AKJ463"/>
      <c r="AKK463"/>
      <c r="AKL463"/>
      <c r="AKM463"/>
      <c r="AKN463"/>
      <c r="AKO463"/>
      <c r="AKP463"/>
      <c r="AKQ463"/>
      <c r="AKR463"/>
      <c r="AKS463"/>
      <c r="AKT463"/>
      <c r="AKU463"/>
      <c r="AKV463"/>
      <c r="AKW463"/>
      <c r="AKX463"/>
      <c r="AKY463"/>
      <c r="AKZ463"/>
      <c r="ALA463"/>
      <c r="ALB463"/>
      <c r="ALC463"/>
      <c r="ALD463"/>
      <c r="ALE463"/>
      <c r="ALF463"/>
      <c r="ALG463"/>
      <c r="ALH463"/>
      <c r="ALI463"/>
      <c r="ALJ463"/>
      <c r="ALK463"/>
      <c r="ALL463"/>
      <c r="ALM463"/>
      <c r="ALN463"/>
      <c r="ALO463"/>
      <c r="ALP463"/>
      <c r="ALQ463"/>
      <c r="ALR463"/>
      <c r="ALS463"/>
      <c r="ALT463"/>
      <c r="ALU463"/>
      <c r="ALV463"/>
      <c r="ALW463"/>
      <c r="ALX463"/>
      <c r="ALY463"/>
      <c r="ALZ463"/>
      <c r="AMA463"/>
      <c r="AMB463"/>
      <c r="AMC463"/>
      <c r="AMD463"/>
      <c r="AME463"/>
      <c r="AMF463"/>
      <c r="AMG463"/>
      <c r="AMH463"/>
      <c r="AMI463"/>
      <c r="AMJ463"/>
    </row>
    <row r="464" spans="1:1024" ht="20" customHeight="1" x14ac:dyDescent="0.2">
      <c r="A464"/>
      <c r="B464"/>
      <c r="C464"/>
      <c r="D464"/>
      <c r="E464" s="2"/>
      <c r="F464" s="2"/>
      <c r="G464" s="271"/>
      <c r="H464" s="240"/>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c r="AAA464"/>
      <c r="AAB464"/>
      <c r="AAC464"/>
      <c r="AAD464"/>
      <c r="AAE464"/>
      <c r="AAF464"/>
      <c r="AAG464"/>
      <c r="AAH464"/>
      <c r="AAI464"/>
      <c r="AAJ464"/>
      <c r="AAK464"/>
      <c r="AAL464"/>
      <c r="AAM464"/>
      <c r="AAN464"/>
      <c r="AAO464"/>
      <c r="AAP464"/>
      <c r="AAQ464"/>
      <c r="AAR464"/>
      <c r="AAS464"/>
      <c r="AAT464"/>
      <c r="AAU464"/>
      <c r="AAV464"/>
      <c r="AAW464"/>
      <c r="AAX464"/>
      <c r="AAY464"/>
      <c r="AAZ464"/>
      <c r="ABA464"/>
      <c r="ABB464"/>
      <c r="ABC464"/>
      <c r="ABD464"/>
      <c r="ABE464"/>
      <c r="ABF464"/>
      <c r="ABG464"/>
      <c r="ABH464"/>
      <c r="ABI464"/>
      <c r="ABJ464"/>
      <c r="ABK464"/>
      <c r="ABL464"/>
      <c r="ABM464"/>
      <c r="ABN464"/>
      <c r="ABO464"/>
      <c r="ABP464"/>
      <c r="ABQ464"/>
      <c r="ABR464"/>
      <c r="ABS464"/>
      <c r="ABT464"/>
      <c r="ABU464"/>
      <c r="ABV464"/>
      <c r="ABW464"/>
      <c r="ABX464"/>
      <c r="ABY464"/>
      <c r="ABZ464"/>
      <c r="ACA464"/>
      <c r="ACB464"/>
      <c r="ACC464"/>
      <c r="ACD464"/>
      <c r="ACE464"/>
      <c r="ACF464"/>
      <c r="ACG464"/>
      <c r="ACH464"/>
      <c r="ACI464"/>
      <c r="ACJ464"/>
      <c r="ACK464"/>
      <c r="ACL464"/>
      <c r="ACM464"/>
      <c r="ACN464"/>
      <c r="ACO464"/>
      <c r="ACP464"/>
      <c r="ACQ464"/>
      <c r="ACR464"/>
      <c r="ACS464"/>
      <c r="ACT464"/>
      <c r="ACU464"/>
      <c r="ACV464"/>
      <c r="ACW464"/>
      <c r="ACX464"/>
      <c r="ACY464"/>
      <c r="ACZ464"/>
      <c r="ADA464"/>
      <c r="ADB464"/>
      <c r="ADC464"/>
      <c r="ADD464"/>
      <c r="ADE464"/>
      <c r="ADF464"/>
      <c r="ADG464"/>
      <c r="ADH464"/>
      <c r="ADI464"/>
      <c r="ADJ464"/>
      <c r="ADK464"/>
      <c r="ADL464"/>
      <c r="ADM464"/>
      <c r="ADN464"/>
      <c r="ADO464"/>
      <c r="ADP464"/>
      <c r="ADQ464"/>
      <c r="ADR464"/>
      <c r="ADS464"/>
      <c r="ADT464"/>
      <c r="ADU464"/>
      <c r="ADV464"/>
      <c r="ADW464"/>
      <c r="ADX464"/>
      <c r="ADY464"/>
      <c r="ADZ464"/>
      <c r="AEA464"/>
      <c r="AEB464"/>
      <c r="AEC464"/>
      <c r="AED464"/>
      <c r="AEE464"/>
      <c r="AEF464"/>
      <c r="AEG464"/>
      <c r="AEH464"/>
      <c r="AEI464"/>
      <c r="AEJ464"/>
      <c r="AEK464"/>
      <c r="AEL464"/>
      <c r="AEM464"/>
      <c r="AEN464"/>
      <c r="AEO464"/>
      <c r="AEP464"/>
      <c r="AEQ464"/>
      <c r="AER464"/>
      <c r="AES464"/>
      <c r="AET464"/>
      <c r="AEU464"/>
      <c r="AEV464"/>
      <c r="AEW464"/>
      <c r="AEX464"/>
      <c r="AEY464"/>
      <c r="AEZ464"/>
      <c r="AFA464"/>
      <c r="AFB464"/>
      <c r="AFC464"/>
      <c r="AFD464"/>
      <c r="AFE464"/>
      <c r="AFF464"/>
      <c r="AFG464"/>
      <c r="AFH464"/>
      <c r="AFI464"/>
      <c r="AFJ464"/>
      <c r="AFK464"/>
      <c r="AFL464"/>
      <c r="AFM464"/>
      <c r="AFN464"/>
      <c r="AFO464"/>
      <c r="AFP464"/>
      <c r="AFQ464"/>
      <c r="AFR464"/>
      <c r="AFS464"/>
      <c r="AFT464"/>
      <c r="AFU464"/>
      <c r="AFV464"/>
      <c r="AFW464"/>
      <c r="AFX464"/>
      <c r="AFY464"/>
      <c r="AFZ464"/>
      <c r="AGA464"/>
      <c r="AGB464"/>
      <c r="AGC464"/>
      <c r="AGD464"/>
      <c r="AGE464"/>
      <c r="AGF464"/>
      <c r="AGG464"/>
      <c r="AGH464"/>
      <c r="AGI464"/>
      <c r="AGJ464"/>
      <c r="AGK464"/>
      <c r="AGL464"/>
      <c r="AGM464"/>
      <c r="AGN464"/>
      <c r="AGO464"/>
      <c r="AGP464"/>
      <c r="AGQ464"/>
      <c r="AGR464"/>
      <c r="AGS464"/>
      <c r="AGT464"/>
      <c r="AGU464"/>
      <c r="AGV464"/>
      <c r="AGW464"/>
      <c r="AGX464"/>
      <c r="AGY464"/>
      <c r="AGZ464"/>
      <c r="AHA464"/>
      <c r="AHB464"/>
      <c r="AHC464"/>
      <c r="AHD464"/>
      <c r="AHE464"/>
      <c r="AHF464"/>
      <c r="AHG464"/>
      <c r="AHH464"/>
      <c r="AHI464"/>
      <c r="AHJ464"/>
      <c r="AHK464"/>
      <c r="AHL464"/>
      <c r="AHM464"/>
      <c r="AHN464"/>
      <c r="AHO464"/>
      <c r="AHP464"/>
      <c r="AHQ464"/>
      <c r="AHR464"/>
      <c r="AHS464"/>
      <c r="AHT464"/>
      <c r="AHU464"/>
      <c r="AHV464"/>
      <c r="AHW464"/>
      <c r="AHX464"/>
      <c r="AHY464"/>
      <c r="AHZ464"/>
      <c r="AIA464"/>
      <c r="AIB464"/>
      <c r="AIC464"/>
      <c r="AID464"/>
      <c r="AIE464"/>
      <c r="AIF464"/>
      <c r="AIG464"/>
      <c r="AIH464"/>
      <c r="AII464"/>
      <c r="AIJ464"/>
      <c r="AIK464"/>
      <c r="AIL464"/>
      <c r="AIM464"/>
      <c r="AIN464"/>
      <c r="AIO464"/>
      <c r="AIP464"/>
      <c r="AIQ464"/>
      <c r="AIR464"/>
      <c r="AIS464"/>
      <c r="AIT464"/>
      <c r="AIU464"/>
      <c r="AIV464"/>
      <c r="AIW464"/>
      <c r="AIX464"/>
      <c r="AIY464"/>
      <c r="AIZ464"/>
      <c r="AJA464"/>
      <c r="AJB464"/>
      <c r="AJC464"/>
      <c r="AJD464"/>
      <c r="AJE464"/>
      <c r="AJF464"/>
      <c r="AJG464"/>
      <c r="AJH464"/>
      <c r="AJI464"/>
      <c r="AJJ464"/>
      <c r="AJK464"/>
      <c r="AJL464"/>
      <c r="AJM464"/>
      <c r="AJN464"/>
      <c r="AJO464"/>
      <c r="AJP464"/>
      <c r="AJQ464"/>
      <c r="AJR464"/>
      <c r="AJS464"/>
      <c r="AJT464"/>
      <c r="AJU464"/>
      <c r="AJV464"/>
      <c r="AJW464"/>
      <c r="AJX464"/>
      <c r="AJY464"/>
      <c r="AJZ464"/>
      <c r="AKA464"/>
      <c r="AKB464"/>
      <c r="AKC464"/>
      <c r="AKD464"/>
      <c r="AKE464"/>
      <c r="AKF464"/>
      <c r="AKG464"/>
      <c r="AKH464"/>
      <c r="AKI464"/>
      <c r="AKJ464"/>
      <c r="AKK464"/>
      <c r="AKL464"/>
      <c r="AKM464"/>
      <c r="AKN464"/>
      <c r="AKO464"/>
      <c r="AKP464"/>
      <c r="AKQ464"/>
      <c r="AKR464"/>
      <c r="AKS464"/>
      <c r="AKT464"/>
      <c r="AKU464"/>
      <c r="AKV464"/>
      <c r="AKW464"/>
      <c r="AKX464"/>
      <c r="AKY464"/>
      <c r="AKZ464"/>
      <c r="ALA464"/>
      <c r="ALB464"/>
      <c r="ALC464"/>
      <c r="ALD464"/>
      <c r="ALE464"/>
      <c r="ALF464"/>
      <c r="ALG464"/>
      <c r="ALH464"/>
      <c r="ALI464"/>
      <c r="ALJ464"/>
      <c r="ALK464"/>
      <c r="ALL464"/>
      <c r="ALM464"/>
      <c r="ALN464"/>
      <c r="ALO464"/>
      <c r="ALP464"/>
      <c r="ALQ464"/>
      <c r="ALR464"/>
      <c r="ALS464"/>
      <c r="ALT464"/>
      <c r="ALU464"/>
      <c r="ALV464"/>
      <c r="ALW464"/>
      <c r="ALX464"/>
      <c r="ALY464"/>
      <c r="ALZ464"/>
      <c r="AMA464"/>
      <c r="AMB464"/>
      <c r="AMC464"/>
      <c r="AMD464"/>
      <c r="AME464"/>
      <c r="AMF464"/>
      <c r="AMG464"/>
      <c r="AMH464"/>
      <c r="AMI464"/>
      <c r="AMJ464"/>
    </row>
    <row r="465" spans="1:1024" ht="20" customHeight="1" x14ac:dyDescent="0.2">
      <c r="A465"/>
      <c r="B465"/>
      <c r="C465"/>
      <c r="D465"/>
      <c r="E465" s="2"/>
      <c r="F465" s="2"/>
      <c r="G465" s="271"/>
      <c r="H465" s="240"/>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c r="AAA465"/>
      <c r="AAB465"/>
      <c r="AAC465"/>
      <c r="AAD465"/>
      <c r="AAE465"/>
      <c r="AAF465"/>
      <c r="AAG465"/>
      <c r="AAH465"/>
      <c r="AAI465"/>
      <c r="AAJ465"/>
      <c r="AAK465"/>
      <c r="AAL465"/>
      <c r="AAM465"/>
      <c r="AAN465"/>
      <c r="AAO465"/>
      <c r="AAP465"/>
      <c r="AAQ465"/>
      <c r="AAR465"/>
      <c r="AAS465"/>
      <c r="AAT465"/>
      <c r="AAU465"/>
      <c r="AAV465"/>
      <c r="AAW465"/>
      <c r="AAX465"/>
      <c r="AAY465"/>
      <c r="AAZ465"/>
      <c r="ABA465"/>
      <c r="ABB465"/>
      <c r="ABC465"/>
      <c r="ABD465"/>
      <c r="ABE465"/>
      <c r="ABF465"/>
      <c r="ABG465"/>
      <c r="ABH465"/>
      <c r="ABI465"/>
      <c r="ABJ465"/>
      <c r="ABK465"/>
      <c r="ABL465"/>
      <c r="ABM465"/>
      <c r="ABN465"/>
      <c r="ABO465"/>
      <c r="ABP465"/>
      <c r="ABQ465"/>
      <c r="ABR465"/>
      <c r="ABS465"/>
      <c r="ABT465"/>
      <c r="ABU465"/>
      <c r="ABV465"/>
      <c r="ABW465"/>
      <c r="ABX465"/>
      <c r="ABY465"/>
      <c r="ABZ465"/>
      <c r="ACA465"/>
      <c r="ACB465"/>
      <c r="ACC465"/>
      <c r="ACD465"/>
      <c r="ACE465"/>
      <c r="ACF465"/>
      <c r="ACG465"/>
      <c r="ACH465"/>
      <c r="ACI465"/>
      <c r="ACJ465"/>
      <c r="ACK465"/>
      <c r="ACL465"/>
      <c r="ACM465"/>
      <c r="ACN465"/>
      <c r="ACO465"/>
      <c r="ACP465"/>
      <c r="ACQ465"/>
      <c r="ACR465"/>
      <c r="ACS465"/>
      <c r="ACT465"/>
      <c r="ACU465"/>
      <c r="ACV465"/>
      <c r="ACW465"/>
      <c r="ACX465"/>
      <c r="ACY465"/>
      <c r="ACZ465"/>
      <c r="ADA465"/>
      <c r="ADB465"/>
      <c r="ADC465"/>
      <c r="ADD465"/>
      <c r="ADE465"/>
      <c r="ADF465"/>
      <c r="ADG465"/>
      <c r="ADH465"/>
      <c r="ADI465"/>
      <c r="ADJ465"/>
      <c r="ADK465"/>
      <c r="ADL465"/>
      <c r="ADM465"/>
      <c r="ADN465"/>
      <c r="ADO465"/>
      <c r="ADP465"/>
      <c r="ADQ465"/>
      <c r="ADR465"/>
      <c r="ADS465"/>
      <c r="ADT465"/>
      <c r="ADU465"/>
      <c r="ADV465"/>
      <c r="ADW465"/>
      <c r="ADX465"/>
      <c r="ADY465"/>
      <c r="ADZ465"/>
      <c r="AEA465"/>
      <c r="AEB465"/>
      <c r="AEC465"/>
      <c r="AED465"/>
      <c r="AEE465"/>
      <c r="AEF465"/>
      <c r="AEG465"/>
      <c r="AEH465"/>
      <c r="AEI465"/>
      <c r="AEJ465"/>
      <c r="AEK465"/>
      <c r="AEL465"/>
      <c r="AEM465"/>
      <c r="AEN465"/>
      <c r="AEO465"/>
      <c r="AEP465"/>
      <c r="AEQ465"/>
      <c r="AER465"/>
      <c r="AES465"/>
      <c r="AET465"/>
      <c r="AEU465"/>
      <c r="AEV465"/>
      <c r="AEW465"/>
      <c r="AEX465"/>
      <c r="AEY465"/>
      <c r="AEZ465"/>
      <c r="AFA465"/>
      <c r="AFB465"/>
      <c r="AFC465"/>
      <c r="AFD465"/>
      <c r="AFE465"/>
      <c r="AFF465"/>
      <c r="AFG465"/>
      <c r="AFH465"/>
      <c r="AFI465"/>
      <c r="AFJ465"/>
      <c r="AFK465"/>
      <c r="AFL465"/>
      <c r="AFM465"/>
      <c r="AFN465"/>
      <c r="AFO465"/>
      <c r="AFP465"/>
      <c r="AFQ465"/>
      <c r="AFR465"/>
      <c r="AFS465"/>
      <c r="AFT465"/>
      <c r="AFU465"/>
      <c r="AFV465"/>
      <c r="AFW465"/>
      <c r="AFX465"/>
      <c r="AFY465"/>
      <c r="AFZ465"/>
      <c r="AGA465"/>
      <c r="AGB465"/>
      <c r="AGC465"/>
      <c r="AGD465"/>
      <c r="AGE465"/>
      <c r="AGF465"/>
      <c r="AGG465"/>
      <c r="AGH465"/>
      <c r="AGI465"/>
      <c r="AGJ465"/>
      <c r="AGK465"/>
      <c r="AGL465"/>
      <c r="AGM465"/>
      <c r="AGN465"/>
      <c r="AGO465"/>
      <c r="AGP465"/>
      <c r="AGQ465"/>
      <c r="AGR465"/>
      <c r="AGS465"/>
      <c r="AGT465"/>
      <c r="AGU465"/>
      <c r="AGV465"/>
      <c r="AGW465"/>
      <c r="AGX465"/>
      <c r="AGY465"/>
      <c r="AGZ465"/>
      <c r="AHA465"/>
      <c r="AHB465"/>
      <c r="AHC465"/>
      <c r="AHD465"/>
      <c r="AHE465"/>
      <c r="AHF465"/>
      <c r="AHG465"/>
      <c r="AHH465"/>
      <c r="AHI465"/>
      <c r="AHJ465"/>
      <c r="AHK465"/>
      <c r="AHL465"/>
      <c r="AHM465"/>
      <c r="AHN465"/>
      <c r="AHO465"/>
      <c r="AHP465"/>
      <c r="AHQ465"/>
      <c r="AHR465"/>
      <c r="AHS465"/>
      <c r="AHT465"/>
      <c r="AHU465"/>
      <c r="AHV465"/>
      <c r="AHW465"/>
      <c r="AHX465"/>
      <c r="AHY465"/>
      <c r="AHZ465"/>
      <c r="AIA465"/>
      <c r="AIB465"/>
      <c r="AIC465"/>
      <c r="AID465"/>
      <c r="AIE465"/>
      <c r="AIF465"/>
      <c r="AIG465"/>
      <c r="AIH465"/>
      <c r="AII465"/>
      <c r="AIJ465"/>
      <c r="AIK465"/>
      <c r="AIL465"/>
      <c r="AIM465"/>
      <c r="AIN465"/>
      <c r="AIO465"/>
      <c r="AIP465"/>
      <c r="AIQ465"/>
      <c r="AIR465"/>
      <c r="AIS465"/>
      <c r="AIT465"/>
      <c r="AIU465"/>
      <c r="AIV465"/>
      <c r="AIW465"/>
      <c r="AIX465"/>
      <c r="AIY465"/>
      <c r="AIZ465"/>
      <c r="AJA465"/>
      <c r="AJB465"/>
      <c r="AJC465"/>
      <c r="AJD465"/>
      <c r="AJE465"/>
      <c r="AJF465"/>
      <c r="AJG465"/>
      <c r="AJH465"/>
      <c r="AJI465"/>
      <c r="AJJ465"/>
      <c r="AJK465"/>
      <c r="AJL465"/>
      <c r="AJM465"/>
      <c r="AJN465"/>
      <c r="AJO465"/>
      <c r="AJP465"/>
      <c r="AJQ465"/>
      <c r="AJR465"/>
      <c r="AJS465"/>
      <c r="AJT465"/>
      <c r="AJU465"/>
      <c r="AJV465"/>
      <c r="AJW465"/>
      <c r="AJX465"/>
      <c r="AJY465"/>
      <c r="AJZ465"/>
      <c r="AKA465"/>
      <c r="AKB465"/>
      <c r="AKC465"/>
      <c r="AKD465"/>
      <c r="AKE465"/>
      <c r="AKF465"/>
      <c r="AKG465"/>
      <c r="AKH465"/>
      <c r="AKI465"/>
      <c r="AKJ465"/>
      <c r="AKK465"/>
      <c r="AKL465"/>
      <c r="AKM465"/>
      <c r="AKN465"/>
      <c r="AKO465"/>
      <c r="AKP465"/>
      <c r="AKQ465"/>
      <c r="AKR465"/>
      <c r="AKS465"/>
      <c r="AKT465"/>
      <c r="AKU465"/>
      <c r="AKV465"/>
      <c r="AKW465"/>
      <c r="AKX465"/>
      <c r="AKY465"/>
      <c r="AKZ465"/>
      <c r="ALA465"/>
      <c r="ALB465"/>
      <c r="ALC465"/>
      <c r="ALD465"/>
      <c r="ALE465"/>
      <c r="ALF465"/>
      <c r="ALG465"/>
      <c r="ALH465"/>
      <c r="ALI465"/>
      <c r="ALJ465"/>
      <c r="ALK465"/>
      <c r="ALL465"/>
      <c r="ALM465"/>
      <c r="ALN465"/>
      <c r="ALO465"/>
      <c r="ALP465"/>
      <c r="ALQ465"/>
      <c r="ALR465"/>
      <c r="ALS465"/>
      <c r="ALT465"/>
      <c r="ALU465"/>
      <c r="ALV465"/>
      <c r="ALW465"/>
      <c r="ALX465"/>
      <c r="ALY465"/>
      <c r="ALZ465"/>
      <c r="AMA465"/>
      <c r="AMB465"/>
      <c r="AMC465"/>
      <c r="AMD465"/>
      <c r="AME465"/>
      <c r="AMF465"/>
      <c r="AMG465"/>
      <c r="AMH465"/>
      <c r="AMI465"/>
      <c r="AMJ465"/>
    </row>
    <row r="466" spans="1:1024" ht="20" customHeight="1" x14ac:dyDescent="0.2">
      <c r="A466"/>
      <c r="B466"/>
      <c r="C466"/>
      <c r="D466"/>
      <c r="E466" s="2"/>
      <c r="F466" s="2"/>
      <c r="G466" s="271"/>
      <c r="H466" s="240"/>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c r="QN466"/>
      <c r="QO466"/>
      <c r="QP466"/>
      <c r="QQ466"/>
      <c r="QR466"/>
      <c r="QS466"/>
      <c r="QT466"/>
      <c r="QU466"/>
      <c r="QV466"/>
      <c r="QW466"/>
      <c r="QX466"/>
      <c r="QY466"/>
      <c r="QZ466"/>
      <c r="RA466"/>
      <c r="RB466"/>
      <c r="RC466"/>
      <c r="RD466"/>
      <c r="RE466"/>
      <c r="RF466"/>
      <c r="RG466"/>
      <c r="RH466"/>
      <c r="RI466"/>
      <c r="RJ466"/>
      <c r="RK466"/>
      <c r="RL466"/>
      <c r="RM466"/>
      <c r="RN466"/>
      <c r="RO466"/>
      <c r="RP466"/>
      <c r="RQ466"/>
      <c r="RR466"/>
      <c r="RS466"/>
      <c r="RT466"/>
      <c r="RU466"/>
      <c r="RV466"/>
      <c r="RW466"/>
      <c r="RX466"/>
      <c r="RY466"/>
      <c r="RZ466"/>
      <c r="SA466"/>
      <c r="SB466"/>
      <c r="SC466"/>
      <c r="SD466"/>
      <c r="SE466"/>
      <c r="SF466"/>
      <c r="SG466"/>
      <c r="SH466"/>
      <c r="SI466"/>
      <c r="SJ466"/>
      <c r="SK466"/>
      <c r="SL466"/>
      <c r="SM466"/>
      <c r="SN466"/>
      <c r="SO466"/>
      <c r="SP466"/>
      <c r="SQ466"/>
      <c r="SR466"/>
      <c r="SS466"/>
      <c r="ST466"/>
      <c r="SU466"/>
      <c r="SV466"/>
      <c r="SW466"/>
      <c r="SX466"/>
      <c r="SY466"/>
      <c r="SZ466"/>
      <c r="TA466"/>
      <c r="TB466"/>
      <c r="TC466"/>
      <c r="TD466"/>
      <c r="TE466"/>
      <c r="TF466"/>
      <c r="TG466"/>
      <c r="TH466"/>
      <c r="TI466"/>
      <c r="TJ466"/>
      <c r="TK466"/>
      <c r="TL466"/>
      <c r="TM466"/>
      <c r="TN466"/>
      <c r="TO466"/>
      <c r="TP466"/>
      <c r="TQ466"/>
      <c r="TR466"/>
      <c r="TS466"/>
      <c r="TT466"/>
      <c r="TU466"/>
      <c r="TV466"/>
      <c r="TW466"/>
      <c r="TX466"/>
      <c r="TY466"/>
      <c r="TZ466"/>
      <c r="UA466"/>
      <c r="UB466"/>
      <c r="UC466"/>
      <c r="UD466"/>
      <c r="UE466"/>
      <c r="UF466"/>
      <c r="UG466"/>
      <c r="UH466"/>
      <c r="UI466"/>
      <c r="UJ466"/>
      <c r="UK466"/>
      <c r="UL466"/>
      <c r="UM466"/>
      <c r="UN466"/>
      <c r="UO466"/>
      <c r="UP466"/>
      <c r="UQ466"/>
      <c r="UR466"/>
      <c r="US466"/>
      <c r="UT466"/>
      <c r="UU466"/>
      <c r="UV466"/>
      <c r="UW466"/>
      <c r="UX466"/>
      <c r="UY466"/>
      <c r="UZ466"/>
      <c r="VA466"/>
      <c r="VB466"/>
      <c r="VC466"/>
      <c r="VD466"/>
      <c r="VE466"/>
      <c r="VF466"/>
      <c r="VG466"/>
      <c r="VH466"/>
      <c r="VI466"/>
      <c r="VJ466"/>
      <c r="VK466"/>
      <c r="VL466"/>
      <c r="VM466"/>
      <c r="VN466"/>
      <c r="VO466"/>
      <c r="VP466"/>
      <c r="VQ466"/>
      <c r="VR466"/>
      <c r="VS466"/>
      <c r="VT466"/>
      <c r="VU466"/>
      <c r="VV466"/>
      <c r="VW466"/>
      <c r="VX466"/>
      <c r="VY466"/>
      <c r="VZ466"/>
      <c r="WA466"/>
      <c r="WB466"/>
      <c r="WC466"/>
      <c r="WD466"/>
      <c r="WE466"/>
      <c r="WF466"/>
      <c r="WG466"/>
      <c r="WH466"/>
      <c r="WI466"/>
      <c r="WJ466"/>
      <c r="WK466"/>
      <c r="WL466"/>
      <c r="WM466"/>
      <c r="WN466"/>
      <c r="WO466"/>
      <c r="WP466"/>
      <c r="WQ466"/>
      <c r="WR466"/>
      <c r="WS466"/>
      <c r="WT466"/>
      <c r="WU466"/>
      <c r="WV466"/>
      <c r="WW466"/>
      <c r="WX466"/>
      <c r="WY466"/>
      <c r="WZ466"/>
      <c r="XA466"/>
      <c r="XB466"/>
      <c r="XC466"/>
      <c r="XD466"/>
      <c r="XE466"/>
      <c r="XF466"/>
      <c r="XG466"/>
      <c r="XH466"/>
      <c r="XI466"/>
      <c r="XJ466"/>
      <c r="XK466"/>
      <c r="XL466"/>
      <c r="XM466"/>
      <c r="XN466"/>
      <c r="XO466"/>
      <c r="XP466"/>
      <c r="XQ466"/>
      <c r="XR466"/>
      <c r="XS466"/>
      <c r="XT466"/>
      <c r="XU466"/>
      <c r="XV466"/>
      <c r="XW466"/>
      <c r="XX466"/>
      <c r="XY466"/>
      <c r="XZ466"/>
      <c r="YA466"/>
      <c r="YB466"/>
      <c r="YC466"/>
      <c r="YD466"/>
      <c r="YE466"/>
      <c r="YF466"/>
      <c r="YG466"/>
      <c r="YH466"/>
      <c r="YI466"/>
      <c r="YJ466"/>
      <c r="YK466"/>
      <c r="YL466"/>
      <c r="YM466"/>
      <c r="YN466"/>
      <c r="YO466"/>
      <c r="YP466"/>
      <c r="YQ466"/>
      <c r="YR466"/>
      <c r="YS466"/>
      <c r="YT466"/>
      <c r="YU466"/>
      <c r="YV466"/>
      <c r="YW466"/>
      <c r="YX466"/>
      <c r="YY466"/>
      <c r="YZ466"/>
      <c r="ZA466"/>
      <c r="ZB466"/>
      <c r="ZC466"/>
      <c r="ZD466"/>
      <c r="ZE466"/>
      <c r="ZF466"/>
      <c r="ZG466"/>
      <c r="ZH466"/>
      <c r="ZI466"/>
      <c r="ZJ466"/>
      <c r="ZK466"/>
      <c r="ZL466"/>
      <c r="ZM466"/>
      <c r="ZN466"/>
      <c r="ZO466"/>
      <c r="ZP466"/>
      <c r="ZQ466"/>
      <c r="ZR466"/>
      <c r="ZS466"/>
      <c r="ZT466"/>
      <c r="ZU466"/>
      <c r="ZV466"/>
      <c r="ZW466"/>
      <c r="ZX466"/>
      <c r="ZY466"/>
      <c r="ZZ466"/>
      <c r="AAA466"/>
      <c r="AAB466"/>
      <c r="AAC466"/>
      <c r="AAD466"/>
      <c r="AAE466"/>
      <c r="AAF466"/>
      <c r="AAG466"/>
      <c r="AAH466"/>
      <c r="AAI466"/>
      <c r="AAJ466"/>
      <c r="AAK466"/>
      <c r="AAL466"/>
      <c r="AAM466"/>
      <c r="AAN466"/>
      <c r="AAO466"/>
      <c r="AAP466"/>
      <c r="AAQ466"/>
      <c r="AAR466"/>
      <c r="AAS466"/>
      <c r="AAT466"/>
      <c r="AAU466"/>
      <c r="AAV466"/>
      <c r="AAW466"/>
      <c r="AAX466"/>
      <c r="AAY466"/>
      <c r="AAZ466"/>
      <c r="ABA466"/>
      <c r="ABB466"/>
      <c r="ABC466"/>
      <c r="ABD466"/>
      <c r="ABE466"/>
      <c r="ABF466"/>
      <c r="ABG466"/>
      <c r="ABH466"/>
      <c r="ABI466"/>
      <c r="ABJ466"/>
      <c r="ABK466"/>
      <c r="ABL466"/>
      <c r="ABM466"/>
      <c r="ABN466"/>
      <c r="ABO466"/>
      <c r="ABP466"/>
      <c r="ABQ466"/>
      <c r="ABR466"/>
      <c r="ABS466"/>
      <c r="ABT466"/>
      <c r="ABU466"/>
      <c r="ABV466"/>
      <c r="ABW466"/>
      <c r="ABX466"/>
      <c r="ABY466"/>
      <c r="ABZ466"/>
      <c r="ACA466"/>
      <c r="ACB466"/>
      <c r="ACC466"/>
      <c r="ACD466"/>
      <c r="ACE466"/>
      <c r="ACF466"/>
      <c r="ACG466"/>
      <c r="ACH466"/>
      <c r="ACI466"/>
      <c r="ACJ466"/>
      <c r="ACK466"/>
      <c r="ACL466"/>
      <c r="ACM466"/>
      <c r="ACN466"/>
      <c r="ACO466"/>
      <c r="ACP466"/>
      <c r="ACQ466"/>
      <c r="ACR466"/>
      <c r="ACS466"/>
      <c r="ACT466"/>
      <c r="ACU466"/>
      <c r="ACV466"/>
      <c r="ACW466"/>
      <c r="ACX466"/>
      <c r="ACY466"/>
      <c r="ACZ466"/>
      <c r="ADA466"/>
      <c r="ADB466"/>
      <c r="ADC466"/>
      <c r="ADD466"/>
      <c r="ADE466"/>
      <c r="ADF466"/>
      <c r="ADG466"/>
      <c r="ADH466"/>
      <c r="ADI466"/>
      <c r="ADJ466"/>
      <c r="ADK466"/>
      <c r="ADL466"/>
      <c r="ADM466"/>
      <c r="ADN466"/>
      <c r="ADO466"/>
      <c r="ADP466"/>
      <c r="ADQ466"/>
      <c r="ADR466"/>
      <c r="ADS466"/>
      <c r="ADT466"/>
      <c r="ADU466"/>
      <c r="ADV466"/>
      <c r="ADW466"/>
      <c r="ADX466"/>
      <c r="ADY466"/>
      <c r="ADZ466"/>
      <c r="AEA466"/>
      <c r="AEB466"/>
      <c r="AEC466"/>
      <c r="AED466"/>
      <c r="AEE466"/>
      <c r="AEF466"/>
      <c r="AEG466"/>
      <c r="AEH466"/>
      <c r="AEI466"/>
      <c r="AEJ466"/>
      <c r="AEK466"/>
      <c r="AEL466"/>
      <c r="AEM466"/>
      <c r="AEN466"/>
      <c r="AEO466"/>
      <c r="AEP466"/>
      <c r="AEQ466"/>
      <c r="AER466"/>
      <c r="AES466"/>
      <c r="AET466"/>
      <c r="AEU466"/>
      <c r="AEV466"/>
      <c r="AEW466"/>
      <c r="AEX466"/>
      <c r="AEY466"/>
      <c r="AEZ466"/>
      <c r="AFA466"/>
      <c r="AFB466"/>
      <c r="AFC466"/>
      <c r="AFD466"/>
      <c r="AFE466"/>
      <c r="AFF466"/>
      <c r="AFG466"/>
      <c r="AFH466"/>
      <c r="AFI466"/>
      <c r="AFJ466"/>
      <c r="AFK466"/>
      <c r="AFL466"/>
      <c r="AFM466"/>
      <c r="AFN466"/>
      <c r="AFO466"/>
      <c r="AFP466"/>
      <c r="AFQ466"/>
      <c r="AFR466"/>
      <c r="AFS466"/>
      <c r="AFT466"/>
      <c r="AFU466"/>
      <c r="AFV466"/>
      <c r="AFW466"/>
      <c r="AFX466"/>
      <c r="AFY466"/>
      <c r="AFZ466"/>
      <c r="AGA466"/>
      <c r="AGB466"/>
      <c r="AGC466"/>
      <c r="AGD466"/>
      <c r="AGE466"/>
      <c r="AGF466"/>
      <c r="AGG466"/>
      <c r="AGH466"/>
      <c r="AGI466"/>
      <c r="AGJ466"/>
      <c r="AGK466"/>
      <c r="AGL466"/>
      <c r="AGM466"/>
      <c r="AGN466"/>
      <c r="AGO466"/>
      <c r="AGP466"/>
      <c r="AGQ466"/>
      <c r="AGR466"/>
      <c r="AGS466"/>
      <c r="AGT466"/>
      <c r="AGU466"/>
      <c r="AGV466"/>
      <c r="AGW466"/>
      <c r="AGX466"/>
      <c r="AGY466"/>
      <c r="AGZ466"/>
      <c r="AHA466"/>
      <c r="AHB466"/>
      <c r="AHC466"/>
      <c r="AHD466"/>
      <c r="AHE466"/>
      <c r="AHF466"/>
      <c r="AHG466"/>
      <c r="AHH466"/>
      <c r="AHI466"/>
      <c r="AHJ466"/>
      <c r="AHK466"/>
      <c r="AHL466"/>
      <c r="AHM466"/>
      <c r="AHN466"/>
      <c r="AHO466"/>
      <c r="AHP466"/>
      <c r="AHQ466"/>
      <c r="AHR466"/>
      <c r="AHS466"/>
      <c r="AHT466"/>
      <c r="AHU466"/>
      <c r="AHV466"/>
      <c r="AHW466"/>
      <c r="AHX466"/>
      <c r="AHY466"/>
      <c r="AHZ466"/>
      <c r="AIA466"/>
      <c r="AIB466"/>
      <c r="AIC466"/>
      <c r="AID466"/>
      <c r="AIE466"/>
      <c r="AIF466"/>
      <c r="AIG466"/>
      <c r="AIH466"/>
      <c r="AII466"/>
      <c r="AIJ466"/>
      <c r="AIK466"/>
      <c r="AIL466"/>
      <c r="AIM466"/>
      <c r="AIN466"/>
      <c r="AIO466"/>
      <c r="AIP466"/>
      <c r="AIQ466"/>
      <c r="AIR466"/>
      <c r="AIS466"/>
      <c r="AIT466"/>
      <c r="AIU466"/>
      <c r="AIV466"/>
      <c r="AIW466"/>
      <c r="AIX466"/>
      <c r="AIY466"/>
      <c r="AIZ466"/>
      <c r="AJA466"/>
      <c r="AJB466"/>
      <c r="AJC466"/>
      <c r="AJD466"/>
      <c r="AJE466"/>
      <c r="AJF466"/>
      <c r="AJG466"/>
      <c r="AJH466"/>
      <c r="AJI466"/>
      <c r="AJJ466"/>
      <c r="AJK466"/>
      <c r="AJL466"/>
      <c r="AJM466"/>
      <c r="AJN466"/>
      <c r="AJO466"/>
      <c r="AJP466"/>
      <c r="AJQ466"/>
      <c r="AJR466"/>
      <c r="AJS466"/>
      <c r="AJT466"/>
      <c r="AJU466"/>
      <c r="AJV466"/>
      <c r="AJW466"/>
      <c r="AJX466"/>
      <c r="AJY466"/>
      <c r="AJZ466"/>
      <c r="AKA466"/>
      <c r="AKB466"/>
      <c r="AKC466"/>
      <c r="AKD466"/>
      <c r="AKE466"/>
      <c r="AKF466"/>
      <c r="AKG466"/>
      <c r="AKH466"/>
      <c r="AKI466"/>
      <c r="AKJ466"/>
      <c r="AKK466"/>
      <c r="AKL466"/>
      <c r="AKM466"/>
      <c r="AKN466"/>
      <c r="AKO466"/>
      <c r="AKP466"/>
      <c r="AKQ466"/>
      <c r="AKR466"/>
      <c r="AKS466"/>
      <c r="AKT466"/>
      <c r="AKU466"/>
      <c r="AKV466"/>
      <c r="AKW466"/>
      <c r="AKX466"/>
      <c r="AKY466"/>
      <c r="AKZ466"/>
      <c r="ALA466"/>
      <c r="ALB466"/>
      <c r="ALC466"/>
      <c r="ALD466"/>
      <c r="ALE466"/>
      <c r="ALF466"/>
      <c r="ALG466"/>
      <c r="ALH466"/>
      <c r="ALI466"/>
      <c r="ALJ466"/>
      <c r="ALK466"/>
      <c r="ALL466"/>
      <c r="ALM466"/>
      <c r="ALN466"/>
      <c r="ALO466"/>
      <c r="ALP466"/>
      <c r="ALQ466"/>
      <c r="ALR466"/>
      <c r="ALS466"/>
      <c r="ALT466"/>
      <c r="ALU466"/>
      <c r="ALV466"/>
      <c r="ALW466"/>
      <c r="ALX466"/>
      <c r="ALY466"/>
      <c r="ALZ466"/>
      <c r="AMA466"/>
      <c r="AMB466"/>
      <c r="AMC466"/>
      <c r="AMD466"/>
      <c r="AME466"/>
      <c r="AMF466"/>
      <c r="AMG466"/>
      <c r="AMH466"/>
      <c r="AMI466"/>
      <c r="AMJ466"/>
    </row>
    <row r="467" spans="1:1024" ht="20" customHeight="1" x14ac:dyDescent="0.2">
      <c r="A467"/>
      <c r="B467"/>
      <c r="C467"/>
      <c r="D467"/>
      <c r="E467" s="2"/>
      <c r="F467" s="2"/>
      <c r="G467" s="271"/>
      <c r="H467" s="240"/>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c r="AAA467"/>
      <c r="AAB467"/>
      <c r="AAC467"/>
      <c r="AAD467"/>
      <c r="AAE467"/>
      <c r="AAF467"/>
      <c r="AAG467"/>
      <c r="AAH467"/>
      <c r="AAI467"/>
      <c r="AAJ467"/>
      <c r="AAK467"/>
      <c r="AAL467"/>
      <c r="AAM467"/>
      <c r="AAN467"/>
      <c r="AAO467"/>
      <c r="AAP467"/>
      <c r="AAQ467"/>
      <c r="AAR467"/>
      <c r="AAS467"/>
      <c r="AAT467"/>
      <c r="AAU467"/>
      <c r="AAV467"/>
      <c r="AAW467"/>
      <c r="AAX467"/>
      <c r="AAY467"/>
      <c r="AAZ467"/>
      <c r="ABA467"/>
      <c r="ABB467"/>
      <c r="ABC467"/>
      <c r="ABD467"/>
      <c r="ABE467"/>
      <c r="ABF467"/>
      <c r="ABG467"/>
      <c r="ABH467"/>
      <c r="ABI467"/>
      <c r="ABJ467"/>
      <c r="ABK467"/>
      <c r="ABL467"/>
      <c r="ABM467"/>
      <c r="ABN467"/>
      <c r="ABO467"/>
      <c r="ABP467"/>
      <c r="ABQ467"/>
      <c r="ABR467"/>
      <c r="ABS467"/>
      <c r="ABT467"/>
      <c r="ABU467"/>
      <c r="ABV467"/>
      <c r="ABW467"/>
      <c r="ABX467"/>
      <c r="ABY467"/>
      <c r="ABZ467"/>
      <c r="ACA467"/>
      <c r="ACB467"/>
      <c r="ACC467"/>
      <c r="ACD467"/>
      <c r="ACE467"/>
      <c r="ACF467"/>
      <c r="ACG467"/>
      <c r="ACH467"/>
      <c r="ACI467"/>
      <c r="ACJ467"/>
      <c r="ACK467"/>
      <c r="ACL467"/>
      <c r="ACM467"/>
      <c r="ACN467"/>
      <c r="ACO467"/>
      <c r="ACP467"/>
      <c r="ACQ467"/>
      <c r="ACR467"/>
      <c r="ACS467"/>
      <c r="ACT467"/>
      <c r="ACU467"/>
      <c r="ACV467"/>
      <c r="ACW467"/>
      <c r="ACX467"/>
      <c r="ACY467"/>
      <c r="ACZ467"/>
      <c r="ADA467"/>
      <c r="ADB467"/>
      <c r="ADC467"/>
      <c r="ADD467"/>
      <c r="ADE467"/>
      <c r="ADF467"/>
      <c r="ADG467"/>
      <c r="ADH467"/>
      <c r="ADI467"/>
      <c r="ADJ467"/>
      <c r="ADK467"/>
      <c r="ADL467"/>
      <c r="ADM467"/>
      <c r="ADN467"/>
      <c r="ADO467"/>
      <c r="ADP467"/>
      <c r="ADQ467"/>
      <c r="ADR467"/>
      <c r="ADS467"/>
      <c r="ADT467"/>
      <c r="ADU467"/>
      <c r="ADV467"/>
      <c r="ADW467"/>
      <c r="ADX467"/>
      <c r="ADY467"/>
      <c r="ADZ467"/>
      <c r="AEA467"/>
      <c r="AEB467"/>
      <c r="AEC467"/>
      <c r="AED467"/>
      <c r="AEE467"/>
      <c r="AEF467"/>
      <c r="AEG467"/>
      <c r="AEH467"/>
      <c r="AEI467"/>
      <c r="AEJ467"/>
      <c r="AEK467"/>
      <c r="AEL467"/>
      <c r="AEM467"/>
      <c r="AEN467"/>
      <c r="AEO467"/>
      <c r="AEP467"/>
      <c r="AEQ467"/>
      <c r="AER467"/>
      <c r="AES467"/>
      <c r="AET467"/>
      <c r="AEU467"/>
      <c r="AEV467"/>
      <c r="AEW467"/>
      <c r="AEX467"/>
      <c r="AEY467"/>
      <c r="AEZ467"/>
      <c r="AFA467"/>
      <c r="AFB467"/>
      <c r="AFC467"/>
      <c r="AFD467"/>
      <c r="AFE467"/>
      <c r="AFF467"/>
      <c r="AFG467"/>
      <c r="AFH467"/>
      <c r="AFI467"/>
      <c r="AFJ467"/>
      <c r="AFK467"/>
      <c r="AFL467"/>
      <c r="AFM467"/>
      <c r="AFN467"/>
      <c r="AFO467"/>
      <c r="AFP467"/>
      <c r="AFQ467"/>
      <c r="AFR467"/>
      <c r="AFS467"/>
      <c r="AFT467"/>
      <c r="AFU467"/>
      <c r="AFV467"/>
      <c r="AFW467"/>
      <c r="AFX467"/>
      <c r="AFY467"/>
      <c r="AFZ467"/>
      <c r="AGA467"/>
      <c r="AGB467"/>
      <c r="AGC467"/>
      <c r="AGD467"/>
      <c r="AGE467"/>
      <c r="AGF467"/>
      <c r="AGG467"/>
      <c r="AGH467"/>
      <c r="AGI467"/>
      <c r="AGJ467"/>
      <c r="AGK467"/>
      <c r="AGL467"/>
      <c r="AGM467"/>
      <c r="AGN467"/>
      <c r="AGO467"/>
      <c r="AGP467"/>
      <c r="AGQ467"/>
      <c r="AGR467"/>
      <c r="AGS467"/>
      <c r="AGT467"/>
      <c r="AGU467"/>
      <c r="AGV467"/>
      <c r="AGW467"/>
      <c r="AGX467"/>
      <c r="AGY467"/>
      <c r="AGZ467"/>
      <c r="AHA467"/>
      <c r="AHB467"/>
      <c r="AHC467"/>
      <c r="AHD467"/>
      <c r="AHE467"/>
      <c r="AHF467"/>
      <c r="AHG467"/>
      <c r="AHH467"/>
      <c r="AHI467"/>
      <c r="AHJ467"/>
      <c r="AHK467"/>
      <c r="AHL467"/>
      <c r="AHM467"/>
      <c r="AHN467"/>
      <c r="AHO467"/>
      <c r="AHP467"/>
      <c r="AHQ467"/>
      <c r="AHR467"/>
      <c r="AHS467"/>
      <c r="AHT467"/>
      <c r="AHU467"/>
      <c r="AHV467"/>
      <c r="AHW467"/>
      <c r="AHX467"/>
      <c r="AHY467"/>
      <c r="AHZ467"/>
      <c r="AIA467"/>
      <c r="AIB467"/>
      <c r="AIC467"/>
      <c r="AID467"/>
      <c r="AIE467"/>
      <c r="AIF467"/>
      <c r="AIG467"/>
      <c r="AIH467"/>
      <c r="AII467"/>
      <c r="AIJ467"/>
      <c r="AIK467"/>
      <c r="AIL467"/>
      <c r="AIM467"/>
      <c r="AIN467"/>
      <c r="AIO467"/>
      <c r="AIP467"/>
      <c r="AIQ467"/>
      <c r="AIR467"/>
      <c r="AIS467"/>
      <c r="AIT467"/>
      <c r="AIU467"/>
      <c r="AIV467"/>
      <c r="AIW467"/>
      <c r="AIX467"/>
      <c r="AIY467"/>
      <c r="AIZ467"/>
      <c r="AJA467"/>
      <c r="AJB467"/>
      <c r="AJC467"/>
      <c r="AJD467"/>
      <c r="AJE467"/>
      <c r="AJF467"/>
      <c r="AJG467"/>
      <c r="AJH467"/>
      <c r="AJI467"/>
      <c r="AJJ467"/>
      <c r="AJK467"/>
      <c r="AJL467"/>
      <c r="AJM467"/>
      <c r="AJN467"/>
      <c r="AJO467"/>
      <c r="AJP467"/>
      <c r="AJQ467"/>
      <c r="AJR467"/>
      <c r="AJS467"/>
      <c r="AJT467"/>
      <c r="AJU467"/>
      <c r="AJV467"/>
      <c r="AJW467"/>
      <c r="AJX467"/>
      <c r="AJY467"/>
      <c r="AJZ467"/>
      <c r="AKA467"/>
      <c r="AKB467"/>
      <c r="AKC467"/>
      <c r="AKD467"/>
      <c r="AKE467"/>
      <c r="AKF467"/>
      <c r="AKG467"/>
      <c r="AKH467"/>
      <c r="AKI467"/>
      <c r="AKJ467"/>
      <c r="AKK467"/>
      <c r="AKL467"/>
      <c r="AKM467"/>
      <c r="AKN467"/>
      <c r="AKO467"/>
      <c r="AKP467"/>
      <c r="AKQ467"/>
      <c r="AKR467"/>
      <c r="AKS467"/>
      <c r="AKT467"/>
      <c r="AKU467"/>
      <c r="AKV467"/>
      <c r="AKW467"/>
      <c r="AKX467"/>
      <c r="AKY467"/>
      <c r="AKZ467"/>
      <c r="ALA467"/>
      <c r="ALB467"/>
      <c r="ALC467"/>
      <c r="ALD467"/>
      <c r="ALE467"/>
      <c r="ALF467"/>
      <c r="ALG467"/>
      <c r="ALH467"/>
      <c r="ALI467"/>
      <c r="ALJ467"/>
      <c r="ALK467"/>
      <c r="ALL467"/>
      <c r="ALM467"/>
      <c r="ALN467"/>
      <c r="ALO467"/>
      <c r="ALP467"/>
      <c r="ALQ467"/>
      <c r="ALR467"/>
      <c r="ALS467"/>
      <c r="ALT467"/>
      <c r="ALU467"/>
      <c r="ALV467"/>
      <c r="ALW467"/>
      <c r="ALX467"/>
      <c r="ALY467"/>
      <c r="ALZ467"/>
      <c r="AMA467"/>
      <c r="AMB467"/>
      <c r="AMC467"/>
      <c r="AMD467"/>
      <c r="AME467"/>
      <c r="AMF467"/>
      <c r="AMG467"/>
      <c r="AMH467"/>
      <c r="AMI467"/>
      <c r="AMJ467"/>
    </row>
    <row r="468" spans="1:1024" ht="20" customHeight="1" x14ac:dyDescent="0.2">
      <c r="A468"/>
      <c r="B468"/>
      <c r="C468"/>
      <c r="D468"/>
      <c r="E468" s="2"/>
      <c r="F468" s="2"/>
      <c r="G468" s="271"/>
      <c r="H468" s="240"/>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c r="AAA468"/>
      <c r="AAB468"/>
      <c r="AAC468"/>
      <c r="AAD468"/>
      <c r="AAE468"/>
      <c r="AAF468"/>
      <c r="AAG468"/>
      <c r="AAH468"/>
      <c r="AAI468"/>
      <c r="AAJ468"/>
      <c r="AAK468"/>
      <c r="AAL468"/>
      <c r="AAM468"/>
      <c r="AAN468"/>
      <c r="AAO468"/>
      <c r="AAP468"/>
      <c r="AAQ468"/>
      <c r="AAR468"/>
      <c r="AAS468"/>
      <c r="AAT468"/>
      <c r="AAU468"/>
      <c r="AAV468"/>
      <c r="AAW468"/>
      <c r="AAX468"/>
      <c r="AAY468"/>
      <c r="AAZ468"/>
      <c r="ABA468"/>
      <c r="ABB468"/>
      <c r="ABC468"/>
      <c r="ABD468"/>
      <c r="ABE468"/>
      <c r="ABF468"/>
      <c r="ABG468"/>
      <c r="ABH468"/>
      <c r="ABI468"/>
      <c r="ABJ468"/>
      <c r="ABK468"/>
      <c r="ABL468"/>
      <c r="ABM468"/>
      <c r="ABN468"/>
      <c r="ABO468"/>
      <c r="ABP468"/>
      <c r="ABQ468"/>
      <c r="ABR468"/>
      <c r="ABS468"/>
      <c r="ABT468"/>
      <c r="ABU468"/>
      <c r="ABV468"/>
      <c r="ABW468"/>
      <c r="ABX468"/>
      <c r="ABY468"/>
      <c r="ABZ468"/>
      <c r="ACA468"/>
      <c r="ACB468"/>
      <c r="ACC468"/>
      <c r="ACD468"/>
      <c r="ACE468"/>
      <c r="ACF468"/>
      <c r="ACG468"/>
      <c r="ACH468"/>
      <c r="ACI468"/>
      <c r="ACJ468"/>
      <c r="ACK468"/>
      <c r="ACL468"/>
      <c r="ACM468"/>
      <c r="ACN468"/>
      <c r="ACO468"/>
      <c r="ACP468"/>
      <c r="ACQ468"/>
      <c r="ACR468"/>
      <c r="ACS468"/>
      <c r="ACT468"/>
      <c r="ACU468"/>
      <c r="ACV468"/>
      <c r="ACW468"/>
      <c r="ACX468"/>
      <c r="ACY468"/>
      <c r="ACZ468"/>
      <c r="ADA468"/>
      <c r="ADB468"/>
      <c r="ADC468"/>
      <c r="ADD468"/>
      <c r="ADE468"/>
      <c r="ADF468"/>
      <c r="ADG468"/>
      <c r="ADH468"/>
      <c r="ADI468"/>
      <c r="ADJ468"/>
      <c r="ADK468"/>
      <c r="ADL468"/>
      <c r="ADM468"/>
      <c r="ADN468"/>
      <c r="ADO468"/>
      <c r="ADP468"/>
      <c r="ADQ468"/>
      <c r="ADR468"/>
      <c r="ADS468"/>
      <c r="ADT468"/>
      <c r="ADU468"/>
      <c r="ADV468"/>
      <c r="ADW468"/>
      <c r="ADX468"/>
      <c r="ADY468"/>
      <c r="ADZ468"/>
      <c r="AEA468"/>
      <c r="AEB468"/>
      <c r="AEC468"/>
      <c r="AED468"/>
      <c r="AEE468"/>
      <c r="AEF468"/>
      <c r="AEG468"/>
      <c r="AEH468"/>
      <c r="AEI468"/>
      <c r="AEJ468"/>
      <c r="AEK468"/>
      <c r="AEL468"/>
      <c r="AEM468"/>
      <c r="AEN468"/>
      <c r="AEO468"/>
      <c r="AEP468"/>
      <c r="AEQ468"/>
      <c r="AER468"/>
      <c r="AES468"/>
      <c r="AET468"/>
      <c r="AEU468"/>
      <c r="AEV468"/>
      <c r="AEW468"/>
      <c r="AEX468"/>
      <c r="AEY468"/>
      <c r="AEZ468"/>
      <c r="AFA468"/>
      <c r="AFB468"/>
      <c r="AFC468"/>
      <c r="AFD468"/>
      <c r="AFE468"/>
      <c r="AFF468"/>
      <c r="AFG468"/>
      <c r="AFH468"/>
      <c r="AFI468"/>
      <c r="AFJ468"/>
      <c r="AFK468"/>
      <c r="AFL468"/>
      <c r="AFM468"/>
      <c r="AFN468"/>
      <c r="AFO468"/>
      <c r="AFP468"/>
      <c r="AFQ468"/>
      <c r="AFR468"/>
      <c r="AFS468"/>
      <c r="AFT468"/>
      <c r="AFU468"/>
      <c r="AFV468"/>
      <c r="AFW468"/>
      <c r="AFX468"/>
      <c r="AFY468"/>
      <c r="AFZ468"/>
      <c r="AGA468"/>
      <c r="AGB468"/>
      <c r="AGC468"/>
      <c r="AGD468"/>
      <c r="AGE468"/>
      <c r="AGF468"/>
      <c r="AGG468"/>
      <c r="AGH468"/>
      <c r="AGI468"/>
      <c r="AGJ468"/>
      <c r="AGK468"/>
      <c r="AGL468"/>
      <c r="AGM468"/>
      <c r="AGN468"/>
      <c r="AGO468"/>
      <c r="AGP468"/>
      <c r="AGQ468"/>
      <c r="AGR468"/>
      <c r="AGS468"/>
      <c r="AGT468"/>
      <c r="AGU468"/>
      <c r="AGV468"/>
      <c r="AGW468"/>
      <c r="AGX468"/>
      <c r="AGY468"/>
      <c r="AGZ468"/>
      <c r="AHA468"/>
      <c r="AHB468"/>
      <c r="AHC468"/>
      <c r="AHD468"/>
      <c r="AHE468"/>
      <c r="AHF468"/>
      <c r="AHG468"/>
      <c r="AHH468"/>
      <c r="AHI468"/>
      <c r="AHJ468"/>
      <c r="AHK468"/>
      <c r="AHL468"/>
      <c r="AHM468"/>
      <c r="AHN468"/>
      <c r="AHO468"/>
      <c r="AHP468"/>
      <c r="AHQ468"/>
      <c r="AHR468"/>
      <c r="AHS468"/>
      <c r="AHT468"/>
      <c r="AHU468"/>
      <c r="AHV468"/>
      <c r="AHW468"/>
      <c r="AHX468"/>
      <c r="AHY468"/>
      <c r="AHZ468"/>
      <c r="AIA468"/>
      <c r="AIB468"/>
      <c r="AIC468"/>
      <c r="AID468"/>
      <c r="AIE468"/>
      <c r="AIF468"/>
      <c r="AIG468"/>
      <c r="AIH468"/>
      <c r="AII468"/>
      <c r="AIJ468"/>
      <c r="AIK468"/>
      <c r="AIL468"/>
      <c r="AIM468"/>
      <c r="AIN468"/>
      <c r="AIO468"/>
      <c r="AIP468"/>
      <c r="AIQ468"/>
      <c r="AIR468"/>
      <c r="AIS468"/>
      <c r="AIT468"/>
      <c r="AIU468"/>
      <c r="AIV468"/>
      <c r="AIW468"/>
      <c r="AIX468"/>
      <c r="AIY468"/>
      <c r="AIZ468"/>
      <c r="AJA468"/>
      <c r="AJB468"/>
      <c r="AJC468"/>
      <c r="AJD468"/>
      <c r="AJE468"/>
      <c r="AJF468"/>
      <c r="AJG468"/>
      <c r="AJH468"/>
      <c r="AJI468"/>
      <c r="AJJ468"/>
      <c r="AJK468"/>
      <c r="AJL468"/>
      <c r="AJM468"/>
      <c r="AJN468"/>
      <c r="AJO468"/>
      <c r="AJP468"/>
      <c r="AJQ468"/>
      <c r="AJR468"/>
      <c r="AJS468"/>
      <c r="AJT468"/>
      <c r="AJU468"/>
      <c r="AJV468"/>
      <c r="AJW468"/>
      <c r="AJX468"/>
      <c r="AJY468"/>
      <c r="AJZ468"/>
      <c r="AKA468"/>
      <c r="AKB468"/>
      <c r="AKC468"/>
      <c r="AKD468"/>
      <c r="AKE468"/>
      <c r="AKF468"/>
      <c r="AKG468"/>
      <c r="AKH468"/>
      <c r="AKI468"/>
      <c r="AKJ468"/>
      <c r="AKK468"/>
      <c r="AKL468"/>
      <c r="AKM468"/>
      <c r="AKN468"/>
      <c r="AKO468"/>
      <c r="AKP468"/>
      <c r="AKQ468"/>
      <c r="AKR468"/>
      <c r="AKS468"/>
      <c r="AKT468"/>
      <c r="AKU468"/>
      <c r="AKV468"/>
      <c r="AKW468"/>
      <c r="AKX468"/>
      <c r="AKY468"/>
      <c r="AKZ468"/>
      <c r="ALA468"/>
      <c r="ALB468"/>
      <c r="ALC468"/>
      <c r="ALD468"/>
      <c r="ALE468"/>
      <c r="ALF468"/>
      <c r="ALG468"/>
      <c r="ALH468"/>
      <c r="ALI468"/>
      <c r="ALJ468"/>
      <c r="ALK468"/>
      <c r="ALL468"/>
      <c r="ALM468"/>
      <c r="ALN468"/>
      <c r="ALO468"/>
      <c r="ALP468"/>
      <c r="ALQ468"/>
      <c r="ALR468"/>
      <c r="ALS468"/>
      <c r="ALT468"/>
      <c r="ALU468"/>
      <c r="ALV468"/>
      <c r="ALW468"/>
      <c r="ALX468"/>
      <c r="ALY468"/>
      <c r="ALZ468"/>
      <c r="AMA468"/>
      <c r="AMB468"/>
      <c r="AMC468"/>
      <c r="AMD468"/>
      <c r="AME468"/>
      <c r="AMF468"/>
      <c r="AMG468"/>
      <c r="AMH468"/>
      <c r="AMI468"/>
      <c r="AMJ468"/>
    </row>
    <row r="469" spans="1:1024" ht="20" customHeight="1" x14ac:dyDescent="0.2">
      <c r="A469"/>
      <c r="B469"/>
      <c r="C469"/>
      <c r="D469"/>
      <c r="E469" s="2"/>
      <c r="F469" s="2"/>
      <c r="G469" s="271"/>
      <c r="H469" s="240"/>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c r="AAA469"/>
      <c r="AAB469"/>
      <c r="AAC469"/>
      <c r="AAD469"/>
      <c r="AAE469"/>
      <c r="AAF469"/>
      <c r="AAG469"/>
      <c r="AAH469"/>
      <c r="AAI469"/>
      <c r="AAJ469"/>
      <c r="AAK469"/>
      <c r="AAL469"/>
      <c r="AAM469"/>
      <c r="AAN469"/>
      <c r="AAO469"/>
      <c r="AAP469"/>
      <c r="AAQ469"/>
      <c r="AAR469"/>
      <c r="AAS469"/>
      <c r="AAT469"/>
      <c r="AAU469"/>
      <c r="AAV469"/>
      <c r="AAW469"/>
      <c r="AAX469"/>
      <c r="AAY469"/>
      <c r="AAZ469"/>
      <c r="ABA469"/>
      <c r="ABB469"/>
      <c r="ABC469"/>
      <c r="ABD469"/>
      <c r="ABE469"/>
      <c r="ABF469"/>
      <c r="ABG469"/>
      <c r="ABH469"/>
      <c r="ABI469"/>
      <c r="ABJ469"/>
      <c r="ABK469"/>
      <c r="ABL469"/>
      <c r="ABM469"/>
      <c r="ABN469"/>
      <c r="ABO469"/>
      <c r="ABP469"/>
      <c r="ABQ469"/>
      <c r="ABR469"/>
      <c r="ABS469"/>
      <c r="ABT469"/>
      <c r="ABU469"/>
      <c r="ABV469"/>
      <c r="ABW469"/>
      <c r="ABX469"/>
      <c r="ABY469"/>
      <c r="ABZ469"/>
      <c r="ACA469"/>
      <c r="ACB469"/>
      <c r="ACC469"/>
      <c r="ACD469"/>
      <c r="ACE469"/>
      <c r="ACF469"/>
      <c r="ACG469"/>
      <c r="ACH469"/>
      <c r="ACI469"/>
      <c r="ACJ469"/>
      <c r="ACK469"/>
      <c r="ACL469"/>
      <c r="ACM469"/>
      <c r="ACN469"/>
      <c r="ACO469"/>
      <c r="ACP469"/>
      <c r="ACQ469"/>
      <c r="ACR469"/>
      <c r="ACS469"/>
      <c r="ACT469"/>
      <c r="ACU469"/>
      <c r="ACV469"/>
      <c r="ACW469"/>
      <c r="ACX469"/>
      <c r="ACY469"/>
      <c r="ACZ469"/>
      <c r="ADA469"/>
      <c r="ADB469"/>
      <c r="ADC469"/>
      <c r="ADD469"/>
      <c r="ADE469"/>
      <c r="ADF469"/>
      <c r="ADG469"/>
      <c r="ADH469"/>
      <c r="ADI469"/>
      <c r="ADJ469"/>
      <c r="ADK469"/>
      <c r="ADL469"/>
      <c r="ADM469"/>
      <c r="ADN469"/>
      <c r="ADO469"/>
      <c r="ADP469"/>
      <c r="ADQ469"/>
      <c r="ADR469"/>
      <c r="ADS469"/>
      <c r="ADT469"/>
      <c r="ADU469"/>
      <c r="ADV469"/>
      <c r="ADW469"/>
      <c r="ADX469"/>
      <c r="ADY469"/>
      <c r="ADZ469"/>
      <c r="AEA469"/>
      <c r="AEB469"/>
      <c r="AEC469"/>
      <c r="AED469"/>
      <c r="AEE469"/>
      <c r="AEF469"/>
      <c r="AEG469"/>
      <c r="AEH469"/>
      <c r="AEI469"/>
      <c r="AEJ469"/>
      <c r="AEK469"/>
      <c r="AEL469"/>
      <c r="AEM469"/>
      <c r="AEN469"/>
      <c r="AEO469"/>
      <c r="AEP469"/>
      <c r="AEQ469"/>
      <c r="AER469"/>
      <c r="AES469"/>
      <c r="AET469"/>
      <c r="AEU469"/>
      <c r="AEV469"/>
      <c r="AEW469"/>
      <c r="AEX469"/>
      <c r="AEY469"/>
      <c r="AEZ469"/>
      <c r="AFA469"/>
      <c r="AFB469"/>
      <c r="AFC469"/>
      <c r="AFD469"/>
      <c r="AFE469"/>
      <c r="AFF469"/>
      <c r="AFG469"/>
      <c r="AFH469"/>
      <c r="AFI469"/>
      <c r="AFJ469"/>
      <c r="AFK469"/>
      <c r="AFL469"/>
      <c r="AFM469"/>
      <c r="AFN469"/>
      <c r="AFO469"/>
      <c r="AFP469"/>
      <c r="AFQ469"/>
      <c r="AFR469"/>
      <c r="AFS469"/>
      <c r="AFT469"/>
      <c r="AFU469"/>
      <c r="AFV469"/>
      <c r="AFW469"/>
      <c r="AFX469"/>
      <c r="AFY469"/>
      <c r="AFZ469"/>
      <c r="AGA469"/>
      <c r="AGB469"/>
      <c r="AGC469"/>
      <c r="AGD469"/>
      <c r="AGE469"/>
      <c r="AGF469"/>
      <c r="AGG469"/>
      <c r="AGH469"/>
      <c r="AGI469"/>
      <c r="AGJ469"/>
      <c r="AGK469"/>
      <c r="AGL469"/>
      <c r="AGM469"/>
      <c r="AGN469"/>
      <c r="AGO469"/>
      <c r="AGP469"/>
      <c r="AGQ469"/>
      <c r="AGR469"/>
      <c r="AGS469"/>
      <c r="AGT469"/>
      <c r="AGU469"/>
      <c r="AGV469"/>
      <c r="AGW469"/>
      <c r="AGX469"/>
      <c r="AGY469"/>
      <c r="AGZ469"/>
      <c r="AHA469"/>
      <c r="AHB469"/>
      <c r="AHC469"/>
      <c r="AHD469"/>
      <c r="AHE469"/>
      <c r="AHF469"/>
      <c r="AHG469"/>
      <c r="AHH469"/>
      <c r="AHI469"/>
      <c r="AHJ469"/>
      <c r="AHK469"/>
      <c r="AHL469"/>
      <c r="AHM469"/>
      <c r="AHN469"/>
      <c r="AHO469"/>
      <c r="AHP469"/>
      <c r="AHQ469"/>
      <c r="AHR469"/>
      <c r="AHS469"/>
      <c r="AHT469"/>
      <c r="AHU469"/>
      <c r="AHV469"/>
      <c r="AHW469"/>
      <c r="AHX469"/>
      <c r="AHY469"/>
      <c r="AHZ469"/>
      <c r="AIA469"/>
      <c r="AIB469"/>
      <c r="AIC469"/>
      <c r="AID469"/>
      <c r="AIE469"/>
      <c r="AIF469"/>
      <c r="AIG469"/>
      <c r="AIH469"/>
      <c r="AII469"/>
      <c r="AIJ469"/>
      <c r="AIK469"/>
      <c r="AIL469"/>
      <c r="AIM469"/>
      <c r="AIN469"/>
      <c r="AIO469"/>
      <c r="AIP469"/>
      <c r="AIQ469"/>
      <c r="AIR469"/>
      <c r="AIS469"/>
      <c r="AIT469"/>
      <c r="AIU469"/>
      <c r="AIV469"/>
      <c r="AIW469"/>
      <c r="AIX469"/>
      <c r="AIY469"/>
      <c r="AIZ469"/>
      <c r="AJA469"/>
      <c r="AJB469"/>
      <c r="AJC469"/>
      <c r="AJD469"/>
      <c r="AJE469"/>
      <c r="AJF469"/>
      <c r="AJG469"/>
      <c r="AJH469"/>
      <c r="AJI469"/>
      <c r="AJJ469"/>
      <c r="AJK469"/>
      <c r="AJL469"/>
      <c r="AJM469"/>
      <c r="AJN469"/>
      <c r="AJO469"/>
      <c r="AJP469"/>
      <c r="AJQ469"/>
      <c r="AJR469"/>
      <c r="AJS469"/>
      <c r="AJT469"/>
      <c r="AJU469"/>
      <c r="AJV469"/>
      <c r="AJW469"/>
      <c r="AJX469"/>
      <c r="AJY469"/>
      <c r="AJZ469"/>
      <c r="AKA469"/>
      <c r="AKB469"/>
      <c r="AKC469"/>
      <c r="AKD469"/>
      <c r="AKE469"/>
      <c r="AKF469"/>
      <c r="AKG469"/>
      <c r="AKH469"/>
      <c r="AKI469"/>
      <c r="AKJ469"/>
      <c r="AKK469"/>
      <c r="AKL469"/>
      <c r="AKM469"/>
      <c r="AKN469"/>
      <c r="AKO469"/>
      <c r="AKP469"/>
      <c r="AKQ469"/>
      <c r="AKR469"/>
      <c r="AKS469"/>
      <c r="AKT469"/>
      <c r="AKU469"/>
      <c r="AKV469"/>
      <c r="AKW469"/>
      <c r="AKX469"/>
      <c r="AKY469"/>
      <c r="AKZ469"/>
      <c r="ALA469"/>
      <c r="ALB469"/>
      <c r="ALC469"/>
      <c r="ALD469"/>
      <c r="ALE469"/>
      <c r="ALF469"/>
      <c r="ALG469"/>
      <c r="ALH469"/>
      <c r="ALI469"/>
      <c r="ALJ469"/>
      <c r="ALK469"/>
      <c r="ALL469"/>
      <c r="ALM469"/>
      <c r="ALN469"/>
      <c r="ALO469"/>
      <c r="ALP469"/>
      <c r="ALQ469"/>
      <c r="ALR469"/>
      <c r="ALS469"/>
      <c r="ALT469"/>
      <c r="ALU469"/>
      <c r="ALV469"/>
      <c r="ALW469"/>
      <c r="ALX469"/>
      <c r="ALY469"/>
      <c r="ALZ469"/>
      <c r="AMA469"/>
      <c r="AMB469"/>
      <c r="AMC469"/>
      <c r="AMD469"/>
      <c r="AME469"/>
      <c r="AMF469"/>
      <c r="AMG469"/>
      <c r="AMH469"/>
      <c r="AMI469"/>
      <c r="AMJ469"/>
    </row>
    <row r="470" spans="1:1024" ht="20" customHeight="1" x14ac:dyDescent="0.2">
      <c r="A470"/>
      <c r="B470"/>
      <c r="C470"/>
      <c r="D470"/>
      <c r="E470" s="2"/>
      <c r="F470" s="2"/>
      <c r="G470" s="271"/>
      <c r="H470" s="24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c r="AAA470"/>
      <c r="AAB470"/>
      <c r="AAC470"/>
      <c r="AAD470"/>
      <c r="AAE470"/>
      <c r="AAF470"/>
      <c r="AAG470"/>
      <c r="AAH470"/>
      <c r="AAI470"/>
      <c r="AAJ470"/>
      <c r="AAK470"/>
      <c r="AAL470"/>
      <c r="AAM470"/>
      <c r="AAN470"/>
      <c r="AAO470"/>
      <c r="AAP470"/>
      <c r="AAQ470"/>
      <c r="AAR470"/>
      <c r="AAS470"/>
      <c r="AAT470"/>
      <c r="AAU470"/>
      <c r="AAV470"/>
      <c r="AAW470"/>
      <c r="AAX470"/>
      <c r="AAY470"/>
      <c r="AAZ470"/>
      <c r="ABA470"/>
      <c r="ABB470"/>
      <c r="ABC470"/>
      <c r="ABD470"/>
      <c r="ABE470"/>
      <c r="ABF470"/>
      <c r="ABG470"/>
      <c r="ABH470"/>
      <c r="ABI470"/>
      <c r="ABJ470"/>
      <c r="ABK470"/>
      <c r="ABL470"/>
      <c r="ABM470"/>
      <c r="ABN470"/>
      <c r="ABO470"/>
      <c r="ABP470"/>
      <c r="ABQ470"/>
      <c r="ABR470"/>
      <c r="ABS470"/>
      <c r="ABT470"/>
      <c r="ABU470"/>
      <c r="ABV470"/>
      <c r="ABW470"/>
      <c r="ABX470"/>
      <c r="ABY470"/>
      <c r="ABZ470"/>
      <c r="ACA470"/>
      <c r="ACB470"/>
      <c r="ACC470"/>
      <c r="ACD470"/>
      <c r="ACE470"/>
      <c r="ACF470"/>
      <c r="ACG470"/>
      <c r="ACH470"/>
      <c r="ACI470"/>
      <c r="ACJ470"/>
      <c r="ACK470"/>
      <c r="ACL470"/>
      <c r="ACM470"/>
      <c r="ACN470"/>
      <c r="ACO470"/>
      <c r="ACP470"/>
      <c r="ACQ470"/>
      <c r="ACR470"/>
      <c r="ACS470"/>
      <c r="ACT470"/>
      <c r="ACU470"/>
      <c r="ACV470"/>
      <c r="ACW470"/>
      <c r="ACX470"/>
      <c r="ACY470"/>
      <c r="ACZ470"/>
      <c r="ADA470"/>
      <c r="ADB470"/>
      <c r="ADC470"/>
      <c r="ADD470"/>
      <c r="ADE470"/>
      <c r="ADF470"/>
      <c r="ADG470"/>
      <c r="ADH470"/>
      <c r="ADI470"/>
      <c r="ADJ470"/>
      <c r="ADK470"/>
      <c r="ADL470"/>
      <c r="ADM470"/>
      <c r="ADN470"/>
      <c r="ADO470"/>
      <c r="ADP470"/>
      <c r="ADQ470"/>
      <c r="ADR470"/>
      <c r="ADS470"/>
      <c r="ADT470"/>
      <c r="ADU470"/>
      <c r="ADV470"/>
      <c r="ADW470"/>
      <c r="ADX470"/>
      <c r="ADY470"/>
      <c r="ADZ470"/>
      <c r="AEA470"/>
      <c r="AEB470"/>
      <c r="AEC470"/>
      <c r="AED470"/>
      <c r="AEE470"/>
      <c r="AEF470"/>
      <c r="AEG470"/>
      <c r="AEH470"/>
      <c r="AEI470"/>
      <c r="AEJ470"/>
      <c r="AEK470"/>
      <c r="AEL470"/>
      <c r="AEM470"/>
      <c r="AEN470"/>
      <c r="AEO470"/>
      <c r="AEP470"/>
      <c r="AEQ470"/>
      <c r="AER470"/>
      <c r="AES470"/>
      <c r="AET470"/>
      <c r="AEU470"/>
      <c r="AEV470"/>
      <c r="AEW470"/>
      <c r="AEX470"/>
      <c r="AEY470"/>
      <c r="AEZ470"/>
      <c r="AFA470"/>
      <c r="AFB470"/>
      <c r="AFC470"/>
      <c r="AFD470"/>
      <c r="AFE470"/>
      <c r="AFF470"/>
      <c r="AFG470"/>
      <c r="AFH470"/>
      <c r="AFI470"/>
      <c r="AFJ470"/>
      <c r="AFK470"/>
      <c r="AFL470"/>
      <c r="AFM470"/>
      <c r="AFN470"/>
      <c r="AFO470"/>
      <c r="AFP470"/>
      <c r="AFQ470"/>
      <c r="AFR470"/>
      <c r="AFS470"/>
      <c r="AFT470"/>
      <c r="AFU470"/>
      <c r="AFV470"/>
      <c r="AFW470"/>
      <c r="AFX470"/>
      <c r="AFY470"/>
      <c r="AFZ470"/>
      <c r="AGA470"/>
      <c r="AGB470"/>
      <c r="AGC470"/>
      <c r="AGD470"/>
      <c r="AGE470"/>
      <c r="AGF470"/>
      <c r="AGG470"/>
      <c r="AGH470"/>
      <c r="AGI470"/>
      <c r="AGJ470"/>
      <c r="AGK470"/>
      <c r="AGL470"/>
      <c r="AGM470"/>
      <c r="AGN470"/>
      <c r="AGO470"/>
      <c r="AGP470"/>
      <c r="AGQ470"/>
      <c r="AGR470"/>
      <c r="AGS470"/>
      <c r="AGT470"/>
      <c r="AGU470"/>
      <c r="AGV470"/>
      <c r="AGW470"/>
      <c r="AGX470"/>
      <c r="AGY470"/>
      <c r="AGZ470"/>
      <c r="AHA470"/>
      <c r="AHB470"/>
      <c r="AHC470"/>
      <c r="AHD470"/>
      <c r="AHE470"/>
      <c r="AHF470"/>
      <c r="AHG470"/>
      <c r="AHH470"/>
      <c r="AHI470"/>
      <c r="AHJ470"/>
      <c r="AHK470"/>
      <c r="AHL470"/>
      <c r="AHM470"/>
      <c r="AHN470"/>
      <c r="AHO470"/>
      <c r="AHP470"/>
      <c r="AHQ470"/>
      <c r="AHR470"/>
      <c r="AHS470"/>
      <c r="AHT470"/>
      <c r="AHU470"/>
      <c r="AHV470"/>
      <c r="AHW470"/>
      <c r="AHX470"/>
      <c r="AHY470"/>
      <c r="AHZ470"/>
      <c r="AIA470"/>
      <c r="AIB470"/>
      <c r="AIC470"/>
      <c r="AID470"/>
      <c r="AIE470"/>
      <c r="AIF470"/>
      <c r="AIG470"/>
      <c r="AIH470"/>
      <c r="AII470"/>
      <c r="AIJ470"/>
      <c r="AIK470"/>
      <c r="AIL470"/>
      <c r="AIM470"/>
      <c r="AIN470"/>
      <c r="AIO470"/>
      <c r="AIP470"/>
      <c r="AIQ470"/>
      <c r="AIR470"/>
      <c r="AIS470"/>
      <c r="AIT470"/>
      <c r="AIU470"/>
      <c r="AIV470"/>
      <c r="AIW470"/>
      <c r="AIX470"/>
      <c r="AIY470"/>
      <c r="AIZ470"/>
      <c r="AJA470"/>
      <c r="AJB470"/>
      <c r="AJC470"/>
      <c r="AJD470"/>
      <c r="AJE470"/>
      <c r="AJF470"/>
      <c r="AJG470"/>
      <c r="AJH470"/>
      <c r="AJI470"/>
      <c r="AJJ470"/>
      <c r="AJK470"/>
      <c r="AJL470"/>
      <c r="AJM470"/>
      <c r="AJN470"/>
      <c r="AJO470"/>
      <c r="AJP470"/>
      <c r="AJQ470"/>
      <c r="AJR470"/>
      <c r="AJS470"/>
      <c r="AJT470"/>
      <c r="AJU470"/>
      <c r="AJV470"/>
      <c r="AJW470"/>
      <c r="AJX470"/>
      <c r="AJY470"/>
      <c r="AJZ470"/>
      <c r="AKA470"/>
      <c r="AKB470"/>
      <c r="AKC470"/>
      <c r="AKD470"/>
      <c r="AKE470"/>
      <c r="AKF470"/>
      <c r="AKG470"/>
      <c r="AKH470"/>
      <c r="AKI470"/>
      <c r="AKJ470"/>
      <c r="AKK470"/>
      <c r="AKL470"/>
      <c r="AKM470"/>
      <c r="AKN470"/>
      <c r="AKO470"/>
      <c r="AKP470"/>
      <c r="AKQ470"/>
      <c r="AKR470"/>
      <c r="AKS470"/>
      <c r="AKT470"/>
      <c r="AKU470"/>
      <c r="AKV470"/>
      <c r="AKW470"/>
      <c r="AKX470"/>
      <c r="AKY470"/>
      <c r="AKZ470"/>
      <c r="ALA470"/>
      <c r="ALB470"/>
      <c r="ALC470"/>
      <c r="ALD470"/>
      <c r="ALE470"/>
      <c r="ALF470"/>
      <c r="ALG470"/>
      <c r="ALH470"/>
      <c r="ALI470"/>
      <c r="ALJ470"/>
      <c r="ALK470"/>
      <c r="ALL470"/>
      <c r="ALM470"/>
      <c r="ALN470"/>
      <c r="ALO470"/>
      <c r="ALP470"/>
      <c r="ALQ470"/>
      <c r="ALR470"/>
      <c r="ALS470"/>
      <c r="ALT470"/>
      <c r="ALU470"/>
      <c r="ALV470"/>
      <c r="ALW470"/>
      <c r="ALX470"/>
      <c r="ALY470"/>
      <c r="ALZ470"/>
      <c r="AMA470"/>
      <c r="AMB470"/>
      <c r="AMC470"/>
      <c r="AMD470"/>
      <c r="AME470"/>
      <c r="AMF470"/>
      <c r="AMG470"/>
      <c r="AMH470"/>
      <c r="AMI470"/>
      <c r="AMJ470"/>
    </row>
    <row r="471" spans="1:1024" ht="20" customHeight="1" x14ac:dyDescent="0.2">
      <c r="A471"/>
      <c r="B471"/>
      <c r="C471"/>
      <c r="D471"/>
      <c r="E471" s="2"/>
      <c r="F471" s="2"/>
      <c r="G471" s="271"/>
      <c r="H471" s="240"/>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c r="AAA471"/>
      <c r="AAB471"/>
      <c r="AAC471"/>
      <c r="AAD471"/>
      <c r="AAE471"/>
      <c r="AAF471"/>
      <c r="AAG471"/>
      <c r="AAH471"/>
      <c r="AAI471"/>
      <c r="AAJ471"/>
      <c r="AAK471"/>
      <c r="AAL471"/>
      <c r="AAM471"/>
      <c r="AAN471"/>
      <c r="AAO471"/>
      <c r="AAP471"/>
      <c r="AAQ471"/>
      <c r="AAR471"/>
      <c r="AAS471"/>
      <c r="AAT471"/>
      <c r="AAU471"/>
      <c r="AAV471"/>
      <c r="AAW471"/>
      <c r="AAX471"/>
      <c r="AAY471"/>
      <c r="AAZ471"/>
      <c r="ABA471"/>
      <c r="ABB471"/>
      <c r="ABC471"/>
      <c r="ABD471"/>
      <c r="ABE471"/>
      <c r="ABF471"/>
      <c r="ABG471"/>
      <c r="ABH471"/>
      <c r="ABI471"/>
      <c r="ABJ471"/>
      <c r="ABK471"/>
      <c r="ABL471"/>
      <c r="ABM471"/>
      <c r="ABN471"/>
      <c r="ABO471"/>
      <c r="ABP471"/>
      <c r="ABQ471"/>
      <c r="ABR471"/>
      <c r="ABS471"/>
      <c r="ABT471"/>
      <c r="ABU471"/>
      <c r="ABV471"/>
      <c r="ABW471"/>
      <c r="ABX471"/>
      <c r="ABY471"/>
      <c r="ABZ471"/>
      <c r="ACA471"/>
      <c r="ACB471"/>
      <c r="ACC471"/>
      <c r="ACD471"/>
      <c r="ACE471"/>
      <c r="ACF471"/>
      <c r="ACG471"/>
      <c r="ACH471"/>
      <c r="ACI471"/>
      <c r="ACJ471"/>
      <c r="ACK471"/>
      <c r="ACL471"/>
      <c r="ACM471"/>
      <c r="ACN471"/>
      <c r="ACO471"/>
      <c r="ACP471"/>
      <c r="ACQ471"/>
      <c r="ACR471"/>
      <c r="ACS471"/>
      <c r="ACT471"/>
      <c r="ACU471"/>
      <c r="ACV471"/>
      <c r="ACW471"/>
      <c r="ACX471"/>
      <c r="ACY471"/>
      <c r="ACZ471"/>
      <c r="ADA471"/>
      <c r="ADB471"/>
      <c r="ADC471"/>
      <c r="ADD471"/>
      <c r="ADE471"/>
      <c r="ADF471"/>
      <c r="ADG471"/>
      <c r="ADH471"/>
      <c r="ADI471"/>
      <c r="ADJ471"/>
      <c r="ADK471"/>
      <c r="ADL471"/>
      <c r="ADM471"/>
      <c r="ADN471"/>
      <c r="ADO471"/>
      <c r="ADP471"/>
      <c r="ADQ471"/>
      <c r="ADR471"/>
      <c r="ADS471"/>
      <c r="ADT471"/>
      <c r="ADU471"/>
      <c r="ADV471"/>
      <c r="ADW471"/>
      <c r="ADX471"/>
      <c r="ADY471"/>
      <c r="ADZ471"/>
      <c r="AEA471"/>
      <c r="AEB471"/>
      <c r="AEC471"/>
      <c r="AED471"/>
      <c r="AEE471"/>
      <c r="AEF471"/>
      <c r="AEG471"/>
      <c r="AEH471"/>
      <c r="AEI471"/>
      <c r="AEJ471"/>
      <c r="AEK471"/>
      <c r="AEL471"/>
      <c r="AEM471"/>
      <c r="AEN471"/>
      <c r="AEO471"/>
      <c r="AEP471"/>
      <c r="AEQ471"/>
      <c r="AER471"/>
      <c r="AES471"/>
      <c r="AET471"/>
      <c r="AEU471"/>
      <c r="AEV471"/>
      <c r="AEW471"/>
      <c r="AEX471"/>
      <c r="AEY471"/>
      <c r="AEZ471"/>
      <c r="AFA471"/>
      <c r="AFB471"/>
      <c r="AFC471"/>
      <c r="AFD471"/>
      <c r="AFE471"/>
      <c r="AFF471"/>
      <c r="AFG471"/>
      <c r="AFH471"/>
      <c r="AFI471"/>
      <c r="AFJ471"/>
      <c r="AFK471"/>
      <c r="AFL471"/>
      <c r="AFM471"/>
      <c r="AFN471"/>
      <c r="AFO471"/>
      <c r="AFP471"/>
      <c r="AFQ471"/>
      <c r="AFR471"/>
      <c r="AFS471"/>
      <c r="AFT471"/>
      <c r="AFU471"/>
      <c r="AFV471"/>
      <c r="AFW471"/>
      <c r="AFX471"/>
      <c r="AFY471"/>
      <c r="AFZ471"/>
      <c r="AGA471"/>
      <c r="AGB471"/>
      <c r="AGC471"/>
      <c r="AGD471"/>
      <c r="AGE471"/>
      <c r="AGF471"/>
      <c r="AGG471"/>
      <c r="AGH471"/>
      <c r="AGI471"/>
      <c r="AGJ471"/>
      <c r="AGK471"/>
      <c r="AGL471"/>
      <c r="AGM471"/>
      <c r="AGN471"/>
      <c r="AGO471"/>
      <c r="AGP471"/>
      <c r="AGQ471"/>
      <c r="AGR471"/>
      <c r="AGS471"/>
      <c r="AGT471"/>
      <c r="AGU471"/>
      <c r="AGV471"/>
      <c r="AGW471"/>
      <c r="AGX471"/>
      <c r="AGY471"/>
      <c r="AGZ471"/>
      <c r="AHA471"/>
      <c r="AHB471"/>
      <c r="AHC471"/>
      <c r="AHD471"/>
      <c r="AHE471"/>
      <c r="AHF471"/>
      <c r="AHG471"/>
      <c r="AHH471"/>
      <c r="AHI471"/>
      <c r="AHJ471"/>
      <c r="AHK471"/>
      <c r="AHL471"/>
      <c r="AHM471"/>
      <c r="AHN471"/>
      <c r="AHO471"/>
      <c r="AHP471"/>
      <c r="AHQ471"/>
      <c r="AHR471"/>
      <c r="AHS471"/>
      <c r="AHT471"/>
      <c r="AHU471"/>
      <c r="AHV471"/>
      <c r="AHW471"/>
      <c r="AHX471"/>
      <c r="AHY471"/>
      <c r="AHZ471"/>
      <c r="AIA471"/>
      <c r="AIB471"/>
      <c r="AIC471"/>
      <c r="AID471"/>
      <c r="AIE471"/>
      <c r="AIF471"/>
      <c r="AIG471"/>
      <c r="AIH471"/>
      <c r="AII471"/>
      <c r="AIJ471"/>
      <c r="AIK471"/>
      <c r="AIL471"/>
      <c r="AIM471"/>
      <c r="AIN471"/>
      <c r="AIO471"/>
      <c r="AIP471"/>
      <c r="AIQ471"/>
      <c r="AIR471"/>
      <c r="AIS471"/>
      <c r="AIT471"/>
      <c r="AIU471"/>
      <c r="AIV471"/>
      <c r="AIW471"/>
      <c r="AIX471"/>
      <c r="AIY471"/>
      <c r="AIZ471"/>
      <c r="AJA471"/>
      <c r="AJB471"/>
      <c r="AJC471"/>
      <c r="AJD471"/>
      <c r="AJE471"/>
      <c r="AJF471"/>
      <c r="AJG471"/>
      <c r="AJH471"/>
      <c r="AJI471"/>
      <c r="AJJ471"/>
      <c r="AJK471"/>
      <c r="AJL471"/>
      <c r="AJM471"/>
      <c r="AJN471"/>
      <c r="AJO471"/>
      <c r="AJP471"/>
      <c r="AJQ471"/>
      <c r="AJR471"/>
      <c r="AJS471"/>
      <c r="AJT471"/>
      <c r="AJU471"/>
      <c r="AJV471"/>
      <c r="AJW471"/>
      <c r="AJX471"/>
      <c r="AJY471"/>
      <c r="AJZ471"/>
      <c r="AKA471"/>
      <c r="AKB471"/>
      <c r="AKC471"/>
      <c r="AKD471"/>
      <c r="AKE471"/>
      <c r="AKF471"/>
      <c r="AKG471"/>
      <c r="AKH471"/>
      <c r="AKI471"/>
      <c r="AKJ471"/>
      <c r="AKK471"/>
      <c r="AKL471"/>
      <c r="AKM471"/>
      <c r="AKN471"/>
      <c r="AKO471"/>
      <c r="AKP471"/>
      <c r="AKQ471"/>
      <c r="AKR471"/>
      <c r="AKS471"/>
      <c r="AKT471"/>
      <c r="AKU471"/>
      <c r="AKV471"/>
      <c r="AKW471"/>
      <c r="AKX471"/>
      <c r="AKY471"/>
      <c r="AKZ471"/>
      <c r="ALA471"/>
      <c r="ALB471"/>
      <c r="ALC471"/>
      <c r="ALD471"/>
      <c r="ALE471"/>
      <c r="ALF471"/>
      <c r="ALG471"/>
      <c r="ALH471"/>
      <c r="ALI471"/>
      <c r="ALJ471"/>
      <c r="ALK471"/>
      <c r="ALL471"/>
      <c r="ALM471"/>
      <c r="ALN471"/>
      <c r="ALO471"/>
      <c r="ALP471"/>
      <c r="ALQ471"/>
      <c r="ALR471"/>
      <c r="ALS471"/>
      <c r="ALT471"/>
      <c r="ALU471"/>
      <c r="ALV471"/>
      <c r="ALW471"/>
      <c r="ALX471"/>
      <c r="ALY471"/>
      <c r="ALZ471"/>
      <c r="AMA471"/>
      <c r="AMB471"/>
      <c r="AMC471"/>
      <c r="AMD471"/>
      <c r="AME471"/>
      <c r="AMF471"/>
      <c r="AMG471"/>
      <c r="AMH471"/>
      <c r="AMI471"/>
      <c r="AMJ471"/>
    </row>
    <row r="472" spans="1:1024" ht="20" customHeight="1" x14ac:dyDescent="0.2">
      <c r="A472"/>
      <c r="B472"/>
      <c r="C472"/>
      <c r="D472"/>
      <c r="E472" s="2"/>
      <c r="F472" s="2"/>
      <c r="G472" s="271"/>
      <c r="H472" s="240"/>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c r="AAA472"/>
      <c r="AAB472"/>
      <c r="AAC472"/>
      <c r="AAD472"/>
      <c r="AAE472"/>
      <c r="AAF472"/>
      <c r="AAG472"/>
      <c r="AAH472"/>
      <c r="AAI472"/>
      <c r="AAJ472"/>
      <c r="AAK472"/>
      <c r="AAL472"/>
      <c r="AAM472"/>
      <c r="AAN472"/>
      <c r="AAO472"/>
      <c r="AAP472"/>
      <c r="AAQ472"/>
      <c r="AAR472"/>
      <c r="AAS472"/>
      <c r="AAT472"/>
      <c r="AAU472"/>
      <c r="AAV472"/>
      <c r="AAW472"/>
      <c r="AAX472"/>
      <c r="AAY472"/>
      <c r="AAZ472"/>
      <c r="ABA472"/>
      <c r="ABB472"/>
      <c r="ABC472"/>
      <c r="ABD472"/>
      <c r="ABE472"/>
      <c r="ABF472"/>
      <c r="ABG472"/>
      <c r="ABH472"/>
      <c r="ABI472"/>
      <c r="ABJ472"/>
      <c r="ABK472"/>
      <c r="ABL472"/>
      <c r="ABM472"/>
      <c r="ABN472"/>
      <c r="ABO472"/>
      <c r="ABP472"/>
      <c r="ABQ472"/>
      <c r="ABR472"/>
      <c r="ABS472"/>
      <c r="ABT472"/>
      <c r="ABU472"/>
      <c r="ABV472"/>
      <c r="ABW472"/>
      <c r="ABX472"/>
      <c r="ABY472"/>
      <c r="ABZ472"/>
      <c r="ACA472"/>
      <c r="ACB472"/>
      <c r="ACC472"/>
      <c r="ACD472"/>
      <c r="ACE472"/>
      <c r="ACF472"/>
      <c r="ACG472"/>
      <c r="ACH472"/>
      <c r="ACI472"/>
      <c r="ACJ472"/>
      <c r="ACK472"/>
      <c r="ACL472"/>
      <c r="ACM472"/>
      <c r="ACN472"/>
      <c r="ACO472"/>
      <c r="ACP472"/>
      <c r="ACQ472"/>
      <c r="ACR472"/>
      <c r="ACS472"/>
      <c r="ACT472"/>
      <c r="ACU472"/>
      <c r="ACV472"/>
      <c r="ACW472"/>
      <c r="ACX472"/>
      <c r="ACY472"/>
      <c r="ACZ472"/>
      <c r="ADA472"/>
      <c r="ADB472"/>
      <c r="ADC472"/>
      <c r="ADD472"/>
      <c r="ADE472"/>
      <c r="ADF472"/>
      <c r="ADG472"/>
      <c r="ADH472"/>
      <c r="ADI472"/>
      <c r="ADJ472"/>
      <c r="ADK472"/>
      <c r="ADL472"/>
      <c r="ADM472"/>
      <c r="ADN472"/>
      <c r="ADO472"/>
      <c r="ADP472"/>
      <c r="ADQ472"/>
      <c r="ADR472"/>
      <c r="ADS472"/>
      <c r="ADT472"/>
      <c r="ADU472"/>
      <c r="ADV472"/>
      <c r="ADW472"/>
      <c r="ADX472"/>
      <c r="ADY472"/>
      <c r="ADZ472"/>
      <c r="AEA472"/>
      <c r="AEB472"/>
      <c r="AEC472"/>
      <c r="AED472"/>
      <c r="AEE472"/>
      <c r="AEF472"/>
      <c r="AEG472"/>
      <c r="AEH472"/>
      <c r="AEI472"/>
      <c r="AEJ472"/>
      <c r="AEK472"/>
      <c r="AEL472"/>
      <c r="AEM472"/>
      <c r="AEN472"/>
      <c r="AEO472"/>
      <c r="AEP472"/>
      <c r="AEQ472"/>
      <c r="AER472"/>
      <c r="AES472"/>
      <c r="AET472"/>
      <c r="AEU472"/>
      <c r="AEV472"/>
      <c r="AEW472"/>
      <c r="AEX472"/>
      <c r="AEY472"/>
      <c r="AEZ472"/>
      <c r="AFA472"/>
      <c r="AFB472"/>
      <c r="AFC472"/>
      <c r="AFD472"/>
      <c r="AFE472"/>
      <c r="AFF472"/>
      <c r="AFG472"/>
      <c r="AFH472"/>
      <c r="AFI472"/>
      <c r="AFJ472"/>
      <c r="AFK472"/>
      <c r="AFL472"/>
      <c r="AFM472"/>
      <c r="AFN472"/>
      <c r="AFO472"/>
      <c r="AFP472"/>
      <c r="AFQ472"/>
      <c r="AFR472"/>
      <c r="AFS472"/>
      <c r="AFT472"/>
      <c r="AFU472"/>
      <c r="AFV472"/>
      <c r="AFW472"/>
      <c r="AFX472"/>
      <c r="AFY472"/>
      <c r="AFZ472"/>
      <c r="AGA472"/>
      <c r="AGB472"/>
      <c r="AGC472"/>
      <c r="AGD472"/>
      <c r="AGE472"/>
      <c r="AGF472"/>
      <c r="AGG472"/>
      <c r="AGH472"/>
      <c r="AGI472"/>
      <c r="AGJ472"/>
      <c r="AGK472"/>
      <c r="AGL472"/>
      <c r="AGM472"/>
      <c r="AGN472"/>
      <c r="AGO472"/>
      <c r="AGP472"/>
      <c r="AGQ472"/>
      <c r="AGR472"/>
      <c r="AGS472"/>
      <c r="AGT472"/>
      <c r="AGU472"/>
      <c r="AGV472"/>
      <c r="AGW472"/>
      <c r="AGX472"/>
      <c r="AGY472"/>
      <c r="AGZ472"/>
      <c r="AHA472"/>
      <c r="AHB472"/>
      <c r="AHC472"/>
      <c r="AHD472"/>
      <c r="AHE472"/>
      <c r="AHF472"/>
      <c r="AHG472"/>
      <c r="AHH472"/>
      <c r="AHI472"/>
      <c r="AHJ472"/>
      <c r="AHK472"/>
      <c r="AHL472"/>
      <c r="AHM472"/>
      <c r="AHN472"/>
      <c r="AHO472"/>
      <c r="AHP472"/>
      <c r="AHQ472"/>
      <c r="AHR472"/>
      <c r="AHS472"/>
      <c r="AHT472"/>
      <c r="AHU472"/>
      <c r="AHV472"/>
      <c r="AHW472"/>
      <c r="AHX472"/>
      <c r="AHY472"/>
      <c r="AHZ472"/>
      <c r="AIA472"/>
      <c r="AIB472"/>
      <c r="AIC472"/>
      <c r="AID472"/>
      <c r="AIE472"/>
      <c r="AIF472"/>
      <c r="AIG472"/>
      <c r="AIH472"/>
      <c r="AII472"/>
      <c r="AIJ472"/>
      <c r="AIK472"/>
      <c r="AIL472"/>
      <c r="AIM472"/>
      <c r="AIN472"/>
      <c r="AIO472"/>
      <c r="AIP472"/>
      <c r="AIQ472"/>
      <c r="AIR472"/>
      <c r="AIS472"/>
      <c r="AIT472"/>
      <c r="AIU472"/>
      <c r="AIV472"/>
      <c r="AIW472"/>
      <c r="AIX472"/>
      <c r="AIY472"/>
      <c r="AIZ472"/>
      <c r="AJA472"/>
      <c r="AJB472"/>
      <c r="AJC472"/>
      <c r="AJD472"/>
      <c r="AJE472"/>
      <c r="AJF472"/>
      <c r="AJG472"/>
      <c r="AJH472"/>
      <c r="AJI472"/>
      <c r="AJJ472"/>
      <c r="AJK472"/>
      <c r="AJL472"/>
      <c r="AJM472"/>
      <c r="AJN472"/>
      <c r="AJO472"/>
      <c r="AJP472"/>
      <c r="AJQ472"/>
      <c r="AJR472"/>
      <c r="AJS472"/>
      <c r="AJT472"/>
      <c r="AJU472"/>
      <c r="AJV472"/>
      <c r="AJW472"/>
      <c r="AJX472"/>
      <c r="AJY472"/>
      <c r="AJZ472"/>
      <c r="AKA472"/>
      <c r="AKB472"/>
      <c r="AKC472"/>
      <c r="AKD472"/>
      <c r="AKE472"/>
      <c r="AKF472"/>
      <c r="AKG472"/>
      <c r="AKH472"/>
      <c r="AKI472"/>
      <c r="AKJ472"/>
      <c r="AKK472"/>
      <c r="AKL472"/>
      <c r="AKM472"/>
      <c r="AKN472"/>
      <c r="AKO472"/>
      <c r="AKP472"/>
      <c r="AKQ472"/>
      <c r="AKR472"/>
      <c r="AKS472"/>
      <c r="AKT472"/>
      <c r="AKU472"/>
      <c r="AKV472"/>
      <c r="AKW472"/>
      <c r="AKX472"/>
      <c r="AKY472"/>
      <c r="AKZ472"/>
      <c r="ALA472"/>
      <c r="ALB472"/>
      <c r="ALC472"/>
      <c r="ALD472"/>
      <c r="ALE472"/>
      <c r="ALF472"/>
      <c r="ALG472"/>
      <c r="ALH472"/>
      <c r="ALI472"/>
      <c r="ALJ472"/>
      <c r="ALK472"/>
      <c r="ALL472"/>
      <c r="ALM472"/>
      <c r="ALN472"/>
      <c r="ALO472"/>
      <c r="ALP472"/>
      <c r="ALQ472"/>
      <c r="ALR472"/>
      <c r="ALS472"/>
      <c r="ALT472"/>
      <c r="ALU472"/>
      <c r="ALV472"/>
      <c r="ALW472"/>
      <c r="ALX472"/>
      <c r="ALY472"/>
      <c r="ALZ472"/>
      <c r="AMA472"/>
      <c r="AMB472"/>
      <c r="AMC472"/>
      <c r="AMD472"/>
      <c r="AME472"/>
      <c r="AMF472"/>
      <c r="AMG472"/>
      <c r="AMH472"/>
      <c r="AMI472"/>
      <c r="AMJ472"/>
    </row>
    <row r="473" spans="1:1024" ht="20" customHeight="1" x14ac:dyDescent="0.2">
      <c r="A473"/>
      <c r="B473"/>
      <c r="C473"/>
      <c r="D473"/>
      <c r="E473" s="2"/>
      <c r="F473" s="2"/>
      <c r="G473" s="271"/>
      <c r="H473" s="240"/>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c r="AAA473"/>
      <c r="AAB473"/>
      <c r="AAC473"/>
      <c r="AAD473"/>
      <c r="AAE473"/>
      <c r="AAF473"/>
      <c r="AAG473"/>
      <c r="AAH473"/>
      <c r="AAI473"/>
      <c r="AAJ473"/>
      <c r="AAK473"/>
      <c r="AAL473"/>
      <c r="AAM473"/>
      <c r="AAN473"/>
      <c r="AAO473"/>
      <c r="AAP473"/>
      <c r="AAQ473"/>
      <c r="AAR473"/>
      <c r="AAS473"/>
      <c r="AAT473"/>
      <c r="AAU473"/>
      <c r="AAV473"/>
      <c r="AAW473"/>
      <c r="AAX473"/>
      <c r="AAY473"/>
      <c r="AAZ473"/>
      <c r="ABA473"/>
      <c r="ABB473"/>
      <c r="ABC473"/>
      <c r="ABD473"/>
      <c r="ABE473"/>
      <c r="ABF473"/>
      <c r="ABG473"/>
      <c r="ABH473"/>
      <c r="ABI473"/>
      <c r="ABJ473"/>
      <c r="ABK473"/>
      <c r="ABL473"/>
      <c r="ABM473"/>
      <c r="ABN473"/>
      <c r="ABO473"/>
      <c r="ABP473"/>
      <c r="ABQ473"/>
      <c r="ABR473"/>
      <c r="ABS473"/>
      <c r="ABT473"/>
      <c r="ABU473"/>
      <c r="ABV473"/>
      <c r="ABW473"/>
      <c r="ABX473"/>
      <c r="ABY473"/>
      <c r="ABZ473"/>
      <c r="ACA473"/>
      <c r="ACB473"/>
      <c r="ACC473"/>
      <c r="ACD473"/>
      <c r="ACE473"/>
      <c r="ACF473"/>
      <c r="ACG473"/>
      <c r="ACH473"/>
      <c r="ACI473"/>
      <c r="ACJ473"/>
      <c r="ACK473"/>
      <c r="ACL473"/>
      <c r="ACM473"/>
      <c r="ACN473"/>
      <c r="ACO473"/>
      <c r="ACP473"/>
      <c r="ACQ473"/>
      <c r="ACR473"/>
      <c r="ACS473"/>
      <c r="ACT473"/>
      <c r="ACU473"/>
      <c r="ACV473"/>
      <c r="ACW473"/>
      <c r="ACX473"/>
      <c r="ACY473"/>
      <c r="ACZ473"/>
      <c r="ADA473"/>
      <c r="ADB473"/>
      <c r="ADC473"/>
      <c r="ADD473"/>
      <c r="ADE473"/>
      <c r="ADF473"/>
      <c r="ADG473"/>
      <c r="ADH473"/>
      <c r="ADI473"/>
      <c r="ADJ473"/>
      <c r="ADK473"/>
      <c r="ADL473"/>
      <c r="ADM473"/>
      <c r="ADN473"/>
      <c r="ADO473"/>
      <c r="ADP473"/>
      <c r="ADQ473"/>
      <c r="ADR473"/>
      <c r="ADS473"/>
      <c r="ADT473"/>
      <c r="ADU473"/>
      <c r="ADV473"/>
      <c r="ADW473"/>
      <c r="ADX473"/>
      <c r="ADY473"/>
      <c r="ADZ473"/>
      <c r="AEA473"/>
      <c r="AEB473"/>
      <c r="AEC473"/>
      <c r="AED473"/>
      <c r="AEE473"/>
      <c r="AEF473"/>
      <c r="AEG473"/>
      <c r="AEH473"/>
      <c r="AEI473"/>
      <c r="AEJ473"/>
      <c r="AEK473"/>
      <c r="AEL473"/>
      <c r="AEM473"/>
      <c r="AEN473"/>
      <c r="AEO473"/>
      <c r="AEP473"/>
      <c r="AEQ473"/>
      <c r="AER473"/>
      <c r="AES473"/>
      <c r="AET473"/>
      <c r="AEU473"/>
      <c r="AEV473"/>
      <c r="AEW473"/>
      <c r="AEX473"/>
      <c r="AEY473"/>
      <c r="AEZ473"/>
      <c r="AFA473"/>
      <c r="AFB473"/>
      <c r="AFC473"/>
      <c r="AFD473"/>
      <c r="AFE473"/>
      <c r="AFF473"/>
      <c r="AFG473"/>
      <c r="AFH473"/>
      <c r="AFI473"/>
      <c r="AFJ473"/>
      <c r="AFK473"/>
      <c r="AFL473"/>
      <c r="AFM473"/>
      <c r="AFN473"/>
      <c r="AFO473"/>
      <c r="AFP473"/>
      <c r="AFQ473"/>
      <c r="AFR473"/>
      <c r="AFS473"/>
      <c r="AFT473"/>
      <c r="AFU473"/>
      <c r="AFV473"/>
      <c r="AFW473"/>
      <c r="AFX473"/>
      <c r="AFY473"/>
      <c r="AFZ473"/>
      <c r="AGA473"/>
      <c r="AGB473"/>
      <c r="AGC473"/>
      <c r="AGD473"/>
      <c r="AGE473"/>
      <c r="AGF473"/>
      <c r="AGG473"/>
      <c r="AGH473"/>
      <c r="AGI473"/>
      <c r="AGJ473"/>
      <c r="AGK473"/>
      <c r="AGL473"/>
      <c r="AGM473"/>
      <c r="AGN473"/>
      <c r="AGO473"/>
      <c r="AGP473"/>
      <c r="AGQ473"/>
      <c r="AGR473"/>
      <c r="AGS473"/>
      <c r="AGT473"/>
      <c r="AGU473"/>
      <c r="AGV473"/>
      <c r="AGW473"/>
      <c r="AGX473"/>
      <c r="AGY473"/>
      <c r="AGZ473"/>
      <c r="AHA473"/>
      <c r="AHB473"/>
      <c r="AHC473"/>
      <c r="AHD473"/>
      <c r="AHE473"/>
      <c r="AHF473"/>
      <c r="AHG473"/>
      <c r="AHH473"/>
      <c r="AHI473"/>
      <c r="AHJ473"/>
      <c r="AHK473"/>
      <c r="AHL473"/>
      <c r="AHM473"/>
      <c r="AHN473"/>
      <c r="AHO473"/>
      <c r="AHP473"/>
      <c r="AHQ473"/>
      <c r="AHR473"/>
      <c r="AHS473"/>
      <c r="AHT473"/>
      <c r="AHU473"/>
      <c r="AHV473"/>
      <c r="AHW473"/>
      <c r="AHX473"/>
      <c r="AHY473"/>
      <c r="AHZ473"/>
      <c r="AIA473"/>
      <c r="AIB473"/>
      <c r="AIC473"/>
      <c r="AID473"/>
      <c r="AIE473"/>
      <c r="AIF473"/>
      <c r="AIG473"/>
      <c r="AIH473"/>
      <c r="AII473"/>
      <c r="AIJ473"/>
      <c r="AIK473"/>
      <c r="AIL473"/>
      <c r="AIM473"/>
      <c r="AIN473"/>
      <c r="AIO473"/>
      <c r="AIP473"/>
      <c r="AIQ473"/>
      <c r="AIR473"/>
      <c r="AIS473"/>
      <c r="AIT473"/>
      <c r="AIU473"/>
      <c r="AIV473"/>
      <c r="AIW473"/>
      <c r="AIX473"/>
      <c r="AIY473"/>
      <c r="AIZ473"/>
      <c r="AJA473"/>
      <c r="AJB473"/>
      <c r="AJC473"/>
      <c r="AJD473"/>
      <c r="AJE473"/>
      <c r="AJF473"/>
      <c r="AJG473"/>
      <c r="AJH473"/>
      <c r="AJI473"/>
      <c r="AJJ473"/>
      <c r="AJK473"/>
      <c r="AJL473"/>
      <c r="AJM473"/>
      <c r="AJN473"/>
      <c r="AJO473"/>
      <c r="AJP473"/>
      <c r="AJQ473"/>
      <c r="AJR473"/>
      <c r="AJS473"/>
      <c r="AJT473"/>
      <c r="AJU473"/>
      <c r="AJV473"/>
      <c r="AJW473"/>
      <c r="AJX473"/>
      <c r="AJY473"/>
      <c r="AJZ473"/>
      <c r="AKA473"/>
      <c r="AKB473"/>
      <c r="AKC473"/>
      <c r="AKD473"/>
      <c r="AKE473"/>
      <c r="AKF473"/>
      <c r="AKG473"/>
      <c r="AKH473"/>
      <c r="AKI473"/>
      <c r="AKJ473"/>
      <c r="AKK473"/>
      <c r="AKL473"/>
      <c r="AKM473"/>
      <c r="AKN473"/>
      <c r="AKO473"/>
      <c r="AKP473"/>
      <c r="AKQ473"/>
      <c r="AKR473"/>
      <c r="AKS473"/>
      <c r="AKT473"/>
      <c r="AKU473"/>
      <c r="AKV473"/>
      <c r="AKW473"/>
      <c r="AKX473"/>
      <c r="AKY473"/>
      <c r="AKZ473"/>
      <c r="ALA473"/>
      <c r="ALB473"/>
      <c r="ALC473"/>
      <c r="ALD473"/>
      <c r="ALE473"/>
      <c r="ALF473"/>
      <c r="ALG473"/>
      <c r="ALH473"/>
      <c r="ALI473"/>
      <c r="ALJ473"/>
      <c r="ALK473"/>
      <c r="ALL473"/>
      <c r="ALM473"/>
      <c r="ALN473"/>
      <c r="ALO473"/>
      <c r="ALP473"/>
      <c r="ALQ473"/>
      <c r="ALR473"/>
      <c r="ALS473"/>
      <c r="ALT473"/>
      <c r="ALU473"/>
      <c r="ALV473"/>
      <c r="ALW473"/>
      <c r="ALX473"/>
      <c r="ALY473"/>
      <c r="ALZ473"/>
      <c r="AMA473"/>
      <c r="AMB473"/>
      <c r="AMC473"/>
      <c r="AMD473"/>
      <c r="AME473"/>
      <c r="AMF473"/>
      <c r="AMG473"/>
      <c r="AMH473"/>
      <c r="AMI473"/>
      <c r="AMJ473"/>
    </row>
    <row r="474" spans="1:1024" ht="20" customHeight="1" x14ac:dyDescent="0.2">
      <c r="A474"/>
      <c r="B474"/>
      <c r="C474"/>
      <c r="D474"/>
      <c r="E474" s="2"/>
      <c r="F474" s="2"/>
      <c r="G474" s="271"/>
      <c r="H474" s="240"/>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c r="QN474"/>
      <c r="QO474"/>
      <c r="QP474"/>
      <c r="QQ474"/>
      <c r="QR474"/>
      <c r="QS474"/>
      <c r="QT474"/>
      <c r="QU474"/>
      <c r="QV474"/>
      <c r="QW474"/>
      <c r="QX474"/>
      <c r="QY474"/>
      <c r="QZ474"/>
      <c r="RA474"/>
      <c r="RB474"/>
      <c r="RC474"/>
      <c r="RD474"/>
      <c r="RE474"/>
      <c r="RF474"/>
      <c r="RG474"/>
      <c r="RH474"/>
      <c r="RI474"/>
      <c r="RJ474"/>
      <c r="RK474"/>
      <c r="RL474"/>
      <c r="RM474"/>
      <c r="RN474"/>
      <c r="RO474"/>
      <c r="RP474"/>
      <c r="RQ474"/>
      <c r="RR474"/>
      <c r="RS474"/>
      <c r="RT474"/>
      <c r="RU474"/>
      <c r="RV474"/>
      <c r="RW474"/>
      <c r="RX474"/>
      <c r="RY474"/>
      <c r="RZ474"/>
      <c r="SA474"/>
      <c r="SB474"/>
      <c r="SC474"/>
      <c r="SD474"/>
      <c r="SE474"/>
      <c r="SF474"/>
      <c r="SG474"/>
      <c r="SH474"/>
      <c r="SI474"/>
      <c r="SJ474"/>
      <c r="SK474"/>
      <c r="SL474"/>
      <c r="SM474"/>
      <c r="SN474"/>
      <c r="SO474"/>
      <c r="SP474"/>
      <c r="SQ474"/>
      <c r="SR474"/>
      <c r="SS474"/>
      <c r="ST474"/>
      <c r="SU474"/>
      <c r="SV474"/>
      <c r="SW474"/>
      <c r="SX474"/>
      <c r="SY474"/>
      <c r="SZ474"/>
      <c r="TA474"/>
      <c r="TB474"/>
      <c r="TC474"/>
      <c r="TD474"/>
      <c r="TE474"/>
      <c r="TF474"/>
      <c r="TG474"/>
      <c r="TH474"/>
      <c r="TI474"/>
      <c r="TJ474"/>
      <c r="TK474"/>
      <c r="TL474"/>
      <c r="TM474"/>
      <c r="TN474"/>
      <c r="TO474"/>
      <c r="TP474"/>
      <c r="TQ474"/>
      <c r="TR474"/>
      <c r="TS474"/>
      <c r="TT474"/>
      <c r="TU474"/>
      <c r="TV474"/>
      <c r="TW474"/>
      <c r="TX474"/>
      <c r="TY474"/>
      <c r="TZ474"/>
      <c r="UA474"/>
      <c r="UB474"/>
      <c r="UC474"/>
      <c r="UD474"/>
      <c r="UE474"/>
      <c r="UF474"/>
      <c r="UG474"/>
      <c r="UH474"/>
      <c r="UI474"/>
      <c r="UJ474"/>
      <c r="UK474"/>
      <c r="UL474"/>
      <c r="UM474"/>
      <c r="UN474"/>
      <c r="UO474"/>
      <c r="UP474"/>
      <c r="UQ474"/>
      <c r="UR474"/>
      <c r="US474"/>
      <c r="UT474"/>
      <c r="UU474"/>
      <c r="UV474"/>
      <c r="UW474"/>
      <c r="UX474"/>
      <c r="UY474"/>
      <c r="UZ474"/>
      <c r="VA474"/>
      <c r="VB474"/>
      <c r="VC474"/>
      <c r="VD474"/>
      <c r="VE474"/>
      <c r="VF474"/>
      <c r="VG474"/>
      <c r="VH474"/>
      <c r="VI474"/>
      <c r="VJ474"/>
      <c r="VK474"/>
      <c r="VL474"/>
      <c r="VM474"/>
      <c r="VN474"/>
      <c r="VO474"/>
      <c r="VP474"/>
      <c r="VQ474"/>
      <c r="VR474"/>
      <c r="VS474"/>
      <c r="VT474"/>
      <c r="VU474"/>
      <c r="VV474"/>
      <c r="VW474"/>
      <c r="VX474"/>
      <c r="VY474"/>
      <c r="VZ474"/>
      <c r="WA474"/>
      <c r="WB474"/>
      <c r="WC474"/>
      <c r="WD474"/>
      <c r="WE474"/>
      <c r="WF474"/>
      <c r="WG474"/>
      <c r="WH474"/>
      <c r="WI474"/>
      <c r="WJ474"/>
      <c r="WK474"/>
      <c r="WL474"/>
      <c r="WM474"/>
      <c r="WN474"/>
      <c r="WO474"/>
      <c r="WP474"/>
      <c r="WQ474"/>
      <c r="WR474"/>
      <c r="WS474"/>
      <c r="WT474"/>
      <c r="WU474"/>
      <c r="WV474"/>
      <c r="WW474"/>
      <c r="WX474"/>
      <c r="WY474"/>
      <c r="WZ474"/>
      <c r="XA474"/>
      <c r="XB474"/>
      <c r="XC474"/>
      <c r="XD474"/>
      <c r="XE474"/>
      <c r="XF474"/>
      <c r="XG474"/>
      <c r="XH474"/>
      <c r="XI474"/>
      <c r="XJ474"/>
      <c r="XK474"/>
      <c r="XL474"/>
      <c r="XM474"/>
      <c r="XN474"/>
      <c r="XO474"/>
      <c r="XP474"/>
      <c r="XQ474"/>
      <c r="XR474"/>
      <c r="XS474"/>
      <c r="XT474"/>
      <c r="XU474"/>
      <c r="XV474"/>
      <c r="XW474"/>
      <c r="XX474"/>
      <c r="XY474"/>
      <c r="XZ474"/>
      <c r="YA474"/>
      <c r="YB474"/>
      <c r="YC474"/>
      <c r="YD474"/>
      <c r="YE474"/>
      <c r="YF474"/>
      <c r="YG474"/>
      <c r="YH474"/>
      <c r="YI474"/>
      <c r="YJ474"/>
      <c r="YK474"/>
      <c r="YL474"/>
      <c r="YM474"/>
      <c r="YN474"/>
      <c r="YO474"/>
      <c r="YP474"/>
      <c r="YQ474"/>
      <c r="YR474"/>
      <c r="YS474"/>
      <c r="YT474"/>
      <c r="YU474"/>
      <c r="YV474"/>
      <c r="YW474"/>
      <c r="YX474"/>
      <c r="YY474"/>
      <c r="YZ474"/>
      <c r="ZA474"/>
      <c r="ZB474"/>
      <c r="ZC474"/>
      <c r="ZD474"/>
      <c r="ZE474"/>
      <c r="ZF474"/>
      <c r="ZG474"/>
      <c r="ZH474"/>
      <c r="ZI474"/>
      <c r="ZJ474"/>
      <c r="ZK474"/>
      <c r="ZL474"/>
      <c r="ZM474"/>
      <c r="ZN474"/>
      <c r="ZO474"/>
      <c r="ZP474"/>
      <c r="ZQ474"/>
      <c r="ZR474"/>
      <c r="ZS474"/>
      <c r="ZT474"/>
      <c r="ZU474"/>
      <c r="ZV474"/>
      <c r="ZW474"/>
      <c r="ZX474"/>
      <c r="ZY474"/>
      <c r="ZZ474"/>
      <c r="AAA474"/>
      <c r="AAB474"/>
      <c r="AAC474"/>
      <c r="AAD474"/>
      <c r="AAE474"/>
      <c r="AAF474"/>
      <c r="AAG474"/>
      <c r="AAH474"/>
      <c r="AAI474"/>
      <c r="AAJ474"/>
      <c r="AAK474"/>
      <c r="AAL474"/>
      <c r="AAM474"/>
      <c r="AAN474"/>
      <c r="AAO474"/>
      <c r="AAP474"/>
      <c r="AAQ474"/>
      <c r="AAR474"/>
      <c r="AAS474"/>
      <c r="AAT474"/>
      <c r="AAU474"/>
      <c r="AAV474"/>
      <c r="AAW474"/>
      <c r="AAX474"/>
      <c r="AAY474"/>
      <c r="AAZ474"/>
      <c r="ABA474"/>
      <c r="ABB474"/>
      <c r="ABC474"/>
      <c r="ABD474"/>
      <c r="ABE474"/>
      <c r="ABF474"/>
      <c r="ABG474"/>
      <c r="ABH474"/>
      <c r="ABI474"/>
      <c r="ABJ474"/>
      <c r="ABK474"/>
      <c r="ABL474"/>
      <c r="ABM474"/>
      <c r="ABN474"/>
      <c r="ABO474"/>
      <c r="ABP474"/>
      <c r="ABQ474"/>
      <c r="ABR474"/>
      <c r="ABS474"/>
      <c r="ABT474"/>
      <c r="ABU474"/>
      <c r="ABV474"/>
      <c r="ABW474"/>
      <c r="ABX474"/>
      <c r="ABY474"/>
      <c r="ABZ474"/>
      <c r="ACA474"/>
      <c r="ACB474"/>
      <c r="ACC474"/>
      <c r="ACD474"/>
      <c r="ACE474"/>
      <c r="ACF474"/>
      <c r="ACG474"/>
      <c r="ACH474"/>
      <c r="ACI474"/>
      <c r="ACJ474"/>
      <c r="ACK474"/>
      <c r="ACL474"/>
      <c r="ACM474"/>
      <c r="ACN474"/>
      <c r="ACO474"/>
      <c r="ACP474"/>
      <c r="ACQ474"/>
      <c r="ACR474"/>
      <c r="ACS474"/>
      <c r="ACT474"/>
      <c r="ACU474"/>
      <c r="ACV474"/>
      <c r="ACW474"/>
      <c r="ACX474"/>
      <c r="ACY474"/>
      <c r="ACZ474"/>
      <c r="ADA474"/>
      <c r="ADB474"/>
      <c r="ADC474"/>
      <c r="ADD474"/>
      <c r="ADE474"/>
      <c r="ADF474"/>
      <c r="ADG474"/>
      <c r="ADH474"/>
      <c r="ADI474"/>
      <c r="ADJ474"/>
      <c r="ADK474"/>
      <c r="ADL474"/>
      <c r="ADM474"/>
      <c r="ADN474"/>
      <c r="ADO474"/>
      <c r="ADP474"/>
      <c r="ADQ474"/>
      <c r="ADR474"/>
      <c r="ADS474"/>
      <c r="ADT474"/>
      <c r="ADU474"/>
      <c r="ADV474"/>
      <c r="ADW474"/>
      <c r="ADX474"/>
      <c r="ADY474"/>
      <c r="ADZ474"/>
      <c r="AEA474"/>
      <c r="AEB474"/>
      <c r="AEC474"/>
      <c r="AED474"/>
      <c r="AEE474"/>
      <c r="AEF474"/>
      <c r="AEG474"/>
      <c r="AEH474"/>
      <c r="AEI474"/>
      <c r="AEJ474"/>
      <c r="AEK474"/>
      <c r="AEL474"/>
      <c r="AEM474"/>
      <c r="AEN474"/>
      <c r="AEO474"/>
      <c r="AEP474"/>
      <c r="AEQ474"/>
      <c r="AER474"/>
      <c r="AES474"/>
      <c r="AET474"/>
      <c r="AEU474"/>
      <c r="AEV474"/>
      <c r="AEW474"/>
      <c r="AEX474"/>
      <c r="AEY474"/>
      <c r="AEZ474"/>
      <c r="AFA474"/>
      <c r="AFB474"/>
      <c r="AFC474"/>
      <c r="AFD474"/>
      <c r="AFE474"/>
      <c r="AFF474"/>
      <c r="AFG474"/>
      <c r="AFH474"/>
      <c r="AFI474"/>
      <c r="AFJ474"/>
      <c r="AFK474"/>
      <c r="AFL474"/>
      <c r="AFM474"/>
      <c r="AFN474"/>
      <c r="AFO474"/>
      <c r="AFP474"/>
      <c r="AFQ474"/>
      <c r="AFR474"/>
      <c r="AFS474"/>
      <c r="AFT474"/>
      <c r="AFU474"/>
      <c r="AFV474"/>
      <c r="AFW474"/>
      <c r="AFX474"/>
      <c r="AFY474"/>
      <c r="AFZ474"/>
      <c r="AGA474"/>
      <c r="AGB474"/>
      <c r="AGC474"/>
      <c r="AGD474"/>
      <c r="AGE474"/>
      <c r="AGF474"/>
      <c r="AGG474"/>
      <c r="AGH474"/>
      <c r="AGI474"/>
      <c r="AGJ474"/>
      <c r="AGK474"/>
      <c r="AGL474"/>
      <c r="AGM474"/>
      <c r="AGN474"/>
      <c r="AGO474"/>
      <c r="AGP474"/>
      <c r="AGQ474"/>
      <c r="AGR474"/>
      <c r="AGS474"/>
      <c r="AGT474"/>
      <c r="AGU474"/>
      <c r="AGV474"/>
      <c r="AGW474"/>
      <c r="AGX474"/>
      <c r="AGY474"/>
      <c r="AGZ474"/>
      <c r="AHA474"/>
      <c r="AHB474"/>
      <c r="AHC474"/>
      <c r="AHD474"/>
      <c r="AHE474"/>
      <c r="AHF474"/>
      <c r="AHG474"/>
      <c r="AHH474"/>
      <c r="AHI474"/>
      <c r="AHJ474"/>
      <c r="AHK474"/>
      <c r="AHL474"/>
      <c r="AHM474"/>
      <c r="AHN474"/>
      <c r="AHO474"/>
      <c r="AHP474"/>
      <c r="AHQ474"/>
      <c r="AHR474"/>
      <c r="AHS474"/>
      <c r="AHT474"/>
      <c r="AHU474"/>
      <c r="AHV474"/>
      <c r="AHW474"/>
      <c r="AHX474"/>
      <c r="AHY474"/>
      <c r="AHZ474"/>
      <c r="AIA474"/>
      <c r="AIB474"/>
      <c r="AIC474"/>
      <c r="AID474"/>
      <c r="AIE474"/>
      <c r="AIF474"/>
      <c r="AIG474"/>
      <c r="AIH474"/>
      <c r="AII474"/>
      <c r="AIJ474"/>
      <c r="AIK474"/>
      <c r="AIL474"/>
      <c r="AIM474"/>
      <c r="AIN474"/>
      <c r="AIO474"/>
      <c r="AIP474"/>
      <c r="AIQ474"/>
      <c r="AIR474"/>
      <c r="AIS474"/>
      <c r="AIT474"/>
      <c r="AIU474"/>
      <c r="AIV474"/>
      <c r="AIW474"/>
      <c r="AIX474"/>
      <c r="AIY474"/>
      <c r="AIZ474"/>
      <c r="AJA474"/>
      <c r="AJB474"/>
      <c r="AJC474"/>
      <c r="AJD474"/>
      <c r="AJE474"/>
      <c r="AJF474"/>
      <c r="AJG474"/>
      <c r="AJH474"/>
      <c r="AJI474"/>
      <c r="AJJ474"/>
      <c r="AJK474"/>
      <c r="AJL474"/>
      <c r="AJM474"/>
      <c r="AJN474"/>
      <c r="AJO474"/>
      <c r="AJP474"/>
      <c r="AJQ474"/>
      <c r="AJR474"/>
      <c r="AJS474"/>
      <c r="AJT474"/>
      <c r="AJU474"/>
      <c r="AJV474"/>
      <c r="AJW474"/>
      <c r="AJX474"/>
      <c r="AJY474"/>
      <c r="AJZ474"/>
      <c r="AKA474"/>
      <c r="AKB474"/>
      <c r="AKC474"/>
      <c r="AKD474"/>
      <c r="AKE474"/>
      <c r="AKF474"/>
      <c r="AKG474"/>
      <c r="AKH474"/>
      <c r="AKI474"/>
      <c r="AKJ474"/>
      <c r="AKK474"/>
      <c r="AKL474"/>
      <c r="AKM474"/>
      <c r="AKN474"/>
      <c r="AKO474"/>
      <c r="AKP474"/>
      <c r="AKQ474"/>
      <c r="AKR474"/>
      <c r="AKS474"/>
      <c r="AKT474"/>
      <c r="AKU474"/>
      <c r="AKV474"/>
      <c r="AKW474"/>
      <c r="AKX474"/>
      <c r="AKY474"/>
      <c r="AKZ474"/>
      <c r="ALA474"/>
      <c r="ALB474"/>
      <c r="ALC474"/>
      <c r="ALD474"/>
      <c r="ALE474"/>
      <c r="ALF474"/>
      <c r="ALG474"/>
      <c r="ALH474"/>
      <c r="ALI474"/>
      <c r="ALJ474"/>
      <c r="ALK474"/>
      <c r="ALL474"/>
      <c r="ALM474"/>
      <c r="ALN474"/>
      <c r="ALO474"/>
      <c r="ALP474"/>
      <c r="ALQ474"/>
      <c r="ALR474"/>
      <c r="ALS474"/>
      <c r="ALT474"/>
      <c r="ALU474"/>
      <c r="ALV474"/>
      <c r="ALW474"/>
      <c r="ALX474"/>
      <c r="ALY474"/>
      <c r="ALZ474"/>
      <c r="AMA474"/>
      <c r="AMB474"/>
      <c r="AMC474"/>
      <c r="AMD474"/>
      <c r="AME474"/>
      <c r="AMF474"/>
      <c r="AMG474"/>
      <c r="AMH474"/>
      <c r="AMI474"/>
      <c r="AMJ474"/>
    </row>
    <row r="475" spans="1:1024" ht="20" customHeight="1" x14ac:dyDescent="0.2">
      <c r="A475"/>
      <c r="B475"/>
      <c r="C475"/>
      <c r="D475"/>
      <c r="E475" s="2"/>
      <c r="F475" s="2"/>
      <c r="G475" s="271"/>
      <c r="H475" s="240"/>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c r="AAA475"/>
      <c r="AAB475"/>
      <c r="AAC475"/>
      <c r="AAD475"/>
      <c r="AAE475"/>
      <c r="AAF475"/>
      <c r="AAG475"/>
      <c r="AAH475"/>
      <c r="AAI475"/>
      <c r="AAJ475"/>
      <c r="AAK475"/>
      <c r="AAL475"/>
      <c r="AAM475"/>
      <c r="AAN475"/>
      <c r="AAO475"/>
      <c r="AAP475"/>
      <c r="AAQ475"/>
      <c r="AAR475"/>
      <c r="AAS475"/>
      <c r="AAT475"/>
      <c r="AAU475"/>
      <c r="AAV475"/>
      <c r="AAW475"/>
      <c r="AAX475"/>
      <c r="AAY475"/>
      <c r="AAZ475"/>
      <c r="ABA475"/>
      <c r="ABB475"/>
      <c r="ABC475"/>
      <c r="ABD475"/>
      <c r="ABE475"/>
      <c r="ABF475"/>
      <c r="ABG475"/>
      <c r="ABH475"/>
      <c r="ABI475"/>
      <c r="ABJ475"/>
      <c r="ABK475"/>
      <c r="ABL475"/>
      <c r="ABM475"/>
      <c r="ABN475"/>
      <c r="ABO475"/>
      <c r="ABP475"/>
      <c r="ABQ475"/>
      <c r="ABR475"/>
      <c r="ABS475"/>
      <c r="ABT475"/>
      <c r="ABU475"/>
      <c r="ABV475"/>
      <c r="ABW475"/>
      <c r="ABX475"/>
      <c r="ABY475"/>
      <c r="ABZ475"/>
      <c r="ACA475"/>
      <c r="ACB475"/>
      <c r="ACC475"/>
      <c r="ACD475"/>
      <c r="ACE475"/>
      <c r="ACF475"/>
      <c r="ACG475"/>
      <c r="ACH475"/>
      <c r="ACI475"/>
      <c r="ACJ475"/>
      <c r="ACK475"/>
      <c r="ACL475"/>
      <c r="ACM475"/>
      <c r="ACN475"/>
      <c r="ACO475"/>
      <c r="ACP475"/>
      <c r="ACQ475"/>
      <c r="ACR475"/>
      <c r="ACS475"/>
      <c r="ACT475"/>
      <c r="ACU475"/>
      <c r="ACV475"/>
      <c r="ACW475"/>
      <c r="ACX475"/>
      <c r="ACY475"/>
      <c r="ACZ475"/>
      <c r="ADA475"/>
      <c r="ADB475"/>
      <c r="ADC475"/>
      <c r="ADD475"/>
      <c r="ADE475"/>
      <c r="ADF475"/>
      <c r="ADG475"/>
      <c r="ADH475"/>
      <c r="ADI475"/>
      <c r="ADJ475"/>
      <c r="ADK475"/>
      <c r="ADL475"/>
      <c r="ADM475"/>
      <c r="ADN475"/>
      <c r="ADO475"/>
      <c r="ADP475"/>
      <c r="ADQ475"/>
      <c r="ADR475"/>
      <c r="ADS475"/>
      <c r="ADT475"/>
      <c r="ADU475"/>
      <c r="ADV475"/>
      <c r="ADW475"/>
      <c r="ADX475"/>
      <c r="ADY475"/>
      <c r="ADZ475"/>
      <c r="AEA475"/>
      <c r="AEB475"/>
      <c r="AEC475"/>
      <c r="AED475"/>
      <c r="AEE475"/>
      <c r="AEF475"/>
      <c r="AEG475"/>
      <c r="AEH475"/>
      <c r="AEI475"/>
      <c r="AEJ475"/>
      <c r="AEK475"/>
      <c r="AEL475"/>
      <c r="AEM475"/>
      <c r="AEN475"/>
      <c r="AEO475"/>
      <c r="AEP475"/>
      <c r="AEQ475"/>
      <c r="AER475"/>
      <c r="AES475"/>
      <c r="AET475"/>
      <c r="AEU475"/>
      <c r="AEV475"/>
      <c r="AEW475"/>
      <c r="AEX475"/>
      <c r="AEY475"/>
      <c r="AEZ475"/>
      <c r="AFA475"/>
      <c r="AFB475"/>
      <c r="AFC475"/>
      <c r="AFD475"/>
      <c r="AFE475"/>
      <c r="AFF475"/>
      <c r="AFG475"/>
      <c r="AFH475"/>
      <c r="AFI475"/>
      <c r="AFJ475"/>
      <c r="AFK475"/>
      <c r="AFL475"/>
      <c r="AFM475"/>
      <c r="AFN475"/>
      <c r="AFO475"/>
      <c r="AFP475"/>
      <c r="AFQ475"/>
      <c r="AFR475"/>
      <c r="AFS475"/>
      <c r="AFT475"/>
      <c r="AFU475"/>
      <c r="AFV475"/>
      <c r="AFW475"/>
      <c r="AFX475"/>
      <c r="AFY475"/>
      <c r="AFZ475"/>
      <c r="AGA475"/>
      <c r="AGB475"/>
      <c r="AGC475"/>
      <c r="AGD475"/>
      <c r="AGE475"/>
      <c r="AGF475"/>
      <c r="AGG475"/>
      <c r="AGH475"/>
      <c r="AGI475"/>
      <c r="AGJ475"/>
      <c r="AGK475"/>
      <c r="AGL475"/>
      <c r="AGM475"/>
      <c r="AGN475"/>
      <c r="AGO475"/>
      <c r="AGP475"/>
      <c r="AGQ475"/>
      <c r="AGR475"/>
      <c r="AGS475"/>
      <c r="AGT475"/>
      <c r="AGU475"/>
      <c r="AGV475"/>
      <c r="AGW475"/>
      <c r="AGX475"/>
      <c r="AGY475"/>
      <c r="AGZ475"/>
      <c r="AHA475"/>
      <c r="AHB475"/>
      <c r="AHC475"/>
      <c r="AHD475"/>
      <c r="AHE475"/>
      <c r="AHF475"/>
      <c r="AHG475"/>
      <c r="AHH475"/>
      <c r="AHI475"/>
      <c r="AHJ475"/>
      <c r="AHK475"/>
      <c r="AHL475"/>
      <c r="AHM475"/>
      <c r="AHN475"/>
      <c r="AHO475"/>
      <c r="AHP475"/>
      <c r="AHQ475"/>
      <c r="AHR475"/>
      <c r="AHS475"/>
      <c r="AHT475"/>
      <c r="AHU475"/>
      <c r="AHV475"/>
      <c r="AHW475"/>
      <c r="AHX475"/>
      <c r="AHY475"/>
      <c r="AHZ475"/>
      <c r="AIA475"/>
      <c r="AIB475"/>
      <c r="AIC475"/>
      <c r="AID475"/>
      <c r="AIE475"/>
      <c r="AIF475"/>
      <c r="AIG475"/>
      <c r="AIH475"/>
      <c r="AII475"/>
      <c r="AIJ475"/>
      <c r="AIK475"/>
      <c r="AIL475"/>
      <c r="AIM475"/>
      <c r="AIN475"/>
      <c r="AIO475"/>
      <c r="AIP475"/>
      <c r="AIQ475"/>
      <c r="AIR475"/>
      <c r="AIS475"/>
      <c r="AIT475"/>
      <c r="AIU475"/>
      <c r="AIV475"/>
      <c r="AIW475"/>
      <c r="AIX475"/>
      <c r="AIY475"/>
      <c r="AIZ475"/>
      <c r="AJA475"/>
      <c r="AJB475"/>
      <c r="AJC475"/>
      <c r="AJD475"/>
      <c r="AJE475"/>
      <c r="AJF475"/>
      <c r="AJG475"/>
      <c r="AJH475"/>
      <c r="AJI475"/>
      <c r="AJJ475"/>
      <c r="AJK475"/>
      <c r="AJL475"/>
      <c r="AJM475"/>
      <c r="AJN475"/>
      <c r="AJO475"/>
      <c r="AJP475"/>
      <c r="AJQ475"/>
      <c r="AJR475"/>
      <c r="AJS475"/>
      <c r="AJT475"/>
      <c r="AJU475"/>
      <c r="AJV475"/>
      <c r="AJW475"/>
      <c r="AJX475"/>
      <c r="AJY475"/>
      <c r="AJZ475"/>
      <c r="AKA475"/>
      <c r="AKB475"/>
      <c r="AKC475"/>
      <c r="AKD475"/>
      <c r="AKE475"/>
      <c r="AKF475"/>
      <c r="AKG475"/>
      <c r="AKH475"/>
      <c r="AKI475"/>
      <c r="AKJ475"/>
      <c r="AKK475"/>
      <c r="AKL475"/>
      <c r="AKM475"/>
      <c r="AKN475"/>
      <c r="AKO475"/>
      <c r="AKP475"/>
      <c r="AKQ475"/>
      <c r="AKR475"/>
      <c r="AKS475"/>
      <c r="AKT475"/>
      <c r="AKU475"/>
      <c r="AKV475"/>
      <c r="AKW475"/>
      <c r="AKX475"/>
      <c r="AKY475"/>
      <c r="AKZ475"/>
      <c r="ALA475"/>
      <c r="ALB475"/>
      <c r="ALC475"/>
      <c r="ALD475"/>
      <c r="ALE475"/>
      <c r="ALF475"/>
      <c r="ALG475"/>
      <c r="ALH475"/>
      <c r="ALI475"/>
      <c r="ALJ475"/>
      <c r="ALK475"/>
      <c r="ALL475"/>
      <c r="ALM475"/>
      <c r="ALN475"/>
      <c r="ALO475"/>
      <c r="ALP475"/>
      <c r="ALQ475"/>
      <c r="ALR475"/>
      <c r="ALS475"/>
      <c r="ALT475"/>
      <c r="ALU475"/>
      <c r="ALV475"/>
      <c r="ALW475"/>
      <c r="ALX475"/>
      <c r="ALY475"/>
      <c r="ALZ475"/>
      <c r="AMA475"/>
      <c r="AMB475"/>
      <c r="AMC475"/>
      <c r="AMD475"/>
      <c r="AME475"/>
      <c r="AMF475"/>
      <c r="AMG475"/>
      <c r="AMH475"/>
      <c r="AMI475"/>
      <c r="AMJ475"/>
    </row>
    <row r="476" spans="1:1024" ht="20" customHeight="1" x14ac:dyDescent="0.2">
      <c r="A476"/>
      <c r="B476"/>
      <c r="C476"/>
      <c r="D476"/>
      <c r="E476" s="2"/>
      <c r="F476" s="2"/>
      <c r="G476" s="271"/>
      <c r="H476" s="240"/>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c r="AAA476"/>
      <c r="AAB476"/>
      <c r="AAC476"/>
      <c r="AAD476"/>
      <c r="AAE476"/>
      <c r="AAF476"/>
      <c r="AAG476"/>
      <c r="AAH476"/>
      <c r="AAI476"/>
      <c r="AAJ476"/>
      <c r="AAK476"/>
      <c r="AAL476"/>
      <c r="AAM476"/>
      <c r="AAN476"/>
      <c r="AAO476"/>
      <c r="AAP476"/>
      <c r="AAQ476"/>
      <c r="AAR476"/>
      <c r="AAS476"/>
      <c r="AAT476"/>
      <c r="AAU476"/>
      <c r="AAV476"/>
      <c r="AAW476"/>
      <c r="AAX476"/>
      <c r="AAY476"/>
      <c r="AAZ476"/>
      <c r="ABA476"/>
      <c r="ABB476"/>
      <c r="ABC476"/>
      <c r="ABD476"/>
      <c r="ABE476"/>
      <c r="ABF476"/>
      <c r="ABG476"/>
      <c r="ABH476"/>
      <c r="ABI476"/>
      <c r="ABJ476"/>
      <c r="ABK476"/>
      <c r="ABL476"/>
      <c r="ABM476"/>
      <c r="ABN476"/>
      <c r="ABO476"/>
      <c r="ABP476"/>
      <c r="ABQ476"/>
      <c r="ABR476"/>
      <c r="ABS476"/>
      <c r="ABT476"/>
      <c r="ABU476"/>
      <c r="ABV476"/>
      <c r="ABW476"/>
      <c r="ABX476"/>
      <c r="ABY476"/>
      <c r="ABZ476"/>
      <c r="ACA476"/>
      <c r="ACB476"/>
      <c r="ACC476"/>
      <c r="ACD476"/>
      <c r="ACE476"/>
      <c r="ACF476"/>
      <c r="ACG476"/>
      <c r="ACH476"/>
      <c r="ACI476"/>
      <c r="ACJ476"/>
      <c r="ACK476"/>
      <c r="ACL476"/>
      <c r="ACM476"/>
      <c r="ACN476"/>
      <c r="ACO476"/>
      <c r="ACP476"/>
      <c r="ACQ476"/>
      <c r="ACR476"/>
      <c r="ACS476"/>
      <c r="ACT476"/>
      <c r="ACU476"/>
      <c r="ACV476"/>
      <c r="ACW476"/>
      <c r="ACX476"/>
      <c r="ACY476"/>
      <c r="ACZ476"/>
      <c r="ADA476"/>
      <c r="ADB476"/>
      <c r="ADC476"/>
      <c r="ADD476"/>
      <c r="ADE476"/>
      <c r="ADF476"/>
      <c r="ADG476"/>
      <c r="ADH476"/>
      <c r="ADI476"/>
      <c r="ADJ476"/>
      <c r="ADK476"/>
      <c r="ADL476"/>
      <c r="ADM476"/>
      <c r="ADN476"/>
      <c r="ADO476"/>
      <c r="ADP476"/>
      <c r="ADQ476"/>
      <c r="ADR476"/>
      <c r="ADS476"/>
      <c r="ADT476"/>
      <c r="ADU476"/>
      <c r="ADV476"/>
      <c r="ADW476"/>
      <c r="ADX476"/>
      <c r="ADY476"/>
      <c r="ADZ476"/>
      <c r="AEA476"/>
      <c r="AEB476"/>
      <c r="AEC476"/>
      <c r="AED476"/>
      <c r="AEE476"/>
      <c r="AEF476"/>
      <c r="AEG476"/>
      <c r="AEH476"/>
      <c r="AEI476"/>
      <c r="AEJ476"/>
      <c r="AEK476"/>
      <c r="AEL476"/>
      <c r="AEM476"/>
      <c r="AEN476"/>
      <c r="AEO476"/>
      <c r="AEP476"/>
      <c r="AEQ476"/>
      <c r="AER476"/>
      <c r="AES476"/>
      <c r="AET476"/>
      <c r="AEU476"/>
      <c r="AEV476"/>
      <c r="AEW476"/>
      <c r="AEX476"/>
      <c r="AEY476"/>
      <c r="AEZ476"/>
      <c r="AFA476"/>
      <c r="AFB476"/>
      <c r="AFC476"/>
      <c r="AFD476"/>
      <c r="AFE476"/>
      <c r="AFF476"/>
      <c r="AFG476"/>
      <c r="AFH476"/>
      <c r="AFI476"/>
      <c r="AFJ476"/>
      <c r="AFK476"/>
      <c r="AFL476"/>
      <c r="AFM476"/>
      <c r="AFN476"/>
      <c r="AFO476"/>
      <c r="AFP476"/>
      <c r="AFQ476"/>
      <c r="AFR476"/>
      <c r="AFS476"/>
      <c r="AFT476"/>
      <c r="AFU476"/>
      <c r="AFV476"/>
      <c r="AFW476"/>
      <c r="AFX476"/>
      <c r="AFY476"/>
      <c r="AFZ476"/>
      <c r="AGA476"/>
      <c r="AGB476"/>
      <c r="AGC476"/>
      <c r="AGD476"/>
      <c r="AGE476"/>
      <c r="AGF476"/>
      <c r="AGG476"/>
      <c r="AGH476"/>
      <c r="AGI476"/>
      <c r="AGJ476"/>
      <c r="AGK476"/>
      <c r="AGL476"/>
      <c r="AGM476"/>
      <c r="AGN476"/>
      <c r="AGO476"/>
      <c r="AGP476"/>
      <c r="AGQ476"/>
      <c r="AGR476"/>
      <c r="AGS476"/>
      <c r="AGT476"/>
      <c r="AGU476"/>
      <c r="AGV476"/>
      <c r="AGW476"/>
      <c r="AGX476"/>
      <c r="AGY476"/>
      <c r="AGZ476"/>
      <c r="AHA476"/>
      <c r="AHB476"/>
      <c r="AHC476"/>
      <c r="AHD476"/>
      <c r="AHE476"/>
      <c r="AHF476"/>
      <c r="AHG476"/>
      <c r="AHH476"/>
      <c r="AHI476"/>
      <c r="AHJ476"/>
      <c r="AHK476"/>
      <c r="AHL476"/>
      <c r="AHM476"/>
      <c r="AHN476"/>
      <c r="AHO476"/>
      <c r="AHP476"/>
      <c r="AHQ476"/>
      <c r="AHR476"/>
      <c r="AHS476"/>
      <c r="AHT476"/>
      <c r="AHU476"/>
      <c r="AHV476"/>
      <c r="AHW476"/>
      <c r="AHX476"/>
      <c r="AHY476"/>
      <c r="AHZ476"/>
      <c r="AIA476"/>
      <c r="AIB476"/>
      <c r="AIC476"/>
      <c r="AID476"/>
      <c r="AIE476"/>
      <c r="AIF476"/>
      <c r="AIG476"/>
      <c r="AIH476"/>
      <c r="AII476"/>
      <c r="AIJ476"/>
      <c r="AIK476"/>
      <c r="AIL476"/>
      <c r="AIM476"/>
      <c r="AIN476"/>
      <c r="AIO476"/>
      <c r="AIP476"/>
      <c r="AIQ476"/>
      <c r="AIR476"/>
      <c r="AIS476"/>
      <c r="AIT476"/>
      <c r="AIU476"/>
      <c r="AIV476"/>
      <c r="AIW476"/>
      <c r="AIX476"/>
      <c r="AIY476"/>
      <c r="AIZ476"/>
      <c r="AJA476"/>
      <c r="AJB476"/>
      <c r="AJC476"/>
      <c r="AJD476"/>
      <c r="AJE476"/>
      <c r="AJF476"/>
      <c r="AJG476"/>
      <c r="AJH476"/>
      <c r="AJI476"/>
      <c r="AJJ476"/>
      <c r="AJK476"/>
      <c r="AJL476"/>
      <c r="AJM476"/>
      <c r="AJN476"/>
      <c r="AJO476"/>
      <c r="AJP476"/>
      <c r="AJQ476"/>
      <c r="AJR476"/>
      <c r="AJS476"/>
      <c r="AJT476"/>
      <c r="AJU476"/>
      <c r="AJV476"/>
      <c r="AJW476"/>
      <c r="AJX476"/>
      <c r="AJY476"/>
      <c r="AJZ476"/>
      <c r="AKA476"/>
      <c r="AKB476"/>
      <c r="AKC476"/>
      <c r="AKD476"/>
      <c r="AKE476"/>
      <c r="AKF476"/>
      <c r="AKG476"/>
      <c r="AKH476"/>
      <c r="AKI476"/>
      <c r="AKJ476"/>
      <c r="AKK476"/>
      <c r="AKL476"/>
      <c r="AKM476"/>
      <c r="AKN476"/>
      <c r="AKO476"/>
      <c r="AKP476"/>
      <c r="AKQ476"/>
      <c r="AKR476"/>
      <c r="AKS476"/>
      <c r="AKT476"/>
      <c r="AKU476"/>
      <c r="AKV476"/>
      <c r="AKW476"/>
      <c r="AKX476"/>
      <c r="AKY476"/>
      <c r="AKZ476"/>
      <c r="ALA476"/>
      <c r="ALB476"/>
      <c r="ALC476"/>
      <c r="ALD476"/>
      <c r="ALE476"/>
      <c r="ALF476"/>
      <c r="ALG476"/>
      <c r="ALH476"/>
      <c r="ALI476"/>
      <c r="ALJ476"/>
      <c r="ALK476"/>
      <c r="ALL476"/>
      <c r="ALM476"/>
      <c r="ALN476"/>
      <c r="ALO476"/>
      <c r="ALP476"/>
      <c r="ALQ476"/>
      <c r="ALR476"/>
      <c r="ALS476"/>
      <c r="ALT476"/>
      <c r="ALU476"/>
      <c r="ALV476"/>
      <c r="ALW476"/>
      <c r="ALX476"/>
      <c r="ALY476"/>
      <c r="ALZ476"/>
      <c r="AMA476"/>
      <c r="AMB476"/>
      <c r="AMC476"/>
      <c r="AMD476"/>
      <c r="AME476"/>
      <c r="AMF476"/>
      <c r="AMG476"/>
      <c r="AMH476"/>
      <c r="AMI476"/>
      <c r="AMJ476"/>
    </row>
    <row r="477" spans="1:1024" ht="20" customHeight="1" x14ac:dyDescent="0.2">
      <c r="A477"/>
      <c r="B477"/>
      <c r="C477"/>
      <c r="D477"/>
      <c r="E477" s="2"/>
      <c r="F477" s="2"/>
      <c r="G477" s="271"/>
      <c r="H477" s="240"/>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c r="AAA477"/>
      <c r="AAB477"/>
      <c r="AAC477"/>
      <c r="AAD477"/>
      <c r="AAE477"/>
      <c r="AAF477"/>
      <c r="AAG477"/>
      <c r="AAH477"/>
      <c r="AAI477"/>
      <c r="AAJ477"/>
      <c r="AAK477"/>
      <c r="AAL477"/>
      <c r="AAM477"/>
      <c r="AAN477"/>
      <c r="AAO477"/>
      <c r="AAP477"/>
      <c r="AAQ477"/>
      <c r="AAR477"/>
      <c r="AAS477"/>
      <c r="AAT477"/>
      <c r="AAU477"/>
      <c r="AAV477"/>
      <c r="AAW477"/>
      <c r="AAX477"/>
      <c r="AAY477"/>
      <c r="AAZ477"/>
      <c r="ABA477"/>
      <c r="ABB477"/>
      <c r="ABC477"/>
      <c r="ABD477"/>
      <c r="ABE477"/>
      <c r="ABF477"/>
      <c r="ABG477"/>
      <c r="ABH477"/>
      <c r="ABI477"/>
      <c r="ABJ477"/>
      <c r="ABK477"/>
      <c r="ABL477"/>
      <c r="ABM477"/>
      <c r="ABN477"/>
      <c r="ABO477"/>
      <c r="ABP477"/>
      <c r="ABQ477"/>
      <c r="ABR477"/>
      <c r="ABS477"/>
      <c r="ABT477"/>
      <c r="ABU477"/>
      <c r="ABV477"/>
      <c r="ABW477"/>
      <c r="ABX477"/>
      <c r="ABY477"/>
      <c r="ABZ477"/>
      <c r="ACA477"/>
      <c r="ACB477"/>
      <c r="ACC477"/>
      <c r="ACD477"/>
      <c r="ACE477"/>
      <c r="ACF477"/>
      <c r="ACG477"/>
      <c r="ACH477"/>
      <c r="ACI477"/>
      <c r="ACJ477"/>
      <c r="ACK477"/>
      <c r="ACL477"/>
      <c r="ACM477"/>
      <c r="ACN477"/>
      <c r="ACO477"/>
      <c r="ACP477"/>
      <c r="ACQ477"/>
      <c r="ACR477"/>
      <c r="ACS477"/>
      <c r="ACT477"/>
      <c r="ACU477"/>
      <c r="ACV477"/>
      <c r="ACW477"/>
      <c r="ACX477"/>
      <c r="ACY477"/>
      <c r="ACZ477"/>
      <c r="ADA477"/>
      <c r="ADB477"/>
      <c r="ADC477"/>
      <c r="ADD477"/>
      <c r="ADE477"/>
      <c r="ADF477"/>
      <c r="ADG477"/>
      <c r="ADH477"/>
      <c r="ADI477"/>
      <c r="ADJ477"/>
      <c r="ADK477"/>
      <c r="ADL477"/>
      <c r="ADM477"/>
      <c r="ADN477"/>
      <c r="ADO477"/>
      <c r="ADP477"/>
      <c r="ADQ477"/>
      <c r="ADR477"/>
      <c r="ADS477"/>
      <c r="ADT477"/>
      <c r="ADU477"/>
      <c r="ADV477"/>
      <c r="ADW477"/>
      <c r="ADX477"/>
      <c r="ADY477"/>
      <c r="ADZ477"/>
      <c r="AEA477"/>
      <c r="AEB477"/>
      <c r="AEC477"/>
      <c r="AED477"/>
      <c r="AEE477"/>
      <c r="AEF477"/>
      <c r="AEG477"/>
      <c r="AEH477"/>
      <c r="AEI477"/>
      <c r="AEJ477"/>
      <c r="AEK477"/>
      <c r="AEL477"/>
      <c r="AEM477"/>
      <c r="AEN477"/>
      <c r="AEO477"/>
      <c r="AEP477"/>
      <c r="AEQ477"/>
      <c r="AER477"/>
      <c r="AES477"/>
      <c r="AET477"/>
      <c r="AEU477"/>
      <c r="AEV477"/>
      <c r="AEW477"/>
      <c r="AEX477"/>
      <c r="AEY477"/>
      <c r="AEZ477"/>
      <c r="AFA477"/>
      <c r="AFB477"/>
      <c r="AFC477"/>
      <c r="AFD477"/>
      <c r="AFE477"/>
      <c r="AFF477"/>
      <c r="AFG477"/>
      <c r="AFH477"/>
      <c r="AFI477"/>
      <c r="AFJ477"/>
      <c r="AFK477"/>
      <c r="AFL477"/>
      <c r="AFM477"/>
      <c r="AFN477"/>
      <c r="AFO477"/>
      <c r="AFP477"/>
      <c r="AFQ477"/>
      <c r="AFR477"/>
      <c r="AFS477"/>
      <c r="AFT477"/>
      <c r="AFU477"/>
      <c r="AFV477"/>
      <c r="AFW477"/>
      <c r="AFX477"/>
      <c r="AFY477"/>
      <c r="AFZ477"/>
      <c r="AGA477"/>
      <c r="AGB477"/>
      <c r="AGC477"/>
      <c r="AGD477"/>
      <c r="AGE477"/>
      <c r="AGF477"/>
      <c r="AGG477"/>
      <c r="AGH477"/>
      <c r="AGI477"/>
      <c r="AGJ477"/>
      <c r="AGK477"/>
      <c r="AGL477"/>
      <c r="AGM477"/>
      <c r="AGN477"/>
      <c r="AGO477"/>
      <c r="AGP477"/>
      <c r="AGQ477"/>
      <c r="AGR477"/>
      <c r="AGS477"/>
      <c r="AGT477"/>
      <c r="AGU477"/>
      <c r="AGV477"/>
      <c r="AGW477"/>
      <c r="AGX477"/>
      <c r="AGY477"/>
      <c r="AGZ477"/>
      <c r="AHA477"/>
      <c r="AHB477"/>
      <c r="AHC477"/>
      <c r="AHD477"/>
      <c r="AHE477"/>
      <c r="AHF477"/>
      <c r="AHG477"/>
      <c r="AHH477"/>
      <c r="AHI477"/>
      <c r="AHJ477"/>
      <c r="AHK477"/>
      <c r="AHL477"/>
      <c r="AHM477"/>
      <c r="AHN477"/>
      <c r="AHO477"/>
      <c r="AHP477"/>
      <c r="AHQ477"/>
      <c r="AHR477"/>
      <c r="AHS477"/>
      <c r="AHT477"/>
      <c r="AHU477"/>
      <c r="AHV477"/>
      <c r="AHW477"/>
      <c r="AHX477"/>
      <c r="AHY477"/>
      <c r="AHZ477"/>
      <c r="AIA477"/>
      <c r="AIB477"/>
      <c r="AIC477"/>
      <c r="AID477"/>
      <c r="AIE477"/>
      <c r="AIF477"/>
      <c r="AIG477"/>
      <c r="AIH477"/>
      <c r="AII477"/>
      <c r="AIJ477"/>
      <c r="AIK477"/>
      <c r="AIL477"/>
      <c r="AIM477"/>
      <c r="AIN477"/>
      <c r="AIO477"/>
      <c r="AIP477"/>
      <c r="AIQ477"/>
      <c r="AIR477"/>
      <c r="AIS477"/>
      <c r="AIT477"/>
      <c r="AIU477"/>
      <c r="AIV477"/>
      <c r="AIW477"/>
      <c r="AIX477"/>
      <c r="AIY477"/>
      <c r="AIZ477"/>
      <c r="AJA477"/>
      <c r="AJB477"/>
      <c r="AJC477"/>
      <c r="AJD477"/>
      <c r="AJE477"/>
      <c r="AJF477"/>
      <c r="AJG477"/>
      <c r="AJH477"/>
      <c r="AJI477"/>
      <c r="AJJ477"/>
      <c r="AJK477"/>
      <c r="AJL477"/>
      <c r="AJM477"/>
      <c r="AJN477"/>
      <c r="AJO477"/>
      <c r="AJP477"/>
      <c r="AJQ477"/>
      <c r="AJR477"/>
      <c r="AJS477"/>
      <c r="AJT477"/>
      <c r="AJU477"/>
      <c r="AJV477"/>
      <c r="AJW477"/>
      <c r="AJX477"/>
      <c r="AJY477"/>
      <c r="AJZ477"/>
      <c r="AKA477"/>
      <c r="AKB477"/>
      <c r="AKC477"/>
      <c r="AKD477"/>
      <c r="AKE477"/>
      <c r="AKF477"/>
      <c r="AKG477"/>
      <c r="AKH477"/>
      <c r="AKI477"/>
      <c r="AKJ477"/>
      <c r="AKK477"/>
      <c r="AKL477"/>
      <c r="AKM477"/>
      <c r="AKN477"/>
      <c r="AKO477"/>
      <c r="AKP477"/>
      <c r="AKQ477"/>
      <c r="AKR477"/>
      <c r="AKS477"/>
      <c r="AKT477"/>
      <c r="AKU477"/>
      <c r="AKV477"/>
      <c r="AKW477"/>
      <c r="AKX477"/>
      <c r="AKY477"/>
      <c r="AKZ477"/>
      <c r="ALA477"/>
      <c r="ALB477"/>
      <c r="ALC477"/>
      <c r="ALD477"/>
      <c r="ALE477"/>
      <c r="ALF477"/>
      <c r="ALG477"/>
      <c r="ALH477"/>
      <c r="ALI477"/>
      <c r="ALJ477"/>
      <c r="ALK477"/>
      <c r="ALL477"/>
      <c r="ALM477"/>
      <c r="ALN477"/>
      <c r="ALO477"/>
      <c r="ALP477"/>
      <c r="ALQ477"/>
      <c r="ALR477"/>
      <c r="ALS477"/>
      <c r="ALT477"/>
      <c r="ALU477"/>
      <c r="ALV477"/>
      <c r="ALW477"/>
      <c r="ALX477"/>
      <c r="ALY477"/>
      <c r="ALZ477"/>
      <c r="AMA477"/>
      <c r="AMB477"/>
      <c r="AMC477"/>
      <c r="AMD477"/>
      <c r="AME477"/>
      <c r="AMF477"/>
      <c r="AMG477"/>
      <c r="AMH477"/>
      <c r="AMI477"/>
      <c r="AMJ477"/>
    </row>
    <row r="478" spans="1:1024" ht="20" customHeight="1" x14ac:dyDescent="0.2">
      <c r="A478"/>
      <c r="B478"/>
      <c r="C478"/>
      <c r="D478"/>
      <c r="E478" s="2"/>
      <c r="F478" s="2"/>
      <c r="G478" s="271"/>
      <c r="H478" s="240"/>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c r="AAA478"/>
      <c r="AAB478"/>
      <c r="AAC478"/>
      <c r="AAD478"/>
      <c r="AAE478"/>
      <c r="AAF478"/>
      <c r="AAG478"/>
      <c r="AAH478"/>
      <c r="AAI478"/>
      <c r="AAJ478"/>
      <c r="AAK478"/>
      <c r="AAL478"/>
      <c r="AAM478"/>
      <c r="AAN478"/>
      <c r="AAO478"/>
      <c r="AAP478"/>
      <c r="AAQ478"/>
      <c r="AAR478"/>
      <c r="AAS478"/>
      <c r="AAT478"/>
      <c r="AAU478"/>
      <c r="AAV478"/>
      <c r="AAW478"/>
      <c r="AAX478"/>
      <c r="AAY478"/>
      <c r="AAZ478"/>
      <c r="ABA478"/>
      <c r="ABB478"/>
      <c r="ABC478"/>
      <c r="ABD478"/>
      <c r="ABE478"/>
      <c r="ABF478"/>
      <c r="ABG478"/>
      <c r="ABH478"/>
      <c r="ABI478"/>
      <c r="ABJ478"/>
      <c r="ABK478"/>
      <c r="ABL478"/>
      <c r="ABM478"/>
      <c r="ABN478"/>
      <c r="ABO478"/>
      <c r="ABP478"/>
      <c r="ABQ478"/>
      <c r="ABR478"/>
      <c r="ABS478"/>
      <c r="ABT478"/>
      <c r="ABU478"/>
      <c r="ABV478"/>
      <c r="ABW478"/>
      <c r="ABX478"/>
      <c r="ABY478"/>
      <c r="ABZ478"/>
      <c r="ACA478"/>
      <c r="ACB478"/>
      <c r="ACC478"/>
      <c r="ACD478"/>
      <c r="ACE478"/>
      <c r="ACF478"/>
      <c r="ACG478"/>
      <c r="ACH478"/>
      <c r="ACI478"/>
      <c r="ACJ478"/>
      <c r="ACK478"/>
      <c r="ACL478"/>
      <c r="ACM478"/>
      <c r="ACN478"/>
      <c r="ACO478"/>
      <c r="ACP478"/>
      <c r="ACQ478"/>
      <c r="ACR478"/>
      <c r="ACS478"/>
      <c r="ACT478"/>
      <c r="ACU478"/>
      <c r="ACV478"/>
      <c r="ACW478"/>
      <c r="ACX478"/>
      <c r="ACY478"/>
      <c r="ACZ478"/>
      <c r="ADA478"/>
      <c r="ADB478"/>
      <c r="ADC478"/>
      <c r="ADD478"/>
      <c r="ADE478"/>
      <c r="ADF478"/>
      <c r="ADG478"/>
      <c r="ADH478"/>
      <c r="ADI478"/>
      <c r="ADJ478"/>
      <c r="ADK478"/>
      <c r="ADL478"/>
      <c r="ADM478"/>
      <c r="ADN478"/>
      <c r="ADO478"/>
      <c r="ADP478"/>
      <c r="ADQ478"/>
      <c r="ADR478"/>
      <c r="ADS478"/>
      <c r="ADT478"/>
      <c r="ADU478"/>
      <c r="ADV478"/>
      <c r="ADW478"/>
      <c r="ADX478"/>
      <c r="ADY478"/>
      <c r="ADZ478"/>
      <c r="AEA478"/>
      <c r="AEB478"/>
      <c r="AEC478"/>
      <c r="AED478"/>
      <c r="AEE478"/>
      <c r="AEF478"/>
      <c r="AEG478"/>
      <c r="AEH478"/>
      <c r="AEI478"/>
      <c r="AEJ478"/>
      <c r="AEK478"/>
      <c r="AEL478"/>
      <c r="AEM478"/>
      <c r="AEN478"/>
      <c r="AEO478"/>
      <c r="AEP478"/>
      <c r="AEQ478"/>
      <c r="AER478"/>
      <c r="AES478"/>
      <c r="AET478"/>
      <c r="AEU478"/>
      <c r="AEV478"/>
      <c r="AEW478"/>
      <c r="AEX478"/>
      <c r="AEY478"/>
      <c r="AEZ478"/>
      <c r="AFA478"/>
      <c r="AFB478"/>
      <c r="AFC478"/>
      <c r="AFD478"/>
      <c r="AFE478"/>
      <c r="AFF478"/>
      <c r="AFG478"/>
      <c r="AFH478"/>
      <c r="AFI478"/>
      <c r="AFJ478"/>
      <c r="AFK478"/>
      <c r="AFL478"/>
      <c r="AFM478"/>
      <c r="AFN478"/>
      <c r="AFO478"/>
      <c r="AFP478"/>
      <c r="AFQ478"/>
      <c r="AFR478"/>
      <c r="AFS478"/>
      <c r="AFT478"/>
      <c r="AFU478"/>
      <c r="AFV478"/>
      <c r="AFW478"/>
      <c r="AFX478"/>
      <c r="AFY478"/>
      <c r="AFZ478"/>
      <c r="AGA478"/>
      <c r="AGB478"/>
      <c r="AGC478"/>
      <c r="AGD478"/>
      <c r="AGE478"/>
      <c r="AGF478"/>
      <c r="AGG478"/>
      <c r="AGH478"/>
      <c r="AGI478"/>
      <c r="AGJ478"/>
      <c r="AGK478"/>
      <c r="AGL478"/>
      <c r="AGM478"/>
      <c r="AGN478"/>
      <c r="AGO478"/>
      <c r="AGP478"/>
      <c r="AGQ478"/>
      <c r="AGR478"/>
      <c r="AGS478"/>
      <c r="AGT478"/>
      <c r="AGU478"/>
      <c r="AGV478"/>
      <c r="AGW478"/>
      <c r="AGX478"/>
      <c r="AGY478"/>
      <c r="AGZ478"/>
      <c r="AHA478"/>
      <c r="AHB478"/>
      <c r="AHC478"/>
      <c r="AHD478"/>
      <c r="AHE478"/>
      <c r="AHF478"/>
      <c r="AHG478"/>
      <c r="AHH478"/>
      <c r="AHI478"/>
      <c r="AHJ478"/>
      <c r="AHK478"/>
      <c r="AHL478"/>
      <c r="AHM478"/>
      <c r="AHN478"/>
      <c r="AHO478"/>
      <c r="AHP478"/>
      <c r="AHQ478"/>
      <c r="AHR478"/>
      <c r="AHS478"/>
      <c r="AHT478"/>
      <c r="AHU478"/>
      <c r="AHV478"/>
      <c r="AHW478"/>
      <c r="AHX478"/>
      <c r="AHY478"/>
      <c r="AHZ478"/>
      <c r="AIA478"/>
      <c r="AIB478"/>
      <c r="AIC478"/>
      <c r="AID478"/>
      <c r="AIE478"/>
      <c r="AIF478"/>
      <c r="AIG478"/>
      <c r="AIH478"/>
      <c r="AII478"/>
      <c r="AIJ478"/>
      <c r="AIK478"/>
      <c r="AIL478"/>
      <c r="AIM478"/>
      <c r="AIN478"/>
      <c r="AIO478"/>
      <c r="AIP478"/>
      <c r="AIQ478"/>
      <c r="AIR478"/>
      <c r="AIS478"/>
      <c r="AIT478"/>
      <c r="AIU478"/>
      <c r="AIV478"/>
      <c r="AIW478"/>
      <c r="AIX478"/>
      <c r="AIY478"/>
      <c r="AIZ478"/>
      <c r="AJA478"/>
      <c r="AJB478"/>
      <c r="AJC478"/>
      <c r="AJD478"/>
      <c r="AJE478"/>
      <c r="AJF478"/>
      <c r="AJG478"/>
      <c r="AJH478"/>
      <c r="AJI478"/>
      <c r="AJJ478"/>
      <c r="AJK478"/>
      <c r="AJL478"/>
      <c r="AJM478"/>
      <c r="AJN478"/>
      <c r="AJO478"/>
      <c r="AJP478"/>
      <c r="AJQ478"/>
      <c r="AJR478"/>
      <c r="AJS478"/>
      <c r="AJT478"/>
      <c r="AJU478"/>
      <c r="AJV478"/>
      <c r="AJW478"/>
      <c r="AJX478"/>
      <c r="AJY478"/>
      <c r="AJZ478"/>
      <c r="AKA478"/>
      <c r="AKB478"/>
      <c r="AKC478"/>
      <c r="AKD478"/>
      <c r="AKE478"/>
      <c r="AKF478"/>
      <c r="AKG478"/>
      <c r="AKH478"/>
      <c r="AKI478"/>
      <c r="AKJ478"/>
      <c r="AKK478"/>
      <c r="AKL478"/>
      <c r="AKM478"/>
      <c r="AKN478"/>
      <c r="AKO478"/>
      <c r="AKP478"/>
      <c r="AKQ478"/>
      <c r="AKR478"/>
      <c r="AKS478"/>
      <c r="AKT478"/>
      <c r="AKU478"/>
      <c r="AKV478"/>
      <c r="AKW478"/>
      <c r="AKX478"/>
      <c r="AKY478"/>
      <c r="AKZ478"/>
      <c r="ALA478"/>
      <c r="ALB478"/>
      <c r="ALC478"/>
      <c r="ALD478"/>
      <c r="ALE478"/>
      <c r="ALF478"/>
      <c r="ALG478"/>
      <c r="ALH478"/>
      <c r="ALI478"/>
      <c r="ALJ478"/>
      <c r="ALK478"/>
      <c r="ALL478"/>
      <c r="ALM478"/>
      <c r="ALN478"/>
      <c r="ALO478"/>
      <c r="ALP478"/>
      <c r="ALQ478"/>
      <c r="ALR478"/>
      <c r="ALS478"/>
      <c r="ALT478"/>
      <c r="ALU478"/>
      <c r="ALV478"/>
      <c r="ALW478"/>
      <c r="ALX478"/>
      <c r="ALY478"/>
      <c r="ALZ478"/>
      <c r="AMA478"/>
      <c r="AMB478"/>
      <c r="AMC478"/>
      <c r="AMD478"/>
      <c r="AME478"/>
      <c r="AMF478"/>
      <c r="AMG478"/>
      <c r="AMH478"/>
      <c r="AMI478"/>
      <c r="AMJ478"/>
    </row>
    <row r="479" spans="1:1024" ht="20" customHeight="1" x14ac:dyDescent="0.2">
      <c r="A479"/>
      <c r="B479"/>
      <c r="C479"/>
      <c r="D479"/>
      <c r="E479" s="2"/>
      <c r="F479" s="2"/>
      <c r="G479" s="271"/>
      <c r="H479" s="240"/>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c r="QN479"/>
      <c r="QO479"/>
      <c r="QP479"/>
      <c r="QQ479"/>
      <c r="QR479"/>
      <c r="QS479"/>
      <c r="QT479"/>
      <c r="QU479"/>
      <c r="QV479"/>
      <c r="QW479"/>
      <c r="QX479"/>
      <c r="QY479"/>
      <c r="QZ479"/>
      <c r="RA479"/>
      <c r="RB479"/>
      <c r="RC479"/>
      <c r="RD479"/>
      <c r="RE479"/>
      <c r="RF479"/>
      <c r="RG479"/>
      <c r="RH479"/>
      <c r="RI479"/>
      <c r="RJ479"/>
      <c r="RK479"/>
      <c r="RL479"/>
      <c r="RM479"/>
      <c r="RN479"/>
      <c r="RO479"/>
      <c r="RP479"/>
      <c r="RQ479"/>
      <c r="RR479"/>
      <c r="RS479"/>
      <c r="RT479"/>
      <c r="RU479"/>
      <c r="RV479"/>
      <c r="RW479"/>
      <c r="RX479"/>
      <c r="RY479"/>
      <c r="RZ479"/>
      <c r="SA479"/>
      <c r="SB479"/>
      <c r="SC479"/>
      <c r="SD479"/>
      <c r="SE479"/>
      <c r="SF479"/>
      <c r="SG479"/>
      <c r="SH479"/>
      <c r="SI479"/>
      <c r="SJ479"/>
      <c r="SK479"/>
      <c r="SL479"/>
      <c r="SM479"/>
      <c r="SN479"/>
      <c r="SO479"/>
      <c r="SP479"/>
      <c r="SQ479"/>
      <c r="SR479"/>
      <c r="SS479"/>
      <c r="ST479"/>
      <c r="SU479"/>
      <c r="SV479"/>
      <c r="SW479"/>
      <c r="SX479"/>
      <c r="SY479"/>
      <c r="SZ479"/>
      <c r="TA479"/>
      <c r="TB479"/>
      <c r="TC479"/>
      <c r="TD479"/>
      <c r="TE479"/>
      <c r="TF479"/>
      <c r="TG479"/>
      <c r="TH479"/>
      <c r="TI479"/>
      <c r="TJ479"/>
      <c r="TK479"/>
      <c r="TL479"/>
      <c r="TM479"/>
      <c r="TN479"/>
      <c r="TO479"/>
      <c r="TP479"/>
      <c r="TQ479"/>
      <c r="TR479"/>
      <c r="TS479"/>
      <c r="TT479"/>
      <c r="TU479"/>
      <c r="TV479"/>
      <c r="TW479"/>
      <c r="TX479"/>
      <c r="TY479"/>
      <c r="TZ479"/>
      <c r="UA479"/>
      <c r="UB479"/>
      <c r="UC479"/>
      <c r="UD479"/>
      <c r="UE479"/>
      <c r="UF479"/>
      <c r="UG479"/>
      <c r="UH479"/>
      <c r="UI479"/>
      <c r="UJ479"/>
      <c r="UK479"/>
      <c r="UL479"/>
      <c r="UM479"/>
      <c r="UN479"/>
      <c r="UO479"/>
      <c r="UP479"/>
      <c r="UQ479"/>
      <c r="UR479"/>
      <c r="US479"/>
      <c r="UT479"/>
      <c r="UU479"/>
      <c r="UV479"/>
      <c r="UW479"/>
      <c r="UX479"/>
      <c r="UY479"/>
      <c r="UZ479"/>
      <c r="VA479"/>
      <c r="VB479"/>
      <c r="VC479"/>
      <c r="VD479"/>
      <c r="VE479"/>
      <c r="VF479"/>
      <c r="VG479"/>
      <c r="VH479"/>
      <c r="VI479"/>
      <c r="VJ479"/>
      <c r="VK479"/>
      <c r="VL479"/>
      <c r="VM479"/>
      <c r="VN479"/>
      <c r="VO479"/>
      <c r="VP479"/>
      <c r="VQ479"/>
      <c r="VR479"/>
      <c r="VS479"/>
      <c r="VT479"/>
      <c r="VU479"/>
      <c r="VV479"/>
      <c r="VW479"/>
      <c r="VX479"/>
      <c r="VY479"/>
      <c r="VZ479"/>
      <c r="WA479"/>
      <c r="WB479"/>
      <c r="WC479"/>
      <c r="WD479"/>
      <c r="WE479"/>
      <c r="WF479"/>
      <c r="WG479"/>
      <c r="WH479"/>
      <c r="WI479"/>
      <c r="WJ479"/>
      <c r="WK479"/>
      <c r="WL479"/>
      <c r="WM479"/>
      <c r="WN479"/>
      <c r="WO479"/>
      <c r="WP479"/>
      <c r="WQ479"/>
      <c r="WR479"/>
      <c r="WS479"/>
      <c r="WT479"/>
      <c r="WU479"/>
      <c r="WV479"/>
      <c r="WW479"/>
      <c r="WX479"/>
      <c r="WY479"/>
      <c r="WZ479"/>
      <c r="XA479"/>
      <c r="XB479"/>
      <c r="XC479"/>
      <c r="XD479"/>
      <c r="XE479"/>
      <c r="XF479"/>
      <c r="XG479"/>
      <c r="XH479"/>
      <c r="XI479"/>
      <c r="XJ479"/>
      <c r="XK479"/>
      <c r="XL479"/>
      <c r="XM479"/>
      <c r="XN479"/>
      <c r="XO479"/>
      <c r="XP479"/>
      <c r="XQ479"/>
      <c r="XR479"/>
      <c r="XS479"/>
      <c r="XT479"/>
      <c r="XU479"/>
      <c r="XV479"/>
      <c r="XW479"/>
      <c r="XX479"/>
      <c r="XY479"/>
      <c r="XZ479"/>
      <c r="YA479"/>
      <c r="YB479"/>
      <c r="YC479"/>
      <c r="YD479"/>
      <c r="YE479"/>
      <c r="YF479"/>
      <c r="YG479"/>
      <c r="YH479"/>
      <c r="YI479"/>
      <c r="YJ479"/>
      <c r="YK479"/>
      <c r="YL479"/>
      <c r="YM479"/>
      <c r="YN479"/>
      <c r="YO479"/>
      <c r="YP479"/>
      <c r="YQ479"/>
      <c r="YR479"/>
      <c r="YS479"/>
      <c r="YT479"/>
      <c r="YU479"/>
      <c r="YV479"/>
      <c r="YW479"/>
      <c r="YX479"/>
      <c r="YY479"/>
      <c r="YZ479"/>
      <c r="ZA479"/>
      <c r="ZB479"/>
      <c r="ZC479"/>
      <c r="ZD479"/>
      <c r="ZE479"/>
      <c r="ZF479"/>
      <c r="ZG479"/>
      <c r="ZH479"/>
      <c r="ZI479"/>
      <c r="ZJ479"/>
      <c r="ZK479"/>
      <c r="ZL479"/>
      <c r="ZM479"/>
      <c r="ZN479"/>
      <c r="ZO479"/>
      <c r="ZP479"/>
      <c r="ZQ479"/>
      <c r="ZR479"/>
      <c r="ZS479"/>
      <c r="ZT479"/>
      <c r="ZU479"/>
      <c r="ZV479"/>
      <c r="ZW479"/>
      <c r="ZX479"/>
      <c r="ZY479"/>
      <c r="ZZ479"/>
      <c r="AAA479"/>
      <c r="AAB479"/>
      <c r="AAC479"/>
      <c r="AAD479"/>
      <c r="AAE479"/>
      <c r="AAF479"/>
      <c r="AAG479"/>
      <c r="AAH479"/>
      <c r="AAI479"/>
      <c r="AAJ479"/>
      <c r="AAK479"/>
      <c r="AAL479"/>
      <c r="AAM479"/>
      <c r="AAN479"/>
      <c r="AAO479"/>
      <c r="AAP479"/>
      <c r="AAQ479"/>
      <c r="AAR479"/>
      <c r="AAS479"/>
      <c r="AAT479"/>
      <c r="AAU479"/>
      <c r="AAV479"/>
      <c r="AAW479"/>
      <c r="AAX479"/>
      <c r="AAY479"/>
      <c r="AAZ479"/>
      <c r="ABA479"/>
      <c r="ABB479"/>
      <c r="ABC479"/>
      <c r="ABD479"/>
      <c r="ABE479"/>
      <c r="ABF479"/>
      <c r="ABG479"/>
      <c r="ABH479"/>
      <c r="ABI479"/>
      <c r="ABJ479"/>
      <c r="ABK479"/>
      <c r="ABL479"/>
      <c r="ABM479"/>
      <c r="ABN479"/>
      <c r="ABO479"/>
      <c r="ABP479"/>
      <c r="ABQ479"/>
      <c r="ABR479"/>
      <c r="ABS479"/>
      <c r="ABT479"/>
      <c r="ABU479"/>
      <c r="ABV479"/>
      <c r="ABW479"/>
      <c r="ABX479"/>
      <c r="ABY479"/>
      <c r="ABZ479"/>
      <c r="ACA479"/>
      <c r="ACB479"/>
      <c r="ACC479"/>
      <c r="ACD479"/>
      <c r="ACE479"/>
      <c r="ACF479"/>
      <c r="ACG479"/>
      <c r="ACH479"/>
      <c r="ACI479"/>
      <c r="ACJ479"/>
      <c r="ACK479"/>
      <c r="ACL479"/>
      <c r="ACM479"/>
      <c r="ACN479"/>
      <c r="ACO479"/>
      <c r="ACP479"/>
      <c r="ACQ479"/>
      <c r="ACR479"/>
      <c r="ACS479"/>
      <c r="ACT479"/>
      <c r="ACU479"/>
      <c r="ACV479"/>
      <c r="ACW479"/>
      <c r="ACX479"/>
      <c r="ACY479"/>
      <c r="ACZ479"/>
      <c r="ADA479"/>
      <c r="ADB479"/>
      <c r="ADC479"/>
      <c r="ADD479"/>
      <c r="ADE479"/>
      <c r="ADF479"/>
      <c r="ADG479"/>
      <c r="ADH479"/>
      <c r="ADI479"/>
      <c r="ADJ479"/>
      <c r="ADK479"/>
      <c r="ADL479"/>
      <c r="ADM479"/>
      <c r="ADN479"/>
      <c r="ADO479"/>
      <c r="ADP479"/>
      <c r="ADQ479"/>
      <c r="ADR479"/>
      <c r="ADS479"/>
      <c r="ADT479"/>
      <c r="ADU479"/>
      <c r="ADV479"/>
      <c r="ADW479"/>
      <c r="ADX479"/>
      <c r="ADY479"/>
      <c r="ADZ479"/>
      <c r="AEA479"/>
      <c r="AEB479"/>
      <c r="AEC479"/>
      <c r="AED479"/>
      <c r="AEE479"/>
      <c r="AEF479"/>
      <c r="AEG479"/>
      <c r="AEH479"/>
      <c r="AEI479"/>
      <c r="AEJ479"/>
      <c r="AEK479"/>
      <c r="AEL479"/>
      <c r="AEM479"/>
      <c r="AEN479"/>
      <c r="AEO479"/>
      <c r="AEP479"/>
      <c r="AEQ479"/>
      <c r="AER479"/>
      <c r="AES479"/>
      <c r="AET479"/>
      <c r="AEU479"/>
      <c r="AEV479"/>
      <c r="AEW479"/>
      <c r="AEX479"/>
      <c r="AEY479"/>
      <c r="AEZ479"/>
      <c r="AFA479"/>
      <c r="AFB479"/>
      <c r="AFC479"/>
      <c r="AFD479"/>
      <c r="AFE479"/>
      <c r="AFF479"/>
      <c r="AFG479"/>
      <c r="AFH479"/>
      <c r="AFI479"/>
      <c r="AFJ479"/>
      <c r="AFK479"/>
      <c r="AFL479"/>
      <c r="AFM479"/>
      <c r="AFN479"/>
      <c r="AFO479"/>
      <c r="AFP479"/>
      <c r="AFQ479"/>
      <c r="AFR479"/>
      <c r="AFS479"/>
      <c r="AFT479"/>
      <c r="AFU479"/>
      <c r="AFV479"/>
      <c r="AFW479"/>
      <c r="AFX479"/>
      <c r="AFY479"/>
      <c r="AFZ479"/>
      <c r="AGA479"/>
      <c r="AGB479"/>
      <c r="AGC479"/>
      <c r="AGD479"/>
      <c r="AGE479"/>
      <c r="AGF479"/>
      <c r="AGG479"/>
      <c r="AGH479"/>
      <c r="AGI479"/>
      <c r="AGJ479"/>
      <c r="AGK479"/>
      <c r="AGL479"/>
      <c r="AGM479"/>
      <c r="AGN479"/>
      <c r="AGO479"/>
      <c r="AGP479"/>
      <c r="AGQ479"/>
      <c r="AGR479"/>
      <c r="AGS479"/>
      <c r="AGT479"/>
      <c r="AGU479"/>
      <c r="AGV479"/>
      <c r="AGW479"/>
      <c r="AGX479"/>
      <c r="AGY479"/>
      <c r="AGZ479"/>
      <c r="AHA479"/>
      <c r="AHB479"/>
      <c r="AHC479"/>
      <c r="AHD479"/>
      <c r="AHE479"/>
      <c r="AHF479"/>
      <c r="AHG479"/>
      <c r="AHH479"/>
      <c r="AHI479"/>
      <c r="AHJ479"/>
      <c r="AHK479"/>
      <c r="AHL479"/>
      <c r="AHM479"/>
      <c r="AHN479"/>
      <c r="AHO479"/>
      <c r="AHP479"/>
      <c r="AHQ479"/>
      <c r="AHR479"/>
      <c r="AHS479"/>
      <c r="AHT479"/>
      <c r="AHU479"/>
      <c r="AHV479"/>
      <c r="AHW479"/>
      <c r="AHX479"/>
      <c r="AHY479"/>
      <c r="AHZ479"/>
      <c r="AIA479"/>
      <c r="AIB479"/>
      <c r="AIC479"/>
      <c r="AID479"/>
      <c r="AIE479"/>
      <c r="AIF479"/>
      <c r="AIG479"/>
      <c r="AIH479"/>
      <c r="AII479"/>
      <c r="AIJ479"/>
      <c r="AIK479"/>
      <c r="AIL479"/>
      <c r="AIM479"/>
      <c r="AIN479"/>
      <c r="AIO479"/>
      <c r="AIP479"/>
      <c r="AIQ479"/>
      <c r="AIR479"/>
      <c r="AIS479"/>
      <c r="AIT479"/>
      <c r="AIU479"/>
      <c r="AIV479"/>
      <c r="AIW479"/>
      <c r="AIX479"/>
      <c r="AIY479"/>
      <c r="AIZ479"/>
      <c r="AJA479"/>
      <c r="AJB479"/>
      <c r="AJC479"/>
      <c r="AJD479"/>
      <c r="AJE479"/>
      <c r="AJF479"/>
      <c r="AJG479"/>
      <c r="AJH479"/>
      <c r="AJI479"/>
      <c r="AJJ479"/>
      <c r="AJK479"/>
      <c r="AJL479"/>
      <c r="AJM479"/>
      <c r="AJN479"/>
      <c r="AJO479"/>
      <c r="AJP479"/>
      <c r="AJQ479"/>
      <c r="AJR479"/>
      <c r="AJS479"/>
      <c r="AJT479"/>
      <c r="AJU479"/>
      <c r="AJV479"/>
      <c r="AJW479"/>
      <c r="AJX479"/>
      <c r="AJY479"/>
      <c r="AJZ479"/>
      <c r="AKA479"/>
      <c r="AKB479"/>
      <c r="AKC479"/>
      <c r="AKD479"/>
      <c r="AKE479"/>
      <c r="AKF479"/>
      <c r="AKG479"/>
      <c r="AKH479"/>
      <c r="AKI479"/>
      <c r="AKJ479"/>
      <c r="AKK479"/>
      <c r="AKL479"/>
      <c r="AKM479"/>
      <c r="AKN479"/>
      <c r="AKO479"/>
      <c r="AKP479"/>
      <c r="AKQ479"/>
      <c r="AKR479"/>
      <c r="AKS479"/>
      <c r="AKT479"/>
      <c r="AKU479"/>
      <c r="AKV479"/>
      <c r="AKW479"/>
      <c r="AKX479"/>
      <c r="AKY479"/>
      <c r="AKZ479"/>
      <c r="ALA479"/>
      <c r="ALB479"/>
      <c r="ALC479"/>
      <c r="ALD479"/>
      <c r="ALE479"/>
      <c r="ALF479"/>
      <c r="ALG479"/>
      <c r="ALH479"/>
      <c r="ALI479"/>
      <c r="ALJ479"/>
      <c r="ALK479"/>
      <c r="ALL479"/>
      <c r="ALM479"/>
      <c r="ALN479"/>
      <c r="ALO479"/>
      <c r="ALP479"/>
      <c r="ALQ479"/>
      <c r="ALR479"/>
      <c r="ALS479"/>
      <c r="ALT479"/>
      <c r="ALU479"/>
      <c r="ALV479"/>
      <c r="ALW479"/>
      <c r="ALX479"/>
      <c r="ALY479"/>
      <c r="ALZ479"/>
      <c r="AMA479"/>
      <c r="AMB479"/>
      <c r="AMC479"/>
      <c r="AMD479"/>
      <c r="AME479"/>
      <c r="AMF479"/>
      <c r="AMG479"/>
      <c r="AMH479"/>
      <c r="AMI479"/>
      <c r="AMJ479"/>
    </row>
    <row r="480" spans="1:1024" ht="20" customHeight="1" x14ac:dyDescent="0.2">
      <c r="A480"/>
      <c r="B480"/>
      <c r="C480"/>
      <c r="D480"/>
      <c r="E480" s="2"/>
      <c r="F480" s="2"/>
      <c r="G480" s="271"/>
      <c r="H480" s="24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c r="QN480"/>
      <c r="QO480"/>
      <c r="QP480"/>
      <c r="QQ480"/>
      <c r="QR480"/>
      <c r="QS480"/>
      <c r="QT480"/>
      <c r="QU480"/>
      <c r="QV480"/>
      <c r="QW480"/>
      <c r="QX480"/>
      <c r="QY480"/>
      <c r="QZ480"/>
      <c r="RA480"/>
      <c r="RB480"/>
      <c r="RC480"/>
      <c r="RD480"/>
      <c r="RE480"/>
      <c r="RF480"/>
      <c r="RG480"/>
      <c r="RH480"/>
      <c r="RI480"/>
      <c r="RJ480"/>
      <c r="RK480"/>
      <c r="RL480"/>
      <c r="RM480"/>
      <c r="RN480"/>
      <c r="RO480"/>
      <c r="RP480"/>
      <c r="RQ480"/>
      <c r="RR480"/>
      <c r="RS480"/>
      <c r="RT480"/>
      <c r="RU480"/>
      <c r="RV480"/>
      <c r="RW480"/>
      <c r="RX480"/>
      <c r="RY480"/>
      <c r="RZ480"/>
      <c r="SA480"/>
      <c r="SB480"/>
      <c r="SC480"/>
      <c r="SD480"/>
      <c r="SE480"/>
      <c r="SF480"/>
      <c r="SG480"/>
      <c r="SH480"/>
      <c r="SI480"/>
      <c r="SJ480"/>
      <c r="SK480"/>
      <c r="SL480"/>
      <c r="SM480"/>
      <c r="SN480"/>
      <c r="SO480"/>
      <c r="SP480"/>
      <c r="SQ480"/>
      <c r="SR480"/>
      <c r="SS480"/>
      <c r="ST480"/>
      <c r="SU480"/>
      <c r="SV480"/>
      <c r="SW480"/>
      <c r="SX480"/>
      <c r="SY480"/>
      <c r="SZ480"/>
      <c r="TA480"/>
      <c r="TB480"/>
      <c r="TC480"/>
      <c r="TD480"/>
      <c r="TE480"/>
      <c r="TF480"/>
      <c r="TG480"/>
      <c r="TH480"/>
      <c r="TI480"/>
      <c r="TJ480"/>
      <c r="TK480"/>
      <c r="TL480"/>
      <c r="TM480"/>
      <c r="TN480"/>
      <c r="TO480"/>
      <c r="TP480"/>
      <c r="TQ480"/>
      <c r="TR480"/>
      <c r="TS480"/>
      <c r="TT480"/>
      <c r="TU480"/>
      <c r="TV480"/>
      <c r="TW480"/>
      <c r="TX480"/>
      <c r="TY480"/>
      <c r="TZ480"/>
      <c r="UA480"/>
      <c r="UB480"/>
      <c r="UC480"/>
      <c r="UD480"/>
      <c r="UE480"/>
      <c r="UF480"/>
      <c r="UG480"/>
      <c r="UH480"/>
      <c r="UI480"/>
      <c r="UJ480"/>
      <c r="UK480"/>
      <c r="UL480"/>
      <c r="UM480"/>
      <c r="UN480"/>
      <c r="UO480"/>
      <c r="UP480"/>
      <c r="UQ480"/>
      <c r="UR480"/>
      <c r="US480"/>
      <c r="UT480"/>
      <c r="UU480"/>
      <c r="UV480"/>
      <c r="UW480"/>
      <c r="UX480"/>
      <c r="UY480"/>
      <c r="UZ480"/>
      <c r="VA480"/>
      <c r="VB480"/>
      <c r="VC480"/>
      <c r="VD480"/>
      <c r="VE480"/>
      <c r="VF480"/>
      <c r="VG480"/>
      <c r="VH480"/>
      <c r="VI480"/>
      <c r="VJ480"/>
      <c r="VK480"/>
      <c r="VL480"/>
      <c r="VM480"/>
      <c r="VN480"/>
      <c r="VO480"/>
      <c r="VP480"/>
      <c r="VQ480"/>
      <c r="VR480"/>
      <c r="VS480"/>
      <c r="VT480"/>
      <c r="VU480"/>
      <c r="VV480"/>
      <c r="VW480"/>
      <c r="VX480"/>
      <c r="VY480"/>
      <c r="VZ480"/>
      <c r="WA480"/>
      <c r="WB480"/>
      <c r="WC480"/>
      <c r="WD480"/>
      <c r="WE480"/>
      <c r="WF480"/>
      <c r="WG480"/>
      <c r="WH480"/>
      <c r="WI480"/>
      <c r="WJ480"/>
      <c r="WK480"/>
      <c r="WL480"/>
      <c r="WM480"/>
      <c r="WN480"/>
      <c r="WO480"/>
      <c r="WP480"/>
      <c r="WQ480"/>
      <c r="WR480"/>
      <c r="WS480"/>
      <c r="WT480"/>
      <c r="WU480"/>
      <c r="WV480"/>
      <c r="WW480"/>
      <c r="WX480"/>
      <c r="WY480"/>
      <c r="WZ480"/>
      <c r="XA480"/>
      <c r="XB480"/>
      <c r="XC480"/>
      <c r="XD480"/>
      <c r="XE480"/>
      <c r="XF480"/>
      <c r="XG480"/>
      <c r="XH480"/>
      <c r="XI480"/>
      <c r="XJ480"/>
      <c r="XK480"/>
      <c r="XL480"/>
      <c r="XM480"/>
      <c r="XN480"/>
      <c r="XO480"/>
      <c r="XP480"/>
      <c r="XQ480"/>
      <c r="XR480"/>
      <c r="XS480"/>
      <c r="XT480"/>
      <c r="XU480"/>
      <c r="XV480"/>
      <c r="XW480"/>
      <c r="XX480"/>
      <c r="XY480"/>
      <c r="XZ480"/>
      <c r="YA480"/>
      <c r="YB480"/>
      <c r="YC480"/>
      <c r="YD480"/>
      <c r="YE480"/>
      <c r="YF480"/>
      <c r="YG480"/>
      <c r="YH480"/>
      <c r="YI480"/>
      <c r="YJ480"/>
      <c r="YK480"/>
      <c r="YL480"/>
      <c r="YM480"/>
      <c r="YN480"/>
      <c r="YO480"/>
      <c r="YP480"/>
      <c r="YQ480"/>
      <c r="YR480"/>
      <c r="YS480"/>
      <c r="YT480"/>
      <c r="YU480"/>
      <c r="YV480"/>
      <c r="YW480"/>
      <c r="YX480"/>
      <c r="YY480"/>
      <c r="YZ480"/>
      <c r="ZA480"/>
      <c r="ZB480"/>
      <c r="ZC480"/>
      <c r="ZD480"/>
      <c r="ZE480"/>
      <c r="ZF480"/>
      <c r="ZG480"/>
      <c r="ZH480"/>
      <c r="ZI480"/>
      <c r="ZJ480"/>
      <c r="ZK480"/>
      <c r="ZL480"/>
      <c r="ZM480"/>
      <c r="ZN480"/>
      <c r="ZO480"/>
      <c r="ZP480"/>
      <c r="ZQ480"/>
      <c r="ZR480"/>
      <c r="ZS480"/>
      <c r="ZT480"/>
      <c r="ZU480"/>
      <c r="ZV480"/>
      <c r="ZW480"/>
      <c r="ZX480"/>
      <c r="ZY480"/>
      <c r="ZZ480"/>
      <c r="AAA480"/>
      <c r="AAB480"/>
      <c r="AAC480"/>
      <c r="AAD480"/>
      <c r="AAE480"/>
      <c r="AAF480"/>
      <c r="AAG480"/>
      <c r="AAH480"/>
      <c r="AAI480"/>
      <c r="AAJ480"/>
      <c r="AAK480"/>
      <c r="AAL480"/>
      <c r="AAM480"/>
      <c r="AAN480"/>
      <c r="AAO480"/>
      <c r="AAP480"/>
      <c r="AAQ480"/>
      <c r="AAR480"/>
      <c r="AAS480"/>
      <c r="AAT480"/>
      <c r="AAU480"/>
      <c r="AAV480"/>
      <c r="AAW480"/>
      <c r="AAX480"/>
      <c r="AAY480"/>
      <c r="AAZ480"/>
      <c r="ABA480"/>
      <c r="ABB480"/>
      <c r="ABC480"/>
      <c r="ABD480"/>
      <c r="ABE480"/>
      <c r="ABF480"/>
      <c r="ABG480"/>
      <c r="ABH480"/>
      <c r="ABI480"/>
      <c r="ABJ480"/>
      <c r="ABK480"/>
      <c r="ABL480"/>
      <c r="ABM480"/>
      <c r="ABN480"/>
      <c r="ABO480"/>
      <c r="ABP480"/>
      <c r="ABQ480"/>
      <c r="ABR480"/>
      <c r="ABS480"/>
      <c r="ABT480"/>
      <c r="ABU480"/>
      <c r="ABV480"/>
      <c r="ABW480"/>
      <c r="ABX480"/>
      <c r="ABY480"/>
      <c r="ABZ480"/>
      <c r="ACA480"/>
      <c r="ACB480"/>
      <c r="ACC480"/>
      <c r="ACD480"/>
      <c r="ACE480"/>
      <c r="ACF480"/>
      <c r="ACG480"/>
      <c r="ACH480"/>
      <c r="ACI480"/>
      <c r="ACJ480"/>
      <c r="ACK480"/>
      <c r="ACL480"/>
      <c r="ACM480"/>
      <c r="ACN480"/>
      <c r="ACO480"/>
      <c r="ACP480"/>
      <c r="ACQ480"/>
      <c r="ACR480"/>
      <c r="ACS480"/>
      <c r="ACT480"/>
      <c r="ACU480"/>
      <c r="ACV480"/>
      <c r="ACW480"/>
      <c r="ACX480"/>
      <c r="ACY480"/>
      <c r="ACZ480"/>
      <c r="ADA480"/>
      <c r="ADB480"/>
      <c r="ADC480"/>
      <c r="ADD480"/>
      <c r="ADE480"/>
      <c r="ADF480"/>
      <c r="ADG480"/>
      <c r="ADH480"/>
      <c r="ADI480"/>
      <c r="ADJ480"/>
      <c r="ADK480"/>
      <c r="ADL480"/>
      <c r="ADM480"/>
      <c r="ADN480"/>
      <c r="ADO480"/>
      <c r="ADP480"/>
      <c r="ADQ480"/>
      <c r="ADR480"/>
      <c r="ADS480"/>
      <c r="ADT480"/>
      <c r="ADU480"/>
      <c r="ADV480"/>
      <c r="ADW480"/>
      <c r="ADX480"/>
      <c r="ADY480"/>
      <c r="ADZ480"/>
      <c r="AEA480"/>
      <c r="AEB480"/>
      <c r="AEC480"/>
      <c r="AED480"/>
      <c r="AEE480"/>
      <c r="AEF480"/>
      <c r="AEG480"/>
      <c r="AEH480"/>
      <c r="AEI480"/>
      <c r="AEJ480"/>
      <c r="AEK480"/>
      <c r="AEL480"/>
      <c r="AEM480"/>
      <c r="AEN480"/>
      <c r="AEO480"/>
      <c r="AEP480"/>
      <c r="AEQ480"/>
      <c r="AER480"/>
      <c r="AES480"/>
      <c r="AET480"/>
      <c r="AEU480"/>
      <c r="AEV480"/>
      <c r="AEW480"/>
      <c r="AEX480"/>
      <c r="AEY480"/>
      <c r="AEZ480"/>
      <c r="AFA480"/>
      <c r="AFB480"/>
      <c r="AFC480"/>
      <c r="AFD480"/>
      <c r="AFE480"/>
      <c r="AFF480"/>
      <c r="AFG480"/>
      <c r="AFH480"/>
      <c r="AFI480"/>
      <c r="AFJ480"/>
      <c r="AFK480"/>
      <c r="AFL480"/>
      <c r="AFM480"/>
      <c r="AFN480"/>
      <c r="AFO480"/>
      <c r="AFP480"/>
      <c r="AFQ480"/>
      <c r="AFR480"/>
      <c r="AFS480"/>
      <c r="AFT480"/>
      <c r="AFU480"/>
      <c r="AFV480"/>
      <c r="AFW480"/>
      <c r="AFX480"/>
      <c r="AFY480"/>
      <c r="AFZ480"/>
      <c r="AGA480"/>
      <c r="AGB480"/>
      <c r="AGC480"/>
      <c r="AGD480"/>
      <c r="AGE480"/>
      <c r="AGF480"/>
      <c r="AGG480"/>
      <c r="AGH480"/>
      <c r="AGI480"/>
      <c r="AGJ480"/>
      <c r="AGK480"/>
      <c r="AGL480"/>
      <c r="AGM480"/>
      <c r="AGN480"/>
      <c r="AGO480"/>
      <c r="AGP480"/>
      <c r="AGQ480"/>
      <c r="AGR480"/>
      <c r="AGS480"/>
      <c r="AGT480"/>
      <c r="AGU480"/>
      <c r="AGV480"/>
      <c r="AGW480"/>
      <c r="AGX480"/>
      <c r="AGY480"/>
      <c r="AGZ480"/>
      <c r="AHA480"/>
      <c r="AHB480"/>
      <c r="AHC480"/>
      <c r="AHD480"/>
      <c r="AHE480"/>
      <c r="AHF480"/>
      <c r="AHG480"/>
      <c r="AHH480"/>
      <c r="AHI480"/>
      <c r="AHJ480"/>
      <c r="AHK480"/>
      <c r="AHL480"/>
      <c r="AHM480"/>
      <c r="AHN480"/>
      <c r="AHO480"/>
      <c r="AHP480"/>
      <c r="AHQ480"/>
      <c r="AHR480"/>
      <c r="AHS480"/>
      <c r="AHT480"/>
      <c r="AHU480"/>
      <c r="AHV480"/>
      <c r="AHW480"/>
      <c r="AHX480"/>
      <c r="AHY480"/>
      <c r="AHZ480"/>
      <c r="AIA480"/>
      <c r="AIB480"/>
      <c r="AIC480"/>
      <c r="AID480"/>
      <c r="AIE480"/>
      <c r="AIF480"/>
      <c r="AIG480"/>
      <c r="AIH480"/>
      <c r="AII480"/>
      <c r="AIJ480"/>
      <c r="AIK480"/>
      <c r="AIL480"/>
      <c r="AIM480"/>
      <c r="AIN480"/>
      <c r="AIO480"/>
      <c r="AIP480"/>
      <c r="AIQ480"/>
      <c r="AIR480"/>
      <c r="AIS480"/>
      <c r="AIT480"/>
      <c r="AIU480"/>
      <c r="AIV480"/>
      <c r="AIW480"/>
      <c r="AIX480"/>
      <c r="AIY480"/>
      <c r="AIZ480"/>
      <c r="AJA480"/>
      <c r="AJB480"/>
      <c r="AJC480"/>
      <c r="AJD480"/>
      <c r="AJE480"/>
      <c r="AJF480"/>
      <c r="AJG480"/>
      <c r="AJH480"/>
      <c r="AJI480"/>
      <c r="AJJ480"/>
      <c r="AJK480"/>
      <c r="AJL480"/>
      <c r="AJM480"/>
      <c r="AJN480"/>
      <c r="AJO480"/>
      <c r="AJP480"/>
      <c r="AJQ480"/>
      <c r="AJR480"/>
      <c r="AJS480"/>
      <c r="AJT480"/>
      <c r="AJU480"/>
      <c r="AJV480"/>
      <c r="AJW480"/>
      <c r="AJX480"/>
      <c r="AJY480"/>
      <c r="AJZ480"/>
      <c r="AKA480"/>
      <c r="AKB480"/>
      <c r="AKC480"/>
      <c r="AKD480"/>
      <c r="AKE480"/>
      <c r="AKF480"/>
      <c r="AKG480"/>
      <c r="AKH480"/>
      <c r="AKI480"/>
      <c r="AKJ480"/>
      <c r="AKK480"/>
      <c r="AKL480"/>
      <c r="AKM480"/>
      <c r="AKN480"/>
      <c r="AKO480"/>
      <c r="AKP480"/>
      <c r="AKQ480"/>
      <c r="AKR480"/>
      <c r="AKS480"/>
      <c r="AKT480"/>
      <c r="AKU480"/>
      <c r="AKV480"/>
      <c r="AKW480"/>
      <c r="AKX480"/>
      <c r="AKY480"/>
      <c r="AKZ480"/>
      <c r="ALA480"/>
      <c r="ALB480"/>
      <c r="ALC480"/>
      <c r="ALD480"/>
      <c r="ALE480"/>
      <c r="ALF480"/>
      <c r="ALG480"/>
      <c r="ALH480"/>
      <c r="ALI480"/>
      <c r="ALJ480"/>
      <c r="ALK480"/>
      <c r="ALL480"/>
      <c r="ALM480"/>
      <c r="ALN480"/>
      <c r="ALO480"/>
      <c r="ALP480"/>
      <c r="ALQ480"/>
      <c r="ALR480"/>
      <c r="ALS480"/>
      <c r="ALT480"/>
      <c r="ALU480"/>
      <c r="ALV480"/>
      <c r="ALW480"/>
      <c r="ALX480"/>
      <c r="ALY480"/>
      <c r="ALZ480"/>
      <c r="AMA480"/>
      <c r="AMB480"/>
      <c r="AMC480"/>
      <c r="AMD480"/>
      <c r="AME480"/>
      <c r="AMF480"/>
      <c r="AMG480"/>
      <c r="AMH480"/>
      <c r="AMI480"/>
      <c r="AMJ480"/>
    </row>
    <row r="481" spans="1:1024" ht="20" customHeight="1" x14ac:dyDescent="0.2">
      <c r="A481"/>
      <c r="B481"/>
      <c r="C481"/>
      <c r="D481"/>
      <c r="E481" s="2"/>
      <c r="F481" s="2"/>
      <c r="G481" s="271"/>
      <c r="H481" s="240"/>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c r="ST481"/>
      <c r="SU481"/>
      <c r="SV481"/>
      <c r="SW481"/>
      <c r="SX481"/>
      <c r="SY481"/>
      <c r="SZ481"/>
      <c r="TA481"/>
      <c r="TB481"/>
      <c r="TC481"/>
      <c r="TD481"/>
      <c r="TE481"/>
      <c r="TF481"/>
      <c r="TG481"/>
      <c r="TH481"/>
      <c r="TI481"/>
      <c r="TJ481"/>
      <c r="TK481"/>
      <c r="TL481"/>
      <c r="TM481"/>
      <c r="TN481"/>
      <c r="TO481"/>
      <c r="TP481"/>
      <c r="TQ481"/>
      <c r="TR481"/>
      <c r="TS481"/>
      <c r="TT481"/>
      <c r="TU481"/>
      <c r="TV481"/>
      <c r="TW481"/>
      <c r="TX481"/>
      <c r="TY481"/>
      <c r="TZ481"/>
      <c r="UA481"/>
      <c r="UB481"/>
      <c r="UC481"/>
      <c r="UD481"/>
      <c r="UE481"/>
      <c r="UF481"/>
      <c r="UG481"/>
      <c r="UH481"/>
      <c r="UI481"/>
      <c r="UJ481"/>
      <c r="UK481"/>
      <c r="UL481"/>
      <c r="UM481"/>
      <c r="UN481"/>
      <c r="UO481"/>
      <c r="UP481"/>
      <c r="UQ481"/>
      <c r="UR481"/>
      <c r="US481"/>
      <c r="UT481"/>
      <c r="UU481"/>
      <c r="UV481"/>
      <c r="UW481"/>
      <c r="UX481"/>
      <c r="UY481"/>
      <c r="UZ481"/>
      <c r="VA481"/>
      <c r="VB481"/>
      <c r="VC481"/>
      <c r="VD481"/>
      <c r="VE481"/>
      <c r="VF481"/>
      <c r="VG481"/>
      <c r="VH481"/>
      <c r="VI481"/>
      <c r="VJ481"/>
      <c r="VK481"/>
      <c r="VL481"/>
      <c r="VM481"/>
      <c r="VN481"/>
      <c r="VO481"/>
      <c r="VP481"/>
      <c r="VQ481"/>
      <c r="VR481"/>
      <c r="VS481"/>
      <c r="VT481"/>
      <c r="VU481"/>
      <c r="VV481"/>
      <c r="VW481"/>
      <c r="VX481"/>
      <c r="VY481"/>
      <c r="VZ481"/>
      <c r="WA481"/>
      <c r="WB481"/>
      <c r="WC481"/>
      <c r="WD481"/>
      <c r="WE481"/>
      <c r="WF481"/>
      <c r="WG481"/>
      <c r="WH481"/>
      <c r="WI481"/>
      <c r="WJ481"/>
      <c r="WK481"/>
      <c r="WL481"/>
      <c r="WM481"/>
      <c r="WN481"/>
      <c r="WO481"/>
      <c r="WP481"/>
      <c r="WQ481"/>
      <c r="WR481"/>
      <c r="WS481"/>
      <c r="WT481"/>
      <c r="WU481"/>
      <c r="WV481"/>
      <c r="WW481"/>
      <c r="WX481"/>
      <c r="WY481"/>
      <c r="WZ481"/>
      <c r="XA481"/>
      <c r="XB481"/>
      <c r="XC481"/>
      <c r="XD481"/>
      <c r="XE481"/>
      <c r="XF481"/>
      <c r="XG481"/>
      <c r="XH481"/>
      <c r="XI481"/>
      <c r="XJ481"/>
      <c r="XK481"/>
      <c r="XL481"/>
      <c r="XM481"/>
      <c r="XN481"/>
      <c r="XO481"/>
      <c r="XP481"/>
      <c r="XQ481"/>
      <c r="XR481"/>
      <c r="XS481"/>
      <c r="XT481"/>
      <c r="XU481"/>
      <c r="XV481"/>
      <c r="XW481"/>
      <c r="XX481"/>
      <c r="XY481"/>
      <c r="XZ481"/>
      <c r="YA481"/>
      <c r="YB481"/>
      <c r="YC481"/>
      <c r="YD481"/>
      <c r="YE481"/>
      <c r="YF481"/>
      <c r="YG481"/>
      <c r="YH481"/>
      <c r="YI481"/>
      <c r="YJ481"/>
      <c r="YK481"/>
      <c r="YL481"/>
      <c r="YM481"/>
      <c r="YN481"/>
      <c r="YO481"/>
      <c r="YP481"/>
      <c r="YQ481"/>
      <c r="YR481"/>
      <c r="YS481"/>
      <c r="YT481"/>
      <c r="YU481"/>
      <c r="YV481"/>
      <c r="YW481"/>
      <c r="YX481"/>
      <c r="YY481"/>
      <c r="YZ481"/>
      <c r="ZA481"/>
      <c r="ZB481"/>
      <c r="ZC481"/>
      <c r="ZD481"/>
      <c r="ZE481"/>
      <c r="ZF481"/>
      <c r="ZG481"/>
      <c r="ZH481"/>
      <c r="ZI481"/>
      <c r="ZJ481"/>
      <c r="ZK481"/>
      <c r="ZL481"/>
      <c r="ZM481"/>
      <c r="ZN481"/>
      <c r="ZO481"/>
      <c r="ZP481"/>
      <c r="ZQ481"/>
      <c r="ZR481"/>
      <c r="ZS481"/>
      <c r="ZT481"/>
      <c r="ZU481"/>
      <c r="ZV481"/>
      <c r="ZW481"/>
      <c r="ZX481"/>
      <c r="ZY481"/>
      <c r="ZZ481"/>
      <c r="AAA481"/>
      <c r="AAB481"/>
      <c r="AAC481"/>
      <c r="AAD481"/>
      <c r="AAE481"/>
      <c r="AAF481"/>
      <c r="AAG481"/>
      <c r="AAH481"/>
      <c r="AAI481"/>
      <c r="AAJ481"/>
      <c r="AAK481"/>
      <c r="AAL481"/>
      <c r="AAM481"/>
      <c r="AAN481"/>
      <c r="AAO481"/>
      <c r="AAP481"/>
      <c r="AAQ481"/>
      <c r="AAR481"/>
      <c r="AAS481"/>
      <c r="AAT481"/>
      <c r="AAU481"/>
      <c r="AAV481"/>
      <c r="AAW481"/>
      <c r="AAX481"/>
      <c r="AAY481"/>
      <c r="AAZ481"/>
      <c r="ABA481"/>
      <c r="ABB481"/>
      <c r="ABC481"/>
      <c r="ABD481"/>
      <c r="ABE481"/>
      <c r="ABF481"/>
      <c r="ABG481"/>
      <c r="ABH481"/>
      <c r="ABI481"/>
      <c r="ABJ481"/>
      <c r="ABK481"/>
      <c r="ABL481"/>
      <c r="ABM481"/>
      <c r="ABN481"/>
      <c r="ABO481"/>
      <c r="ABP481"/>
      <c r="ABQ481"/>
      <c r="ABR481"/>
      <c r="ABS481"/>
      <c r="ABT481"/>
      <c r="ABU481"/>
      <c r="ABV481"/>
      <c r="ABW481"/>
      <c r="ABX481"/>
      <c r="ABY481"/>
      <c r="ABZ481"/>
      <c r="ACA481"/>
      <c r="ACB481"/>
      <c r="ACC481"/>
      <c r="ACD481"/>
      <c r="ACE481"/>
      <c r="ACF481"/>
      <c r="ACG481"/>
      <c r="ACH481"/>
      <c r="ACI481"/>
      <c r="ACJ481"/>
      <c r="ACK481"/>
      <c r="ACL481"/>
      <c r="ACM481"/>
      <c r="ACN481"/>
      <c r="ACO481"/>
      <c r="ACP481"/>
      <c r="ACQ481"/>
      <c r="ACR481"/>
      <c r="ACS481"/>
      <c r="ACT481"/>
      <c r="ACU481"/>
      <c r="ACV481"/>
      <c r="ACW481"/>
      <c r="ACX481"/>
      <c r="ACY481"/>
      <c r="ACZ481"/>
      <c r="ADA481"/>
      <c r="ADB481"/>
      <c r="ADC481"/>
      <c r="ADD481"/>
      <c r="ADE481"/>
      <c r="ADF481"/>
      <c r="ADG481"/>
      <c r="ADH481"/>
      <c r="ADI481"/>
      <c r="ADJ481"/>
      <c r="ADK481"/>
      <c r="ADL481"/>
      <c r="ADM481"/>
      <c r="ADN481"/>
      <c r="ADO481"/>
      <c r="ADP481"/>
      <c r="ADQ481"/>
      <c r="ADR481"/>
      <c r="ADS481"/>
      <c r="ADT481"/>
      <c r="ADU481"/>
      <c r="ADV481"/>
      <c r="ADW481"/>
      <c r="ADX481"/>
      <c r="ADY481"/>
      <c r="ADZ481"/>
      <c r="AEA481"/>
      <c r="AEB481"/>
      <c r="AEC481"/>
      <c r="AED481"/>
      <c r="AEE481"/>
      <c r="AEF481"/>
      <c r="AEG481"/>
      <c r="AEH481"/>
      <c r="AEI481"/>
      <c r="AEJ481"/>
      <c r="AEK481"/>
      <c r="AEL481"/>
      <c r="AEM481"/>
      <c r="AEN481"/>
      <c r="AEO481"/>
      <c r="AEP481"/>
      <c r="AEQ481"/>
      <c r="AER481"/>
      <c r="AES481"/>
      <c r="AET481"/>
      <c r="AEU481"/>
      <c r="AEV481"/>
      <c r="AEW481"/>
      <c r="AEX481"/>
      <c r="AEY481"/>
      <c r="AEZ481"/>
      <c r="AFA481"/>
      <c r="AFB481"/>
      <c r="AFC481"/>
      <c r="AFD481"/>
      <c r="AFE481"/>
      <c r="AFF481"/>
      <c r="AFG481"/>
      <c r="AFH481"/>
      <c r="AFI481"/>
      <c r="AFJ481"/>
      <c r="AFK481"/>
      <c r="AFL481"/>
      <c r="AFM481"/>
      <c r="AFN481"/>
      <c r="AFO481"/>
      <c r="AFP481"/>
      <c r="AFQ481"/>
      <c r="AFR481"/>
      <c r="AFS481"/>
      <c r="AFT481"/>
      <c r="AFU481"/>
      <c r="AFV481"/>
      <c r="AFW481"/>
      <c r="AFX481"/>
      <c r="AFY481"/>
      <c r="AFZ481"/>
      <c r="AGA481"/>
      <c r="AGB481"/>
      <c r="AGC481"/>
      <c r="AGD481"/>
      <c r="AGE481"/>
      <c r="AGF481"/>
      <c r="AGG481"/>
      <c r="AGH481"/>
      <c r="AGI481"/>
      <c r="AGJ481"/>
      <c r="AGK481"/>
      <c r="AGL481"/>
      <c r="AGM481"/>
      <c r="AGN481"/>
      <c r="AGO481"/>
      <c r="AGP481"/>
      <c r="AGQ481"/>
      <c r="AGR481"/>
      <c r="AGS481"/>
      <c r="AGT481"/>
      <c r="AGU481"/>
      <c r="AGV481"/>
      <c r="AGW481"/>
      <c r="AGX481"/>
      <c r="AGY481"/>
      <c r="AGZ481"/>
      <c r="AHA481"/>
      <c r="AHB481"/>
      <c r="AHC481"/>
      <c r="AHD481"/>
      <c r="AHE481"/>
      <c r="AHF481"/>
      <c r="AHG481"/>
      <c r="AHH481"/>
      <c r="AHI481"/>
      <c r="AHJ481"/>
      <c r="AHK481"/>
      <c r="AHL481"/>
      <c r="AHM481"/>
      <c r="AHN481"/>
      <c r="AHO481"/>
      <c r="AHP481"/>
      <c r="AHQ481"/>
      <c r="AHR481"/>
      <c r="AHS481"/>
      <c r="AHT481"/>
      <c r="AHU481"/>
      <c r="AHV481"/>
      <c r="AHW481"/>
      <c r="AHX481"/>
      <c r="AHY481"/>
      <c r="AHZ481"/>
      <c r="AIA481"/>
      <c r="AIB481"/>
      <c r="AIC481"/>
      <c r="AID481"/>
      <c r="AIE481"/>
      <c r="AIF481"/>
      <c r="AIG481"/>
      <c r="AIH481"/>
      <c r="AII481"/>
      <c r="AIJ481"/>
      <c r="AIK481"/>
      <c r="AIL481"/>
      <c r="AIM481"/>
      <c r="AIN481"/>
      <c r="AIO481"/>
      <c r="AIP481"/>
      <c r="AIQ481"/>
      <c r="AIR481"/>
      <c r="AIS481"/>
      <c r="AIT481"/>
      <c r="AIU481"/>
      <c r="AIV481"/>
      <c r="AIW481"/>
      <c r="AIX481"/>
      <c r="AIY481"/>
      <c r="AIZ481"/>
      <c r="AJA481"/>
      <c r="AJB481"/>
      <c r="AJC481"/>
      <c r="AJD481"/>
      <c r="AJE481"/>
      <c r="AJF481"/>
      <c r="AJG481"/>
      <c r="AJH481"/>
      <c r="AJI481"/>
      <c r="AJJ481"/>
      <c r="AJK481"/>
      <c r="AJL481"/>
      <c r="AJM481"/>
      <c r="AJN481"/>
      <c r="AJO481"/>
      <c r="AJP481"/>
      <c r="AJQ481"/>
      <c r="AJR481"/>
      <c r="AJS481"/>
      <c r="AJT481"/>
      <c r="AJU481"/>
      <c r="AJV481"/>
      <c r="AJW481"/>
      <c r="AJX481"/>
      <c r="AJY481"/>
      <c r="AJZ481"/>
      <c r="AKA481"/>
      <c r="AKB481"/>
      <c r="AKC481"/>
      <c r="AKD481"/>
      <c r="AKE481"/>
      <c r="AKF481"/>
      <c r="AKG481"/>
      <c r="AKH481"/>
      <c r="AKI481"/>
      <c r="AKJ481"/>
      <c r="AKK481"/>
      <c r="AKL481"/>
      <c r="AKM481"/>
      <c r="AKN481"/>
      <c r="AKO481"/>
      <c r="AKP481"/>
      <c r="AKQ481"/>
      <c r="AKR481"/>
      <c r="AKS481"/>
      <c r="AKT481"/>
      <c r="AKU481"/>
      <c r="AKV481"/>
      <c r="AKW481"/>
      <c r="AKX481"/>
      <c r="AKY481"/>
      <c r="AKZ481"/>
      <c r="ALA481"/>
      <c r="ALB481"/>
      <c r="ALC481"/>
      <c r="ALD481"/>
      <c r="ALE481"/>
      <c r="ALF481"/>
      <c r="ALG481"/>
      <c r="ALH481"/>
      <c r="ALI481"/>
      <c r="ALJ481"/>
      <c r="ALK481"/>
      <c r="ALL481"/>
      <c r="ALM481"/>
      <c r="ALN481"/>
      <c r="ALO481"/>
      <c r="ALP481"/>
      <c r="ALQ481"/>
      <c r="ALR481"/>
      <c r="ALS481"/>
      <c r="ALT481"/>
      <c r="ALU481"/>
      <c r="ALV481"/>
      <c r="ALW481"/>
      <c r="ALX481"/>
      <c r="ALY481"/>
      <c r="ALZ481"/>
      <c r="AMA481"/>
      <c r="AMB481"/>
      <c r="AMC481"/>
      <c r="AMD481"/>
      <c r="AME481"/>
      <c r="AMF481"/>
      <c r="AMG481"/>
      <c r="AMH481"/>
      <c r="AMI481"/>
      <c r="AMJ481"/>
    </row>
    <row r="482" spans="1:1024" ht="20" customHeight="1" x14ac:dyDescent="0.2">
      <c r="A482"/>
      <c r="B482"/>
      <c r="C482"/>
      <c r="D482"/>
      <c r="E482" s="2"/>
      <c r="F482" s="2"/>
      <c r="G482" s="271"/>
      <c r="H482" s="240"/>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c r="AAA482"/>
      <c r="AAB482"/>
      <c r="AAC482"/>
      <c r="AAD482"/>
      <c r="AAE482"/>
      <c r="AAF482"/>
      <c r="AAG482"/>
      <c r="AAH482"/>
      <c r="AAI482"/>
      <c r="AAJ482"/>
      <c r="AAK482"/>
      <c r="AAL482"/>
      <c r="AAM482"/>
      <c r="AAN482"/>
      <c r="AAO482"/>
      <c r="AAP482"/>
      <c r="AAQ482"/>
      <c r="AAR482"/>
      <c r="AAS482"/>
      <c r="AAT482"/>
      <c r="AAU482"/>
      <c r="AAV482"/>
      <c r="AAW482"/>
      <c r="AAX482"/>
      <c r="AAY482"/>
      <c r="AAZ482"/>
      <c r="ABA482"/>
      <c r="ABB482"/>
      <c r="ABC482"/>
      <c r="ABD482"/>
      <c r="ABE482"/>
      <c r="ABF482"/>
      <c r="ABG482"/>
      <c r="ABH482"/>
      <c r="ABI482"/>
      <c r="ABJ482"/>
      <c r="ABK482"/>
      <c r="ABL482"/>
      <c r="ABM482"/>
      <c r="ABN482"/>
      <c r="ABO482"/>
      <c r="ABP482"/>
      <c r="ABQ482"/>
      <c r="ABR482"/>
      <c r="ABS482"/>
      <c r="ABT482"/>
      <c r="ABU482"/>
      <c r="ABV482"/>
      <c r="ABW482"/>
      <c r="ABX482"/>
      <c r="ABY482"/>
      <c r="ABZ482"/>
      <c r="ACA482"/>
      <c r="ACB482"/>
      <c r="ACC482"/>
      <c r="ACD482"/>
      <c r="ACE482"/>
      <c r="ACF482"/>
      <c r="ACG482"/>
      <c r="ACH482"/>
      <c r="ACI482"/>
      <c r="ACJ482"/>
      <c r="ACK482"/>
      <c r="ACL482"/>
      <c r="ACM482"/>
      <c r="ACN482"/>
      <c r="ACO482"/>
      <c r="ACP482"/>
      <c r="ACQ482"/>
      <c r="ACR482"/>
      <c r="ACS482"/>
      <c r="ACT482"/>
      <c r="ACU482"/>
      <c r="ACV482"/>
      <c r="ACW482"/>
      <c r="ACX482"/>
      <c r="ACY482"/>
      <c r="ACZ482"/>
      <c r="ADA482"/>
      <c r="ADB482"/>
      <c r="ADC482"/>
      <c r="ADD482"/>
      <c r="ADE482"/>
      <c r="ADF482"/>
      <c r="ADG482"/>
      <c r="ADH482"/>
      <c r="ADI482"/>
      <c r="ADJ482"/>
      <c r="ADK482"/>
      <c r="ADL482"/>
      <c r="ADM482"/>
      <c r="ADN482"/>
      <c r="ADO482"/>
      <c r="ADP482"/>
      <c r="ADQ482"/>
      <c r="ADR482"/>
      <c r="ADS482"/>
      <c r="ADT482"/>
      <c r="ADU482"/>
      <c r="ADV482"/>
      <c r="ADW482"/>
      <c r="ADX482"/>
      <c r="ADY482"/>
      <c r="ADZ482"/>
      <c r="AEA482"/>
      <c r="AEB482"/>
      <c r="AEC482"/>
      <c r="AED482"/>
      <c r="AEE482"/>
      <c r="AEF482"/>
      <c r="AEG482"/>
      <c r="AEH482"/>
      <c r="AEI482"/>
      <c r="AEJ482"/>
      <c r="AEK482"/>
      <c r="AEL482"/>
      <c r="AEM482"/>
      <c r="AEN482"/>
      <c r="AEO482"/>
      <c r="AEP482"/>
      <c r="AEQ482"/>
      <c r="AER482"/>
      <c r="AES482"/>
      <c r="AET482"/>
      <c r="AEU482"/>
      <c r="AEV482"/>
      <c r="AEW482"/>
      <c r="AEX482"/>
      <c r="AEY482"/>
      <c r="AEZ482"/>
      <c r="AFA482"/>
      <c r="AFB482"/>
      <c r="AFC482"/>
      <c r="AFD482"/>
      <c r="AFE482"/>
      <c r="AFF482"/>
      <c r="AFG482"/>
      <c r="AFH482"/>
      <c r="AFI482"/>
      <c r="AFJ482"/>
      <c r="AFK482"/>
      <c r="AFL482"/>
      <c r="AFM482"/>
      <c r="AFN482"/>
      <c r="AFO482"/>
      <c r="AFP482"/>
      <c r="AFQ482"/>
      <c r="AFR482"/>
      <c r="AFS482"/>
      <c r="AFT482"/>
      <c r="AFU482"/>
      <c r="AFV482"/>
      <c r="AFW482"/>
      <c r="AFX482"/>
      <c r="AFY482"/>
      <c r="AFZ482"/>
      <c r="AGA482"/>
      <c r="AGB482"/>
      <c r="AGC482"/>
      <c r="AGD482"/>
      <c r="AGE482"/>
      <c r="AGF482"/>
      <c r="AGG482"/>
      <c r="AGH482"/>
      <c r="AGI482"/>
      <c r="AGJ482"/>
      <c r="AGK482"/>
      <c r="AGL482"/>
      <c r="AGM482"/>
      <c r="AGN482"/>
      <c r="AGO482"/>
      <c r="AGP482"/>
      <c r="AGQ482"/>
      <c r="AGR482"/>
      <c r="AGS482"/>
      <c r="AGT482"/>
      <c r="AGU482"/>
      <c r="AGV482"/>
      <c r="AGW482"/>
      <c r="AGX482"/>
      <c r="AGY482"/>
      <c r="AGZ482"/>
      <c r="AHA482"/>
      <c r="AHB482"/>
      <c r="AHC482"/>
      <c r="AHD482"/>
      <c r="AHE482"/>
      <c r="AHF482"/>
      <c r="AHG482"/>
      <c r="AHH482"/>
      <c r="AHI482"/>
      <c r="AHJ482"/>
      <c r="AHK482"/>
      <c r="AHL482"/>
      <c r="AHM482"/>
      <c r="AHN482"/>
      <c r="AHO482"/>
      <c r="AHP482"/>
      <c r="AHQ482"/>
      <c r="AHR482"/>
      <c r="AHS482"/>
      <c r="AHT482"/>
      <c r="AHU482"/>
      <c r="AHV482"/>
      <c r="AHW482"/>
      <c r="AHX482"/>
      <c r="AHY482"/>
      <c r="AHZ482"/>
      <c r="AIA482"/>
      <c r="AIB482"/>
      <c r="AIC482"/>
      <c r="AID482"/>
      <c r="AIE482"/>
      <c r="AIF482"/>
      <c r="AIG482"/>
      <c r="AIH482"/>
      <c r="AII482"/>
      <c r="AIJ482"/>
      <c r="AIK482"/>
      <c r="AIL482"/>
      <c r="AIM482"/>
      <c r="AIN482"/>
      <c r="AIO482"/>
      <c r="AIP482"/>
      <c r="AIQ482"/>
      <c r="AIR482"/>
      <c r="AIS482"/>
      <c r="AIT482"/>
      <c r="AIU482"/>
      <c r="AIV482"/>
      <c r="AIW482"/>
      <c r="AIX482"/>
      <c r="AIY482"/>
      <c r="AIZ482"/>
      <c r="AJA482"/>
      <c r="AJB482"/>
      <c r="AJC482"/>
      <c r="AJD482"/>
      <c r="AJE482"/>
      <c r="AJF482"/>
      <c r="AJG482"/>
      <c r="AJH482"/>
      <c r="AJI482"/>
      <c r="AJJ482"/>
      <c r="AJK482"/>
      <c r="AJL482"/>
      <c r="AJM482"/>
      <c r="AJN482"/>
      <c r="AJO482"/>
      <c r="AJP482"/>
      <c r="AJQ482"/>
      <c r="AJR482"/>
      <c r="AJS482"/>
      <c r="AJT482"/>
      <c r="AJU482"/>
      <c r="AJV482"/>
      <c r="AJW482"/>
      <c r="AJX482"/>
      <c r="AJY482"/>
      <c r="AJZ482"/>
      <c r="AKA482"/>
      <c r="AKB482"/>
      <c r="AKC482"/>
      <c r="AKD482"/>
      <c r="AKE482"/>
      <c r="AKF482"/>
      <c r="AKG482"/>
      <c r="AKH482"/>
      <c r="AKI482"/>
      <c r="AKJ482"/>
      <c r="AKK482"/>
      <c r="AKL482"/>
      <c r="AKM482"/>
      <c r="AKN482"/>
      <c r="AKO482"/>
      <c r="AKP482"/>
      <c r="AKQ482"/>
      <c r="AKR482"/>
      <c r="AKS482"/>
      <c r="AKT482"/>
      <c r="AKU482"/>
      <c r="AKV482"/>
      <c r="AKW482"/>
      <c r="AKX482"/>
      <c r="AKY482"/>
      <c r="AKZ482"/>
      <c r="ALA482"/>
      <c r="ALB482"/>
      <c r="ALC482"/>
      <c r="ALD482"/>
      <c r="ALE482"/>
      <c r="ALF482"/>
      <c r="ALG482"/>
      <c r="ALH482"/>
      <c r="ALI482"/>
      <c r="ALJ482"/>
      <c r="ALK482"/>
      <c r="ALL482"/>
      <c r="ALM482"/>
      <c r="ALN482"/>
      <c r="ALO482"/>
      <c r="ALP482"/>
      <c r="ALQ482"/>
      <c r="ALR482"/>
      <c r="ALS482"/>
      <c r="ALT482"/>
      <c r="ALU482"/>
      <c r="ALV482"/>
      <c r="ALW482"/>
      <c r="ALX482"/>
      <c r="ALY482"/>
      <c r="ALZ482"/>
      <c r="AMA482"/>
      <c r="AMB482"/>
      <c r="AMC482"/>
      <c r="AMD482"/>
      <c r="AME482"/>
      <c r="AMF482"/>
      <c r="AMG482"/>
      <c r="AMH482"/>
      <c r="AMI482"/>
      <c r="AMJ482"/>
    </row>
    <row r="483" spans="1:1024" ht="20" customHeight="1" x14ac:dyDescent="0.2">
      <c r="A483"/>
      <c r="B483"/>
      <c r="C483"/>
      <c r="D483"/>
      <c r="E483" s="2"/>
      <c r="F483" s="2"/>
      <c r="G483" s="271"/>
      <c r="H483" s="240"/>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c r="AAA483"/>
      <c r="AAB483"/>
      <c r="AAC483"/>
      <c r="AAD483"/>
      <c r="AAE483"/>
      <c r="AAF483"/>
      <c r="AAG483"/>
      <c r="AAH483"/>
      <c r="AAI483"/>
      <c r="AAJ483"/>
      <c r="AAK483"/>
      <c r="AAL483"/>
      <c r="AAM483"/>
      <c r="AAN483"/>
      <c r="AAO483"/>
      <c r="AAP483"/>
      <c r="AAQ483"/>
      <c r="AAR483"/>
      <c r="AAS483"/>
      <c r="AAT483"/>
      <c r="AAU483"/>
      <c r="AAV483"/>
      <c r="AAW483"/>
      <c r="AAX483"/>
      <c r="AAY483"/>
      <c r="AAZ483"/>
      <c r="ABA483"/>
      <c r="ABB483"/>
      <c r="ABC483"/>
      <c r="ABD483"/>
      <c r="ABE483"/>
      <c r="ABF483"/>
      <c r="ABG483"/>
      <c r="ABH483"/>
      <c r="ABI483"/>
      <c r="ABJ483"/>
      <c r="ABK483"/>
      <c r="ABL483"/>
      <c r="ABM483"/>
      <c r="ABN483"/>
      <c r="ABO483"/>
      <c r="ABP483"/>
      <c r="ABQ483"/>
      <c r="ABR483"/>
      <c r="ABS483"/>
      <c r="ABT483"/>
      <c r="ABU483"/>
      <c r="ABV483"/>
      <c r="ABW483"/>
      <c r="ABX483"/>
      <c r="ABY483"/>
      <c r="ABZ483"/>
      <c r="ACA483"/>
      <c r="ACB483"/>
      <c r="ACC483"/>
      <c r="ACD483"/>
      <c r="ACE483"/>
      <c r="ACF483"/>
      <c r="ACG483"/>
      <c r="ACH483"/>
      <c r="ACI483"/>
      <c r="ACJ483"/>
      <c r="ACK483"/>
      <c r="ACL483"/>
      <c r="ACM483"/>
      <c r="ACN483"/>
      <c r="ACO483"/>
      <c r="ACP483"/>
      <c r="ACQ483"/>
      <c r="ACR483"/>
      <c r="ACS483"/>
      <c r="ACT483"/>
      <c r="ACU483"/>
      <c r="ACV483"/>
      <c r="ACW483"/>
      <c r="ACX483"/>
      <c r="ACY483"/>
      <c r="ACZ483"/>
      <c r="ADA483"/>
      <c r="ADB483"/>
      <c r="ADC483"/>
      <c r="ADD483"/>
      <c r="ADE483"/>
      <c r="ADF483"/>
      <c r="ADG483"/>
      <c r="ADH483"/>
      <c r="ADI483"/>
      <c r="ADJ483"/>
      <c r="ADK483"/>
      <c r="ADL483"/>
      <c r="ADM483"/>
      <c r="ADN483"/>
      <c r="ADO483"/>
      <c r="ADP483"/>
      <c r="ADQ483"/>
      <c r="ADR483"/>
      <c r="ADS483"/>
      <c r="ADT483"/>
      <c r="ADU483"/>
      <c r="ADV483"/>
      <c r="ADW483"/>
      <c r="ADX483"/>
      <c r="ADY483"/>
      <c r="ADZ483"/>
      <c r="AEA483"/>
      <c r="AEB483"/>
      <c r="AEC483"/>
      <c r="AED483"/>
      <c r="AEE483"/>
      <c r="AEF483"/>
      <c r="AEG483"/>
      <c r="AEH483"/>
      <c r="AEI483"/>
      <c r="AEJ483"/>
      <c r="AEK483"/>
      <c r="AEL483"/>
      <c r="AEM483"/>
      <c r="AEN483"/>
      <c r="AEO483"/>
      <c r="AEP483"/>
      <c r="AEQ483"/>
      <c r="AER483"/>
      <c r="AES483"/>
      <c r="AET483"/>
      <c r="AEU483"/>
      <c r="AEV483"/>
      <c r="AEW483"/>
      <c r="AEX483"/>
      <c r="AEY483"/>
      <c r="AEZ483"/>
      <c r="AFA483"/>
      <c r="AFB483"/>
      <c r="AFC483"/>
      <c r="AFD483"/>
      <c r="AFE483"/>
      <c r="AFF483"/>
      <c r="AFG483"/>
      <c r="AFH483"/>
      <c r="AFI483"/>
      <c r="AFJ483"/>
      <c r="AFK483"/>
      <c r="AFL483"/>
      <c r="AFM483"/>
      <c r="AFN483"/>
      <c r="AFO483"/>
      <c r="AFP483"/>
      <c r="AFQ483"/>
      <c r="AFR483"/>
      <c r="AFS483"/>
      <c r="AFT483"/>
      <c r="AFU483"/>
      <c r="AFV483"/>
      <c r="AFW483"/>
      <c r="AFX483"/>
      <c r="AFY483"/>
      <c r="AFZ483"/>
      <c r="AGA483"/>
      <c r="AGB483"/>
      <c r="AGC483"/>
      <c r="AGD483"/>
      <c r="AGE483"/>
      <c r="AGF483"/>
      <c r="AGG483"/>
      <c r="AGH483"/>
      <c r="AGI483"/>
      <c r="AGJ483"/>
      <c r="AGK483"/>
      <c r="AGL483"/>
      <c r="AGM483"/>
      <c r="AGN483"/>
      <c r="AGO483"/>
      <c r="AGP483"/>
      <c r="AGQ483"/>
      <c r="AGR483"/>
      <c r="AGS483"/>
      <c r="AGT483"/>
      <c r="AGU483"/>
      <c r="AGV483"/>
      <c r="AGW483"/>
      <c r="AGX483"/>
      <c r="AGY483"/>
      <c r="AGZ483"/>
      <c r="AHA483"/>
      <c r="AHB483"/>
      <c r="AHC483"/>
      <c r="AHD483"/>
      <c r="AHE483"/>
      <c r="AHF483"/>
      <c r="AHG483"/>
      <c r="AHH483"/>
      <c r="AHI483"/>
      <c r="AHJ483"/>
      <c r="AHK483"/>
      <c r="AHL483"/>
      <c r="AHM483"/>
      <c r="AHN483"/>
      <c r="AHO483"/>
      <c r="AHP483"/>
      <c r="AHQ483"/>
      <c r="AHR483"/>
      <c r="AHS483"/>
      <c r="AHT483"/>
      <c r="AHU483"/>
      <c r="AHV483"/>
      <c r="AHW483"/>
      <c r="AHX483"/>
      <c r="AHY483"/>
      <c r="AHZ483"/>
      <c r="AIA483"/>
      <c r="AIB483"/>
      <c r="AIC483"/>
      <c r="AID483"/>
      <c r="AIE483"/>
      <c r="AIF483"/>
      <c r="AIG483"/>
      <c r="AIH483"/>
      <c r="AII483"/>
      <c r="AIJ483"/>
      <c r="AIK483"/>
      <c r="AIL483"/>
      <c r="AIM483"/>
      <c r="AIN483"/>
      <c r="AIO483"/>
      <c r="AIP483"/>
      <c r="AIQ483"/>
      <c r="AIR483"/>
      <c r="AIS483"/>
      <c r="AIT483"/>
      <c r="AIU483"/>
      <c r="AIV483"/>
      <c r="AIW483"/>
      <c r="AIX483"/>
      <c r="AIY483"/>
      <c r="AIZ483"/>
      <c r="AJA483"/>
      <c r="AJB483"/>
      <c r="AJC483"/>
      <c r="AJD483"/>
      <c r="AJE483"/>
      <c r="AJF483"/>
      <c r="AJG483"/>
      <c r="AJH483"/>
      <c r="AJI483"/>
      <c r="AJJ483"/>
      <c r="AJK483"/>
      <c r="AJL483"/>
      <c r="AJM483"/>
      <c r="AJN483"/>
      <c r="AJO483"/>
      <c r="AJP483"/>
      <c r="AJQ483"/>
      <c r="AJR483"/>
      <c r="AJS483"/>
      <c r="AJT483"/>
      <c r="AJU483"/>
      <c r="AJV483"/>
      <c r="AJW483"/>
      <c r="AJX483"/>
      <c r="AJY483"/>
      <c r="AJZ483"/>
      <c r="AKA483"/>
      <c r="AKB483"/>
      <c r="AKC483"/>
      <c r="AKD483"/>
      <c r="AKE483"/>
      <c r="AKF483"/>
      <c r="AKG483"/>
      <c r="AKH483"/>
      <c r="AKI483"/>
      <c r="AKJ483"/>
      <c r="AKK483"/>
      <c r="AKL483"/>
      <c r="AKM483"/>
      <c r="AKN483"/>
      <c r="AKO483"/>
      <c r="AKP483"/>
      <c r="AKQ483"/>
      <c r="AKR483"/>
      <c r="AKS483"/>
      <c r="AKT483"/>
      <c r="AKU483"/>
      <c r="AKV483"/>
      <c r="AKW483"/>
      <c r="AKX483"/>
      <c r="AKY483"/>
      <c r="AKZ483"/>
      <c r="ALA483"/>
      <c r="ALB483"/>
      <c r="ALC483"/>
      <c r="ALD483"/>
      <c r="ALE483"/>
      <c r="ALF483"/>
      <c r="ALG483"/>
      <c r="ALH483"/>
      <c r="ALI483"/>
      <c r="ALJ483"/>
      <c r="ALK483"/>
      <c r="ALL483"/>
      <c r="ALM483"/>
      <c r="ALN483"/>
      <c r="ALO483"/>
      <c r="ALP483"/>
      <c r="ALQ483"/>
      <c r="ALR483"/>
      <c r="ALS483"/>
      <c r="ALT483"/>
      <c r="ALU483"/>
      <c r="ALV483"/>
      <c r="ALW483"/>
      <c r="ALX483"/>
      <c r="ALY483"/>
      <c r="ALZ483"/>
      <c r="AMA483"/>
      <c r="AMB483"/>
      <c r="AMC483"/>
      <c r="AMD483"/>
      <c r="AME483"/>
      <c r="AMF483"/>
      <c r="AMG483"/>
      <c r="AMH483"/>
      <c r="AMI483"/>
      <c r="AMJ483"/>
    </row>
    <row r="484" spans="1:1024" ht="20" customHeight="1" x14ac:dyDescent="0.2">
      <c r="A484"/>
      <c r="B484"/>
      <c r="C484"/>
      <c r="D484"/>
      <c r="E484" s="2"/>
      <c r="F484" s="2"/>
      <c r="G484" s="271"/>
      <c r="H484" s="240"/>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c r="AAA484"/>
      <c r="AAB484"/>
      <c r="AAC484"/>
      <c r="AAD484"/>
      <c r="AAE484"/>
      <c r="AAF484"/>
      <c r="AAG484"/>
      <c r="AAH484"/>
      <c r="AAI484"/>
      <c r="AAJ484"/>
      <c r="AAK484"/>
      <c r="AAL484"/>
      <c r="AAM484"/>
      <c r="AAN484"/>
      <c r="AAO484"/>
      <c r="AAP484"/>
      <c r="AAQ484"/>
      <c r="AAR484"/>
      <c r="AAS484"/>
      <c r="AAT484"/>
      <c r="AAU484"/>
      <c r="AAV484"/>
      <c r="AAW484"/>
      <c r="AAX484"/>
      <c r="AAY484"/>
      <c r="AAZ484"/>
      <c r="ABA484"/>
      <c r="ABB484"/>
      <c r="ABC484"/>
      <c r="ABD484"/>
      <c r="ABE484"/>
      <c r="ABF484"/>
      <c r="ABG484"/>
      <c r="ABH484"/>
      <c r="ABI484"/>
      <c r="ABJ484"/>
      <c r="ABK484"/>
      <c r="ABL484"/>
      <c r="ABM484"/>
      <c r="ABN484"/>
      <c r="ABO484"/>
      <c r="ABP484"/>
      <c r="ABQ484"/>
      <c r="ABR484"/>
      <c r="ABS484"/>
      <c r="ABT484"/>
      <c r="ABU484"/>
      <c r="ABV484"/>
      <c r="ABW484"/>
      <c r="ABX484"/>
      <c r="ABY484"/>
      <c r="ABZ484"/>
      <c r="ACA484"/>
      <c r="ACB484"/>
      <c r="ACC484"/>
      <c r="ACD484"/>
      <c r="ACE484"/>
      <c r="ACF484"/>
      <c r="ACG484"/>
      <c r="ACH484"/>
      <c r="ACI484"/>
      <c r="ACJ484"/>
      <c r="ACK484"/>
      <c r="ACL484"/>
      <c r="ACM484"/>
      <c r="ACN484"/>
      <c r="ACO484"/>
      <c r="ACP484"/>
      <c r="ACQ484"/>
      <c r="ACR484"/>
      <c r="ACS484"/>
      <c r="ACT484"/>
      <c r="ACU484"/>
      <c r="ACV484"/>
      <c r="ACW484"/>
      <c r="ACX484"/>
      <c r="ACY484"/>
      <c r="ACZ484"/>
      <c r="ADA484"/>
      <c r="ADB484"/>
      <c r="ADC484"/>
      <c r="ADD484"/>
      <c r="ADE484"/>
      <c r="ADF484"/>
      <c r="ADG484"/>
      <c r="ADH484"/>
      <c r="ADI484"/>
      <c r="ADJ484"/>
      <c r="ADK484"/>
      <c r="ADL484"/>
      <c r="ADM484"/>
      <c r="ADN484"/>
      <c r="ADO484"/>
      <c r="ADP484"/>
      <c r="ADQ484"/>
      <c r="ADR484"/>
      <c r="ADS484"/>
      <c r="ADT484"/>
      <c r="ADU484"/>
      <c r="ADV484"/>
      <c r="ADW484"/>
      <c r="ADX484"/>
      <c r="ADY484"/>
      <c r="ADZ484"/>
      <c r="AEA484"/>
      <c r="AEB484"/>
      <c r="AEC484"/>
      <c r="AED484"/>
      <c r="AEE484"/>
      <c r="AEF484"/>
      <c r="AEG484"/>
      <c r="AEH484"/>
      <c r="AEI484"/>
      <c r="AEJ484"/>
      <c r="AEK484"/>
      <c r="AEL484"/>
      <c r="AEM484"/>
      <c r="AEN484"/>
      <c r="AEO484"/>
      <c r="AEP484"/>
      <c r="AEQ484"/>
      <c r="AER484"/>
      <c r="AES484"/>
      <c r="AET484"/>
      <c r="AEU484"/>
      <c r="AEV484"/>
      <c r="AEW484"/>
      <c r="AEX484"/>
      <c r="AEY484"/>
      <c r="AEZ484"/>
      <c r="AFA484"/>
      <c r="AFB484"/>
      <c r="AFC484"/>
      <c r="AFD484"/>
      <c r="AFE484"/>
      <c r="AFF484"/>
      <c r="AFG484"/>
      <c r="AFH484"/>
      <c r="AFI484"/>
      <c r="AFJ484"/>
      <c r="AFK484"/>
      <c r="AFL484"/>
      <c r="AFM484"/>
      <c r="AFN484"/>
      <c r="AFO484"/>
      <c r="AFP484"/>
      <c r="AFQ484"/>
      <c r="AFR484"/>
      <c r="AFS484"/>
      <c r="AFT484"/>
      <c r="AFU484"/>
      <c r="AFV484"/>
      <c r="AFW484"/>
      <c r="AFX484"/>
      <c r="AFY484"/>
      <c r="AFZ484"/>
      <c r="AGA484"/>
      <c r="AGB484"/>
      <c r="AGC484"/>
      <c r="AGD484"/>
      <c r="AGE484"/>
      <c r="AGF484"/>
      <c r="AGG484"/>
      <c r="AGH484"/>
      <c r="AGI484"/>
      <c r="AGJ484"/>
      <c r="AGK484"/>
      <c r="AGL484"/>
      <c r="AGM484"/>
      <c r="AGN484"/>
      <c r="AGO484"/>
      <c r="AGP484"/>
      <c r="AGQ484"/>
      <c r="AGR484"/>
      <c r="AGS484"/>
      <c r="AGT484"/>
      <c r="AGU484"/>
      <c r="AGV484"/>
      <c r="AGW484"/>
      <c r="AGX484"/>
      <c r="AGY484"/>
      <c r="AGZ484"/>
      <c r="AHA484"/>
      <c r="AHB484"/>
      <c r="AHC484"/>
      <c r="AHD484"/>
      <c r="AHE484"/>
      <c r="AHF484"/>
      <c r="AHG484"/>
      <c r="AHH484"/>
      <c r="AHI484"/>
      <c r="AHJ484"/>
      <c r="AHK484"/>
      <c r="AHL484"/>
      <c r="AHM484"/>
      <c r="AHN484"/>
      <c r="AHO484"/>
      <c r="AHP484"/>
      <c r="AHQ484"/>
      <c r="AHR484"/>
      <c r="AHS484"/>
      <c r="AHT484"/>
      <c r="AHU484"/>
      <c r="AHV484"/>
      <c r="AHW484"/>
      <c r="AHX484"/>
      <c r="AHY484"/>
      <c r="AHZ484"/>
      <c r="AIA484"/>
      <c r="AIB484"/>
      <c r="AIC484"/>
      <c r="AID484"/>
      <c r="AIE484"/>
      <c r="AIF484"/>
      <c r="AIG484"/>
      <c r="AIH484"/>
      <c r="AII484"/>
      <c r="AIJ484"/>
      <c r="AIK484"/>
      <c r="AIL484"/>
      <c r="AIM484"/>
      <c r="AIN484"/>
      <c r="AIO484"/>
      <c r="AIP484"/>
      <c r="AIQ484"/>
      <c r="AIR484"/>
      <c r="AIS484"/>
      <c r="AIT484"/>
      <c r="AIU484"/>
      <c r="AIV484"/>
      <c r="AIW484"/>
      <c r="AIX484"/>
      <c r="AIY484"/>
      <c r="AIZ484"/>
      <c r="AJA484"/>
      <c r="AJB484"/>
      <c r="AJC484"/>
      <c r="AJD484"/>
      <c r="AJE484"/>
      <c r="AJF484"/>
      <c r="AJG484"/>
      <c r="AJH484"/>
      <c r="AJI484"/>
      <c r="AJJ484"/>
      <c r="AJK484"/>
      <c r="AJL484"/>
      <c r="AJM484"/>
      <c r="AJN484"/>
      <c r="AJO484"/>
      <c r="AJP484"/>
      <c r="AJQ484"/>
      <c r="AJR484"/>
      <c r="AJS484"/>
      <c r="AJT484"/>
      <c r="AJU484"/>
      <c r="AJV484"/>
      <c r="AJW484"/>
      <c r="AJX484"/>
      <c r="AJY484"/>
      <c r="AJZ484"/>
      <c r="AKA484"/>
      <c r="AKB484"/>
      <c r="AKC484"/>
      <c r="AKD484"/>
      <c r="AKE484"/>
      <c r="AKF484"/>
      <c r="AKG484"/>
      <c r="AKH484"/>
      <c r="AKI484"/>
      <c r="AKJ484"/>
      <c r="AKK484"/>
      <c r="AKL484"/>
      <c r="AKM484"/>
      <c r="AKN484"/>
      <c r="AKO484"/>
      <c r="AKP484"/>
      <c r="AKQ484"/>
      <c r="AKR484"/>
      <c r="AKS484"/>
      <c r="AKT484"/>
      <c r="AKU484"/>
      <c r="AKV484"/>
      <c r="AKW484"/>
      <c r="AKX484"/>
      <c r="AKY484"/>
      <c r="AKZ484"/>
      <c r="ALA484"/>
      <c r="ALB484"/>
      <c r="ALC484"/>
      <c r="ALD484"/>
      <c r="ALE484"/>
      <c r="ALF484"/>
      <c r="ALG484"/>
      <c r="ALH484"/>
      <c r="ALI484"/>
      <c r="ALJ484"/>
      <c r="ALK484"/>
      <c r="ALL484"/>
      <c r="ALM484"/>
      <c r="ALN484"/>
      <c r="ALO484"/>
      <c r="ALP484"/>
      <c r="ALQ484"/>
      <c r="ALR484"/>
      <c r="ALS484"/>
      <c r="ALT484"/>
      <c r="ALU484"/>
      <c r="ALV484"/>
      <c r="ALW484"/>
      <c r="ALX484"/>
      <c r="ALY484"/>
      <c r="ALZ484"/>
      <c r="AMA484"/>
      <c r="AMB484"/>
      <c r="AMC484"/>
      <c r="AMD484"/>
      <c r="AME484"/>
      <c r="AMF484"/>
      <c r="AMG484"/>
      <c r="AMH484"/>
      <c r="AMI484"/>
      <c r="AMJ484"/>
    </row>
    <row r="485" spans="1:1024" ht="20" customHeight="1" x14ac:dyDescent="0.2">
      <c r="A485"/>
      <c r="B485"/>
      <c r="C485"/>
      <c r="D485"/>
      <c r="E485" s="2"/>
      <c r="F485" s="2"/>
      <c r="G485" s="271"/>
      <c r="H485" s="240"/>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c r="ST485"/>
      <c r="SU485"/>
      <c r="SV485"/>
      <c r="SW485"/>
      <c r="SX485"/>
      <c r="SY485"/>
      <c r="SZ485"/>
      <c r="TA485"/>
      <c r="TB485"/>
      <c r="TC485"/>
      <c r="TD485"/>
      <c r="TE485"/>
      <c r="TF485"/>
      <c r="TG485"/>
      <c r="TH485"/>
      <c r="TI485"/>
      <c r="TJ485"/>
      <c r="TK485"/>
      <c r="TL485"/>
      <c r="TM485"/>
      <c r="TN485"/>
      <c r="TO485"/>
      <c r="TP485"/>
      <c r="TQ485"/>
      <c r="TR485"/>
      <c r="TS485"/>
      <c r="TT485"/>
      <c r="TU485"/>
      <c r="TV485"/>
      <c r="TW485"/>
      <c r="TX485"/>
      <c r="TY485"/>
      <c r="TZ485"/>
      <c r="UA485"/>
      <c r="UB485"/>
      <c r="UC485"/>
      <c r="UD485"/>
      <c r="UE485"/>
      <c r="UF485"/>
      <c r="UG485"/>
      <c r="UH485"/>
      <c r="UI485"/>
      <c r="UJ485"/>
      <c r="UK485"/>
      <c r="UL485"/>
      <c r="UM485"/>
      <c r="UN485"/>
      <c r="UO485"/>
      <c r="UP485"/>
      <c r="UQ485"/>
      <c r="UR485"/>
      <c r="US485"/>
      <c r="UT485"/>
      <c r="UU485"/>
      <c r="UV485"/>
      <c r="UW485"/>
      <c r="UX485"/>
      <c r="UY485"/>
      <c r="UZ485"/>
      <c r="VA485"/>
      <c r="VB485"/>
      <c r="VC485"/>
      <c r="VD485"/>
      <c r="VE485"/>
      <c r="VF485"/>
      <c r="VG485"/>
      <c r="VH485"/>
      <c r="VI485"/>
      <c r="VJ485"/>
      <c r="VK485"/>
      <c r="VL485"/>
      <c r="VM485"/>
      <c r="VN485"/>
      <c r="VO485"/>
      <c r="VP485"/>
      <c r="VQ485"/>
      <c r="VR485"/>
      <c r="VS485"/>
      <c r="VT485"/>
      <c r="VU485"/>
      <c r="VV485"/>
      <c r="VW485"/>
      <c r="VX485"/>
      <c r="VY485"/>
      <c r="VZ485"/>
      <c r="WA485"/>
      <c r="WB485"/>
      <c r="WC485"/>
      <c r="WD485"/>
      <c r="WE485"/>
      <c r="WF485"/>
      <c r="WG485"/>
      <c r="WH485"/>
      <c r="WI485"/>
      <c r="WJ485"/>
      <c r="WK485"/>
      <c r="WL485"/>
      <c r="WM485"/>
      <c r="WN485"/>
      <c r="WO485"/>
      <c r="WP485"/>
      <c r="WQ485"/>
      <c r="WR485"/>
      <c r="WS485"/>
      <c r="WT485"/>
      <c r="WU485"/>
      <c r="WV485"/>
      <c r="WW485"/>
      <c r="WX485"/>
      <c r="WY485"/>
      <c r="WZ485"/>
      <c r="XA485"/>
      <c r="XB485"/>
      <c r="XC485"/>
      <c r="XD485"/>
      <c r="XE485"/>
      <c r="XF485"/>
      <c r="XG485"/>
      <c r="XH485"/>
      <c r="XI485"/>
      <c r="XJ485"/>
      <c r="XK485"/>
      <c r="XL485"/>
      <c r="XM485"/>
      <c r="XN485"/>
      <c r="XO485"/>
      <c r="XP485"/>
      <c r="XQ485"/>
      <c r="XR485"/>
      <c r="XS485"/>
      <c r="XT485"/>
      <c r="XU485"/>
      <c r="XV485"/>
      <c r="XW485"/>
      <c r="XX485"/>
      <c r="XY485"/>
      <c r="XZ485"/>
      <c r="YA485"/>
      <c r="YB485"/>
      <c r="YC485"/>
      <c r="YD485"/>
      <c r="YE485"/>
      <c r="YF485"/>
      <c r="YG485"/>
      <c r="YH485"/>
      <c r="YI485"/>
      <c r="YJ485"/>
      <c r="YK485"/>
      <c r="YL485"/>
      <c r="YM485"/>
      <c r="YN485"/>
      <c r="YO485"/>
      <c r="YP485"/>
      <c r="YQ485"/>
      <c r="YR485"/>
      <c r="YS485"/>
      <c r="YT485"/>
      <c r="YU485"/>
      <c r="YV485"/>
      <c r="YW485"/>
      <c r="YX485"/>
      <c r="YY485"/>
      <c r="YZ485"/>
      <c r="ZA485"/>
      <c r="ZB485"/>
      <c r="ZC485"/>
      <c r="ZD485"/>
      <c r="ZE485"/>
      <c r="ZF485"/>
      <c r="ZG485"/>
      <c r="ZH485"/>
      <c r="ZI485"/>
      <c r="ZJ485"/>
      <c r="ZK485"/>
      <c r="ZL485"/>
      <c r="ZM485"/>
      <c r="ZN485"/>
      <c r="ZO485"/>
      <c r="ZP485"/>
      <c r="ZQ485"/>
      <c r="ZR485"/>
      <c r="ZS485"/>
      <c r="ZT485"/>
      <c r="ZU485"/>
      <c r="ZV485"/>
      <c r="ZW485"/>
      <c r="ZX485"/>
      <c r="ZY485"/>
      <c r="ZZ485"/>
      <c r="AAA485"/>
      <c r="AAB485"/>
      <c r="AAC485"/>
      <c r="AAD485"/>
      <c r="AAE485"/>
      <c r="AAF485"/>
      <c r="AAG485"/>
      <c r="AAH485"/>
      <c r="AAI485"/>
      <c r="AAJ485"/>
      <c r="AAK485"/>
      <c r="AAL485"/>
      <c r="AAM485"/>
      <c r="AAN485"/>
      <c r="AAO485"/>
      <c r="AAP485"/>
      <c r="AAQ485"/>
      <c r="AAR485"/>
      <c r="AAS485"/>
      <c r="AAT485"/>
      <c r="AAU485"/>
      <c r="AAV485"/>
      <c r="AAW485"/>
      <c r="AAX485"/>
      <c r="AAY485"/>
      <c r="AAZ485"/>
      <c r="ABA485"/>
      <c r="ABB485"/>
      <c r="ABC485"/>
      <c r="ABD485"/>
      <c r="ABE485"/>
      <c r="ABF485"/>
      <c r="ABG485"/>
      <c r="ABH485"/>
      <c r="ABI485"/>
      <c r="ABJ485"/>
      <c r="ABK485"/>
      <c r="ABL485"/>
      <c r="ABM485"/>
      <c r="ABN485"/>
      <c r="ABO485"/>
      <c r="ABP485"/>
      <c r="ABQ485"/>
      <c r="ABR485"/>
      <c r="ABS485"/>
      <c r="ABT485"/>
      <c r="ABU485"/>
      <c r="ABV485"/>
      <c r="ABW485"/>
      <c r="ABX485"/>
      <c r="ABY485"/>
      <c r="ABZ485"/>
      <c r="ACA485"/>
      <c r="ACB485"/>
      <c r="ACC485"/>
      <c r="ACD485"/>
      <c r="ACE485"/>
      <c r="ACF485"/>
      <c r="ACG485"/>
      <c r="ACH485"/>
      <c r="ACI485"/>
      <c r="ACJ485"/>
      <c r="ACK485"/>
      <c r="ACL485"/>
      <c r="ACM485"/>
      <c r="ACN485"/>
      <c r="ACO485"/>
      <c r="ACP485"/>
      <c r="ACQ485"/>
      <c r="ACR485"/>
      <c r="ACS485"/>
      <c r="ACT485"/>
      <c r="ACU485"/>
      <c r="ACV485"/>
      <c r="ACW485"/>
      <c r="ACX485"/>
      <c r="ACY485"/>
      <c r="ACZ485"/>
      <c r="ADA485"/>
      <c r="ADB485"/>
      <c r="ADC485"/>
      <c r="ADD485"/>
      <c r="ADE485"/>
      <c r="ADF485"/>
      <c r="ADG485"/>
      <c r="ADH485"/>
      <c r="ADI485"/>
      <c r="ADJ485"/>
      <c r="ADK485"/>
      <c r="ADL485"/>
      <c r="ADM485"/>
      <c r="ADN485"/>
      <c r="ADO485"/>
      <c r="ADP485"/>
      <c r="ADQ485"/>
      <c r="ADR485"/>
      <c r="ADS485"/>
      <c r="ADT485"/>
      <c r="ADU485"/>
      <c r="ADV485"/>
      <c r="ADW485"/>
      <c r="ADX485"/>
      <c r="ADY485"/>
      <c r="ADZ485"/>
      <c r="AEA485"/>
      <c r="AEB485"/>
      <c r="AEC485"/>
      <c r="AED485"/>
      <c r="AEE485"/>
      <c r="AEF485"/>
      <c r="AEG485"/>
      <c r="AEH485"/>
      <c r="AEI485"/>
      <c r="AEJ485"/>
      <c r="AEK485"/>
      <c r="AEL485"/>
      <c r="AEM485"/>
      <c r="AEN485"/>
      <c r="AEO485"/>
      <c r="AEP485"/>
      <c r="AEQ485"/>
      <c r="AER485"/>
      <c r="AES485"/>
      <c r="AET485"/>
      <c r="AEU485"/>
      <c r="AEV485"/>
      <c r="AEW485"/>
      <c r="AEX485"/>
      <c r="AEY485"/>
      <c r="AEZ485"/>
      <c r="AFA485"/>
      <c r="AFB485"/>
      <c r="AFC485"/>
      <c r="AFD485"/>
      <c r="AFE485"/>
      <c r="AFF485"/>
      <c r="AFG485"/>
      <c r="AFH485"/>
      <c r="AFI485"/>
      <c r="AFJ485"/>
      <c r="AFK485"/>
      <c r="AFL485"/>
      <c r="AFM485"/>
      <c r="AFN485"/>
      <c r="AFO485"/>
      <c r="AFP485"/>
      <c r="AFQ485"/>
      <c r="AFR485"/>
      <c r="AFS485"/>
      <c r="AFT485"/>
      <c r="AFU485"/>
      <c r="AFV485"/>
      <c r="AFW485"/>
      <c r="AFX485"/>
      <c r="AFY485"/>
      <c r="AFZ485"/>
      <c r="AGA485"/>
      <c r="AGB485"/>
      <c r="AGC485"/>
      <c r="AGD485"/>
      <c r="AGE485"/>
      <c r="AGF485"/>
      <c r="AGG485"/>
      <c r="AGH485"/>
      <c r="AGI485"/>
      <c r="AGJ485"/>
      <c r="AGK485"/>
      <c r="AGL485"/>
      <c r="AGM485"/>
      <c r="AGN485"/>
      <c r="AGO485"/>
      <c r="AGP485"/>
      <c r="AGQ485"/>
      <c r="AGR485"/>
      <c r="AGS485"/>
      <c r="AGT485"/>
      <c r="AGU485"/>
      <c r="AGV485"/>
      <c r="AGW485"/>
      <c r="AGX485"/>
      <c r="AGY485"/>
      <c r="AGZ485"/>
      <c r="AHA485"/>
      <c r="AHB485"/>
      <c r="AHC485"/>
      <c r="AHD485"/>
      <c r="AHE485"/>
      <c r="AHF485"/>
      <c r="AHG485"/>
      <c r="AHH485"/>
      <c r="AHI485"/>
      <c r="AHJ485"/>
      <c r="AHK485"/>
      <c r="AHL485"/>
      <c r="AHM485"/>
      <c r="AHN485"/>
      <c r="AHO485"/>
      <c r="AHP485"/>
      <c r="AHQ485"/>
      <c r="AHR485"/>
      <c r="AHS485"/>
      <c r="AHT485"/>
      <c r="AHU485"/>
      <c r="AHV485"/>
      <c r="AHW485"/>
      <c r="AHX485"/>
      <c r="AHY485"/>
      <c r="AHZ485"/>
      <c r="AIA485"/>
      <c r="AIB485"/>
      <c r="AIC485"/>
      <c r="AID485"/>
      <c r="AIE485"/>
      <c r="AIF485"/>
      <c r="AIG485"/>
      <c r="AIH485"/>
      <c r="AII485"/>
      <c r="AIJ485"/>
      <c r="AIK485"/>
      <c r="AIL485"/>
      <c r="AIM485"/>
      <c r="AIN485"/>
      <c r="AIO485"/>
      <c r="AIP485"/>
      <c r="AIQ485"/>
      <c r="AIR485"/>
      <c r="AIS485"/>
      <c r="AIT485"/>
      <c r="AIU485"/>
      <c r="AIV485"/>
      <c r="AIW485"/>
      <c r="AIX485"/>
      <c r="AIY485"/>
      <c r="AIZ485"/>
      <c r="AJA485"/>
      <c r="AJB485"/>
      <c r="AJC485"/>
      <c r="AJD485"/>
      <c r="AJE485"/>
      <c r="AJF485"/>
      <c r="AJG485"/>
      <c r="AJH485"/>
      <c r="AJI485"/>
      <c r="AJJ485"/>
      <c r="AJK485"/>
      <c r="AJL485"/>
      <c r="AJM485"/>
      <c r="AJN485"/>
      <c r="AJO485"/>
      <c r="AJP485"/>
      <c r="AJQ485"/>
      <c r="AJR485"/>
      <c r="AJS485"/>
      <c r="AJT485"/>
      <c r="AJU485"/>
      <c r="AJV485"/>
      <c r="AJW485"/>
      <c r="AJX485"/>
      <c r="AJY485"/>
      <c r="AJZ485"/>
      <c r="AKA485"/>
      <c r="AKB485"/>
      <c r="AKC485"/>
      <c r="AKD485"/>
      <c r="AKE485"/>
      <c r="AKF485"/>
      <c r="AKG485"/>
      <c r="AKH485"/>
      <c r="AKI485"/>
      <c r="AKJ485"/>
      <c r="AKK485"/>
      <c r="AKL485"/>
      <c r="AKM485"/>
      <c r="AKN485"/>
      <c r="AKO485"/>
      <c r="AKP485"/>
      <c r="AKQ485"/>
      <c r="AKR485"/>
      <c r="AKS485"/>
      <c r="AKT485"/>
      <c r="AKU485"/>
      <c r="AKV485"/>
      <c r="AKW485"/>
      <c r="AKX485"/>
      <c r="AKY485"/>
      <c r="AKZ485"/>
      <c r="ALA485"/>
      <c r="ALB485"/>
      <c r="ALC485"/>
      <c r="ALD485"/>
      <c r="ALE485"/>
      <c r="ALF485"/>
      <c r="ALG485"/>
      <c r="ALH485"/>
      <c r="ALI485"/>
      <c r="ALJ485"/>
      <c r="ALK485"/>
      <c r="ALL485"/>
      <c r="ALM485"/>
      <c r="ALN485"/>
      <c r="ALO485"/>
      <c r="ALP485"/>
      <c r="ALQ485"/>
      <c r="ALR485"/>
      <c r="ALS485"/>
      <c r="ALT485"/>
      <c r="ALU485"/>
      <c r="ALV485"/>
      <c r="ALW485"/>
      <c r="ALX485"/>
      <c r="ALY485"/>
      <c r="ALZ485"/>
      <c r="AMA485"/>
      <c r="AMB485"/>
      <c r="AMC485"/>
      <c r="AMD485"/>
      <c r="AME485"/>
      <c r="AMF485"/>
      <c r="AMG485"/>
      <c r="AMH485"/>
      <c r="AMI485"/>
      <c r="AMJ485"/>
    </row>
    <row r="486" spans="1:1024" ht="20" customHeight="1" x14ac:dyDescent="0.2">
      <c r="A486"/>
      <c r="B486"/>
      <c r="C486"/>
      <c r="D486"/>
      <c r="E486" s="2"/>
      <c r="F486" s="2"/>
      <c r="G486" s="271"/>
      <c r="H486" s="240"/>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c r="ST486"/>
      <c r="SU486"/>
      <c r="SV486"/>
      <c r="SW486"/>
      <c r="SX486"/>
      <c r="SY486"/>
      <c r="SZ486"/>
      <c r="TA486"/>
      <c r="TB486"/>
      <c r="TC486"/>
      <c r="TD486"/>
      <c r="TE486"/>
      <c r="TF486"/>
      <c r="TG486"/>
      <c r="TH486"/>
      <c r="TI486"/>
      <c r="TJ486"/>
      <c r="TK486"/>
      <c r="TL486"/>
      <c r="TM486"/>
      <c r="TN486"/>
      <c r="TO486"/>
      <c r="TP486"/>
      <c r="TQ486"/>
      <c r="TR486"/>
      <c r="TS486"/>
      <c r="TT486"/>
      <c r="TU486"/>
      <c r="TV486"/>
      <c r="TW486"/>
      <c r="TX486"/>
      <c r="TY486"/>
      <c r="TZ486"/>
      <c r="UA486"/>
      <c r="UB486"/>
      <c r="UC486"/>
      <c r="UD486"/>
      <c r="UE486"/>
      <c r="UF486"/>
      <c r="UG486"/>
      <c r="UH486"/>
      <c r="UI486"/>
      <c r="UJ486"/>
      <c r="UK486"/>
      <c r="UL486"/>
      <c r="UM486"/>
      <c r="UN486"/>
      <c r="UO486"/>
      <c r="UP486"/>
      <c r="UQ486"/>
      <c r="UR486"/>
      <c r="US486"/>
      <c r="UT486"/>
      <c r="UU486"/>
      <c r="UV486"/>
      <c r="UW486"/>
      <c r="UX486"/>
      <c r="UY486"/>
      <c r="UZ486"/>
      <c r="VA486"/>
      <c r="VB486"/>
      <c r="VC486"/>
      <c r="VD486"/>
      <c r="VE486"/>
      <c r="VF486"/>
      <c r="VG486"/>
      <c r="VH486"/>
      <c r="VI486"/>
      <c r="VJ486"/>
      <c r="VK486"/>
      <c r="VL486"/>
      <c r="VM486"/>
      <c r="VN486"/>
      <c r="VO486"/>
      <c r="VP486"/>
      <c r="VQ486"/>
      <c r="VR486"/>
      <c r="VS486"/>
      <c r="VT486"/>
      <c r="VU486"/>
      <c r="VV486"/>
      <c r="VW486"/>
      <c r="VX486"/>
      <c r="VY486"/>
      <c r="VZ486"/>
      <c r="WA486"/>
      <c r="WB486"/>
      <c r="WC486"/>
      <c r="WD486"/>
      <c r="WE486"/>
      <c r="WF486"/>
      <c r="WG486"/>
      <c r="WH486"/>
      <c r="WI486"/>
      <c r="WJ486"/>
      <c r="WK486"/>
      <c r="WL486"/>
      <c r="WM486"/>
      <c r="WN486"/>
      <c r="WO486"/>
      <c r="WP486"/>
      <c r="WQ486"/>
      <c r="WR486"/>
      <c r="WS486"/>
      <c r="WT486"/>
      <c r="WU486"/>
      <c r="WV486"/>
      <c r="WW486"/>
      <c r="WX486"/>
      <c r="WY486"/>
      <c r="WZ486"/>
      <c r="XA486"/>
      <c r="XB486"/>
      <c r="XC486"/>
      <c r="XD486"/>
      <c r="XE486"/>
      <c r="XF486"/>
      <c r="XG486"/>
      <c r="XH486"/>
      <c r="XI486"/>
      <c r="XJ486"/>
      <c r="XK486"/>
      <c r="XL486"/>
      <c r="XM486"/>
      <c r="XN486"/>
      <c r="XO486"/>
      <c r="XP486"/>
      <c r="XQ486"/>
      <c r="XR486"/>
      <c r="XS486"/>
      <c r="XT486"/>
      <c r="XU486"/>
      <c r="XV486"/>
      <c r="XW486"/>
      <c r="XX486"/>
      <c r="XY486"/>
      <c r="XZ486"/>
      <c r="YA486"/>
      <c r="YB486"/>
      <c r="YC486"/>
      <c r="YD486"/>
      <c r="YE486"/>
      <c r="YF486"/>
      <c r="YG486"/>
      <c r="YH486"/>
      <c r="YI486"/>
      <c r="YJ486"/>
      <c r="YK486"/>
      <c r="YL486"/>
      <c r="YM486"/>
      <c r="YN486"/>
      <c r="YO486"/>
      <c r="YP486"/>
      <c r="YQ486"/>
      <c r="YR486"/>
      <c r="YS486"/>
      <c r="YT486"/>
      <c r="YU486"/>
      <c r="YV486"/>
      <c r="YW486"/>
      <c r="YX486"/>
      <c r="YY486"/>
      <c r="YZ486"/>
      <c r="ZA486"/>
      <c r="ZB486"/>
      <c r="ZC486"/>
      <c r="ZD486"/>
      <c r="ZE486"/>
      <c r="ZF486"/>
      <c r="ZG486"/>
      <c r="ZH486"/>
      <c r="ZI486"/>
      <c r="ZJ486"/>
      <c r="ZK486"/>
      <c r="ZL486"/>
      <c r="ZM486"/>
      <c r="ZN486"/>
      <c r="ZO486"/>
      <c r="ZP486"/>
      <c r="ZQ486"/>
      <c r="ZR486"/>
      <c r="ZS486"/>
      <c r="ZT486"/>
      <c r="ZU486"/>
      <c r="ZV486"/>
      <c r="ZW486"/>
      <c r="ZX486"/>
      <c r="ZY486"/>
      <c r="ZZ486"/>
      <c r="AAA486"/>
      <c r="AAB486"/>
      <c r="AAC486"/>
      <c r="AAD486"/>
      <c r="AAE486"/>
      <c r="AAF486"/>
      <c r="AAG486"/>
      <c r="AAH486"/>
      <c r="AAI486"/>
      <c r="AAJ486"/>
      <c r="AAK486"/>
      <c r="AAL486"/>
      <c r="AAM486"/>
      <c r="AAN486"/>
      <c r="AAO486"/>
      <c r="AAP486"/>
      <c r="AAQ486"/>
      <c r="AAR486"/>
      <c r="AAS486"/>
      <c r="AAT486"/>
      <c r="AAU486"/>
      <c r="AAV486"/>
      <c r="AAW486"/>
      <c r="AAX486"/>
      <c r="AAY486"/>
      <c r="AAZ486"/>
      <c r="ABA486"/>
      <c r="ABB486"/>
      <c r="ABC486"/>
      <c r="ABD486"/>
      <c r="ABE486"/>
      <c r="ABF486"/>
      <c r="ABG486"/>
      <c r="ABH486"/>
      <c r="ABI486"/>
      <c r="ABJ486"/>
      <c r="ABK486"/>
      <c r="ABL486"/>
      <c r="ABM486"/>
      <c r="ABN486"/>
      <c r="ABO486"/>
      <c r="ABP486"/>
      <c r="ABQ486"/>
      <c r="ABR486"/>
      <c r="ABS486"/>
      <c r="ABT486"/>
      <c r="ABU486"/>
      <c r="ABV486"/>
      <c r="ABW486"/>
      <c r="ABX486"/>
      <c r="ABY486"/>
      <c r="ABZ486"/>
      <c r="ACA486"/>
      <c r="ACB486"/>
      <c r="ACC486"/>
      <c r="ACD486"/>
      <c r="ACE486"/>
      <c r="ACF486"/>
      <c r="ACG486"/>
      <c r="ACH486"/>
      <c r="ACI486"/>
      <c r="ACJ486"/>
      <c r="ACK486"/>
      <c r="ACL486"/>
      <c r="ACM486"/>
      <c r="ACN486"/>
      <c r="ACO486"/>
      <c r="ACP486"/>
      <c r="ACQ486"/>
      <c r="ACR486"/>
      <c r="ACS486"/>
      <c r="ACT486"/>
      <c r="ACU486"/>
      <c r="ACV486"/>
      <c r="ACW486"/>
      <c r="ACX486"/>
      <c r="ACY486"/>
      <c r="ACZ486"/>
      <c r="ADA486"/>
      <c r="ADB486"/>
      <c r="ADC486"/>
      <c r="ADD486"/>
      <c r="ADE486"/>
      <c r="ADF486"/>
      <c r="ADG486"/>
      <c r="ADH486"/>
      <c r="ADI486"/>
      <c r="ADJ486"/>
      <c r="ADK486"/>
      <c r="ADL486"/>
      <c r="ADM486"/>
      <c r="ADN486"/>
      <c r="ADO486"/>
      <c r="ADP486"/>
      <c r="ADQ486"/>
      <c r="ADR486"/>
      <c r="ADS486"/>
      <c r="ADT486"/>
      <c r="ADU486"/>
      <c r="ADV486"/>
      <c r="ADW486"/>
      <c r="ADX486"/>
      <c r="ADY486"/>
      <c r="ADZ486"/>
      <c r="AEA486"/>
      <c r="AEB486"/>
      <c r="AEC486"/>
      <c r="AED486"/>
      <c r="AEE486"/>
      <c r="AEF486"/>
      <c r="AEG486"/>
      <c r="AEH486"/>
      <c r="AEI486"/>
      <c r="AEJ486"/>
      <c r="AEK486"/>
      <c r="AEL486"/>
      <c r="AEM486"/>
      <c r="AEN486"/>
      <c r="AEO486"/>
      <c r="AEP486"/>
      <c r="AEQ486"/>
      <c r="AER486"/>
      <c r="AES486"/>
      <c r="AET486"/>
      <c r="AEU486"/>
      <c r="AEV486"/>
      <c r="AEW486"/>
      <c r="AEX486"/>
      <c r="AEY486"/>
      <c r="AEZ486"/>
      <c r="AFA486"/>
      <c r="AFB486"/>
      <c r="AFC486"/>
      <c r="AFD486"/>
      <c r="AFE486"/>
      <c r="AFF486"/>
      <c r="AFG486"/>
      <c r="AFH486"/>
      <c r="AFI486"/>
      <c r="AFJ486"/>
      <c r="AFK486"/>
      <c r="AFL486"/>
      <c r="AFM486"/>
      <c r="AFN486"/>
      <c r="AFO486"/>
      <c r="AFP486"/>
      <c r="AFQ486"/>
      <c r="AFR486"/>
      <c r="AFS486"/>
      <c r="AFT486"/>
      <c r="AFU486"/>
      <c r="AFV486"/>
      <c r="AFW486"/>
      <c r="AFX486"/>
      <c r="AFY486"/>
      <c r="AFZ486"/>
      <c r="AGA486"/>
      <c r="AGB486"/>
      <c r="AGC486"/>
      <c r="AGD486"/>
      <c r="AGE486"/>
      <c r="AGF486"/>
      <c r="AGG486"/>
      <c r="AGH486"/>
      <c r="AGI486"/>
      <c r="AGJ486"/>
      <c r="AGK486"/>
      <c r="AGL486"/>
      <c r="AGM486"/>
      <c r="AGN486"/>
      <c r="AGO486"/>
      <c r="AGP486"/>
      <c r="AGQ486"/>
      <c r="AGR486"/>
      <c r="AGS486"/>
      <c r="AGT486"/>
      <c r="AGU486"/>
      <c r="AGV486"/>
      <c r="AGW486"/>
      <c r="AGX486"/>
      <c r="AGY486"/>
      <c r="AGZ486"/>
      <c r="AHA486"/>
      <c r="AHB486"/>
      <c r="AHC486"/>
      <c r="AHD486"/>
      <c r="AHE486"/>
      <c r="AHF486"/>
      <c r="AHG486"/>
      <c r="AHH486"/>
      <c r="AHI486"/>
      <c r="AHJ486"/>
      <c r="AHK486"/>
      <c r="AHL486"/>
      <c r="AHM486"/>
      <c r="AHN486"/>
      <c r="AHO486"/>
      <c r="AHP486"/>
      <c r="AHQ486"/>
      <c r="AHR486"/>
      <c r="AHS486"/>
      <c r="AHT486"/>
      <c r="AHU486"/>
      <c r="AHV486"/>
      <c r="AHW486"/>
      <c r="AHX486"/>
      <c r="AHY486"/>
      <c r="AHZ486"/>
      <c r="AIA486"/>
      <c r="AIB486"/>
      <c r="AIC486"/>
      <c r="AID486"/>
      <c r="AIE486"/>
      <c r="AIF486"/>
      <c r="AIG486"/>
      <c r="AIH486"/>
      <c r="AII486"/>
      <c r="AIJ486"/>
      <c r="AIK486"/>
      <c r="AIL486"/>
      <c r="AIM486"/>
      <c r="AIN486"/>
      <c r="AIO486"/>
      <c r="AIP486"/>
      <c r="AIQ486"/>
      <c r="AIR486"/>
      <c r="AIS486"/>
      <c r="AIT486"/>
      <c r="AIU486"/>
      <c r="AIV486"/>
      <c r="AIW486"/>
      <c r="AIX486"/>
      <c r="AIY486"/>
      <c r="AIZ486"/>
      <c r="AJA486"/>
      <c r="AJB486"/>
      <c r="AJC486"/>
      <c r="AJD486"/>
      <c r="AJE486"/>
      <c r="AJF486"/>
      <c r="AJG486"/>
      <c r="AJH486"/>
      <c r="AJI486"/>
      <c r="AJJ486"/>
      <c r="AJK486"/>
      <c r="AJL486"/>
      <c r="AJM486"/>
      <c r="AJN486"/>
      <c r="AJO486"/>
      <c r="AJP486"/>
      <c r="AJQ486"/>
      <c r="AJR486"/>
      <c r="AJS486"/>
      <c r="AJT486"/>
      <c r="AJU486"/>
      <c r="AJV486"/>
      <c r="AJW486"/>
      <c r="AJX486"/>
      <c r="AJY486"/>
      <c r="AJZ486"/>
      <c r="AKA486"/>
      <c r="AKB486"/>
      <c r="AKC486"/>
      <c r="AKD486"/>
      <c r="AKE486"/>
      <c r="AKF486"/>
      <c r="AKG486"/>
      <c r="AKH486"/>
      <c r="AKI486"/>
      <c r="AKJ486"/>
      <c r="AKK486"/>
      <c r="AKL486"/>
      <c r="AKM486"/>
      <c r="AKN486"/>
      <c r="AKO486"/>
      <c r="AKP486"/>
      <c r="AKQ486"/>
      <c r="AKR486"/>
      <c r="AKS486"/>
      <c r="AKT486"/>
      <c r="AKU486"/>
      <c r="AKV486"/>
      <c r="AKW486"/>
      <c r="AKX486"/>
      <c r="AKY486"/>
      <c r="AKZ486"/>
      <c r="ALA486"/>
      <c r="ALB486"/>
      <c r="ALC486"/>
      <c r="ALD486"/>
      <c r="ALE486"/>
      <c r="ALF486"/>
      <c r="ALG486"/>
      <c r="ALH486"/>
      <c r="ALI486"/>
      <c r="ALJ486"/>
      <c r="ALK486"/>
      <c r="ALL486"/>
      <c r="ALM486"/>
      <c r="ALN486"/>
      <c r="ALO486"/>
      <c r="ALP486"/>
      <c r="ALQ486"/>
      <c r="ALR486"/>
      <c r="ALS486"/>
      <c r="ALT486"/>
      <c r="ALU486"/>
      <c r="ALV486"/>
      <c r="ALW486"/>
      <c r="ALX486"/>
      <c r="ALY486"/>
      <c r="ALZ486"/>
      <c r="AMA486"/>
      <c r="AMB486"/>
      <c r="AMC486"/>
      <c r="AMD486"/>
      <c r="AME486"/>
      <c r="AMF486"/>
      <c r="AMG486"/>
      <c r="AMH486"/>
      <c r="AMI486"/>
      <c r="AMJ486"/>
    </row>
    <row r="487" spans="1:1024" ht="20" customHeight="1" x14ac:dyDescent="0.2">
      <c r="A487"/>
      <c r="B487"/>
      <c r="C487"/>
      <c r="D487"/>
      <c r="E487" s="2"/>
      <c r="F487" s="2"/>
      <c r="G487" s="271"/>
      <c r="H487" s="240"/>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c r="AAA487"/>
      <c r="AAB487"/>
      <c r="AAC487"/>
      <c r="AAD487"/>
      <c r="AAE487"/>
      <c r="AAF487"/>
      <c r="AAG487"/>
      <c r="AAH487"/>
      <c r="AAI487"/>
      <c r="AAJ487"/>
      <c r="AAK487"/>
      <c r="AAL487"/>
      <c r="AAM487"/>
      <c r="AAN487"/>
      <c r="AAO487"/>
      <c r="AAP487"/>
      <c r="AAQ487"/>
      <c r="AAR487"/>
      <c r="AAS487"/>
      <c r="AAT487"/>
      <c r="AAU487"/>
      <c r="AAV487"/>
      <c r="AAW487"/>
      <c r="AAX487"/>
      <c r="AAY487"/>
      <c r="AAZ487"/>
      <c r="ABA487"/>
      <c r="ABB487"/>
      <c r="ABC487"/>
      <c r="ABD487"/>
      <c r="ABE487"/>
      <c r="ABF487"/>
      <c r="ABG487"/>
      <c r="ABH487"/>
      <c r="ABI487"/>
      <c r="ABJ487"/>
      <c r="ABK487"/>
      <c r="ABL487"/>
      <c r="ABM487"/>
      <c r="ABN487"/>
      <c r="ABO487"/>
      <c r="ABP487"/>
      <c r="ABQ487"/>
      <c r="ABR487"/>
      <c r="ABS487"/>
      <c r="ABT487"/>
      <c r="ABU487"/>
      <c r="ABV487"/>
      <c r="ABW487"/>
      <c r="ABX487"/>
      <c r="ABY487"/>
      <c r="ABZ487"/>
      <c r="ACA487"/>
      <c r="ACB487"/>
      <c r="ACC487"/>
      <c r="ACD487"/>
      <c r="ACE487"/>
      <c r="ACF487"/>
      <c r="ACG487"/>
      <c r="ACH487"/>
      <c r="ACI487"/>
      <c r="ACJ487"/>
      <c r="ACK487"/>
      <c r="ACL487"/>
      <c r="ACM487"/>
      <c r="ACN487"/>
      <c r="ACO487"/>
      <c r="ACP487"/>
      <c r="ACQ487"/>
      <c r="ACR487"/>
      <c r="ACS487"/>
      <c r="ACT487"/>
      <c r="ACU487"/>
      <c r="ACV487"/>
      <c r="ACW487"/>
      <c r="ACX487"/>
      <c r="ACY487"/>
      <c r="ACZ487"/>
      <c r="ADA487"/>
      <c r="ADB487"/>
      <c r="ADC487"/>
      <c r="ADD487"/>
      <c r="ADE487"/>
      <c r="ADF487"/>
      <c r="ADG487"/>
      <c r="ADH487"/>
      <c r="ADI487"/>
      <c r="ADJ487"/>
      <c r="ADK487"/>
      <c r="ADL487"/>
      <c r="ADM487"/>
      <c r="ADN487"/>
      <c r="ADO487"/>
      <c r="ADP487"/>
      <c r="ADQ487"/>
      <c r="ADR487"/>
      <c r="ADS487"/>
      <c r="ADT487"/>
      <c r="ADU487"/>
      <c r="ADV487"/>
      <c r="ADW487"/>
      <c r="ADX487"/>
      <c r="ADY487"/>
      <c r="ADZ487"/>
      <c r="AEA487"/>
      <c r="AEB487"/>
      <c r="AEC487"/>
      <c r="AED487"/>
      <c r="AEE487"/>
      <c r="AEF487"/>
      <c r="AEG487"/>
      <c r="AEH487"/>
      <c r="AEI487"/>
      <c r="AEJ487"/>
      <c r="AEK487"/>
      <c r="AEL487"/>
      <c r="AEM487"/>
      <c r="AEN487"/>
      <c r="AEO487"/>
      <c r="AEP487"/>
      <c r="AEQ487"/>
      <c r="AER487"/>
      <c r="AES487"/>
      <c r="AET487"/>
      <c r="AEU487"/>
      <c r="AEV487"/>
      <c r="AEW487"/>
      <c r="AEX487"/>
      <c r="AEY487"/>
      <c r="AEZ487"/>
      <c r="AFA487"/>
      <c r="AFB487"/>
      <c r="AFC487"/>
      <c r="AFD487"/>
      <c r="AFE487"/>
      <c r="AFF487"/>
      <c r="AFG487"/>
      <c r="AFH487"/>
      <c r="AFI487"/>
      <c r="AFJ487"/>
      <c r="AFK487"/>
      <c r="AFL487"/>
      <c r="AFM487"/>
      <c r="AFN487"/>
      <c r="AFO487"/>
      <c r="AFP487"/>
      <c r="AFQ487"/>
      <c r="AFR487"/>
      <c r="AFS487"/>
      <c r="AFT487"/>
      <c r="AFU487"/>
      <c r="AFV487"/>
      <c r="AFW487"/>
      <c r="AFX487"/>
      <c r="AFY487"/>
      <c r="AFZ487"/>
      <c r="AGA487"/>
      <c r="AGB487"/>
      <c r="AGC487"/>
      <c r="AGD487"/>
      <c r="AGE487"/>
      <c r="AGF487"/>
      <c r="AGG487"/>
      <c r="AGH487"/>
      <c r="AGI487"/>
      <c r="AGJ487"/>
      <c r="AGK487"/>
      <c r="AGL487"/>
      <c r="AGM487"/>
      <c r="AGN487"/>
      <c r="AGO487"/>
      <c r="AGP487"/>
      <c r="AGQ487"/>
      <c r="AGR487"/>
      <c r="AGS487"/>
      <c r="AGT487"/>
      <c r="AGU487"/>
      <c r="AGV487"/>
      <c r="AGW487"/>
      <c r="AGX487"/>
      <c r="AGY487"/>
      <c r="AGZ487"/>
      <c r="AHA487"/>
      <c r="AHB487"/>
      <c r="AHC487"/>
      <c r="AHD487"/>
      <c r="AHE487"/>
      <c r="AHF487"/>
      <c r="AHG487"/>
      <c r="AHH487"/>
      <c r="AHI487"/>
      <c r="AHJ487"/>
      <c r="AHK487"/>
      <c r="AHL487"/>
      <c r="AHM487"/>
      <c r="AHN487"/>
      <c r="AHO487"/>
      <c r="AHP487"/>
      <c r="AHQ487"/>
      <c r="AHR487"/>
      <c r="AHS487"/>
      <c r="AHT487"/>
      <c r="AHU487"/>
      <c r="AHV487"/>
      <c r="AHW487"/>
      <c r="AHX487"/>
      <c r="AHY487"/>
      <c r="AHZ487"/>
      <c r="AIA487"/>
      <c r="AIB487"/>
      <c r="AIC487"/>
      <c r="AID487"/>
      <c r="AIE487"/>
      <c r="AIF487"/>
      <c r="AIG487"/>
      <c r="AIH487"/>
      <c r="AII487"/>
      <c r="AIJ487"/>
      <c r="AIK487"/>
      <c r="AIL487"/>
      <c r="AIM487"/>
      <c r="AIN487"/>
      <c r="AIO487"/>
      <c r="AIP487"/>
      <c r="AIQ487"/>
      <c r="AIR487"/>
      <c r="AIS487"/>
      <c r="AIT487"/>
      <c r="AIU487"/>
      <c r="AIV487"/>
      <c r="AIW487"/>
      <c r="AIX487"/>
      <c r="AIY487"/>
      <c r="AIZ487"/>
      <c r="AJA487"/>
      <c r="AJB487"/>
      <c r="AJC487"/>
      <c r="AJD487"/>
      <c r="AJE487"/>
      <c r="AJF487"/>
      <c r="AJG487"/>
      <c r="AJH487"/>
      <c r="AJI487"/>
      <c r="AJJ487"/>
      <c r="AJK487"/>
      <c r="AJL487"/>
      <c r="AJM487"/>
      <c r="AJN487"/>
      <c r="AJO487"/>
      <c r="AJP487"/>
      <c r="AJQ487"/>
      <c r="AJR487"/>
      <c r="AJS487"/>
      <c r="AJT487"/>
      <c r="AJU487"/>
      <c r="AJV487"/>
      <c r="AJW487"/>
      <c r="AJX487"/>
      <c r="AJY487"/>
      <c r="AJZ487"/>
      <c r="AKA487"/>
      <c r="AKB487"/>
      <c r="AKC487"/>
      <c r="AKD487"/>
      <c r="AKE487"/>
      <c r="AKF487"/>
      <c r="AKG487"/>
      <c r="AKH487"/>
      <c r="AKI487"/>
      <c r="AKJ487"/>
      <c r="AKK487"/>
      <c r="AKL487"/>
      <c r="AKM487"/>
      <c r="AKN487"/>
      <c r="AKO487"/>
      <c r="AKP487"/>
      <c r="AKQ487"/>
      <c r="AKR487"/>
      <c r="AKS487"/>
      <c r="AKT487"/>
      <c r="AKU487"/>
      <c r="AKV487"/>
      <c r="AKW487"/>
      <c r="AKX487"/>
      <c r="AKY487"/>
      <c r="AKZ487"/>
      <c r="ALA487"/>
      <c r="ALB487"/>
      <c r="ALC487"/>
      <c r="ALD487"/>
      <c r="ALE487"/>
      <c r="ALF487"/>
      <c r="ALG487"/>
      <c r="ALH487"/>
      <c r="ALI487"/>
      <c r="ALJ487"/>
      <c r="ALK487"/>
      <c r="ALL487"/>
      <c r="ALM487"/>
      <c r="ALN487"/>
      <c r="ALO487"/>
      <c r="ALP487"/>
      <c r="ALQ487"/>
      <c r="ALR487"/>
      <c r="ALS487"/>
      <c r="ALT487"/>
      <c r="ALU487"/>
      <c r="ALV487"/>
      <c r="ALW487"/>
      <c r="ALX487"/>
      <c r="ALY487"/>
      <c r="ALZ487"/>
      <c r="AMA487"/>
      <c r="AMB487"/>
      <c r="AMC487"/>
      <c r="AMD487"/>
      <c r="AME487"/>
      <c r="AMF487"/>
      <c r="AMG487"/>
      <c r="AMH487"/>
      <c r="AMI487"/>
      <c r="AMJ487"/>
    </row>
    <row r="488" spans="1:1024" ht="20" customHeight="1" x14ac:dyDescent="0.2">
      <c r="A488"/>
      <c r="B488"/>
      <c r="C488"/>
      <c r="D488"/>
      <c r="E488" s="2"/>
      <c r="F488" s="2"/>
      <c r="G488" s="271"/>
      <c r="H488" s="240"/>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c r="ST488"/>
      <c r="SU488"/>
      <c r="SV488"/>
      <c r="SW488"/>
      <c r="SX488"/>
      <c r="SY488"/>
      <c r="SZ488"/>
      <c r="TA488"/>
      <c r="TB488"/>
      <c r="TC488"/>
      <c r="TD488"/>
      <c r="TE488"/>
      <c r="TF488"/>
      <c r="TG488"/>
      <c r="TH488"/>
      <c r="TI488"/>
      <c r="TJ488"/>
      <c r="TK488"/>
      <c r="TL488"/>
      <c r="TM488"/>
      <c r="TN488"/>
      <c r="TO488"/>
      <c r="TP488"/>
      <c r="TQ488"/>
      <c r="TR488"/>
      <c r="TS488"/>
      <c r="TT488"/>
      <c r="TU488"/>
      <c r="TV488"/>
      <c r="TW488"/>
      <c r="TX488"/>
      <c r="TY488"/>
      <c r="TZ488"/>
      <c r="UA488"/>
      <c r="UB488"/>
      <c r="UC488"/>
      <c r="UD488"/>
      <c r="UE488"/>
      <c r="UF488"/>
      <c r="UG488"/>
      <c r="UH488"/>
      <c r="UI488"/>
      <c r="UJ488"/>
      <c r="UK488"/>
      <c r="UL488"/>
      <c r="UM488"/>
      <c r="UN488"/>
      <c r="UO488"/>
      <c r="UP488"/>
      <c r="UQ488"/>
      <c r="UR488"/>
      <c r="US488"/>
      <c r="UT488"/>
      <c r="UU488"/>
      <c r="UV488"/>
      <c r="UW488"/>
      <c r="UX488"/>
      <c r="UY488"/>
      <c r="UZ488"/>
      <c r="VA488"/>
      <c r="VB488"/>
      <c r="VC488"/>
      <c r="VD488"/>
      <c r="VE488"/>
      <c r="VF488"/>
      <c r="VG488"/>
      <c r="VH488"/>
      <c r="VI488"/>
      <c r="VJ488"/>
      <c r="VK488"/>
      <c r="VL488"/>
      <c r="VM488"/>
      <c r="VN488"/>
      <c r="VO488"/>
      <c r="VP488"/>
      <c r="VQ488"/>
      <c r="VR488"/>
      <c r="VS488"/>
      <c r="VT488"/>
      <c r="VU488"/>
      <c r="VV488"/>
      <c r="VW488"/>
      <c r="VX488"/>
      <c r="VY488"/>
      <c r="VZ488"/>
      <c r="WA488"/>
      <c r="WB488"/>
      <c r="WC488"/>
      <c r="WD488"/>
      <c r="WE488"/>
      <c r="WF488"/>
      <c r="WG488"/>
      <c r="WH488"/>
      <c r="WI488"/>
      <c r="WJ488"/>
      <c r="WK488"/>
      <c r="WL488"/>
      <c r="WM488"/>
      <c r="WN488"/>
      <c r="WO488"/>
      <c r="WP488"/>
      <c r="WQ488"/>
      <c r="WR488"/>
      <c r="WS488"/>
      <c r="WT488"/>
      <c r="WU488"/>
      <c r="WV488"/>
      <c r="WW488"/>
      <c r="WX488"/>
      <c r="WY488"/>
      <c r="WZ488"/>
      <c r="XA488"/>
      <c r="XB488"/>
      <c r="XC488"/>
      <c r="XD488"/>
      <c r="XE488"/>
      <c r="XF488"/>
      <c r="XG488"/>
      <c r="XH488"/>
      <c r="XI488"/>
      <c r="XJ488"/>
      <c r="XK488"/>
      <c r="XL488"/>
      <c r="XM488"/>
      <c r="XN488"/>
      <c r="XO488"/>
      <c r="XP488"/>
      <c r="XQ488"/>
      <c r="XR488"/>
      <c r="XS488"/>
      <c r="XT488"/>
      <c r="XU488"/>
      <c r="XV488"/>
      <c r="XW488"/>
      <c r="XX488"/>
      <c r="XY488"/>
      <c r="XZ488"/>
      <c r="YA488"/>
      <c r="YB488"/>
      <c r="YC488"/>
      <c r="YD488"/>
      <c r="YE488"/>
      <c r="YF488"/>
      <c r="YG488"/>
      <c r="YH488"/>
      <c r="YI488"/>
      <c r="YJ488"/>
      <c r="YK488"/>
      <c r="YL488"/>
      <c r="YM488"/>
      <c r="YN488"/>
      <c r="YO488"/>
      <c r="YP488"/>
      <c r="YQ488"/>
      <c r="YR488"/>
      <c r="YS488"/>
      <c r="YT488"/>
      <c r="YU488"/>
      <c r="YV488"/>
      <c r="YW488"/>
      <c r="YX488"/>
      <c r="YY488"/>
      <c r="YZ488"/>
      <c r="ZA488"/>
      <c r="ZB488"/>
      <c r="ZC488"/>
      <c r="ZD488"/>
      <c r="ZE488"/>
      <c r="ZF488"/>
      <c r="ZG488"/>
      <c r="ZH488"/>
      <c r="ZI488"/>
      <c r="ZJ488"/>
      <c r="ZK488"/>
      <c r="ZL488"/>
      <c r="ZM488"/>
      <c r="ZN488"/>
      <c r="ZO488"/>
      <c r="ZP488"/>
      <c r="ZQ488"/>
      <c r="ZR488"/>
      <c r="ZS488"/>
      <c r="ZT488"/>
      <c r="ZU488"/>
      <c r="ZV488"/>
      <c r="ZW488"/>
      <c r="ZX488"/>
      <c r="ZY488"/>
      <c r="ZZ488"/>
      <c r="AAA488"/>
      <c r="AAB488"/>
      <c r="AAC488"/>
      <c r="AAD488"/>
      <c r="AAE488"/>
      <c r="AAF488"/>
      <c r="AAG488"/>
      <c r="AAH488"/>
      <c r="AAI488"/>
      <c r="AAJ488"/>
      <c r="AAK488"/>
      <c r="AAL488"/>
      <c r="AAM488"/>
      <c r="AAN488"/>
      <c r="AAO488"/>
      <c r="AAP488"/>
      <c r="AAQ488"/>
      <c r="AAR488"/>
      <c r="AAS488"/>
      <c r="AAT488"/>
      <c r="AAU488"/>
      <c r="AAV488"/>
      <c r="AAW488"/>
      <c r="AAX488"/>
      <c r="AAY488"/>
      <c r="AAZ488"/>
      <c r="ABA488"/>
      <c r="ABB488"/>
      <c r="ABC488"/>
      <c r="ABD488"/>
      <c r="ABE488"/>
      <c r="ABF488"/>
      <c r="ABG488"/>
      <c r="ABH488"/>
      <c r="ABI488"/>
      <c r="ABJ488"/>
      <c r="ABK488"/>
      <c r="ABL488"/>
      <c r="ABM488"/>
      <c r="ABN488"/>
      <c r="ABO488"/>
      <c r="ABP488"/>
      <c r="ABQ488"/>
      <c r="ABR488"/>
      <c r="ABS488"/>
      <c r="ABT488"/>
      <c r="ABU488"/>
      <c r="ABV488"/>
      <c r="ABW488"/>
      <c r="ABX488"/>
      <c r="ABY488"/>
      <c r="ABZ488"/>
      <c r="ACA488"/>
      <c r="ACB488"/>
      <c r="ACC488"/>
      <c r="ACD488"/>
      <c r="ACE488"/>
      <c r="ACF488"/>
      <c r="ACG488"/>
      <c r="ACH488"/>
      <c r="ACI488"/>
      <c r="ACJ488"/>
      <c r="ACK488"/>
      <c r="ACL488"/>
      <c r="ACM488"/>
      <c r="ACN488"/>
      <c r="ACO488"/>
      <c r="ACP488"/>
      <c r="ACQ488"/>
      <c r="ACR488"/>
      <c r="ACS488"/>
      <c r="ACT488"/>
      <c r="ACU488"/>
      <c r="ACV488"/>
      <c r="ACW488"/>
      <c r="ACX488"/>
      <c r="ACY488"/>
      <c r="ACZ488"/>
      <c r="ADA488"/>
      <c r="ADB488"/>
      <c r="ADC488"/>
      <c r="ADD488"/>
      <c r="ADE488"/>
      <c r="ADF488"/>
      <c r="ADG488"/>
      <c r="ADH488"/>
      <c r="ADI488"/>
      <c r="ADJ488"/>
      <c r="ADK488"/>
      <c r="ADL488"/>
      <c r="ADM488"/>
      <c r="ADN488"/>
      <c r="ADO488"/>
      <c r="ADP488"/>
      <c r="ADQ488"/>
      <c r="ADR488"/>
      <c r="ADS488"/>
      <c r="ADT488"/>
      <c r="ADU488"/>
      <c r="ADV488"/>
      <c r="ADW488"/>
      <c r="ADX488"/>
      <c r="ADY488"/>
      <c r="ADZ488"/>
      <c r="AEA488"/>
      <c r="AEB488"/>
      <c r="AEC488"/>
      <c r="AED488"/>
      <c r="AEE488"/>
      <c r="AEF488"/>
      <c r="AEG488"/>
      <c r="AEH488"/>
      <c r="AEI488"/>
      <c r="AEJ488"/>
      <c r="AEK488"/>
      <c r="AEL488"/>
      <c r="AEM488"/>
      <c r="AEN488"/>
      <c r="AEO488"/>
      <c r="AEP488"/>
      <c r="AEQ488"/>
      <c r="AER488"/>
      <c r="AES488"/>
      <c r="AET488"/>
      <c r="AEU488"/>
      <c r="AEV488"/>
      <c r="AEW488"/>
      <c r="AEX488"/>
      <c r="AEY488"/>
      <c r="AEZ488"/>
      <c r="AFA488"/>
      <c r="AFB488"/>
      <c r="AFC488"/>
      <c r="AFD488"/>
      <c r="AFE488"/>
      <c r="AFF488"/>
      <c r="AFG488"/>
      <c r="AFH488"/>
      <c r="AFI488"/>
      <c r="AFJ488"/>
      <c r="AFK488"/>
      <c r="AFL488"/>
      <c r="AFM488"/>
      <c r="AFN488"/>
      <c r="AFO488"/>
      <c r="AFP488"/>
      <c r="AFQ488"/>
      <c r="AFR488"/>
      <c r="AFS488"/>
      <c r="AFT488"/>
      <c r="AFU488"/>
      <c r="AFV488"/>
      <c r="AFW488"/>
      <c r="AFX488"/>
      <c r="AFY488"/>
      <c r="AFZ488"/>
      <c r="AGA488"/>
      <c r="AGB488"/>
      <c r="AGC488"/>
      <c r="AGD488"/>
      <c r="AGE488"/>
      <c r="AGF488"/>
      <c r="AGG488"/>
      <c r="AGH488"/>
      <c r="AGI488"/>
      <c r="AGJ488"/>
      <c r="AGK488"/>
      <c r="AGL488"/>
      <c r="AGM488"/>
      <c r="AGN488"/>
      <c r="AGO488"/>
      <c r="AGP488"/>
      <c r="AGQ488"/>
      <c r="AGR488"/>
      <c r="AGS488"/>
      <c r="AGT488"/>
      <c r="AGU488"/>
      <c r="AGV488"/>
      <c r="AGW488"/>
      <c r="AGX488"/>
      <c r="AGY488"/>
      <c r="AGZ488"/>
      <c r="AHA488"/>
      <c r="AHB488"/>
      <c r="AHC488"/>
      <c r="AHD488"/>
      <c r="AHE488"/>
      <c r="AHF488"/>
      <c r="AHG488"/>
      <c r="AHH488"/>
      <c r="AHI488"/>
      <c r="AHJ488"/>
      <c r="AHK488"/>
      <c r="AHL488"/>
      <c r="AHM488"/>
      <c r="AHN488"/>
      <c r="AHO488"/>
      <c r="AHP488"/>
      <c r="AHQ488"/>
      <c r="AHR488"/>
      <c r="AHS488"/>
      <c r="AHT488"/>
      <c r="AHU488"/>
      <c r="AHV488"/>
      <c r="AHW488"/>
      <c r="AHX488"/>
      <c r="AHY488"/>
      <c r="AHZ488"/>
      <c r="AIA488"/>
      <c r="AIB488"/>
      <c r="AIC488"/>
      <c r="AID488"/>
      <c r="AIE488"/>
      <c r="AIF488"/>
      <c r="AIG488"/>
      <c r="AIH488"/>
      <c r="AII488"/>
      <c r="AIJ488"/>
      <c r="AIK488"/>
      <c r="AIL488"/>
      <c r="AIM488"/>
      <c r="AIN488"/>
      <c r="AIO488"/>
      <c r="AIP488"/>
      <c r="AIQ488"/>
      <c r="AIR488"/>
      <c r="AIS488"/>
      <c r="AIT488"/>
      <c r="AIU488"/>
      <c r="AIV488"/>
      <c r="AIW488"/>
      <c r="AIX488"/>
      <c r="AIY488"/>
      <c r="AIZ488"/>
      <c r="AJA488"/>
      <c r="AJB488"/>
      <c r="AJC488"/>
      <c r="AJD488"/>
      <c r="AJE488"/>
      <c r="AJF488"/>
      <c r="AJG488"/>
      <c r="AJH488"/>
      <c r="AJI488"/>
      <c r="AJJ488"/>
      <c r="AJK488"/>
      <c r="AJL488"/>
      <c r="AJM488"/>
      <c r="AJN488"/>
      <c r="AJO488"/>
      <c r="AJP488"/>
      <c r="AJQ488"/>
      <c r="AJR488"/>
      <c r="AJS488"/>
      <c r="AJT488"/>
      <c r="AJU488"/>
      <c r="AJV488"/>
      <c r="AJW488"/>
      <c r="AJX488"/>
      <c r="AJY488"/>
      <c r="AJZ488"/>
      <c r="AKA488"/>
      <c r="AKB488"/>
      <c r="AKC488"/>
      <c r="AKD488"/>
      <c r="AKE488"/>
      <c r="AKF488"/>
      <c r="AKG488"/>
      <c r="AKH488"/>
      <c r="AKI488"/>
      <c r="AKJ488"/>
      <c r="AKK488"/>
      <c r="AKL488"/>
      <c r="AKM488"/>
      <c r="AKN488"/>
      <c r="AKO488"/>
      <c r="AKP488"/>
      <c r="AKQ488"/>
      <c r="AKR488"/>
      <c r="AKS488"/>
      <c r="AKT488"/>
      <c r="AKU488"/>
      <c r="AKV488"/>
      <c r="AKW488"/>
      <c r="AKX488"/>
      <c r="AKY488"/>
      <c r="AKZ488"/>
      <c r="ALA488"/>
      <c r="ALB488"/>
      <c r="ALC488"/>
      <c r="ALD488"/>
      <c r="ALE488"/>
      <c r="ALF488"/>
      <c r="ALG488"/>
      <c r="ALH488"/>
      <c r="ALI488"/>
      <c r="ALJ488"/>
      <c r="ALK488"/>
      <c r="ALL488"/>
      <c r="ALM488"/>
      <c r="ALN488"/>
      <c r="ALO488"/>
      <c r="ALP488"/>
      <c r="ALQ488"/>
      <c r="ALR488"/>
      <c r="ALS488"/>
      <c r="ALT488"/>
      <c r="ALU488"/>
      <c r="ALV488"/>
      <c r="ALW488"/>
      <c r="ALX488"/>
      <c r="ALY488"/>
      <c r="ALZ488"/>
      <c r="AMA488"/>
      <c r="AMB488"/>
      <c r="AMC488"/>
      <c r="AMD488"/>
      <c r="AME488"/>
      <c r="AMF488"/>
      <c r="AMG488"/>
      <c r="AMH488"/>
      <c r="AMI488"/>
      <c r="AMJ488"/>
    </row>
    <row r="489" spans="1:1024" ht="20" customHeight="1" x14ac:dyDescent="0.2">
      <c r="A489"/>
      <c r="B489"/>
      <c r="C489"/>
      <c r="D489"/>
      <c r="E489" s="2"/>
      <c r="F489" s="2"/>
      <c r="G489" s="271"/>
      <c r="H489" s="240"/>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c r="ST489"/>
      <c r="SU489"/>
      <c r="SV489"/>
      <c r="SW489"/>
      <c r="SX489"/>
      <c r="SY489"/>
      <c r="SZ489"/>
      <c r="TA489"/>
      <c r="TB489"/>
      <c r="TC489"/>
      <c r="TD489"/>
      <c r="TE489"/>
      <c r="TF489"/>
      <c r="TG489"/>
      <c r="TH489"/>
      <c r="TI489"/>
      <c r="TJ489"/>
      <c r="TK489"/>
      <c r="TL489"/>
      <c r="TM489"/>
      <c r="TN489"/>
      <c r="TO489"/>
      <c r="TP489"/>
      <c r="TQ489"/>
      <c r="TR489"/>
      <c r="TS489"/>
      <c r="TT489"/>
      <c r="TU489"/>
      <c r="TV489"/>
      <c r="TW489"/>
      <c r="TX489"/>
      <c r="TY489"/>
      <c r="TZ489"/>
      <c r="UA489"/>
      <c r="UB489"/>
      <c r="UC489"/>
      <c r="UD489"/>
      <c r="UE489"/>
      <c r="UF489"/>
      <c r="UG489"/>
      <c r="UH489"/>
      <c r="UI489"/>
      <c r="UJ489"/>
      <c r="UK489"/>
      <c r="UL489"/>
      <c r="UM489"/>
      <c r="UN489"/>
      <c r="UO489"/>
      <c r="UP489"/>
      <c r="UQ489"/>
      <c r="UR489"/>
      <c r="US489"/>
      <c r="UT489"/>
      <c r="UU489"/>
      <c r="UV489"/>
      <c r="UW489"/>
      <c r="UX489"/>
      <c r="UY489"/>
      <c r="UZ489"/>
      <c r="VA489"/>
      <c r="VB489"/>
      <c r="VC489"/>
      <c r="VD489"/>
      <c r="VE489"/>
      <c r="VF489"/>
      <c r="VG489"/>
      <c r="VH489"/>
      <c r="VI489"/>
      <c r="VJ489"/>
      <c r="VK489"/>
      <c r="VL489"/>
      <c r="VM489"/>
      <c r="VN489"/>
      <c r="VO489"/>
      <c r="VP489"/>
      <c r="VQ489"/>
      <c r="VR489"/>
      <c r="VS489"/>
      <c r="VT489"/>
      <c r="VU489"/>
      <c r="VV489"/>
      <c r="VW489"/>
      <c r="VX489"/>
      <c r="VY489"/>
      <c r="VZ489"/>
      <c r="WA489"/>
      <c r="WB489"/>
      <c r="WC489"/>
      <c r="WD489"/>
      <c r="WE489"/>
      <c r="WF489"/>
      <c r="WG489"/>
      <c r="WH489"/>
      <c r="WI489"/>
      <c r="WJ489"/>
      <c r="WK489"/>
      <c r="WL489"/>
      <c r="WM489"/>
      <c r="WN489"/>
      <c r="WO489"/>
      <c r="WP489"/>
      <c r="WQ489"/>
      <c r="WR489"/>
      <c r="WS489"/>
      <c r="WT489"/>
      <c r="WU489"/>
      <c r="WV489"/>
      <c r="WW489"/>
      <c r="WX489"/>
      <c r="WY489"/>
      <c r="WZ489"/>
      <c r="XA489"/>
      <c r="XB489"/>
      <c r="XC489"/>
      <c r="XD489"/>
      <c r="XE489"/>
      <c r="XF489"/>
      <c r="XG489"/>
      <c r="XH489"/>
      <c r="XI489"/>
      <c r="XJ489"/>
      <c r="XK489"/>
      <c r="XL489"/>
      <c r="XM489"/>
      <c r="XN489"/>
      <c r="XO489"/>
      <c r="XP489"/>
      <c r="XQ489"/>
      <c r="XR489"/>
      <c r="XS489"/>
      <c r="XT489"/>
      <c r="XU489"/>
      <c r="XV489"/>
      <c r="XW489"/>
      <c r="XX489"/>
      <c r="XY489"/>
      <c r="XZ489"/>
      <c r="YA489"/>
      <c r="YB489"/>
      <c r="YC489"/>
      <c r="YD489"/>
      <c r="YE489"/>
      <c r="YF489"/>
      <c r="YG489"/>
      <c r="YH489"/>
      <c r="YI489"/>
      <c r="YJ489"/>
      <c r="YK489"/>
      <c r="YL489"/>
      <c r="YM489"/>
      <c r="YN489"/>
      <c r="YO489"/>
      <c r="YP489"/>
      <c r="YQ489"/>
      <c r="YR489"/>
      <c r="YS489"/>
      <c r="YT489"/>
      <c r="YU489"/>
      <c r="YV489"/>
      <c r="YW489"/>
      <c r="YX489"/>
      <c r="YY489"/>
      <c r="YZ489"/>
      <c r="ZA489"/>
      <c r="ZB489"/>
      <c r="ZC489"/>
      <c r="ZD489"/>
      <c r="ZE489"/>
      <c r="ZF489"/>
      <c r="ZG489"/>
      <c r="ZH489"/>
      <c r="ZI489"/>
      <c r="ZJ489"/>
      <c r="ZK489"/>
      <c r="ZL489"/>
      <c r="ZM489"/>
      <c r="ZN489"/>
      <c r="ZO489"/>
      <c r="ZP489"/>
      <c r="ZQ489"/>
      <c r="ZR489"/>
      <c r="ZS489"/>
      <c r="ZT489"/>
      <c r="ZU489"/>
      <c r="ZV489"/>
      <c r="ZW489"/>
      <c r="ZX489"/>
      <c r="ZY489"/>
      <c r="ZZ489"/>
      <c r="AAA489"/>
      <c r="AAB489"/>
      <c r="AAC489"/>
      <c r="AAD489"/>
      <c r="AAE489"/>
      <c r="AAF489"/>
      <c r="AAG489"/>
      <c r="AAH489"/>
      <c r="AAI489"/>
      <c r="AAJ489"/>
      <c r="AAK489"/>
      <c r="AAL489"/>
      <c r="AAM489"/>
      <c r="AAN489"/>
      <c r="AAO489"/>
      <c r="AAP489"/>
      <c r="AAQ489"/>
      <c r="AAR489"/>
      <c r="AAS489"/>
      <c r="AAT489"/>
      <c r="AAU489"/>
      <c r="AAV489"/>
      <c r="AAW489"/>
      <c r="AAX489"/>
      <c r="AAY489"/>
      <c r="AAZ489"/>
      <c r="ABA489"/>
      <c r="ABB489"/>
      <c r="ABC489"/>
      <c r="ABD489"/>
      <c r="ABE489"/>
      <c r="ABF489"/>
      <c r="ABG489"/>
      <c r="ABH489"/>
      <c r="ABI489"/>
      <c r="ABJ489"/>
      <c r="ABK489"/>
      <c r="ABL489"/>
      <c r="ABM489"/>
      <c r="ABN489"/>
      <c r="ABO489"/>
      <c r="ABP489"/>
      <c r="ABQ489"/>
      <c r="ABR489"/>
      <c r="ABS489"/>
      <c r="ABT489"/>
      <c r="ABU489"/>
      <c r="ABV489"/>
      <c r="ABW489"/>
      <c r="ABX489"/>
      <c r="ABY489"/>
      <c r="ABZ489"/>
      <c r="ACA489"/>
      <c r="ACB489"/>
      <c r="ACC489"/>
      <c r="ACD489"/>
      <c r="ACE489"/>
      <c r="ACF489"/>
      <c r="ACG489"/>
      <c r="ACH489"/>
      <c r="ACI489"/>
      <c r="ACJ489"/>
      <c r="ACK489"/>
      <c r="ACL489"/>
      <c r="ACM489"/>
      <c r="ACN489"/>
      <c r="ACO489"/>
      <c r="ACP489"/>
      <c r="ACQ489"/>
      <c r="ACR489"/>
      <c r="ACS489"/>
      <c r="ACT489"/>
      <c r="ACU489"/>
      <c r="ACV489"/>
      <c r="ACW489"/>
      <c r="ACX489"/>
      <c r="ACY489"/>
      <c r="ACZ489"/>
      <c r="ADA489"/>
      <c r="ADB489"/>
      <c r="ADC489"/>
      <c r="ADD489"/>
      <c r="ADE489"/>
      <c r="ADF489"/>
      <c r="ADG489"/>
      <c r="ADH489"/>
      <c r="ADI489"/>
      <c r="ADJ489"/>
      <c r="ADK489"/>
      <c r="ADL489"/>
      <c r="ADM489"/>
      <c r="ADN489"/>
      <c r="ADO489"/>
      <c r="ADP489"/>
      <c r="ADQ489"/>
      <c r="ADR489"/>
      <c r="ADS489"/>
      <c r="ADT489"/>
      <c r="ADU489"/>
      <c r="ADV489"/>
      <c r="ADW489"/>
      <c r="ADX489"/>
      <c r="ADY489"/>
      <c r="ADZ489"/>
      <c r="AEA489"/>
      <c r="AEB489"/>
      <c r="AEC489"/>
      <c r="AED489"/>
      <c r="AEE489"/>
      <c r="AEF489"/>
      <c r="AEG489"/>
      <c r="AEH489"/>
      <c r="AEI489"/>
      <c r="AEJ489"/>
      <c r="AEK489"/>
      <c r="AEL489"/>
      <c r="AEM489"/>
      <c r="AEN489"/>
      <c r="AEO489"/>
      <c r="AEP489"/>
      <c r="AEQ489"/>
      <c r="AER489"/>
      <c r="AES489"/>
      <c r="AET489"/>
      <c r="AEU489"/>
      <c r="AEV489"/>
      <c r="AEW489"/>
      <c r="AEX489"/>
      <c r="AEY489"/>
      <c r="AEZ489"/>
      <c r="AFA489"/>
      <c r="AFB489"/>
      <c r="AFC489"/>
      <c r="AFD489"/>
      <c r="AFE489"/>
      <c r="AFF489"/>
      <c r="AFG489"/>
      <c r="AFH489"/>
      <c r="AFI489"/>
      <c r="AFJ489"/>
      <c r="AFK489"/>
      <c r="AFL489"/>
      <c r="AFM489"/>
      <c r="AFN489"/>
      <c r="AFO489"/>
      <c r="AFP489"/>
      <c r="AFQ489"/>
      <c r="AFR489"/>
      <c r="AFS489"/>
      <c r="AFT489"/>
      <c r="AFU489"/>
      <c r="AFV489"/>
      <c r="AFW489"/>
      <c r="AFX489"/>
      <c r="AFY489"/>
      <c r="AFZ489"/>
      <c r="AGA489"/>
      <c r="AGB489"/>
      <c r="AGC489"/>
      <c r="AGD489"/>
      <c r="AGE489"/>
      <c r="AGF489"/>
      <c r="AGG489"/>
      <c r="AGH489"/>
      <c r="AGI489"/>
      <c r="AGJ489"/>
      <c r="AGK489"/>
      <c r="AGL489"/>
      <c r="AGM489"/>
      <c r="AGN489"/>
      <c r="AGO489"/>
      <c r="AGP489"/>
      <c r="AGQ489"/>
      <c r="AGR489"/>
      <c r="AGS489"/>
      <c r="AGT489"/>
      <c r="AGU489"/>
      <c r="AGV489"/>
      <c r="AGW489"/>
      <c r="AGX489"/>
      <c r="AGY489"/>
      <c r="AGZ489"/>
      <c r="AHA489"/>
      <c r="AHB489"/>
      <c r="AHC489"/>
      <c r="AHD489"/>
      <c r="AHE489"/>
      <c r="AHF489"/>
      <c r="AHG489"/>
      <c r="AHH489"/>
      <c r="AHI489"/>
      <c r="AHJ489"/>
      <c r="AHK489"/>
      <c r="AHL489"/>
      <c r="AHM489"/>
      <c r="AHN489"/>
      <c r="AHO489"/>
      <c r="AHP489"/>
      <c r="AHQ489"/>
      <c r="AHR489"/>
      <c r="AHS489"/>
      <c r="AHT489"/>
      <c r="AHU489"/>
      <c r="AHV489"/>
      <c r="AHW489"/>
      <c r="AHX489"/>
      <c r="AHY489"/>
      <c r="AHZ489"/>
      <c r="AIA489"/>
      <c r="AIB489"/>
      <c r="AIC489"/>
      <c r="AID489"/>
      <c r="AIE489"/>
      <c r="AIF489"/>
      <c r="AIG489"/>
      <c r="AIH489"/>
      <c r="AII489"/>
      <c r="AIJ489"/>
      <c r="AIK489"/>
      <c r="AIL489"/>
      <c r="AIM489"/>
      <c r="AIN489"/>
      <c r="AIO489"/>
      <c r="AIP489"/>
      <c r="AIQ489"/>
      <c r="AIR489"/>
      <c r="AIS489"/>
      <c r="AIT489"/>
      <c r="AIU489"/>
      <c r="AIV489"/>
      <c r="AIW489"/>
      <c r="AIX489"/>
      <c r="AIY489"/>
      <c r="AIZ489"/>
      <c r="AJA489"/>
      <c r="AJB489"/>
      <c r="AJC489"/>
      <c r="AJD489"/>
      <c r="AJE489"/>
      <c r="AJF489"/>
      <c r="AJG489"/>
      <c r="AJH489"/>
      <c r="AJI489"/>
      <c r="AJJ489"/>
      <c r="AJK489"/>
      <c r="AJL489"/>
      <c r="AJM489"/>
      <c r="AJN489"/>
      <c r="AJO489"/>
      <c r="AJP489"/>
      <c r="AJQ489"/>
      <c r="AJR489"/>
      <c r="AJS489"/>
      <c r="AJT489"/>
      <c r="AJU489"/>
      <c r="AJV489"/>
      <c r="AJW489"/>
      <c r="AJX489"/>
      <c r="AJY489"/>
      <c r="AJZ489"/>
      <c r="AKA489"/>
      <c r="AKB489"/>
      <c r="AKC489"/>
      <c r="AKD489"/>
      <c r="AKE489"/>
      <c r="AKF489"/>
      <c r="AKG489"/>
      <c r="AKH489"/>
      <c r="AKI489"/>
      <c r="AKJ489"/>
      <c r="AKK489"/>
      <c r="AKL489"/>
      <c r="AKM489"/>
      <c r="AKN489"/>
      <c r="AKO489"/>
      <c r="AKP489"/>
      <c r="AKQ489"/>
      <c r="AKR489"/>
      <c r="AKS489"/>
      <c r="AKT489"/>
      <c r="AKU489"/>
      <c r="AKV489"/>
      <c r="AKW489"/>
      <c r="AKX489"/>
      <c r="AKY489"/>
      <c r="AKZ489"/>
      <c r="ALA489"/>
      <c r="ALB489"/>
      <c r="ALC489"/>
      <c r="ALD489"/>
      <c r="ALE489"/>
      <c r="ALF489"/>
      <c r="ALG489"/>
      <c r="ALH489"/>
      <c r="ALI489"/>
      <c r="ALJ489"/>
      <c r="ALK489"/>
      <c r="ALL489"/>
      <c r="ALM489"/>
      <c r="ALN489"/>
      <c r="ALO489"/>
      <c r="ALP489"/>
      <c r="ALQ489"/>
      <c r="ALR489"/>
      <c r="ALS489"/>
      <c r="ALT489"/>
      <c r="ALU489"/>
      <c r="ALV489"/>
      <c r="ALW489"/>
      <c r="ALX489"/>
      <c r="ALY489"/>
      <c r="ALZ489"/>
      <c r="AMA489"/>
      <c r="AMB489"/>
      <c r="AMC489"/>
      <c r="AMD489"/>
      <c r="AME489"/>
      <c r="AMF489"/>
      <c r="AMG489"/>
      <c r="AMH489"/>
      <c r="AMI489"/>
      <c r="AMJ489"/>
    </row>
    <row r="490" spans="1:1024" ht="20" customHeight="1" x14ac:dyDescent="0.2">
      <c r="A490"/>
      <c r="B490"/>
      <c r="C490"/>
      <c r="D490"/>
      <c r="E490" s="2"/>
      <c r="F490" s="2"/>
      <c r="G490" s="271"/>
      <c r="H490" s="24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c r="AAA490"/>
      <c r="AAB490"/>
      <c r="AAC490"/>
      <c r="AAD490"/>
      <c r="AAE490"/>
      <c r="AAF490"/>
      <c r="AAG490"/>
      <c r="AAH490"/>
      <c r="AAI490"/>
      <c r="AAJ490"/>
      <c r="AAK490"/>
      <c r="AAL490"/>
      <c r="AAM490"/>
      <c r="AAN490"/>
      <c r="AAO490"/>
      <c r="AAP490"/>
      <c r="AAQ490"/>
      <c r="AAR490"/>
      <c r="AAS490"/>
      <c r="AAT490"/>
      <c r="AAU490"/>
      <c r="AAV490"/>
      <c r="AAW490"/>
      <c r="AAX490"/>
      <c r="AAY490"/>
      <c r="AAZ490"/>
      <c r="ABA490"/>
      <c r="ABB490"/>
      <c r="ABC490"/>
      <c r="ABD490"/>
      <c r="ABE490"/>
      <c r="ABF490"/>
      <c r="ABG490"/>
      <c r="ABH490"/>
      <c r="ABI490"/>
      <c r="ABJ490"/>
      <c r="ABK490"/>
      <c r="ABL490"/>
      <c r="ABM490"/>
      <c r="ABN490"/>
      <c r="ABO490"/>
      <c r="ABP490"/>
      <c r="ABQ490"/>
      <c r="ABR490"/>
      <c r="ABS490"/>
      <c r="ABT490"/>
      <c r="ABU490"/>
      <c r="ABV490"/>
      <c r="ABW490"/>
      <c r="ABX490"/>
      <c r="ABY490"/>
      <c r="ABZ490"/>
      <c r="ACA490"/>
      <c r="ACB490"/>
      <c r="ACC490"/>
      <c r="ACD490"/>
      <c r="ACE490"/>
      <c r="ACF490"/>
      <c r="ACG490"/>
      <c r="ACH490"/>
      <c r="ACI490"/>
      <c r="ACJ490"/>
      <c r="ACK490"/>
      <c r="ACL490"/>
      <c r="ACM490"/>
      <c r="ACN490"/>
      <c r="ACO490"/>
      <c r="ACP490"/>
      <c r="ACQ490"/>
      <c r="ACR490"/>
      <c r="ACS490"/>
      <c r="ACT490"/>
      <c r="ACU490"/>
      <c r="ACV490"/>
      <c r="ACW490"/>
      <c r="ACX490"/>
      <c r="ACY490"/>
      <c r="ACZ490"/>
      <c r="ADA490"/>
      <c r="ADB490"/>
      <c r="ADC490"/>
      <c r="ADD490"/>
      <c r="ADE490"/>
      <c r="ADF490"/>
      <c r="ADG490"/>
      <c r="ADH490"/>
      <c r="ADI490"/>
      <c r="ADJ490"/>
      <c r="ADK490"/>
      <c r="ADL490"/>
      <c r="ADM490"/>
      <c r="ADN490"/>
      <c r="ADO490"/>
      <c r="ADP490"/>
      <c r="ADQ490"/>
      <c r="ADR490"/>
      <c r="ADS490"/>
      <c r="ADT490"/>
      <c r="ADU490"/>
      <c r="ADV490"/>
      <c r="ADW490"/>
      <c r="ADX490"/>
      <c r="ADY490"/>
      <c r="ADZ490"/>
      <c r="AEA490"/>
      <c r="AEB490"/>
      <c r="AEC490"/>
      <c r="AED490"/>
      <c r="AEE490"/>
      <c r="AEF490"/>
      <c r="AEG490"/>
      <c r="AEH490"/>
      <c r="AEI490"/>
      <c r="AEJ490"/>
      <c r="AEK490"/>
      <c r="AEL490"/>
      <c r="AEM490"/>
      <c r="AEN490"/>
      <c r="AEO490"/>
      <c r="AEP490"/>
      <c r="AEQ490"/>
      <c r="AER490"/>
      <c r="AES490"/>
      <c r="AET490"/>
      <c r="AEU490"/>
      <c r="AEV490"/>
      <c r="AEW490"/>
      <c r="AEX490"/>
      <c r="AEY490"/>
      <c r="AEZ490"/>
      <c r="AFA490"/>
      <c r="AFB490"/>
      <c r="AFC490"/>
      <c r="AFD490"/>
      <c r="AFE490"/>
      <c r="AFF490"/>
      <c r="AFG490"/>
      <c r="AFH490"/>
      <c r="AFI490"/>
      <c r="AFJ490"/>
      <c r="AFK490"/>
      <c r="AFL490"/>
      <c r="AFM490"/>
      <c r="AFN490"/>
      <c r="AFO490"/>
      <c r="AFP490"/>
      <c r="AFQ490"/>
      <c r="AFR490"/>
      <c r="AFS490"/>
      <c r="AFT490"/>
      <c r="AFU490"/>
      <c r="AFV490"/>
      <c r="AFW490"/>
      <c r="AFX490"/>
      <c r="AFY490"/>
      <c r="AFZ490"/>
      <c r="AGA490"/>
      <c r="AGB490"/>
      <c r="AGC490"/>
      <c r="AGD490"/>
      <c r="AGE490"/>
      <c r="AGF490"/>
      <c r="AGG490"/>
      <c r="AGH490"/>
      <c r="AGI490"/>
      <c r="AGJ490"/>
      <c r="AGK490"/>
      <c r="AGL490"/>
      <c r="AGM490"/>
      <c r="AGN490"/>
      <c r="AGO490"/>
      <c r="AGP490"/>
      <c r="AGQ490"/>
      <c r="AGR490"/>
      <c r="AGS490"/>
      <c r="AGT490"/>
      <c r="AGU490"/>
      <c r="AGV490"/>
      <c r="AGW490"/>
      <c r="AGX490"/>
      <c r="AGY490"/>
      <c r="AGZ490"/>
      <c r="AHA490"/>
      <c r="AHB490"/>
      <c r="AHC490"/>
      <c r="AHD490"/>
      <c r="AHE490"/>
      <c r="AHF490"/>
      <c r="AHG490"/>
      <c r="AHH490"/>
      <c r="AHI490"/>
      <c r="AHJ490"/>
      <c r="AHK490"/>
      <c r="AHL490"/>
      <c r="AHM490"/>
      <c r="AHN490"/>
      <c r="AHO490"/>
      <c r="AHP490"/>
      <c r="AHQ490"/>
      <c r="AHR490"/>
      <c r="AHS490"/>
      <c r="AHT490"/>
      <c r="AHU490"/>
      <c r="AHV490"/>
      <c r="AHW490"/>
      <c r="AHX490"/>
      <c r="AHY490"/>
      <c r="AHZ490"/>
      <c r="AIA490"/>
      <c r="AIB490"/>
      <c r="AIC490"/>
      <c r="AID490"/>
      <c r="AIE490"/>
      <c r="AIF490"/>
      <c r="AIG490"/>
      <c r="AIH490"/>
      <c r="AII490"/>
      <c r="AIJ490"/>
      <c r="AIK490"/>
      <c r="AIL490"/>
      <c r="AIM490"/>
      <c r="AIN490"/>
      <c r="AIO490"/>
      <c r="AIP490"/>
      <c r="AIQ490"/>
      <c r="AIR490"/>
      <c r="AIS490"/>
      <c r="AIT490"/>
      <c r="AIU490"/>
      <c r="AIV490"/>
      <c r="AIW490"/>
      <c r="AIX490"/>
      <c r="AIY490"/>
      <c r="AIZ490"/>
      <c r="AJA490"/>
      <c r="AJB490"/>
      <c r="AJC490"/>
      <c r="AJD490"/>
      <c r="AJE490"/>
      <c r="AJF490"/>
      <c r="AJG490"/>
      <c r="AJH490"/>
      <c r="AJI490"/>
      <c r="AJJ490"/>
      <c r="AJK490"/>
      <c r="AJL490"/>
      <c r="AJM490"/>
      <c r="AJN490"/>
      <c r="AJO490"/>
      <c r="AJP490"/>
      <c r="AJQ490"/>
      <c r="AJR490"/>
      <c r="AJS490"/>
      <c r="AJT490"/>
      <c r="AJU490"/>
      <c r="AJV490"/>
      <c r="AJW490"/>
      <c r="AJX490"/>
      <c r="AJY490"/>
      <c r="AJZ490"/>
      <c r="AKA490"/>
      <c r="AKB490"/>
      <c r="AKC490"/>
      <c r="AKD490"/>
      <c r="AKE490"/>
      <c r="AKF490"/>
      <c r="AKG490"/>
      <c r="AKH490"/>
      <c r="AKI490"/>
      <c r="AKJ490"/>
      <c r="AKK490"/>
      <c r="AKL490"/>
      <c r="AKM490"/>
      <c r="AKN490"/>
      <c r="AKO490"/>
      <c r="AKP490"/>
      <c r="AKQ490"/>
      <c r="AKR490"/>
      <c r="AKS490"/>
      <c r="AKT490"/>
      <c r="AKU490"/>
      <c r="AKV490"/>
      <c r="AKW490"/>
      <c r="AKX490"/>
      <c r="AKY490"/>
      <c r="AKZ490"/>
      <c r="ALA490"/>
      <c r="ALB490"/>
      <c r="ALC490"/>
      <c r="ALD490"/>
      <c r="ALE490"/>
      <c r="ALF490"/>
      <c r="ALG490"/>
      <c r="ALH490"/>
      <c r="ALI490"/>
      <c r="ALJ490"/>
      <c r="ALK490"/>
      <c r="ALL490"/>
      <c r="ALM490"/>
      <c r="ALN490"/>
      <c r="ALO490"/>
      <c r="ALP490"/>
      <c r="ALQ490"/>
      <c r="ALR490"/>
      <c r="ALS490"/>
      <c r="ALT490"/>
      <c r="ALU490"/>
      <c r="ALV490"/>
      <c r="ALW490"/>
      <c r="ALX490"/>
      <c r="ALY490"/>
      <c r="ALZ490"/>
      <c r="AMA490"/>
      <c r="AMB490"/>
      <c r="AMC490"/>
      <c r="AMD490"/>
      <c r="AME490"/>
      <c r="AMF490"/>
      <c r="AMG490"/>
      <c r="AMH490"/>
      <c r="AMI490"/>
      <c r="AMJ490"/>
    </row>
    <row r="491" spans="1:1024" ht="20" customHeight="1" x14ac:dyDescent="0.2">
      <c r="A491"/>
      <c r="B491"/>
      <c r="C491"/>
      <c r="D491"/>
      <c r="E491" s="2"/>
      <c r="F491" s="2"/>
      <c r="G491" s="271"/>
      <c r="H491" s="240"/>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c r="QN491"/>
      <c r="QO491"/>
      <c r="QP491"/>
      <c r="QQ491"/>
      <c r="QR491"/>
      <c r="QS491"/>
      <c r="QT491"/>
      <c r="QU491"/>
      <c r="QV491"/>
      <c r="QW491"/>
      <c r="QX491"/>
      <c r="QY491"/>
      <c r="QZ491"/>
      <c r="RA491"/>
      <c r="RB491"/>
      <c r="RC491"/>
      <c r="RD491"/>
      <c r="RE491"/>
      <c r="RF491"/>
      <c r="RG491"/>
      <c r="RH491"/>
      <c r="RI491"/>
      <c r="RJ491"/>
      <c r="RK491"/>
      <c r="RL491"/>
      <c r="RM491"/>
      <c r="RN491"/>
      <c r="RO491"/>
      <c r="RP491"/>
      <c r="RQ491"/>
      <c r="RR491"/>
      <c r="RS491"/>
      <c r="RT491"/>
      <c r="RU491"/>
      <c r="RV491"/>
      <c r="RW491"/>
      <c r="RX491"/>
      <c r="RY491"/>
      <c r="RZ491"/>
      <c r="SA491"/>
      <c r="SB491"/>
      <c r="SC491"/>
      <c r="SD491"/>
      <c r="SE491"/>
      <c r="SF491"/>
      <c r="SG491"/>
      <c r="SH491"/>
      <c r="SI491"/>
      <c r="SJ491"/>
      <c r="SK491"/>
      <c r="SL491"/>
      <c r="SM491"/>
      <c r="SN491"/>
      <c r="SO491"/>
      <c r="SP491"/>
      <c r="SQ491"/>
      <c r="SR491"/>
      <c r="SS491"/>
      <c r="ST491"/>
      <c r="SU491"/>
      <c r="SV491"/>
      <c r="SW491"/>
      <c r="SX491"/>
      <c r="SY491"/>
      <c r="SZ491"/>
      <c r="TA491"/>
      <c r="TB491"/>
      <c r="TC491"/>
      <c r="TD491"/>
      <c r="TE491"/>
      <c r="TF491"/>
      <c r="TG491"/>
      <c r="TH491"/>
      <c r="TI491"/>
      <c r="TJ491"/>
      <c r="TK491"/>
      <c r="TL491"/>
      <c r="TM491"/>
      <c r="TN491"/>
      <c r="TO491"/>
      <c r="TP491"/>
      <c r="TQ491"/>
      <c r="TR491"/>
      <c r="TS491"/>
      <c r="TT491"/>
      <c r="TU491"/>
      <c r="TV491"/>
      <c r="TW491"/>
      <c r="TX491"/>
      <c r="TY491"/>
      <c r="TZ491"/>
      <c r="UA491"/>
      <c r="UB491"/>
      <c r="UC491"/>
      <c r="UD491"/>
      <c r="UE491"/>
      <c r="UF491"/>
      <c r="UG491"/>
      <c r="UH491"/>
      <c r="UI491"/>
      <c r="UJ491"/>
      <c r="UK491"/>
      <c r="UL491"/>
      <c r="UM491"/>
      <c r="UN491"/>
      <c r="UO491"/>
      <c r="UP491"/>
      <c r="UQ491"/>
      <c r="UR491"/>
      <c r="US491"/>
      <c r="UT491"/>
      <c r="UU491"/>
      <c r="UV491"/>
      <c r="UW491"/>
      <c r="UX491"/>
      <c r="UY491"/>
      <c r="UZ491"/>
      <c r="VA491"/>
      <c r="VB491"/>
      <c r="VC491"/>
      <c r="VD491"/>
      <c r="VE491"/>
      <c r="VF491"/>
      <c r="VG491"/>
      <c r="VH491"/>
      <c r="VI491"/>
      <c r="VJ491"/>
      <c r="VK491"/>
      <c r="VL491"/>
      <c r="VM491"/>
      <c r="VN491"/>
      <c r="VO491"/>
      <c r="VP491"/>
      <c r="VQ491"/>
      <c r="VR491"/>
      <c r="VS491"/>
      <c r="VT491"/>
      <c r="VU491"/>
      <c r="VV491"/>
      <c r="VW491"/>
      <c r="VX491"/>
      <c r="VY491"/>
      <c r="VZ491"/>
      <c r="WA491"/>
      <c r="WB491"/>
      <c r="WC491"/>
      <c r="WD491"/>
      <c r="WE491"/>
      <c r="WF491"/>
      <c r="WG491"/>
      <c r="WH491"/>
      <c r="WI491"/>
      <c r="WJ491"/>
      <c r="WK491"/>
      <c r="WL491"/>
      <c r="WM491"/>
      <c r="WN491"/>
      <c r="WO491"/>
      <c r="WP491"/>
      <c r="WQ491"/>
      <c r="WR491"/>
      <c r="WS491"/>
      <c r="WT491"/>
      <c r="WU491"/>
      <c r="WV491"/>
      <c r="WW491"/>
      <c r="WX491"/>
      <c r="WY491"/>
      <c r="WZ491"/>
      <c r="XA491"/>
      <c r="XB491"/>
      <c r="XC491"/>
      <c r="XD491"/>
      <c r="XE491"/>
      <c r="XF491"/>
      <c r="XG491"/>
      <c r="XH491"/>
      <c r="XI491"/>
      <c r="XJ491"/>
      <c r="XK491"/>
      <c r="XL491"/>
      <c r="XM491"/>
      <c r="XN491"/>
      <c r="XO491"/>
      <c r="XP491"/>
      <c r="XQ491"/>
      <c r="XR491"/>
      <c r="XS491"/>
      <c r="XT491"/>
      <c r="XU491"/>
      <c r="XV491"/>
      <c r="XW491"/>
      <c r="XX491"/>
      <c r="XY491"/>
      <c r="XZ491"/>
      <c r="YA491"/>
      <c r="YB491"/>
      <c r="YC491"/>
      <c r="YD491"/>
      <c r="YE491"/>
      <c r="YF491"/>
      <c r="YG491"/>
      <c r="YH491"/>
      <c r="YI491"/>
      <c r="YJ491"/>
      <c r="YK491"/>
      <c r="YL491"/>
      <c r="YM491"/>
      <c r="YN491"/>
      <c r="YO491"/>
      <c r="YP491"/>
      <c r="YQ491"/>
      <c r="YR491"/>
      <c r="YS491"/>
      <c r="YT491"/>
      <c r="YU491"/>
      <c r="YV491"/>
      <c r="YW491"/>
      <c r="YX491"/>
      <c r="YY491"/>
      <c r="YZ491"/>
      <c r="ZA491"/>
      <c r="ZB491"/>
      <c r="ZC491"/>
      <c r="ZD491"/>
      <c r="ZE491"/>
      <c r="ZF491"/>
      <c r="ZG491"/>
      <c r="ZH491"/>
      <c r="ZI491"/>
      <c r="ZJ491"/>
      <c r="ZK491"/>
      <c r="ZL491"/>
      <c r="ZM491"/>
      <c r="ZN491"/>
      <c r="ZO491"/>
      <c r="ZP491"/>
      <c r="ZQ491"/>
      <c r="ZR491"/>
      <c r="ZS491"/>
      <c r="ZT491"/>
      <c r="ZU491"/>
      <c r="ZV491"/>
      <c r="ZW491"/>
      <c r="ZX491"/>
      <c r="ZY491"/>
      <c r="ZZ491"/>
      <c r="AAA491"/>
      <c r="AAB491"/>
      <c r="AAC491"/>
      <c r="AAD491"/>
      <c r="AAE491"/>
      <c r="AAF491"/>
      <c r="AAG491"/>
      <c r="AAH491"/>
      <c r="AAI491"/>
      <c r="AAJ491"/>
      <c r="AAK491"/>
      <c r="AAL491"/>
      <c r="AAM491"/>
      <c r="AAN491"/>
      <c r="AAO491"/>
      <c r="AAP491"/>
      <c r="AAQ491"/>
      <c r="AAR491"/>
      <c r="AAS491"/>
      <c r="AAT491"/>
      <c r="AAU491"/>
      <c r="AAV491"/>
      <c r="AAW491"/>
      <c r="AAX491"/>
      <c r="AAY491"/>
      <c r="AAZ491"/>
      <c r="ABA491"/>
      <c r="ABB491"/>
      <c r="ABC491"/>
      <c r="ABD491"/>
      <c r="ABE491"/>
      <c r="ABF491"/>
      <c r="ABG491"/>
      <c r="ABH491"/>
      <c r="ABI491"/>
      <c r="ABJ491"/>
      <c r="ABK491"/>
      <c r="ABL491"/>
      <c r="ABM491"/>
      <c r="ABN491"/>
      <c r="ABO491"/>
      <c r="ABP491"/>
      <c r="ABQ491"/>
      <c r="ABR491"/>
      <c r="ABS491"/>
      <c r="ABT491"/>
      <c r="ABU491"/>
      <c r="ABV491"/>
      <c r="ABW491"/>
      <c r="ABX491"/>
      <c r="ABY491"/>
      <c r="ABZ491"/>
      <c r="ACA491"/>
      <c r="ACB491"/>
      <c r="ACC491"/>
      <c r="ACD491"/>
      <c r="ACE491"/>
      <c r="ACF491"/>
      <c r="ACG491"/>
      <c r="ACH491"/>
      <c r="ACI491"/>
      <c r="ACJ491"/>
      <c r="ACK491"/>
      <c r="ACL491"/>
      <c r="ACM491"/>
      <c r="ACN491"/>
      <c r="ACO491"/>
      <c r="ACP491"/>
      <c r="ACQ491"/>
      <c r="ACR491"/>
      <c r="ACS491"/>
      <c r="ACT491"/>
      <c r="ACU491"/>
      <c r="ACV491"/>
      <c r="ACW491"/>
      <c r="ACX491"/>
      <c r="ACY491"/>
      <c r="ACZ491"/>
      <c r="ADA491"/>
      <c r="ADB491"/>
      <c r="ADC491"/>
      <c r="ADD491"/>
      <c r="ADE491"/>
      <c r="ADF491"/>
      <c r="ADG491"/>
      <c r="ADH491"/>
      <c r="ADI491"/>
      <c r="ADJ491"/>
      <c r="ADK491"/>
      <c r="ADL491"/>
      <c r="ADM491"/>
      <c r="ADN491"/>
      <c r="ADO491"/>
      <c r="ADP491"/>
      <c r="ADQ491"/>
      <c r="ADR491"/>
      <c r="ADS491"/>
      <c r="ADT491"/>
      <c r="ADU491"/>
      <c r="ADV491"/>
      <c r="ADW491"/>
      <c r="ADX491"/>
      <c r="ADY491"/>
      <c r="ADZ491"/>
      <c r="AEA491"/>
      <c r="AEB491"/>
      <c r="AEC491"/>
      <c r="AED491"/>
      <c r="AEE491"/>
      <c r="AEF491"/>
      <c r="AEG491"/>
      <c r="AEH491"/>
      <c r="AEI491"/>
      <c r="AEJ491"/>
      <c r="AEK491"/>
      <c r="AEL491"/>
      <c r="AEM491"/>
      <c r="AEN491"/>
      <c r="AEO491"/>
      <c r="AEP491"/>
      <c r="AEQ491"/>
      <c r="AER491"/>
      <c r="AES491"/>
      <c r="AET491"/>
      <c r="AEU491"/>
      <c r="AEV491"/>
      <c r="AEW491"/>
      <c r="AEX491"/>
      <c r="AEY491"/>
      <c r="AEZ491"/>
      <c r="AFA491"/>
      <c r="AFB491"/>
      <c r="AFC491"/>
      <c r="AFD491"/>
      <c r="AFE491"/>
      <c r="AFF491"/>
      <c r="AFG491"/>
      <c r="AFH491"/>
      <c r="AFI491"/>
      <c r="AFJ491"/>
      <c r="AFK491"/>
      <c r="AFL491"/>
      <c r="AFM491"/>
      <c r="AFN491"/>
      <c r="AFO491"/>
      <c r="AFP491"/>
      <c r="AFQ491"/>
      <c r="AFR491"/>
      <c r="AFS491"/>
      <c r="AFT491"/>
      <c r="AFU491"/>
      <c r="AFV491"/>
      <c r="AFW491"/>
      <c r="AFX491"/>
      <c r="AFY491"/>
      <c r="AFZ491"/>
      <c r="AGA491"/>
      <c r="AGB491"/>
      <c r="AGC491"/>
      <c r="AGD491"/>
      <c r="AGE491"/>
      <c r="AGF491"/>
      <c r="AGG491"/>
      <c r="AGH491"/>
      <c r="AGI491"/>
      <c r="AGJ491"/>
      <c r="AGK491"/>
      <c r="AGL491"/>
      <c r="AGM491"/>
      <c r="AGN491"/>
      <c r="AGO491"/>
      <c r="AGP491"/>
      <c r="AGQ491"/>
      <c r="AGR491"/>
      <c r="AGS491"/>
      <c r="AGT491"/>
      <c r="AGU491"/>
      <c r="AGV491"/>
      <c r="AGW491"/>
      <c r="AGX491"/>
      <c r="AGY491"/>
      <c r="AGZ491"/>
      <c r="AHA491"/>
      <c r="AHB491"/>
      <c r="AHC491"/>
      <c r="AHD491"/>
      <c r="AHE491"/>
      <c r="AHF491"/>
      <c r="AHG491"/>
      <c r="AHH491"/>
      <c r="AHI491"/>
      <c r="AHJ491"/>
      <c r="AHK491"/>
      <c r="AHL491"/>
      <c r="AHM491"/>
      <c r="AHN491"/>
      <c r="AHO491"/>
      <c r="AHP491"/>
      <c r="AHQ491"/>
      <c r="AHR491"/>
      <c r="AHS491"/>
      <c r="AHT491"/>
      <c r="AHU491"/>
      <c r="AHV491"/>
      <c r="AHW491"/>
      <c r="AHX491"/>
      <c r="AHY491"/>
      <c r="AHZ491"/>
      <c r="AIA491"/>
      <c r="AIB491"/>
      <c r="AIC491"/>
      <c r="AID491"/>
      <c r="AIE491"/>
      <c r="AIF491"/>
      <c r="AIG491"/>
      <c r="AIH491"/>
      <c r="AII491"/>
      <c r="AIJ491"/>
      <c r="AIK491"/>
      <c r="AIL491"/>
      <c r="AIM491"/>
      <c r="AIN491"/>
      <c r="AIO491"/>
      <c r="AIP491"/>
      <c r="AIQ491"/>
      <c r="AIR491"/>
      <c r="AIS491"/>
      <c r="AIT491"/>
      <c r="AIU491"/>
      <c r="AIV491"/>
      <c r="AIW491"/>
      <c r="AIX491"/>
      <c r="AIY491"/>
      <c r="AIZ491"/>
      <c r="AJA491"/>
      <c r="AJB491"/>
      <c r="AJC491"/>
      <c r="AJD491"/>
      <c r="AJE491"/>
      <c r="AJF491"/>
      <c r="AJG491"/>
      <c r="AJH491"/>
      <c r="AJI491"/>
      <c r="AJJ491"/>
      <c r="AJK491"/>
      <c r="AJL491"/>
      <c r="AJM491"/>
      <c r="AJN491"/>
      <c r="AJO491"/>
      <c r="AJP491"/>
      <c r="AJQ491"/>
      <c r="AJR491"/>
      <c r="AJS491"/>
      <c r="AJT491"/>
      <c r="AJU491"/>
      <c r="AJV491"/>
      <c r="AJW491"/>
      <c r="AJX491"/>
      <c r="AJY491"/>
      <c r="AJZ491"/>
      <c r="AKA491"/>
      <c r="AKB491"/>
      <c r="AKC491"/>
      <c r="AKD491"/>
      <c r="AKE491"/>
      <c r="AKF491"/>
      <c r="AKG491"/>
      <c r="AKH491"/>
      <c r="AKI491"/>
      <c r="AKJ491"/>
      <c r="AKK491"/>
      <c r="AKL491"/>
      <c r="AKM491"/>
      <c r="AKN491"/>
      <c r="AKO491"/>
      <c r="AKP491"/>
      <c r="AKQ491"/>
      <c r="AKR491"/>
      <c r="AKS491"/>
      <c r="AKT491"/>
      <c r="AKU491"/>
      <c r="AKV491"/>
      <c r="AKW491"/>
      <c r="AKX491"/>
      <c r="AKY491"/>
      <c r="AKZ491"/>
      <c r="ALA491"/>
      <c r="ALB491"/>
      <c r="ALC491"/>
      <c r="ALD491"/>
      <c r="ALE491"/>
      <c r="ALF491"/>
      <c r="ALG491"/>
      <c r="ALH491"/>
      <c r="ALI491"/>
      <c r="ALJ491"/>
      <c r="ALK491"/>
      <c r="ALL491"/>
      <c r="ALM491"/>
      <c r="ALN491"/>
      <c r="ALO491"/>
      <c r="ALP491"/>
      <c r="ALQ491"/>
      <c r="ALR491"/>
      <c r="ALS491"/>
      <c r="ALT491"/>
      <c r="ALU491"/>
      <c r="ALV491"/>
      <c r="ALW491"/>
      <c r="ALX491"/>
      <c r="ALY491"/>
      <c r="ALZ491"/>
      <c r="AMA491"/>
      <c r="AMB491"/>
      <c r="AMC491"/>
      <c r="AMD491"/>
      <c r="AME491"/>
      <c r="AMF491"/>
      <c r="AMG491"/>
      <c r="AMH491"/>
      <c r="AMI491"/>
      <c r="AMJ491"/>
    </row>
    <row r="492" spans="1:1024" ht="20" customHeight="1" x14ac:dyDescent="0.2">
      <c r="A492"/>
      <c r="B492"/>
      <c r="C492"/>
      <c r="D492"/>
      <c r="E492" s="2"/>
      <c r="F492" s="2"/>
      <c r="G492" s="271"/>
      <c r="H492" s="240"/>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c r="AAA492"/>
      <c r="AAB492"/>
      <c r="AAC492"/>
      <c r="AAD492"/>
      <c r="AAE492"/>
      <c r="AAF492"/>
      <c r="AAG492"/>
      <c r="AAH492"/>
      <c r="AAI492"/>
      <c r="AAJ492"/>
      <c r="AAK492"/>
      <c r="AAL492"/>
      <c r="AAM492"/>
      <c r="AAN492"/>
      <c r="AAO492"/>
      <c r="AAP492"/>
      <c r="AAQ492"/>
      <c r="AAR492"/>
      <c r="AAS492"/>
      <c r="AAT492"/>
      <c r="AAU492"/>
      <c r="AAV492"/>
      <c r="AAW492"/>
      <c r="AAX492"/>
      <c r="AAY492"/>
      <c r="AAZ492"/>
      <c r="ABA492"/>
      <c r="ABB492"/>
      <c r="ABC492"/>
      <c r="ABD492"/>
      <c r="ABE492"/>
      <c r="ABF492"/>
      <c r="ABG492"/>
      <c r="ABH492"/>
      <c r="ABI492"/>
      <c r="ABJ492"/>
      <c r="ABK492"/>
      <c r="ABL492"/>
      <c r="ABM492"/>
      <c r="ABN492"/>
      <c r="ABO492"/>
      <c r="ABP492"/>
      <c r="ABQ492"/>
      <c r="ABR492"/>
      <c r="ABS492"/>
      <c r="ABT492"/>
      <c r="ABU492"/>
      <c r="ABV492"/>
      <c r="ABW492"/>
      <c r="ABX492"/>
      <c r="ABY492"/>
      <c r="ABZ492"/>
      <c r="ACA492"/>
      <c r="ACB492"/>
      <c r="ACC492"/>
      <c r="ACD492"/>
      <c r="ACE492"/>
      <c r="ACF492"/>
      <c r="ACG492"/>
      <c r="ACH492"/>
      <c r="ACI492"/>
      <c r="ACJ492"/>
      <c r="ACK492"/>
      <c r="ACL492"/>
      <c r="ACM492"/>
      <c r="ACN492"/>
      <c r="ACO492"/>
      <c r="ACP492"/>
      <c r="ACQ492"/>
      <c r="ACR492"/>
      <c r="ACS492"/>
      <c r="ACT492"/>
      <c r="ACU492"/>
      <c r="ACV492"/>
      <c r="ACW492"/>
      <c r="ACX492"/>
      <c r="ACY492"/>
      <c r="ACZ492"/>
      <c r="ADA492"/>
      <c r="ADB492"/>
      <c r="ADC492"/>
      <c r="ADD492"/>
      <c r="ADE492"/>
      <c r="ADF492"/>
      <c r="ADG492"/>
      <c r="ADH492"/>
      <c r="ADI492"/>
      <c r="ADJ492"/>
      <c r="ADK492"/>
      <c r="ADL492"/>
      <c r="ADM492"/>
      <c r="ADN492"/>
      <c r="ADO492"/>
      <c r="ADP492"/>
      <c r="ADQ492"/>
      <c r="ADR492"/>
      <c r="ADS492"/>
      <c r="ADT492"/>
      <c r="ADU492"/>
      <c r="ADV492"/>
      <c r="ADW492"/>
      <c r="ADX492"/>
      <c r="ADY492"/>
      <c r="ADZ492"/>
      <c r="AEA492"/>
      <c r="AEB492"/>
      <c r="AEC492"/>
      <c r="AED492"/>
      <c r="AEE492"/>
      <c r="AEF492"/>
      <c r="AEG492"/>
      <c r="AEH492"/>
      <c r="AEI492"/>
      <c r="AEJ492"/>
      <c r="AEK492"/>
      <c r="AEL492"/>
      <c r="AEM492"/>
      <c r="AEN492"/>
      <c r="AEO492"/>
      <c r="AEP492"/>
      <c r="AEQ492"/>
      <c r="AER492"/>
      <c r="AES492"/>
      <c r="AET492"/>
      <c r="AEU492"/>
      <c r="AEV492"/>
      <c r="AEW492"/>
      <c r="AEX492"/>
      <c r="AEY492"/>
      <c r="AEZ492"/>
      <c r="AFA492"/>
      <c r="AFB492"/>
      <c r="AFC492"/>
      <c r="AFD492"/>
      <c r="AFE492"/>
      <c r="AFF492"/>
      <c r="AFG492"/>
      <c r="AFH492"/>
      <c r="AFI492"/>
      <c r="AFJ492"/>
      <c r="AFK492"/>
      <c r="AFL492"/>
      <c r="AFM492"/>
      <c r="AFN492"/>
      <c r="AFO492"/>
      <c r="AFP492"/>
      <c r="AFQ492"/>
      <c r="AFR492"/>
      <c r="AFS492"/>
      <c r="AFT492"/>
      <c r="AFU492"/>
      <c r="AFV492"/>
      <c r="AFW492"/>
      <c r="AFX492"/>
      <c r="AFY492"/>
      <c r="AFZ492"/>
      <c r="AGA492"/>
      <c r="AGB492"/>
      <c r="AGC492"/>
      <c r="AGD492"/>
      <c r="AGE492"/>
      <c r="AGF492"/>
      <c r="AGG492"/>
      <c r="AGH492"/>
      <c r="AGI492"/>
      <c r="AGJ492"/>
      <c r="AGK492"/>
      <c r="AGL492"/>
      <c r="AGM492"/>
      <c r="AGN492"/>
      <c r="AGO492"/>
      <c r="AGP492"/>
      <c r="AGQ492"/>
      <c r="AGR492"/>
      <c r="AGS492"/>
      <c r="AGT492"/>
      <c r="AGU492"/>
      <c r="AGV492"/>
      <c r="AGW492"/>
      <c r="AGX492"/>
      <c r="AGY492"/>
      <c r="AGZ492"/>
      <c r="AHA492"/>
      <c r="AHB492"/>
      <c r="AHC492"/>
      <c r="AHD492"/>
      <c r="AHE492"/>
      <c r="AHF492"/>
      <c r="AHG492"/>
      <c r="AHH492"/>
      <c r="AHI492"/>
      <c r="AHJ492"/>
      <c r="AHK492"/>
      <c r="AHL492"/>
      <c r="AHM492"/>
      <c r="AHN492"/>
      <c r="AHO492"/>
      <c r="AHP492"/>
      <c r="AHQ492"/>
      <c r="AHR492"/>
      <c r="AHS492"/>
      <c r="AHT492"/>
      <c r="AHU492"/>
      <c r="AHV492"/>
      <c r="AHW492"/>
      <c r="AHX492"/>
      <c r="AHY492"/>
      <c r="AHZ492"/>
      <c r="AIA492"/>
      <c r="AIB492"/>
      <c r="AIC492"/>
      <c r="AID492"/>
      <c r="AIE492"/>
      <c r="AIF492"/>
      <c r="AIG492"/>
      <c r="AIH492"/>
      <c r="AII492"/>
      <c r="AIJ492"/>
      <c r="AIK492"/>
      <c r="AIL492"/>
      <c r="AIM492"/>
      <c r="AIN492"/>
      <c r="AIO492"/>
      <c r="AIP492"/>
      <c r="AIQ492"/>
      <c r="AIR492"/>
      <c r="AIS492"/>
      <c r="AIT492"/>
      <c r="AIU492"/>
      <c r="AIV492"/>
      <c r="AIW492"/>
      <c r="AIX492"/>
      <c r="AIY492"/>
      <c r="AIZ492"/>
      <c r="AJA492"/>
      <c r="AJB492"/>
      <c r="AJC492"/>
      <c r="AJD492"/>
      <c r="AJE492"/>
      <c r="AJF492"/>
      <c r="AJG492"/>
      <c r="AJH492"/>
      <c r="AJI492"/>
      <c r="AJJ492"/>
      <c r="AJK492"/>
      <c r="AJL492"/>
      <c r="AJM492"/>
      <c r="AJN492"/>
      <c r="AJO492"/>
      <c r="AJP492"/>
      <c r="AJQ492"/>
      <c r="AJR492"/>
      <c r="AJS492"/>
      <c r="AJT492"/>
      <c r="AJU492"/>
      <c r="AJV492"/>
      <c r="AJW492"/>
      <c r="AJX492"/>
      <c r="AJY492"/>
      <c r="AJZ492"/>
      <c r="AKA492"/>
      <c r="AKB492"/>
      <c r="AKC492"/>
      <c r="AKD492"/>
      <c r="AKE492"/>
      <c r="AKF492"/>
      <c r="AKG492"/>
      <c r="AKH492"/>
      <c r="AKI492"/>
      <c r="AKJ492"/>
      <c r="AKK492"/>
      <c r="AKL492"/>
      <c r="AKM492"/>
      <c r="AKN492"/>
      <c r="AKO492"/>
      <c r="AKP492"/>
      <c r="AKQ492"/>
      <c r="AKR492"/>
      <c r="AKS492"/>
      <c r="AKT492"/>
      <c r="AKU492"/>
      <c r="AKV492"/>
      <c r="AKW492"/>
      <c r="AKX492"/>
      <c r="AKY492"/>
      <c r="AKZ492"/>
      <c r="ALA492"/>
      <c r="ALB492"/>
      <c r="ALC492"/>
      <c r="ALD492"/>
      <c r="ALE492"/>
      <c r="ALF492"/>
      <c r="ALG492"/>
      <c r="ALH492"/>
      <c r="ALI492"/>
      <c r="ALJ492"/>
      <c r="ALK492"/>
      <c r="ALL492"/>
      <c r="ALM492"/>
      <c r="ALN492"/>
      <c r="ALO492"/>
      <c r="ALP492"/>
      <c r="ALQ492"/>
      <c r="ALR492"/>
      <c r="ALS492"/>
      <c r="ALT492"/>
      <c r="ALU492"/>
      <c r="ALV492"/>
      <c r="ALW492"/>
      <c r="ALX492"/>
      <c r="ALY492"/>
      <c r="ALZ492"/>
      <c r="AMA492"/>
      <c r="AMB492"/>
      <c r="AMC492"/>
      <c r="AMD492"/>
      <c r="AME492"/>
      <c r="AMF492"/>
      <c r="AMG492"/>
      <c r="AMH492"/>
      <c r="AMI492"/>
      <c r="AMJ492"/>
    </row>
    <row r="493" spans="1:1024" ht="20" customHeight="1" x14ac:dyDescent="0.2">
      <c r="A493"/>
      <c r="B493"/>
      <c r="C493"/>
      <c r="D493"/>
      <c r="E493" s="2"/>
      <c r="F493" s="2"/>
      <c r="G493" s="271"/>
      <c r="H493" s="240"/>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c r="AAA493"/>
      <c r="AAB493"/>
      <c r="AAC493"/>
      <c r="AAD493"/>
      <c r="AAE493"/>
      <c r="AAF493"/>
      <c r="AAG493"/>
      <c r="AAH493"/>
      <c r="AAI493"/>
      <c r="AAJ493"/>
      <c r="AAK493"/>
      <c r="AAL493"/>
      <c r="AAM493"/>
      <c r="AAN493"/>
      <c r="AAO493"/>
      <c r="AAP493"/>
      <c r="AAQ493"/>
      <c r="AAR493"/>
      <c r="AAS493"/>
      <c r="AAT493"/>
      <c r="AAU493"/>
      <c r="AAV493"/>
      <c r="AAW493"/>
      <c r="AAX493"/>
      <c r="AAY493"/>
      <c r="AAZ493"/>
      <c r="ABA493"/>
      <c r="ABB493"/>
      <c r="ABC493"/>
      <c r="ABD493"/>
      <c r="ABE493"/>
      <c r="ABF493"/>
      <c r="ABG493"/>
      <c r="ABH493"/>
      <c r="ABI493"/>
      <c r="ABJ493"/>
      <c r="ABK493"/>
      <c r="ABL493"/>
      <c r="ABM493"/>
      <c r="ABN493"/>
      <c r="ABO493"/>
      <c r="ABP493"/>
      <c r="ABQ493"/>
      <c r="ABR493"/>
      <c r="ABS493"/>
      <c r="ABT493"/>
      <c r="ABU493"/>
      <c r="ABV493"/>
      <c r="ABW493"/>
      <c r="ABX493"/>
      <c r="ABY493"/>
      <c r="ABZ493"/>
      <c r="ACA493"/>
      <c r="ACB493"/>
      <c r="ACC493"/>
      <c r="ACD493"/>
      <c r="ACE493"/>
      <c r="ACF493"/>
      <c r="ACG493"/>
      <c r="ACH493"/>
      <c r="ACI493"/>
      <c r="ACJ493"/>
      <c r="ACK493"/>
      <c r="ACL493"/>
      <c r="ACM493"/>
      <c r="ACN493"/>
      <c r="ACO493"/>
      <c r="ACP493"/>
      <c r="ACQ493"/>
      <c r="ACR493"/>
      <c r="ACS493"/>
      <c r="ACT493"/>
      <c r="ACU493"/>
      <c r="ACV493"/>
      <c r="ACW493"/>
      <c r="ACX493"/>
      <c r="ACY493"/>
      <c r="ACZ493"/>
      <c r="ADA493"/>
      <c r="ADB493"/>
      <c r="ADC493"/>
      <c r="ADD493"/>
      <c r="ADE493"/>
      <c r="ADF493"/>
      <c r="ADG493"/>
      <c r="ADH493"/>
      <c r="ADI493"/>
      <c r="ADJ493"/>
      <c r="ADK493"/>
      <c r="ADL493"/>
      <c r="ADM493"/>
      <c r="ADN493"/>
      <c r="ADO493"/>
      <c r="ADP493"/>
      <c r="ADQ493"/>
      <c r="ADR493"/>
      <c r="ADS493"/>
      <c r="ADT493"/>
      <c r="ADU493"/>
      <c r="ADV493"/>
      <c r="ADW493"/>
      <c r="ADX493"/>
      <c r="ADY493"/>
      <c r="ADZ493"/>
      <c r="AEA493"/>
      <c r="AEB493"/>
      <c r="AEC493"/>
      <c r="AED493"/>
      <c r="AEE493"/>
      <c r="AEF493"/>
      <c r="AEG493"/>
      <c r="AEH493"/>
      <c r="AEI493"/>
      <c r="AEJ493"/>
      <c r="AEK493"/>
      <c r="AEL493"/>
      <c r="AEM493"/>
      <c r="AEN493"/>
      <c r="AEO493"/>
      <c r="AEP493"/>
      <c r="AEQ493"/>
      <c r="AER493"/>
      <c r="AES493"/>
      <c r="AET493"/>
      <c r="AEU493"/>
      <c r="AEV493"/>
      <c r="AEW493"/>
      <c r="AEX493"/>
      <c r="AEY493"/>
      <c r="AEZ493"/>
      <c r="AFA493"/>
      <c r="AFB493"/>
      <c r="AFC493"/>
      <c r="AFD493"/>
      <c r="AFE493"/>
      <c r="AFF493"/>
      <c r="AFG493"/>
      <c r="AFH493"/>
      <c r="AFI493"/>
      <c r="AFJ493"/>
      <c r="AFK493"/>
      <c r="AFL493"/>
      <c r="AFM493"/>
      <c r="AFN493"/>
      <c r="AFO493"/>
      <c r="AFP493"/>
      <c r="AFQ493"/>
      <c r="AFR493"/>
      <c r="AFS493"/>
      <c r="AFT493"/>
      <c r="AFU493"/>
      <c r="AFV493"/>
      <c r="AFW493"/>
      <c r="AFX493"/>
      <c r="AFY493"/>
      <c r="AFZ493"/>
      <c r="AGA493"/>
      <c r="AGB493"/>
      <c r="AGC493"/>
      <c r="AGD493"/>
      <c r="AGE493"/>
      <c r="AGF493"/>
      <c r="AGG493"/>
      <c r="AGH493"/>
      <c r="AGI493"/>
      <c r="AGJ493"/>
      <c r="AGK493"/>
      <c r="AGL493"/>
      <c r="AGM493"/>
      <c r="AGN493"/>
      <c r="AGO493"/>
      <c r="AGP493"/>
      <c r="AGQ493"/>
      <c r="AGR493"/>
      <c r="AGS493"/>
      <c r="AGT493"/>
      <c r="AGU493"/>
      <c r="AGV493"/>
      <c r="AGW493"/>
      <c r="AGX493"/>
      <c r="AGY493"/>
      <c r="AGZ493"/>
      <c r="AHA493"/>
      <c r="AHB493"/>
      <c r="AHC493"/>
      <c r="AHD493"/>
      <c r="AHE493"/>
      <c r="AHF493"/>
      <c r="AHG493"/>
      <c r="AHH493"/>
      <c r="AHI493"/>
      <c r="AHJ493"/>
      <c r="AHK493"/>
      <c r="AHL493"/>
      <c r="AHM493"/>
      <c r="AHN493"/>
      <c r="AHO493"/>
      <c r="AHP493"/>
      <c r="AHQ493"/>
      <c r="AHR493"/>
      <c r="AHS493"/>
      <c r="AHT493"/>
      <c r="AHU493"/>
      <c r="AHV493"/>
      <c r="AHW493"/>
      <c r="AHX493"/>
      <c r="AHY493"/>
      <c r="AHZ493"/>
      <c r="AIA493"/>
      <c r="AIB493"/>
      <c r="AIC493"/>
      <c r="AID493"/>
      <c r="AIE493"/>
      <c r="AIF493"/>
      <c r="AIG493"/>
      <c r="AIH493"/>
      <c r="AII493"/>
      <c r="AIJ493"/>
      <c r="AIK493"/>
      <c r="AIL493"/>
      <c r="AIM493"/>
      <c r="AIN493"/>
      <c r="AIO493"/>
      <c r="AIP493"/>
      <c r="AIQ493"/>
      <c r="AIR493"/>
      <c r="AIS493"/>
      <c r="AIT493"/>
      <c r="AIU493"/>
      <c r="AIV493"/>
      <c r="AIW493"/>
      <c r="AIX493"/>
      <c r="AIY493"/>
      <c r="AIZ493"/>
      <c r="AJA493"/>
      <c r="AJB493"/>
      <c r="AJC493"/>
      <c r="AJD493"/>
      <c r="AJE493"/>
      <c r="AJF493"/>
      <c r="AJG493"/>
      <c r="AJH493"/>
      <c r="AJI493"/>
      <c r="AJJ493"/>
      <c r="AJK493"/>
      <c r="AJL493"/>
      <c r="AJM493"/>
      <c r="AJN493"/>
      <c r="AJO493"/>
      <c r="AJP493"/>
      <c r="AJQ493"/>
      <c r="AJR493"/>
      <c r="AJS493"/>
      <c r="AJT493"/>
      <c r="AJU493"/>
      <c r="AJV493"/>
      <c r="AJW493"/>
      <c r="AJX493"/>
      <c r="AJY493"/>
      <c r="AJZ493"/>
      <c r="AKA493"/>
      <c r="AKB493"/>
      <c r="AKC493"/>
      <c r="AKD493"/>
      <c r="AKE493"/>
      <c r="AKF493"/>
      <c r="AKG493"/>
      <c r="AKH493"/>
      <c r="AKI493"/>
      <c r="AKJ493"/>
      <c r="AKK493"/>
      <c r="AKL493"/>
      <c r="AKM493"/>
      <c r="AKN493"/>
      <c r="AKO493"/>
      <c r="AKP493"/>
      <c r="AKQ493"/>
      <c r="AKR493"/>
      <c r="AKS493"/>
      <c r="AKT493"/>
      <c r="AKU493"/>
      <c r="AKV493"/>
      <c r="AKW493"/>
      <c r="AKX493"/>
      <c r="AKY493"/>
      <c r="AKZ493"/>
      <c r="ALA493"/>
      <c r="ALB493"/>
      <c r="ALC493"/>
      <c r="ALD493"/>
      <c r="ALE493"/>
      <c r="ALF493"/>
      <c r="ALG493"/>
      <c r="ALH493"/>
      <c r="ALI493"/>
      <c r="ALJ493"/>
      <c r="ALK493"/>
      <c r="ALL493"/>
      <c r="ALM493"/>
      <c r="ALN493"/>
      <c r="ALO493"/>
      <c r="ALP493"/>
      <c r="ALQ493"/>
      <c r="ALR493"/>
      <c r="ALS493"/>
      <c r="ALT493"/>
      <c r="ALU493"/>
      <c r="ALV493"/>
      <c r="ALW493"/>
      <c r="ALX493"/>
      <c r="ALY493"/>
      <c r="ALZ493"/>
      <c r="AMA493"/>
      <c r="AMB493"/>
      <c r="AMC493"/>
      <c r="AMD493"/>
      <c r="AME493"/>
      <c r="AMF493"/>
      <c r="AMG493"/>
      <c r="AMH493"/>
      <c r="AMI493"/>
      <c r="AMJ493"/>
    </row>
    <row r="494" spans="1:1024" ht="20" customHeight="1" x14ac:dyDescent="0.2">
      <c r="A494"/>
      <c r="B494"/>
      <c r="C494"/>
      <c r="D494"/>
      <c r="E494" s="2"/>
      <c r="F494" s="2"/>
      <c r="G494" s="271"/>
      <c r="H494" s="240"/>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c r="AAA494"/>
      <c r="AAB494"/>
      <c r="AAC494"/>
      <c r="AAD494"/>
      <c r="AAE494"/>
      <c r="AAF494"/>
      <c r="AAG494"/>
      <c r="AAH494"/>
      <c r="AAI494"/>
      <c r="AAJ494"/>
      <c r="AAK494"/>
      <c r="AAL494"/>
      <c r="AAM494"/>
      <c r="AAN494"/>
      <c r="AAO494"/>
      <c r="AAP494"/>
      <c r="AAQ494"/>
      <c r="AAR494"/>
      <c r="AAS494"/>
      <c r="AAT494"/>
      <c r="AAU494"/>
      <c r="AAV494"/>
      <c r="AAW494"/>
      <c r="AAX494"/>
      <c r="AAY494"/>
      <c r="AAZ494"/>
      <c r="ABA494"/>
      <c r="ABB494"/>
      <c r="ABC494"/>
      <c r="ABD494"/>
      <c r="ABE494"/>
      <c r="ABF494"/>
      <c r="ABG494"/>
      <c r="ABH494"/>
      <c r="ABI494"/>
      <c r="ABJ494"/>
      <c r="ABK494"/>
      <c r="ABL494"/>
      <c r="ABM494"/>
      <c r="ABN494"/>
      <c r="ABO494"/>
      <c r="ABP494"/>
      <c r="ABQ494"/>
      <c r="ABR494"/>
      <c r="ABS494"/>
      <c r="ABT494"/>
      <c r="ABU494"/>
      <c r="ABV494"/>
      <c r="ABW494"/>
      <c r="ABX494"/>
      <c r="ABY494"/>
      <c r="ABZ494"/>
      <c r="ACA494"/>
      <c r="ACB494"/>
      <c r="ACC494"/>
      <c r="ACD494"/>
      <c r="ACE494"/>
      <c r="ACF494"/>
      <c r="ACG494"/>
      <c r="ACH494"/>
      <c r="ACI494"/>
      <c r="ACJ494"/>
      <c r="ACK494"/>
      <c r="ACL494"/>
      <c r="ACM494"/>
      <c r="ACN494"/>
      <c r="ACO494"/>
      <c r="ACP494"/>
      <c r="ACQ494"/>
      <c r="ACR494"/>
      <c r="ACS494"/>
      <c r="ACT494"/>
      <c r="ACU494"/>
      <c r="ACV494"/>
      <c r="ACW494"/>
      <c r="ACX494"/>
      <c r="ACY494"/>
      <c r="ACZ494"/>
      <c r="ADA494"/>
      <c r="ADB494"/>
      <c r="ADC494"/>
      <c r="ADD494"/>
      <c r="ADE494"/>
      <c r="ADF494"/>
      <c r="ADG494"/>
      <c r="ADH494"/>
      <c r="ADI494"/>
      <c r="ADJ494"/>
      <c r="ADK494"/>
      <c r="ADL494"/>
      <c r="ADM494"/>
      <c r="ADN494"/>
      <c r="ADO494"/>
      <c r="ADP494"/>
      <c r="ADQ494"/>
      <c r="ADR494"/>
      <c r="ADS494"/>
      <c r="ADT494"/>
      <c r="ADU494"/>
      <c r="ADV494"/>
      <c r="ADW494"/>
      <c r="ADX494"/>
      <c r="ADY494"/>
      <c r="ADZ494"/>
      <c r="AEA494"/>
      <c r="AEB494"/>
      <c r="AEC494"/>
      <c r="AED494"/>
      <c r="AEE494"/>
      <c r="AEF494"/>
      <c r="AEG494"/>
      <c r="AEH494"/>
      <c r="AEI494"/>
      <c r="AEJ494"/>
      <c r="AEK494"/>
      <c r="AEL494"/>
      <c r="AEM494"/>
      <c r="AEN494"/>
      <c r="AEO494"/>
      <c r="AEP494"/>
      <c r="AEQ494"/>
      <c r="AER494"/>
      <c r="AES494"/>
      <c r="AET494"/>
      <c r="AEU494"/>
      <c r="AEV494"/>
      <c r="AEW494"/>
      <c r="AEX494"/>
      <c r="AEY494"/>
      <c r="AEZ494"/>
      <c r="AFA494"/>
      <c r="AFB494"/>
      <c r="AFC494"/>
      <c r="AFD494"/>
      <c r="AFE494"/>
      <c r="AFF494"/>
      <c r="AFG494"/>
      <c r="AFH494"/>
      <c r="AFI494"/>
      <c r="AFJ494"/>
      <c r="AFK494"/>
      <c r="AFL494"/>
      <c r="AFM494"/>
      <c r="AFN494"/>
      <c r="AFO494"/>
      <c r="AFP494"/>
      <c r="AFQ494"/>
      <c r="AFR494"/>
      <c r="AFS494"/>
      <c r="AFT494"/>
      <c r="AFU494"/>
      <c r="AFV494"/>
      <c r="AFW494"/>
      <c r="AFX494"/>
      <c r="AFY494"/>
      <c r="AFZ494"/>
      <c r="AGA494"/>
      <c r="AGB494"/>
      <c r="AGC494"/>
      <c r="AGD494"/>
      <c r="AGE494"/>
      <c r="AGF494"/>
      <c r="AGG494"/>
      <c r="AGH494"/>
      <c r="AGI494"/>
      <c r="AGJ494"/>
      <c r="AGK494"/>
      <c r="AGL494"/>
      <c r="AGM494"/>
      <c r="AGN494"/>
      <c r="AGO494"/>
      <c r="AGP494"/>
      <c r="AGQ494"/>
      <c r="AGR494"/>
      <c r="AGS494"/>
      <c r="AGT494"/>
      <c r="AGU494"/>
      <c r="AGV494"/>
      <c r="AGW494"/>
      <c r="AGX494"/>
      <c r="AGY494"/>
      <c r="AGZ494"/>
      <c r="AHA494"/>
      <c r="AHB494"/>
      <c r="AHC494"/>
      <c r="AHD494"/>
      <c r="AHE494"/>
      <c r="AHF494"/>
      <c r="AHG494"/>
      <c r="AHH494"/>
      <c r="AHI494"/>
      <c r="AHJ494"/>
      <c r="AHK494"/>
      <c r="AHL494"/>
      <c r="AHM494"/>
      <c r="AHN494"/>
      <c r="AHO494"/>
      <c r="AHP494"/>
      <c r="AHQ494"/>
      <c r="AHR494"/>
      <c r="AHS494"/>
      <c r="AHT494"/>
      <c r="AHU494"/>
      <c r="AHV494"/>
      <c r="AHW494"/>
      <c r="AHX494"/>
      <c r="AHY494"/>
      <c r="AHZ494"/>
      <c r="AIA494"/>
      <c r="AIB494"/>
      <c r="AIC494"/>
      <c r="AID494"/>
      <c r="AIE494"/>
      <c r="AIF494"/>
      <c r="AIG494"/>
      <c r="AIH494"/>
      <c r="AII494"/>
      <c r="AIJ494"/>
      <c r="AIK494"/>
      <c r="AIL494"/>
      <c r="AIM494"/>
      <c r="AIN494"/>
      <c r="AIO494"/>
      <c r="AIP494"/>
      <c r="AIQ494"/>
      <c r="AIR494"/>
      <c r="AIS494"/>
      <c r="AIT494"/>
      <c r="AIU494"/>
      <c r="AIV494"/>
      <c r="AIW494"/>
      <c r="AIX494"/>
      <c r="AIY494"/>
      <c r="AIZ494"/>
      <c r="AJA494"/>
      <c r="AJB494"/>
      <c r="AJC494"/>
      <c r="AJD494"/>
      <c r="AJE494"/>
      <c r="AJF494"/>
      <c r="AJG494"/>
      <c r="AJH494"/>
      <c r="AJI494"/>
      <c r="AJJ494"/>
      <c r="AJK494"/>
      <c r="AJL494"/>
      <c r="AJM494"/>
      <c r="AJN494"/>
      <c r="AJO494"/>
      <c r="AJP494"/>
      <c r="AJQ494"/>
      <c r="AJR494"/>
      <c r="AJS494"/>
      <c r="AJT494"/>
      <c r="AJU494"/>
      <c r="AJV494"/>
      <c r="AJW494"/>
      <c r="AJX494"/>
      <c r="AJY494"/>
      <c r="AJZ494"/>
      <c r="AKA494"/>
      <c r="AKB494"/>
      <c r="AKC494"/>
      <c r="AKD494"/>
      <c r="AKE494"/>
      <c r="AKF494"/>
      <c r="AKG494"/>
      <c r="AKH494"/>
      <c r="AKI494"/>
      <c r="AKJ494"/>
      <c r="AKK494"/>
      <c r="AKL494"/>
      <c r="AKM494"/>
      <c r="AKN494"/>
      <c r="AKO494"/>
      <c r="AKP494"/>
      <c r="AKQ494"/>
      <c r="AKR494"/>
      <c r="AKS494"/>
      <c r="AKT494"/>
      <c r="AKU494"/>
      <c r="AKV494"/>
      <c r="AKW494"/>
      <c r="AKX494"/>
      <c r="AKY494"/>
      <c r="AKZ494"/>
      <c r="ALA494"/>
      <c r="ALB494"/>
      <c r="ALC494"/>
      <c r="ALD494"/>
      <c r="ALE494"/>
      <c r="ALF494"/>
      <c r="ALG494"/>
      <c r="ALH494"/>
      <c r="ALI494"/>
      <c r="ALJ494"/>
      <c r="ALK494"/>
      <c r="ALL494"/>
      <c r="ALM494"/>
      <c r="ALN494"/>
      <c r="ALO494"/>
      <c r="ALP494"/>
      <c r="ALQ494"/>
      <c r="ALR494"/>
      <c r="ALS494"/>
      <c r="ALT494"/>
      <c r="ALU494"/>
      <c r="ALV494"/>
      <c r="ALW494"/>
      <c r="ALX494"/>
      <c r="ALY494"/>
      <c r="ALZ494"/>
      <c r="AMA494"/>
      <c r="AMB494"/>
      <c r="AMC494"/>
      <c r="AMD494"/>
      <c r="AME494"/>
      <c r="AMF494"/>
      <c r="AMG494"/>
      <c r="AMH494"/>
      <c r="AMI494"/>
      <c r="AMJ494"/>
    </row>
    <row r="495" spans="1:1024" ht="20" customHeight="1" x14ac:dyDescent="0.2">
      <c r="A495"/>
      <c r="B495"/>
      <c r="C495"/>
      <c r="D495"/>
      <c r="E495" s="2"/>
      <c r="F495" s="2"/>
      <c r="G495" s="271"/>
      <c r="H495" s="240"/>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c r="AAA495"/>
      <c r="AAB495"/>
      <c r="AAC495"/>
      <c r="AAD495"/>
      <c r="AAE495"/>
      <c r="AAF495"/>
      <c r="AAG495"/>
      <c r="AAH495"/>
      <c r="AAI495"/>
      <c r="AAJ495"/>
      <c r="AAK495"/>
      <c r="AAL495"/>
      <c r="AAM495"/>
      <c r="AAN495"/>
      <c r="AAO495"/>
      <c r="AAP495"/>
      <c r="AAQ495"/>
      <c r="AAR495"/>
      <c r="AAS495"/>
      <c r="AAT495"/>
      <c r="AAU495"/>
      <c r="AAV495"/>
      <c r="AAW495"/>
      <c r="AAX495"/>
      <c r="AAY495"/>
      <c r="AAZ495"/>
      <c r="ABA495"/>
      <c r="ABB495"/>
      <c r="ABC495"/>
      <c r="ABD495"/>
      <c r="ABE495"/>
      <c r="ABF495"/>
      <c r="ABG495"/>
      <c r="ABH495"/>
      <c r="ABI495"/>
      <c r="ABJ495"/>
      <c r="ABK495"/>
      <c r="ABL495"/>
      <c r="ABM495"/>
      <c r="ABN495"/>
      <c r="ABO495"/>
      <c r="ABP495"/>
      <c r="ABQ495"/>
      <c r="ABR495"/>
      <c r="ABS495"/>
      <c r="ABT495"/>
      <c r="ABU495"/>
      <c r="ABV495"/>
      <c r="ABW495"/>
      <c r="ABX495"/>
      <c r="ABY495"/>
      <c r="ABZ495"/>
      <c r="ACA495"/>
      <c r="ACB495"/>
      <c r="ACC495"/>
      <c r="ACD495"/>
      <c r="ACE495"/>
      <c r="ACF495"/>
      <c r="ACG495"/>
      <c r="ACH495"/>
      <c r="ACI495"/>
      <c r="ACJ495"/>
      <c r="ACK495"/>
      <c r="ACL495"/>
      <c r="ACM495"/>
      <c r="ACN495"/>
      <c r="ACO495"/>
      <c r="ACP495"/>
      <c r="ACQ495"/>
      <c r="ACR495"/>
      <c r="ACS495"/>
      <c r="ACT495"/>
      <c r="ACU495"/>
      <c r="ACV495"/>
      <c r="ACW495"/>
      <c r="ACX495"/>
      <c r="ACY495"/>
      <c r="ACZ495"/>
      <c r="ADA495"/>
      <c r="ADB495"/>
      <c r="ADC495"/>
      <c r="ADD495"/>
      <c r="ADE495"/>
      <c r="ADF495"/>
      <c r="ADG495"/>
      <c r="ADH495"/>
      <c r="ADI495"/>
      <c r="ADJ495"/>
      <c r="ADK495"/>
      <c r="ADL495"/>
      <c r="ADM495"/>
      <c r="ADN495"/>
      <c r="ADO495"/>
      <c r="ADP495"/>
      <c r="ADQ495"/>
      <c r="ADR495"/>
      <c r="ADS495"/>
      <c r="ADT495"/>
      <c r="ADU495"/>
      <c r="ADV495"/>
      <c r="ADW495"/>
      <c r="ADX495"/>
      <c r="ADY495"/>
      <c r="ADZ495"/>
      <c r="AEA495"/>
      <c r="AEB495"/>
      <c r="AEC495"/>
      <c r="AED495"/>
      <c r="AEE495"/>
      <c r="AEF495"/>
      <c r="AEG495"/>
      <c r="AEH495"/>
      <c r="AEI495"/>
      <c r="AEJ495"/>
      <c r="AEK495"/>
      <c r="AEL495"/>
      <c r="AEM495"/>
      <c r="AEN495"/>
      <c r="AEO495"/>
      <c r="AEP495"/>
      <c r="AEQ495"/>
      <c r="AER495"/>
      <c r="AES495"/>
      <c r="AET495"/>
      <c r="AEU495"/>
      <c r="AEV495"/>
      <c r="AEW495"/>
      <c r="AEX495"/>
      <c r="AEY495"/>
      <c r="AEZ495"/>
      <c r="AFA495"/>
      <c r="AFB495"/>
      <c r="AFC495"/>
      <c r="AFD495"/>
      <c r="AFE495"/>
      <c r="AFF495"/>
      <c r="AFG495"/>
      <c r="AFH495"/>
      <c r="AFI495"/>
      <c r="AFJ495"/>
      <c r="AFK495"/>
      <c r="AFL495"/>
      <c r="AFM495"/>
      <c r="AFN495"/>
      <c r="AFO495"/>
      <c r="AFP495"/>
      <c r="AFQ495"/>
      <c r="AFR495"/>
      <c r="AFS495"/>
      <c r="AFT495"/>
      <c r="AFU495"/>
      <c r="AFV495"/>
      <c r="AFW495"/>
      <c r="AFX495"/>
      <c r="AFY495"/>
      <c r="AFZ495"/>
      <c r="AGA495"/>
      <c r="AGB495"/>
      <c r="AGC495"/>
      <c r="AGD495"/>
      <c r="AGE495"/>
      <c r="AGF495"/>
      <c r="AGG495"/>
      <c r="AGH495"/>
      <c r="AGI495"/>
      <c r="AGJ495"/>
      <c r="AGK495"/>
      <c r="AGL495"/>
      <c r="AGM495"/>
      <c r="AGN495"/>
      <c r="AGO495"/>
      <c r="AGP495"/>
      <c r="AGQ495"/>
      <c r="AGR495"/>
      <c r="AGS495"/>
      <c r="AGT495"/>
      <c r="AGU495"/>
      <c r="AGV495"/>
      <c r="AGW495"/>
      <c r="AGX495"/>
      <c r="AGY495"/>
      <c r="AGZ495"/>
      <c r="AHA495"/>
      <c r="AHB495"/>
      <c r="AHC495"/>
      <c r="AHD495"/>
      <c r="AHE495"/>
      <c r="AHF495"/>
      <c r="AHG495"/>
      <c r="AHH495"/>
      <c r="AHI495"/>
      <c r="AHJ495"/>
      <c r="AHK495"/>
      <c r="AHL495"/>
      <c r="AHM495"/>
      <c r="AHN495"/>
      <c r="AHO495"/>
      <c r="AHP495"/>
      <c r="AHQ495"/>
      <c r="AHR495"/>
      <c r="AHS495"/>
      <c r="AHT495"/>
      <c r="AHU495"/>
      <c r="AHV495"/>
      <c r="AHW495"/>
      <c r="AHX495"/>
      <c r="AHY495"/>
      <c r="AHZ495"/>
      <c r="AIA495"/>
      <c r="AIB495"/>
      <c r="AIC495"/>
      <c r="AID495"/>
      <c r="AIE495"/>
      <c r="AIF495"/>
      <c r="AIG495"/>
      <c r="AIH495"/>
      <c r="AII495"/>
      <c r="AIJ495"/>
      <c r="AIK495"/>
      <c r="AIL495"/>
      <c r="AIM495"/>
      <c r="AIN495"/>
      <c r="AIO495"/>
      <c r="AIP495"/>
      <c r="AIQ495"/>
      <c r="AIR495"/>
      <c r="AIS495"/>
      <c r="AIT495"/>
      <c r="AIU495"/>
      <c r="AIV495"/>
      <c r="AIW495"/>
      <c r="AIX495"/>
      <c r="AIY495"/>
      <c r="AIZ495"/>
      <c r="AJA495"/>
      <c r="AJB495"/>
      <c r="AJC495"/>
      <c r="AJD495"/>
      <c r="AJE495"/>
      <c r="AJF495"/>
      <c r="AJG495"/>
      <c r="AJH495"/>
      <c r="AJI495"/>
      <c r="AJJ495"/>
      <c r="AJK495"/>
      <c r="AJL495"/>
      <c r="AJM495"/>
      <c r="AJN495"/>
      <c r="AJO495"/>
      <c r="AJP495"/>
      <c r="AJQ495"/>
      <c r="AJR495"/>
      <c r="AJS495"/>
      <c r="AJT495"/>
      <c r="AJU495"/>
      <c r="AJV495"/>
      <c r="AJW495"/>
      <c r="AJX495"/>
      <c r="AJY495"/>
      <c r="AJZ495"/>
      <c r="AKA495"/>
      <c r="AKB495"/>
      <c r="AKC495"/>
      <c r="AKD495"/>
      <c r="AKE495"/>
      <c r="AKF495"/>
      <c r="AKG495"/>
      <c r="AKH495"/>
      <c r="AKI495"/>
      <c r="AKJ495"/>
      <c r="AKK495"/>
      <c r="AKL495"/>
      <c r="AKM495"/>
      <c r="AKN495"/>
      <c r="AKO495"/>
      <c r="AKP495"/>
      <c r="AKQ495"/>
      <c r="AKR495"/>
      <c r="AKS495"/>
      <c r="AKT495"/>
      <c r="AKU495"/>
      <c r="AKV495"/>
      <c r="AKW495"/>
      <c r="AKX495"/>
      <c r="AKY495"/>
      <c r="AKZ495"/>
      <c r="ALA495"/>
      <c r="ALB495"/>
      <c r="ALC495"/>
      <c r="ALD495"/>
      <c r="ALE495"/>
      <c r="ALF495"/>
      <c r="ALG495"/>
      <c r="ALH495"/>
      <c r="ALI495"/>
      <c r="ALJ495"/>
      <c r="ALK495"/>
      <c r="ALL495"/>
      <c r="ALM495"/>
      <c r="ALN495"/>
      <c r="ALO495"/>
      <c r="ALP495"/>
      <c r="ALQ495"/>
      <c r="ALR495"/>
      <c r="ALS495"/>
      <c r="ALT495"/>
      <c r="ALU495"/>
      <c r="ALV495"/>
      <c r="ALW495"/>
      <c r="ALX495"/>
      <c r="ALY495"/>
      <c r="ALZ495"/>
      <c r="AMA495"/>
      <c r="AMB495"/>
      <c r="AMC495"/>
      <c r="AMD495"/>
      <c r="AME495"/>
      <c r="AMF495"/>
      <c r="AMG495"/>
      <c r="AMH495"/>
      <c r="AMI495"/>
      <c r="AMJ495"/>
    </row>
    <row r="496" spans="1:1024" ht="20" customHeight="1" x14ac:dyDescent="0.2">
      <c r="A496"/>
      <c r="B496"/>
      <c r="C496"/>
      <c r="D496"/>
      <c r="E496" s="2"/>
      <c r="F496" s="2"/>
      <c r="G496" s="271"/>
      <c r="H496" s="240"/>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c r="AAA496"/>
      <c r="AAB496"/>
      <c r="AAC496"/>
      <c r="AAD496"/>
      <c r="AAE496"/>
      <c r="AAF496"/>
      <c r="AAG496"/>
      <c r="AAH496"/>
      <c r="AAI496"/>
      <c r="AAJ496"/>
      <c r="AAK496"/>
      <c r="AAL496"/>
      <c r="AAM496"/>
      <c r="AAN496"/>
      <c r="AAO496"/>
      <c r="AAP496"/>
      <c r="AAQ496"/>
      <c r="AAR496"/>
      <c r="AAS496"/>
      <c r="AAT496"/>
      <c r="AAU496"/>
      <c r="AAV496"/>
      <c r="AAW496"/>
      <c r="AAX496"/>
      <c r="AAY496"/>
      <c r="AAZ496"/>
      <c r="ABA496"/>
      <c r="ABB496"/>
      <c r="ABC496"/>
      <c r="ABD496"/>
      <c r="ABE496"/>
      <c r="ABF496"/>
      <c r="ABG496"/>
      <c r="ABH496"/>
      <c r="ABI496"/>
      <c r="ABJ496"/>
      <c r="ABK496"/>
      <c r="ABL496"/>
      <c r="ABM496"/>
      <c r="ABN496"/>
      <c r="ABO496"/>
      <c r="ABP496"/>
      <c r="ABQ496"/>
      <c r="ABR496"/>
      <c r="ABS496"/>
      <c r="ABT496"/>
      <c r="ABU496"/>
      <c r="ABV496"/>
      <c r="ABW496"/>
      <c r="ABX496"/>
      <c r="ABY496"/>
      <c r="ABZ496"/>
      <c r="ACA496"/>
      <c r="ACB496"/>
      <c r="ACC496"/>
      <c r="ACD496"/>
      <c r="ACE496"/>
      <c r="ACF496"/>
      <c r="ACG496"/>
      <c r="ACH496"/>
      <c r="ACI496"/>
      <c r="ACJ496"/>
      <c r="ACK496"/>
      <c r="ACL496"/>
      <c r="ACM496"/>
      <c r="ACN496"/>
      <c r="ACO496"/>
      <c r="ACP496"/>
      <c r="ACQ496"/>
      <c r="ACR496"/>
      <c r="ACS496"/>
      <c r="ACT496"/>
      <c r="ACU496"/>
      <c r="ACV496"/>
      <c r="ACW496"/>
      <c r="ACX496"/>
      <c r="ACY496"/>
      <c r="ACZ496"/>
      <c r="ADA496"/>
      <c r="ADB496"/>
      <c r="ADC496"/>
      <c r="ADD496"/>
      <c r="ADE496"/>
      <c r="ADF496"/>
      <c r="ADG496"/>
      <c r="ADH496"/>
      <c r="ADI496"/>
      <c r="ADJ496"/>
      <c r="ADK496"/>
      <c r="ADL496"/>
      <c r="ADM496"/>
      <c r="ADN496"/>
      <c r="ADO496"/>
      <c r="ADP496"/>
      <c r="ADQ496"/>
      <c r="ADR496"/>
      <c r="ADS496"/>
      <c r="ADT496"/>
      <c r="ADU496"/>
      <c r="ADV496"/>
      <c r="ADW496"/>
      <c r="ADX496"/>
      <c r="ADY496"/>
      <c r="ADZ496"/>
      <c r="AEA496"/>
      <c r="AEB496"/>
      <c r="AEC496"/>
      <c r="AED496"/>
      <c r="AEE496"/>
      <c r="AEF496"/>
      <c r="AEG496"/>
      <c r="AEH496"/>
      <c r="AEI496"/>
      <c r="AEJ496"/>
      <c r="AEK496"/>
      <c r="AEL496"/>
      <c r="AEM496"/>
      <c r="AEN496"/>
      <c r="AEO496"/>
      <c r="AEP496"/>
      <c r="AEQ496"/>
      <c r="AER496"/>
      <c r="AES496"/>
      <c r="AET496"/>
      <c r="AEU496"/>
      <c r="AEV496"/>
      <c r="AEW496"/>
      <c r="AEX496"/>
      <c r="AEY496"/>
      <c r="AEZ496"/>
      <c r="AFA496"/>
      <c r="AFB496"/>
      <c r="AFC496"/>
      <c r="AFD496"/>
      <c r="AFE496"/>
      <c r="AFF496"/>
      <c r="AFG496"/>
      <c r="AFH496"/>
      <c r="AFI496"/>
      <c r="AFJ496"/>
      <c r="AFK496"/>
      <c r="AFL496"/>
      <c r="AFM496"/>
      <c r="AFN496"/>
      <c r="AFO496"/>
      <c r="AFP496"/>
      <c r="AFQ496"/>
      <c r="AFR496"/>
      <c r="AFS496"/>
      <c r="AFT496"/>
      <c r="AFU496"/>
      <c r="AFV496"/>
      <c r="AFW496"/>
      <c r="AFX496"/>
      <c r="AFY496"/>
      <c r="AFZ496"/>
      <c r="AGA496"/>
      <c r="AGB496"/>
      <c r="AGC496"/>
      <c r="AGD496"/>
      <c r="AGE496"/>
      <c r="AGF496"/>
      <c r="AGG496"/>
      <c r="AGH496"/>
      <c r="AGI496"/>
      <c r="AGJ496"/>
      <c r="AGK496"/>
      <c r="AGL496"/>
      <c r="AGM496"/>
      <c r="AGN496"/>
      <c r="AGO496"/>
      <c r="AGP496"/>
      <c r="AGQ496"/>
      <c r="AGR496"/>
      <c r="AGS496"/>
      <c r="AGT496"/>
      <c r="AGU496"/>
      <c r="AGV496"/>
      <c r="AGW496"/>
      <c r="AGX496"/>
      <c r="AGY496"/>
      <c r="AGZ496"/>
      <c r="AHA496"/>
      <c r="AHB496"/>
      <c r="AHC496"/>
      <c r="AHD496"/>
      <c r="AHE496"/>
      <c r="AHF496"/>
      <c r="AHG496"/>
      <c r="AHH496"/>
      <c r="AHI496"/>
      <c r="AHJ496"/>
      <c r="AHK496"/>
      <c r="AHL496"/>
      <c r="AHM496"/>
      <c r="AHN496"/>
      <c r="AHO496"/>
      <c r="AHP496"/>
      <c r="AHQ496"/>
      <c r="AHR496"/>
      <c r="AHS496"/>
      <c r="AHT496"/>
      <c r="AHU496"/>
      <c r="AHV496"/>
      <c r="AHW496"/>
      <c r="AHX496"/>
      <c r="AHY496"/>
      <c r="AHZ496"/>
      <c r="AIA496"/>
      <c r="AIB496"/>
      <c r="AIC496"/>
      <c r="AID496"/>
      <c r="AIE496"/>
      <c r="AIF496"/>
      <c r="AIG496"/>
      <c r="AIH496"/>
      <c r="AII496"/>
      <c r="AIJ496"/>
      <c r="AIK496"/>
      <c r="AIL496"/>
      <c r="AIM496"/>
      <c r="AIN496"/>
      <c r="AIO496"/>
      <c r="AIP496"/>
      <c r="AIQ496"/>
      <c r="AIR496"/>
      <c r="AIS496"/>
      <c r="AIT496"/>
      <c r="AIU496"/>
      <c r="AIV496"/>
      <c r="AIW496"/>
      <c r="AIX496"/>
      <c r="AIY496"/>
      <c r="AIZ496"/>
      <c r="AJA496"/>
      <c r="AJB496"/>
      <c r="AJC496"/>
      <c r="AJD496"/>
      <c r="AJE496"/>
      <c r="AJF496"/>
      <c r="AJG496"/>
      <c r="AJH496"/>
      <c r="AJI496"/>
      <c r="AJJ496"/>
      <c r="AJK496"/>
      <c r="AJL496"/>
      <c r="AJM496"/>
      <c r="AJN496"/>
      <c r="AJO496"/>
      <c r="AJP496"/>
      <c r="AJQ496"/>
      <c r="AJR496"/>
      <c r="AJS496"/>
      <c r="AJT496"/>
      <c r="AJU496"/>
      <c r="AJV496"/>
      <c r="AJW496"/>
      <c r="AJX496"/>
      <c r="AJY496"/>
      <c r="AJZ496"/>
      <c r="AKA496"/>
      <c r="AKB496"/>
      <c r="AKC496"/>
      <c r="AKD496"/>
      <c r="AKE496"/>
      <c r="AKF496"/>
      <c r="AKG496"/>
      <c r="AKH496"/>
      <c r="AKI496"/>
      <c r="AKJ496"/>
      <c r="AKK496"/>
      <c r="AKL496"/>
      <c r="AKM496"/>
      <c r="AKN496"/>
      <c r="AKO496"/>
      <c r="AKP496"/>
      <c r="AKQ496"/>
      <c r="AKR496"/>
      <c r="AKS496"/>
      <c r="AKT496"/>
      <c r="AKU496"/>
      <c r="AKV496"/>
      <c r="AKW496"/>
      <c r="AKX496"/>
      <c r="AKY496"/>
      <c r="AKZ496"/>
      <c r="ALA496"/>
      <c r="ALB496"/>
      <c r="ALC496"/>
      <c r="ALD496"/>
      <c r="ALE496"/>
      <c r="ALF496"/>
      <c r="ALG496"/>
      <c r="ALH496"/>
      <c r="ALI496"/>
      <c r="ALJ496"/>
      <c r="ALK496"/>
      <c r="ALL496"/>
      <c r="ALM496"/>
      <c r="ALN496"/>
      <c r="ALO496"/>
      <c r="ALP496"/>
      <c r="ALQ496"/>
      <c r="ALR496"/>
      <c r="ALS496"/>
      <c r="ALT496"/>
      <c r="ALU496"/>
      <c r="ALV496"/>
      <c r="ALW496"/>
      <c r="ALX496"/>
      <c r="ALY496"/>
      <c r="ALZ496"/>
      <c r="AMA496"/>
      <c r="AMB496"/>
      <c r="AMC496"/>
      <c r="AMD496"/>
      <c r="AME496"/>
      <c r="AMF496"/>
      <c r="AMG496"/>
      <c r="AMH496"/>
      <c r="AMI496"/>
      <c r="AMJ496"/>
    </row>
    <row r="497" spans="1:1024" ht="20" customHeight="1" x14ac:dyDescent="0.2">
      <c r="A497"/>
      <c r="B497"/>
      <c r="C497"/>
      <c r="D497"/>
      <c r="E497" s="2"/>
      <c r="F497" s="2"/>
      <c r="G497" s="271"/>
      <c r="H497" s="240"/>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c r="AAA497"/>
      <c r="AAB497"/>
      <c r="AAC497"/>
      <c r="AAD497"/>
      <c r="AAE497"/>
      <c r="AAF497"/>
      <c r="AAG497"/>
      <c r="AAH497"/>
      <c r="AAI497"/>
      <c r="AAJ497"/>
      <c r="AAK497"/>
      <c r="AAL497"/>
      <c r="AAM497"/>
      <c r="AAN497"/>
      <c r="AAO497"/>
      <c r="AAP497"/>
      <c r="AAQ497"/>
      <c r="AAR497"/>
      <c r="AAS497"/>
      <c r="AAT497"/>
      <c r="AAU497"/>
      <c r="AAV497"/>
      <c r="AAW497"/>
      <c r="AAX497"/>
      <c r="AAY497"/>
      <c r="AAZ497"/>
      <c r="ABA497"/>
      <c r="ABB497"/>
      <c r="ABC497"/>
      <c r="ABD497"/>
      <c r="ABE497"/>
      <c r="ABF497"/>
      <c r="ABG497"/>
      <c r="ABH497"/>
      <c r="ABI497"/>
      <c r="ABJ497"/>
      <c r="ABK497"/>
      <c r="ABL497"/>
      <c r="ABM497"/>
      <c r="ABN497"/>
      <c r="ABO497"/>
      <c r="ABP497"/>
      <c r="ABQ497"/>
      <c r="ABR497"/>
      <c r="ABS497"/>
      <c r="ABT497"/>
      <c r="ABU497"/>
      <c r="ABV497"/>
      <c r="ABW497"/>
      <c r="ABX497"/>
      <c r="ABY497"/>
      <c r="ABZ497"/>
      <c r="ACA497"/>
      <c r="ACB497"/>
      <c r="ACC497"/>
      <c r="ACD497"/>
      <c r="ACE497"/>
      <c r="ACF497"/>
      <c r="ACG497"/>
      <c r="ACH497"/>
      <c r="ACI497"/>
      <c r="ACJ497"/>
      <c r="ACK497"/>
      <c r="ACL497"/>
      <c r="ACM497"/>
      <c r="ACN497"/>
      <c r="ACO497"/>
      <c r="ACP497"/>
      <c r="ACQ497"/>
      <c r="ACR497"/>
      <c r="ACS497"/>
      <c r="ACT497"/>
      <c r="ACU497"/>
      <c r="ACV497"/>
      <c r="ACW497"/>
      <c r="ACX497"/>
      <c r="ACY497"/>
      <c r="ACZ497"/>
      <c r="ADA497"/>
      <c r="ADB497"/>
      <c r="ADC497"/>
      <c r="ADD497"/>
      <c r="ADE497"/>
      <c r="ADF497"/>
      <c r="ADG497"/>
      <c r="ADH497"/>
      <c r="ADI497"/>
      <c r="ADJ497"/>
      <c r="ADK497"/>
      <c r="ADL497"/>
      <c r="ADM497"/>
      <c r="ADN497"/>
      <c r="ADO497"/>
      <c r="ADP497"/>
      <c r="ADQ497"/>
      <c r="ADR497"/>
      <c r="ADS497"/>
      <c r="ADT497"/>
      <c r="ADU497"/>
      <c r="ADV497"/>
      <c r="ADW497"/>
      <c r="ADX497"/>
      <c r="ADY497"/>
      <c r="ADZ497"/>
      <c r="AEA497"/>
      <c r="AEB497"/>
      <c r="AEC497"/>
      <c r="AED497"/>
      <c r="AEE497"/>
      <c r="AEF497"/>
      <c r="AEG497"/>
      <c r="AEH497"/>
      <c r="AEI497"/>
      <c r="AEJ497"/>
      <c r="AEK497"/>
      <c r="AEL497"/>
      <c r="AEM497"/>
      <c r="AEN497"/>
      <c r="AEO497"/>
      <c r="AEP497"/>
      <c r="AEQ497"/>
      <c r="AER497"/>
      <c r="AES497"/>
      <c r="AET497"/>
      <c r="AEU497"/>
      <c r="AEV497"/>
      <c r="AEW497"/>
      <c r="AEX497"/>
      <c r="AEY497"/>
      <c r="AEZ497"/>
      <c r="AFA497"/>
      <c r="AFB497"/>
      <c r="AFC497"/>
      <c r="AFD497"/>
      <c r="AFE497"/>
      <c r="AFF497"/>
      <c r="AFG497"/>
      <c r="AFH497"/>
      <c r="AFI497"/>
      <c r="AFJ497"/>
      <c r="AFK497"/>
      <c r="AFL497"/>
      <c r="AFM497"/>
      <c r="AFN497"/>
      <c r="AFO497"/>
      <c r="AFP497"/>
      <c r="AFQ497"/>
      <c r="AFR497"/>
      <c r="AFS497"/>
      <c r="AFT497"/>
      <c r="AFU497"/>
      <c r="AFV497"/>
      <c r="AFW497"/>
      <c r="AFX497"/>
      <c r="AFY497"/>
      <c r="AFZ497"/>
      <c r="AGA497"/>
      <c r="AGB497"/>
      <c r="AGC497"/>
      <c r="AGD497"/>
      <c r="AGE497"/>
      <c r="AGF497"/>
      <c r="AGG497"/>
      <c r="AGH497"/>
      <c r="AGI497"/>
      <c r="AGJ497"/>
      <c r="AGK497"/>
      <c r="AGL497"/>
      <c r="AGM497"/>
      <c r="AGN497"/>
      <c r="AGO497"/>
      <c r="AGP497"/>
      <c r="AGQ497"/>
      <c r="AGR497"/>
      <c r="AGS497"/>
      <c r="AGT497"/>
      <c r="AGU497"/>
      <c r="AGV497"/>
      <c r="AGW497"/>
      <c r="AGX497"/>
      <c r="AGY497"/>
      <c r="AGZ497"/>
      <c r="AHA497"/>
      <c r="AHB497"/>
      <c r="AHC497"/>
      <c r="AHD497"/>
      <c r="AHE497"/>
      <c r="AHF497"/>
      <c r="AHG497"/>
      <c r="AHH497"/>
      <c r="AHI497"/>
      <c r="AHJ497"/>
      <c r="AHK497"/>
      <c r="AHL497"/>
      <c r="AHM497"/>
      <c r="AHN497"/>
      <c r="AHO497"/>
      <c r="AHP497"/>
      <c r="AHQ497"/>
      <c r="AHR497"/>
      <c r="AHS497"/>
      <c r="AHT497"/>
      <c r="AHU497"/>
      <c r="AHV497"/>
      <c r="AHW497"/>
      <c r="AHX497"/>
      <c r="AHY497"/>
      <c r="AHZ497"/>
      <c r="AIA497"/>
      <c r="AIB497"/>
      <c r="AIC497"/>
      <c r="AID497"/>
      <c r="AIE497"/>
      <c r="AIF497"/>
      <c r="AIG497"/>
      <c r="AIH497"/>
      <c r="AII497"/>
      <c r="AIJ497"/>
      <c r="AIK497"/>
      <c r="AIL497"/>
      <c r="AIM497"/>
      <c r="AIN497"/>
      <c r="AIO497"/>
      <c r="AIP497"/>
      <c r="AIQ497"/>
      <c r="AIR497"/>
      <c r="AIS497"/>
      <c r="AIT497"/>
      <c r="AIU497"/>
      <c r="AIV497"/>
      <c r="AIW497"/>
      <c r="AIX497"/>
      <c r="AIY497"/>
      <c r="AIZ497"/>
      <c r="AJA497"/>
      <c r="AJB497"/>
      <c r="AJC497"/>
      <c r="AJD497"/>
      <c r="AJE497"/>
      <c r="AJF497"/>
      <c r="AJG497"/>
      <c r="AJH497"/>
      <c r="AJI497"/>
      <c r="AJJ497"/>
      <c r="AJK497"/>
      <c r="AJL497"/>
      <c r="AJM497"/>
      <c r="AJN497"/>
      <c r="AJO497"/>
      <c r="AJP497"/>
      <c r="AJQ497"/>
      <c r="AJR497"/>
      <c r="AJS497"/>
      <c r="AJT497"/>
      <c r="AJU497"/>
      <c r="AJV497"/>
      <c r="AJW497"/>
      <c r="AJX497"/>
      <c r="AJY497"/>
      <c r="AJZ497"/>
      <c r="AKA497"/>
      <c r="AKB497"/>
      <c r="AKC497"/>
      <c r="AKD497"/>
      <c r="AKE497"/>
      <c r="AKF497"/>
      <c r="AKG497"/>
      <c r="AKH497"/>
      <c r="AKI497"/>
      <c r="AKJ497"/>
      <c r="AKK497"/>
      <c r="AKL497"/>
      <c r="AKM497"/>
      <c r="AKN497"/>
      <c r="AKO497"/>
      <c r="AKP497"/>
      <c r="AKQ497"/>
      <c r="AKR497"/>
      <c r="AKS497"/>
      <c r="AKT497"/>
      <c r="AKU497"/>
      <c r="AKV497"/>
      <c r="AKW497"/>
      <c r="AKX497"/>
      <c r="AKY497"/>
      <c r="AKZ497"/>
      <c r="ALA497"/>
      <c r="ALB497"/>
      <c r="ALC497"/>
      <c r="ALD497"/>
      <c r="ALE497"/>
      <c r="ALF497"/>
      <c r="ALG497"/>
      <c r="ALH497"/>
      <c r="ALI497"/>
      <c r="ALJ497"/>
      <c r="ALK497"/>
      <c r="ALL497"/>
      <c r="ALM497"/>
      <c r="ALN497"/>
      <c r="ALO497"/>
      <c r="ALP497"/>
      <c r="ALQ497"/>
      <c r="ALR497"/>
      <c r="ALS497"/>
      <c r="ALT497"/>
      <c r="ALU497"/>
      <c r="ALV497"/>
      <c r="ALW497"/>
      <c r="ALX497"/>
      <c r="ALY497"/>
      <c r="ALZ497"/>
      <c r="AMA497"/>
      <c r="AMB497"/>
      <c r="AMC497"/>
      <c r="AMD497"/>
      <c r="AME497"/>
      <c r="AMF497"/>
      <c r="AMG497"/>
      <c r="AMH497"/>
      <c r="AMI497"/>
      <c r="AMJ497"/>
    </row>
    <row r="498" spans="1:1024" ht="20" customHeight="1" x14ac:dyDescent="0.2">
      <c r="A498"/>
      <c r="B498"/>
      <c r="C498"/>
      <c r="D498"/>
      <c r="E498" s="2"/>
      <c r="F498" s="2"/>
      <c r="G498" s="271"/>
      <c r="H498" s="240"/>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row>
    <row r="499" spans="1:1024" ht="20" customHeight="1" x14ac:dyDescent="0.2">
      <c r="A499"/>
      <c r="B499"/>
      <c r="C499"/>
      <c r="D499"/>
      <c r="E499" s="2"/>
      <c r="F499" s="2"/>
      <c r="G499" s="271"/>
      <c r="H499" s="240"/>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row>
    <row r="500" spans="1:1024" ht="20" customHeight="1" x14ac:dyDescent="0.2">
      <c r="A500"/>
      <c r="B500"/>
      <c r="C500"/>
      <c r="D500"/>
      <c r="E500" s="2"/>
      <c r="F500" s="2"/>
      <c r="G500" s="271"/>
      <c r="H500" s="24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row>
    <row r="501" spans="1:1024" ht="20" customHeight="1" x14ac:dyDescent="0.2">
      <c r="A501"/>
      <c r="B501"/>
      <c r="C501"/>
      <c r="D501"/>
      <c r="E501" s="2"/>
      <c r="F501" s="2"/>
      <c r="G501" s="271"/>
      <c r="H501" s="240"/>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row>
    <row r="502" spans="1:1024" ht="20" customHeight="1" x14ac:dyDescent="0.2">
      <c r="A502"/>
      <c r="B502"/>
      <c r="C502"/>
      <c r="D502"/>
      <c r="E502" s="2"/>
      <c r="F502" s="2"/>
      <c r="G502" s="271"/>
      <c r="H502" s="240"/>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row>
    <row r="503" spans="1:1024" ht="20" customHeight="1" x14ac:dyDescent="0.2">
      <c r="A503"/>
      <c r="B503"/>
      <c r="C503"/>
      <c r="D503"/>
      <c r="E503" s="2"/>
      <c r="F503" s="2"/>
      <c r="G503" s="271"/>
      <c r="H503" s="240"/>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row>
    <row r="504" spans="1:1024" ht="20" customHeight="1" x14ac:dyDescent="0.2">
      <c r="A504"/>
      <c r="B504"/>
      <c r="C504"/>
      <c r="D504"/>
      <c r="E504" s="2"/>
      <c r="F504" s="2"/>
      <c r="G504" s="271"/>
      <c r="H504" s="240"/>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row>
    <row r="505" spans="1:1024" ht="20" customHeight="1" x14ac:dyDescent="0.2">
      <c r="A505"/>
      <c r="B505"/>
      <c r="C505"/>
      <c r="D505"/>
      <c r="E505" s="2"/>
      <c r="F505" s="2"/>
      <c r="G505" s="271"/>
      <c r="H505" s="240"/>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row>
    <row r="506" spans="1:1024" ht="20" customHeight="1" x14ac:dyDescent="0.2">
      <c r="A506"/>
      <c r="B506"/>
      <c r="C506"/>
      <c r="D506"/>
      <c r="E506" s="2"/>
      <c r="F506" s="2"/>
      <c r="G506" s="271"/>
      <c r="H506" s="240"/>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row>
    <row r="507" spans="1:1024" ht="20" customHeight="1" x14ac:dyDescent="0.2">
      <c r="A507"/>
      <c r="B507"/>
      <c r="C507"/>
      <c r="D507"/>
      <c r="E507" s="2"/>
      <c r="F507" s="2"/>
      <c r="G507" s="271"/>
      <c r="H507" s="240"/>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row>
    <row r="508" spans="1:1024" ht="20" customHeight="1" x14ac:dyDescent="0.2">
      <c r="A508"/>
      <c r="B508"/>
      <c r="C508"/>
      <c r="D508"/>
      <c r="E508" s="2"/>
      <c r="F508" s="2"/>
      <c r="G508" s="271"/>
      <c r="H508" s="240"/>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row>
    <row r="509" spans="1:1024" ht="20" customHeight="1" x14ac:dyDescent="0.2">
      <c r="A509"/>
      <c r="B509"/>
      <c r="C509"/>
      <c r="D509"/>
      <c r="E509" s="2"/>
      <c r="F509" s="2"/>
      <c r="G509" s="271"/>
      <c r="H509" s="240"/>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row>
    <row r="510" spans="1:1024" ht="20" customHeight="1" x14ac:dyDescent="0.2">
      <c r="A510"/>
      <c r="B510"/>
      <c r="C510"/>
      <c r="D510"/>
      <c r="E510" s="2"/>
      <c r="F510" s="2"/>
      <c r="G510" s="271"/>
      <c r="H510" s="24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row>
    <row r="511" spans="1:1024" ht="20" customHeight="1" x14ac:dyDescent="0.2">
      <c r="A511"/>
      <c r="B511"/>
      <c r="C511"/>
      <c r="D511"/>
      <c r="E511" s="2"/>
      <c r="F511" s="2"/>
      <c r="G511" s="271"/>
      <c r="H511" s="240"/>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row>
    <row r="512" spans="1:1024" ht="20" customHeight="1" x14ac:dyDescent="0.2">
      <c r="A512"/>
      <c r="B512"/>
      <c r="C512"/>
      <c r="D512"/>
      <c r="E512" s="2"/>
      <c r="F512" s="2"/>
      <c r="G512" s="271"/>
      <c r="H512" s="240"/>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row>
    <row r="513" spans="1:1024" ht="20" customHeight="1" x14ac:dyDescent="0.2">
      <c r="A513"/>
      <c r="B513"/>
      <c r="C513"/>
      <c r="D513"/>
      <c r="E513" s="2"/>
      <c r="F513" s="2"/>
      <c r="G513" s="271"/>
      <c r="H513" s="240"/>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c r="AAA513"/>
      <c r="AAB513"/>
      <c r="AAC513"/>
      <c r="AAD513"/>
      <c r="AAE513"/>
      <c r="AAF513"/>
      <c r="AAG513"/>
      <c r="AAH513"/>
      <c r="AAI513"/>
      <c r="AAJ513"/>
      <c r="AAK513"/>
      <c r="AAL513"/>
      <c r="AAM513"/>
      <c r="AAN513"/>
      <c r="AAO513"/>
      <c r="AAP513"/>
      <c r="AAQ513"/>
      <c r="AAR513"/>
      <c r="AAS513"/>
      <c r="AAT513"/>
      <c r="AAU513"/>
      <c r="AAV513"/>
      <c r="AAW513"/>
      <c r="AAX513"/>
      <c r="AAY513"/>
      <c r="AAZ513"/>
      <c r="ABA513"/>
      <c r="ABB513"/>
      <c r="ABC513"/>
      <c r="ABD513"/>
      <c r="ABE513"/>
      <c r="ABF513"/>
      <c r="ABG513"/>
      <c r="ABH513"/>
      <c r="ABI513"/>
      <c r="ABJ513"/>
      <c r="ABK513"/>
      <c r="ABL513"/>
      <c r="ABM513"/>
      <c r="ABN513"/>
      <c r="ABO513"/>
      <c r="ABP513"/>
      <c r="ABQ513"/>
      <c r="ABR513"/>
      <c r="ABS513"/>
      <c r="ABT513"/>
      <c r="ABU513"/>
      <c r="ABV513"/>
      <c r="ABW513"/>
      <c r="ABX513"/>
      <c r="ABY513"/>
      <c r="ABZ513"/>
      <c r="ACA513"/>
      <c r="ACB513"/>
      <c r="ACC513"/>
      <c r="ACD513"/>
      <c r="ACE513"/>
      <c r="ACF513"/>
      <c r="ACG513"/>
      <c r="ACH513"/>
      <c r="ACI513"/>
      <c r="ACJ513"/>
      <c r="ACK513"/>
      <c r="ACL513"/>
      <c r="ACM513"/>
      <c r="ACN513"/>
      <c r="ACO513"/>
      <c r="ACP513"/>
      <c r="ACQ513"/>
      <c r="ACR513"/>
      <c r="ACS513"/>
      <c r="ACT513"/>
      <c r="ACU513"/>
      <c r="ACV513"/>
      <c r="ACW513"/>
      <c r="ACX513"/>
      <c r="ACY513"/>
      <c r="ACZ513"/>
      <c r="ADA513"/>
      <c r="ADB513"/>
      <c r="ADC513"/>
      <c r="ADD513"/>
      <c r="ADE513"/>
      <c r="ADF513"/>
      <c r="ADG513"/>
      <c r="ADH513"/>
      <c r="ADI513"/>
      <c r="ADJ513"/>
      <c r="ADK513"/>
      <c r="ADL513"/>
      <c r="ADM513"/>
      <c r="ADN513"/>
      <c r="ADO513"/>
      <c r="ADP513"/>
      <c r="ADQ513"/>
      <c r="ADR513"/>
      <c r="ADS513"/>
      <c r="ADT513"/>
      <c r="ADU513"/>
      <c r="ADV513"/>
      <c r="ADW513"/>
      <c r="ADX513"/>
      <c r="ADY513"/>
      <c r="ADZ513"/>
      <c r="AEA513"/>
      <c r="AEB513"/>
      <c r="AEC513"/>
      <c r="AED513"/>
      <c r="AEE513"/>
      <c r="AEF513"/>
      <c r="AEG513"/>
      <c r="AEH513"/>
      <c r="AEI513"/>
      <c r="AEJ513"/>
      <c r="AEK513"/>
      <c r="AEL513"/>
      <c r="AEM513"/>
      <c r="AEN513"/>
      <c r="AEO513"/>
      <c r="AEP513"/>
      <c r="AEQ513"/>
      <c r="AER513"/>
      <c r="AES513"/>
      <c r="AET513"/>
      <c r="AEU513"/>
      <c r="AEV513"/>
      <c r="AEW513"/>
      <c r="AEX513"/>
      <c r="AEY513"/>
      <c r="AEZ513"/>
      <c r="AFA513"/>
      <c r="AFB513"/>
      <c r="AFC513"/>
      <c r="AFD513"/>
      <c r="AFE513"/>
      <c r="AFF513"/>
      <c r="AFG513"/>
      <c r="AFH513"/>
      <c r="AFI513"/>
      <c r="AFJ513"/>
      <c r="AFK513"/>
      <c r="AFL513"/>
      <c r="AFM513"/>
      <c r="AFN513"/>
      <c r="AFO513"/>
      <c r="AFP513"/>
      <c r="AFQ513"/>
      <c r="AFR513"/>
      <c r="AFS513"/>
      <c r="AFT513"/>
      <c r="AFU513"/>
      <c r="AFV513"/>
      <c r="AFW513"/>
      <c r="AFX513"/>
      <c r="AFY513"/>
      <c r="AFZ513"/>
      <c r="AGA513"/>
      <c r="AGB513"/>
      <c r="AGC513"/>
      <c r="AGD513"/>
      <c r="AGE513"/>
      <c r="AGF513"/>
      <c r="AGG513"/>
      <c r="AGH513"/>
      <c r="AGI513"/>
      <c r="AGJ513"/>
      <c r="AGK513"/>
      <c r="AGL513"/>
      <c r="AGM513"/>
      <c r="AGN513"/>
      <c r="AGO513"/>
      <c r="AGP513"/>
      <c r="AGQ513"/>
      <c r="AGR513"/>
      <c r="AGS513"/>
      <c r="AGT513"/>
      <c r="AGU513"/>
      <c r="AGV513"/>
      <c r="AGW513"/>
      <c r="AGX513"/>
      <c r="AGY513"/>
      <c r="AGZ513"/>
      <c r="AHA513"/>
      <c r="AHB513"/>
      <c r="AHC513"/>
      <c r="AHD513"/>
      <c r="AHE513"/>
      <c r="AHF513"/>
      <c r="AHG513"/>
      <c r="AHH513"/>
      <c r="AHI513"/>
      <c r="AHJ513"/>
      <c r="AHK513"/>
      <c r="AHL513"/>
      <c r="AHM513"/>
      <c r="AHN513"/>
      <c r="AHO513"/>
      <c r="AHP513"/>
      <c r="AHQ513"/>
      <c r="AHR513"/>
      <c r="AHS513"/>
      <c r="AHT513"/>
      <c r="AHU513"/>
      <c r="AHV513"/>
      <c r="AHW513"/>
      <c r="AHX513"/>
      <c r="AHY513"/>
      <c r="AHZ513"/>
      <c r="AIA513"/>
      <c r="AIB513"/>
      <c r="AIC513"/>
      <c r="AID513"/>
      <c r="AIE513"/>
      <c r="AIF513"/>
      <c r="AIG513"/>
      <c r="AIH513"/>
      <c r="AII513"/>
      <c r="AIJ513"/>
      <c r="AIK513"/>
      <c r="AIL513"/>
      <c r="AIM513"/>
      <c r="AIN513"/>
      <c r="AIO513"/>
      <c r="AIP513"/>
      <c r="AIQ513"/>
      <c r="AIR513"/>
      <c r="AIS513"/>
      <c r="AIT513"/>
      <c r="AIU513"/>
      <c r="AIV513"/>
      <c r="AIW513"/>
      <c r="AIX513"/>
      <c r="AIY513"/>
      <c r="AIZ513"/>
      <c r="AJA513"/>
      <c r="AJB513"/>
      <c r="AJC513"/>
      <c r="AJD513"/>
      <c r="AJE513"/>
      <c r="AJF513"/>
      <c r="AJG513"/>
      <c r="AJH513"/>
      <c r="AJI513"/>
      <c r="AJJ513"/>
      <c r="AJK513"/>
      <c r="AJL513"/>
      <c r="AJM513"/>
      <c r="AJN513"/>
      <c r="AJO513"/>
      <c r="AJP513"/>
      <c r="AJQ513"/>
      <c r="AJR513"/>
      <c r="AJS513"/>
      <c r="AJT513"/>
      <c r="AJU513"/>
      <c r="AJV513"/>
      <c r="AJW513"/>
      <c r="AJX513"/>
      <c r="AJY513"/>
      <c r="AJZ513"/>
      <c r="AKA513"/>
      <c r="AKB513"/>
      <c r="AKC513"/>
      <c r="AKD513"/>
      <c r="AKE513"/>
      <c r="AKF513"/>
      <c r="AKG513"/>
      <c r="AKH513"/>
      <c r="AKI513"/>
      <c r="AKJ513"/>
      <c r="AKK513"/>
      <c r="AKL513"/>
      <c r="AKM513"/>
      <c r="AKN513"/>
      <c r="AKO513"/>
      <c r="AKP513"/>
      <c r="AKQ513"/>
      <c r="AKR513"/>
      <c r="AKS513"/>
      <c r="AKT513"/>
      <c r="AKU513"/>
      <c r="AKV513"/>
      <c r="AKW513"/>
      <c r="AKX513"/>
      <c r="AKY513"/>
      <c r="AKZ513"/>
      <c r="ALA513"/>
      <c r="ALB513"/>
      <c r="ALC513"/>
      <c r="ALD513"/>
      <c r="ALE513"/>
      <c r="ALF513"/>
      <c r="ALG513"/>
      <c r="ALH513"/>
      <c r="ALI513"/>
      <c r="ALJ513"/>
      <c r="ALK513"/>
      <c r="ALL513"/>
      <c r="ALM513"/>
      <c r="ALN513"/>
      <c r="ALO513"/>
      <c r="ALP513"/>
      <c r="ALQ513"/>
      <c r="ALR513"/>
      <c r="ALS513"/>
      <c r="ALT513"/>
      <c r="ALU513"/>
      <c r="ALV513"/>
      <c r="ALW513"/>
      <c r="ALX513"/>
      <c r="ALY513"/>
      <c r="ALZ513"/>
      <c r="AMA513"/>
      <c r="AMB513"/>
      <c r="AMC513"/>
      <c r="AMD513"/>
      <c r="AME513"/>
      <c r="AMF513"/>
      <c r="AMG513"/>
      <c r="AMH513"/>
      <c r="AMI513"/>
      <c r="AMJ513"/>
    </row>
    <row r="514" spans="1:1024" ht="20" customHeight="1" x14ac:dyDescent="0.2">
      <c r="A514"/>
      <c r="B514"/>
      <c r="C514"/>
      <c r="D514"/>
      <c r="E514" s="2"/>
      <c r="F514" s="2"/>
      <c r="G514" s="271"/>
      <c r="H514" s="240"/>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c r="AAA514"/>
      <c r="AAB514"/>
      <c r="AAC514"/>
      <c r="AAD514"/>
      <c r="AAE514"/>
      <c r="AAF514"/>
      <c r="AAG514"/>
      <c r="AAH514"/>
      <c r="AAI514"/>
      <c r="AAJ514"/>
      <c r="AAK514"/>
      <c r="AAL514"/>
      <c r="AAM514"/>
      <c r="AAN514"/>
      <c r="AAO514"/>
      <c r="AAP514"/>
      <c r="AAQ514"/>
      <c r="AAR514"/>
      <c r="AAS514"/>
      <c r="AAT514"/>
      <c r="AAU514"/>
      <c r="AAV514"/>
      <c r="AAW514"/>
      <c r="AAX514"/>
      <c r="AAY514"/>
      <c r="AAZ514"/>
      <c r="ABA514"/>
      <c r="ABB514"/>
      <c r="ABC514"/>
      <c r="ABD514"/>
      <c r="ABE514"/>
      <c r="ABF514"/>
      <c r="ABG514"/>
      <c r="ABH514"/>
      <c r="ABI514"/>
      <c r="ABJ514"/>
      <c r="ABK514"/>
      <c r="ABL514"/>
      <c r="ABM514"/>
      <c r="ABN514"/>
      <c r="ABO514"/>
      <c r="ABP514"/>
      <c r="ABQ514"/>
      <c r="ABR514"/>
      <c r="ABS514"/>
      <c r="ABT514"/>
      <c r="ABU514"/>
      <c r="ABV514"/>
      <c r="ABW514"/>
      <c r="ABX514"/>
      <c r="ABY514"/>
      <c r="ABZ514"/>
      <c r="ACA514"/>
      <c r="ACB514"/>
      <c r="ACC514"/>
      <c r="ACD514"/>
      <c r="ACE514"/>
      <c r="ACF514"/>
      <c r="ACG514"/>
      <c r="ACH514"/>
      <c r="ACI514"/>
      <c r="ACJ514"/>
      <c r="ACK514"/>
      <c r="ACL514"/>
      <c r="ACM514"/>
      <c r="ACN514"/>
      <c r="ACO514"/>
      <c r="ACP514"/>
      <c r="ACQ514"/>
      <c r="ACR514"/>
      <c r="ACS514"/>
      <c r="ACT514"/>
      <c r="ACU514"/>
      <c r="ACV514"/>
      <c r="ACW514"/>
      <c r="ACX514"/>
      <c r="ACY514"/>
      <c r="ACZ514"/>
      <c r="ADA514"/>
      <c r="ADB514"/>
      <c r="ADC514"/>
      <c r="ADD514"/>
      <c r="ADE514"/>
      <c r="ADF514"/>
      <c r="ADG514"/>
      <c r="ADH514"/>
      <c r="ADI514"/>
      <c r="ADJ514"/>
      <c r="ADK514"/>
      <c r="ADL514"/>
      <c r="ADM514"/>
      <c r="ADN514"/>
      <c r="ADO514"/>
      <c r="ADP514"/>
      <c r="ADQ514"/>
      <c r="ADR514"/>
      <c r="ADS514"/>
      <c r="ADT514"/>
      <c r="ADU514"/>
      <c r="ADV514"/>
      <c r="ADW514"/>
      <c r="ADX514"/>
      <c r="ADY514"/>
      <c r="ADZ514"/>
      <c r="AEA514"/>
      <c r="AEB514"/>
      <c r="AEC514"/>
      <c r="AED514"/>
      <c r="AEE514"/>
      <c r="AEF514"/>
      <c r="AEG514"/>
      <c r="AEH514"/>
      <c r="AEI514"/>
      <c r="AEJ514"/>
      <c r="AEK514"/>
      <c r="AEL514"/>
      <c r="AEM514"/>
      <c r="AEN514"/>
      <c r="AEO514"/>
      <c r="AEP514"/>
      <c r="AEQ514"/>
      <c r="AER514"/>
      <c r="AES514"/>
      <c r="AET514"/>
      <c r="AEU514"/>
      <c r="AEV514"/>
      <c r="AEW514"/>
      <c r="AEX514"/>
      <c r="AEY514"/>
      <c r="AEZ514"/>
      <c r="AFA514"/>
      <c r="AFB514"/>
      <c r="AFC514"/>
      <c r="AFD514"/>
      <c r="AFE514"/>
      <c r="AFF514"/>
      <c r="AFG514"/>
      <c r="AFH514"/>
      <c r="AFI514"/>
      <c r="AFJ514"/>
      <c r="AFK514"/>
      <c r="AFL514"/>
      <c r="AFM514"/>
      <c r="AFN514"/>
      <c r="AFO514"/>
      <c r="AFP514"/>
      <c r="AFQ514"/>
      <c r="AFR514"/>
      <c r="AFS514"/>
      <c r="AFT514"/>
      <c r="AFU514"/>
      <c r="AFV514"/>
      <c r="AFW514"/>
      <c r="AFX514"/>
      <c r="AFY514"/>
      <c r="AFZ514"/>
      <c r="AGA514"/>
      <c r="AGB514"/>
      <c r="AGC514"/>
      <c r="AGD514"/>
      <c r="AGE514"/>
      <c r="AGF514"/>
      <c r="AGG514"/>
      <c r="AGH514"/>
      <c r="AGI514"/>
      <c r="AGJ514"/>
      <c r="AGK514"/>
      <c r="AGL514"/>
      <c r="AGM514"/>
      <c r="AGN514"/>
      <c r="AGO514"/>
      <c r="AGP514"/>
      <c r="AGQ514"/>
      <c r="AGR514"/>
      <c r="AGS514"/>
      <c r="AGT514"/>
      <c r="AGU514"/>
      <c r="AGV514"/>
      <c r="AGW514"/>
      <c r="AGX514"/>
      <c r="AGY514"/>
      <c r="AGZ514"/>
      <c r="AHA514"/>
      <c r="AHB514"/>
      <c r="AHC514"/>
      <c r="AHD514"/>
      <c r="AHE514"/>
      <c r="AHF514"/>
      <c r="AHG514"/>
      <c r="AHH514"/>
      <c r="AHI514"/>
      <c r="AHJ514"/>
      <c r="AHK514"/>
      <c r="AHL514"/>
      <c r="AHM514"/>
      <c r="AHN514"/>
      <c r="AHO514"/>
      <c r="AHP514"/>
      <c r="AHQ514"/>
      <c r="AHR514"/>
      <c r="AHS514"/>
      <c r="AHT514"/>
      <c r="AHU514"/>
      <c r="AHV514"/>
      <c r="AHW514"/>
      <c r="AHX514"/>
      <c r="AHY514"/>
      <c r="AHZ514"/>
      <c r="AIA514"/>
      <c r="AIB514"/>
      <c r="AIC514"/>
      <c r="AID514"/>
      <c r="AIE514"/>
      <c r="AIF514"/>
      <c r="AIG514"/>
      <c r="AIH514"/>
      <c r="AII514"/>
      <c r="AIJ514"/>
      <c r="AIK514"/>
      <c r="AIL514"/>
      <c r="AIM514"/>
      <c r="AIN514"/>
      <c r="AIO514"/>
      <c r="AIP514"/>
      <c r="AIQ514"/>
      <c r="AIR514"/>
      <c r="AIS514"/>
      <c r="AIT514"/>
      <c r="AIU514"/>
      <c r="AIV514"/>
      <c r="AIW514"/>
      <c r="AIX514"/>
      <c r="AIY514"/>
      <c r="AIZ514"/>
      <c r="AJA514"/>
      <c r="AJB514"/>
      <c r="AJC514"/>
      <c r="AJD514"/>
      <c r="AJE514"/>
      <c r="AJF514"/>
      <c r="AJG514"/>
      <c r="AJH514"/>
      <c r="AJI514"/>
      <c r="AJJ514"/>
      <c r="AJK514"/>
      <c r="AJL514"/>
      <c r="AJM514"/>
      <c r="AJN514"/>
      <c r="AJO514"/>
      <c r="AJP514"/>
      <c r="AJQ514"/>
      <c r="AJR514"/>
      <c r="AJS514"/>
      <c r="AJT514"/>
      <c r="AJU514"/>
      <c r="AJV514"/>
      <c r="AJW514"/>
      <c r="AJX514"/>
      <c r="AJY514"/>
      <c r="AJZ514"/>
      <c r="AKA514"/>
      <c r="AKB514"/>
      <c r="AKC514"/>
      <c r="AKD514"/>
      <c r="AKE514"/>
      <c r="AKF514"/>
      <c r="AKG514"/>
      <c r="AKH514"/>
      <c r="AKI514"/>
      <c r="AKJ514"/>
      <c r="AKK514"/>
      <c r="AKL514"/>
      <c r="AKM514"/>
      <c r="AKN514"/>
      <c r="AKO514"/>
      <c r="AKP514"/>
      <c r="AKQ514"/>
      <c r="AKR514"/>
      <c r="AKS514"/>
      <c r="AKT514"/>
      <c r="AKU514"/>
      <c r="AKV514"/>
      <c r="AKW514"/>
      <c r="AKX514"/>
      <c r="AKY514"/>
      <c r="AKZ514"/>
      <c r="ALA514"/>
      <c r="ALB514"/>
      <c r="ALC514"/>
      <c r="ALD514"/>
      <c r="ALE514"/>
      <c r="ALF514"/>
      <c r="ALG514"/>
      <c r="ALH514"/>
      <c r="ALI514"/>
      <c r="ALJ514"/>
      <c r="ALK514"/>
      <c r="ALL514"/>
      <c r="ALM514"/>
      <c r="ALN514"/>
      <c r="ALO514"/>
      <c r="ALP514"/>
      <c r="ALQ514"/>
      <c r="ALR514"/>
      <c r="ALS514"/>
      <c r="ALT514"/>
      <c r="ALU514"/>
      <c r="ALV514"/>
      <c r="ALW514"/>
      <c r="ALX514"/>
      <c r="ALY514"/>
      <c r="ALZ514"/>
      <c r="AMA514"/>
      <c r="AMB514"/>
      <c r="AMC514"/>
      <c r="AMD514"/>
      <c r="AME514"/>
      <c r="AMF514"/>
      <c r="AMG514"/>
      <c r="AMH514"/>
      <c r="AMI514"/>
      <c r="AMJ514"/>
    </row>
    <row r="515" spans="1:1024" ht="20" customHeight="1" x14ac:dyDescent="0.2">
      <c r="A515"/>
      <c r="B515"/>
      <c r="C515"/>
      <c r="D515"/>
      <c r="E515" s="2"/>
      <c r="F515" s="2"/>
      <c r="G515" s="271"/>
      <c r="H515" s="240"/>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c r="AAA515"/>
      <c r="AAB515"/>
      <c r="AAC515"/>
      <c r="AAD515"/>
      <c r="AAE515"/>
      <c r="AAF515"/>
      <c r="AAG515"/>
      <c r="AAH515"/>
      <c r="AAI515"/>
      <c r="AAJ515"/>
      <c r="AAK515"/>
      <c r="AAL515"/>
      <c r="AAM515"/>
      <c r="AAN515"/>
      <c r="AAO515"/>
      <c r="AAP515"/>
      <c r="AAQ515"/>
      <c r="AAR515"/>
      <c r="AAS515"/>
      <c r="AAT515"/>
      <c r="AAU515"/>
      <c r="AAV515"/>
      <c r="AAW515"/>
      <c r="AAX515"/>
      <c r="AAY515"/>
      <c r="AAZ515"/>
      <c r="ABA515"/>
      <c r="ABB515"/>
      <c r="ABC515"/>
      <c r="ABD515"/>
      <c r="ABE515"/>
      <c r="ABF515"/>
      <c r="ABG515"/>
      <c r="ABH515"/>
      <c r="ABI515"/>
      <c r="ABJ515"/>
      <c r="ABK515"/>
      <c r="ABL515"/>
      <c r="ABM515"/>
      <c r="ABN515"/>
      <c r="ABO515"/>
      <c r="ABP515"/>
      <c r="ABQ515"/>
      <c r="ABR515"/>
      <c r="ABS515"/>
      <c r="ABT515"/>
      <c r="ABU515"/>
      <c r="ABV515"/>
      <c r="ABW515"/>
      <c r="ABX515"/>
      <c r="ABY515"/>
      <c r="ABZ515"/>
      <c r="ACA515"/>
      <c r="ACB515"/>
      <c r="ACC515"/>
      <c r="ACD515"/>
      <c r="ACE515"/>
      <c r="ACF515"/>
      <c r="ACG515"/>
      <c r="ACH515"/>
      <c r="ACI515"/>
      <c r="ACJ515"/>
      <c r="ACK515"/>
      <c r="ACL515"/>
      <c r="ACM515"/>
      <c r="ACN515"/>
      <c r="ACO515"/>
      <c r="ACP515"/>
      <c r="ACQ515"/>
      <c r="ACR515"/>
      <c r="ACS515"/>
      <c r="ACT515"/>
      <c r="ACU515"/>
      <c r="ACV515"/>
      <c r="ACW515"/>
      <c r="ACX515"/>
      <c r="ACY515"/>
      <c r="ACZ515"/>
      <c r="ADA515"/>
      <c r="ADB515"/>
      <c r="ADC515"/>
      <c r="ADD515"/>
      <c r="ADE515"/>
      <c r="ADF515"/>
      <c r="ADG515"/>
      <c r="ADH515"/>
      <c r="ADI515"/>
      <c r="ADJ515"/>
      <c r="ADK515"/>
      <c r="ADL515"/>
      <c r="ADM515"/>
      <c r="ADN515"/>
      <c r="ADO515"/>
      <c r="ADP515"/>
      <c r="ADQ515"/>
      <c r="ADR515"/>
      <c r="ADS515"/>
      <c r="ADT515"/>
      <c r="ADU515"/>
      <c r="ADV515"/>
      <c r="ADW515"/>
      <c r="ADX515"/>
      <c r="ADY515"/>
      <c r="ADZ515"/>
      <c r="AEA515"/>
      <c r="AEB515"/>
      <c r="AEC515"/>
      <c r="AED515"/>
      <c r="AEE515"/>
      <c r="AEF515"/>
      <c r="AEG515"/>
      <c r="AEH515"/>
      <c r="AEI515"/>
      <c r="AEJ515"/>
      <c r="AEK515"/>
      <c r="AEL515"/>
      <c r="AEM515"/>
      <c r="AEN515"/>
      <c r="AEO515"/>
      <c r="AEP515"/>
      <c r="AEQ515"/>
      <c r="AER515"/>
      <c r="AES515"/>
      <c r="AET515"/>
      <c r="AEU515"/>
      <c r="AEV515"/>
      <c r="AEW515"/>
      <c r="AEX515"/>
      <c r="AEY515"/>
      <c r="AEZ515"/>
      <c r="AFA515"/>
      <c r="AFB515"/>
      <c r="AFC515"/>
      <c r="AFD515"/>
      <c r="AFE515"/>
      <c r="AFF515"/>
      <c r="AFG515"/>
      <c r="AFH515"/>
      <c r="AFI515"/>
      <c r="AFJ515"/>
      <c r="AFK515"/>
      <c r="AFL515"/>
      <c r="AFM515"/>
      <c r="AFN515"/>
      <c r="AFO515"/>
      <c r="AFP515"/>
      <c r="AFQ515"/>
      <c r="AFR515"/>
      <c r="AFS515"/>
      <c r="AFT515"/>
      <c r="AFU515"/>
      <c r="AFV515"/>
      <c r="AFW515"/>
      <c r="AFX515"/>
      <c r="AFY515"/>
      <c r="AFZ515"/>
      <c r="AGA515"/>
      <c r="AGB515"/>
      <c r="AGC515"/>
      <c r="AGD515"/>
      <c r="AGE515"/>
      <c r="AGF515"/>
      <c r="AGG515"/>
      <c r="AGH515"/>
      <c r="AGI515"/>
      <c r="AGJ515"/>
      <c r="AGK515"/>
      <c r="AGL515"/>
      <c r="AGM515"/>
      <c r="AGN515"/>
      <c r="AGO515"/>
      <c r="AGP515"/>
      <c r="AGQ515"/>
      <c r="AGR515"/>
      <c r="AGS515"/>
      <c r="AGT515"/>
      <c r="AGU515"/>
      <c r="AGV515"/>
      <c r="AGW515"/>
      <c r="AGX515"/>
      <c r="AGY515"/>
      <c r="AGZ515"/>
      <c r="AHA515"/>
      <c r="AHB515"/>
      <c r="AHC515"/>
      <c r="AHD515"/>
      <c r="AHE515"/>
      <c r="AHF515"/>
      <c r="AHG515"/>
      <c r="AHH515"/>
      <c r="AHI515"/>
      <c r="AHJ515"/>
      <c r="AHK515"/>
      <c r="AHL515"/>
      <c r="AHM515"/>
      <c r="AHN515"/>
      <c r="AHO515"/>
      <c r="AHP515"/>
      <c r="AHQ515"/>
      <c r="AHR515"/>
      <c r="AHS515"/>
      <c r="AHT515"/>
      <c r="AHU515"/>
      <c r="AHV515"/>
      <c r="AHW515"/>
      <c r="AHX515"/>
      <c r="AHY515"/>
      <c r="AHZ515"/>
      <c r="AIA515"/>
      <c r="AIB515"/>
      <c r="AIC515"/>
      <c r="AID515"/>
      <c r="AIE515"/>
      <c r="AIF515"/>
      <c r="AIG515"/>
      <c r="AIH515"/>
      <c r="AII515"/>
      <c r="AIJ515"/>
      <c r="AIK515"/>
      <c r="AIL515"/>
      <c r="AIM515"/>
      <c r="AIN515"/>
      <c r="AIO515"/>
      <c r="AIP515"/>
      <c r="AIQ515"/>
      <c r="AIR515"/>
      <c r="AIS515"/>
      <c r="AIT515"/>
      <c r="AIU515"/>
      <c r="AIV515"/>
      <c r="AIW515"/>
      <c r="AIX515"/>
      <c r="AIY515"/>
      <c r="AIZ515"/>
      <c r="AJA515"/>
      <c r="AJB515"/>
      <c r="AJC515"/>
      <c r="AJD515"/>
      <c r="AJE515"/>
      <c r="AJF515"/>
      <c r="AJG515"/>
      <c r="AJH515"/>
      <c r="AJI515"/>
      <c r="AJJ515"/>
      <c r="AJK515"/>
      <c r="AJL515"/>
      <c r="AJM515"/>
      <c r="AJN515"/>
      <c r="AJO515"/>
      <c r="AJP515"/>
      <c r="AJQ515"/>
      <c r="AJR515"/>
      <c r="AJS515"/>
      <c r="AJT515"/>
      <c r="AJU515"/>
      <c r="AJV515"/>
      <c r="AJW515"/>
      <c r="AJX515"/>
      <c r="AJY515"/>
      <c r="AJZ515"/>
      <c r="AKA515"/>
      <c r="AKB515"/>
      <c r="AKC515"/>
      <c r="AKD515"/>
      <c r="AKE515"/>
      <c r="AKF515"/>
      <c r="AKG515"/>
      <c r="AKH515"/>
      <c r="AKI515"/>
      <c r="AKJ515"/>
      <c r="AKK515"/>
      <c r="AKL515"/>
      <c r="AKM515"/>
      <c r="AKN515"/>
      <c r="AKO515"/>
      <c r="AKP515"/>
      <c r="AKQ515"/>
      <c r="AKR515"/>
      <c r="AKS515"/>
      <c r="AKT515"/>
      <c r="AKU515"/>
      <c r="AKV515"/>
      <c r="AKW515"/>
      <c r="AKX515"/>
      <c r="AKY515"/>
      <c r="AKZ515"/>
      <c r="ALA515"/>
      <c r="ALB515"/>
      <c r="ALC515"/>
      <c r="ALD515"/>
      <c r="ALE515"/>
      <c r="ALF515"/>
      <c r="ALG515"/>
      <c r="ALH515"/>
      <c r="ALI515"/>
      <c r="ALJ515"/>
      <c r="ALK515"/>
      <c r="ALL515"/>
      <c r="ALM515"/>
      <c r="ALN515"/>
      <c r="ALO515"/>
      <c r="ALP515"/>
      <c r="ALQ515"/>
      <c r="ALR515"/>
      <c r="ALS515"/>
      <c r="ALT515"/>
      <c r="ALU515"/>
      <c r="ALV515"/>
      <c r="ALW515"/>
      <c r="ALX515"/>
      <c r="ALY515"/>
      <c r="ALZ515"/>
      <c r="AMA515"/>
      <c r="AMB515"/>
      <c r="AMC515"/>
      <c r="AMD515"/>
      <c r="AME515"/>
      <c r="AMF515"/>
      <c r="AMG515"/>
      <c r="AMH515"/>
      <c r="AMI515"/>
      <c r="AMJ515"/>
    </row>
    <row r="516" spans="1:1024" ht="20" customHeight="1" x14ac:dyDescent="0.2">
      <c r="A516"/>
      <c r="B516"/>
      <c r="C516"/>
      <c r="D516"/>
      <c r="E516" s="2"/>
      <c r="F516" s="2"/>
      <c r="G516" s="271"/>
      <c r="H516" s="240"/>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c r="AAA516"/>
      <c r="AAB516"/>
      <c r="AAC516"/>
      <c r="AAD516"/>
      <c r="AAE516"/>
      <c r="AAF516"/>
      <c r="AAG516"/>
      <c r="AAH516"/>
      <c r="AAI516"/>
      <c r="AAJ516"/>
      <c r="AAK516"/>
      <c r="AAL516"/>
      <c r="AAM516"/>
      <c r="AAN516"/>
      <c r="AAO516"/>
      <c r="AAP516"/>
      <c r="AAQ516"/>
      <c r="AAR516"/>
      <c r="AAS516"/>
      <c r="AAT516"/>
      <c r="AAU516"/>
      <c r="AAV516"/>
      <c r="AAW516"/>
      <c r="AAX516"/>
      <c r="AAY516"/>
      <c r="AAZ516"/>
      <c r="ABA516"/>
      <c r="ABB516"/>
      <c r="ABC516"/>
      <c r="ABD516"/>
      <c r="ABE516"/>
      <c r="ABF516"/>
      <c r="ABG516"/>
      <c r="ABH516"/>
      <c r="ABI516"/>
      <c r="ABJ516"/>
      <c r="ABK516"/>
      <c r="ABL516"/>
      <c r="ABM516"/>
      <c r="ABN516"/>
      <c r="ABO516"/>
      <c r="ABP516"/>
      <c r="ABQ516"/>
      <c r="ABR516"/>
      <c r="ABS516"/>
      <c r="ABT516"/>
      <c r="ABU516"/>
      <c r="ABV516"/>
      <c r="ABW516"/>
      <c r="ABX516"/>
      <c r="ABY516"/>
      <c r="ABZ516"/>
      <c r="ACA516"/>
      <c r="ACB516"/>
      <c r="ACC516"/>
      <c r="ACD516"/>
      <c r="ACE516"/>
      <c r="ACF516"/>
      <c r="ACG516"/>
      <c r="ACH516"/>
      <c r="ACI516"/>
      <c r="ACJ516"/>
      <c r="ACK516"/>
      <c r="ACL516"/>
      <c r="ACM516"/>
      <c r="ACN516"/>
      <c r="ACO516"/>
      <c r="ACP516"/>
      <c r="ACQ516"/>
      <c r="ACR516"/>
      <c r="ACS516"/>
      <c r="ACT516"/>
      <c r="ACU516"/>
      <c r="ACV516"/>
      <c r="ACW516"/>
      <c r="ACX516"/>
      <c r="ACY516"/>
      <c r="ACZ516"/>
      <c r="ADA516"/>
      <c r="ADB516"/>
      <c r="ADC516"/>
      <c r="ADD516"/>
      <c r="ADE516"/>
      <c r="ADF516"/>
      <c r="ADG516"/>
      <c r="ADH516"/>
      <c r="ADI516"/>
      <c r="ADJ516"/>
      <c r="ADK516"/>
      <c r="ADL516"/>
      <c r="ADM516"/>
      <c r="ADN516"/>
      <c r="ADO516"/>
      <c r="ADP516"/>
      <c r="ADQ516"/>
      <c r="ADR516"/>
      <c r="ADS516"/>
      <c r="ADT516"/>
      <c r="ADU516"/>
      <c r="ADV516"/>
      <c r="ADW516"/>
      <c r="ADX516"/>
      <c r="ADY516"/>
      <c r="ADZ516"/>
      <c r="AEA516"/>
      <c r="AEB516"/>
      <c r="AEC516"/>
      <c r="AED516"/>
      <c r="AEE516"/>
      <c r="AEF516"/>
      <c r="AEG516"/>
      <c r="AEH516"/>
      <c r="AEI516"/>
      <c r="AEJ516"/>
      <c r="AEK516"/>
      <c r="AEL516"/>
      <c r="AEM516"/>
      <c r="AEN516"/>
      <c r="AEO516"/>
      <c r="AEP516"/>
      <c r="AEQ516"/>
      <c r="AER516"/>
      <c r="AES516"/>
      <c r="AET516"/>
      <c r="AEU516"/>
      <c r="AEV516"/>
      <c r="AEW516"/>
      <c r="AEX516"/>
      <c r="AEY516"/>
      <c r="AEZ516"/>
      <c r="AFA516"/>
      <c r="AFB516"/>
      <c r="AFC516"/>
      <c r="AFD516"/>
      <c r="AFE516"/>
      <c r="AFF516"/>
      <c r="AFG516"/>
      <c r="AFH516"/>
      <c r="AFI516"/>
      <c r="AFJ516"/>
      <c r="AFK516"/>
      <c r="AFL516"/>
      <c r="AFM516"/>
      <c r="AFN516"/>
      <c r="AFO516"/>
      <c r="AFP516"/>
      <c r="AFQ516"/>
      <c r="AFR516"/>
      <c r="AFS516"/>
      <c r="AFT516"/>
      <c r="AFU516"/>
      <c r="AFV516"/>
      <c r="AFW516"/>
      <c r="AFX516"/>
      <c r="AFY516"/>
      <c r="AFZ516"/>
      <c r="AGA516"/>
      <c r="AGB516"/>
      <c r="AGC516"/>
      <c r="AGD516"/>
      <c r="AGE516"/>
      <c r="AGF516"/>
      <c r="AGG516"/>
      <c r="AGH516"/>
      <c r="AGI516"/>
      <c r="AGJ516"/>
      <c r="AGK516"/>
      <c r="AGL516"/>
      <c r="AGM516"/>
      <c r="AGN516"/>
      <c r="AGO516"/>
      <c r="AGP516"/>
      <c r="AGQ516"/>
      <c r="AGR516"/>
      <c r="AGS516"/>
      <c r="AGT516"/>
      <c r="AGU516"/>
      <c r="AGV516"/>
      <c r="AGW516"/>
      <c r="AGX516"/>
      <c r="AGY516"/>
      <c r="AGZ516"/>
      <c r="AHA516"/>
      <c r="AHB516"/>
      <c r="AHC516"/>
      <c r="AHD516"/>
      <c r="AHE516"/>
      <c r="AHF516"/>
      <c r="AHG516"/>
      <c r="AHH516"/>
      <c r="AHI516"/>
      <c r="AHJ516"/>
      <c r="AHK516"/>
      <c r="AHL516"/>
      <c r="AHM516"/>
      <c r="AHN516"/>
      <c r="AHO516"/>
      <c r="AHP516"/>
      <c r="AHQ516"/>
      <c r="AHR516"/>
      <c r="AHS516"/>
      <c r="AHT516"/>
      <c r="AHU516"/>
      <c r="AHV516"/>
      <c r="AHW516"/>
      <c r="AHX516"/>
      <c r="AHY516"/>
      <c r="AHZ516"/>
      <c r="AIA516"/>
      <c r="AIB516"/>
      <c r="AIC516"/>
      <c r="AID516"/>
      <c r="AIE516"/>
      <c r="AIF516"/>
      <c r="AIG516"/>
      <c r="AIH516"/>
      <c r="AII516"/>
      <c r="AIJ516"/>
      <c r="AIK516"/>
      <c r="AIL516"/>
      <c r="AIM516"/>
      <c r="AIN516"/>
      <c r="AIO516"/>
      <c r="AIP516"/>
      <c r="AIQ516"/>
      <c r="AIR516"/>
      <c r="AIS516"/>
      <c r="AIT516"/>
      <c r="AIU516"/>
      <c r="AIV516"/>
      <c r="AIW516"/>
      <c r="AIX516"/>
      <c r="AIY516"/>
      <c r="AIZ516"/>
      <c r="AJA516"/>
      <c r="AJB516"/>
      <c r="AJC516"/>
      <c r="AJD516"/>
      <c r="AJE516"/>
      <c r="AJF516"/>
      <c r="AJG516"/>
      <c r="AJH516"/>
      <c r="AJI516"/>
      <c r="AJJ516"/>
      <c r="AJK516"/>
      <c r="AJL516"/>
      <c r="AJM516"/>
      <c r="AJN516"/>
      <c r="AJO516"/>
      <c r="AJP516"/>
      <c r="AJQ516"/>
      <c r="AJR516"/>
      <c r="AJS516"/>
      <c r="AJT516"/>
      <c r="AJU516"/>
      <c r="AJV516"/>
      <c r="AJW516"/>
      <c r="AJX516"/>
      <c r="AJY516"/>
      <c r="AJZ516"/>
      <c r="AKA516"/>
      <c r="AKB516"/>
      <c r="AKC516"/>
      <c r="AKD516"/>
      <c r="AKE516"/>
      <c r="AKF516"/>
      <c r="AKG516"/>
      <c r="AKH516"/>
      <c r="AKI516"/>
      <c r="AKJ516"/>
      <c r="AKK516"/>
      <c r="AKL516"/>
      <c r="AKM516"/>
      <c r="AKN516"/>
      <c r="AKO516"/>
      <c r="AKP516"/>
      <c r="AKQ516"/>
      <c r="AKR516"/>
      <c r="AKS516"/>
      <c r="AKT516"/>
      <c r="AKU516"/>
      <c r="AKV516"/>
      <c r="AKW516"/>
      <c r="AKX516"/>
      <c r="AKY516"/>
      <c r="AKZ516"/>
      <c r="ALA516"/>
      <c r="ALB516"/>
      <c r="ALC516"/>
      <c r="ALD516"/>
      <c r="ALE516"/>
      <c r="ALF516"/>
      <c r="ALG516"/>
      <c r="ALH516"/>
      <c r="ALI516"/>
      <c r="ALJ516"/>
      <c r="ALK516"/>
      <c r="ALL516"/>
      <c r="ALM516"/>
      <c r="ALN516"/>
      <c r="ALO516"/>
      <c r="ALP516"/>
      <c r="ALQ516"/>
      <c r="ALR516"/>
      <c r="ALS516"/>
      <c r="ALT516"/>
      <c r="ALU516"/>
      <c r="ALV516"/>
      <c r="ALW516"/>
      <c r="ALX516"/>
      <c r="ALY516"/>
      <c r="ALZ516"/>
      <c r="AMA516"/>
      <c r="AMB516"/>
      <c r="AMC516"/>
      <c r="AMD516"/>
      <c r="AME516"/>
      <c r="AMF516"/>
      <c r="AMG516"/>
      <c r="AMH516"/>
      <c r="AMI516"/>
      <c r="AMJ516"/>
    </row>
    <row r="517" spans="1:1024" ht="20" customHeight="1" x14ac:dyDescent="0.2">
      <c r="A517"/>
      <c r="B517"/>
      <c r="C517"/>
      <c r="D517"/>
      <c r="E517" s="2"/>
      <c r="F517" s="2"/>
      <c r="G517" s="271"/>
      <c r="H517" s="240"/>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c r="AAA517"/>
      <c r="AAB517"/>
      <c r="AAC517"/>
      <c r="AAD517"/>
      <c r="AAE517"/>
      <c r="AAF517"/>
      <c r="AAG517"/>
      <c r="AAH517"/>
      <c r="AAI517"/>
      <c r="AAJ517"/>
      <c r="AAK517"/>
      <c r="AAL517"/>
      <c r="AAM517"/>
      <c r="AAN517"/>
      <c r="AAO517"/>
      <c r="AAP517"/>
      <c r="AAQ517"/>
      <c r="AAR517"/>
      <c r="AAS517"/>
      <c r="AAT517"/>
      <c r="AAU517"/>
      <c r="AAV517"/>
      <c r="AAW517"/>
      <c r="AAX517"/>
      <c r="AAY517"/>
      <c r="AAZ517"/>
      <c r="ABA517"/>
      <c r="ABB517"/>
      <c r="ABC517"/>
      <c r="ABD517"/>
      <c r="ABE517"/>
      <c r="ABF517"/>
      <c r="ABG517"/>
      <c r="ABH517"/>
      <c r="ABI517"/>
      <c r="ABJ517"/>
      <c r="ABK517"/>
      <c r="ABL517"/>
      <c r="ABM517"/>
      <c r="ABN517"/>
      <c r="ABO517"/>
      <c r="ABP517"/>
      <c r="ABQ517"/>
      <c r="ABR517"/>
      <c r="ABS517"/>
      <c r="ABT517"/>
      <c r="ABU517"/>
      <c r="ABV517"/>
      <c r="ABW517"/>
      <c r="ABX517"/>
      <c r="ABY517"/>
      <c r="ABZ517"/>
      <c r="ACA517"/>
      <c r="ACB517"/>
      <c r="ACC517"/>
      <c r="ACD517"/>
      <c r="ACE517"/>
      <c r="ACF517"/>
      <c r="ACG517"/>
      <c r="ACH517"/>
      <c r="ACI517"/>
      <c r="ACJ517"/>
      <c r="ACK517"/>
      <c r="ACL517"/>
      <c r="ACM517"/>
      <c r="ACN517"/>
      <c r="ACO517"/>
      <c r="ACP517"/>
      <c r="ACQ517"/>
      <c r="ACR517"/>
      <c r="ACS517"/>
      <c r="ACT517"/>
      <c r="ACU517"/>
      <c r="ACV517"/>
      <c r="ACW517"/>
      <c r="ACX517"/>
      <c r="ACY517"/>
      <c r="ACZ517"/>
      <c r="ADA517"/>
      <c r="ADB517"/>
      <c r="ADC517"/>
      <c r="ADD517"/>
      <c r="ADE517"/>
      <c r="ADF517"/>
      <c r="ADG517"/>
      <c r="ADH517"/>
      <c r="ADI517"/>
      <c r="ADJ517"/>
      <c r="ADK517"/>
      <c r="ADL517"/>
      <c r="ADM517"/>
      <c r="ADN517"/>
      <c r="ADO517"/>
      <c r="ADP517"/>
      <c r="ADQ517"/>
      <c r="ADR517"/>
      <c r="ADS517"/>
      <c r="ADT517"/>
      <c r="ADU517"/>
      <c r="ADV517"/>
      <c r="ADW517"/>
      <c r="ADX517"/>
      <c r="ADY517"/>
      <c r="ADZ517"/>
      <c r="AEA517"/>
      <c r="AEB517"/>
      <c r="AEC517"/>
      <c r="AED517"/>
      <c r="AEE517"/>
      <c r="AEF517"/>
      <c r="AEG517"/>
      <c r="AEH517"/>
      <c r="AEI517"/>
      <c r="AEJ517"/>
      <c r="AEK517"/>
      <c r="AEL517"/>
      <c r="AEM517"/>
      <c r="AEN517"/>
      <c r="AEO517"/>
      <c r="AEP517"/>
      <c r="AEQ517"/>
      <c r="AER517"/>
      <c r="AES517"/>
      <c r="AET517"/>
      <c r="AEU517"/>
      <c r="AEV517"/>
      <c r="AEW517"/>
      <c r="AEX517"/>
      <c r="AEY517"/>
      <c r="AEZ517"/>
      <c r="AFA517"/>
      <c r="AFB517"/>
      <c r="AFC517"/>
      <c r="AFD517"/>
      <c r="AFE517"/>
      <c r="AFF517"/>
      <c r="AFG517"/>
      <c r="AFH517"/>
      <c r="AFI517"/>
      <c r="AFJ517"/>
      <c r="AFK517"/>
      <c r="AFL517"/>
      <c r="AFM517"/>
      <c r="AFN517"/>
      <c r="AFO517"/>
      <c r="AFP517"/>
      <c r="AFQ517"/>
      <c r="AFR517"/>
      <c r="AFS517"/>
      <c r="AFT517"/>
      <c r="AFU517"/>
      <c r="AFV517"/>
      <c r="AFW517"/>
      <c r="AFX517"/>
      <c r="AFY517"/>
      <c r="AFZ517"/>
      <c r="AGA517"/>
      <c r="AGB517"/>
      <c r="AGC517"/>
      <c r="AGD517"/>
      <c r="AGE517"/>
      <c r="AGF517"/>
      <c r="AGG517"/>
      <c r="AGH517"/>
      <c r="AGI517"/>
      <c r="AGJ517"/>
      <c r="AGK517"/>
      <c r="AGL517"/>
      <c r="AGM517"/>
      <c r="AGN517"/>
      <c r="AGO517"/>
      <c r="AGP517"/>
      <c r="AGQ517"/>
      <c r="AGR517"/>
      <c r="AGS517"/>
      <c r="AGT517"/>
      <c r="AGU517"/>
      <c r="AGV517"/>
      <c r="AGW517"/>
      <c r="AGX517"/>
      <c r="AGY517"/>
      <c r="AGZ517"/>
      <c r="AHA517"/>
      <c r="AHB517"/>
      <c r="AHC517"/>
      <c r="AHD517"/>
      <c r="AHE517"/>
      <c r="AHF517"/>
      <c r="AHG517"/>
      <c r="AHH517"/>
      <c r="AHI517"/>
      <c r="AHJ517"/>
      <c r="AHK517"/>
      <c r="AHL517"/>
      <c r="AHM517"/>
      <c r="AHN517"/>
      <c r="AHO517"/>
      <c r="AHP517"/>
      <c r="AHQ517"/>
      <c r="AHR517"/>
      <c r="AHS517"/>
      <c r="AHT517"/>
      <c r="AHU517"/>
      <c r="AHV517"/>
      <c r="AHW517"/>
      <c r="AHX517"/>
      <c r="AHY517"/>
      <c r="AHZ517"/>
      <c r="AIA517"/>
      <c r="AIB517"/>
      <c r="AIC517"/>
      <c r="AID517"/>
      <c r="AIE517"/>
      <c r="AIF517"/>
      <c r="AIG517"/>
      <c r="AIH517"/>
      <c r="AII517"/>
      <c r="AIJ517"/>
      <c r="AIK517"/>
      <c r="AIL517"/>
      <c r="AIM517"/>
      <c r="AIN517"/>
      <c r="AIO517"/>
      <c r="AIP517"/>
      <c r="AIQ517"/>
      <c r="AIR517"/>
      <c r="AIS517"/>
      <c r="AIT517"/>
      <c r="AIU517"/>
      <c r="AIV517"/>
      <c r="AIW517"/>
      <c r="AIX517"/>
      <c r="AIY517"/>
      <c r="AIZ517"/>
      <c r="AJA517"/>
      <c r="AJB517"/>
      <c r="AJC517"/>
      <c r="AJD517"/>
      <c r="AJE517"/>
      <c r="AJF517"/>
      <c r="AJG517"/>
      <c r="AJH517"/>
      <c r="AJI517"/>
      <c r="AJJ517"/>
      <c r="AJK517"/>
      <c r="AJL517"/>
      <c r="AJM517"/>
      <c r="AJN517"/>
      <c r="AJO517"/>
      <c r="AJP517"/>
      <c r="AJQ517"/>
      <c r="AJR517"/>
      <c r="AJS517"/>
      <c r="AJT517"/>
      <c r="AJU517"/>
      <c r="AJV517"/>
      <c r="AJW517"/>
      <c r="AJX517"/>
      <c r="AJY517"/>
      <c r="AJZ517"/>
      <c r="AKA517"/>
      <c r="AKB517"/>
      <c r="AKC517"/>
      <c r="AKD517"/>
      <c r="AKE517"/>
      <c r="AKF517"/>
      <c r="AKG517"/>
      <c r="AKH517"/>
      <c r="AKI517"/>
      <c r="AKJ517"/>
      <c r="AKK517"/>
      <c r="AKL517"/>
      <c r="AKM517"/>
      <c r="AKN517"/>
      <c r="AKO517"/>
      <c r="AKP517"/>
      <c r="AKQ517"/>
      <c r="AKR517"/>
      <c r="AKS517"/>
      <c r="AKT517"/>
      <c r="AKU517"/>
      <c r="AKV517"/>
      <c r="AKW517"/>
      <c r="AKX517"/>
      <c r="AKY517"/>
      <c r="AKZ517"/>
      <c r="ALA517"/>
      <c r="ALB517"/>
      <c r="ALC517"/>
      <c r="ALD517"/>
      <c r="ALE517"/>
      <c r="ALF517"/>
      <c r="ALG517"/>
      <c r="ALH517"/>
      <c r="ALI517"/>
      <c r="ALJ517"/>
      <c r="ALK517"/>
      <c r="ALL517"/>
      <c r="ALM517"/>
      <c r="ALN517"/>
      <c r="ALO517"/>
      <c r="ALP517"/>
      <c r="ALQ517"/>
      <c r="ALR517"/>
      <c r="ALS517"/>
      <c r="ALT517"/>
      <c r="ALU517"/>
      <c r="ALV517"/>
      <c r="ALW517"/>
      <c r="ALX517"/>
      <c r="ALY517"/>
      <c r="ALZ517"/>
      <c r="AMA517"/>
      <c r="AMB517"/>
      <c r="AMC517"/>
      <c r="AMD517"/>
      <c r="AME517"/>
      <c r="AMF517"/>
      <c r="AMG517"/>
      <c r="AMH517"/>
      <c r="AMI517"/>
      <c r="AMJ517"/>
    </row>
    <row r="518" spans="1:1024" ht="20" customHeight="1" x14ac:dyDescent="0.2">
      <c r="A518"/>
      <c r="B518"/>
      <c r="C518"/>
      <c r="D518"/>
      <c r="E518" s="2"/>
      <c r="F518" s="2"/>
      <c r="G518" s="271"/>
      <c r="H518" s="240"/>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c r="AAA518"/>
      <c r="AAB518"/>
      <c r="AAC518"/>
      <c r="AAD518"/>
      <c r="AAE518"/>
      <c r="AAF518"/>
      <c r="AAG518"/>
      <c r="AAH518"/>
      <c r="AAI518"/>
      <c r="AAJ518"/>
      <c r="AAK518"/>
      <c r="AAL518"/>
      <c r="AAM518"/>
      <c r="AAN518"/>
      <c r="AAO518"/>
      <c r="AAP518"/>
      <c r="AAQ518"/>
      <c r="AAR518"/>
      <c r="AAS518"/>
      <c r="AAT518"/>
      <c r="AAU518"/>
      <c r="AAV518"/>
      <c r="AAW518"/>
      <c r="AAX518"/>
      <c r="AAY518"/>
      <c r="AAZ518"/>
      <c r="ABA518"/>
      <c r="ABB518"/>
      <c r="ABC518"/>
      <c r="ABD518"/>
      <c r="ABE518"/>
      <c r="ABF518"/>
      <c r="ABG518"/>
      <c r="ABH518"/>
      <c r="ABI518"/>
      <c r="ABJ518"/>
      <c r="ABK518"/>
      <c r="ABL518"/>
      <c r="ABM518"/>
      <c r="ABN518"/>
      <c r="ABO518"/>
      <c r="ABP518"/>
      <c r="ABQ518"/>
      <c r="ABR518"/>
      <c r="ABS518"/>
      <c r="ABT518"/>
      <c r="ABU518"/>
      <c r="ABV518"/>
      <c r="ABW518"/>
      <c r="ABX518"/>
      <c r="ABY518"/>
      <c r="ABZ518"/>
      <c r="ACA518"/>
      <c r="ACB518"/>
      <c r="ACC518"/>
      <c r="ACD518"/>
      <c r="ACE518"/>
      <c r="ACF518"/>
      <c r="ACG518"/>
      <c r="ACH518"/>
      <c r="ACI518"/>
      <c r="ACJ518"/>
      <c r="ACK518"/>
      <c r="ACL518"/>
      <c r="ACM518"/>
      <c r="ACN518"/>
      <c r="ACO518"/>
      <c r="ACP518"/>
      <c r="ACQ518"/>
      <c r="ACR518"/>
      <c r="ACS518"/>
      <c r="ACT518"/>
      <c r="ACU518"/>
      <c r="ACV518"/>
      <c r="ACW518"/>
      <c r="ACX518"/>
      <c r="ACY518"/>
      <c r="ACZ518"/>
      <c r="ADA518"/>
      <c r="ADB518"/>
      <c r="ADC518"/>
      <c r="ADD518"/>
      <c r="ADE518"/>
      <c r="ADF518"/>
      <c r="ADG518"/>
      <c r="ADH518"/>
      <c r="ADI518"/>
      <c r="ADJ518"/>
      <c r="ADK518"/>
      <c r="ADL518"/>
      <c r="ADM518"/>
      <c r="ADN518"/>
      <c r="ADO518"/>
      <c r="ADP518"/>
      <c r="ADQ518"/>
      <c r="ADR518"/>
      <c r="ADS518"/>
      <c r="ADT518"/>
      <c r="ADU518"/>
      <c r="ADV518"/>
      <c r="ADW518"/>
      <c r="ADX518"/>
      <c r="ADY518"/>
      <c r="ADZ518"/>
      <c r="AEA518"/>
      <c r="AEB518"/>
      <c r="AEC518"/>
      <c r="AED518"/>
      <c r="AEE518"/>
      <c r="AEF518"/>
      <c r="AEG518"/>
      <c r="AEH518"/>
      <c r="AEI518"/>
      <c r="AEJ518"/>
      <c r="AEK518"/>
      <c r="AEL518"/>
      <c r="AEM518"/>
      <c r="AEN518"/>
      <c r="AEO518"/>
      <c r="AEP518"/>
      <c r="AEQ518"/>
      <c r="AER518"/>
      <c r="AES518"/>
      <c r="AET518"/>
      <c r="AEU518"/>
      <c r="AEV518"/>
      <c r="AEW518"/>
      <c r="AEX518"/>
      <c r="AEY518"/>
      <c r="AEZ518"/>
      <c r="AFA518"/>
      <c r="AFB518"/>
      <c r="AFC518"/>
      <c r="AFD518"/>
      <c r="AFE518"/>
      <c r="AFF518"/>
      <c r="AFG518"/>
      <c r="AFH518"/>
      <c r="AFI518"/>
      <c r="AFJ518"/>
      <c r="AFK518"/>
      <c r="AFL518"/>
      <c r="AFM518"/>
      <c r="AFN518"/>
      <c r="AFO518"/>
      <c r="AFP518"/>
      <c r="AFQ518"/>
      <c r="AFR518"/>
      <c r="AFS518"/>
      <c r="AFT518"/>
      <c r="AFU518"/>
      <c r="AFV518"/>
      <c r="AFW518"/>
      <c r="AFX518"/>
      <c r="AFY518"/>
      <c r="AFZ518"/>
      <c r="AGA518"/>
      <c r="AGB518"/>
      <c r="AGC518"/>
      <c r="AGD518"/>
      <c r="AGE518"/>
      <c r="AGF518"/>
      <c r="AGG518"/>
      <c r="AGH518"/>
      <c r="AGI518"/>
      <c r="AGJ518"/>
      <c r="AGK518"/>
      <c r="AGL518"/>
      <c r="AGM518"/>
      <c r="AGN518"/>
      <c r="AGO518"/>
      <c r="AGP518"/>
      <c r="AGQ518"/>
      <c r="AGR518"/>
      <c r="AGS518"/>
      <c r="AGT518"/>
      <c r="AGU518"/>
      <c r="AGV518"/>
      <c r="AGW518"/>
      <c r="AGX518"/>
      <c r="AGY518"/>
      <c r="AGZ518"/>
      <c r="AHA518"/>
      <c r="AHB518"/>
      <c r="AHC518"/>
      <c r="AHD518"/>
      <c r="AHE518"/>
      <c r="AHF518"/>
      <c r="AHG518"/>
      <c r="AHH518"/>
      <c r="AHI518"/>
      <c r="AHJ518"/>
      <c r="AHK518"/>
      <c r="AHL518"/>
      <c r="AHM518"/>
      <c r="AHN518"/>
      <c r="AHO518"/>
      <c r="AHP518"/>
      <c r="AHQ518"/>
      <c r="AHR518"/>
      <c r="AHS518"/>
      <c r="AHT518"/>
      <c r="AHU518"/>
      <c r="AHV518"/>
      <c r="AHW518"/>
      <c r="AHX518"/>
      <c r="AHY518"/>
      <c r="AHZ518"/>
      <c r="AIA518"/>
      <c r="AIB518"/>
      <c r="AIC518"/>
      <c r="AID518"/>
      <c r="AIE518"/>
      <c r="AIF518"/>
      <c r="AIG518"/>
      <c r="AIH518"/>
      <c r="AII518"/>
      <c r="AIJ518"/>
      <c r="AIK518"/>
      <c r="AIL518"/>
      <c r="AIM518"/>
      <c r="AIN518"/>
      <c r="AIO518"/>
      <c r="AIP518"/>
      <c r="AIQ518"/>
      <c r="AIR518"/>
      <c r="AIS518"/>
      <c r="AIT518"/>
      <c r="AIU518"/>
      <c r="AIV518"/>
      <c r="AIW518"/>
      <c r="AIX518"/>
      <c r="AIY518"/>
      <c r="AIZ518"/>
      <c r="AJA518"/>
      <c r="AJB518"/>
      <c r="AJC518"/>
      <c r="AJD518"/>
      <c r="AJE518"/>
      <c r="AJF518"/>
      <c r="AJG518"/>
      <c r="AJH518"/>
      <c r="AJI518"/>
      <c r="AJJ518"/>
      <c r="AJK518"/>
      <c r="AJL518"/>
      <c r="AJM518"/>
      <c r="AJN518"/>
      <c r="AJO518"/>
      <c r="AJP518"/>
      <c r="AJQ518"/>
      <c r="AJR518"/>
      <c r="AJS518"/>
      <c r="AJT518"/>
      <c r="AJU518"/>
      <c r="AJV518"/>
      <c r="AJW518"/>
      <c r="AJX518"/>
      <c r="AJY518"/>
      <c r="AJZ518"/>
      <c r="AKA518"/>
      <c r="AKB518"/>
      <c r="AKC518"/>
      <c r="AKD518"/>
      <c r="AKE518"/>
      <c r="AKF518"/>
      <c r="AKG518"/>
      <c r="AKH518"/>
      <c r="AKI518"/>
      <c r="AKJ518"/>
      <c r="AKK518"/>
      <c r="AKL518"/>
      <c r="AKM518"/>
      <c r="AKN518"/>
      <c r="AKO518"/>
      <c r="AKP518"/>
      <c r="AKQ518"/>
      <c r="AKR518"/>
      <c r="AKS518"/>
      <c r="AKT518"/>
      <c r="AKU518"/>
      <c r="AKV518"/>
      <c r="AKW518"/>
      <c r="AKX518"/>
      <c r="AKY518"/>
      <c r="AKZ518"/>
      <c r="ALA518"/>
      <c r="ALB518"/>
      <c r="ALC518"/>
      <c r="ALD518"/>
      <c r="ALE518"/>
      <c r="ALF518"/>
      <c r="ALG518"/>
      <c r="ALH518"/>
      <c r="ALI518"/>
      <c r="ALJ518"/>
      <c r="ALK518"/>
      <c r="ALL518"/>
      <c r="ALM518"/>
      <c r="ALN518"/>
      <c r="ALO518"/>
      <c r="ALP518"/>
      <c r="ALQ518"/>
      <c r="ALR518"/>
      <c r="ALS518"/>
      <c r="ALT518"/>
      <c r="ALU518"/>
      <c r="ALV518"/>
      <c r="ALW518"/>
      <c r="ALX518"/>
      <c r="ALY518"/>
      <c r="ALZ518"/>
      <c r="AMA518"/>
      <c r="AMB518"/>
      <c r="AMC518"/>
      <c r="AMD518"/>
      <c r="AME518"/>
      <c r="AMF518"/>
      <c r="AMG518"/>
      <c r="AMH518"/>
      <c r="AMI518"/>
      <c r="AMJ518"/>
    </row>
    <row r="519" spans="1:1024" ht="20" customHeight="1" x14ac:dyDescent="0.2">
      <c r="A519"/>
      <c r="B519"/>
      <c r="C519"/>
      <c r="D519"/>
      <c r="E519" s="2"/>
      <c r="F519" s="2"/>
      <c r="G519" s="271"/>
      <c r="H519" s="240"/>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c r="AAA519"/>
      <c r="AAB519"/>
      <c r="AAC519"/>
      <c r="AAD519"/>
      <c r="AAE519"/>
      <c r="AAF519"/>
      <c r="AAG519"/>
      <c r="AAH519"/>
      <c r="AAI519"/>
      <c r="AAJ519"/>
      <c r="AAK519"/>
      <c r="AAL519"/>
      <c r="AAM519"/>
      <c r="AAN519"/>
      <c r="AAO519"/>
      <c r="AAP519"/>
      <c r="AAQ519"/>
      <c r="AAR519"/>
      <c r="AAS519"/>
      <c r="AAT519"/>
      <c r="AAU519"/>
      <c r="AAV519"/>
      <c r="AAW519"/>
      <c r="AAX519"/>
      <c r="AAY519"/>
      <c r="AAZ519"/>
      <c r="ABA519"/>
      <c r="ABB519"/>
      <c r="ABC519"/>
      <c r="ABD519"/>
      <c r="ABE519"/>
      <c r="ABF519"/>
      <c r="ABG519"/>
      <c r="ABH519"/>
      <c r="ABI519"/>
      <c r="ABJ519"/>
      <c r="ABK519"/>
      <c r="ABL519"/>
      <c r="ABM519"/>
      <c r="ABN519"/>
      <c r="ABO519"/>
      <c r="ABP519"/>
      <c r="ABQ519"/>
      <c r="ABR519"/>
      <c r="ABS519"/>
      <c r="ABT519"/>
      <c r="ABU519"/>
      <c r="ABV519"/>
      <c r="ABW519"/>
      <c r="ABX519"/>
      <c r="ABY519"/>
      <c r="ABZ519"/>
      <c r="ACA519"/>
      <c r="ACB519"/>
      <c r="ACC519"/>
      <c r="ACD519"/>
      <c r="ACE519"/>
      <c r="ACF519"/>
      <c r="ACG519"/>
      <c r="ACH519"/>
      <c r="ACI519"/>
      <c r="ACJ519"/>
      <c r="ACK519"/>
      <c r="ACL519"/>
      <c r="ACM519"/>
      <c r="ACN519"/>
      <c r="ACO519"/>
      <c r="ACP519"/>
      <c r="ACQ519"/>
      <c r="ACR519"/>
      <c r="ACS519"/>
      <c r="ACT519"/>
      <c r="ACU519"/>
      <c r="ACV519"/>
      <c r="ACW519"/>
      <c r="ACX519"/>
      <c r="ACY519"/>
      <c r="ACZ519"/>
      <c r="ADA519"/>
      <c r="ADB519"/>
      <c r="ADC519"/>
      <c r="ADD519"/>
      <c r="ADE519"/>
      <c r="ADF519"/>
      <c r="ADG519"/>
      <c r="ADH519"/>
      <c r="ADI519"/>
      <c r="ADJ519"/>
      <c r="ADK519"/>
      <c r="ADL519"/>
      <c r="ADM519"/>
      <c r="ADN519"/>
      <c r="ADO519"/>
      <c r="ADP519"/>
      <c r="ADQ519"/>
      <c r="ADR519"/>
      <c r="ADS519"/>
      <c r="ADT519"/>
      <c r="ADU519"/>
      <c r="ADV519"/>
      <c r="ADW519"/>
      <c r="ADX519"/>
      <c r="ADY519"/>
      <c r="ADZ519"/>
      <c r="AEA519"/>
      <c r="AEB519"/>
      <c r="AEC519"/>
      <c r="AED519"/>
      <c r="AEE519"/>
      <c r="AEF519"/>
      <c r="AEG519"/>
      <c r="AEH519"/>
      <c r="AEI519"/>
      <c r="AEJ519"/>
      <c r="AEK519"/>
      <c r="AEL519"/>
      <c r="AEM519"/>
      <c r="AEN519"/>
      <c r="AEO519"/>
      <c r="AEP519"/>
      <c r="AEQ519"/>
      <c r="AER519"/>
      <c r="AES519"/>
      <c r="AET519"/>
      <c r="AEU519"/>
      <c r="AEV519"/>
      <c r="AEW519"/>
      <c r="AEX519"/>
      <c r="AEY519"/>
      <c r="AEZ519"/>
      <c r="AFA519"/>
      <c r="AFB519"/>
      <c r="AFC519"/>
      <c r="AFD519"/>
      <c r="AFE519"/>
      <c r="AFF519"/>
      <c r="AFG519"/>
      <c r="AFH519"/>
      <c r="AFI519"/>
      <c r="AFJ519"/>
      <c r="AFK519"/>
      <c r="AFL519"/>
      <c r="AFM519"/>
      <c r="AFN519"/>
      <c r="AFO519"/>
      <c r="AFP519"/>
      <c r="AFQ519"/>
      <c r="AFR519"/>
      <c r="AFS519"/>
      <c r="AFT519"/>
      <c r="AFU519"/>
      <c r="AFV519"/>
      <c r="AFW519"/>
      <c r="AFX519"/>
      <c r="AFY519"/>
      <c r="AFZ519"/>
      <c r="AGA519"/>
      <c r="AGB519"/>
      <c r="AGC519"/>
      <c r="AGD519"/>
      <c r="AGE519"/>
      <c r="AGF519"/>
      <c r="AGG519"/>
      <c r="AGH519"/>
      <c r="AGI519"/>
      <c r="AGJ519"/>
      <c r="AGK519"/>
      <c r="AGL519"/>
      <c r="AGM519"/>
      <c r="AGN519"/>
      <c r="AGO519"/>
      <c r="AGP519"/>
      <c r="AGQ519"/>
      <c r="AGR519"/>
      <c r="AGS519"/>
      <c r="AGT519"/>
      <c r="AGU519"/>
      <c r="AGV519"/>
      <c r="AGW519"/>
      <c r="AGX519"/>
      <c r="AGY519"/>
      <c r="AGZ519"/>
      <c r="AHA519"/>
      <c r="AHB519"/>
      <c r="AHC519"/>
      <c r="AHD519"/>
      <c r="AHE519"/>
      <c r="AHF519"/>
      <c r="AHG519"/>
      <c r="AHH519"/>
      <c r="AHI519"/>
      <c r="AHJ519"/>
      <c r="AHK519"/>
      <c r="AHL519"/>
      <c r="AHM519"/>
      <c r="AHN519"/>
      <c r="AHO519"/>
      <c r="AHP519"/>
      <c r="AHQ519"/>
      <c r="AHR519"/>
      <c r="AHS519"/>
      <c r="AHT519"/>
      <c r="AHU519"/>
      <c r="AHV519"/>
      <c r="AHW519"/>
      <c r="AHX519"/>
      <c r="AHY519"/>
      <c r="AHZ519"/>
      <c r="AIA519"/>
      <c r="AIB519"/>
      <c r="AIC519"/>
      <c r="AID519"/>
      <c r="AIE519"/>
      <c r="AIF519"/>
      <c r="AIG519"/>
      <c r="AIH519"/>
      <c r="AII519"/>
      <c r="AIJ519"/>
      <c r="AIK519"/>
      <c r="AIL519"/>
      <c r="AIM519"/>
      <c r="AIN519"/>
      <c r="AIO519"/>
      <c r="AIP519"/>
      <c r="AIQ519"/>
      <c r="AIR519"/>
      <c r="AIS519"/>
      <c r="AIT519"/>
      <c r="AIU519"/>
      <c r="AIV519"/>
      <c r="AIW519"/>
      <c r="AIX519"/>
      <c r="AIY519"/>
      <c r="AIZ519"/>
      <c r="AJA519"/>
      <c r="AJB519"/>
      <c r="AJC519"/>
      <c r="AJD519"/>
      <c r="AJE519"/>
      <c r="AJF519"/>
      <c r="AJG519"/>
      <c r="AJH519"/>
      <c r="AJI519"/>
      <c r="AJJ519"/>
      <c r="AJK519"/>
      <c r="AJL519"/>
      <c r="AJM519"/>
      <c r="AJN519"/>
      <c r="AJO519"/>
      <c r="AJP519"/>
      <c r="AJQ519"/>
      <c r="AJR519"/>
      <c r="AJS519"/>
      <c r="AJT519"/>
      <c r="AJU519"/>
      <c r="AJV519"/>
      <c r="AJW519"/>
      <c r="AJX519"/>
      <c r="AJY519"/>
      <c r="AJZ519"/>
      <c r="AKA519"/>
      <c r="AKB519"/>
      <c r="AKC519"/>
      <c r="AKD519"/>
      <c r="AKE519"/>
      <c r="AKF519"/>
      <c r="AKG519"/>
      <c r="AKH519"/>
      <c r="AKI519"/>
      <c r="AKJ519"/>
      <c r="AKK519"/>
      <c r="AKL519"/>
      <c r="AKM519"/>
      <c r="AKN519"/>
      <c r="AKO519"/>
      <c r="AKP519"/>
      <c r="AKQ519"/>
      <c r="AKR519"/>
      <c r="AKS519"/>
      <c r="AKT519"/>
      <c r="AKU519"/>
      <c r="AKV519"/>
      <c r="AKW519"/>
      <c r="AKX519"/>
      <c r="AKY519"/>
      <c r="AKZ519"/>
      <c r="ALA519"/>
      <c r="ALB519"/>
      <c r="ALC519"/>
      <c r="ALD519"/>
      <c r="ALE519"/>
      <c r="ALF519"/>
      <c r="ALG519"/>
      <c r="ALH519"/>
      <c r="ALI519"/>
      <c r="ALJ519"/>
      <c r="ALK519"/>
      <c r="ALL519"/>
      <c r="ALM519"/>
      <c r="ALN519"/>
      <c r="ALO519"/>
      <c r="ALP519"/>
      <c r="ALQ519"/>
      <c r="ALR519"/>
      <c r="ALS519"/>
      <c r="ALT519"/>
      <c r="ALU519"/>
      <c r="ALV519"/>
      <c r="ALW519"/>
      <c r="ALX519"/>
      <c r="ALY519"/>
      <c r="ALZ519"/>
      <c r="AMA519"/>
      <c r="AMB519"/>
      <c r="AMC519"/>
      <c r="AMD519"/>
      <c r="AME519"/>
      <c r="AMF519"/>
      <c r="AMG519"/>
      <c r="AMH519"/>
      <c r="AMI519"/>
      <c r="AMJ519"/>
    </row>
    <row r="520" spans="1:1024" ht="20" customHeight="1" x14ac:dyDescent="0.2">
      <c r="A520"/>
      <c r="B520"/>
      <c r="C520"/>
      <c r="D520"/>
      <c r="E520" s="2"/>
      <c r="F520" s="2"/>
      <c r="G520" s="271"/>
      <c r="H520" s="24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c r="AAA520"/>
      <c r="AAB520"/>
      <c r="AAC520"/>
      <c r="AAD520"/>
      <c r="AAE520"/>
      <c r="AAF520"/>
      <c r="AAG520"/>
      <c r="AAH520"/>
      <c r="AAI520"/>
      <c r="AAJ520"/>
      <c r="AAK520"/>
      <c r="AAL520"/>
      <c r="AAM520"/>
      <c r="AAN520"/>
      <c r="AAO520"/>
      <c r="AAP520"/>
      <c r="AAQ520"/>
      <c r="AAR520"/>
      <c r="AAS520"/>
      <c r="AAT520"/>
      <c r="AAU520"/>
      <c r="AAV520"/>
      <c r="AAW520"/>
      <c r="AAX520"/>
      <c r="AAY520"/>
      <c r="AAZ520"/>
      <c r="ABA520"/>
      <c r="ABB520"/>
      <c r="ABC520"/>
      <c r="ABD520"/>
      <c r="ABE520"/>
      <c r="ABF520"/>
      <c r="ABG520"/>
      <c r="ABH520"/>
      <c r="ABI520"/>
      <c r="ABJ520"/>
      <c r="ABK520"/>
      <c r="ABL520"/>
      <c r="ABM520"/>
      <c r="ABN520"/>
      <c r="ABO520"/>
      <c r="ABP520"/>
      <c r="ABQ520"/>
      <c r="ABR520"/>
      <c r="ABS520"/>
      <c r="ABT520"/>
      <c r="ABU520"/>
      <c r="ABV520"/>
      <c r="ABW520"/>
      <c r="ABX520"/>
      <c r="ABY520"/>
      <c r="ABZ520"/>
      <c r="ACA520"/>
      <c r="ACB520"/>
      <c r="ACC520"/>
      <c r="ACD520"/>
      <c r="ACE520"/>
      <c r="ACF520"/>
      <c r="ACG520"/>
      <c r="ACH520"/>
      <c r="ACI520"/>
      <c r="ACJ520"/>
      <c r="ACK520"/>
      <c r="ACL520"/>
      <c r="ACM520"/>
      <c r="ACN520"/>
      <c r="ACO520"/>
      <c r="ACP520"/>
      <c r="ACQ520"/>
      <c r="ACR520"/>
      <c r="ACS520"/>
      <c r="ACT520"/>
      <c r="ACU520"/>
      <c r="ACV520"/>
      <c r="ACW520"/>
      <c r="ACX520"/>
      <c r="ACY520"/>
      <c r="ACZ520"/>
      <c r="ADA520"/>
      <c r="ADB520"/>
      <c r="ADC520"/>
      <c r="ADD520"/>
      <c r="ADE520"/>
      <c r="ADF520"/>
      <c r="ADG520"/>
      <c r="ADH520"/>
      <c r="ADI520"/>
      <c r="ADJ520"/>
      <c r="ADK520"/>
      <c r="ADL520"/>
      <c r="ADM520"/>
      <c r="ADN520"/>
      <c r="ADO520"/>
      <c r="ADP520"/>
      <c r="ADQ520"/>
      <c r="ADR520"/>
      <c r="ADS520"/>
      <c r="ADT520"/>
      <c r="ADU520"/>
      <c r="ADV520"/>
      <c r="ADW520"/>
      <c r="ADX520"/>
      <c r="ADY520"/>
      <c r="ADZ520"/>
      <c r="AEA520"/>
      <c r="AEB520"/>
      <c r="AEC520"/>
      <c r="AED520"/>
      <c r="AEE520"/>
      <c r="AEF520"/>
      <c r="AEG520"/>
      <c r="AEH520"/>
      <c r="AEI520"/>
      <c r="AEJ520"/>
      <c r="AEK520"/>
      <c r="AEL520"/>
      <c r="AEM520"/>
      <c r="AEN520"/>
      <c r="AEO520"/>
      <c r="AEP520"/>
      <c r="AEQ520"/>
      <c r="AER520"/>
      <c r="AES520"/>
      <c r="AET520"/>
      <c r="AEU520"/>
      <c r="AEV520"/>
      <c r="AEW520"/>
      <c r="AEX520"/>
      <c r="AEY520"/>
      <c r="AEZ520"/>
      <c r="AFA520"/>
      <c r="AFB520"/>
      <c r="AFC520"/>
      <c r="AFD520"/>
      <c r="AFE520"/>
      <c r="AFF520"/>
      <c r="AFG520"/>
      <c r="AFH520"/>
      <c r="AFI520"/>
      <c r="AFJ520"/>
      <c r="AFK520"/>
      <c r="AFL520"/>
      <c r="AFM520"/>
      <c r="AFN520"/>
      <c r="AFO520"/>
      <c r="AFP520"/>
      <c r="AFQ520"/>
      <c r="AFR520"/>
      <c r="AFS520"/>
      <c r="AFT520"/>
      <c r="AFU520"/>
      <c r="AFV520"/>
      <c r="AFW520"/>
      <c r="AFX520"/>
      <c r="AFY520"/>
      <c r="AFZ520"/>
      <c r="AGA520"/>
      <c r="AGB520"/>
      <c r="AGC520"/>
      <c r="AGD520"/>
      <c r="AGE520"/>
      <c r="AGF520"/>
      <c r="AGG520"/>
      <c r="AGH520"/>
      <c r="AGI520"/>
      <c r="AGJ520"/>
      <c r="AGK520"/>
      <c r="AGL520"/>
      <c r="AGM520"/>
      <c r="AGN520"/>
      <c r="AGO520"/>
      <c r="AGP520"/>
      <c r="AGQ520"/>
      <c r="AGR520"/>
      <c r="AGS520"/>
      <c r="AGT520"/>
      <c r="AGU520"/>
      <c r="AGV520"/>
      <c r="AGW520"/>
      <c r="AGX520"/>
      <c r="AGY520"/>
      <c r="AGZ520"/>
      <c r="AHA520"/>
      <c r="AHB520"/>
      <c r="AHC520"/>
      <c r="AHD520"/>
      <c r="AHE520"/>
      <c r="AHF520"/>
      <c r="AHG520"/>
      <c r="AHH520"/>
      <c r="AHI520"/>
      <c r="AHJ520"/>
      <c r="AHK520"/>
      <c r="AHL520"/>
      <c r="AHM520"/>
      <c r="AHN520"/>
      <c r="AHO520"/>
      <c r="AHP520"/>
      <c r="AHQ520"/>
      <c r="AHR520"/>
      <c r="AHS520"/>
      <c r="AHT520"/>
      <c r="AHU520"/>
      <c r="AHV520"/>
      <c r="AHW520"/>
      <c r="AHX520"/>
      <c r="AHY520"/>
      <c r="AHZ520"/>
      <c r="AIA520"/>
      <c r="AIB520"/>
      <c r="AIC520"/>
      <c r="AID520"/>
      <c r="AIE520"/>
      <c r="AIF520"/>
      <c r="AIG520"/>
      <c r="AIH520"/>
      <c r="AII520"/>
      <c r="AIJ520"/>
      <c r="AIK520"/>
      <c r="AIL520"/>
      <c r="AIM520"/>
      <c r="AIN520"/>
      <c r="AIO520"/>
      <c r="AIP520"/>
      <c r="AIQ520"/>
      <c r="AIR520"/>
      <c r="AIS520"/>
      <c r="AIT520"/>
      <c r="AIU520"/>
      <c r="AIV520"/>
      <c r="AIW520"/>
      <c r="AIX520"/>
      <c r="AIY520"/>
      <c r="AIZ520"/>
      <c r="AJA520"/>
      <c r="AJB520"/>
      <c r="AJC520"/>
      <c r="AJD520"/>
      <c r="AJE520"/>
      <c r="AJF520"/>
      <c r="AJG520"/>
      <c r="AJH520"/>
      <c r="AJI520"/>
      <c r="AJJ520"/>
      <c r="AJK520"/>
      <c r="AJL520"/>
      <c r="AJM520"/>
      <c r="AJN520"/>
      <c r="AJO520"/>
      <c r="AJP520"/>
      <c r="AJQ520"/>
      <c r="AJR520"/>
      <c r="AJS520"/>
      <c r="AJT520"/>
      <c r="AJU520"/>
      <c r="AJV520"/>
      <c r="AJW520"/>
      <c r="AJX520"/>
      <c r="AJY520"/>
      <c r="AJZ520"/>
      <c r="AKA520"/>
      <c r="AKB520"/>
      <c r="AKC520"/>
      <c r="AKD520"/>
      <c r="AKE520"/>
      <c r="AKF520"/>
      <c r="AKG520"/>
      <c r="AKH520"/>
      <c r="AKI520"/>
      <c r="AKJ520"/>
      <c r="AKK520"/>
      <c r="AKL520"/>
      <c r="AKM520"/>
      <c r="AKN520"/>
      <c r="AKO520"/>
      <c r="AKP520"/>
      <c r="AKQ520"/>
      <c r="AKR520"/>
      <c r="AKS520"/>
      <c r="AKT520"/>
      <c r="AKU520"/>
      <c r="AKV520"/>
      <c r="AKW520"/>
      <c r="AKX520"/>
      <c r="AKY520"/>
      <c r="AKZ520"/>
      <c r="ALA520"/>
      <c r="ALB520"/>
      <c r="ALC520"/>
      <c r="ALD520"/>
      <c r="ALE520"/>
      <c r="ALF520"/>
      <c r="ALG520"/>
      <c r="ALH520"/>
      <c r="ALI520"/>
      <c r="ALJ520"/>
      <c r="ALK520"/>
      <c r="ALL520"/>
      <c r="ALM520"/>
      <c r="ALN520"/>
      <c r="ALO520"/>
      <c r="ALP520"/>
      <c r="ALQ520"/>
      <c r="ALR520"/>
      <c r="ALS520"/>
      <c r="ALT520"/>
      <c r="ALU520"/>
      <c r="ALV520"/>
      <c r="ALW520"/>
      <c r="ALX520"/>
      <c r="ALY520"/>
      <c r="ALZ520"/>
      <c r="AMA520"/>
      <c r="AMB520"/>
      <c r="AMC520"/>
      <c r="AMD520"/>
      <c r="AME520"/>
      <c r="AMF520"/>
      <c r="AMG520"/>
      <c r="AMH520"/>
      <c r="AMI520"/>
      <c r="AMJ520"/>
    </row>
    <row r="521" spans="1:1024" ht="20" customHeight="1" x14ac:dyDescent="0.2">
      <c r="A521"/>
      <c r="B521"/>
      <c r="C521"/>
      <c r="D521"/>
      <c r="E521" s="2"/>
      <c r="F521" s="2"/>
      <c r="G521" s="271"/>
      <c r="H521" s="240"/>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c r="IW521"/>
      <c r="IX521"/>
      <c r="IY521"/>
      <c r="IZ521"/>
      <c r="JA521"/>
      <c r="JB521"/>
      <c r="JC521"/>
      <c r="JD521"/>
      <c r="JE521"/>
      <c r="JF521"/>
      <c r="JG521"/>
      <c r="JH521"/>
      <c r="JI521"/>
      <c r="JJ521"/>
      <c r="JK521"/>
      <c r="JL521"/>
      <c r="JM521"/>
      <c r="JN521"/>
      <c r="JO521"/>
      <c r="JP521"/>
      <c r="JQ521"/>
      <c r="JR521"/>
      <c r="JS521"/>
      <c r="JT521"/>
      <c r="JU521"/>
      <c r="JV521"/>
      <c r="JW521"/>
      <c r="JX521"/>
      <c r="JY521"/>
      <c r="JZ521"/>
      <c r="KA521"/>
      <c r="KB521"/>
      <c r="KC521"/>
      <c r="KD521"/>
      <c r="KE521"/>
      <c r="KF521"/>
      <c r="KG521"/>
      <c r="KH521"/>
      <c r="KI521"/>
      <c r="KJ521"/>
      <c r="KK521"/>
      <c r="KL521"/>
      <c r="KM521"/>
      <c r="KN521"/>
      <c r="KO521"/>
      <c r="KP521"/>
      <c r="KQ521"/>
      <c r="KR521"/>
      <c r="KS521"/>
      <c r="KT521"/>
      <c r="KU521"/>
      <c r="KV521"/>
      <c r="KW521"/>
      <c r="KX521"/>
      <c r="KY521"/>
      <c r="KZ521"/>
      <c r="LA521"/>
      <c r="LB521"/>
      <c r="LC521"/>
      <c r="LD521"/>
      <c r="LE521"/>
      <c r="LF521"/>
      <c r="LG521"/>
      <c r="LH521"/>
      <c r="LI521"/>
      <c r="LJ521"/>
      <c r="LK521"/>
      <c r="LL521"/>
      <c r="LM521"/>
      <c r="LN521"/>
      <c r="LO521"/>
      <c r="LP521"/>
      <c r="LQ521"/>
      <c r="LR521"/>
      <c r="LS521"/>
      <c r="LT521"/>
      <c r="LU521"/>
      <c r="LV521"/>
      <c r="LW521"/>
      <c r="LX521"/>
      <c r="LY521"/>
      <c r="LZ521"/>
      <c r="MA521"/>
      <c r="MB521"/>
      <c r="MC521"/>
      <c r="MD521"/>
      <c r="ME521"/>
      <c r="MF521"/>
      <c r="MG521"/>
      <c r="MH521"/>
      <c r="MI521"/>
      <c r="MJ521"/>
      <c r="MK521"/>
      <c r="ML521"/>
      <c r="MM521"/>
      <c r="MN521"/>
      <c r="MO521"/>
      <c r="MP521"/>
      <c r="MQ521"/>
      <c r="MR521"/>
      <c r="MS521"/>
      <c r="MT521"/>
      <c r="MU521"/>
      <c r="MV521"/>
      <c r="MW521"/>
      <c r="MX521"/>
      <c r="MY521"/>
      <c r="MZ521"/>
      <c r="NA521"/>
      <c r="NB521"/>
      <c r="NC521"/>
      <c r="ND521"/>
      <c r="NE521"/>
      <c r="NF521"/>
      <c r="NG521"/>
      <c r="NH521"/>
      <c r="NI521"/>
      <c r="NJ521"/>
      <c r="NK521"/>
      <c r="NL521"/>
      <c r="NM521"/>
      <c r="NN521"/>
      <c r="NO521"/>
      <c r="NP521"/>
      <c r="NQ521"/>
      <c r="NR521"/>
      <c r="NS521"/>
      <c r="NT521"/>
      <c r="NU521"/>
      <c r="NV521"/>
      <c r="NW521"/>
      <c r="NX521"/>
      <c r="NY521"/>
      <c r="NZ521"/>
      <c r="OA521"/>
      <c r="OB521"/>
      <c r="OC521"/>
      <c r="OD521"/>
      <c r="OE521"/>
      <c r="OF521"/>
      <c r="OG521"/>
      <c r="OH521"/>
      <c r="OI521"/>
      <c r="OJ521"/>
      <c r="OK521"/>
      <c r="OL521"/>
      <c r="OM521"/>
      <c r="ON521"/>
      <c r="OO521"/>
      <c r="OP521"/>
      <c r="OQ521"/>
      <c r="OR521"/>
      <c r="OS521"/>
      <c r="OT521"/>
      <c r="OU521"/>
      <c r="OV521"/>
      <c r="OW521"/>
      <c r="OX521"/>
      <c r="OY521"/>
      <c r="OZ521"/>
      <c r="PA521"/>
      <c r="PB521"/>
      <c r="PC521"/>
      <c r="PD521"/>
      <c r="PE521"/>
      <c r="PF521"/>
      <c r="PG521"/>
      <c r="PH521"/>
      <c r="PI521"/>
      <c r="PJ521"/>
      <c r="PK521"/>
      <c r="PL521"/>
      <c r="PM521"/>
      <c r="PN521"/>
      <c r="PO521"/>
      <c r="PP521"/>
      <c r="PQ521"/>
      <c r="PR521"/>
      <c r="PS521"/>
      <c r="PT521"/>
      <c r="PU521"/>
      <c r="PV521"/>
      <c r="PW521"/>
      <c r="PX521"/>
      <c r="PY521"/>
      <c r="PZ521"/>
      <c r="QA521"/>
      <c r="QB521"/>
      <c r="QC521"/>
      <c r="QD521"/>
      <c r="QE521"/>
      <c r="QF521"/>
      <c r="QG521"/>
      <c r="QH521"/>
      <c r="QI521"/>
      <c r="QJ521"/>
      <c r="QK521"/>
      <c r="QL521"/>
      <c r="QM521"/>
      <c r="QN521"/>
      <c r="QO521"/>
      <c r="QP521"/>
      <c r="QQ521"/>
      <c r="QR521"/>
      <c r="QS521"/>
      <c r="QT521"/>
      <c r="QU521"/>
      <c r="QV521"/>
      <c r="QW521"/>
      <c r="QX521"/>
      <c r="QY521"/>
      <c r="QZ521"/>
      <c r="RA521"/>
      <c r="RB521"/>
      <c r="RC521"/>
      <c r="RD521"/>
      <c r="RE521"/>
      <c r="RF521"/>
      <c r="RG521"/>
      <c r="RH521"/>
      <c r="RI521"/>
      <c r="RJ521"/>
      <c r="RK521"/>
      <c r="RL521"/>
      <c r="RM521"/>
      <c r="RN521"/>
      <c r="RO521"/>
      <c r="RP521"/>
      <c r="RQ521"/>
      <c r="RR521"/>
      <c r="RS521"/>
      <c r="RT521"/>
      <c r="RU521"/>
      <c r="RV521"/>
      <c r="RW521"/>
      <c r="RX521"/>
      <c r="RY521"/>
      <c r="RZ521"/>
      <c r="SA521"/>
      <c r="SB521"/>
      <c r="SC521"/>
      <c r="SD521"/>
      <c r="SE521"/>
      <c r="SF521"/>
      <c r="SG521"/>
      <c r="SH521"/>
      <c r="SI521"/>
      <c r="SJ521"/>
      <c r="SK521"/>
      <c r="SL521"/>
      <c r="SM521"/>
      <c r="SN521"/>
      <c r="SO521"/>
      <c r="SP521"/>
      <c r="SQ521"/>
      <c r="SR521"/>
      <c r="SS521"/>
      <c r="ST521"/>
      <c r="SU521"/>
      <c r="SV521"/>
      <c r="SW521"/>
      <c r="SX521"/>
      <c r="SY521"/>
      <c r="SZ521"/>
      <c r="TA521"/>
      <c r="TB521"/>
      <c r="TC521"/>
      <c r="TD521"/>
      <c r="TE521"/>
      <c r="TF521"/>
      <c r="TG521"/>
      <c r="TH521"/>
      <c r="TI521"/>
      <c r="TJ521"/>
      <c r="TK521"/>
      <c r="TL521"/>
      <c r="TM521"/>
      <c r="TN521"/>
      <c r="TO521"/>
      <c r="TP521"/>
      <c r="TQ521"/>
      <c r="TR521"/>
      <c r="TS521"/>
      <c r="TT521"/>
      <c r="TU521"/>
      <c r="TV521"/>
      <c r="TW521"/>
      <c r="TX521"/>
      <c r="TY521"/>
      <c r="TZ521"/>
      <c r="UA521"/>
      <c r="UB521"/>
      <c r="UC521"/>
      <c r="UD521"/>
      <c r="UE521"/>
      <c r="UF521"/>
      <c r="UG521"/>
      <c r="UH521"/>
      <c r="UI521"/>
      <c r="UJ521"/>
      <c r="UK521"/>
      <c r="UL521"/>
      <c r="UM521"/>
      <c r="UN521"/>
      <c r="UO521"/>
      <c r="UP521"/>
      <c r="UQ521"/>
      <c r="UR521"/>
      <c r="US521"/>
      <c r="UT521"/>
      <c r="UU521"/>
      <c r="UV521"/>
      <c r="UW521"/>
      <c r="UX521"/>
      <c r="UY521"/>
      <c r="UZ521"/>
      <c r="VA521"/>
      <c r="VB521"/>
      <c r="VC521"/>
      <c r="VD521"/>
      <c r="VE521"/>
      <c r="VF521"/>
      <c r="VG521"/>
      <c r="VH521"/>
      <c r="VI521"/>
      <c r="VJ521"/>
      <c r="VK521"/>
      <c r="VL521"/>
      <c r="VM521"/>
      <c r="VN521"/>
      <c r="VO521"/>
      <c r="VP521"/>
      <c r="VQ521"/>
      <c r="VR521"/>
      <c r="VS521"/>
      <c r="VT521"/>
      <c r="VU521"/>
      <c r="VV521"/>
      <c r="VW521"/>
      <c r="VX521"/>
      <c r="VY521"/>
      <c r="VZ521"/>
      <c r="WA521"/>
      <c r="WB521"/>
      <c r="WC521"/>
      <c r="WD521"/>
      <c r="WE521"/>
      <c r="WF521"/>
      <c r="WG521"/>
      <c r="WH521"/>
      <c r="WI521"/>
      <c r="WJ521"/>
      <c r="WK521"/>
      <c r="WL521"/>
      <c r="WM521"/>
      <c r="WN521"/>
      <c r="WO521"/>
      <c r="WP521"/>
      <c r="WQ521"/>
      <c r="WR521"/>
      <c r="WS521"/>
      <c r="WT521"/>
      <c r="WU521"/>
      <c r="WV521"/>
      <c r="WW521"/>
      <c r="WX521"/>
      <c r="WY521"/>
      <c r="WZ521"/>
      <c r="XA521"/>
      <c r="XB521"/>
      <c r="XC521"/>
      <c r="XD521"/>
      <c r="XE521"/>
      <c r="XF521"/>
      <c r="XG521"/>
      <c r="XH521"/>
      <c r="XI521"/>
      <c r="XJ521"/>
      <c r="XK521"/>
      <c r="XL521"/>
      <c r="XM521"/>
      <c r="XN521"/>
      <c r="XO521"/>
      <c r="XP521"/>
      <c r="XQ521"/>
      <c r="XR521"/>
      <c r="XS521"/>
      <c r="XT521"/>
      <c r="XU521"/>
      <c r="XV521"/>
      <c r="XW521"/>
      <c r="XX521"/>
      <c r="XY521"/>
      <c r="XZ521"/>
      <c r="YA521"/>
      <c r="YB521"/>
      <c r="YC521"/>
      <c r="YD521"/>
      <c r="YE521"/>
      <c r="YF521"/>
      <c r="YG521"/>
      <c r="YH521"/>
      <c r="YI521"/>
      <c r="YJ521"/>
      <c r="YK521"/>
      <c r="YL521"/>
      <c r="YM521"/>
      <c r="YN521"/>
      <c r="YO521"/>
      <c r="YP521"/>
      <c r="YQ521"/>
      <c r="YR521"/>
      <c r="YS521"/>
      <c r="YT521"/>
      <c r="YU521"/>
      <c r="YV521"/>
      <c r="YW521"/>
      <c r="YX521"/>
      <c r="YY521"/>
      <c r="YZ521"/>
      <c r="ZA521"/>
      <c r="ZB521"/>
      <c r="ZC521"/>
      <c r="ZD521"/>
      <c r="ZE521"/>
      <c r="ZF521"/>
      <c r="ZG521"/>
      <c r="ZH521"/>
      <c r="ZI521"/>
      <c r="ZJ521"/>
      <c r="ZK521"/>
      <c r="ZL521"/>
      <c r="ZM521"/>
      <c r="ZN521"/>
      <c r="ZO521"/>
      <c r="ZP521"/>
      <c r="ZQ521"/>
      <c r="ZR521"/>
      <c r="ZS521"/>
      <c r="ZT521"/>
      <c r="ZU521"/>
      <c r="ZV521"/>
      <c r="ZW521"/>
      <c r="ZX521"/>
      <c r="ZY521"/>
      <c r="ZZ521"/>
      <c r="AAA521"/>
      <c r="AAB521"/>
      <c r="AAC521"/>
      <c r="AAD521"/>
      <c r="AAE521"/>
      <c r="AAF521"/>
      <c r="AAG521"/>
      <c r="AAH521"/>
      <c r="AAI521"/>
      <c r="AAJ521"/>
      <c r="AAK521"/>
      <c r="AAL521"/>
      <c r="AAM521"/>
      <c r="AAN521"/>
      <c r="AAO521"/>
      <c r="AAP521"/>
      <c r="AAQ521"/>
      <c r="AAR521"/>
      <c r="AAS521"/>
      <c r="AAT521"/>
      <c r="AAU521"/>
      <c r="AAV521"/>
      <c r="AAW521"/>
      <c r="AAX521"/>
      <c r="AAY521"/>
      <c r="AAZ521"/>
      <c r="ABA521"/>
      <c r="ABB521"/>
      <c r="ABC521"/>
      <c r="ABD521"/>
      <c r="ABE521"/>
      <c r="ABF521"/>
      <c r="ABG521"/>
      <c r="ABH521"/>
      <c r="ABI521"/>
      <c r="ABJ521"/>
      <c r="ABK521"/>
      <c r="ABL521"/>
      <c r="ABM521"/>
      <c r="ABN521"/>
      <c r="ABO521"/>
      <c r="ABP521"/>
      <c r="ABQ521"/>
      <c r="ABR521"/>
      <c r="ABS521"/>
      <c r="ABT521"/>
      <c r="ABU521"/>
      <c r="ABV521"/>
      <c r="ABW521"/>
      <c r="ABX521"/>
      <c r="ABY521"/>
      <c r="ABZ521"/>
      <c r="ACA521"/>
      <c r="ACB521"/>
      <c r="ACC521"/>
      <c r="ACD521"/>
      <c r="ACE521"/>
      <c r="ACF521"/>
      <c r="ACG521"/>
      <c r="ACH521"/>
      <c r="ACI521"/>
      <c r="ACJ521"/>
      <c r="ACK521"/>
      <c r="ACL521"/>
      <c r="ACM521"/>
      <c r="ACN521"/>
      <c r="ACO521"/>
      <c r="ACP521"/>
      <c r="ACQ521"/>
      <c r="ACR521"/>
      <c r="ACS521"/>
      <c r="ACT521"/>
      <c r="ACU521"/>
      <c r="ACV521"/>
      <c r="ACW521"/>
      <c r="ACX521"/>
      <c r="ACY521"/>
      <c r="ACZ521"/>
      <c r="ADA521"/>
      <c r="ADB521"/>
      <c r="ADC521"/>
      <c r="ADD521"/>
      <c r="ADE521"/>
      <c r="ADF521"/>
      <c r="ADG521"/>
      <c r="ADH521"/>
      <c r="ADI521"/>
      <c r="ADJ521"/>
      <c r="ADK521"/>
      <c r="ADL521"/>
      <c r="ADM521"/>
      <c r="ADN521"/>
      <c r="ADO521"/>
      <c r="ADP521"/>
      <c r="ADQ521"/>
      <c r="ADR521"/>
      <c r="ADS521"/>
      <c r="ADT521"/>
      <c r="ADU521"/>
      <c r="ADV521"/>
      <c r="ADW521"/>
      <c r="ADX521"/>
      <c r="ADY521"/>
      <c r="ADZ521"/>
      <c r="AEA521"/>
      <c r="AEB521"/>
      <c r="AEC521"/>
      <c r="AED521"/>
      <c r="AEE521"/>
      <c r="AEF521"/>
      <c r="AEG521"/>
      <c r="AEH521"/>
      <c r="AEI521"/>
      <c r="AEJ521"/>
      <c r="AEK521"/>
      <c r="AEL521"/>
      <c r="AEM521"/>
      <c r="AEN521"/>
      <c r="AEO521"/>
      <c r="AEP521"/>
      <c r="AEQ521"/>
      <c r="AER521"/>
      <c r="AES521"/>
      <c r="AET521"/>
      <c r="AEU521"/>
      <c r="AEV521"/>
      <c r="AEW521"/>
      <c r="AEX521"/>
      <c r="AEY521"/>
      <c r="AEZ521"/>
      <c r="AFA521"/>
      <c r="AFB521"/>
      <c r="AFC521"/>
      <c r="AFD521"/>
      <c r="AFE521"/>
      <c r="AFF521"/>
      <c r="AFG521"/>
      <c r="AFH521"/>
      <c r="AFI521"/>
      <c r="AFJ521"/>
      <c r="AFK521"/>
      <c r="AFL521"/>
      <c r="AFM521"/>
      <c r="AFN521"/>
      <c r="AFO521"/>
      <c r="AFP521"/>
      <c r="AFQ521"/>
      <c r="AFR521"/>
      <c r="AFS521"/>
      <c r="AFT521"/>
      <c r="AFU521"/>
      <c r="AFV521"/>
      <c r="AFW521"/>
      <c r="AFX521"/>
      <c r="AFY521"/>
      <c r="AFZ521"/>
      <c r="AGA521"/>
      <c r="AGB521"/>
      <c r="AGC521"/>
      <c r="AGD521"/>
      <c r="AGE521"/>
      <c r="AGF521"/>
      <c r="AGG521"/>
      <c r="AGH521"/>
      <c r="AGI521"/>
      <c r="AGJ521"/>
      <c r="AGK521"/>
      <c r="AGL521"/>
      <c r="AGM521"/>
      <c r="AGN521"/>
      <c r="AGO521"/>
      <c r="AGP521"/>
      <c r="AGQ521"/>
      <c r="AGR521"/>
      <c r="AGS521"/>
      <c r="AGT521"/>
      <c r="AGU521"/>
      <c r="AGV521"/>
      <c r="AGW521"/>
      <c r="AGX521"/>
      <c r="AGY521"/>
      <c r="AGZ521"/>
      <c r="AHA521"/>
      <c r="AHB521"/>
      <c r="AHC521"/>
      <c r="AHD521"/>
      <c r="AHE521"/>
      <c r="AHF521"/>
      <c r="AHG521"/>
      <c r="AHH521"/>
      <c r="AHI521"/>
      <c r="AHJ521"/>
      <c r="AHK521"/>
      <c r="AHL521"/>
      <c r="AHM521"/>
      <c r="AHN521"/>
      <c r="AHO521"/>
      <c r="AHP521"/>
      <c r="AHQ521"/>
      <c r="AHR521"/>
      <c r="AHS521"/>
      <c r="AHT521"/>
      <c r="AHU521"/>
      <c r="AHV521"/>
      <c r="AHW521"/>
      <c r="AHX521"/>
      <c r="AHY521"/>
      <c r="AHZ521"/>
      <c r="AIA521"/>
      <c r="AIB521"/>
      <c r="AIC521"/>
      <c r="AID521"/>
      <c r="AIE521"/>
      <c r="AIF521"/>
      <c r="AIG521"/>
      <c r="AIH521"/>
      <c r="AII521"/>
      <c r="AIJ521"/>
      <c r="AIK521"/>
      <c r="AIL521"/>
      <c r="AIM521"/>
      <c r="AIN521"/>
      <c r="AIO521"/>
      <c r="AIP521"/>
      <c r="AIQ521"/>
      <c r="AIR521"/>
      <c r="AIS521"/>
      <c r="AIT521"/>
      <c r="AIU521"/>
      <c r="AIV521"/>
      <c r="AIW521"/>
      <c r="AIX521"/>
      <c r="AIY521"/>
      <c r="AIZ521"/>
      <c r="AJA521"/>
      <c r="AJB521"/>
      <c r="AJC521"/>
      <c r="AJD521"/>
      <c r="AJE521"/>
      <c r="AJF521"/>
      <c r="AJG521"/>
      <c r="AJH521"/>
      <c r="AJI521"/>
      <c r="AJJ521"/>
      <c r="AJK521"/>
      <c r="AJL521"/>
      <c r="AJM521"/>
      <c r="AJN521"/>
      <c r="AJO521"/>
      <c r="AJP521"/>
      <c r="AJQ521"/>
      <c r="AJR521"/>
      <c r="AJS521"/>
      <c r="AJT521"/>
      <c r="AJU521"/>
      <c r="AJV521"/>
      <c r="AJW521"/>
      <c r="AJX521"/>
      <c r="AJY521"/>
      <c r="AJZ521"/>
      <c r="AKA521"/>
      <c r="AKB521"/>
      <c r="AKC521"/>
      <c r="AKD521"/>
      <c r="AKE521"/>
      <c r="AKF521"/>
      <c r="AKG521"/>
      <c r="AKH521"/>
      <c r="AKI521"/>
      <c r="AKJ521"/>
      <c r="AKK521"/>
      <c r="AKL521"/>
      <c r="AKM521"/>
      <c r="AKN521"/>
      <c r="AKO521"/>
      <c r="AKP521"/>
      <c r="AKQ521"/>
      <c r="AKR521"/>
      <c r="AKS521"/>
      <c r="AKT521"/>
      <c r="AKU521"/>
      <c r="AKV521"/>
      <c r="AKW521"/>
      <c r="AKX521"/>
      <c r="AKY521"/>
      <c r="AKZ521"/>
      <c r="ALA521"/>
      <c r="ALB521"/>
      <c r="ALC521"/>
      <c r="ALD521"/>
      <c r="ALE521"/>
      <c r="ALF521"/>
      <c r="ALG521"/>
      <c r="ALH521"/>
      <c r="ALI521"/>
      <c r="ALJ521"/>
      <c r="ALK521"/>
      <c r="ALL521"/>
      <c r="ALM521"/>
      <c r="ALN521"/>
      <c r="ALO521"/>
      <c r="ALP521"/>
      <c r="ALQ521"/>
      <c r="ALR521"/>
      <c r="ALS521"/>
      <c r="ALT521"/>
      <c r="ALU521"/>
      <c r="ALV521"/>
      <c r="ALW521"/>
      <c r="ALX521"/>
      <c r="ALY521"/>
      <c r="ALZ521"/>
      <c r="AMA521"/>
      <c r="AMB521"/>
      <c r="AMC521"/>
      <c r="AMD521"/>
      <c r="AME521"/>
      <c r="AMF521"/>
      <c r="AMG521"/>
      <c r="AMH521"/>
      <c r="AMI521"/>
      <c r="AMJ521"/>
    </row>
    <row r="522" spans="1:1024" ht="20" customHeight="1" x14ac:dyDescent="0.2">
      <c r="A522"/>
      <c r="B522"/>
      <c r="C522"/>
      <c r="D522"/>
      <c r="E522" s="2"/>
      <c r="F522" s="2"/>
      <c r="G522" s="271"/>
      <c r="H522" s="240"/>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c r="AAA522"/>
      <c r="AAB522"/>
      <c r="AAC522"/>
      <c r="AAD522"/>
      <c r="AAE522"/>
      <c r="AAF522"/>
      <c r="AAG522"/>
      <c r="AAH522"/>
      <c r="AAI522"/>
      <c r="AAJ522"/>
      <c r="AAK522"/>
      <c r="AAL522"/>
      <c r="AAM522"/>
      <c r="AAN522"/>
      <c r="AAO522"/>
      <c r="AAP522"/>
      <c r="AAQ522"/>
      <c r="AAR522"/>
      <c r="AAS522"/>
      <c r="AAT522"/>
      <c r="AAU522"/>
      <c r="AAV522"/>
      <c r="AAW522"/>
      <c r="AAX522"/>
      <c r="AAY522"/>
      <c r="AAZ522"/>
      <c r="ABA522"/>
      <c r="ABB522"/>
      <c r="ABC522"/>
      <c r="ABD522"/>
      <c r="ABE522"/>
      <c r="ABF522"/>
      <c r="ABG522"/>
      <c r="ABH522"/>
      <c r="ABI522"/>
      <c r="ABJ522"/>
      <c r="ABK522"/>
      <c r="ABL522"/>
      <c r="ABM522"/>
      <c r="ABN522"/>
      <c r="ABO522"/>
      <c r="ABP522"/>
      <c r="ABQ522"/>
      <c r="ABR522"/>
      <c r="ABS522"/>
      <c r="ABT522"/>
      <c r="ABU522"/>
      <c r="ABV522"/>
      <c r="ABW522"/>
      <c r="ABX522"/>
      <c r="ABY522"/>
      <c r="ABZ522"/>
      <c r="ACA522"/>
      <c r="ACB522"/>
      <c r="ACC522"/>
      <c r="ACD522"/>
      <c r="ACE522"/>
      <c r="ACF522"/>
      <c r="ACG522"/>
      <c r="ACH522"/>
      <c r="ACI522"/>
      <c r="ACJ522"/>
      <c r="ACK522"/>
      <c r="ACL522"/>
      <c r="ACM522"/>
      <c r="ACN522"/>
      <c r="ACO522"/>
      <c r="ACP522"/>
      <c r="ACQ522"/>
      <c r="ACR522"/>
      <c r="ACS522"/>
      <c r="ACT522"/>
      <c r="ACU522"/>
      <c r="ACV522"/>
      <c r="ACW522"/>
      <c r="ACX522"/>
      <c r="ACY522"/>
      <c r="ACZ522"/>
      <c r="ADA522"/>
      <c r="ADB522"/>
      <c r="ADC522"/>
      <c r="ADD522"/>
      <c r="ADE522"/>
      <c r="ADF522"/>
      <c r="ADG522"/>
      <c r="ADH522"/>
      <c r="ADI522"/>
      <c r="ADJ522"/>
      <c r="ADK522"/>
      <c r="ADL522"/>
      <c r="ADM522"/>
      <c r="ADN522"/>
      <c r="ADO522"/>
      <c r="ADP522"/>
      <c r="ADQ522"/>
      <c r="ADR522"/>
      <c r="ADS522"/>
      <c r="ADT522"/>
      <c r="ADU522"/>
      <c r="ADV522"/>
      <c r="ADW522"/>
      <c r="ADX522"/>
      <c r="ADY522"/>
      <c r="ADZ522"/>
      <c r="AEA522"/>
      <c r="AEB522"/>
      <c r="AEC522"/>
      <c r="AED522"/>
      <c r="AEE522"/>
      <c r="AEF522"/>
      <c r="AEG522"/>
      <c r="AEH522"/>
      <c r="AEI522"/>
      <c r="AEJ522"/>
      <c r="AEK522"/>
      <c r="AEL522"/>
      <c r="AEM522"/>
      <c r="AEN522"/>
      <c r="AEO522"/>
      <c r="AEP522"/>
      <c r="AEQ522"/>
      <c r="AER522"/>
      <c r="AES522"/>
      <c r="AET522"/>
      <c r="AEU522"/>
      <c r="AEV522"/>
      <c r="AEW522"/>
      <c r="AEX522"/>
      <c r="AEY522"/>
      <c r="AEZ522"/>
      <c r="AFA522"/>
      <c r="AFB522"/>
      <c r="AFC522"/>
      <c r="AFD522"/>
      <c r="AFE522"/>
      <c r="AFF522"/>
      <c r="AFG522"/>
      <c r="AFH522"/>
      <c r="AFI522"/>
      <c r="AFJ522"/>
      <c r="AFK522"/>
      <c r="AFL522"/>
      <c r="AFM522"/>
      <c r="AFN522"/>
      <c r="AFO522"/>
      <c r="AFP522"/>
      <c r="AFQ522"/>
      <c r="AFR522"/>
      <c r="AFS522"/>
      <c r="AFT522"/>
      <c r="AFU522"/>
      <c r="AFV522"/>
      <c r="AFW522"/>
      <c r="AFX522"/>
      <c r="AFY522"/>
      <c r="AFZ522"/>
      <c r="AGA522"/>
      <c r="AGB522"/>
      <c r="AGC522"/>
      <c r="AGD522"/>
      <c r="AGE522"/>
      <c r="AGF522"/>
      <c r="AGG522"/>
      <c r="AGH522"/>
      <c r="AGI522"/>
      <c r="AGJ522"/>
      <c r="AGK522"/>
      <c r="AGL522"/>
      <c r="AGM522"/>
      <c r="AGN522"/>
      <c r="AGO522"/>
      <c r="AGP522"/>
      <c r="AGQ522"/>
      <c r="AGR522"/>
      <c r="AGS522"/>
      <c r="AGT522"/>
      <c r="AGU522"/>
      <c r="AGV522"/>
      <c r="AGW522"/>
      <c r="AGX522"/>
      <c r="AGY522"/>
      <c r="AGZ522"/>
      <c r="AHA522"/>
      <c r="AHB522"/>
      <c r="AHC522"/>
      <c r="AHD522"/>
      <c r="AHE522"/>
      <c r="AHF522"/>
      <c r="AHG522"/>
      <c r="AHH522"/>
      <c r="AHI522"/>
      <c r="AHJ522"/>
      <c r="AHK522"/>
      <c r="AHL522"/>
      <c r="AHM522"/>
      <c r="AHN522"/>
      <c r="AHO522"/>
      <c r="AHP522"/>
      <c r="AHQ522"/>
      <c r="AHR522"/>
      <c r="AHS522"/>
      <c r="AHT522"/>
      <c r="AHU522"/>
      <c r="AHV522"/>
      <c r="AHW522"/>
      <c r="AHX522"/>
      <c r="AHY522"/>
      <c r="AHZ522"/>
      <c r="AIA522"/>
      <c r="AIB522"/>
      <c r="AIC522"/>
      <c r="AID522"/>
      <c r="AIE522"/>
      <c r="AIF522"/>
      <c r="AIG522"/>
      <c r="AIH522"/>
      <c r="AII522"/>
      <c r="AIJ522"/>
      <c r="AIK522"/>
      <c r="AIL522"/>
      <c r="AIM522"/>
      <c r="AIN522"/>
      <c r="AIO522"/>
      <c r="AIP522"/>
      <c r="AIQ522"/>
      <c r="AIR522"/>
      <c r="AIS522"/>
      <c r="AIT522"/>
      <c r="AIU522"/>
      <c r="AIV522"/>
      <c r="AIW522"/>
      <c r="AIX522"/>
      <c r="AIY522"/>
      <c r="AIZ522"/>
      <c r="AJA522"/>
      <c r="AJB522"/>
      <c r="AJC522"/>
      <c r="AJD522"/>
      <c r="AJE522"/>
      <c r="AJF522"/>
      <c r="AJG522"/>
      <c r="AJH522"/>
      <c r="AJI522"/>
      <c r="AJJ522"/>
      <c r="AJK522"/>
      <c r="AJL522"/>
      <c r="AJM522"/>
      <c r="AJN522"/>
      <c r="AJO522"/>
      <c r="AJP522"/>
      <c r="AJQ522"/>
      <c r="AJR522"/>
      <c r="AJS522"/>
      <c r="AJT522"/>
      <c r="AJU522"/>
      <c r="AJV522"/>
      <c r="AJW522"/>
      <c r="AJX522"/>
      <c r="AJY522"/>
      <c r="AJZ522"/>
      <c r="AKA522"/>
      <c r="AKB522"/>
      <c r="AKC522"/>
      <c r="AKD522"/>
      <c r="AKE522"/>
      <c r="AKF522"/>
      <c r="AKG522"/>
      <c r="AKH522"/>
      <c r="AKI522"/>
      <c r="AKJ522"/>
      <c r="AKK522"/>
      <c r="AKL522"/>
      <c r="AKM522"/>
      <c r="AKN522"/>
      <c r="AKO522"/>
      <c r="AKP522"/>
      <c r="AKQ522"/>
      <c r="AKR522"/>
      <c r="AKS522"/>
      <c r="AKT522"/>
      <c r="AKU522"/>
      <c r="AKV522"/>
      <c r="AKW522"/>
      <c r="AKX522"/>
      <c r="AKY522"/>
      <c r="AKZ522"/>
      <c r="ALA522"/>
      <c r="ALB522"/>
      <c r="ALC522"/>
      <c r="ALD522"/>
      <c r="ALE522"/>
      <c r="ALF522"/>
      <c r="ALG522"/>
      <c r="ALH522"/>
      <c r="ALI522"/>
      <c r="ALJ522"/>
      <c r="ALK522"/>
      <c r="ALL522"/>
      <c r="ALM522"/>
      <c r="ALN522"/>
      <c r="ALO522"/>
      <c r="ALP522"/>
      <c r="ALQ522"/>
      <c r="ALR522"/>
      <c r="ALS522"/>
      <c r="ALT522"/>
      <c r="ALU522"/>
      <c r="ALV522"/>
      <c r="ALW522"/>
      <c r="ALX522"/>
      <c r="ALY522"/>
      <c r="ALZ522"/>
      <c r="AMA522"/>
      <c r="AMB522"/>
      <c r="AMC522"/>
      <c r="AMD522"/>
      <c r="AME522"/>
      <c r="AMF522"/>
      <c r="AMG522"/>
      <c r="AMH522"/>
      <c r="AMI522"/>
      <c r="AMJ522"/>
    </row>
    <row r="523" spans="1:1024" ht="20" customHeight="1" x14ac:dyDescent="0.2">
      <c r="A523"/>
      <c r="B523"/>
      <c r="C523"/>
      <c r="D523"/>
      <c r="E523" s="2"/>
      <c r="F523" s="2"/>
      <c r="G523" s="271"/>
      <c r="H523" s="240"/>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c r="IW523"/>
      <c r="IX523"/>
      <c r="IY523"/>
      <c r="IZ523"/>
      <c r="JA523"/>
      <c r="JB523"/>
      <c r="JC523"/>
      <c r="JD523"/>
      <c r="JE523"/>
      <c r="JF523"/>
      <c r="JG523"/>
      <c r="JH523"/>
      <c r="JI523"/>
      <c r="JJ523"/>
      <c r="JK523"/>
      <c r="JL523"/>
      <c r="JM523"/>
      <c r="JN523"/>
      <c r="JO523"/>
      <c r="JP523"/>
      <c r="JQ523"/>
      <c r="JR523"/>
      <c r="JS523"/>
      <c r="JT523"/>
      <c r="JU523"/>
      <c r="JV523"/>
      <c r="JW523"/>
      <c r="JX523"/>
      <c r="JY523"/>
      <c r="JZ523"/>
      <c r="KA523"/>
      <c r="KB523"/>
      <c r="KC523"/>
      <c r="KD523"/>
      <c r="KE523"/>
      <c r="KF523"/>
      <c r="KG523"/>
      <c r="KH523"/>
      <c r="KI523"/>
      <c r="KJ523"/>
      <c r="KK523"/>
      <c r="KL523"/>
      <c r="KM523"/>
      <c r="KN523"/>
      <c r="KO523"/>
      <c r="KP523"/>
      <c r="KQ523"/>
      <c r="KR523"/>
      <c r="KS523"/>
      <c r="KT523"/>
      <c r="KU523"/>
      <c r="KV523"/>
      <c r="KW523"/>
      <c r="KX523"/>
      <c r="KY523"/>
      <c r="KZ523"/>
      <c r="LA523"/>
      <c r="LB523"/>
      <c r="LC523"/>
      <c r="LD523"/>
      <c r="LE523"/>
      <c r="LF523"/>
      <c r="LG523"/>
      <c r="LH523"/>
      <c r="LI523"/>
      <c r="LJ523"/>
      <c r="LK523"/>
      <c r="LL523"/>
      <c r="LM523"/>
      <c r="LN523"/>
      <c r="LO523"/>
      <c r="LP523"/>
      <c r="LQ523"/>
      <c r="LR523"/>
      <c r="LS523"/>
      <c r="LT523"/>
      <c r="LU523"/>
      <c r="LV523"/>
      <c r="LW523"/>
      <c r="LX523"/>
      <c r="LY523"/>
      <c r="LZ523"/>
      <c r="MA523"/>
      <c r="MB523"/>
      <c r="MC523"/>
      <c r="MD523"/>
      <c r="ME523"/>
      <c r="MF523"/>
      <c r="MG523"/>
      <c r="MH523"/>
      <c r="MI523"/>
      <c r="MJ523"/>
      <c r="MK523"/>
      <c r="ML523"/>
      <c r="MM523"/>
      <c r="MN523"/>
      <c r="MO523"/>
      <c r="MP523"/>
      <c r="MQ523"/>
      <c r="MR523"/>
      <c r="MS523"/>
      <c r="MT523"/>
      <c r="MU523"/>
      <c r="MV523"/>
      <c r="MW523"/>
      <c r="MX523"/>
      <c r="MY523"/>
      <c r="MZ523"/>
      <c r="NA523"/>
      <c r="NB523"/>
      <c r="NC523"/>
      <c r="ND523"/>
      <c r="NE523"/>
      <c r="NF523"/>
      <c r="NG523"/>
      <c r="NH523"/>
      <c r="NI523"/>
      <c r="NJ523"/>
      <c r="NK523"/>
      <c r="NL523"/>
      <c r="NM523"/>
      <c r="NN523"/>
      <c r="NO523"/>
      <c r="NP523"/>
      <c r="NQ523"/>
      <c r="NR523"/>
      <c r="NS523"/>
      <c r="NT523"/>
      <c r="NU523"/>
      <c r="NV523"/>
      <c r="NW523"/>
      <c r="NX523"/>
      <c r="NY523"/>
      <c r="NZ523"/>
      <c r="OA523"/>
      <c r="OB523"/>
      <c r="OC523"/>
      <c r="OD523"/>
      <c r="OE523"/>
      <c r="OF523"/>
      <c r="OG523"/>
      <c r="OH523"/>
      <c r="OI523"/>
      <c r="OJ523"/>
      <c r="OK523"/>
      <c r="OL523"/>
      <c r="OM523"/>
      <c r="ON523"/>
      <c r="OO523"/>
      <c r="OP523"/>
      <c r="OQ523"/>
      <c r="OR523"/>
      <c r="OS523"/>
      <c r="OT523"/>
      <c r="OU523"/>
      <c r="OV523"/>
      <c r="OW523"/>
      <c r="OX523"/>
      <c r="OY523"/>
      <c r="OZ523"/>
      <c r="PA523"/>
      <c r="PB523"/>
      <c r="PC523"/>
      <c r="PD523"/>
      <c r="PE523"/>
      <c r="PF523"/>
      <c r="PG523"/>
      <c r="PH523"/>
      <c r="PI523"/>
      <c r="PJ523"/>
      <c r="PK523"/>
      <c r="PL523"/>
      <c r="PM523"/>
      <c r="PN523"/>
      <c r="PO523"/>
      <c r="PP523"/>
      <c r="PQ523"/>
      <c r="PR523"/>
      <c r="PS523"/>
      <c r="PT523"/>
      <c r="PU523"/>
      <c r="PV523"/>
      <c r="PW523"/>
      <c r="PX523"/>
      <c r="PY523"/>
      <c r="PZ523"/>
      <c r="QA523"/>
      <c r="QB523"/>
      <c r="QC523"/>
      <c r="QD523"/>
      <c r="QE523"/>
      <c r="QF523"/>
      <c r="QG523"/>
      <c r="QH523"/>
      <c r="QI523"/>
      <c r="QJ523"/>
      <c r="QK523"/>
      <c r="QL523"/>
      <c r="QM523"/>
      <c r="QN523"/>
      <c r="QO523"/>
      <c r="QP523"/>
      <c r="QQ523"/>
      <c r="QR523"/>
      <c r="QS523"/>
      <c r="QT523"/>
      <c r="QU523"/>
      <c r="QV523"/>
      <c r="QW523"/>
      <c r="QX523"/>
      <c r="QY523"/>
      <c r="QZ523"/>
      <c r="RA523"/>
      <c r="RB523"/>
      <c r="RC523"/>
      <c r="RD523"/>
      <c r="RE523"/>
      <c r="RF523"/>
      <c r="RG523"/>
      <c r="RH523"/>
      <c r="RI523"/>
      <c r="RJ523"/>
      <c r="RK523"/>
      <c r="RL523"/>
      <c r="RM523"/>
      <c r="RN523"/>
      <c r="RO523"/>
      <c r="RP523"/>
      <c r="RQ523"/>
      <c r="RR523"/>
      <c r="RS523"/>
      <c r="RT523"/>
      <c r="RU523"/>
      <c r="RV523"/>
      <c r="RW523"/>
      <c r="RX523"/>
      <c r="RY523"/>
      <c r="RZ523"/>
      <c r="SA523"/>
      <c r="SB523"/>
      <c r="SC523"/>
      <c r="SD523"/>
      <c r="SE523"/>
      <c r="SF523"/>
      <c r="SG523"/>
      <c r="SH523"/>
      <c r="SI523"/>
      <c r="SJ523"/>
      <c r="SK523"/>
      <c r="SL523"/>
      <c r="SM523"/>
      <c r="SN523"/>
      <c r="SO523"/>
      <c r="SP523"/>
      <c r="SQ523"/>
      <c r="SR523"/>
      <c r="SS523"/>
      <c r="ST523"/>
      <c r="SU523"/>
      <c r="SV523"/>
      <c r="SW523"/>
      <c r="SX523"/>
      <c r="SY523"/>
      <c r="SZ523"/>
      <c r="TA523"/>
      <c r="TB523"/>
      <c r="TC523"/>
      <c r="TD523"/>
      <c r="TE523"/>
      <c r="TF523"/>
      <c r="TG523"/>
      <c r="TH523"/>
      <c r="TI523"/>
      <c r="TJ523"/>
      <c r="TK523"/>
      <c r="TL523"/>
      <c r="TM523"/>
      <c r="TN523"/>
      <c r="TO523"/>
      <c r="TP523"/>
      <c r="TQ523"/>
      <c r="TR523"/>
      <c r="TS523"/>
      <c r="TT523"/>
      <c r="TU523"/>
      <c r="TV523"/>
      <c r="TW523"/>
      <c r="TX523"/>
      <c r="TY523"/>
      <c r="TZ523"/>
      <c r="UA523"/>
      <c r="UB523"/>
      <c r="UC523"/>
      <c r="UD523"/>
      <c r="UE523"/>
      <c r="UF523"/>
      <c r="UG523"/>
      <c r="UH523"/>
      <c r="UI523"/>
      <c r="UJ523"/>
      <c r="UK523"/>
      <c r="UL523"/>
      <c r="UM523"/>
      <c r="UN523"/>
      <c r="UO523"/>
      <c r="UP523"/>
      <c r="UQ523"/>
      <c r="UR523"/>
      <c r="US523"/>
      <c r="UT523"/>
      <c r="UU523"/>
      <c r="UV523"/>
      <c r="UW523"/>
      <c r="UX523"/>
      <c r="UY523"/>
      <c r="UZ523"/>
      <c r="VA523"/>
      <c r="VB523"/>
      <c r="VC523"/>
      <c r="VD523"/>
      <c r="VE523"/>
      <c r="VF523"/>
      <c r="VG523"/>
      <c r="VH523"/>
      <c r="VI523"/>
      <c r="VJ523"/>
      <c r="VK523"/>
      <c r="VL523"/>
      <c r="VM523"/>
      <c r="VN523"/>
      <c r="VO523"/>
      <c r="VP523"/>
      <c r="VQ523"/>
      <c r="VR523"/>
      <c r="VS523"/>
      <c r="VT523"/>
      <c r="VU523"/>
      <c r="VV523"/>
      <c r="VW523"/>
      <c r="VX523"/>
      <c r="VY523"/>
      <c r="VZ523"/>
      <c r="WA523"/>
      <c r="WB523"/>
      <c r="WC523"/>
      <c r="WD523"/>
      <c r="WE523"/>
      <c r="WF523"/>
      <c r="WG523"/>
      <c r="WH523"/>
      <c r="WI523"/>
      <c r="WJ523"/>
      <c r="WK523"/>
      <c r="WL523"/>
      <c r="WM523"/>
      <c r="WN523"/>
      <c r="WO523"/>
      <c r="WP523"/>
      <c r="WQ523"/>
      <c r="WR523"/>
      <c r="WS523"/>
      <c r="WT523"/>
      <c r="WU523"/>
      <c r="WV523"/>
      <c r="WW523"/>
      <c r="WX523"/>
      <c r="WY523"/>
      <c r="WZ523"/>
      <c r="XA523"/>
      <c r="XB523"/>
      <c r="XC523"/>
      <c r="XD523"/>
      <c r="XE523"/>
      <c r="XF523"/>
      <c r="XG523"/>
      <c r="XH523"/>
      <c r="XI523"/>
      <c r="XJ523"/>
      <c r="XK523"/>
      <c r="XL523"/>
      <c r="XM523"/>
      <c r="XN523"/>
      <c r="XO523"/>
      <c r="XP523"/>
      <c r="XQ523"/>
      <c r="XR523"/>
      <c r="XS523"/>
      <c r="XT523"/>
      <c r="XU523"/>
      <c r="XV523"/>
      <c r="XW523"/>
      <c r="XX523"/>
      <c r="XY523"/>
      <c r="XZ523"/>
      <c r="YA523"/>
      <c r="YB523"/>
      <c r="YC523"/>
      <c r="YD523"/>
      <c r="YE523"/>
      <c r="YF523"/>
      <c r="YG523"/>
      <c r="YH523"/>
      <c r="YI523"/>
      <c r="YJ523"/>
      <c r="YK523"/>
      <c r="YL523"/>
      <c r="YM523"/>
      <c r="YN523"/>
      <c r="YO523"/>
      <c r="YP523"/>
      <c r="YQ523"/>
      <c r="YR523"/>
      <c r="YS523"/>
      <c r="YT523"/>
      <c r="YU523"/>
      <c r="YV523"/>
      <c r="YW523"/>
      <c r="YX523"/>
      <c r="YY523"/>
      <c r="YZ523"/>
      <c r="ZA523"/>
      <c r="ZB523"/>
      <c r="ZC523"/>
      <c r="ZD523"/>
      <c r="ZE523"/>
      <c r="ZF523"/>
      <c r="ZG523"/>
      <c r="ZH523"/>
      <c r="ZI523"/>
      <c r="ZJ523"/>
      <c r="ZK523"/>
      <c r="ZL523"/>
      <c r="ZM523"/>
      <c r="ZN523"/>
      <c r="ZO523"/>
      <c r="ZP523"/>
      <c r="ZQ523"/>
      <c r="ZR523"/>
      <c r="ZS523"/>
      <c r="ZT523"/>
      <c r="ZU523"/>
      <c r="ZV523"/>
      <c r="ZW523"/>
      <c r="ZX523"/>
      <c r="ZY523"/>
      <c r="ZZ523"/>
      <c r="AAA523"/>
      <c r="AAB523"/>
      <c r="AAC523"/>
      <c r="AAD523"/>
      <c r="AAE523"/>
      <c r="AAF523"/>
      <c r="AAG523"/>
      <c r="AAH523"/>
      <c r="AAI523"/>
      <c r="AAJ523"/>
      <c r="AAK523"/>
      <c r="AAL523"/>
      <c r="AAM523"/>
      <c r="AAN523"/>
      <c r="AAO523"/>
      <c r="AAP523"/>
      <c r="AAQ523"/>
      <c r="AAR523"/>
      <c r="AAS523"/>
      <c r="AAT523"/>
      <c r="AAU523"/>
      <c r="AAV523"/>
      <c r="AAW523"/>
      <c r="AAX523"/>
      <c r="AAY523"/>
      <c r="AAZ523"/>
      <c r="ABA523"/>
      <c r="ABB523"/>
      <c r="ABC523"/>
      <c r="ABD523"/>
      <c r="ABE523"/>
      <c r="ABF523"/>
      <c r="ABG523"/>
      <c r="ABH523"/>
      <c r="ABI523"/>
      <c r="ABJ523"/>
      <c r="ABK523"/>
      <c r="ABL523"/>
      <c r="ABM523"/>
      <c r="ABN523"/>
      <c r="ABO523"/>
      <c r="ABP523"/>
      <c r="ABQ523"/>
      <c r="ABR523"/>
      <c r="ABS523"/>
      <c r="ABT523"/>
      <c r="ABU523"/>
      <c r="ABV523"/>
      <c r="ABW523"/>
      <c r="ABX523"/>
      <c r="ABY523"/>
      <c r="ABZ523"/>
      <c r="ACA523"/>
      <c r="ACB523"/>
      <c r="ACC523"/>
      <c r="ACD523"/>
      <c r="ACE523"/>
      <c r="ACF523"/>
      <c r="ACG523"/>
      <c r="ACH523"/>
      <c r="ACI523"/>
      <c r="ACJ523"/>
      <c r="ACK523"/>
      <c r="ACL523"/>
      <c r="ACM523"/>
      <c r="ACN523"/>
      <c r="ACO523"/>
      <c r="ACP523"/>
      <c r="ACQ523"/>
      <c r="ACR523"/>
      <c r="ACS523"/>
      <c r="ACT523"/>
      <c r="ACU523"/>
      <c r="ACV523"/>
      <c r="ACW523"/>
      <c r="ACX523"/>
      <c r="ACY523"/>
      <c r="ACZ523"/>
      <c r="ADA523"/>
      <c r="ADB523"/>
      <c r="ADC523"/>
      <c r="ADD523"/>
      <c r="ADE523"/>
      <c r="ADF523"/>
      <c r="ADG523"/>
      <c r="ADH523"/>
      <c r="ADI523"/>
      <c r="ADJ523"/>
      <c r="ADK523"/>
      <c r="ADL523"/>
      <c r="ADM523"/>
      <c r="ADN523"/>
      <c r="ADO523"/>
      <c r="ADP523"/>
      <c r="ADQ523"/>
      <c r="ADR523"/>
      <c r="ADS523"/>
      <c r="ADT523"/>
      <c r="ADU523"/>
      <c r="ADV523"/>
      <c r="ADW523"/>
      <c r="ADX523"/>
      <c r="ADY523"/>
      <c r="ADZ523"/>
      <c r="AEA523"/>
      <c r="AEB523"/>
      <c r="AEC523"/>
      <c r="AED523"/>
      <c r="AEE523"/>
      <c r="AEF523"/>
      <c r="AEG523"/>
      <c r="AEH523"/>
      <c r="AEI523"/>
      <c r="AEJ523"/>
      <c r="AEK523"/>
      <c r="AEL523"/>
      <c r="AEM523"/>
      <c r="AEN523"/>
      <c r="AEO523"/>
      <c r="AEP523"/>
      <c r="AEQ523"/>
      <c r="AER523"/>
      <c r="AES523"/>
      <c r="AET523"/>
      <c r="AEU523"/>
      <c r="AEV523"/>
      <c r="AEW523"/>
      <c r="AEX523"/>
      <c r="AEY523"/>
      <c r="AEZ523"/>
      <c r="AFA523"/>
      <c r="AFB523"/>
      <c r="AFC523"/>
      <c r="AFD523"/>
      <c r="AFE523"/>
      <c r="AFF523"/>
      <c r="AFG523"/>
      <c r="AFH523"/>
      <c r="AFI523"/>
      <c r="AFJ523"/>
      <c r="AFK523"/>
      <c r="AFL523"/>
      <c r="AFM523"/>
      <c r="AFN523"/>
      <c r="AFO523"/>
      <c r="AFP523"/>
      <c r="AFQ523"/>
      <c r="AFR523"/>
      <c r="AFS523"/>
      <c r="AFT523"/>
      <c r="AFU523"/>
      <c r="AFV523"/>
      <c r="AFW523"/>
      <c r="AFX523"/>
      <c r="AFY523"/>
      <c r="AFZ523"/>
      <c r="AGA523"/>
      <c r="AGB523"/>
      <c r="AGC523"/>
      <c r="AGD523"/>
      <c r="AGE523"/>
      <c r="AGF523"/>
      <c r="AGG523"/>
      <c r="AGH523"/>
      <c r="AGI523"/>
      <c r="AGJ523"/>
      <c r="AGK523"/>
      <c r="AGL523"/>
      <c r="AGM523"/>
      <c r="AGN523"/>
      <c r="AGO523"/>
      <c r="AGP523"/>
      <c r="AGQ523"/>
      <c r="AGR523"/>
      <c r="AGS523"/>
      <c r="AGT523"/>
      <c r="AGU523"/>
      <c r="AGV523"/>
      <c r="AGW523"/>
      <c r="AGX523"/>
      <c r="AGY523"/>
      <c r="AGZ523"/>
      <c r="AHA523"/>
      <c r="AHB523"/>
      <c r="AHC523"/>
      <c r="AHD523"/>
      <c r="AHE523"/>
      <c r="AHF523"/>
      <c r="AHG523"/>
      <c r="AHH523"/>
      <c r="AHI523"/>
      <c r="AHJ523"/>
      <c r="AHK523"/>
      <c r="AHL523"/>
      <c r="AHM523"/>
      <c r="AHN523"/>
      <c r="AHO523"/>
      <c r="AHP523"/>
      <c r="AHQ523"/>
      <c r="AHR523"/>
      <c r="AHS523"/>
      <c r="AHT523"/>
      <c r="AHU523"/>
      <c r="AHV523"/>
      <c r="AHW523"/>
      <c r="AHX523"/>
      <c r="AHY523"/>
      <c r="AHZ523"/>
      <c r="AIA523"/>
      <c r="AIB523"/>
      <c r="AIC523"/>
      <c r="AID523"/>
      <c r="AIE523"/>
      <c r="AIF523"/>
      <c r="AIG523"/>
      <c r="AIH523"/>
      <c r="AII523"/>
      <c r="AIJ523"/>
      <c r="AIK523"/>
      <c r="AIL523"/>
      <c r="AIM523"/>
      <c r="AIN523"/>
      <c r="AIO523"/>
      <c r="AIP523"/>
      <c r="AIQ523"/>
      <c r="AIR523"/>
      <c r="AIS523"/>
      <c r="AIT523"/>
      <c r="AIU523"/>
      <c r="AIV523"/>
      <c r="AIW523"/>
      <c r="AIX523"/>
      <c r="AIY523"/>
      <c r="AIZ523"/>
      <c r="AJA523"/>
      <c r="AJB523"/>
      <c r="AJC523"/>
      <c r="AJD523"/>
      <c r="AJE523"/>
      <c r="AJF523"/>
      <c r="AJG523"/>
      <c r="AJH523"/>
      <c r="AJI523"/>
      <c r="AJJ523"/>
      <c r="AJK523"/>
      <c r="AJL523"/>
      <c r="AJM523"/>
      <c r="AJN523"/>
      <c r="AJO523"/>
      <c r="AJP523"/>
      <c r="AJQ523"/>
      <c r="AJR523"/>
      <c r="AJS523"/>
      <c r="AJT523"/>
      <c r="AJU523"/>
      <c r="AJV523"/>
      <c r="AJW523"/>
      <c r="AJX523"/>
      <c r="AJY523"/>
      <c r="AJZ523"/>
      <c r="AKA523"/>
      <c r="AKB523"/>
      <c r="AKC523"/>
      <c r="AKD523"/>
      <c r="AKE523"/>
      <c r="AKF523"/>
      <c r="AKG523"/>
      <c r="AKH523"/>
      <c r="AKI523"/>
      <c r="AKJ523"/>
      <c r="AKK523"/>
      <c r="AKL523"/>
      <c r="AKM523"/>
      <c r="AKN523"/>
      <c r="AKO523"/>
      <c r="AKP523"/>
      <c r="AKQ523"/>
      <c r="AKR523"/>
      <c r="AKS523"/>
      <c r="AKT523"/>
      <c r="AKU523"/>
      <c r="AKV523"/>
      <c r="AKW523"/>
      <c r="AKX523"/>
      <c r="AKY523"/>
      <c r="AKZ523"/>
      <c r="ALA523"/>
      <c r="ALB523"/>
      <c r="ALC523"/>
      <c r="ALD523"/>
      <c r="ALE523"/>
      <c r="ALF523"/>
      <c r="ALG523"/>
      <c r="ALH523"/>
      <c r="ALI523"/>
      <c r="ALJ523"/>
      <c r="ALK523"/>
      <c r="ALL523"/>
      <c r="ALM523"/>
      <c r="ALN523"/>
      <c r="ALO523"/>
      <c r="ALP523"/>
      <c r="ALQ523"/>
      <c r="ALR523"/>
      <c r="ALS523"/>
      <c r="ALT523"/>
      <c r="ALU523"/>
      <c r="ALV523"/>
      <c r="ALW523"/>
      <c r="ALX523"/>
      <c r="ALY523"/>
      <c r="ALZ523"/>
      <c r="AMA523"/>
      <c r="AMB523"/>
      <c r="AMC523"/>
      <c r="AMD523"/>
      <c r="AME523"/>
      <c r="AMF523"/>
      <c r="AMG523"/>
      <c r="AMH523"/>
      <c r="AMI523"/>
      <c r="AMJ523"/>
    </row>
    <row r="524" spans="1:1024" ht="20" customHeight="1" x14ac:dyDescent="0.2">
      <c r="A524"/>
      <c r="B524"/>
      <c r="C524"/>
      <c r="D524"/>
      <c r="E524" s="2"/>
      <c r="F524" s="2"/>
      <c r="G524" s="271"/>
      <c r="H524" s="240"/>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c r="AAA524"/>
      <c r="AAB524"/>
      <c r="AAC524"/>
      <c r="AAD524"/>
      <c r="AAE524"/>
      <c r="AAF524"/>
      <c r="AAG524"/>
      <c r="AAH524"/>
      <c r="AAI524"/>
      <c r="AAJ524"/>
      <c r="AAK524"/>
      <c r="AAL524"/>
      <c r="AAM524"/>
      <c r="AAN524"/>
      <c r="AAO524"/>
      <c r="AAP524"/>
      <c r="AAQ524"/>
      <c r="AAR524"/>
      <c r="AAS524"/>
      <c r="AAT524"/>
      <c r="AAU524"/>
      <c r="AAV524"/>
      <c r="AAW524"/>
      <c r="AAX524"/>
      <c r="AAY524"/>
      <c r="AAZ524"/>
      <c r="ABA524"/>
      <c r="ABB524"/>
      <c r="ABC524"/>
      <c r="ABD524"/>
      <c r="ABE524"/>
      <c r="ABF524"/>
      <c r="ABG524"/>
      <c r="ABH524"/>
      <c r="ABI524"/>
      <c r="ABJ524"/>
      <c r="ABK524"/>
      <c r="ABL524"/>
      <c r="ABM524"/>
      <c r="ABN524"/>
      <c r="ABO524"/>
      <c r="ABP524"/>
      <c r="ABQ524"/>
      <c r="ABR524"/>
      <c r="ABS524"/>
      <c r="ABT524"/>
      <c r="ABU524"/>
      <c r="ABV524"/>
      <c r="ABW524"/>
      <c r="ABX524"/>
      <c r="ABY524"/>
      <c r="ABZ524"/>
      <c r="ACA524"/>
      <c r="ACB524"/>
      <c r="ACC524"/>
      <c r="ACD524"/>
      <c r="ACE524"/>
      <c r="ACF524"/>
      <c r="ACG524"/>
      <c r="ACH524"/>
      <c r="ACI524"/>
      <c r="ACJ524"/>
      <c r="ACK524"/>
      <c r="ACL524"/>
      <c r="ACM524"/>
      <c r="ACN524"/>
      <c r="ACO524"/>
      <c r="ACP524"/>
      <c r="ACQ524"/>
      <c r="ACR524"/>
      <c r="ACS524"/>
      <c r="ACT524"/>
      <c r="ACU524"/>
      <c r="ACV524"/>
      <c r="ACW524"/>
      <c r="ACX524"/>
      <c r="ACY524"/>
      <c r="ACZ524"/>
      <c r="ADA524"/>
      <c r="ADB524"/>
      <c r="ADC524"/>
      <c r="ADD524"/>
      <c r="ADE524"/>
      <c r="ADF524"/>
      <c r="ADG524"/>
      <c r="ADH524"/>
      <c r="ADI524"/>
      <c r="ADJ524"/>
      <c r="ADK524"/>
      <c r="ADL524"/>
      <c r="ADM524"/>
      <c r="ADN524"/>
      <c r="ADO524"/>
      <c r="ADP524"/>
      <c r="ADQ524"/>
      <c r="ADR524"/>
      <c r="ADS524"/>
      <c r="ADT524"/>
      <c r="ADU524"/>
      <c r="ADV524"/>
      <c r="ADW524"/>
      <c r="ADX524"/>
      <c r="ADY524"/>
      <c r="ADZ524"/>
      <c r="AEA524"/>
      <c r="AEB524"/>
      <c r="AEC524"/>
      <c r="AED524"/>
      <c r="AEE524"/>
      <c r="AEF524"/>
      <c r="AEG524"/>
      <c r="AEH524"/>
      <c r="AEI524"/>
      <c r="AEJ524"/>
      <c r="AEK524"/>
      <c r="AEL524"/>
      <c r="AEM524"/>
      <c r="AEN524"/>
      <c r="AEO524"/>
      <c r="AEP524"/>
      <c r="AEQ524"/>
      <c r="AER524"/>
      <c r="AES524"/>
      <c r="AET524"/>
      <c r="AEU524"/>
      <c r="AEV524"/>
      <c r="AEW524"/>
      <c r="AEX524"/>
      <c r="AEY524"/>
      <c r="AEZ524"/>
      <c r="AFA524"/>
      <c r="AFB524"/>
      <c r="AFC524"/>
      <c r="AFD524"/>
      <c r="AFE524"/>
      <c r="AFF524"/>
      <c r="AFG524"/>
      <c r="AFH524"/>
      <c r="AFI524"/>
      <c r="AFJ524"/>
      <c r="AFK524"/>
      <c r="AFL524"/>
      <c r="AFM524"/>
      <c r="AFN524"/>
      <c r="AFO524"/>
      <c r="AFP524"/>
      <c r="AFQ524"/>
      <c r="AFR524"/>
      <c r="AFS524"/>
      <c r="AFT524"/>
      <c r="AFU524"/>
      <c r="AFV524"/>
      <c r="AFW524"/>
      <c r="AFX524"/>
      <c r="AFY524"/>
      <c r="AFZ524"/>
      <c r="AGA524"/>
      <c r="AGB524"/>
      <c r="AGC524"/>
      <c r="AGD524"/>
      <c r="AGE524"/>
      <c r="AGF524"/>
      <c r="AGG524"/>
      <c r="AGH524"/>
      <c r="AGI524"/>
      <c r="AGJ524"/>
      <c r="AGK524"/>
      <c r="AGL524"/>
      <c r="AGM524"/>
      <c r="AGN524"/>
      <c r="AGO524"/>
      <c r="AGP524"/>
      <c r="AGQ524"/>
      <c r="AGR524"/>
      <c r="AGS524"/>
      <c r="AGT524"/>
      <c r="AGU524"/>
      <c r="AGV524"/>
      <c r="AGW524"/>
      <c r="AGX524"/>
      <c r="AGY524"/>
      <c r="AGZ524"/>
      <c r="AHA524"/>
      <c r="AHB524"/>
      <c r="AHC524"/>
      <c r="AHD524"/>
      <c r="AHE524"/>
      <c r="AHF524"/>
      <c r="AHG524"/>
      <c r="AHH524"/>
      <c r="AHI524"/>
      <c r="AHJ524"/>
      <c r="AHK524"/>
      <c r="AHL524"/>
      <c r="AHM524"/>
      <c r="AHN524"/>
      <c r="AHO524"/>
      <c r="AHP524"/>
      <c r="AHQ524"/>
      <c r="AHR524"/>
      <c r="AHS524"/>
      <c r="AHT524"/>
      <c r="AHU524"/>
      <c r="AHV524"/>
      <c r="AHW524"/>
      <c r="AHX524"/>
      <c r="AHY524"/>
      <c r="AHZ524"/>
      <c r="AIA524"/>
      <c r="AIB524"/>
      <c r="AIC524"/>
      <c r="AID524"/>
      <c r="AIE524"/>
      <c r="AIF524"/>
      <c r="AIG524"/>
      <c r="AIH524"/>
      <c r="AII524"/>
      <c r="AIJ524"/>
      <c r="AIK524"/>
      <c r="AIL524"/>
      <c r="AIM524"/>
      <c r="AIN524"/>
      <c r="AIO524"/>
      <c r="AIP524"/>
      <c r="AIQ524"/>
      <c r="AIR524"/>
      <c r="AIS524"/>
      <c r="AIT524"/>
      <c r="AIU524"/>
      <c r="AIV524"/>
      <c r="AIW524"/>
      <c r="AIX524"/>
      <c r="AIY524"/>
      <c r="AIZ524"/>
      <c r="AJA524"/>
      <c r="AJB524"/>
      <c r="AJC524"/>
      <c r="AJD524"/>
      <c r="AJE524"/>
      <c r="AJF524"/>
      <c r="AJG524"/>
      <c r="AJH524"/>
      <c r="AJI524"/>
      <c r="AJJ524"/>
      <c r="AJK524"/>
      <c r="AJL524"/>
      <c r="AJM524"/>
      <c r="AJN524"/>
      <c r="AJO524"/>
      <c r="AJP524"/>
      <c r="AJQ524"/>
      <c r="AJR524"/>
      <c r="AJS524"/>
      <c r="AJT524"/>
      <c r="AJU524"/>
      <c r="AJV524"/>
      <c r="AJW524"/>
      <c r="AJX524"/>
      <c r="AJY524"/>
      <c r="AJZ524"/>
      <c r="AKA524"/>
      <c r="AKB524"/>
      <c r="AKC524"/>
      <c r="AKD524"/>
      <c r="AKE524"/>
      <c r="AKF524"/>
      <c r="AKG524"/>
      <c r="AKH524"/>
      <c r="AKI524"/>
      <c r="AKJ524"/>
      <c r="AKK524"/>
      <c r="AKL524"/>
      <c r="AKM524"/>
      <c r="AKN524"/>
      <c r="AKO524"/>
      <c r="AKP524"/>
      <c r="AKQ524"/>
      <c r="AKR524"/>
      <c r="AKS524"/>
      <c r="AKT524"/>
      <c r="AKU524"/>
      <c r="AKV524"/>
      <c r="AKW524"/>
      <c r="AKX524"/>
      <c r="AKY524"/>
      <c r="AKZ524"/>
      <c r="ALA524"/>
      <c r="ALB524"/>
      <c r="ALC524"/>
      <c r="ALD524"/>
      <c r="ALE524"/>
      <c r="ALF524"/>
      <c r="ALG524"/>
      <c r="ALH524"/>
      <c r="ALI524"/>
      <c r="ALJ524"/>
      <c r="ALK524"/>
      <c r="ALL524"/>
      <c r="ALM524"/>
      <c r="ALN524"/>
      <c r="ALO524"/>
      <c r="ALP524"/>
      <c r="ALQ524"/>
      <c r="ALR524"/>
      <c r="ALS524"/>
      <c r="ALT524"/>
      <c r="ALU524"/>
      <c r="ALV524"/>
      <c r="ALW524"/>
      <c r="ALX524"/>
      <c r="ALY524"/>
      <c r="ALZ524"/>
      <c r="AMA524"/>
      <c r="AMB524"/>
      <c r="AMC524"/>
      <c r="AMD524"/>
      <c r="AME524"/>
      <c r="AMF524"/>
      <c r="AMG524"/>
      <c r="AMH524"/>
      <c r="AMI524"/>
      <c r="AMJ524"/>
    </row>
    <row r="525" spans="1:1024" ht="20" customHeight="1" x14ac:dyDescent="0.2">
      <c r="A525"/>
      <c r="B525"/>
      <c r="C525"/>
      <c r="D525"/>
      <c r="E525" s="2"/>
      <c r="F525" s="2"/>
      <c r="G525" s="271"/>
      <c r="H525" s="240"/>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c r="AAA525"/>
      <c r="AAB525"/>
      <c r="AAC525"/>
      <c r="AAD525"/>
      <c r="AAE525"/>
      <c r="AAF525"/>
      <c r="AAG525"/>
      <c r="AAH525"/>
      <c r="AAI525"/>
      <c r="AAJ525"/>
      <c r="AAK525"/>
      <c r="AAL525"/>
      <c r="AAM525"/>
      <c r="AAN525"/>
      <c r="AAO525"/>
      <c r="AAP525"/>
      <c r="AAQ525"/>
      <c r="AAR525"/>
      <c r="AAS525"/>
      <c r="AAT525"/>
      <c r="AAU525"/>
      <c r="AAV525"/>
      <c r="AAW525"/>
      <c r="AAX525"/>
      <c r="AAY525"/>
      <c r="AAZ525"/>
      <c r="ABA525"/>
      <c r="ABB525"/>
      <c r="ABC525"/>
      <c r="ABD525"/>
      <c r="ABE525"/>
      <c r="ABF525"/>
      <c r="ABG525"/>
      <c r="ABH525"/>
      <c r="ABI525"/>
      <c r="ABJ525"/>
      <c r="ABK525"/>
      <c r="ABL525"/>
      <c r="ABM525"/>
      <c r="ABN525"/>
      <c r="ABO525"/>
      <c r="ABP525"/>
      <c r="ABQ525"/>
      <c r="ABR525"/>
      <c r="ABS525"/>
      <c r="ABT525"/>
      <c r="ABU525"/>
      <c r="ABV525"/>
      <c r="ABW525"/>
      <c r="ABX525"/>
      <c r="ABY525"/>
      <c r="ABZ525"/>
      <c r="ACA525"/>
      <c r="ACB525"/>
      <c r="ACC525"/>
      <c r="ACD525"/>
      <c r="ACE525"/>
      <c r="ACF525"/>
      <c r="ACG525"/>
      <c r="ACH525"/>
      <c r="ACI525"/>
      <c r="ACJ525"/>
      <c r="ACK525"/>
      <c r="ACL525"/>
      <c r="ACM525"/>
      <c r="ACN525"/>
      <c r="ACO525"/>
      <c r="ACP525"/>
      <c r="ACQ525"/>
      <c r="ACR525"/>
      <c r="ACS525"/>
      <c r="ACT525"/>
      <c r="ACU525"/>
      <c r="ACV525"/>
      <c r="ACW525"/>
      <c r="ACX525"/>
      <c r="ACY525"/>
      <c r="ACZ525"/>
      <c r="ADA525"/>
      <c r="ADB525"/>
      <c r="ADC525"/>
      <c r="ADD525"/>
      <c r="ADE525"/>
      <c r="ADF525"/>
      <c r="ADG525"/>
      <c r="ADH525"/>
      <c r="ADI525"/>
      <c r="ADJ525"/>
      <c r="ADK525"/>
      <c r="ADL525"/>
      <c r="ADM525"/>
      <c r="ADN525"/>
      <c r="ADO525"/>
      <c r="ADP525"/>
      <c r="ADQ525"/>
      <c r="ADR525"/>
      <c r="ADS525"/>
      <c r="ADT525"/>
      <c r="ADU525"/>
      <c r="ADV525"/>
      <c r="ADW525"/>
      <c r="ADX525"/>
      <c r="ADY525"/>
      <c r="ADZ525"/>
      <c r="AEA525"/>
      <c r="AEB525"/>
      <c r="AEC525"/>
      <c r="AED525"/>
      <c r="AEE525"/>
      <c r="AEF525"/>
      <c r="AEG525"/>
      <c r="AEH525"/>
      <c r="AEI525"/>
      <c r="AEJ525"/>
      <c r="AEK525"/>
      <c r="AEL525"/>
      <c r="AEM525"/>
      <c r="AEN525"/>
      <c r="AEO525"/>
      <c r="AEP525"/>
      <c r="AEQ525"/>
      <c r="AER525"/>
      <c r="AES525"/>
      <c r="AET525"/>
      <c r="AEU525"/>
      <c r="AEV525"/>
      <c r="AEW525"/>
      <c r="AEX525"/>
      <c r="AEY525"/>
      <c r="AEZ525"/>
      <c r="AFA525"/>
      <c r="AFB525"/>
      <c r="AFC525"/>
      <c r="AFD525"/>
      <c r="AFE525"/>
      <c r="AFF525"/>
      <c r="AFG525"/>
      <c r="AFH525"/>
      <c r="AFI525"/>
      <c r="AFJ525"/>
      <c r="AFK525"/>
      <c r="AFL525"/>
      <c r="AFM525"/>
      <c r="AFN525"/>
      <c r="AFO525"/>
      <c r="AFP525"/>
      <c r="AFQ525"/>
      <c r="AFR525"/>
      <c r="AFS525"/>
      <c r="AFT525"/>
      <c r="AFU525"/>
      <c r="AFV525"/>
      <c r="AFW525"/>
      <c r="AFX525"/>
      <c r="AFY525"/>
      <c r="AFZ525"/>
      <c r="AGA525"/>
      <c r="AGB525"/>
      <c r="AGC525"/>
      <c r="AGD525"/>
      <c r="AGE525"/>
      <c r="AGF525"/>
      <c r="AGG525"/>
      <c r="AGH525"/>
      <c r="AGI525"/>
      <c r="AGJ525"/>
      <c r="AGK525"/>
      <c r="AGL525"/>
      <c r="AGM525"/>
      <c r="AGN525"/>
      <c r="AGO525"/>
      <c r="AGP525"/>
      <c r="AGQ525"/>
      <c r="AGR525"/>
      <c r="AGS525"/>
      <c r="AGT525"/>
      <c r="AGU525"/>
      <c r="AGV525"/>
      <c r="AGW525"/>
      <c r="AGX525"/>
      <c r="AGY525"/>
      <c r="AGZ525"/>
      <c r="AHA525"/>
      <c r="AHB525"/>
      <c r="AHC525"/>
      <c r="AHD525"/>
      <c r="AHE525"/>
      <c r="AHF525"/>
      <c r="AHG525"/>
      <c r="AHH525"/>
      <c r="AHI525"/>
      <c r="AHJ525"/>
      <c r="AHK525"/>
      <c r="AHL525"/>
      <c r="AHM525"/>
      <c r="AHN525"/>
      <c r="AHO525"/>
      <c r="AHP525"/>
      <c r="AHQ525"/>
      <c r="AHR525"/>
      <c r="AHS525"/>
      <c r="AHT525"/>
      <c r="AHU525"/>
      <c r="AHV525"/>
      <c r="AHW525"/>
      <c r="AHX525"/>
      <c r="AHY525"/>
      <c r="AHZ525"/>
      <c r="AIA525"/>
      <c r="AIB525"/>
      <c r="AIC525"/>
      <c r="AID525"/>
      <c r="AIE525"/>
      <c r="AIF525"/>
      <c r="AIG525"/>
      <c r="AIH525"/>
      <c r="AII525"/>
      <c r="AIJ525"/>
      <c r="AIK525"/>
      <c r="AIL525"/>
      <c r="AIM525"/>
      <c r="AIN525"/>
      <c r="AIO525"/>
      <c r="AIP525"/>
      <c r="AIQ525"/>
      <c r="AIR525"/>
      <c r="AIS525"/>
      <c r="AIT525"/>
      <c r="AIU525"/>
      <c r="AIV525"/>
      <c r="AIW525"/>
      <c r="AIX525"/>
      <c r="AIY525"/>
      <c r="AIZ525"/>
      <c r="AJA525"/>
      <c r="AJB525"/>
      <c r="AJC525"/>
      <c r="AJD525"/>
      <c r="AJE525"/>
      <c r="AJF525"/>
      <c r="AJG525"/>
      <c r="AJH525"/>
      <c r="AJI525"/>
      <c r="AJJ525"/>
      <c r="AJK525"/>
      <c r="AJL525"/>
      <c r="AJM525"/>
      <c r="AJN525"/>
      <c r="AJO525"/>
      <c r="AJP525"/>
      <c r="AJQ525"/>
      <c r="AJR525"/>
      <c r="AJS525"/>
      <c r="AJT525"/>
      <c r="AJU525"/>
      <c r="AJV525"/>
      <c r="AJW525"/>
      <c r="AJX525"/>
      <c r="AJY525"/>
      <c r="AJZ525"/>
      <c r="AKA525"/>
      <c r="AKB525"/>
      <c r="AKC525"/>
      <c r="AKD525"/>
      <c r="AKE525"/>
      <c r="AKF525"/>
      <c r="AKG525"/>
      <c r="AKH525"/>
      <c r="AKI525"/>
      <c r="AKJ525"/>
      <c r="AKK525"/>
      <c r="AKL525"/>
      <c r="AKM525"/>
      <c r="AKN525"/>
      <c r="AKO525"/>
      <c r="AKP525"/>
      <c r="AKQ525"/>
      <c r="AKR525"/>
      <c r="AKS525"/>
      <c r="AKT525"/>
      <c r="AKU525"/>
      <c r="AKV525"/>
      <c r="AKW525"/>
      <c r="AKX525"/>
      <c r="AKY525"/>
      <c r="AKZ525"/>
      <c r="ALA525"/>
      <c r="ALB525"/>
      <c r="ALC525"/>
      <c r="ALD525"/>
      <c r="ALE525"/>
      <c r="ALF525"/>
      <c r="ALG525"/>
      <c r="ALH525"/>
      <c r="ALI525"/>
      <c r="ALJ525"/>
      <c r="ALK525"/>
      <c r="ALL525"/>
      <c r="ALM525"/>
      <c r="ALN525"/>
      <c r="ALO525"/>
      <c r="ALP525"/>
      <c r="ALQ525"/>
      <c r="ALR525"/>
      <c r="ALS525"/>
      <c r="ALT525"/>
      <c r="ALU525"/>
      <c r="ALV525"/>
      <c r="ALW525"/>
      <c r="ALX525"/>
      <c r="ALY525"/>
      <c r="ALZ525"/>
      <c r="AMA525"/>
      <c r="AMB525"/>
      <c r="AMC525"/>
      <c r="AMD525"/>
      <c r="AME525"/>
      <c r="AMF525"/>
      <c r="AMG525"/>
      <c r="AMH525"/>
      <c r="AMI525"/>
      <c r="AMJ525"/>
    </row>
    <row r="526" spans="1:1024" ht="20" customHeight="1" x14ac:dyDescent="0.2">
      <c r="A526"/>
      <c r="B526"/>
      <c r="C526"/>
      <c r="D526"/>
      <c r="E526" s="2"/>
      <c r="F526" s="2"/>
      <c r="G526" s="271"/>
      <c r="H526" s="240"/>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c r="AAA526"/>
      <c r="AAB526"/>
      <c r="AAC526"/>
      <c r="AAD526"/>
      <c r="AAE526"/>
      <c r="AAF526"/>
      <c r="AAG526"/>
      <c r="AAH526"/>
      <c r="AAI526"/>
      <c r="AAJ526"/>
      <c r="AAK526"/>
      <c r="AAL526"/>
      <c r="AAM526"/>
      <c r="AAN526"/>
      <c r="AAO526"/>
      <c r="AAP526"/>
      <c r="AAQ526"/>
      <c r="AAR526"/>
      <c r="AAS526"/>
      <c r="AAT526"/>
      <c r="AAU526"/>
      <c r="AAV526"/>
      <c r="AAW526"/>
      <c r="AAX526"/>
      <c r="AAY526"/>
      <c r="AAZ526"/>
      <c r="ABA526"/>
      <c r="ABB526"/>
      <c r="ABC526"/>
      <c r="ABD526"/>
      <c r="ABE526"/>
      <c r="ABF526"/>
      <c r="ABG526"/>
      <c r="ABH526"/>
      <c r="ABI526"/>
      <c r="ABJ526"/>
      <c r="ABK526"/>
      <c r="ABL526"/>
      <c r="ABM526"/>
      <c r="ABN526"/>
      <c r="ABO526"/>
      <c r="ABP526"/>
      <c r="ABQ526"/>
      <c r="ABR526"/>
      <c r="ABS526"/>
      <c r="ABT526"/>
      <c r="ABU526"/>
      <c r="ABV526"/>
      <c r="ABW526"/>
      <c r="ABX526"/>
      <c r="ABY526"/>
      <c r="ABZ526"/>
      <c r="ACA526"/>
      <c r="ACB526"/>
      <c r="ACC526"/>
      <c r="ACD526"/>
      <c r="ACE526"/>
      <c r="ACF526"/>
      <c r="ACG526"/>
      <c r="ACH526"/>
      <c r="ACI526"/>
      <c r="ACJ526"/>
      <c r="ACK526"/>
      <c r="ACL526"/>
      <c r="ACM526"/>
      <c r="ACN526"/>
      <c r="ACO526"/>
      <c r="ACP526"/>
      <c r="ACQ526"/>
      <c r="ACR526"/>
      <c r="ACS526"/>
      <c r="ACT526"/>
      <c r="ACU526"/>
      <c r="ACV526"/>
      <c r="ACW526"/>
      <c r="ACX526"/>
      <c r="ACY526"/>
      <c r="ACZ526"/>
      <c r="ADA526"/>
      <c r="ADB526"/>
      <c r="ADC526"/>
      <c r="ADD526"/>
      <c r="ADE526"/>
      <c r="ADF526"/>
      <c r="ADG526"/>
      <c r="ADH526"/>
      <c r="ADI526"/>
      <c r="ADJ526"/>
      <c r="ADK526"/>
      <c r="ADL526"/>
      <c r="ADM526"/>
      <c r="ADN526"/>
      <c r="ADO526"/>
      <c r="ADP526"/>
      <c r="ADQ526"/>
      <c r="ADR526"/>
      <c r="ADS526"/>
      <c r="ADT526"/>
      <c r="ADU526"/>
      <c r="ADV526"/>
      <c r="ADW526"/>
      <c r="ADX526"/>
      <c r="ADY526"/>
      <c r="ADZ526"/>
      <c r="AEA526"/>
      <c r="AEB526"/>
      <c r="AEC526"/>
      <c r="AED526"/>
      <c r="AEE526"/>
      <c r="AEF526"/>
      <c r="AEG526"/>
      <c r="AEH526"/>
      <c r="AEI526"/>
      <c r="AEJ526"/>
      <c r="AEK526"/>
      <c r="AEL526"/>
      <c r="AEM526"/>
      <c r="AEN526"/>
      <c r="AEO526"/>
      <c r="AEP526"/>
      <c r="AEQ526"/>
      <c r="AER526"/>
      <c r="AES526"/>
      <c r="AET526"/>
      <c r="AEU526"/>
      <c r="AEV526"/>
      <c r="AEW526"/>
      <c r="AEX526"/>
      <c r="AEY526"/>
      <c r="AEZ526"/>
      <c r="AFA526"/>
      <c r="AFB526"/>
      <c r="AFC526"/>
      <c r="AFD526"/>
      <c r="AFE526"/>
      <c r="AFF526"/>
      <c r="AFG526"/>
      <c r="AFH526"/>
      <c r="AFI526"/>
      <c r="AFJ526"/>
      <c r="AFK526"/>
      <c r="AFL526"/>
      <c r="AFM526"/>
      <c r="AFN526"/>
      <c r="AFO526"/>
      <c r="AFP526"/>
      <c r="AFQ526"/>
      <c r="AFR526"/>
      <c r="AFS526"/>
      <c r="AFT526"/>
      <c r="AFU526"/>
      <c r="AFV526"/>
      <c r="AFW526"/>
      <c r="AFX526"/>
      <c r="AFY526"/>
      <c r="AFZ526"/>
      <c r="AGA526"/>
      <c r="AGB526"/>
      <c r="AGC526"/>
      <c r="AGD526"/>
      <c r="AGE526"/>
      <c r="AGF526"/>
      <c r="AGG526"/>
      <c r="AGH526"/>
      <c r="AGI526"/>
      <c r="AGJ526"/>
      <c r="AGK526"/>
      <c r="AGL526"/>
      <c r="AGM526"/>
      <c r="AGN526"/>
      <c r="AGO526"/>
      <c r="AGP526"/>
      <c r="AGQ526"/>
      <c r="AGR526"/>
      <c r="AGS526"/>
      <c r="AGT526"/>
      <c r="AGU526"/>
      <c r="AGV526"/>
      <c r="AGW526"/>
      <c r="AGX526"/>
      <c r="AGY526"/>
      <c r="AGZ526"/>
      <c r="AHA526"/>
      <c r="AHB526"/>
      <c r="AHC526"/>
      <c r="AHD526"/>
      <c r="AHE526"/>
      <c r="AHF526"/>
      <c r="AHG526"/>
      <c r="AHH526"/>
      <c r="AHI526"/>
      <c r="AHJ526"/>
      <c r="AHK526"/>
      <c r="AHL526"/>
      <c r="AHM526"/>
      <c r="AHN526"/>
      <c r="AHO526"/>
      <c r="AHP526"/>
      <c r="AHQ526"/>
      <c r="AHR526"/>
      <c r="AHS526"/>
      <c r="AHT526"/>
      <c r="AHU526"/>
      <c r="AHV526"/>
      <c r="AHW526"/>
      <c r="AHX526"/>
      <c r="AHY526"/>
      <c r="AHZ526"/>
      <c r="AIA526"/>
      <c r="AIB526"/>
      <c r="AIC526"/>
      <c r="AID526"/>
      <c r="AIE526"/>
      <c r="AIF526"/>
      <c r="AIG526"/>
      <c r="AIH526"/>
      <c r="AII526"/>
      <c r="AIJ526"/>
      <c r="AIK526"/>
      <c r="AIL526"/>
      <c r="AIM526"/>
      <c r="AIN526"/>
      <c r="AIO526"/>
      <c r="AIP526"/>
      <c r="AIQ526"/>
      <c r="AIR526"/>
      <c r="AIS526"/>
      <c r="AIT526"/>
      <c r="AIU526"/>
      <c r="AIV526"/>
      <c r="AIW526"/>
      <c r="AIX526"/>
      <c r="AIY526"/>
      <c r="AIZ526"/>
      <c r="AJA526"/>
      <c r="AJB526"/>
      <c r="AJC526"/>
      <c r="AJD526"/>
      <c r="AJE526"/>
      <c r="AJF526"/>
      <c r="AJG526"/>
      <c r="AJH526"/>
      <c r="AJI526"/>
      <c r="AJJ526"/>
      <c r="AJK526"/>
      <c r="AJL526"/>
      <c r="AJM526"/>
      <c r="AJN526"/>
      <c r="AJO526"/>
      <c r="AJP526"/>
      <c r="AJQ526"/>
      <c r="AJR526"/>
      <c r="AJS526"/>
      <c r="AJT526"/>
      <c r="AJU526"/>
      <c r="AJV526"/>
      <c r="AJW526"/>
      <c r="AJX526"/>
      <c r="AJY526"/>
      <c r="AJZ526"/>
      <c r="AKA526"/>
      <c r="AKB526"/>
      <c r="AKC526"/>
      <c r="AKD526"/>
      <c r="AKE526"/>
      <c r="AKF526"/>
      <c r="AKG526"/>
      <c r="AKH526"/>
      <c r="AKI526"/>
      <c r="AKJ526"/>
      <c r="AKK526"/>
      <c r="AKL526"/>
      <c r="AKM526"/>
      <c r="AKN526"/>
      <c r="AKO526"/>
      <c r="AKP526"/>
      <c r="AKQ526"/>
      <c r="AKR526"/>
      <c r="AKS526"/>
      <c r="AKT526"/>
      <c r="AKU526"/>
      <c r="AKV526"/>
      <c r="AKW526"/>
      <c r="AKX526"/>
      <c r="AKY526"/>
      <c r="AKZ526"/>
      <c r="ALA526"/>
      <c r="ALB526"/>
      <c r="ALC526"/>
      <c r="ALD526"/>
      <c r="ALE526"/>
      <c r="ALF526"/>
      <c r="ALG526"/>
      <c r="ALH526"/>
      <c r="ALI526"/>
      <c r="ALJ526"/>
      <c r="ALK526"/>
      <c r="ALL526"/>
      <c r="ALM526"/>
      <c r="ALN526"/>
      <c r="ALO526"/>
      <c r="ALP526"/>
      <c r="ALQ526"/>
      <c r="ALR526"/>
      <c r="ALS526"/>
      <c r="ALT526"/>
      <c r="ALU526"/>
      <c r="ALV526"/>
      <c r="ALW526"/>
      <c r="ALX526"/>
      <c r="ALY526"/>
      <c r="ALZ526"/>
      <c r="AMA526"/>
      <c r="AMB526"/>
      <c r="AMC526"/>
      <c r="AMD526"/>
      <c r="AME526"/>
      <c r="AMF526"/>
      <c r="AMG526"/>
      <c r="AMH526"/>
      <c r="AMI526"/>
      <c r="AMJ526"/>
    </row>
    <row r="527" spans="1:1024" ht="20" customHeight="1" x14ac:dyDescent="0.2">
      <c r="A527"/>
      <c r="B527"/>
      <c r="C527"/>
      <c r="D527"/>
      <c r="E527" s="2"/>
      <c r="F527" s="2"/>
      <c r="G527" s="271"/>
      <c r="H527" s="240"/>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c r="AAA527"/>
      <c r="AAB527"/>
      <c r="AAC527"/>
      <c r="AAD527"/>
      <c r="AAE527"/>
      <c r="AAF527"/>
      <c r="AAG527"/>
      <c r="AAH527"/>
      <c r="AAI527"/>
      <c r="AAJ527"/>
      <c r="AAK527"/>
      <c r="AAL527"/>
      <c r="AAM527"/>
      <c r="AAN527"/>
      <c r="AAO527"/>
      <c r="AAP527"/>
      <c r="AAQ527"/>
      <c r="AAR527"/>
      <c r="AAS527"/>
      <c r="AAT527"/>
      <c r="AAU527"/>
      <c r="AAV527"/>
      <c r="AAW527"/>
      <c r="AAX527"/>
      <c r="AAY527"/>
      <c r="AAZ527"/>
      <c r="ABA527"/>
      <c r="ABB527"/>
      <c r="ABC527"/>
      <c r="ABD527"/>
      <c r="ABE527"/>
      <c r="ABF527"/>
      <c r="ABG527"/>
      <c r="ABH527"/>
      <c r="ABI527"/>
      <c r="ABJ527"/>
      <c r="ABK527"/>
      <c r="ABL527"/>
      <c r="ABM527"/>
      <c r="ABN527"/>
      <c r="ABO527"/>
      <c r="ABP527"/>
      <c r="ABQ527"/>
      <c r="ABR527"/>
      <c r="ABS527"/>
      <c r="ABT527"/>
      <c r="ABU527"/>
      <c r="ABV527"/>
      <c r="ABW527"/>
      <c r="ABX527"/>
      <c r="ABY527"/>
      <c r="ABZ527"/>
      <c r="ACA527"/>
      <c r="ACB527"/>
      <c r="ACC527"/>
      <c r="ACD527"/>
      <c r="ACE527"/>
      <c r="ACF527"/>
      <c r="ACG527"/>
      <c r="ACH527"/>
      <c r="ACI527"/>
      <c r="ACJ527"/>
      <c r="ACK527"/>
      <c r="ACL527"/>
      <c r="ACM527"/>
      <c r="ACN527"/>
      <c r="ACO527"/>
      <c r="ACP527"/>
      <c r="ACQ527"/>
      <c r="ACR527"/>
      <c r="ACS527"/>
      <c r="ACT527"/>
      <c r="ACU527"/>
      <c r="ACV527"/>
      <c r="ACW527"/>
      <c r="ACX527"/>
      <c r="ACY527"/>
      <c r="ACZ527"/>
      <c r="ADA527"/>
      <c r="ADB527"/>
      <c r="ADC527"/>
      <c r="ADD527"/>
      <c r="ADE527"/>
      <c r="ADF527"/>
      <c r="ADG527"/>
      <c r="ADH527"/>
      <c r="ADI527"/>
      <c r="ADJ527"/>
      <c r="ADK527"/>
      <c r="ADL527"/>
      <c r="ADM527"/>
      <c r="ADN527"/>
      <c r="ADO527"/>
      <c r="ADP527"/>
      <c r="ADQ527"/>
      <c r="ADR527"/>
      <c r="ADS527"/>
      <c r="ADT527"/>
      <c r="ADU527"/>
      <c r="ADV527"/>
      <c r="ADW527"/>
      <c r="ADX527"/>
      <c r="ADY527"/>
      <c r="ADZ527"/>
      <c r="AEA527"/>
      <c r="AEB527"/>
      <c r="AEC527"/>
      <c r="AED527"/>
      <c r="AEE527"/>
      <c r="AEF527"/>
      <c r="AEG527"/>
      <c r="AEH527"/>
      <c r="AEI527"/>
      <c r="AEJ527"/>
      <c r="AEK527"/>
      <c r="AEL527"/>
      <c r="AEM527"/>
      <c r="AEN527"/>
      <c r="AEO527"/>
      <c r="AEP527"/>
      <c r="AEQ527"/>
      <c r="AER527"/>
      <c r="AES527"/>
      <c r="AET527"/>
      <c r="AEU527"/>
      <c r="AEV527"/>
      <c r="AEW527"/>
      <c r="AEX527"/>
      <c r="AEY527"/>
      <c r="AEZ527"/>
      <c r="AFA527"/>
      <c r="AFB527"/>
      <c r="AFC527"/>
      <c r="AFD527"/>
      <c r="AFE527"/>
      <c r="AFF527"/>
      <c r="AFG527"/>
      <c r="AFH527"/>
      <c r="AFI527"/>
      <c r="AFJ527"/>
      <c r="AFK527"/>
      <c r="AFL527"/>
      <c r="AFM527"/>
      <c r="AFN527"/>
      <c r="AFO527"/>
      <c r="AFP527"/>
      <c r="AFQ527"/>
      <c r="AFR527"/>
      <c r="AFS527"/>
      <c r="AFT527"/>
      <c r="AFU527"/>
      <c r="AFV527"/>
      <c r="AFW527"/>
      <c r="AFX527"/>
      <c r="AFY527"/>
      <c r="AFZ527"/>
      <c r="AGA527"/>
      <c r="AGB527"/>
      <c r="AGC527"/>
      <c r="AGD527"/>
      <c r="AGE527"/>
      <c r="AGF527"/>
      <c r="AGG527"/>
      <c r="AGH527"/>
      <c r="AGI527"/>
      <c r="AGJ527"/>
      <c r="AGK527"/>
      <c r="AGL527"/>
      <c r="AGM527"/>
      <c r="AGN527"/>
      <c r="AGO527"/>
      <c r="AGP527"/>
      <c r="AGQ527"/>
      <c r="AGR527"/>
      <c r="AGS527"/>
      <c r="AGT527"/>
      <c r="AGU527"/>
      <c r="AGV527"/>
      <c r="AGW527"/>
      <c r="AGX527"/>
      <c r="AGY527"/>
      <c r="AGZ527"/>
      <c r="AHA527"/>
      <c r="AHB527"/>
      <c r="AHC527"/>
      <c r="AHD527"/>
      <c r="AHE527"/>
      <c r="AHF527"/>
      <c r="AHG527"/>
      <c r="AHH527"/>
      <c r="AHI527"/>
      <c r="AHJ527"/>
      <c r="AHK527"/>
      <c r="AHL527"/>
      <c r="AHM527"/>
      <c r="AHN527"/>
      <c r="AHO527"/>
      <c r="AHP527"/>
      <c r="AHQ527"/>
      <c r="AHR527"/>
      <c r="AHS527"/>
      <c r="AHT527"/>
      <c r="AHU527"/>
      <c r="AHV527"/>
      <c r="AHW527"/>
      <c r="AHX527"/>
      <c r="AHY527"/>
      <c r="AHZ527"/>
      <c r="AIA527"/>
      <c r="AIB527"/>
      <c r="AIC527"/>
      <c r="AID527"/>
      <c r="AIE527"/>
      <c r="AIF527"/>
      <c r="AIG527"/>
      <c r="AIH527"/>
      <c r="AII527"/>
      <c r="AIJ527"/>
      <c r="AIK527"/>
      <c r="AIL527"/>
      <c r="AIM527"/>
      <c r="AIN527"/>
      <c r="AIO527"/>
      <c r="AIP527"/>
      <c r="AIQ527"/>
      <c r="AIR527"/>
      <c r="AIS527"/>
      <c r="AIT527"/>
      <c r="AIU527"/>
      <c r="AIV527"/>
      <c r="AIW527"/>
      <c r="AIX527"/>
      <c r="AIY527"/>
      <c r="AIZ527"/>
      <c r="AJA527"/>
      <c r="AJB527"/>
      <c r="AJC527"/>
      <c r="AJD527"/>
      <c r="AJE527"/>
      <c r="AJF527"/>
      <c r="AJG527"/>
      <c r="AJH527"/>
      <c r="AJI527"/>
      <c r="AJJ527"/>
      <c r="AJK527"/>
      <c r="AJL527"/>
      <c r="AJM527"/>
      <c r="AJN527"/>
      <c r="AJO527"/>
      <c r="AJP527"/>
      <c r="AJQ527"/>
      <c r="AJR527"/>
      <c r="AJS527"/>
      <c r="AJT527"/>
      <c r="AJU527"/>
      <c r="AJV527"/>
      <c r="AJW527"/>
      <c r="AJX527"/>
      <c r="AJY527"/>
      <c r="AJZ527"/>
      <c r="AKA527"/>
      <c r="AKB527"/>
      <c r="AKC527"/>
      <c r="AKD527"/>
      <c r="AKE527"/>
      <c r="AKF527"/>
      <c r="AKG527"/>
      <c r="AKH527"/>
      <c r="AKI527"/>
      <c r="AKJ527"/>
      <c r="AKK527"/>
      <c r="AKL527"/>
      <c r="AKM527"/>
      <c r="AKN527"/>
      <c r="AKO527"/>
      <c r="AKP527"/>
      <c r="AKQ527"/>
      <c r="AKR527"/>
      <c r="AKS527"/>
      <c r="AKT527"/>
      <c r="AKU527"/>
      <c r="AKV527"/>
      <c r="AKW527"/>
      <c r="AKX527"/>
      <c r="AKY527"/>
      <c r="AKZ527"/>
      <c r="ALA527"/>
      <c r="ALB527"/>
      <c r="ALC527"/>
      <c r="ALD527"/>
      <c r="ALE527"/>
      <c r="ALF527"/>
      <c r="ALG527"/>
      <c r="ALH527"/>
      <c r="ALI527"/>
      <c r="ALJ527"/>
      <c r="ALK527"/>
      <c r="ALL527"/>
      <c r="ALM527"/>
      <c r="ALN527"/>
      <c r="ALO527"/>
      <c r="ALP527"/>
      <c r="ALQ527"/>
      <c r="ALR527"/>
      <c r="ALS527"/>
      <c r="ALT527"/>
      <c r="ALU527"/>
      <c r="ALV527"/>
      <c r="ALW527"/>
      <c r="ALX527"/>
      <c r="ALY527"/>
      <c r="ALZ527"/>
      <c r="AMA527"/>
      <c r="AMB527"/>
      <c r="AMC527"/>
      <c r="AMD527"/>
      <c r="AME527"/>
      <c r="AMF527"/>
      <c r="AMG527"/>
      <c r="AMH527"/>
      <c r="AMI527"/>
      <c r="AMJ527"/>
    </row>
    <row r="528" spans="1:1024" ht="20" customHeight="1" x14ac:dyDescent="0.2">
      <c r="A528"/>
      <c r="B528"/>
      <c r="C528"/>
      <c r="D528"/>
      <c r="E528" s="2"/>
      <c r="F528" s="2"/>
      <c r="G528" s="271"/>
      <c r="H528" s="240"/>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c r="AAA528"/>
      <c r="AAB528"/>
      <c r="AAC528"/>
      <c r="AAD528"/>
      <c r="AAE528"/>
      <c r="AAF528"/>
      <c r="AAG528"/>
      <c r="AAH528"/>
      <c r="AAI528"/>
      <c r="AAJ528"/>
      <c r="AAK528"/>
      <c r="AAL528"/>
      <c r="AAM528"/>
      <c r="AAN528"/>
      <c r="AAO528"/>
      <c r="AAP528"/>
      <c r="AAQ528"/>
      <c r="AAR528"/>
      <c r="AAS528"/>
      <c r="AAT528"/>
      <c r="AAU528"/>
      <c r="AAV528"/>
      <c r="AAW528"/>
      <c r="AAX528"/>
      <c r="AAY528"/>
      <c r="AAZ528"/>
      <c r="ABA528"/>
      <c r="ABB528"/>
      <c r="ABC528"/>
      <c r="ABD528"/>
      <c r="ABE528"/>
      <c r="ABF528"/>
      <c r="ABG528"/>
      <c r="ABH528"/>
      <c r="ABI528"/>
      <c r="ABJ528"/>
      <c r="ABK528"/>
      <c r="ABL528"/>
      <c r="ABM528"/>
      <c r="ABN528"/>
      <c r="ABO528"/>
      <c r="ABP528"/>
      <c r="ABQ528"/>
      <c r="ABR528"/>
      <c r="ABS528"/>
      <c r="ABT528"/>
      <c r="ABU528"/>
      <c r="ABV528"/>
      <c r="ABW528"/>
      <c r="ABX528"/>
      <c r="ABY528"/>
      <c r="ABZ528"/>
      <c r="ACA528"/>
      <c r="ACB528"/>
      <c r="ACC528"/>
      <c r="ACD528"/>
      <c r="ACE528"/>
      <c r="ACF528"/>
      <c r="ACG528"/>
      <c r="ACH528"/>
      <c r="ACI528"/>
      <c r="ACJ528"/>
      <c r="ACK528"/>
      <c r="ACL528"/>
      <c r="ACM528"/>
      <c r="ACN528"/>
      <c r="ACO528"/>
      <c r="ACP528"/>
      <c r="ACQ528"/>
      <c r="ACR528"/>
      <c r="ACS528"/>
      <c r="ACT528"/>
      <c r="ACU528"/>
      <c r="ACV528"/>
      <c r="ACW528"/>
      <c r="ACX528"/>
      <c r="ACY528"/>
      <c r="ACZ528"/>
      <c r="ADA528"/>
      <c r="ADB528"/>
      <c r="ADC528"/>
      <c r="ADD528"/>
      <c r="ADE528"/>
      <c r="ADF528"/>
      <c r="ADG528"/>
      <c r="ADH528"/>
      <c r="ADI528"/>
      <c r="ADJ528"/>
      <c r="ADK528"/>
      <c r="ADL528"/>
      <c r="ADM528"/>
      <c r="ADN528"/>
      <c r="ADO528"/>
      <c r="ADP528"/>
      <c r="ADQ528"/>
      <c r="ADR528"/>
      <c r="ADS528"/>
      <c r="ADT528"/>
      <c r="ADU528"/>
      <c r="ADV528"/>
      <c r="ADW528"/>
      <c r="ADX528"/>
      <c r="ADY528"/>
      <c r="ADZ528"/>
      <c r="AEA528"/>
      <c r="AEB528"/>
      <c r="AEC528"/>
      <c r="AED528"/>
      <c r="AEE528"/>
      <c r="AEF528"/>
      <c r="AEG528"/>
      <c r="AEH528"/>
      <c r="AEI528"/>
      <c r="AEJ528"/>
      <c r="AEK528"/>
      <c r="AEL528"/>
      <c r="AEM528"/>
      <c r="AEN528"/>
      <c r="AEO528"/>
      <c r="AEP528"/>
      <c r="AEQ528"/>
      <c r="AER528"/>
      <c r="AES528"/>
      <c r="AET528"/>
      <c r="AEU528"/>
      <c r="AEV528"/>
      <c r="AEW528"/>
      <c r="AEX528"/>
      <c r="AEY528"/>
      <c r="AEZ528"/>
      <c r="AFA528"/>
      <c r="AFB528"/>
      <c r="AFC528"/>
      <c r="AFD528"/>
      <c r="AFE528"/>
      <c r="AFF528"/>
      <c r="AFG528"/>
      <c r="AFH528"/>
      <c r="AFI528"/>
      <c r="AFJ528"/>
      <c r="AFK528"/>
      <c r="AFL528"/>
      <c r="AFM528"/>
      <c r="AFN528"/>
      <c r="AFO528"/>
      <c r="AFP528"/>
      <c r="AFQ528"/>
      <c r="AFR528"/>
      <c r="AFS528"/>
      <c r="AFT528"/>
      <c r="AFU528"/>
      <c r="AFV528"/>
      <c r="AFW528"/>
      <c r="AFX528"/>
      <c r="AFY528"/>
      <c r="AFZ528"/>
      <c r="AGA528"/>
      <c r="AGB528"/>
      <c r="AGC528"/>
      <c r="AGD528"/>
      <c r="AGE528"/>
      <c r="AGF528"/>
      <c r="AGG528"/>
      <c r="AGH528"/>
      <c r="AGI528"/>
      <c r="AGJ528"/>
      <c r="AGK528"/>
      <c r="AGL528"/>
      <c r="AGM528"/>
      <c r="AGN528"/>
      <c r="AGO528"/>
      <c r="AGP528"/>
      <c r="AGQ528"/>
      <c r="AGR528"/>
      <c r="AGS528"/>
      <c r="AGT528"/>
      <c r="AGU528"/>
      <c r="AGV528"/>
      <c r="AGW528"/>
      <c r="AGX528"/>
      <c r="AGY528"/>
      <c r="AGZ528"/>
      <c r="AHA528"/>
      <c r="AHB528"/>
      <c r="AHC528"/>
      <c r="AHD528"/>
      <c r="AHE528"/>
      <c r="AHF528"/>
      <c r="AHG528"/>
      <c r="AHH528"/>
      <c r="AHI528"/>
      <c r="AHJ528"/>
      <c r="AHK528"/>
      <c r="AHL528"/>
      <c r="AHM528"/>
      <c r="AHN528"/>
      <c r="AHO528"/>
      <c r="AHP528"/>
      <c r="AHQ528"/>
      <c r="AHR528"/>
      <c r="AHS528"/>
      <c r="AHT528"/>
      <c r="AHU528"/>
      <c r="AHV528"/>
      <c r="AHW528"/>
      <c r="AHX528"/>
      <c r="AHY528"/>
      <c r="AHZ528"/>
      <c r="AIA528"/>
      <c r="AIB528"/>
      <c r="AIC528"/>
      <c r="AID528"/>
      <c r="AIE528"/>
      <c r="AIF528"/>
      <c r="AIG528"/>
      <c r="AIH528"/>
      <c r="AII528"/>
      <c r="AIJ528"/>
      <c r="AIK528"/>
      <c r="AIL528"/>
      <c r="AIM528"/>
      <c r="AIN528"/>
      <c r="AIO528"/>
      <c r="AIP528"/>
      <c r="AIQ528"/>
      <c r="AIR528"/>
      <c r="AIS528"/>
      <c r="AIT528"/>
      <c r="AIU528"/>
      <c r="AIV528"/>
      <c r="AIW528"/>
      <c r="AIX528"/>
      <c r="AIY528"/>
      <c r="AIZ528"/>
      <c r="AJA528"/>
      <c r="AJB528"/>
      <c r="AJC528"/>
      <c r="AJD528"/>
      <c r="AJE528"/>
      <c r="AJF528"/>
      <c r="AJG528"/>
      <c r="AJH528"/>
      <c r="AJI528"/>
      <c r="AJJ528"/>
      <c r="AJK528"/>
      <c r="AJL528"/>
      <c r="AJM528"/>
      <c r="AJN528"/>
      <c r="AJO528"/>
      <c r="AJP528"/>
      <c r="AJQ528"/>
      <c r="AJR528"/>
      <c r="AJS528"/>
      <c r="AJT528"/>
      <c r="AJU528"/>
      <c r="AJV528"/>
      <c r="AJW528"/>
      <c r="AJX528"/>
      <c r="AJY528"/>
      <c r="AJZ528"/>
      <c r="AKA528"/>
      <c r="AKB528"/>
      <c r="AKC528"/>
      <c r="AKD528"/>
      <c r="AKE528"/>
      <c r="AKF528"/>
      <c r="AKG528"/>
      <c r="AKH528"/>
      <c r="AKI528"/>
      <c r="AKJ528"/>
      <c r="AKK528"/>
      <c r="AKL528"/>
      <c r="AKM528"/>
      <c r="AKN528"/>
      <c r="AKO528"/>
      <c r="AKP528"/>
      <c r="AKQ528"/>
      <c r="AKR528"/>
      <c r="AKS528"/>
      <c r="AKT528"/>
      <c r="AKU528"/>
      <c r="AKV528"/>
      <c r="AKW528"/>
      <c r="AKX528"/>
      <c r="AKY528"/>
      <c r="AKZ528"/>
      <c r="ALA528"/>
      <c r="ALB528"/>
      <c r="ALC528"/>
      <c r="ALD528"/>
      <c r="ALE528"/>
      <c r="ALF528"/>
      <c r="ALG528"/>
      <c r="ALH528"/>
      <c r="ALI528"/>
      <c r="ALJ528"/>
      <c r="ALK528"/>
      <c r="ALL528"/>
      <c r="ALM528"/>
      <c r="ALN528"/>
      <c r="ALO528"/>
      <c r="ALP528"/>
      <c r="ALQ528"/>
      <c r="ALR528"/>
      <c r="ALS528"/>
      <c r="ALT528"/>
      <c r="ALU528"/>
      <c r="ALV528"/>
      <c r="ALW528"/>
      <c r="ALX528"/>
      <c r="ALY528"/>
      <c r="ALZ528"/>
      <c r="AMA528"/>
      <c r="AMB528"/>
      <c r="AMC528"/>
      <c r="AMD528"/>
      <c r="AME528"/>
      <c r="AMF528"/>
      <c r="AMG528"/>
      <c r="AMH528"/>
      <c r="AMI528"/>
      <c r="AMJ528"/>
    </row>
    <row r="529" spans="1:1024" ht="20" customHeight="1" x14ac:dyDescent="0.2">
      <c r="A529"/>
      <c r="B529"/>
      <c r="C529"/>
      <c r="D529"/>
      <c r="E529" s="2"/>
      <c r="F529" s="2"/>
      <c r="G529" s="271"/>
      <c r="H529" s="240"/>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c r="IW529"/>
      <c r="IX529"/>
      <c r="IY529"/>
      <c r="IZ529"/>
      <c r="JA529"/>
      <c r="JB529"/>
      <c r="JC529"/>
      <c r="JD529"/>
      <c r="JE529"/>
      <c r="JF529"/>
      <c r="JG529"/>
      <c r="JH529"/>
      <c r="JI529"/>
      <c r="JJ529"/>
      <c r="JK529"/>
      <c r="JL529"/>
      <c r="JM529"/>
      <c r="JN529"/>
      <c r="JO529"/>
      <c r="JP529"/>
      <c r="JQ529"/>
      <c r="JR529"/>
      <c r="JS529"/>
      <c r="JT529"/>
      <c r="JU529"/>
      <c r="JV529"/>
      <c r="JW529"/>
      <c r="JX529"/>
      <c r="JY529"/>
      <c r="JZ529"/>
      <c r="KA529"/>
      <c r="KB529"/>
      <c r="KC529"/>
      <c r="KD529"/>
      <c r="KE529"/>
      <c r="KF529"/>
      <c r="KG529"/>
      <c r="KH529"/>
      <c r="KI529"/>
      <c r="KJ529"/>
      <c r="KK529"/>
      <c r="KL529"/>
      <c r="KM529"/>
      <c r="KN529"/>
      <c r="KO529"/>
      <c r="KP529"/>
      <c r="KQ529"/>
      <c r="KR529"/>
      <c r="KS529"/>
      <c r="KT529"/>
      <c r="KU529"/>
      <c r="KV529"/>
      <c r="KW529"/>
      <c r="KX529"/>
      <c r="KY529"/>
      <c r="KZ529"/>
      <c r="LA529"/>
      <c r="LB529"/>
      <c r="LC529"/>
      <c r="LD529"/>
      <c r="LE529"/>
      <c r="LF529"/>
      <c r="LG529"/>
      <c r="LH529"/>
      <c r="LI529"/>
      <c r="LJ529"/>
      <c r="LK529"/>
      <c r="LL529"/>
      <c r="LM529"/>
      <c r="LN529"/>
      <c r="LO529"/>
      <c r="LP529"/>
      <c r="LQ529"/>
      <c r="LR529"/>
      <c r="LS529"/>
      <c r="LT529"/>
      <c r="LU529"/>
      <c r="LV529"/>
      <c r="LW529"/>
      <c r="LX529"/>
      <c r="LY529"/>
      <c r="LZ529"/>
      <c r="MA529"/>
      <c r="MB529"/>
      <c r="MC529"/>
      <c r="MD529"/>
      <c r="ME529"/>
      <c r="MF529"/>
      <c r="MG529"/>
      <c r="MH529"/>
      <c r="MI529"/>
      <c r="MJ529"/>
      <c r="MK529"/>
      <c r="ML529"/>
      <c r="MM529"/>
      <c r="MN529"/>
      <c r="MO529"/>
      <c r="MP529"/>
      <c r="MQ529"/>
      <c r="MR529"/>
      <c r="MS529"/>
      <c r="MT529"/>
      <c r="MU529"/>
      <c r="MV529"/>
      <c r="MW529"/>
      <c r="MX529"/>
      <c r="MY529"/>
      <c r="MZ529"/>
      <c r="NA529"/>
      <c r="NB529"/>
      <c r="NC529"/>
      <c r="ND529"/>
      <c r="NE529"/>
      <c r="NF529"/>
      <c r="NG529"/>
      <c r="NH529"/>
      <c r="NI529"/>
      <c r="NJ529"/>
      <c r="NK529"/>
      <c r="NL529"/>
      <c r="NM529"/>
      <c r="NN529"/>
      <c r="NO529"/>
      <c r="NP529"/>
      <c r="NQ529"/>
      <c r="NR529"/>
      <c r="NS529"/>
      <c r="NT529"/>
      <c r="NU529"/>
      <c r="NV529"/>
      <c r="NW529"/>
      <c r="NX529"/>
      <c r="NY529"/>
      <c r="NZ529"/>
      <c r="OA529"/>
      <c r="OB529"/>
      <c r="OC529"/>
      <c r="OD529"/>
      <c r="OE529"/>
      <c r="OF529"/>
      <c r="OG529"/>
      <c r="OH529"/>
      <c r="OI529"/>
      <c r="OJ529"/>
      <c r="OK529"/>
      <c r="OL529"/>
      <c r="OM529"/>
      <c r="ON529"/>
      <c r="OO529"/>
      <c r="OP529"/>
      <c r="OQ529"/>
      <c r="OR529"/>
      <c r="OS529"/>
      <c r="OT529"/>
      <c r="OU529"/>
      <c r="OV529"/>
      <c r="OW529"/>
      <c r="OX529"/>
      <c r="OY529"/>
      <c r="OZ529"/>
      <c r="PA529"/>
      <c r="PB529"/>
      <c r="PC529"/>
      <c r="PD529"/>
      <c r="PE529"/>
      <c r="PF529"/>
      <c r="PG529"/>
      <c r="PH529"/>
      <c r="PI529"/>
      <c r="PJ529"/>
      <c r="PK529"/>
      <c r="PL529"/>
      <c r="PM529"/>
      <c r="PN529"/>
      <c r="PO529"/>
      <c r="PP529"/>
      <c r="PQ529"/>
      <c r="PR529"/>
      <c r="PS529"/>
      <c r="PT529"/>
      <c r="PU529"/>
      <c r="PV529"/>
      <c r="PW529"/>
      <c r="PX529"/>
      <c r="PY529"/>
      <c r="PZ529"/>
      <c r="QA529"/>
      <c r="QB529"/>
      <c r="QC529"/>
      <c r="QD529"/>
      <c r="QE529"/>
      <c r="QF529"/>
      <c r="QG529"/>
      <c r="QH529"/>
      <c r="QI529"/>
      <c r="QJ529"/>
      <c r="QK529"/>
      <c r="QL529"/>
      <c r="QM529"/>
      <c r="QN529"/>
      <c r="QO529"/>
      <c r="QP529"/>
      <c r="QQ529"/>
      <c r="QR529"/>
      <c r="QS529"/>
      <c r="QT529"/>
      <c r="QU529"/>
      <c r="QV529"/>
      <c r="QW529"/>
      <c r="QX529"/>
      <c r="QY529"/>
      <c r="QZ529"/>
      <c r="RA529"/>
      <c r="RB529"/>
      <c r="RC529"/>
      <c r="RD529"/>
      <c r="RE529"/>
      <c r="RF529"/>
      <c r="RG529"/>
      <c r="RH529"/>
      <c r="RI529"/>
      <c r="RJ529"/>
      <c r="RK529"/>
      <c r="RL529"/>
      <c r="RM529"/>
      <c r="RN529"/>
      <c r="RO529"/>
      <c r="RP529"/>
      <c r="RQ529"/>
      <c r="RR529"/>
      <c r="RS529"/>
      <c r="RT529"/>
      <c r="RU529"/>
      <c r="RV529"/>
      <c r="RW529"/>
      <c r="RX529"/>
      <c r="RY529"/>
      <c r="RZ529"/>
      <c r="SA529"/>
      <c r="SB529"/>
      <c r="SC529"/>
      <c r="SD529"/>
      <c r="SE529"/>
      <c r="SF529"/>
      <c r="SG529"/>
      <c r="SH529"/>
      <c r="SI529"/>
      <c r="SJ529"/>
      <c r="SK529"/>
      <c r="SL529"/>
      <c r="SM529"/>
      <c r="SN529"/>
      <c r="SO529"/>
      <c r="SP529"/>
      <c r="SQ529"/>
      <c r="SR529"/>
      <c r="SS529"/>
      <c r="ST529"/>
      <c r="SU529"/>
      <c r="SV529"/>
      <c r="SW529"/>
      <c r="SX529"/>
      <c r="SY529"/>
      <c r="SZ529"/>
      <c r="TA529"/>
      <c r="TB529"/>
      <c r="TC529"/>
      <c r="TD529"/>
      <c r="TE529"/>
      <c r="TF529"/>
      <c r="TG529"/>
      <c r="TH529"/>
      <c r="TI529"/>
      <c r="TJ529"/>
      <c r="TK529"/>
      <c r="TL529"/>
      <c r="TM529"/>
      <c r="TN529"/>
      <c r="TO529"/>
      <c r="TP529"/>
      <c r="TQ529"/>
      <c r="TR529"/>
      <c r="TS529"/>
      <c r="TT529"/>
      <c r="TU529"/>
      <c r="TV529"/>
      <c r="TW529"/>
      <c r="TX529"/>
      <c r="TY529"/>
      <c r="TZ529"/>
      <c r="UA529"/>
      <c r="UB529"/>
      <c r="UC529"/>
      <c r="UD529"/>
      <c r="UE529"/>
      <c r="UF529"/>
      <c r="UG529"/>
      <c r="UH529"/>
      <c r="UI529"/>
      <c r="UJ529"/>
      <c r="UK529"/>
      <c r="UL529"/>
      <c r="UM529"/>
      <c r="UN529"/>
      <c r="UO529"/>
      <c r="UP529"/>
      <c r="UQ529"/>
      <c r="UR529"/>
      <c r="US529"/>
      <c r="UT529"/>
      <c r="UU529"/>
      <c r="UV529"/>
      <c r="UW529"/>
      <c r="UX529"/>
      <c r="UY529"/>
      <c r="UZ529"/>
      <c r="VA529"/>
      <c r="VB529"/>
      <c r="VC529"/>
      <c r="VD529"/>
      <c r="VE529"/>
      <c r="VF529"/>
      <c r="VG529"/>
      <c r="VH529"/>
      <c r="VI529"/>
      <c r="VJ529"/>
      <c r="VK529"/>
      <c r="VL529"/>
      <c r="VM529"/>
      <c r="VN529"/>
      <c r="VO529"/>
      <c r="VP529"/>
      <c r="VQ529"/>
      <c r="VR529"/>
      <c r="VS529"/>
      <c r="VT529"/>
      <c r="VU529"/>
      <c r="VV529"/>
      <c r="VW529"/>
      <c r="VX529"/>
      <c r="VY529"/>
      <c r="VZ529"/>
      <c r="WA529"/>
      <c r="WB529"/>
      <c r="WC529"/>
      <c r="WD529"/>
      <c r="WE529"/>
      <c r="WF529"/>
      <c r="WG529"/>
      <c r="WH529"/>
      <c r="WI529"/>
      <c r="WJ529"/>
      <c r="WK529"/>
      <c r="WL529"/>
      <c r="WM529"/>
      <c r="WN529"/>
      <c r="WO529"/>
      <c r="WP529"/>
      <c r="WQ529"/>
      <c r="WR529"/>
      <c r="WS529"/>
      <c r="WT529"/>
      <c r="WU529"/>
      <c r="WV529"/>
      <c r="WW529"/>
      <c r="WX529"/>
      <c r="WY529"/>
      <c r="WZ529"/>
      <c r="XA529"/>
      <c r="XB529"/>
      <c r="XC529"/>
      <c r="XD529"/>
      <c r="XE529"/>
      <c r="XF529"/>
      <c r="XG529"/>
      <c r="XH529"/>
      <c r="XI529"/>
      <c r="XJ529"/>
      <c r="XK529"/>
      <c r="XL529"/>
      <c r="XM529"/>
      <c r="XN529"/>
      <c r="XO529"/>
      <c r="XP529"/>
      <c r="XQ529"/>
      <c r="XR529"/>
      <c r="XS529"/>
      <c r="XT529"/>
      <c r="XU529"/>
      <c r="XV529"/>
      <c r="XW529"/>
      <c r="XX529"/>
      <c r="XY529"/>
      <c r="XZ529"/>
      <c r="YA529"/>
      <c r="YB529"/>
      <c r="YC529"/>
      <c r="YD529"/>
      <c r="YE529"/>
      <c r="YF529"/>
      <c r="YG529"/>
      <c r="YH529"/>
      <c r="YI529"/>
      <c r="YJ529"/>
      <c r="YK529"/>
      <c r="YL529"/>
      <c r="YM529"/>
      <c r="YN529"/>
      <c r="YO529"/>
      <c r="YP529"/>
      <c r="YQ529"/>
      <c r="YR529"/>
      <c r="YS529"/>
      <c r="YT529"/>
      <c r="YU529"/>
      <c r="YV529"/>
      <c r="YW529"/>
      <c r="YX529"/>
      <c r="YY529"/>
      <c r="YZ529"/>
      <c r="ZA529"/>
      <c r="ZB529"/>
      <c r="ZC529"/>
      <c r="ZD529"/>
      <c r="ZE529"/>
      <c r="ZF529"/>
      <c r="ZG529"/>
      <c r="ZH529"/>
      <c r="ZI529"/>
      <c r="ZJ529"/>
      <c r="ZK529"/>
      <c r="ZL529"/>
      <c r="ZM529"/>
      <c r="ZN529"/>
      <c r="ZO529"/>
      <c r="ZP529"/>
      <c r="ZQ529"/>
      <c r="ZR529"/>
      <c r="ZS529"/>
      <c r="ZT529"/>
      <c r="ZU529"/>
      <c r="ZV529"/>
      <c r="ZW529"/>
      <c r="ZX529"/>
      <c r="ZY529"/>
      <c r="ZZ529"/>
      <c r="AAA529"/>
      <c r="AAB529"/>
      <c r="AAC529"/>
      <c r="AAD529"/>
      <c r="AAE529"/>
      <c r="AAF529"/>
      <c r="AAG529"/>
      <c r="AAH529"/>
      <c r="AAI529"/>
      <c r="AAJ529"/>
      <c r="AAK529"/>
      <c r="AAL529"/>
      <c r="AAM529"/>
      <c r="AAN529"/>
      <c r="AAO529"/>
      <c r="AAP529"/>
      <c r="AAQ529"/>
      <c r="AAR529"/>
      <c r="AAS529"/>
      <c r="AAT529"/>
      <c r="AAU529"/>
      <c r="AAV529"/>
      <c r="AAW529"/>
      <c r="AAX529"/>
      <c r="AAY529"/>
      <c r="AAZ529"/>
      <c r="ABA529"/>
      <c r="ABB529"/>
      <c r="ABC529"/>
      <c r="ABD529"/>
      <c r="ABE529"/>
      <c r="ABF529"/>
      <c r="ABG529"/>
      <c r="ABH529"/>
      <c r="ABI529"/>
      <c r="ABJ529"/>
      <c r="ABK529"/>
      <c r="ABL529"/>
      <c r="ABM529"/>
      <c r="ABN529"/>
      <c r="ABO529"/>
      <c r="ABP529"/>
      <c r="ABQ529"/>
      <c r="ABR529"/>
      <c r="ABS529"/>
      <c r="ABT529"/>
      <c r="ABU529"/>
      <c r="ABV529"/>
      <c r="ABW529"/>
      <c r="ABX529"/>
      <c r="ABY529"/>
      <c r="ABZ529"/>
      <c r="ACA529"/>
      <c r="ACB529"/>
      <c r="ACC529"/>
      <c r="ACD529"/>
      <c r="ACE529"/>
      <c r="ACF529"/>
      <c r="ACG529"/>
      <c r="ACH529"/>
      <c r="ACI529"/>
      <c r="ACJ529"/>
      <c r="ACK529"/>
      <c r="ACL529"/>
      <c r="ACM529"/>
      <c r="ACN529"/>
      <c r="ACO529"/>
      <c r="ACP529"/>
      <c r="ACQ529"/>
      <c r="ACR529"/>
      <c r="ACS529"/>
      <c r="ACT529"/>
      <c r="ACU529"/>
      <c r="ACV529"/>
      <c r="ACW529"/>
      <c r="ACX529"/>
      <c r="ACY529"/>
      <c r="ACZ529"/>
      <c r="ADA529"/>
      <c r="ADB529"/>
      <c r="ADC529"/>
      <c r="ADD529"/>
      <c r="ADE529"/>
      <c r="ADF529"/>
      <c r="ADG529"/>
      <c r="ADH529"/>
      <c r="ADI529"/>
      <c r="ADJ529"/>
      <c r="ADK529"/>
      <c r="ADL529"/>
      <c r="ADM529"/>
      <c r="ADN529"/>
      <c r="ADO529"/>
      <c r="ADP529"/>
      <c r="ADQ529"/>
      <c r="ADR529"/>
      <c r="ADS529"/>
      <c r="ADT529"/>
      <c r="ADU529"/>
      <c r="ADV529"/>
      <c r="ADW529"/>
      <c r="ADX529"/>
      <c r="ADY529"/>
      <c r="ADZ529"/>
      <c r="AEA529"/>
      <c r="AEB529"/>
      <c r="AEC529"/>
      <c r="AED529"/>
      <c r="AEE529"/>
      <c r="AEF529"/>
      <c r="AEG529"/>
      <c r="AEH529"/>
      <c r="AEI529"/>
      <c r="AEJ529"/>
      <c r="AEK529"/>
      <c r="AEL529"/>
      <c r="AEM529"/>
      <c r="AEN529"/>
      <c r="AEO529"/>
      <c r="AEP529"/>
      <c r="AEQ529"/>
      <c r="AER529"/>
      <c r="AES529"/>
      <c r="AET529"/>
      <c r="AEU529"/>
      <c r="AEV529"/>
      <c r="AEW529"/>
      <c r="AEX529"/>
      <c r="AEY529"/>
      <c r="AEZ529"/>
      <c r="AFA529"/>
      <c r="AFB529"/>
      <c r="AFC529"/>
      <c r="AFD529"/>
      <c r="AFE529"/>
      <c r="AFF529"/>
      <c r="AFG529"/>
      <c r="AFH529"/>
      <c r="AFI529"/>
      <c r="AFJ529"/>
      <c r="AFK529"/>
      <c r="AFL529"/>
      <c r="AFM529"/>
      <c r="AFN529"/>
      <c r="AFO529"/>
      <c r="AFP529"/>
      <c r="AFQ529"/>
      <c r="AFR529"/>
      <c r="AFS529"/>
      <c r="AFT529"/>
      <c r="AFU529"/>
      <c r="AFV529"/>
      <c r="AFW529"/>
      <c r="AFX529"/>
      <c r="AFY529"/>
      <c r="AFZ529"/>
      <c r="AGA529"/>
      <c r="AGB529"/>
      <c r="AGC529"/>
      <c r="AGD529"/>
      <c r="AGE529"/>
      <c r="AGF529"/>
      <c r="AGG529"/>
      <c r="AGH529"/>
      <c r="AGI529"/>
      <c r="AGJ529"/>
      <c r="AGK529"/>
      <c r="AGL529"/>
      <c r="AGM529"/>
      <c r="AGN529"/>
      <c r="AGO529"/>
      <c r="AGP529"/>
      <c r="AGQ529"/>
      <c r="AGR529"/>
      <c r="AGS529"/>
      <c r="AGT529"/>
      <c r="AGU529"/>
      <c r="AGV529"/>
      <c r="AGW529"/>
      <c r="AGX529"/>
      <c r="AGY529"/>
      <c r="AGZ529"/>
      <c r="AHA529"/>
      <c r="AHB529"/>
      <c r="AHC529"/>
      <c r="AHD529"/>
      <c r="AHE529"/>
      <c r="AHF529"/>
      <c r="AHG529"/>
      <c r="AHH529"/>
      <c r="AHI529"/>
      <c r="AHJ529"/>
      <c r="AHK529"/>
      <c r="AHL529"/>
      <c r="AHM529"/>
      <c r="AHN529"/>
      <c r="AHO529"/>
      <c r="AHP529"/>
      <c r="AHQ529"/>
      <c r="AHR529"/>
      <c r="AHS529"/>
      <c r="AHT529"/>
      <c r="AHU529"/>
      <c r="AHV529"/>
      <c r="AHW529"/>
      <c r="AHX529"/>
      <c r="AHY529"/>
      <c r="AHZ529"/>
      <c r="AIA529"/>
      <c r="AIB529"/>
      <c r="AIC529"/>
      <c r="AID529"/>
      <c r="AIE529"/>
      <c r="AIF529"/>
      <c r="AIG529"/>
      <c r="AIH529"/>
      <c r="AII529"/>
      <c r="AIJ529"/>
      <c r="AIK529"/>
      <c r="AIL529"/>
      <c r="AIM529"/>
      <c r="AIN529"/>
      <c r="AIO529"/>
      <c r="AIP529"/>
      <c r="AIQ529"/>
      <c r="AIR529"/>
      <c r="AIS529"/>
      <c r="AIT529"/>
      <c r="AIU529"/>
      <c r="AIV529"/>
      <c r="AIW529"/>
      <c r="AIX529"/>
      <c r="AIY529"/>
      <c r="AIZ529"/>
      <c r="AJA529"/>
      <c r="AJB529"/>
      <c r="AJC529"/>
      <c r="AJD529"/>
      <c r="AJE529"/>
      <c r="AJF529"/>
      <c r="AJG529"/>
      <c r="AJH529"/>
      <c r="AJI529"/>
      <c r="AJJ529"/>
      <c r="AJK529"/>
      <c r="AJL529"/>
      <c r="AJM529"/>
      <c r="AJN529"/>
      <c r="AJO529"/>
      <c r="AJP529"/>
      <c r="AJQ529"/>
      <c r="AJR529"/>
      <c r="AJS529"/>
      <c r="AJT529"/>
      <c r="AJU529"/>
      <c r="AJV529"/>
      <c r="AJW529"/>
      <c r="AJX529"/>
      <c r="AJY529"/>
      <c r="AJZ529"/>
      <c r="AKA529"/>
      <c r="AKB529"/>
      <c r="AKC529"/>
      <c r="AKD529"/>
      <c r="AKE529"/>
      <c r="AKF529"/>
      <c r="AKG529"/>
      <c r="AKH529"/>
      <c r="AKI529"/>
      <c r="AKJ529"/>
      <c r="AKK529"/>
      <c r="AKL529"/>
      <c r="AKM529"/>
      <c r="AKN529"/>
      <c r="AKO529"/>
      <c r="AKP529"/>
      <c r="AKQ529"/>
      <c r="AKR529"/>
      <c r="AKS529"/>
      <c r="AKT529"/>
      <c r="AKU529"/>
      <c r="AKV529"/>
      <c r="AKW529"/>
      <c r="AKX529"/>
      <c r="AKY529"/>
      <c r="AKZ529"/>
      <c r="ALA529"/>
      <c r="ALB529"/>
      <c r="ALC529"/>
      <c r="ALD529"/>
      <c r="ALE529"/>
      <c r="ALF529"/>
      <c r="ALG529"/>
      <c r="ALH529"/>
      <c r="ALI529"/>
      <c r="ALJ529"/>
      <c r="ALK529"/>
      <c r="ALL529"/>
      <c r="ALM529"/>
      <c r="ALN529"/>
      <c r="ALO529"/>
      <c r="ALP529"/>
      <c r="ALQ529"/>
      <c r="ALR529"/>
      <c r="ALS529"/>
      <c r="ALT529"/>
      <c r="ALU529"/>
      <c r="ALV529"/>
      <c r="ALW529"/>
      <c r="ALX529"/>
      <c r="ALY529"/>
      <c r="ALZ529"/>
      <c r="AMA529"/>
      <c r="AMB529"/>
      <c r="AMC529"/>
      <c r="AMD529"/>
      <c r="AME529"/>
      <c r="AMF529"/>
      <c r="AMG529"/>
      <c r="AMH529"/>
      <c r="AMI529"/>
      <c r="AMJ529"/>
    </row>
    <row r="530" spans="1:1024" ht="20" customHeight="1" x14ac:dyDescent="0.2">
      <c r="A530"/>
      <c r="B530"/>
      <c r="C530"/>
      <c r="D530"/>
      <c r="E530" s="2"/>
      <c r="F530" s="2"/>
      <c r="G530" s="271"/>
      <c r="H530" s="24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c r="IW530"/>
      <c r="IX530"/>
      <c r="IY530"/>
      <c r="IZ530"/>
      <c r="JA530"/>
      <c r="JB530"/>
      <c r="JC530"/>
      <c r="JD530"/>
      <c r="JE530"/>
      <c r="JF530"/>
      <c r="JG530"/>
      <c r="JH530"/>
      <c r="JI530"/>
      <c r="JJ530"/>
      <c r="JK530"/>
      <c r="JL530"/>
      <c r="JM530"/>
      <c r="JN530"/>
      <c r="JO530"/>
      <c r="JP530"/>
      <c r="JQ530"/>
      <c r="JR530"/>
      <c r="JS530"/>
      <c r="JT530"/>
      <c r="JU530"/>
      <c r="JV530"/>
      <c r="JW530"/>
      <c r="JX530"/>
      <c r="JY530"/>
      <c r="JZ530"/>
      <c r="KA530"/>
      <c r="KB530"/>
      <c r="KC530"/>
      <c r="KD530"/>
      <c r="KE530"/>
      <c r="KF530"/>
      <c r="KG530"/>
      <c r="KH530"/>
      <c r="KI530"/>
      <c r="KJ530"/>
      <c r="KK530"/>
      <c r="KL530"/>
      <c r="KM530"/>
      <c r="KN530"/>
      <c r="KO530"/>
      <c r="KP530"/>
      <c r="KQ530"/>
      <c r="KR530"/>
      <c r="KS530"/>
      <c r="KT530"/>
      <c r="KU530"/>
      <c r="KV530"/>
      <c r="KW530"/>
      <c r="KX530"/>
      <c r="KY530"/>
      <c r="KZ530"/>
      <c r="LA530"/>
      <c r="LB530"/>
      <c r="LC530"/>
      <c r="LD530"/>
      <c r="LE530"/>
      <c r="LF530"/>
      <c r="LG530"/>
      <c r="LH530"/>
      <c r="LI530"/>
      <c r="LJ530"/>
      <c r="LK530"/>
      <c r="LL530"/>
      <c r="LM530"/>
      <c r="LN530"/>
      <c r="LO530"/>
      <c r="LP530"/>
      <c r="LQ530"/>
      <c r="LR530"/>
      <c r="LS530"/>
      <c r="LT530"/>
      <c r="LU530"/>
      <c r="LV530"/>
      <c r="LW530"/>
      <c r="LX530"/>
      <c r="LY530"/>
      <c r="LZ530"/>
      <c r="MA530"/>
      <c r="MB530"/>
      <c r="MC530"/>
      <c r="MD530"/>
      <c r="ME530"/>
      <c r="MF530"/>
      <c r="MG530"/>
      <c r="MH530"/>
      <c r="MI530"/>
      <c r="MJ530"/>
      <c r="MK530"/>
      <c r="ML530"/>
      <c r="MM530"/>
      <c r="MN530"/>
      <c r="MO530"/>
      <c r="MP530"/>
      <c r="MQ530"/>
      <c r="MR530"/>
      <c r="MS530"/>
      <c r="MT530"/>
      <c r="MU530"/>
      <c r="MV530"/>
      <c r="MW530"/>
      <c r="MX530"/>
      <c r="MY530"/>
      <c r="MZ530"/>
      <c r="NA530"/>
      <c r="NB530"/>
      <c r="NC530"/>
      <c r="ND530"/>
      <c r="NE530"/>
      <c r="NF530"/>
      <c r="NG530"/>
      <c r="NH530"/>
      <c r="NI530"/>
      <c r="NJ530"/>
      <c r="NK530"/>
      <c r="NL530"/>
      <c r="NM530"/>
      <c r="NN530"/>
      <c r="NO530"/>
      <c r="NP530"/>
      <c r="NQ530"/>
      <c r="NR530"/>
      <c r="NS530"/>
      <c r="NT530"/>
      <c r="NU530"/>
      <c r="NV530"/>
      <c r="NW530"/>
      <c r="NX530"/>
      <c r="NY530"/>
      <c r="NZ530"/>
      <c r="OA530"/>
      <c r="OB530"/>
      <c r="OC530"/>
      <c r="OD530"/>
      <c r="OE530"/>
      <c r="OF530"/>
      <c r="OG530"/>
      <c r="OH530"/>
      <c r="OI530"/>
      <c r="OJ530"/>
      <c r="OK530"/>
      <c r="OL530"/>
      <c r="OM530"/>
      <c r="ON530"/>
      <c r="OO530"/>
      <c r="OP530"/>
      <c r="OQ530"/>
      <c r="OR530"/>
      <c r="OS530"/>
      <c r="OT530"/>
      <c r="OU530"/>
      <c r="OV530"/>
      <c r="OW530"/>
      <c r="OX530"/>
      <c r="OY530"/>
      <c r="OZ530"/>
      <c r="PA530"/>
      <c r="PB530"/>
      <c r="PC530"/>
      <c r="PD530"/>
      <c r="PE530"/>
      <c r="PF530"/>
      <c r="PG530"/>
      <c r="PH530"/>
      <c r="PI530"/>
      <c r="PJ530"/>
      <c r="PK530"/>
      <c r="PL530"/>
      <c r="PM530"/>
      <c r="PN530"/>
      <c r="PO530"/>
      <c r="PP530"/>
      <c r="PQ530"/>
      <c r="PR530"/>
      <c r="PS530"/>
      <c r="PT530"/>
      <c r="PU530"/>
      <c r="PV530"/>
      <c r="PW530"/>
      <c r="PX530"/>
      <c r="PY530"/>
      <c r="PZ530"/>
      <c r="QA530"/>
      <c r="QB530"/>
      <c r="QC530"/>
      <c r="QD530"/>
      <c r="QE530"/>
      <c r="QF530"/>
      <c r="QG530"/>
      <c r="QH530"/>
      <c r="QI530"/>
      <c r="QJ530"/>
      <c r="QK530"/>
      <c r="QL530"/>
      <c r="QM530"/>
      <c r="QN530"/>
      <c r="QO530"/>
      <c r="QP530"/>
      <c r="QQ530"/>
      <c r="QR530"/>
      <c r="QS530"/>
      <c r="QT530"/>
      <c r="QU530"/>
      <c r="QV530"/>
      <c r="QW530"/>
      <c r="QX530"/>
      <c r="QY530"/>
      <c r="QZ530"/>
      <c r="RA530"/>
      <c r="RB530"/>
      <c r="RC530"/>
      <c r="RD530"/>
      <c r="RE530"/>
      <c r="RF530"/>
      <c r="RG530"/>
      <c r="RH530"/>
      <c r="RI530"/>
      <c r="RJ530"/>
      <c r="RK530"/>
      <c r="RL530"/>
      <c r="RM530"/>
      <c r="RN530"/>
      <c r="RO530"/>
      <c r="RP530"/>
      <c r="RQ530"/>
      <c r="RR530"/>
      <c r="RS530"/>
      <c r="RT530"/>
      <c r="RU530"/>
      <c r="RV530"/>
      <c r="RW530"/>
      <c r="RX530"/>
      <c r="RY530"/>
      <c r="RZ530"/>
      <c r="SA530"/>
      <c r="SB530"/>
      <c r="SC530"/>
      <c r="SD530"/>
      <c r="SE530"/>
      <c r="SF530"/>
      <c r="SG530"/>
      <c r="SH530"/>
      <c r="SI530"/>
      <c r="SJ530"/>
      <c r="SK530"/>
      <c r="SL530"/>
      <c r="SM530"/>
      <c r="SN530"/>
      <c r="SO530"/>
      <c r="SP530"/>
      <c r="SQ530"/>
      <c r="SR530"/>
      <c r="SS530"/>
      <c r="ST530"/>
      <c r="SU530"/>
      <c r="SV530"/>
      <c r="SW530"/>
      <c r="SX530"/>
      <c r="SY530"/>
      <c r="SZ530"/>
      <c r="TA530"/>
      <c r="TB530"/>
      <c r="TC530"/>
      <c r="TD530"/>
      <c r="TE530"/>
      <c r="TF530"/>
      <c r="TG530"/>
      <c r="TH530"/>
      <c r="TI530"/>
      <c r="TJ530"/>
      <c r="TK530"/>
      <c r="TL530"/>
      <c r="TM530"/>
      <c r="TN530"/>
      <c r="TO530"/>
      <c r="TP530"/>
      <c r="TQ530"/>
      <c r="TR530"/>
      <c r="TS530"/>
      <c r="TT530"/>
      <c r="TU530"/>
      <c r="TV530"/>
      <c r="TW530"/>
      <c r="TX530"/>
      <c r="TY530"/>
      <c r="TZ530"/>
      <c r="UA530"/>
      <c r="UB530"/>
      <c r="UC530"/>
      <c r="UD530"/>
      <c r="UE530"/>
      <c r="UF530"/>
      <c r="UG530"/>
      <c r="UH530"/>
      <c r="UI530"/>
      <c r="UJ530"/>
      <c r="UK530"/>
      <c r="UL530"/>
      <c r="UM530"/>
      <c r="UN530"/>
      <c r="UO530"/>
      <c r="UP530"/>
      <c r="UQ530"/>
      <c r="UR530"/>
      <c r="US530"/>
      <c r="UT530"/>
      <c r="UU530"/>
      <c r="UV530"/>
      <c r="UW530"/>
      <c r="UX530"/>
      <c r="UY530"/>
      <c r="UZ530"/>
      <c r="VA530"/>
      <c r="VB530"/>
      <c r="VC530"/>
      <c r="VD530"/>
      <c r="VE530"/>
      <c r="VF530"/>
      <c r="VG530"/>
      <c r="VH530"/>
      <c r="VI530"/>
      <c r="VJ530"/>
      <c r="VK530"/>
      <c r="VL530"/>
      <c r="VM530"/>
      <c r="VN530"/>
      <c r="VO530"/>
      <c r="VP530"/>
      <c r="VQ530"/>
      <c r="VR530"/>
      <c r="VS530"/>
      <c r="VT530"/>
      <c r="VU530"/>
      <c r="VV530"/>
      <c r="VW530"/>
      <c r="VX530"/>
      <c r="VY530"/>
      <c r="VZ530"/>
      <c r="WA530"/>
      <c r="WB530"/>
      <c r="WC530"/>
      <c r="WD530"/>
      <c r="WE530"/>
      <c r="WF530"/>
      <c r="WG530"/>
      <c r="WH530"/>
      <c r="WI530"/>
      <c r="WJ530"/>
      <c r="WK530"/>
      <c r="WL530"/>
      <c r="WM530"/>
      <c r="WN530"/>
      <c r="WO530"/>
      <c r="WP530"/>
      <c r="WQ530"/>
      <c r="WR530"/>
      <c r="WS530"/>
      <c r="WT530"/>
      <c r="WU530"/>
      <c r="WV530"/>
      <c r="WW530"/>
      <c r="WX530"/>
      <c r="WY530"/>
      <c r="WZ530"/>
      <c r="XA530"/>
      <c r="XB530"/>
      <c r="XC530"/>
      <c r="XD530"/>
      <c r="XE530"/>
      <c r="XF530"/>
      <c r="XG530"/>
      <c r="XH530"/>
      <c r="XI530"/>
      <c r="XJ530"/>
      <c r="XK530"/>
      <c r="XL530"/>
      <c r="XM530"/>
      <c r="XN530"/>
      <c r="XO530"/>
      <c r="XP530"/>
      <c r="XQ530"/>
      <c r="XR530"/>
      <c r="XS530"/>
      <c r="XT530"/>
      <c r="XU530"/>
      <c r="XV530"/>
      <c r="XW530"/>
      <c r="XX530"/>
      <c r="XY530"/>
      <c r="XZ530"/>
      <c r="YA530"/>
      <c r="YB530"/>
      <c r="YC530"/>
      <c r="YD530"/>
      <c r="YE530"/>
      <c r="YF530"/>
      <c r="YG530"/>
      <c r="YH530"/>
      <c r="YI530"/>
      <c r="YJ530"/>
      <c r="YK530"/>
      <c r="YL530"/>
      <c r="YM530"/>
      <c r="YN530"/>
      <c r="YO530"/>
      <c r="YP530"/>
      <c r="YQ530"/>
      <c r="YR530"/>
      <c r="YS530"/>
      <c r="YT530"/>
      <c r="YU530"/>
      <c r="YV530"/>
      <c r="YW530"/>
      <c r="YX530"/>
      <c r="YY530"/>
      <c r="YZ530"/>
      <c r="ZA530"/>
      <c r="ZB530"/>
      <c r="ZC530"/>
      <c r="ZD530"/>
      <c r="ZE530"/>
      <c r="ZF530"/>
      <c r="ZG530"/>
      <c r="ZH530"/>
      <c r="ZI530"/>
      <c r="ZJ530"/>
      <c r="ZK530"/>
      <c r="ZL530"/>
      <c r="ZM530"/>
      <c r="ZN530"/>
      <c r="ZO530"/>
      <c r="ZP530"/>
      <c r="ZQ530"/>
      <c r="ZR530"/>
      <c r="ZS530"/>
      <c r="ZT530"/>
      <c r="ZU530"/>
      <c r="ZV530"/>
      <c r="ZW530"/>
      <c r="ZX530"/>
      <c r="ZY530"/>
      <c r="ZZ530"/>
      <c r="AAA530"/>
      <c r="AAB530"/>
      <c r="AAC530"/>
      <c r="AAD530"/>
      <c r="AAE530"/>
      <c r="AAF530"/>
      <c r="AAG530"/>
      <c r="AAH530"/>
      <c r="AAI530"/>
      <c r="AAJ530"/>
      <c r="AAK530"/>
      <c r="AAL530"/>
      <c r="AAM530"/>
      <c r="AAN530"/>
      <c r="AAO530"/>
      <c r="AAP530"/>
      <c r="AAQ530"/>
      <c r="AAR530"/>
      <c r="AAS530"/>
      <c r="AAT530"/>
      <c r="AAU530"/>
      <c r="AAV530"/>
      <c r="AAW530"/>
      <c r="AAX530"/>
      <c r="AAY530"/>
      <c r="AAZ530"/>
      <c r="ABA530"/>
      <c r="ABB530"/>
      <c r="ABC530"/>
      <c r="ABD530"/>
      <c r="ABE530"/>
      <c r="ABF530"/>
      <c r="ABG530"/>
      <c r="ABH530"/>
      <c r="ABI530"/>
      <c r="ABJ530"/>
      <c r="ABK530"/>
      <c r="ABL530"/>
      <c r="ABM530"/>
      <c r="ABN530"/>
      <c r="ABO530"/>
      <c r="ABP530"/>
      <c r="ABQ530"/>
      <c r="ABR530"/>
      <c r="ABS530"/>
      <c r="ABT530"/>
      <c r="ABU530"/>
      <c r="ABV530"/>
      <c r="ABW530"/>
      <c r="ABX530"/>
      <c r="ABY530"/>
      <c r="ABZ530"/>
      <c r="ACA530"/>
      <c r="ACB530"/>
      <c r="ACC530"/>
      <c r="ACD530"/>
      <c r="ACE530"/>
      <c r="ACF530"/>
      <c r="ACG530"/>
      <c r="ACH530"/>
      <c r="ACI530"/>
      <c r="ACJ530"/>
      <c r="ACK530"/>
      <c r="ACL530"/>
      <c r="ACM530"/>
      <c r="ACN530"/>
      <c r="ACO530"/>
      <c r="ACP530"/>
      <c r="ACQ530"/>
      <c r="ACR530"/>
      <c r="ACS530"/>
      <c r="ACT530"/>
      <c r="ACU530"/>
      <c r="ACV530"/>
      <c r="ACW530"/>
      <c r="ACX530"/>
      <c r="ACY530"/>
      <c r="ACZ530"/>
      <c r="ADA530"/>
      <c r="ADB530"/>
      <c r="ADC530"/>
      <c r="ADD530"/>
      <c r="ADE530"/>
      <c r="ADF530"/>
      <c r="ADG530"/>
      <c r="ADH530"/>
      <c r="ADI530"/>
      <c r="ADJ530"/>
      <c r="ADK530"/>
      <c r="ADL530"/>
      <c r="ADM530"/>
      <c r="ADN530"/>
      <c r="ADO530"/>
      <c r="ADP530"/>
      <c r="ADQ530"/>
      <c r="ADR530"/>
      <c r="ADS530"/>
      <c r="ADT530"/>
      <c r="ADU530"/>
      <c r="ADV530"/>
      <c r="ADW530"/>
      <c r="ADX530"/>
      <c r="ADY530"/>
      <c r="ADZ530"/>
      <c r="AEA530"/>
      <c r="AEB530"/>
      <c r="AEC530"/>
      <c r="AED530"/>
      <c r="AEE530"/>
      <c r="AEF530"/>
      <c r="AEG530"/>
      <c r="AEH530"/>
      <c r="AEI530"/>
      <c r="AEJ530"/>
      <c r="AEK530"/>
      <c r="AEL530"/>
      <c r="AEM530"/>
      <c r="AEN530"/>
      <c r="AEO530"/>
      <c r="AEP530"/>
      <c r="AEQ530"/>
      <c r="AER530"/>
      <c r="AES530"/>
      <c r="AET530"/>
      <c r="AEU530"/>
      <c r="AEV530"/>
      <c r="AEW530"/>
      <c r="AEX530"/>
      <c r="AEY530"/>
      <c r="AEZ530"/>
      <c r="AFA530"/>
      <c r="AFB530"/>
      <c r="AFC530"/>
      <c r="AFD530"/>
      <c r="AFE530"/>
      <c r="AFF530"/>
      <c r="AFG530"/>
      <c r="AFH530"/>
      <c r="AFI530"/>
      <c r="AFJ530"/>
      <c r="AFK530"/>
      <c r="AFL530"/>
      <c r="AFM530"/>
      <c r="AFN530"/>
      <c r="AFO530"/>
      <c r="AFP530"/>
      <c r="AFQ530"/>
      <c r="AFR530"/>
      <c r="AFS530"/>
      <c r="AFT530"/>
      <c r="AFU530"/>
      <c r="AFV530"/>
      <c r="AFW530"/>
      <c r="AFX530"/>
      <c r="AFY530"/>
      <c r="AFZ530"/>
      <c r="AGA530"/>
      <c r="AGB530"/>
      <c r="AGC530"/>
      <c r="AGD530"/>
      <c r="AGE530"/>
      <c r="AGF530"/>
      <c r="AGG530"/>
      <c r="AGH530"/>
      <c r="AGI530"/>
      <c r="AGJ530"/>
      <c r="AGK530"/>
      <c r="AGL530"/>
      <c r="AGM530"/>
      <c r="AGN530"/>
      <c r="AGO530"/>
      <c r="AGP530"/>
      <c r="AGQ530"/>
      <c r="AGR530"/>
      <c r="AGS530"/>
      <c r="AGT530"/>
      <c r="AGU530"/>
      <c r="AGV530"/>
      <c r="AGW530"/>
      <c r="AGX530"/>
      <c r="AGY530"/>
      <c r="AGZ530"/>
      <c r="AHA530"/>
      <c r="AHB530"/>
      <c r="AHC530"/>
      <c r="AHD530"/>
      <c r="AHE530"/>
      <c r="AHF530"/>
      <c r="AHG530"/>
      <c r="AHH530"/>
      <c r="AHI530"/>
      <c r="AHJ530"/>
      <c r="AHK530"/>
      <c r="AHL530"/>
      <c r="AHM530"/>
      <c r="AHN530"/>
      <c r="AHO530"/>
      <c r="AHP530"/>
      <c r="AHQ530"/>
      <c r="AHR530"/>
      <c r="AHS530"/>
      <c r="AHT530"/>
      <c r="AHU530"/>
      <c r="AHV530"/>
      <c r="AHW530"/>
      <c r="AHX530"/>
      <c r="AHY530"/>
      <c r="AHZ530"/>
      <c r="AIA530"/>
      <c r="AIB530"/>
      <c r="AIC530"/>
      <c r="AID530"/>
      <c r="AIE530"/>
      <c r="AIF530"/>
      <c r="AIG530"/>
      <c r="AIH530"/>
      <c r="AII530"/>
      <c r="AIJ530"/>
      <c r="AIK530"/>
      <c r="AIL530"/>
      <c r="AIM530"/>
      <c r="AIN530"/>
      <c r="AIO530"/>
      <c r="AIP530"/>
      <c r="AIQ530"/>
      <c r="AIR530"/>
      <c r="AIS530"/>
      <c r="AIT530"/>
      <c r="AIU530"/>
      <c r="AIV530"/>
      <c r="AIW530"/>
      <c r="AIX530"/>
      <c r="AIY530"/>
      <c r="AIZ530"/>
      <c r="AJA530"/>
      <c r="AJB530"/>
      <c r="AJC530"/>
      <c r="AJD530"/>
      <c r="AJE530"/>
      <c r="AJF530"/>
      <c r="AJG530"/>
      <c r="AJH530"/>
      <c r="AJI530"/>
      <c r="AJJ530"/>
      <c r="AJK530"/>
      <c r="AJL530"/>
      <c r="AJM530"/>
      <c r="AJN530"/>
      <c r="AJO530"/>
      <c r="AJP530"/>
      <c r="AJQ530"/>
      <c r="AJR530"/>
      <c r="AJS530"/>
      <c r="AJT530"/>
      <c r="AJU530"/>
      <c r="AJV530"/>
      <c r="AJW530"/>
      <c r="AJX530"/>
      <c r="AJY530"/>
      <c r="AJZ530"/>
      <c r="AKA530"/>
      <c r="AKB530"/>
      <c r="AKC530"/>
      <c r="AKD530"/>
      <c r="AKE530"/>
      <c r="AKF530"/>
      <c r="AKG530"/>
      <c r="AKH530"/>
      <c r="AKI530"/>
      <c r="AKJ530"/>
      <c r="AKK530"/>
      <c r="AKL530"/>
      <c r="AKM530"/>
      <c r="AKN530"/>
      <c r="AKO530"/>
      <c r="AKP530"/>
      <c r="AKQ530"/>
      <c r="AKR530"/>
      <c r="AKS530"/>
      <c r="AKT530"/>
      <c r="AKU530"/>
      <c r="AKV530"/>
      <c r="AKW530"/>
      <c r="AKX530"/>
      <c r="AKY530"/>
      <c r="AKZ530"/>
      <c r="ALA530"/>
      <c r="ALB530"/>
      <c r="ALC530"/>
      <c r="ALD530"/>
      <c r="ALE530"/>
      <c r="ALF530"/>
      <c r="ALG530"/>
      <c r="ALH530"/>
      <c r="ALI530"/>
      <c r="ALJ530"/>
      <c r="ALK530"/>
      <c r="ALL530"/>
      <c r="ALM530"/>
      <c r="ALN530"/>
      <c r="ALO530"/>
      <c r="ALP530"/>
      <c r="ALQ530"/>
      <c r="ALR530"/>
      <c r="ALS530"/>
      <c r="ALT530"/>
      <c r="ALU530"/>
      <c r="ALV530"/>
      <c r="ALW530"/>
      <c r="ALX530"/>
      <c r="ALY530"/>
      <c r="ALZ530"/>
      <c r="AMA530"/>
      <c r="AMB530"/>
      <c r="AMC530"/>
      <c r="AMD530"/>
      <c r="AME530"/>
      <c r="AMF530"/>
      <c r="AMG530"/>
      <c r="AMH530"/>
      <c r="AMI530"/>
      <c r="AMJ530"/>
    </row>
    <row r="531" spans="1:1024" ht="20" customHeight="1" x14ac:dyDescent="0.2">
      <c r="A531"/>
      <c r="B531"/>
      <c r="C531"/>
      <c r="D531"/>
      <c r="E531" s="2"/>
      <c r="F531" s="2"/>
      <c r="G531" s="271"/>
      <c r="H531" s="240"/>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c r="IW531"/>
      <c r="IX531"/>
      <c r="IY531"/>
      <c r="IZ531"/>
      <c r="JA531"/>
      <c r="JB531"/>
      <c r="JC531"/>
      <c r="JD531"/>
      <c r="JE531"/>
      <c r="JF531"/>
      <c r="JG531"/>
      <c r="JH531"/>
      <c r="JI531"/>
      <c r="JJ531"/>
      <c r="JK531"/>
      <c r="JL531"/>
      <c r="JM531"/>
      <c r="JN531"/>
      <c r="JO531"/>
      <c r="JP531"/>
      <c r="JQ531"/>
      <c r="JR531"/>
      <c r="JS531"/>
      <c r="JT531"/>
      <c r="JU531"/>
      <c r="JV531"/>
      <c r="JW531"/>
      <c r="JX531"/>
      <c r="JY531"/>
      <c r="JZ531"/>
      <c r="KA531"/>
      <c r="KB531"/>
      <c r="KC531"/>
      <c r="KD531"/>
      <c r="KE531"/>
      <c r="KF531"/>
      <c r="KG531"/>
      <c r="KH531"/>
      <c r="KI531"/>
      <c r="KJ531"/>
      <c r="KK531"/>
      <c r="KL531"/>
      <c r="KM531"/>
      <c r="KN531"/>
      <c r="KO531"/>
      <c r="KP531"/>
      <c r="KQ531"/>
      <c r="KR531"/>
      <c r="KS531"/>
      <c r="KT531"/>
      <c r="KU531"/>
      <c r="KV531"/>
      <c r="KW531"/>
      <c r="KX531"/>
      <c r="KY531"/>
      <c r="KZ531"/>
      <c r="LA531"/>
      <c r="LB531"/>
      <c r="LC531"/>
      <c r="LD531"/>
      <c r="LE531"/>
      <c r="LF531"/>
      <c r="LG531"/>
      <c r="LH531"/>
      <c r="LI531"/>
      <c r="LJ531"/>
      <c r="LK531"/>
      <c r="LL531"/>
      <c r="LM531"/>
      <c r="LN531"/>
      <c r="LO531"/>
      <c r="LP531"/>
      <c r="LQ531"/>
      <c r="LR531"/>
      <c r="LS531"/>
      <c r="LT531"/>
      <c r="LU531"/>
      <c r="LV531"/>
      <c r="LW531"/>
      <c r="LX531"/>
      <c r="LY531"/>
      <c r="LZ531"/>
      <c r="MA531"/>
      <c r="MB531"/>
      <c r="MC531"/>
      <c r="MD531"/>
      <c r="ME531"/>
      <c r="MF531"/>
      <c r="MG531"/>
      <c r="MH531"/>
      <c r="MI531"/>
      <c r="MJ531"/>
      <c r="MK531"/>
      <c r="ML531"/>
      <c r="MM531"/>
      <c r="MN531"/>
      <c r="MO531"/>
      <c r="MP531"/>
      <c r="MQ531"/>
      <c r="MR531"/>
      <c r="MS531"/>
      <c r="MT531"/>
      <c r="MU531"/>
      <c r="MV531"/>
      <c r="MW531"/>
      <c r="MX531"/>
      <c r="MY531"/>
      <c r="MZ531"/>
      <c r="NA531"/>
      <c r="NB531"/>
      <c r="NC531"/>
      <c r="ND531"/>
      <c r="NE531"/>
      <c r="NF531"/>
      <c r="NG531"/>
      <c r="NH531"/>
      <c r="NI531"/>
      <c r="NJ531"/>
      <c r="NK531"/>
      <c r="NL531"/>
      <c r="NM531"/>
      <c r="NN531"/>
      <c r="NO531"/>
      <c r="NP531"/>
      <c r="NQ531"/>
      <c r="NR531"/>
      <c r="NS531"/>
      <c r="NT531"/>
      <c r="NU531"/>
      <c r="NV531"/>
      <c r="NW531"/>
      <c r="NX531"/>
      <c r="NY531"/>
      <c r="NZ531"/>
      <c r="OA531"/>
      <c r="OB531"/>
      <c r="OC531"/>
      <c r="OD531"/>
      <c r="OE531"/>
      <c r="OF531"/>
      <c r="OG531"/>
      <c r="OH531"/>
      <c r="OI531"/>
      <c r="OJ531"/>
      <c r="OK531"/>
      <c r="OL531"/>
      <c r="OM531"/>
      <c r="ON531"/>
      <c r="OO531"/>
      <c r="OP531"/>
      <c r="OQ531"/>
      <c r="OR531"/>
      <c r="OS531"/>
      <c r="OT531"/>
      <c r="OU531"/>
      <c r="OV531"/>
      <c r="OW531"/>
      <c r="OX531"/>
      <c r="OY531"/>
      <c r="OZ531"/>
      <c r="PA531"/>
      <c r="PB531"/>
      <c r="PC531"/>
      <c r="PD531"/>
      <c r="PE531"/>
      <c r="PF531"/>
      <c r="PG531"/>
      <c r="PH531"/>
      <c r="PI531"/>
      <c r="PJ531"/>
      <c r="PK531"/>
      <c r="PL531"/>
      <c r="PM531"/>
      <c r="PN531"/>
      <c r="PO531"/>
      <c r="PP531"/>
      <c r="PQ531"/>
      <c r="PR531"/>
      <c r="PS531"/>
      <c r="PT531"/>
      <c r="PU531"/>
      <c r="PV531"/>
      <c r="PW531"/>
      <c r="PX531"/>
      <c r="PY531"/>
      <c r="PZ531"/>
      <c r="QA531"/>
      <c r="QB531"/>
      <c r="QC531"/>
      <c r="QD531"/>
      <c r="QE531"/>
      <c r="QF531"/>
      <c r="QG531"/>
      <c r="QH531"/>
      <c r="QI531"/>
      <c r="QJ531"/>
      <c r="QK531"/>
      <c r="QL531"/>
      <c r="QM531"/>
      <c r="QN531"/>
      <c r="QO531"/>
      <c r="QP531"/>
      <c r="QQ531"/>
      <c r="QR531"/>
      <c r="QS531"/>
      <c r="QT531"/>
      <c r="QU531"/>
      <c r="QV531"/>
      <c r="QW531"/>
      <c r="QX531"/>
      <c r="QY531"/>
      <c r="QZ531"/>
      <c r="RA531"/>
      <c r="RB531"/>
      <c r="RC531"/>
      <c r="RD531"/>
      <c r="RE531"/>
      <c r="RF531"/>
      <c r="RG531"/>
      <c r="RH531"/>
      <c r="RI531"/>
      <c r="RJ531"/>
      <c r="RK531"/>
      <c r="RL531"/>
      <c r="RM531"/>
      <c r="RN531"/>
      <c r="RO531"/>
      <c r="RP531"/>
      <c r="RQ531"/>
      <c r="RR531"/>
      <c r="RS531"/>
      <c r="RT531"/>
      <c r="RU531"/>
      <c r="RV531"/>
      <c r="RW531"/>
      <c r="RX531"/>
      <c r="RY531"/>
      <c r="RZ531"/>
      <c r="SA531"/>
      <c r="SB531"/>
      <c r="SC531"/>
      <c r="SD531"/>
      <c r="SE531"/>
      <c r="SF531"/>
      <c r="SG531"/>
      <c r="SH531"/>
      <c r="SI531"/>
      <c r="SJ531"/>
      <c r="SK531"/>
      <c r="SL531"/>
      <c r="SM531"/>
      <c r="SN531"/>
      <c r="SO531"/>
      <c r="SP531"/>
      <c r="SQ531"/>
      <c r="SR531"/>
      <c r="SS531"/>
      <c r="ST531"/>
      <c r="SU531"/>
      <c r="SV531"/>
      <c r="SW531"/>
      <c r="SX531"/>
      <c r="SY531"/>
      <c r="SZ531"/>
      <c r="TA531"/>
      <c r="TB531"/>
      <c r="TC531"/>
      <c r="TD531"/>
      <c r="TE531"/>
      <c r="TF531"/>
      <c r="TG531"/>
      <c r="TH531"/>
      <c r="TI531"/>
      <c r="TJ531"/>
      <c r="TK531"/>
      <c r="TL531"/>
      <c r="TM531"/>
      <c r="TN531"/>
      <c r="TO531"/>
      <c r="TP531"/>
      <c r="TQ531"/>
      <c r="TR531"/>
      <c r="TS531"/>
      <c r="TT531"/>
      <c r="TU531"/>
      <c r="TV531"/>
      <c r="TW531"/>
      <c r="TX531"/>
      <c r="TY531"/>
      <c r="TZ531"/>
      <c r="UA531"/>
      <c r="UB531"/>
      <c r="UC531"/>
      <c r="UD531"/>
      <c r="UE531"/>
      <c r="UF531"/>
      <c r="UG531"/>
      <c r="UH531"/>
      <c r="UI531"/>
      <c r="UJ531"/>
      <c r="UK531"/>
      <c r="UL531"/>
      <c r="UM531"/>
      <c r="UN531"/>
      <c r="UO531"/>
      <c r="UP531"/>
      <c r="UQ531"/>
      <c r="UR531"/>
      <c r="US531"/>
      <c r="UT531"/>
      <c r="UU531"/>
      <c r="UV531"/>
      <c r="UW531"/>
      <c r="UX531"/>
      <c r="UY531"/>
      <c r="UZ531"/>
      <c r="VA531"/>
      <c r="VB531"/>
      <c r="VC531"/>
      <c r="VD531"/>
      <c r="VE531"/>
      <c r="VF531"/>
      <c r="VG531"/>
      <c r="VH531"/>
      <c r="VI531"/>
      <c r="VJ531"/>
      <c r="VK531"/>
      <c r="VL531"/>
      <c r="VM531"/>
      <c r="VN531"/>
      <c r="VO531"/>
      <c r="VP531"/>
      <c r="VQ531"/>
      <c r="VR531"/>
      <c r="VS531"/>
      <c r="VT531"/>
      <c r="VU531"/>
      <c r="VV531"/>
      <c r="VW531"/>
      <c r="VX531"/>
      <c r="VY531"/>
      <c r="VZ531"/>
      <c r="WA531"/>
      <c r="WB531"/>
      <c r="WC531"/>
      <c r="WD531"/>
      <c r="WE531"/>
      <c r="WF531"/>
      <c r="WG531"/>
      <c r="WH531"/>
      <c r="WI531"/>
      <c r="WJ531"/>
      <c r="WK531"/>
      <c r="WL531"/>
      <c r="WM531"/>
      <c r="WN531"/>
      <c r="WO531"/>
      <c r="WP531"/>
      <c r="WQ531"/>
      <c r="WR531"/>
      <c r="WS531"/>
      <c r="WT531"/>
      <c r="WU531"/>
      <c r="WV531"/>
      <c r="WW531"/>
      <c r="WX531"/>
      <c r="WY531"/>
      <c r="WZ531"/>
      <c r="XA531"/>
      <c r="XB531"/>
      <c r="XC531"/>
      <c r="XD531"/>
      <c r="XE531"/>
      <c r="XF531"/>
      <c r="XG531"/>
      <c r="XH531"/>
      <c r="XI531"/>
      <c r="XJ531"/>
      <c r="XK531"/>
      <c r="XL531"/>
      <c r="XM531"/>
      <c r="XN531"/>
      <c r="XO531"/>
      <c r="XP531"/>
      <c r="XQ531"/>
      <c r="XR531"/>
      <c r="XS531"/>
      <c r="XT531"/>
      <c r="XU531"/>
      <c r="XV531"/>
      <c r="XW531"/>
      <c r="XX531"/>
      <c r="XY531"/>
      <c r="XZ531"/>
      <c r="YA531"/>
      <c r="YB531"/>
      <c r="YC531"/>
      <c r="YD531"/>
      <c r="YE531"/>
      <c r="YF531"/>
      <c r="YG531"/>
      <c r="YH531"/>
      <c r="YI531"/>
      <c r="YJ531"/>
      <c r="YK531"/>
      <c r="YL531"/>
      <c r="YM531"/>
      <c r="YN531"/>
      <c r="YO531"/>
      <c r="YP531"/>
      <c r="YQ531"/>
      <c r="YR531"/>
      <c r="YS531"/>
      <c r="YT531"/>
      <c r="YU531"/>
      <c r="YV531"/>
      <c r="YW531"/>
      <c r="YX531"/>
      <c r="YY531"/>
      <c r="YZ531"/>
      <c r="ZA531"/>
      <c r="ZB531"/>
      <c r="ZC531"/>
      <c r="ZD531"/>
      <c r="ZE531"/>
      <c r="ZF531"/>
      <c r="ZG531"/>
      <c r="ZH531"/>
      <c r="ZI531"/>
      <c r="ZJ531"/>
      <c r="ZK531"/>
      <c r="ZL531"/>
      <c r="ZM531"/>
      <c r="ZN531"/>
      <c r="ZO531"/>
      <c r="ZP531"/>
      <c r="ZQ531"/>
      <c r="ZR531"/>
      <c r="ZS531"/>
      <c r="ZT531"/>
      <c r="ZU531"/>
      <c r="ZV531"/>
      <c r="ZW531"/>
      <c r="ZX531"/>
      <c r="ZY531"/>
      <c r="ZZ531"/>
      <c r="AAA531"/>
      <c r="AAB531"/>
      <c r="AAC531"/>
      <c r="AAD531"/>
      <c r="AAE531"/>
      <c r="AAF531"/>
      <c r="AAG531"/>
      <c r="AAH531"/>
      <c r="AAI531"/>
      <c r="AAJ531"/>
      <c r="AAK531"/>
      <c r="AAL531"/>
      <c r="AAM531"/>
      <c r="AAN531"/>
      <c r="AAO531"/>
      <c r="AAP531"/>
      <c r="AAQ531"/>
      <c r="AAR531"/>
      <c r="AAS531"/>
      <c r="AAT531"/>
      <c r="AAU531"/>
      <c r="AAV531"/>
      <c r="AAW531"/>
      <c r="AAX531"/>
      <c r="AAY531"/>
      <c r="AAZ531"/>
      <c r="ABA531"/>
      <c r="ABB531"/>
      <c r="ABC531"/>
      <c r="ABD531"/>
      <c r="ABE531"/>
      <c r="ABF531"/>
      <c r="ABG531"/>
      <c r="ABH531"/>
      <c r="ABI531"/>
      <c r="ABJ531"/>
      <c r="ABK531"/>
      <c r="ABL531"/>
      <c r="ABM531"/>
      <c r="ABN531"/>
      <c r="ABO531"/>
      <c r="ABP531"/>
      <c r="ABQ531"/>
      <c r="ABR531"/>
      <c r="ABS531"/>
      <c r="ABT531"/>
      <c r="ABU531"/>
      <c r="ABV531"/>
      <c r="ABW531"/>
      <c r="ABX531"/>
      <c r="ABY531"/>
      <c r="ABZ531"/>
      <c r="ACA531"/>
      <c r="ACB531"/>
      <c r="ACC531"/>
      <c r="ACD531"/>
      <c r="ACE531"/>
      <c r="ACF531"/>
      <c r="ACG531"/>
      <c r="ACH531"/>
      <c r="ACI531"/>
      <c r="ACJ531"/>
      <c r="ACK531"/>
      <c r="ACL531"/>
      <c r="ACM531"/>
      <c r="ACN531"/>
      <c r="ACO531"/>
      <c r="ACP531"/>
      <c r="ACQ531"/>
      <c r="ACR531"/>
      <c r="ACS531"/>
      <c r="ACT531"/>
      <c r="ACU531"/>
      <c r="ACV531"/>
      <c r="ACW531"/>
      <c r="ACX531"/>
      <c r="ACY531"/>
      <c r="ACZ531"/>
      <c r="ADA531"/>
      <c r="ADB531"/>
      <c r="ADC531"/>
      <c r="ADD531"/>
      <c r="ADE531"/>
      <c r="ADF531"/>
      <c r="ADG531"/>
      <c r="ADH531"/>
      <c r="ADI531"/>
      <c r="ADJ531"/>
      <c r="ADK531"/>
      <c r="ADL531"/>
      <c r="ADM531"/>
      <c r="ADN531"/>
      <c r="ADO531"/>
      <c r="ADP531"/>
      <c r="ADQ531"/>
      <c r="ADR531"/>
      <c r="ADS531"/>
      <c r="ADT531"/>
      <c r="ADU531"/>
      <c r="ADV531"/>
      <c r="ADW531"/>
      <c r="ADX531"/>
      <c r="ADY531"/>
      <c r="ADZ531"/>
      <c r="AEA531"/>
      <c r="AEB531"/>
      <c r="AEC531"/>
      <c r="AED531"/>
      <c r="AEE531"/>
      <c r="AEF531"/>
      <c r="AEG531"/>
      <c r="AEH531"/>
      <c r="AEI531"/>
      <c r="AEJ531"/>
      <c r="AEK531"/>
      <c r="AEL531"/>
      <c r="AEM531"/>
      <c r="AEN531"/>
      <c r="AEO531"/>
      <c r="AEP531"/>
      <c r="AEQ531"/>
      <c r="AER531"/>
      <c r="AES531"/>
      <c r="AET531"/>
      <c r="AEU531"/>
      <c r="AEV531"/>
      <c r="AEW531"/>
      <c r="AEX531"/>
      <c r="AEY531"/>
      <c r="AEZ531"/>
      <c r="AFA531"/>
      <c r="AFB531"/>
      <c r="AFC531"/>
      <c r="AFD531"/>
      <c r="AFE531"/>
      <c r="AFF531"/>
      <c r="AFG531"/>
      <c r="AFH531"/>
      <c r="AFI531"/>
      <c r="AFJ531"/>
      <c r="AFK531"/>
      <c r="AFL531"/>
      <c r="AFM531"/>
      <c r="AFN531"/>
      <c r="AFO531"/>
      <c r="AFP531"/>
      <c r="AFQ531"/>
      <c r="AFR531"/>
      <c r="AFS531"/>
      <c r="AFT531"/>
      <c r="AFU531"/>
      <c r="AFV531"/>
      <c r="AFW531"/>
      <c r="AFX531"/>
      <c r="AFY531"/>
      <c r="AFZ531"/>
      <c r="AGA531"/>
      <c r="AGB531"/>
      <c r="AGC531"/>
      <c r="AGD531"/>
      <c r="AGE531"/>
      <c r="AGF531"/>
      <c r="AGG531"/>
      <c r="AGH531"/>
      <c r="AGI531"/>
      <c r="AGJ531"/>
      <c r="AGK531"/>
      <c r="AGL531"/>
      <c r="AGM531"/>
      <c r="AGN531"/>
      <c r="AGO531"/>
      <c r="AGP531"/>
      <c r="AGQ531"/>
      <c r="AGR531"/>
      <c r="AGS531"/>
      <c r="AGT531"/>
      <c r="AGU531"/>
      <c r="AGV531"/>
      <c r="AGW531"/>
      <c r="AGX531"/>
      <c r="AGY531"/>
      <c r="AGZ531"/>
      <c r="AHA531"/>
      <c r="AHB531"/>
      <c r="AHC531"/>
      <c r="AHD531"/>
      <c r="AHE531"/>
      <c r="AHF531"/>
      <c r="AHG531"/>
      <c r="AHH531"/>
      <c r="AHI531"/>
      <c r="AHJ531"/>
      <c r="AHK531"/>
      <c r="AHL531"/>
      <c r="AHM531"/>
      <c r="AHN531"/>
      <c r="AHO531"/>
      <c r="AHP531"/>
      <c r="AHQ531"/>
      <c r="AHR531"/>
      <c r="AHS531"/>
      <c r="AHT531"/>
      <c r="AHU531"/>
      <c r="AHV531"/>
      <c r="AHW531"/>
      <c r="AHX531"/>
      <c r="AHY531"/>
      <c r="AHZ531"/>
      <c r="AIA531"/>
      <c r="AIB531"/>
      <c r="AIC531"/>
      <c r="AID531"/>
      <c r="AIE531"/>
      <c r="AIF531"/>
      <c r="AIG531"/>
      <c r="AIH531"/>
      <c r="AII531"/>
      <c r="AIJ531"/>
      <c r="AIK531"/>
      <c r="AIL531"/>
      <c r="AIM531"/>
      <c r="AIN531"/>
      <c r="AIO531"/>
      <c r="AIP531"/>
      <c r="AIQ531"/>
      <c r="AIR531"/>
      <c r="AIS531"/>
      <c r="AIT531"/>
      <c r="AIU531"/>
      <c r="AIV531"/>
      <c r="AIW531"/>
      <c r="AIX531"/>
      <c r="AIY531"/>
      <c r="AIZ531"/>
      <c r="AJA531"/>
      <c r="AJB531"/>
      <c r="AJC531"/>
      <c r="AJD531"/>
      <c r="AJE531"/>
      <c r="AJF531"/>
      <c r="AJG531"/>
      <c r="AJH531"/>
      <c r="AJI531"/>
      <c r="AJJ531"/>
      <c r="AJK531"/>
      <c r="AJL531"/>
      <c r="AJM531"/>
      <c r="AJN531"/>
      <c r="AJO531"/>
      <c r="AJP531"/>
      <c r="AJQ531"/>
      <c r="AJR531"/>
      <c r="AJS531"/>
      <c r="AJT531"/>
      <c r="AJU531"/>
      <c r="AJV531"/>
      <c r="AJW531"/>
      <c r="AJX531"/>
      <c r="AJY531"/>
      <c r="AJZ531"/>
      <c r="AKA531"/>
      <c r="AKB531"/>
      <c r="AKC531"/>
      <c r="AKD531"/>
      <c r="AKE531"/>
      <c r="AKF531"/>
      <c r="AKG531"/>
      <c r="AKH531"/>
      <c r="AKI531"/>
      <c r="AKJ531"/>
      <c r="AKK531"/>
      <c r="AKL531"/>
      <c r="AKM531"/>
      <c r="AKN531"/>
      <c r="AKO531"/>
      <c r="AKP531"/>
      <c r="AKQ531"/>
      <c r="AKR531"/>
      <c r="AKS531"/>
      <c r="AKT531"/>
      <c r="AKU531"/>
      <c r="AKV531"/>
      <c r="AKW531"/>
      <c r="AKX531"/>
      <c r="AKY531"/>
      <c r="AKZ531"/>
      <c r="ALA531"/>
      <c r="ALB531"/>
      <c r="ALC531"/>
      <c r="ALD531"/>
      <c r="ALE531"/>
      <c r="ALF531"/>
      <c r="ALG531"/>
      <c r="ALH531"/>
      <c r="ALI531"/>
      <c r="ALJ531"/>
      <c r="ALK531"/>
      <c r="ALL531"/>
      <c r="ALM531"/>
      <c r="ALN531"/>
      <c r="ALO531"/>
      <c r="ALP531"/>
      <c r="ALQ531"/>
      <c r="ALR531"/>
      <c r="ALS531"/>
      <c r="ALT531"/>
      <c r="ALU531"/>
      <c r="ALV531"/>
      <c r="ALW531"/>
      <c r="ALX531"/>
      <c r="ALY531"/>
      <c r="ALZ531"/>
      <c r="AMA531"/>
      <c r="AMB531"/>
      <c r="AMC531"/>
      <c r="AMD531"/>
      <c r="AME531"/>
      <c r="AMF531"/>
      <c r="AMG531"/>
      <c r="AMH531"/>
      <c r="AMI531"/>
      <c r="AMJ531"/>
    </row>
    <row r="532" spans="1:1024" ht="20" customHeight="1" x14ac:dyDescent="0.2">
      <c r="A532"/>
      <c r="B532"/>
      <c r="C532"/>
      <c r="D532"/>
      <c r="E532" s="2"/>
      <c r="F532" s="2"/>
      <c r="G532" s="271"/>
      <c r="H532" s="240"/>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c r="AAA532"/>
      <c r="AAB532"/>
      <c r="AAC532"/>
      <c r="AAD532"/>
      <c r="AAE532"/>
      <c r="AAF532"/>
      <c r="AAG532"/>
      <c r="AAH532"/>
      <c r="AAI532"/>
      <c r="AAJ532"/>
      <c r="AAK532"/>
      <c r="AAL532"/>
      <c r="AAM532"/>
      <c r="AAN532"/>
      <c r="AAO532"/>
      <c r="AAP532"/>
      <c r="AAQ532"/>
      <c r="AAR532"/>
      <c r="AAS532"/>
      <c r="AAT532"/>
      <c r="AAU532"/>
      <c r="AAV532"/>
      <c r="AAW532"/>
      <c r="AAX532"/>
      <c r="AAY532"/>
      <c r="AAZ532"/>
      <c r="ABA532"/>
      <c r="ABB532"/>
      <c r="ABC532"/>
      <c r="ABD532"/>
      <c r="ABE532"/>
      <c r="ABF532"/>
      <c r="ABG532"/>
      <c r="ABH532"/>
      <c r="ABI532"/>
      <c r="ABJ532"/>
      <c r="ABK532"/>
      <c r="ABL532"/>
      <c r="ABM532"/>
      <c r="ABN532"/>
      <c r="ABO532"/>
      <c r="ABP532"/>
      <c r="ABQ532"/>
      <c r="ABR532"/>
      <c r="ABS532"/>
      <c r="ABT532"/>
      <c r="ABU532"/>
      <c r="ABV532"/>
      <c r="ABW532"/>
      <c r="ABX532"/>
      <c r="ABY532"/>
      <c r="ABZ532"/>
      <c r="ACA532"/>
      <c r="ACB532"/>
      <c r="ACC532"/>
      <c r="ACD532"/>
      <c r="ACE532"/>
      <c r="ACF532"/>
      <c r="ACG532"/>
      <c r="ACH532"/>
      <c r="ACI532"/>
      <c r="ACJ532"/>
      <c r="ACK532"/>
      <c r="ACL532"/>
      <c r="ACM532"/>
      <c r="ACN532"/>
      <c r="ACO532"/>
      <c r="ACP532"/>
      <c r="ACQ532"/>
      <c r="ACR532"/>
      <c r="ACS532"/>
      <c r="ACT532"/>
      <c r="ACU532"/>
      <c r="ACV532"/>
      <c r="ACW532"/>
      <c r="ACX532"/>
      <c r="ACY532"/>
      <c r="ACZ532"/>
      <c r="ADA532"/>
      <c r="ADB532"/>
      <c r="ADC532"/>
      <c r="ADD532"/>
      <c r="ADE532"/>
      <c r="ADF532"/>
      <c r="ADG532"/>
      <c r="ADH532"/>
      <c r="ADI532"/>
      <c r="ADJ532"/>
      <c r="ADK532"/>
      <c r="ADL532"/>
      <c r="ADM532"/>
      <c r="ADN532"/>
      <c r="ADO532"/>
      <c r="ADP532"/>
      <c r="ADQ532"/>
      <c r="ADR532"/>
      <c r="ADS532"/>
      <c r="ADT532"/>
      <c r="ADU532"/>
      <c r="ADV532"/>
      <c r="ADW532"/>
      <c r="ADX532"/>
      <c r="ADY532"/>
      <c r="ADZ532"/>
      <c r="AEA532"/>
      <c r="AEB532"/>
      <c r="AEC532"/>
      <c r="AED532"/>
      <c r="AEE532"/>
      <c r="AEF532"/>
      <c r="AEG532"/>
      <c r="AEH532"/>
      <c r="AEI532"/>
      <c r="AEJ532"/>
      <c r="AEK532"/>
      <c r="AEL532"/>
      <c r="AEM532"/>
      <c r="AEN532"/>
      <c r="AEO532"/>
      <c r="AEP532"/>
      <c r="AEQ532"/>
      <c r="AER532"/>
      <c r="AES532"/>
      <c r="AET532"/>
      <c r="AEU532"/>
      <c r="AEV532"/>
      <c r="AEW532"/>
      <c r="AEX532"/>
      <c r="AEY532"/>
      <c r="AEZ532"/>
      <c r="AFA532"/>
      <c r="AFB532"/>
      <c r="AFC532"/>
      <c r="AFD532"/>
      <c r="AFE532"/>
      <c r="AFF532"/>
      <c r="AFG532"/>
      <c r="AFH532"/>
      <c r="AFI532"/>
      <c r="AFJ532"/>
      <c r="AFK532"/>
      <c r="AFL532"/>
      <c r="AFM532"/>
      <c r="AFN532"/>
      <c r="AFO532"/>
      <c r="AFP532"/>
      <c r="AFQ532"/>
      <c r="AFR532"/>
      <c r="AFS532"/>
      <c r="AFT532"/>
      <c r="AFU532"/>
      <c r="AFV532"/>
      <c r="AFW532"/>
      <c r="AFX532"/>
      <c r="AFY532"/>
      <c r="AFZ532"/>
      <c r="AGA532"/>
      <c r="AGB532"/>
      <c r="AGC532"/>
      <c r="AGD532"/>
      <c r="AGE532"/>
      <c r="AGF532"/>
      <c r="AGG532"/>
      <c r="AGH532"/>
      <c r="AGI532"/>
      <c r="AGJ532"/>
      <c r="AGK532"/>
      <c r="AGL532"/>
      <c r="AGM532"/>
      <c r="AGN532"/>
      <c r="AGO532"/>
      <c r="AGP532"/>
      <c r="AGQ532"/>
      <c r="AGR532"/>
      <c r="AGS532"/>
      <c r="AGT532"/>
      <c r="AGU532"/>
      <c r="AGV532"/>
      <c r="AGW532"/>
      <c r="AGX532"/>
      <c r="AGY532"/>
      <c r="AGZ532"/>
      <c r="AHA532"/>
      <c r="AHB532"/>
      <c r="AHC532"/>
      <c r="AHD532"/>
      <c r="AHE532"/>
      <c r="AHF532"/>
      <c r="AHG532"/>
      <c r="AHH532"/>
      <c r="AHI532"/>
      <c r="AHJ532"/>
      <c r="AHK532"/>
      <c r="AHL532"/>
      <c r="AHM532"/>
      <c r="AHN532"/>
      <c r="AHO532"/>
      <c r="AHP532"/>
      <c r="AHQ532"/>
      <c r="AHR532"/>
      <c r="AHS532"/>
      <c r="AHT532"/>
      <c r="AHU532"/>
      <c r="AHV532"/>
      <c r="AHW532"/>
      <c r="AHX532"/>
      <c r="AHY532"/>
      <c r="AHZ532"/>
      <c r="AIA532"/>
      <c r="AIB532"/>
      <c r="AIC532"/>
      <c r="AID532"/>
      <c r="AIE532"/>
      <c r="AIF532"/>
      <c r="AIG532"/>
      <c r="AIH532"/>
      <c r="AII532"/>
      <c r="AIJ532"/>
      <c r="AIK532"/>
      <c r="AIL532"/>
      <c r="AIM532"/>
      <c r="AIN532"/>
      <c r="AIO532"/>
      <c r="AIP532"/>
      <c r="AIQ532"/>
      <c r="AIR532"/>
      <c r="AIS532"/>
      <c r="AIT532"/>
      <c r="AIU532"/>
      <c r="AIV532"/>
      <c r="AIW532"/>
      <c r="AIX532"/>
      <c r="AIY532"/>
      <c r="AIZ532"/>
      <c r="AJA532"/>
      <c r="AJB532"/>
      <c r="AJC532"/>
      <c r="AJD532"/>
      <c r="AJE532"/>
      <c r="AJF532"/>
      <c r="AJG532"/>
      <c r="AJH532"/>
      <c r="AJI532"/>
      <c r="AJJ532"/>
      <c r="AJK532"/>
      <c r="AJL532"/>
      <c r="AJM532"/>
      <c r="AJN532"/>
      <c r="AJO532"/>
      <c r="AJP532"/>
      <c r="AJQ532"/>
      <c r="AJR532"/>
      <c r="AJS532"/>
      <c r="AJT532"/>
      <c r="AJU532"/>
      <c r="AJV532"/>
      <c r="AJW532"/>
      <c r="AJX532"/>
      <c r="AJY532"/>
      <c r="AJZ532"/>
      <c r="AKA532"/>
      <c r="AKB532"/>
      <c r="AKC532"/>
      <c r="AKD532"/>
      <c r="AKE532"/>
      <c r="AKF532"/>
      <c r="AKG532"/>
      <c r="AKH532"/>
      <c r="AKI532"/>
      <c r="AKJ532"/>
      <c r="AKK532"/>
      <c r="AKL532"/>
      <c r="AKM532"/>
      <c r="AKN532"/>
      <c r="AKO532"/>
      <c r="AKP532"/>
      <c r="AKQ532"/>
      <c r="AKR532"/>
      <c r="AKS532"/>
      <c r="AKT532"/>
      <c r="AKU532"/>
      <c r="AKV532"/>
      <c r="AKW532"/>
      <c r="AKX532"/>
      <c r="AKY532"/>
      <c r="AKZ532"/>
      <c r="ALA532"/>
      <c r="ALB532"/>
      <c r="ALC532"/>
      <c r="ALD532"/>
      <c r="ALE532"/>
      <c r="ALF532"/>
      <c r="ALG532"/>
      <c r="ALH532"/>
      <c r="ALI532"/>
      <c r="ALJ532"/>
      <c r="ALK532"/>
      <c r="ALL532"/>
      <c r="ALM532"/>
      <c r="ALN532"/>
      <c r="ALO532"/>
      <c r="ALP532"/>
      <c r="ALQ532"/>
      <c r="ALR532"/>
      <c r="ALS532"/>
      <c r="ALT532"/>
      <c r="ALU532"/>
      <c r="ALV532"/>
      <c r="ALW532"/>
      <c r="ALX532"/>
      <c r="ALY532"/>
      <c r="ALZ532"/>
      <c r="AMA532"/>
      <c r="AMB532"/>
      <c r="AMC532"/>
      <c r="AMD532"/>
      <c r="AME532"/>
      <c r="AMF532"/>
      <c r="AMG532"/>
      <c r="AMH532"/>
      <c r="AMI532"/>
      <c r="AMJ532"/>
    </row>
    <row r="533" spans="1:1024" ht="20" customHeight="1" x14ac:dyDescent="0.2">
      <c r="A533"/>
      <c r="B533"/>
      <c r="C533"/>
      <c r="D533"/>
      <c r="E533" s="2"/>
      <c r="F533" s="2"/>
      <c r="G533" s="271"/>
      <c r="H533" s="240"/>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c r="IW533"/>
      <c r="IX533"/>
      <c r="IY533"/>
      <c r="IZ533"/>
      <c r="JA533"/>
      <c r="JB533"/>
      <c r="JC533"/>
      <c r="JD533"/>
      <c r="JE533"/>
      <c r="JF533"/>
      <c r="JG533"/>
      <c r="JH533"/>
      <c r="JI533"/>
      <c r="JJ533"/>
      <c r="JK533"/>
      <c r="JL533"/>
      <c r="JM533"/>
      <c r="JN533"/>
      <c r="JO533"/>
      <c r="JP533"/>
      <c r="JQ533"/>
      <c r="JR533"/>
      <c r="JS533"/>
      <c r="JT533"/>
      <c r="JU533"/>
      <c r="JV533"/>
      <c r="JW533"/>
      <c r="JX533"/>
      <c r="JY533"/>
      <c r="JZ533"/>
      <c r="KA533"/>
      <c r="KB533"/>
      <c r="KC533"/>
      <c r="KD533"/>
      <c r="KE533"/>
      <c r="KF533"/>
      <c r="KG533"/>
      <c r="KH533"/>
      <c r="KI533"/>
      <c r="KJ533"/>
      <c r="KK533"/>
      <c r="KL533"/>
      <c r="KM533"/>
      <c r="KN533"/>
      <c r="KO533"/>
      <c r="KP533"/>
      <c r="KQ533"/>
      <c r="KR533"/>
      <c r="KS533"/>
      <c r="KT533"/>
      <c r="KU533"/>
      <c r="KV533"/>
      <c r="KW533"/>
      <c r="KX533"/>
      <c r="KY533"/>
      <c r="KZ533"/>
      <c r="LA533"/>
      <c r="LB533"/>
      <c r="LC533"/>
      <c r="LD533"/>
      <c r="LE533"/>
      <c r="LF533"/>
      <c r="LG533"/>
      <c r="LH533"/>
      <c r="LI533"/>
      <c r="LJ533"/>
      <c r="LK533"/>
      <c r="LL533"/>
      <c r="LM533"/>
      <c r="LN533"/>
      <c r="LO533"/>
      <c r="LP533"/>
      <c r="LQ533"/>
      <c r="LR533"/>
      <c r="LS533"/>
      <c r="LT533"/>
      <c r="LU533"/>
      <c r="LV533"/>
      <c r="LW533"/>
      <c r="LX533"/>
      <c r="LY533"/>
      <c r="LZ533"/>
      <c r="MA533"/>
      <c r="MB533"/>
      <c r="MC533"/>
      <c r="MD533"/>
      <c r="ME533"/>
      <c r="MF533"/>
      <c r="MG533"/>
      <c r="MH533"/>
      <c r="MI533"/>
      <c r="MJ533"/>
      <c r="MK533"/>
      <c r="ML533"/>
      <c r="MM533"/>
      <c r="MN533"/>
      <c r="MO533"/>
      <c r="MP533"/>
      <c r="MQ533"/>
      <c r="MR533"/>
      <c r="MS533"/>
      <c r="MT533"/>
      <c r="MU533"/>
      <c r="MV533"/>
      <c r="MW533"/>
      <c r="MX533"/>
      <c r="MY533"/>
      <c r="MZ533"/>
      <c r="NA533"/>
      <c r="NB533"/>
      <c r="NC533"/>
      <c r="ND533"/>
      <c r="NE533"/>
      <c r="NF533"/>
      <c r="NG533"/>
      <c r="NH533"/>
      <c r="NI533"/>
      <c r="NJ533"/>
      <c r="NK533"/>
      <c r="NL533"/>
      <c r="NM533"/>
      <c r="NN533"/>
      <c r="NO533"/>
      <c r="NP533"/>
      <c r="NQ533"/>
      <c r="NR533"/>
      <c r="NS533"/>
      <c r="NT533"/>
      <c r="NU533"/>
      <c r="NV533"/>
      <c r="NW533"/>
      <c r="NX533"/>
      <c r="NY533"/>
      <c r="NZ533"/>
      <c r="OA533"/>
      <c r="OB533"/>
      <c r="OC533"/>
      <c r="OD533"/>
      <c r="OE533"/>
      <c r="OF533"/>
      <c r="OG533"/>
      <c r="OH533"/>
      <c r="OI533"/>
      <c r="OJ533"/>
      <c r="OK533"/>
      <c r="OL533"/>
      <c r="OM533"/>
      <c r="ON533"/>
      <c r="OO533"/>
      <c r="OP533"/>
      <c r="OQ533"/>
      <c r="OR533"/>
      <c r="OS533"/>
      <c r="OT533"/>
      <c r="OU533"/>
      <c r="OV533"/>
      <c r="OW533"/>
      <c r="OX533"/>
      <c r="OY533"/>
      <c r="OZ533"/>
      <c r="PA533"/>
      <c r="PB533"/>
      <c r="PC533"/>
      <c r="PD533"/>
      <c r="PE533"/>
      <c r="PF533"/>
      <c r="PG533"/>
      <c r="PH533"/>
      <c r="PI533"/>
      <c r="PJ533"/>
      <c r="PK533"/>
      <c r="PL533"/>
      <c r="PM533"/>
      <c r="PN533"/>
      <c r="PO533"/>
      <c r="PP533"/>
      <c r="PQ533"/>
      <c r="PR533"/>
      <c r="PS533"/>
      <c r="PT533"/>
      <c r="PU533"/>
      <c r="PV533"/>
      <c r="PW533"/>
      <c r="PX533"/>
      <c r="PY533"/>
      <c r="PZ533"/>
      <c r="QA533"/>
      <c r="QB533"/>
      <c r="QC533"/>
      <c r="QD533"/>
      <c r="QE533"/>
      <c r="QF533"/>
      <c r="QG533"/>
      <c r="QH533"/>
      <c r="QI533"/>
      <c r="QJ533"/>
      <c r="QK533"/>
      <c r="QL533"/>
      <c r="QM533"/>
      <c r="QN533"/>
      <c r="QO533"/>
      <c r="QP533"/>
      <c r="QQ533"/>
      <c r="QR533"/>
      <c r="QS533"/>
      <c r="QT533"/>
      <c r="QU533"/>
      <c r="QV533"/>
      <c r="QW533"/>
      <c r="QX533"/>
      <c r="QY533"/>
      <c r="QZ533"/>
      <c r="RA533"/>
      <c r="RB533"/>
      <c r="RC533"/>
      <c r="RD533"/>
      <c r="RE533"/>
      <c r="RF533"/>
      <c r="RG533"/>
      <c r="RH533"/>
      <c r="RI533"/>
      <c r="RJ533"/>
      <c r="RK533"/>
      <c r="RL533"/>
      <c r="RM533"/>
      <c r="RN533"/>
      <c r="RO533"/>
      <c r="RP533"/>
      <c r="RQ533"/>
      <c r="RR533"/>
      <c r="RS533"/>
      <c r="RT533"/>
      <c r="RU533"/>
      <c r="RV533"/>
      <c r="RW533"/>
      <c r="RX533"/>
      <c r="RY533"/>
      <c r="RZ533"/>
      <c r="SA533"/>
      <c r="SB533"/>
      <c r="SC533"/>
      <c r="SD533"/>
      <c r="SE533"/>
      <c r="SF533"/>
      <c r="SG533"/>
      <c r="SH533"/>
      <c r="SI533"/>
      <c r="SJ533"/>
      <c r="SK533"/>
      <c r="SL533"/>
      <c r="SM533"/>
      <c r="SN533"/>
      <c r="SO533"/>
      <c r="SP533"/>
      <c r="SQ533"/>
      <c r="SR533"/>
      <c r="SS533"/>
      <c r="ST533"/>
      <c r="SU533"/>
      <c r="SV533"/>
      <c r="SW533"/>
      <c r="SX533"/>
      <c r="SY533"/>
      <c r="SZ533"/>
      <c r="TA533"/>
      <c r="TB533"/>
      <c r="TC533"/>
      <c r="TD533"/>
      <c r="TE533"/>
      <c r="TF533"/>
      <c r="TG533"/>
      <c r="TH533"/>
      <c r="TI533"/>
      <c r="TJ533"/>
      <c r="TK533"/>
      <c r="TL533"/>
      <c r="TM533"/>
      <c r="TN533"/>
      <c r="TO533"/>
      <c r="TP533"/>
      <c r="TQ533"/>
      <c r="TR533"/>
      <c r="TS533"/>
      <c r="TT533"/>
      <c r="TU533"/>
      <c r="TV533"/>
      <c r="TW533"/>
      <c r="TX533"/>
      <c r="TY533"/>
      <c r="TZ533"/>
      <c r="UA533"/>
      <c r="UB533"/>
      <c r="UC533"/>
      <c r="UD533"/>
      <c r="UE533"/>
      <c r="UF533"/>
      <c r="UG533"/>
      <c r="UH533"/>
      <c r="UI533"/>
      <c r="UJ533"/>
      <c r="UK533"/>
      <c r="UL533"/>
      <c r="UM533"/>
      <c r="UN533"/>
      <c r="UO533"/>
      <c r="UP533"/>
      <c r="UQ533"/>
      <c r="UR533"/>
      <c r="US533"/>
      <c r="UT533"/>
      <c r="UU533"/>
      <c r="UV533"/>
      <c r="UW533"/>
      <c r="UX533"/>
      <c r="UY533"/>
      <c r="UZ533"/>
      <c r="VA533"/>
      <c r="VB533"/>
      <c r="VC533"/>
      <c r="VD533"/>
      <c r="VE533"/>
      <c r="VF533"/>
      <c r="VG533"/>
      <c r="VH533"/>
      <c r="VI533"/>
      <c r="VJ533"/>
      <c r="VK533"/>
      <c r="VL533"/>
      <c r="VM533"/>
      <c r="VN533"/>
      <c r="VO533"/>
      <c r="VP533"/>
      <c r="VQ533"/>
      <c r="VR533"/>
      <c r="VS533"/>
      <c r="VT533"/>
      <c r="VU533"/>
      <c r="VV533"/>
      <c r="VW533"/>
      <c r="VX533"/>
      <c r="VY533"/>
      <c r="VZ533"/>
      <c r="WA533"/>
      <c r="WB533"/>
      <c r="WC533"/>
      <c r="WD533"/>
      <c r="WE533"/>
      <c r="WF533"/>
      <c r="WG533"/>
      <c r="WH533"/>
      <c r="WI533"/>
      <c r="WJ533"/>
      <c r="WK533"/>
      <c r="WL533"/>
      <c r="WM533"/>
      <c r="WN533"/>
      <c r="WO533"/>
      <c r="WP533"/>
      <c r="WQ533"/>
      <c r="WR533"/>
      <c r="WS533"/>
      <c r="WT533"/>
      <c r="WU533"/>
      <c r="WV533"/>
      <c r="WW533"/>
      <c r="WX533"/>
      <c r="WY533"/>
      <c r="WZ533"/>
      <c r="XA533"/>
      <c r="XB533"/>
      <c r="XC533"/>
      <c r="XD533"/>
      <c r="XE533"/>
      <c r="XF533"/>
      <c r="XG533"/>
      <c r="XH533"/>
      <c r="XI533"/>
      <c r="XJ533"/>
      <c r="XK533"/>
      <c r="XL533"/>
      <c r="XM533"/>
      <c r="XN533"/>
      <c r="XO533"/>
      <c r="XP533"/>
      <c r="XQ533"/>
      <c r="XR533"/>
      <c r="XS533"/>
      <c r="XT533"/>
      <c r="XU533"/>
      <c r="XV533"/>
      <c r="XW533"/>
      <c r="XX533"/>
      <c r="XY533"/>
      <c r="XZ533"/>
      <c r="YA533"/>
      <c r="YB533"/>
      <c r="YC533"/>
      <c r="YD533"/>
      <c r="YE533"/>
      <c r="YF533"/>
      <c r="YG533"/>
      <c r="YH533"/>
      <c r="YI533"/>
      <c r="YJ533"/>
      <c r="YK533"/>
      <c r="YL533"/>
      <c r="YM533"/>
      <c r="YN533"/>
      <c r="YO533"/>
      <c r="YP533"/>
      <c r="YQ533"/>
      <c r="YR533"/>
      <c r="YS533"/>
      <c r="YT533"/>
      <c r="YU533"/>
      <c r="YV533"/>
      <c r="YW533"/>
      <c r="YX533"/>
      <c r="YY533"/>
      <c r="YZ533"/>
      <c r="ZA533"/>
      <c r="ZB533"/>
      <c r="ZC533"/>
      <c r="ZD533"/>
      <c r="ZE533"/>
      <c r="ZF533"/>
      <c r="ZG533"/>
      <c r="ZH533"/>
      <c r="ZI533"/>
      <c r="ZJ533"/>
      <c r="ZK533"/>
      <c r="ZL533"/>
      <c r="ZM533"/>
      <c r="ZN533"/>
      <c r="ZO533"/>
      <c r="ZP533"/>
      <c r="ZQ533"/>
      <c r="ZR533"/>
      <c r="ZS533"/>
      <c r="ZT533"/>
      <c r="ZU533"/>
      <c r="ZV533"/>
      <c r="ZW533"/>
      <c r="ZX533"/>
      <c r="ZY533"/>
      <c r="ZZ533"/>
      <c r="AAA533"/>
      <c r="AAB533"/>
      <c r="AAC533"/>
      <c r="AAD533"/>
      <c r="AAE533"/>
      <c r="AAF533"/>
      <c r="AAG533"/>
      <c r="AAH533"/>
      <c r="AAI533"/>
      <c r="AAJ533"/>
      <c r="AAK533"/>
      <c r="AAL533"/>
      <c r="AAM533"/>
      <c r="AAN533"/>
      <c r="AAO533"/>
      <c r="AAP533"/>
      <c r="AAQ533"/>
      <c r="AAR533"/>
      <c r="AAS533"/>
      <c r="AAT533"/>
      <c r="AAU533"/>
      <c r="AAV533"/>
      <c r="AAW533"/>
      <c r="AAX533"/>
      <c r="AAY533"/>
      <c r="AAZ533"/>
      <c r="ABA533"/>
      <c r="ABB533"/>
      <c r="ABC533"/>
      <c r="ABD533"/>
      <c r="ABE533"/>
      <c r="ABF533"/>
      <c r="ABG533"/>
      <c r="ABH533"/>
      <c r="ABI533"/>
      <c r="ABJ533"/>
      <c r="ABK533"/>
      <c r="ABL533"/>
      <c r="ABM533"/>
      <c r="ABN533"/>
      <c r="ABO533"/>
      <c r="ABP533"/>
      <c r="ABQ533"/>
      <c r="ABR533"/>
      <c r="ABS533"/>
      <c r="ABT533"/>
      <c r="ABU533"/>
      <c r="ABV533"/>
      <c r="ABW533"/>
      <c r="ABX533"/>
      <c r="ABY533"/>
      <c r="ABZ533"/>
      <c r="ACA533"/>
      <c r="ACB533"/>
      <c r="ACC533"/>
      <c r="ACD533"/>
      <c r="ACE533"/>
      <c r="ACF533"/>
      <c r="ACG533"/>
      <c r="ACH533"/>
      <c r="ACI533"/>
      <c r="ACJ533"/>
      <c r="ACK533"/>
      <c r="ACL533"/>
      <c r="ACM533"/>
      <c r="ACN533"/>
      <c r="ACO533"/>
      <c r="ACP533"/>
      <c r="ACQ533"/>
      <c r="ACR533"/>
      <c r="ACS533"/>
      <c r="ACT533"/>
      <c r="ACU533"/>
      <c r="ACV533"/>
      <c r="ACW533"/>
      <c r="ACX533"/>
      <c r="ACY533"/>
      <c r="ACZ533"/>
      <c r="ADA533"/>
      <c r="ADB533"/>
      <c r="ADC533"/>
      <c r="ADD533"/>
      <c r="ADE533"/>
      <c r="ADF533"/>
      <c r="ADG533"/>
      <c r="ADH533"/>
      <c r="ADI533"/>
      <c r="ADJ533"/>
      <c r="ADK533"/>
      <c r="ADL533"/>
      <c r="ADM533"/>
      <c r="ADN533"/>
      <c r="ADO533"/>
      <c r="ADP533"/>
      <c r="ADQ533"/>
      <c r="ADR533"/>
      <c r="ADS533"/>
      <c r="ADT533"/>
      <c r="ADU533"/>
      <c r="ADV533"/>
      <c r="ADW533"/>
      <c r="ADX533"/>
      <c r="ADY533"/>
      <c r="ADZ533"/>
      <c r="AEA533"/>
      <c r="AEB533"/>
      <c r="AEC533"/>
      <c r="AED533"/>
      <c r="AEE533"/>
      <c r="AEF533"/>
      <c r="AEG533"/>
      <c r="AEH533"/>
      <c r="AEI533"/>
      <c r="AEJ533"/>
      <c r="AEK533"/>
      <c r="AEL533"/>
      <c r="AEM533"/>
      <c r="AEN533"/>
      <c r="AEO533"/>
      <c r="AEP533"/>
      <c r="AEQ533"/>
      <c r="AER533"/>
      <c r="AES533"/>
      <c r="AET533"/>
      <c r="AEU533"/>
      <c r="AEV533"/>
      <c r="AEW533"/>
      <c r="AEX533"/>
      <c r="AEY533"/>
      <c r="AEZ533"/>
      <c r="AFA533"/>
      <c r="AFB533"/>
      <c r="AFC533"/>
      <c r="AFD533"/>
      <c r="AFE533"/>
      <c r="AFF533"/>
      <c r="AFG533"/>
      <c r="AFH533"/>
      <c r="AFI533"/>
      <c r="AFJ533"/>
      <c r="AFK533"/>
      <c r="AFL533"/>
      <c r="AFM533"/>
      <c r="AFN533"/>
      <c r="AFO533"/>
      <c r="AFP533"/>
      <c r="AFQ533"/>
      <c r="AFR533"/>
      <c r="AFS533"/>
      <c r="AFT533"/>
      <c r="AFU533"/>
      <c r="AFV533"/>
      <c r="AFW533"/>
      <c r="AFX533"/>
      <c r="AFY533"/>
      <c r="AFZ533"/>
      <c r="AGA533"/>
      <c r="AGB533"/>
      <c r="AGC533"/>
      <c r="AGD533"/>
      <c r="AGE533"/>
      <c r="AGF533"/>
      <c r="AGG533"/>
      <c r="AGH533"/>
      <c r="AGI533"/>
      <c r="AGJ533"/>
      <c r="AGK533"/>
      <c r="AGL533"/>
      <c r="AGM533"/>
      <c r="AGN533"/>
      <c r="AGO533"/>
      <c r="AGP533"/>
      <c r="AGQ533"/>
      <c r="AGR533"/>
      <c r="AGS533"/>
      <c r="AGT533"/>
      <c r="AGU533"/>
      <c r="AGV533"/>
      <c r="AGW533"/>
      <c r="AGX533"/>
      <c r="AGY533"/>
      <c r="AGZ533"/>
      <c r="AHA533"/>
      <c r="AHB533"/>
      <c r="AHC533"/>
      <c r="AHD533"/>
      <c r="AHE533"/>
      <c r="AHF533"/>
      <c r="AHG533"/>
      <c r="AHH533"/>
      <c r="AHI533"/>
      <c r="AHJ533"/>
      <c r="AHK533"/>
      <c r="AHL533"/>
      <c r="AHM533"/>
      <c r="AHN533"/>
      <c r="AHO533"/>
      <c r="AHP533"/>
      <c r="AHQ533"/>
      <c r="AHR533"/>
      <c r="AHS533"/>
      <c r="AHT533"/>
      <c r="AHU533"/>
      <c r="AHV533"/>
      <c r="AHW533"/>
      <c r="AHX533"/>
      <c r="AHY533"/>
      <c r="AHZ533"/>
      <c r="AIA533"/>
      <c r="AIB533"/>
      <c r="AIC533"/>
      <c r="AID533"/>
      <c r="AIE533"/>
      <c r="AIF533"/>
      <c r="AIG533"/>
      <c r="AIH533"/>
      <c r="AII533"/>
      <c r="AIJ533"/>
      <c r="AIK533"/>
      <c r="AIL533"/>
      <c r="AIM533"/>
      <c r="AIN533"/>
      <c r="AIO533"/>
      <c r="AIP533"/>
      <c r="AIQ533"/>
      <c r="AIR533"/>
      <c r="AIS533"/>
      <c r="AIT533"/>
      <c r="AIU533"/>
      <c r="AIV533"/>
      <c r="AIW533"/>
      <c r="AIX533"/>
      <c r="AIY533"/>
      <c r="AIZ533"/>
      <c r="AJA533"/>
      <c r="AJB533"/>
      <c r="AJC533"/>
      <c r="AJD533"/>
      <c r="AJE533"/>
      <c r="AJF533"/>
      <c r="AJG533"/>
      <c r="AJH533"/>
      <c r="AJI533"/>
      <c r="AJJ533"/>
      <c r="AJK533"/>
      <c r="AJL533"/>
      <c r="AJM533"/>
      <c r="AJN533"/>
      <c r="AJO533"/>
      <c r="AJP533"/>
      <c r="AJQ533"/>
      <c r="AJR533"/>
      <c r="AJS533"/>
      <c r="AJT533"/>
      <c r="AJU533"/>
      <c r="AJV533"/>
      <c r="AJW533"/>
      <c r="AJX533"/>
      <c r="AJY533"/>
      <c r="AJZ533"/>
      <c r="AKA533"/>
      <c r="AKB533"/>
      <c r="AKC533"/>
      <c r="AKD533"/>
      <c r="AKE533"/>
      <c r="AKF533"/>
      <c r="AKG533"/>
      <c r="AKH533"/>
      <c r="AKI533"/>
      <c r="AKJ533"/>
      <c r="AKK533"/>
      <c r="AKL533"/>
      <c r="AKM533"/>
      <c r="AKN533"/>
      <c r="AKO533"/>
      <c r="AKP533"/>
      <c r="AKQ533"/>
      <c r="AKR533"/>
      <c r="AKS533"/>
      <c r="AKT533"/>
      <c r="AKU533"/>
      <c r="AKV533"/>
      <c r="AKW533"/>
      <c r="AKX533"/>
      <c r="AKY533"/>
      <c r="AKZ533"/>
      <c r="ALA533"/>
      <c r="ALB533"/>
      <c r="ALC533"/>
      <c r="ALD533"/>
      <c r="ALE533"/>
      <c r="ALF533"/>
      <c r="ALG533"/>
      <c r="ALH533"/>
      <c r="ALI533"/>
      <c r="ALJ533"/>
      <c r="ALK533"/>
      <c r="ALL533"/>
      <c r="ALM533"/>
      <c r="ALN533"/>
      <c r="ALO533"/>
      <c r="ALP533"/>
      <c r="ALQ533"/>
      <c r="ALR533"/>
      <c r="ALS533"/>
      <c r="ALT533"/>
      <c r="ALU533"/>
      <c r="ALV533"/>
      <c r="ALW533"/>
      <c r="ALX533"/>
      <c r="ALY533"/>
      <c r="ALZ533"/>
      <c r="AMA533"/>
      <c r="AMB533"/>
      <c r="AMC533"/>
      <c r="AMD533"/>
      <c r="AME533"/>
      <c r="AMF533"/>
      <c r="AMG533"/>
      <c r="AMH533"/>
      <c r="AMI533"/>
      <c r="AMJ533"/>
    </row>
    <row r="534" spans="1:1024" ht="20" customHeight="1" x14ac:dyDescent="0.2">
      <c r="A534"/>
      <c r="B534"/>
      <c r="C534"/>
      <c r="D534"/>
      <c r="E534" s="2"/>
      <c r="F534" s="2"/>
      <c r="G534" s="271"/>
      <c r="H534" s="240"/>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c r="AAA534"/>
      <c r="AAB534"/>
      <c r="AAC534"/>
      <c r="AAD534"/>
      <c r="AAE534"/>
      <c r="AAF534"/>
      <c r="AAG534"/>
      <c r="AAH534"/>
      <c r="AAI534"/>
      <c r="AAJ534"/>
      <c r="AAK534"/>
      <c r="AAL534"/>
      <c r="AAM534"/>
      <c r="AAN534"/>
      <c r="AAO534"/>
      <c r="AAP534"/>
      <c r="AAQ534"/>
      <c r="AAR534"/>
      <c r="AAS534"/>
      <c r="AAT534"/>
      <c r="AAU534"/>
      <c r="AAV534"/>
      <c r="AAW534"/>
      <c r="AAX534"/>
      <c r="AAY534"/>
      <c r="AAZ534"/>
      <c r="ABA534"/>
      <c r="ABB534"/>
      <c r="ABC534"/>
      <c r="ABD534"/>
      <c r="ABE534"/>
      <c r="ABF534"/>
      <c r="ABG534"/>
      <c r="ABH534"/>
      <c r="ABI534"/>
      <c r="ABJ534"/>
      <c r="ABK534"/>
      <c r="ABL534"/>
      <c r="ABM534"/>
      <c r="ABN534"/>
      <c r="ABO534"/>
      <c r="ABP534"/>
      <c r="ABQ534"/>
      <c r="ABR534"/>
      <c r="ABS534"/>
      <c r="ABT534"/>
      <c r="ABU534"/>
      <c r="ABV534"/>
      <c r="ABW534"/>
      <c r="ABX534"/>
      <c r="ABY534"/>
      <c r="ABZ534"/>
      <c r="ACA534"/>
      <c r="ACB534"/>
      <c r="ACC534"/>
      <c r="ACD534"/>
      <c r="ACE534"/>
      <c r="ACF534"/>
      <c r="ACG534"/>
      <c r="ACH534"/>
      <c r="ACI534"/>
      <c r="ACJ534"/>
      <c r="ACK534"/>
      <c r="ACL534"/>
      <c r="ACM534"/>
      <c r="ACN534"/>
      <c r="ACO534"/>
      <c r="ACP534"/>
      <c r="ACQ534"/>
      <c r="ACR534"/>
      <c r="ACS534"/>
      <c r="ACT534"/>
      <c r="ACU534"/>
      <c r="ACV534"/>
      <c r="ACW534"/>
      <c r="ACX534"/>
      <c r="ACY534"/>
      <c r="ACZ534"/>
      <c r="ADA534"/>
      <c r="ADB534"/>
      <c r="ADC534"/>
      <c r="ADD534"/>
      <c r="ADE534"/>
      <c r="ADF534"/>
      <c r="ADG534"/>
      <c r="ADH534"/>
      <c r="ADI534"/>
      <c r="ADJ534"/>
      <c r="ADK534"/>
      <c r="ADL534"/>
      <c r="ADM534"/>
      <c r="ADN534"/>
      <c r="ADO534"/>
      <c r="ADP534"/>
      <c r="ADQ534"/>
      <c r="ADR534"/>
      <c r="ADS534"/>
      <c r="ADT534"/>
      <c r="ADU534"/>
      <c r="ADV534"/>
      <c r="ADW534"/>
      <c r="ADX534"/>
      <c r="ADY534"/>
      <c r="ADZ534"/>
      <c r="AEA534"/>
      <c r="AEB534"/>
      <c r="AEC534"/>
      <c r="AED534"/>
      <c r="AEE534"/>
      <c r="AEF534"/>
      <c r="AEG534"/>
      <c r="AEH534"/>
      <c r="AEI534"/>
      <c r="AEJ534"/>
      <c r="AEK534"/>
      <c r="AEL534"/>
      <c r="AEM534"/>
      <c r="AEN534"/>
      <c r="AEO534"/>
      <c r="AEP534"/>
      <c r="AEQ534"/>
      <c r="AER534"/>
      <c r="AES534"/>
      <c r="AET534"/>
      <c r="AEU534"/>
      <c r="AEV534"/>
      <c r="AEW534"/>
      <c r="AEX534"/>
      <c r="AEY534"/>
      <c r="AEZ534"/>
      <c r="AFA534"/>
      <c r="AFB534"/>
      <c r="AFC534"/>
      <c r="AFD534"/>
      <c r="AFE534"/>
      <c r="AFF534"/>
      <c r="AFG534"/>
      <c r="AFH534"/>
      <c r="AFI534"/>
      <c r="AFJ534"/>
      <c r="AFK534"/>
      <c r="AFL534"/>
      <c r="AFM534"/>
      <c r="AFN534"/>
      <c r="AFO534"/>
      <c r="AFP534"/>
      <c r="AFQ534"/>
      <c r="AFR534"/>
      <c r="AFS534"/>
      <c r="AFT534"/>
      <c r="AFU534"/>
      <c r="AFV534"/>
      <c r="AFW534"/>
      <c r="AFX534"/>
      <c r="AFY534"/>
      <c r="AFZ534"/>
      <c r="AGA534"/>
      <c r="AGB534"/>
      <c r="AGC534"/>
      <c r="AGD534"/>
      <c r="AGE534"/>
      <c r="AGF534"/>
      <c r="AGG534"/>
      <c r="AGH534"/>
      <c r="AGI534"/>
      <c r="AGJ534"/>
      <c r="AGK534"/>
      <c r="AGL534"/>
      <c r="AGM534"/>
      <c r="AGN534"/>
      <c r="AGO534"/>
      <c r="AGP534"/>
      <c r="AGQ534"/>
      <c r="AGR534"/>
      <c r="AGS534"/>
      <c r="AGT534"/>
      <c r="AGU534"/>
      <c r="AGV534"/>
      <c r="AGW534"/>
      <c r="AGX534"/>
      <c r="AGY534"/>
      <c r="AGZ534"/>
      <c r="AHA534"/>
      <c r="AHB534"/>
      <c r="AHC534"/>
      <c r="AHD534"/>
      <c r="AHE534"/>
      <c r="AHF534"/>
      <c r="AHG534"/>
      <c r="AHH534"/>
      <c r="AHI534"/>
      <c r="AHJ534"/>
      <c r="AHK534"/>
      <c r="AHL534"/>
      <c r="AHM534"/>
      <c r="AHN534"/>
      <c r="AHO534"/>
      <c r="AHP534"/>
      <c r="AHQ534"/>
      <c r="AHR534"/>
      <c r="AHS534"/>
      <c r="AHT534"/>
      <c r="AHU534"/>
      <c r="AHV534"/>
      <c r="AHW534"/>
      <c r="AHX534"/>
      <c r="AHY534"/>
      <c r="AHZ534"/>
      <c r="AIA534"/>
      <c r="AIB534"/>
      <c r="AIC534"/>
      <c r="AID534"/>
      <c r="AIE534"/>
      <c r="AIF534"/>
      <c r="AIG534"/>
      <c r="AIH534"/>
      <c r="AII534"/>
      <c r="AIJ534"/>
      <c r="AIK534"/>
      <c r="AIL534"/>
      <c r="AIM534"/>
      <c r="AIN534"/>
      <c r="AIO534"/>
      <c r="AIP534"/>
      <c r="AIQ534"/>
      <c r="AIR534"/>
      <c r="AIS534"/>
      <c r="AIT534"/>
      <c r="AIU534"/>
      <c r="AIV534"/>
      <c r="AIW534"/>
      <c r="AIX534"/>
      <c r="AIY534"/>
      <c r="AIZ534"/>
      <c r="AJA534"/>
      <c r="AJB534"/>
      <c r="AJC534"/>
      <c r="AJD534"/>
      <c r="AJE534"/>
      <c r="AJF534"/>
      <c r="AJG534"/>
      <c r="AJH534"/>
      <c r="AJI534"/>
      <c r="AJJ534"/>
      <c r="AJK534"/>
      <c r="AJL534"/>
      <c r="AJM534"/>
      <c r="AJN534"/>
      <c r="AJO534"/>
      <c r="AJP534"/>
      <c r="AJQ534"/>
      <c r="AJR534"/>
      <c r="AJS534"/>
      <c r="AJT534"/>
      <c r="AJU534"/>
      <c r="AJV534"/>
      <c r="AJW534"/>
      <c r="AJX534"/>
      <c r="AJY534"/>
      <c r="AJZ534"/>
      <c r="AKA534"/>
      <c r="AKB534"/>
      <c r="AKC534"/>
      <c r="AKD534"/>
      <c r="AKE534"/>
      <c r="AKF534"/>
      <c r="AKG534"/>
      <c r="AKH534"/>
      <c r="AKI534"/>
      <c r="AKJ534"/>
      <c r="AKK534"/>
      <c r="AKL534"/>
      <c r="AKM534"/>
      <c r="AKN534"/>
      <c r="AKO534"/>
      <c r="AKP534"/>
      <c r="AKQ534"/>
      <c r="AKR534"/>
      <c r="AKS534"/>
      <c r="AKT534"/>
      <c r="AKU534"/>
      <c r="AKV534"/>
      <c r="AKW534"/>
      <c r="AKX534"/>
      <c r="AKY534"/>
      <c r="AKZ534"/>
      <c r="ALA534"/>
      <c r="ALB534"/>
      <c r="ALC534"/>
      <c r="ALD534"/>
      <c r="ALE534"/>
      <c r="ALF534"/>
      <c r="ALG534"/>
      <c r="ALH534"/>
      <c r="ALI534"/>
      <c r="ALJ534"/>
      <c r="ALK534"/>
      <c r="ALL534"/>
      <c r="ALM534"/>
      <c r="ALN534"/>
      <c r="ALO534"/>
      <c r="ALP534"/>
      <c r="ALQ534"/>
      <c r="ALR534"/>
      <c r="ALS534"/>
      <c r="ALT534"/>
      <c r="ALU534"/>
      <c r="ALV534"/>
      <c r="ALW534"/>
      <c r="ALX534"/>
      <c r="ALY534"/>
      <c r="ALZ534"/>
      <c r="AMA534"/>
      <c r="AMB534"/>
      <c r="AMC534"/>
      <c r="AMD534"/>
      <c r="AME534"/>
      <c r="AMF534"/>
      <c r="AMG534"/>
      <c r="AMH534"/>
      <c r="AMI534"/>
      <c r="AMJ534"/>
    </row>
    <row r="535" spans="1:1024" ht="20" customHeight="1" x14ac:dyDescent="0.2">
      <c r="A535"/>
      <c r="B535"/>
      <c r="C535"/>
      <c r="D535"/>
      <c r="E535" s="2"/>
      <c r="F535" s="2"/>
      <c r="G535" s="271"/>
      <c r="H535" s="240"/>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c r="AAA535"/>
      <c r="AAB535"/>
      <c r="AAC535"/>
      <c r="AAD535"/>
      <c r="AAE535"/>
      <c r="AAF535"/>
      <c r="AAG535"/>
      <c r="AAH535"/>
      <c r="AAI535"/>
      <c r="AAJ535"/>
      <c r="AAK535"/>
      <c r="AAL535"/>
      <c r="AAM535"/>
      <c r="AAN535"/>
      <c r="AAO535"/>
      <c r="AAP535"/>
      <c r="AAQ535"/>
      <c r="AAR535"/>
      <c r="AAS535"/>
      <c r="AAT535"/>
      <c r="AAU535"/>
      <c r="AAV535"/>
      <c r="AAW535"/>
      <c r="AAX535"/>
      <c r="AAY535"/>
      <c r="AAZ535"/>
      <c r="ABA535"/>
      <c r="ABB535"/>
      <c r="ABC535"/>
      <c r="ABD535"/>
      <c r="ABE535"/>
      <c r="ABF535"/>
      <c r="ABG535"/>
      <c r="ABH535"/>
      <c r="ABI535"/>
      <c r="ABJ535"/>
      <c r="ABK535"/>
      <c r="ABL535"/>
      <c r="ABM535"/>
      <c r="ABN535"/>
      <c r="ABO535"/>
      <c r="ABP535"/>
      <c r="ABQ535"/>
      <c r="ABR535"/>
      <c r="ABS535"/>
      <c r="ABT535"/>
      <c r="ABU535"/>
      <c r="ABV535"/>
      <c r="ABW535"/>
      <c r="ABX535"/>
      <c r="ABY535"/>
      <c r="ABZ535"/>
      <c r="ACA535"/>
      <c r="ACB535"/>
      <c r="ACC535"/>
      <c r="ACD535"/>
      <c r="ACE535"/>
      <c r="ACF535"/>
      <c r="ACG535"/>
      <c r="ACH535"/>
      <c r="ACI535"/>
      <c r="ACJ535"/>
      <c r="ACK535"/>
      <c r="ACL535"/>
      <c r="ACM535"/>
      <c r="ACN535"/>
      <c r="ACO535"/>
      <c r="ACP535"/>
      <c r="ACQ535"/>
      <c r="ACR535"/>
      <c r="ACS535"/>
      <c r="ACT535"/>
      <c r="ACU535"/>
      <c r="ACV535"/>
      <c r="ACW535"/>
      <c r="ACX535"/>
      <c r="ACY535"/>
      <c r="ACZ535"/>
      <c r="ADA535"/>
      <c r="ADB535"/>
      <c r="ADC535"/>
      <c r="ADD535"/>
      <c r="ADE535"/>
      <c r="ADF535"/>
      <c r="ADG535"/>
      <c r="ADH535"/>
      <c r="ADI535"/>
      <c r="ADJ535"/>
      <c r="ADK535"/>
      <c r="ADL535"/>
      <c r="ADM535"/>
      <c r="ADN535"/>
      <c r="ADO535"/>
      <c r="ADP535"/>
      <c r="ADQ535"/>
      <c r="ADR535"/>
      <c r="ADS535"/>
      <c r="ADT535"/>
      <c r="ADU535"/>
      <c r="ADV535"/>
      <c r="ADW535"/>
      <c r="ADX535"/>
      <c r="ADY535"/>
      <c r="ADZ535"/>
      <c r="AEA535"/>
      <c r="AEB535"/>
      <c r="AEC535"/>
      <c r="AED535"/>
      <c r="AEE535"/>
      <c r="AEF535"/>
      <c r="AEG535"/>
      <c r="AEH535"/>
      <c r="AEI535"/>
      <c r="AEJ535"/>
      <c r="AEK535"/>
      <c r="AEL535"/>
      <c r="AEM535"/>
      <c r="AEN535"/>
      <c r="AEO535"/>
      <c r="AEP535"/>
      <c r="AEQ535"/>
      <c r="AER535"/>
      <c r="AES535"/>
      <c r="AET535"/>
      <c r="AEU535"/>
      <c r="AEV535"/>
      <c r="AEW535"/>
      <c r="AEX535"/>
      <c r="AEY535"/>
      <c r="AEZ535"/>
      <c r="AFA535"/>
      <c r="AFB535"/>
      <c r="AFC535"/>
      <c r="AFD535"/>
      <c r="AFE535"/>
      <c r="AFF535"/>
      <c r="AFG535"/>
      <c r="AFH535"/>
      <c r="AFI535"/>
      <c r="AFJ535"/>
      <c r="AFK535"/>
      <c r="AFL535"/>
      <c r="AFM535"/>
      <c r="AFN535"/>
      <c r="AFO535"/>
      <c r="AFP535"/>
      <c r="AFQ535"/>
      <c r="AFR535"/>
      <c r="AFS535"/>
      <c r="AFT535"/>
      <c r="AFU535"/>
      <c r="AFV535"/>
      <c r="AFW535"/>
      <c r="AFX535"/>
      <c r="AFY535"/>
      <c r="AFZ535"/>
      <c r="AGA535"/>
      <c r="AGB535"/>
      <c r="AGC535"/>
      <c r="AGD535"/>
      <c r="AGE535"/>
      <c r="AGF535"/>
      <c r="AGG535"/>
      <c r="AGH535"/>
      <c r="AGI535"/>
      <c r="AGJ535"/>
      <c r="AGK535"/>
      <c r="AGL535"/>
      <c r="AGM535"/>
      <c r="AGN535"/>
      <c r="AGO535"/>
      <c r="AGP535"/>
      <c r="AGQ535"/>
      <c r="AGR535"/>
      <c r="AGS535"/>
      <c r="AGT535"/>
      <c r="AGU535"/>
      <c r="AGV535"/>
      <c r="AGW535"/>
      <c r="AGX535"/>
      <c r="AGY535"/>
      <c r="AGZ535"/>
      <c r="AHA535"/>
      <c r="AHB535"/>
      <c r="AHC535"/>
      <c r="AHD535"/>
      <c r="AHE535"/>
      <c r="AHF535"/>
      <c r="AHG535"/>
      <c r="AHH535"/>
      <c r="AHI535"/>
      <c r="AHJ535"/>
      <c r="AHK535"/>
      <c r="AHL535"/>
      <c r="AHM535"/>
      <c r="AHN535"/>
      <c r="AHO535"/>
      <c r="AHP535"/>
      <c r="AHQ535"/>
      <c r="AHR535"/>
      <c r="AHS535"/>
      <c r="AHT535"/>
      <c r="AHU535"/>
      <c r="AHV535"/>
      <c r="AHW535"/>
      <c r="AHX535"/>
      <c r="AHY535"/>
      <c r="AHZ535"/>
      <c r="AIA535"/>
      <c r="AIB535"/>
      <c r="AIC535"/>
      <c r="AID535"/>
      <c r="AIE535"/>
      <c r="AIF535"/>
      <c r="AIG535"/>
      <c r="AIH535"/>
      <c r="AII535"/>
      <c r="AIJ535"/>
      <c r="AIK535"/>
      <c r="AIL535"/>
      <c r="AIM535"/>
      <c r="AIN535"/>
      <c r="AIO535"/>
      <c r="AIP535"/>
      <c r="AIQ535"/>
      <c r="AIR535"/>
      <c r="AIS535"/>
      <c r="AIT535"/>
      <c r="AIU535"/>
      <c r="AIV535"/>
      <c r="AIW535"/>
      <c r="AIX535"/>
      <c r="AIY535"/>
      <c r="AIZ535"/>
      <c r="AJA535"/>
      <c r="AJB535"/>
      <c r="AJC535"/>
      <c r="AJD535"/>
      <c r="AJE535"/>
      <c r="AJF535"/>
      <c r="AJG535"/>
      <c r="AJH535"/>
      <c r="AJI535"/>
      <c r="AJJ535"/>
      <c r="AJK535"/>
      <c r="AJL535"/>
      <c r="AJM535"/>
      <c r="AJN535"/>
      <c r="AJO535"/>
      <c r="AJP535"/>
      <c r="AJQ535"/>
      <c r="AJR535"/>
      <c r="AJS535"/>
      <c r="AJT535"/>
      <c r="AJU535"/>
      <c r="AJV535"/>
      <c r="AJW535"/>
      <c r="AJX535"/>
      <c r="AJY535"/>
      <c r="AJZ535"/>
      <c r="AKA535"/>
      <c r="AKB535"/>
      <c r="AKC535"/>
      <c r="AKD535"/>
      <c r="AKE535"/>
      <c r="AKF535"/>
      <c r="AKG535"/>
      <c r="AKH535"/>
      <c r="AKI535"/>
      <c r="AKJ535"/>
      <c r="AKK535"/>
      <c r="AKL535"/>
      <c r="AKM535"/>
      <c r="AKN535"/>
      <c r="AKO535"/>
      <c r="AKP535"/>
      <c r="AKQ535"/>
      <c r="AKR535"/>
      <c r="AKS535"/>
      <c r="AKT535"/>
      <c r="AKU535"/>
      <c r="AKV535"/>
      <c r="AKW535"/>
      <c r="AKX535"/>
      <c r="AKY535"/>
      <c r="AKZ535"/>
      <c r="ALA535"/>
      <c r="ALB535"/>
      <c r="ALC535"/>
      <c r="ALD535"/>
      <c r="ALE535"/>
      <c r="ALF535"/>
      <c r="ALG535"/>
      <c r="ALH535"/>
      <c r="ALI535"/>
      <c r="ALJ535"/>
      <c r="ALK535"/>
      <c r="ALL535"/>
      <c r="ALM535"/>
      <c r="ALN535"/>
      <c r="ALO535"/>
      <c r="ALP535"/>
      <c r="ALQ535"/>
      <c r="ALR535"/>
      <c r="ALS535"/>
      <c r="ALT535"/>
      <c r="ALU535"/>
      <c r="ALV535"/>
      <c r="ALW535"/>
      <c r="ALX535"/>
      <c r="ALY535"/>
      <c r="ALZ535"/>
      <c r="AMA535"/>
      <c r="AMB535"/>
      <c r="AMC535"/>
      <c r="AMD535"/>
      <c r="AME535"/>
      <c r="AMF535"/>
      <c r="AMG535"/>
      <c r="AMH535"/>
      <c r="AMI535"/>
      <c r="AMJ535"/>
    </row>
    <row r="536" spans="1:1024" ht="20" customHeight="1" x14ac:dyDescent="0.2">
      <c r="A536"/>
      <c r="B536"/>
      <c r="C536"/>
      <c r="D536"/>
      <c r="E536" s="2"/>
      <c r="F536" s="2"/>
      <c r="G536" s="271"/>
      <c r="H536" s="240"/>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c r="AAA536"/>
      <c r="AAB536"/>
      <c r="AAC536"/>
      <c r="AAD536"/>
      <c r="AAE536"/>
      <c r="AAF536"/>
      <c r="AAG536"/>
      <c r="AAH536"/>
      <c r="AAI536"/>
      <c r="AAJ536"/>
      <c r="AAK536"/>
      <c r="AAL536"/>
      <c r="AAM536"/>
      <c r="AAN536"/>
      <c r="AAO536"/>
      <c r="AAP536"/>
      <c r="AAQ536"/>
      <c r="AAR536"/>
      <c r="AAS536"/>
      <c r="AAT536"/>
      <c r="AAU536"/>
      <c r="AAV536"/>
      <c r="AAW536"/>
      <c r="AAX536"/>
      <c r="AAY536"/>
      <c r="AAZ536"/>
      <c r="ABA536"/>
      <c r="ABB536"/>
      <c r="ABC536"/>
      <c r="ABD536"/>
      <c r="ABE536"/>
      <c r="ABF536"/>
      <c r="ABG536"/>
      <c r="ABH536"/>
      <c r="ABI536"/>
      <c r="ABJ536"/>
      <c r="ABK536"/>
      <c r="ABL536"/>
      <c r="ABM536"/>
      <c r="ABN536"/>
      <c r="ABO536"/>
      <c r="ABP536"/>
      <c r="ABQ536"/>
      <c r="ABR536"/>
      <c r="ABS536"/>
      <c r="ABT536"/>
      <c r="ABU536"/>
      <c r="ABV536"/>
      <c r="ABW536"/>
      <c r="ABX536"/>
      <c r="ABY536"/>
      <c r="ABZ536"/>
      <c r="ACA536"/>
      <c r="ACB536"/>
      <c r="ACC536"/>
      <c r="ACD536"/>
      <c r="ACE536"/>
      <c r="ACF536"/>
      <c r="ACG536"/>
      <c r="ACH536"/>
      <c r="ACI536"/>
      <c r="ACJ536"/>
      <c r="ACK536"/>
      <c r="ACL536"/>
      <c r="ACM536"/>
      <c r="ACN536"/>
      <c r="ACO536"/>
      <c r="ACP536"/>
      <c r="ACQ536"/>
      <c r="ACR536"/>
      <c r="ACS536"/>
      <c r="ACT536"/>
      <c r="ACU536"/>
      <c r="ACV536"/>
      <c r="ACW536"/>
      <c r="ACX536"/>
      <c r="ACY536"/>
      <c r="ACZ536"/>
      <c r="ADA536"/>
      <c r="ADB536"/>
      <c r="ADC536"/>
      <c r="ADD536"/>
      <c r="ADE536"/>
      <c r="ADF536"/>
      <c r="ADG536"/>
      <c r="ADH536"/>
      <c r="ADI536"/>
      <c r="ADJ536"/>
      <c r="ADK536"/>
      <c r="ADL536"/>
      <c r="ADM536"/>
      <c r="ADN536"/>
      <c r="ADO536"/>
      <c r="ADP536"/>
      <c r="ADQ536"/>
      <c r="ADR536"/>
      <c r="ADS536"/>
      <c r="ADT536"/>
      <c r="ADU536"/>
      <c r="ADV536"/>
      <c r="ADW536"/>
      <c r="ADX536"/>
      <c r="ADY536"/>
      <c r="ADZ536"/>
      <c r="AEA536"/>
      <c r="AEB536"/>
      <c r="AEC536"/>
      <c r="AED536"/>
      <c r="AEE536"/>
      <c r="AEF536"/>
      <c r="AEG536"/>
      <c r="AEH536"/>
      <c r="AEI536"/>
      <c r="AEJ536"/>
      <c r="AEK536"/>
      <c r="AEL536"/>
      <c r="AEM536"/>
      <c r="AEN536"/>
      <c r="AEO536"/>
      <c r="AEP536"/>
      <c r="AEQ536"/>
      <c r="AER536"/>
      <c r="AES536"/>
      <c r="AET536"/>
      <c r="AEU536"/>
      <c r="AEV536"/>
      <c r="AEW536"/>
      <c r="AEX536"/>
      <c r="AEY536"/>
      <c r="AEZ536"/>
      <c r="AFA536"/>
      <c r="AFB536"/>
      <c r="AFC536"/>
      <c r="AFD536"/>
      <c r="AFE536"/>
      <c r="AFF536"/>
      <c r="AFG536"/>
      <c r="AFH536"/>
      <c r="AFI536"/>
      <c r="AFJ536"/>
      <c r="AFK536"/>
      <c r="AFL536"/>
      <c r="AFM536"/>
      <c r="AFN536"/>
      <c r="AFO536"/>
      <c r="AFP536"/>
      <c r="AFQ536"/>
      <c r="AFR536"/>
      <c r="AFS536"/>
      <c r="AFT536"/>
      <c r="AFU536"/>
      <c r="AFV536"/>
      <c r="AFW536"/>
      <c r="AFX536"/>
      <c r="AFY536"/>
      <c r="AFZ536"/>
      <c r="AGA536"/>
      <c r="AGB536"/>
      <c r="AGC536"/>
      <c r="AGD536"/>
      <c r="AGE536"/>
      <c r="AGF536"/>
      <c r="AGG536"/>
      <c r="AGH536"/>
      <c r="AGI536"/>
      <c r="AGJ536"/>
      <c r="AGK536"/>
      <c r="AGL536"/>
      <c r="AGM536"/>
      <c r="AGN536"/>
      <c r="AGO536"/>
      <c r="AGP536"/>
      <c r="AGQ536"/>
      <c r="AGR536"/>
      <c r="AGS536"/>
      <c r="AGT536"/>
      <c r="AGU536"/>
      <c r="AGV536"/>
      <c r="AGW536"/>
      <c r="AGX536"/>
      <c r="AGY536"/>
      <c r="AGZ536"/>
      <c r="AHA536"/>
      <c r="AHB536"/>
      <c r="AHC536"/>
      <c r="AHD536"/>
      <c r="AHE536"/>
      <c r="AHF536"/>
      <c r="AHG536"/>
      <c r="AHH536"/>
      <c r="AHI536"/>
      <c r="AHJ536"/>
      <c r="AHK536"/>
      <c r="AHL536"/>
      <c r="AHM536"/>
      <c r="AHN536"/>
      <c r="AHO536"/>
      <c r="AHP536"/>
      <c r="AHQ536"/>
      <c r="AHR536"/>
      <c r="AHS536"/>
      <c r="AHT536"/>
      <c r="AHU536"/>
      <c r="AHV536"/>
      <c r="AHW536"/>
      <c r="AHX536"/>
      <c r="AHY536"/>
      <c r="AHZ536"/>
      <c r="AIA536"/>
      <c r="AIB536"/>
      <c r="AIC536"/>
      <c r="AID536"/>
      <c r="AIE536"/>
      <c r="AIF536"/>
      <c r="AIG536"/>
      <c r="AIH536"/>
      <c r="AII536"/>
      <c r="AIJ536"/>
      <c r="AIK536"/>
      <c r="AIL536"/>
      <c r="AIM536"/>
      <c r="AIN536"/>
      <c r="AIO536"/>
      <c r="AIP536"/>
      <c r="AIQ536"/>
      <c r="AIR536"/>
      <c r="AIS536"/>
      <c r="AIT536"/>
      <c r="AIU536"/>
      <c r="AIV536"/>
      <c r="AIW536"/>
      <c r="AIX536"/>
      <c r="AIY536"/>
      <c r="AIZ536"/>
      <c r="AJA536"/>
      <c r="AJB536"/>
      <c r="AJC536"/>
      <c r="AJD536"/>
      <c r="AJE536"/>
      <c r="AJF536"/>
      <c r="AJG536"/>
      <c r="AJH536"/>
      <c r="AJI536"/>
      <c r="AJJ536"/>
      <c r="AJK536"/>
      <c r="AJL536"/>
      <c r="AJM536"/>
      <c r="AJN536"/>
      <c r="AJO536"/>
      <c r="AJP536"/>
      <c r="AJQ536"/>
      <c r="AJR536"/>
      <c r="AJS536"/>
      <c r="AJT536"/>
      <c r="AJU536"/>
      <c r="AJV536"/>
      <c r="AJW536"/>
      <c r="AJX536"/>
      <c r="AJY536"/>
      <c r="AJZ536"/>
      <c r="AKA536"/>
      <c r="AKB536"/>
      <c r="AKC536"/>
      <c r="AKD536"/>
      <c r="AKE536"/>
      <c r="AKF536"/>
      <c r="AKG536"/>
      <c r="AKH536"/>
      <c r="AKI536"/>
      <c r="AKJ536"/>
      <c r="AKK536"/>
      <c r="AKL536"/>
      <c r="AKM536"/>
      <c r="AKN536"/>
      <c r="AKO536"/>
      <c r="AKP536"/>
      <c r="AKQ536"/>
      <c r="AKR536"/>
      <c r="AKS536"/>
      <c r="AKT536"/>
      <c r="AKU536"/>
      <c r="AKV536"/>
      <c r="AKW536"/>
      <c r="AKX536"/>
      <c r="AKY536"/>
      <c r="AKZ536"/>
      <c r="ALA536"/>
      <c r="ALB536"/>
      <c r="ALC536"/>
      <c r="ALD536"/>
      <c r="ALE536"/>
      <c r="ALF536"/>
      <c r="ALG536"/>
      <c r="ALH536"/>
      <c r="ALI536"/>
      <c r="ALJ536"/>
      <c r="ALK536"/>
      <c r="ALL536"/>
      <c r="ALM536"/>
      <c r="ALN536"/>
      <c r="ALO536"/>
      <c r="ALP536"/>
      <c r="ALQ536"/>
      <c r="ALR536"/>
      <c r="ALS536"/>
      <c r="ALT536"/>
      <c r="ALU536"/>
      <c r="ALV536"/>
      <c r="ALW536"/>
      <c r="ALX536"/>
      <c r="ALY536"/>
      <c r="ALZ536"/>
      <c r="AMA536"/>
      <c r="AMB536"/>
      <c r="AMC536"/>
      <c r="AMD536"/>
      <c r="AME536"/>
      <c r="AMF536"/>
      <c r="AMG536"/>
      <c r="AMH536"/>
      <c r="AMI536"/>
      <c r="AMJ536"/>
    </row>
    <row r="537" spans="1:1024" ht="20" customHeight="1" x14ac:dyDescent="0.2">
      <c r="A537"/>
      <c r="B537"/>
      <c r="C537"/>
      <c r="D537"/>
      <c r="E537" s="2"/>
      <c r="F537" s="2"/>
      <c r="G537" s="271"/>
      <c r="H537" s="240"/>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c r="IW537"/>
      <c r="IX537"/>
      <c r="IY537"/>
      <c r="IZ537"/>
      <c r="JA537"/>
      <c r="JB537"/>
      <c r="JC537"/>
      <c r="JD537"/>
      <c r="JE537"/>
      <c r="JF537"/>
      <c r="JG537"/>
      <c r="JH537"/>
      <c r="JI537"/>
      <c r="JJ537"/>
      <c r="JK537"/>
      <c r="JL537"/>
      <c r="JM537"/>
      <c r="JN537"/>
      <c r="JO537"/>
      <c r="JP537"/>
      <c r="JQ537"/>
      <c r="JR537"/>
      <c r="JS537"/>
      <c r="JT537"/>
      <c r="JU537"/>
      <c r="JV537"/>
      <c r="JW537"/>
      <c r="JX537"/>
      <c r="JY537"/>
      <c r="JZ537"/>
      <c r="KA537"/>
      <c r="KB537"/>
      <c r="KC537"/>
      <c r="KD537"/>
      <c r="KE537"/>
      <c r="KF537"/>
      <c r="KG537"/>
      <c r="KH537"/>
      <c r="KI537"/>
      <c r="KJ537"/>
      <c r="KK537"/>
      <c r="KL537"/>
      <c r="KM537"/>
      <c r="KN537"/>
      <c r="KO537"/>
      <c r="KP537"/>
      <c r="KQ537"/>
      <c r="KR537"/>
      <c r="KS537"/>
      <c r="KT537"/>
      <c r="KU537"/>
      <c r="KV537"/>
      <c r="KW537"/>
      <c r="KX537"/>
      <c r="KY537"/>
      <c r="KZ537"/>
      <c r="LA537"/>
      <c r="LB537"/>
      <c r="LC537"/>
      <c r="LD537"/>
      <c r="LE537"/>
      <c r="LF537"/>
      <c r="LG537"/>
      <c r="LH537"/>
      <c r="LI537"/>
      <c r="LJ537"/>
      <c r="LK537"/>
      <c r="LL537"/>
      <c r="LM537"/>
      <c r="LN537"/>
      <c r="LO537"/>
      <c r="LP537"/>
      <c r="LQ537"/>
      <c r="LR537"/>
      <c r="LS537"/>
      <c r="LT537"/>
      <c r="LU537"/>
      <c r="LV537"/>
      <c r="LW537"/>
      <c r="LX537"/>
      <c r="LY537"/>
      <c r="LZ537"/>
      <c r="MA537"/>
      <c r="MB537"/>
      <c r="MC537"/>
      <c r="MD537"/>
      <c r="ME537"/>
      <c r="MF537"/>
      <c r="MG537"/>
      <c r="MH537"/>
      <c r="MI537"/>
      <c r="MJ537"/>
      <c r="MK537"/>
      <c r="ML537"/>
      <c r="MM537"/>
      <c r="MN537"/>
      <c r="MO537"/>
      <c r="MP537"/>
      <c r="MQ537"/>
      <c r="MR537"/>
      <c r="MS537"/>
      <c r="MT537"/>
      <c r="MU537"/>
      <c r="MV537"/>
      <c r="MW537"/>
      <c r="MX537"/>
      <c r="MY537"/>
      <c r="MZ537"/>
      <c r="NA537"/>
      <c r="NB537"/>
      <c r="NC537"/>
      <c r="ND537"/>
      <c r="NE537"/>
      <c r="NF537"/>
      <c r="NG537"/>
      <c r="NH537"/>
      <c r="NI537"/>
      <c r="NJ537"/>
      <c r="NK537"/>
      <c r="NL537"/>
      <c r="NM537"/>
      <c r="NN537"/>
      <c r="NO537"/>
      <c r="NP537"/>
      <c r="NQ537"/>
      <c r="NR537"/>
      <c r="NS537"/>
      <c r="NT537"/>
      <c r="NU537"/>
      <c r="NV537"/>
      <c r="NW537"/>
      <c r="NX537"/>
      <c r="NY537"/>
      <c r="NZ537"/>
      <c r="OA537"/>
      <c r="OB537"/>
      <c r="OC537"/>
      <c r="OD537"/>
      <c r="OE537"/>
      <c r="OF537"/>
      <c r="OG537"/>
      <c r="OH537"/>
      <c r="OI537"/>
      <c r="OJ537"/>
      <c r="OK537"/>
      <c r="OL537"/>
      <c r="OM537"/>
      <c r="ON537"/>
      <c r="OO537"/>
      <c r="OP537"/>
      <c r="OQ537"/>
      <c r="OR537"/>
      <c r="OS537"/>
      <c r="OT537"/>
      <c r="OU537"/>
      <c r="OV537"/>
      <c r="OW537"/>
      <c r="OX537"/>
      <c r="OY537"/>
      <c r="OZ537"/>
      <c r="PA537"/>
      <c r="PB537"/>
      <c r="PC537"/>
      <c r="PD537"/>
      <c r="PE537"/>
      <c r="PF537"/>
      <c r="PG537"/>
      <c r="PH537"/>
      <c r="PI537"/>
      <c r="PJ537"/>
      <c r="PK537"/>
      <c r="PL537"/>
      <c r="PM537"/>
      <c r="PN537"/>
      <c r="PO537"/>
      <c r="PP537"/>
      <c r="PQ537"/>
      <c r="PR537"/>
      <c r="PS537"/>
      <c r="PT537"/>
      <c r="PU537"/>
      <c r="PV537"/>
      <c r="PW537"/>
      <c r="PX537"/>
      <c r="PY537"/>
      <c r="PZ537"/>
      <c r="QA537"/>
      <c r="QB537"/>
      <c r="QC537"/>
      <c r="QD537"/>
      <c r="QE537"/>
      <c r="QF537"/>
      <c r="QG537"/>
      <c r="QH537"/>
      <c r="QI537"/>
      <c r="QJ537"/>
      <c r="QK537"/>
      <c r="QL537"/>
      <c r="QM537"/>
      <c r="QN537"/>
      <c r="QO537"/>
      <c r="QP537"/>
      <c r="QQ537"/>
      <c r="QR537"/>
      <c r="QS537"/>
      <c r="QT537"/>
      <c r="QU537"/>
      <c r="QV537"/>
      <c r="QW537"/>
      <c r="QX537"/>
      <c r="QY537"/>
      <c r="QZ537"/>
      <c r="RA537"/>
      <c r="RB537"/>
      <c r="RC537"/>
      <c r="RD537"/>
      <c r="RE537"/>
      <c r="RF537"/>
      <c r="RG537"/>
      <c r="RH537"/>
      <c r="RI537"/>
      <c r="RJ537"/>
      <c r="RK537"/>
      <c r="RL537"/>
      <c r="RM537"/>
      <c r="RN537"/>
      <c r="RO537"/>
      <c r="RP537"/>
      <c r="RQ537"/>
      <c r="RR537"/>
      <c r="RS537"/>
      <c r="RT537"/>
      <c r="RU537"/>
      <c r="RV537"/>
      <c r="RW537"/>
      <c r="RX537"/>
      <c r="RY537"/>
      <c r="RZ537"/>
      <c r="SA537"/>
      <c r="SB537"/>
      <c r="SC537"/>
      <c r="SD537"/>
      <c r="SE537"/>
      <c r="SF537"/>
      <c r="SG537"/>
      <c r="SH537"/>
      <c r="SI537"/>
      <c r="SJ537"/>
      <c r="SK537"/>
      <c r="SL537"/>
      <c r="SM537"/>
      <c r="SN537"/>
      <c r="SO537"/>
      <c r="SP537"/>
      <c r="SQ537"/>
      <c r="SR537"/>
      <c r="SS537"/>
      <c r="ST537"/>
      <c r="SU537"/>
      <c r="SV537"/>
      <c r="SW537"/>
      <c r="SX537"/>
      <c r="SY537"/>
      <c r="SZ537"/>
      <c r="TA537"/>
      <c r="TB537"/>
      <c r="TC537"/>
      <c r="TD537"/>
      <c r="TE537"/>
      <c r="TF537"/>
      <c r="TG537"/>
      <c r="TH537"/>
      <c r="TI537"/>
      <c r="TJ537"/>
      <c r="TK537"/>
      <c r="TL537"/>
      <c r="TM537"/>
      <c r="TN537"/>
      <c r="TO537"/>
      <c r="TP537"/>
      <c r="TQ537"/>
      <c r="TR537"/>
      <c r="TS537"/>
      <c r="TT537"/>
      <c r="TU537"/>
      <c r="TV537"/>
      <c r="TW537"/>
      <c r="TX537"/>
      <c r="TY537"/>
      <c r="TZ537"/>
      <c r="UA537"/>
      <c r="UB537"/>
      <c r="UC537"/>
      <c r="UD537"/>
      <c r="UE537"/>
      <c r="UF537"/>
      <c r="UG537"/>
      <c r="UH537"/>
      <c r="UI537"/>
      <c r="UJ537"/>
      <c r="UK537"/>
      <c r="UL537"/>
      <c r="UM537"/>
      <c r="UN537"/>
      <c r="UO537"/>
      <c r="UP537"/>
      <c r="UQ537"/>
      <c r="UR537"/>
      <c r="US537"/>
      <c r="UT537"/>
      <c r="UU537"/>
      <c r="UV537"/>
      <c r="UW537"/>
      <c r="UX537"/>
      <c r="UY537"/>
      <c r="UZ537"/>
      <c r="VA537"/>
      <c r="VB537"/>
      <c r="VC537"/>
      <c r="VD537"/>
      <c r="VE537"/>
      <c r="VF537"/>
      <c r="VG537"/>
      <c r="VH537"/>
      <c r="VI537"/>
      <c r="VJ537"/>
      <c r="VK537"/>
      <c r="VL537"/>
      <c r="VM537"/>
      <c r="VN537"/>
      <c r="VO537"/>
      <c r="VP537"/>
      <c r="VQ537"/>
      <c r="VR537"/>
      <c r="VS537"/>
      <c r="VT537"/>
      <c r="VU537"/>
      <c r="VV537"/>
      <c r="VW537"/>
      <c r="VX537"/>
      <c r="VY537"/>
      <c r="VZ537"/>
      <c r="WA537"/>
      <c r="WB537"/>
      <c r="WC537"/>
      <c r="WD537"/>
      <c r="WE537"/>
      <c r="WF537"/>
      <c r="WG537"/>
      <c r="WH537"/>
      <c r="WI537"/>
      <c r="WJ537"/>
      <c r="WK537"/>
      <c r="WL537"/>
      <c r="WM537"/>
      <c r="WN537"/>
      <c r="WO537"/>
      <c r="WP537"/>
      <c r="WQ537"/>
      <c r="WR537"/>
      <c r="WS537"/>
      <c r="WT537"/>
      <c r="WU537"/>
      <c r="WV537"/>
      <c r="WW537"/>
      <c r="WX537"/>
      <c r="WY537"/>
      <c r="WZ537"/>
      <c r="XA537"/>
      <c r="XB537"/>
      <c r="XC537"/>
      <c r="XD537"/>
      <c r="XE537"/>
      <c r="XF537"/>
      <c r="XG537"/>
      <c r="XH537"/>
      <c r="XI537"/>
      <c r="XJ537"/>
      <c r="XK537"/>
      <c r="XL537"/>
      <c r="XM537"/>
      <c r="XN537"/>
      <c r="XO537"/>
      <c r="XP537"/>
      <c r="XQ537"/>
      <c r="XR537"/>
      <c r="XS537"/>
      <c r="XT537"/>
      <c r="XU537"/>
      <c r="XV537"/>
      <c r="XW537"/>
      <c r="XX537"/>
      <c r="XY537"/>
      <c r="XZ537"/>
      <c r="YA537"/>
      <c r="YB537"/>
      <c r="YC537"/>
      <c r="YD537"/>
      <c r="YE537"/>
      <c r="YF537"/>
      <c r="YG537"/>
      <c r="YH537"/>
      <c r="YI537"/>
      <c r="YJ537"/>
      <c r="YK537"/>
      <c r="YL537"/>
      <c r="YM537"/>
      <c r="YN537"/>
      <c r="YO537"/>
      <c r="YP537"/>
      <c r="YQ537"/>
      <c r="YR537"/>
      <c r="YS537"/>
      <c r="YT537"/>
      <c r="YU537"/>
      <c r="YV537"/>
      <c r="YW537"/>
      <c r="YX537"/>
      <c r="YY537"/>
      <c r="YZ537"/>
      <c r="ZA537"/>
      <c r="ZB537"/>
      <c r="ZC537"/>
      <c r="ZD537"/>
      <c r="ZE537"/>
      <c r="ZF537"/>
      <c r="ZG537"/>
      <c r="ZH537"/>
      <c r="ZI537"/>
      <c r="ZJ537"/>
      <c r="ZK537"/>
      <c r="ZL537"/>
      <c r="ZM537"/>
      <c r="ZN537"/>
      <c r="ZO537"/>
      <c r="ZP537"/>
      <c r="ZQ537"/>
      <c r="ZR537"/>
      <c r="ZS537"/>
      <c r="ZT537"/>
      <c r="ZU537"/>
      <c r="ZV537"/>
      <c r="ZW537"/>
      <c r="ZX537"/>
      <c r="ZY537"/>
      <c r="ZZ537"/>
      <c r="AAA537"/>
      <c r="AAB537"/>
      <c r="AAC537"/>
      <c r="AAD537"/>
      <c r="AAE537"/>
      <c r="AAF537"/>
      <c r="AAG537"/>
      <c r="AAH537"/>
      <c r="AAI537"/>
      <c r="AAJ537"/>
      <c r="AAK537"/>
      <c r="AAL537"/>
      <c r="AAM537"/>
      <c r="AAN537"/>
      <c r="AAO537"/>
      <c r="AAP537"/>
      <c r="AAQ537"/>
      <c r="AAR537"/>
      <c r="AAS537"/>
      <c r="AAT537"/>
      <c r="AAU537"/>
      <c r="AAV537"/>
      <c r="AAW537"/>
      <c r="AAX537"/>
      <c r="AAY537"/>
      <c r="AAZ537"/>
      <c r="ABA537"/>
      <c r="ABB537"/>
      <c r="ABC537"/>
      <c r="ABD537"/>
      <c r="ABE537"/>
      <c r="ABF537"/>
      <c r="ABG537"/>
      <c r="ABH537"/>
      <c r="ABI537"/>
      <c r="ABJ537"/>
      <c r="ABK537"/>
      <c r="ABL537"/>
      <c r="ABM537"/>
      <c r="ABN537"/>
      <c r="ABO537"/>
      <c r="ABP537"/>
      <c r="ABQ537"/>
      <c r="ABR537"/>
      <c r="ABS537"/>
      <c r="ABT537"/>
      <c r="ABU537"/>
      <c r="ABV537"/>
      <c r="ABW537"/>
      <c r="ABX537"/>
      <c r="ABY537"/>
      <c r="ABZ537"/>
      <c r="ACA537"/>
      <c r="ACB537"/>
      <c r="ACC537"/>
      <c r="ACD537"/>
      <c r="ACE537"/>
      <c r="ACF537"/>
      <c r="ACG537"/>
      <c r="ACH537"/>
      <c r="ACI537"/>
      <c r="ACJ537"/>
      <c r="ACK537"/>
      <c r="ACL537"/>
      <c r="ACM537"/>
      <c r="ACN537"/>
      <c r="ACO537"/>
      <c r="ACP537"/>
      <c r="ACQ537"/>
      <c r="ACR537"/>
      <c r="ACS537"/>
      <c r="ACT537"/>
      <c r="ACU537"/>
      <c r="ACV537"/>
      <c r="ACW537"/>
      <c r="ACX537"/>
      <c r="ACY537"/>
      <c r="ACZ537"/>
      <c r="ADA537"/>
      <c r="ADB537"/>
      <c r="ADC537"/>
      <c r="ADD537"/>
      <c r="ADE537"/>
      <c r="ADF537"/>
      <c r="ADG537"/>
      <c r="ADH537"/>
      <c r="ADI537"/>
      <c r="ADJ537"/>
      <c r="ADK537"/>
      <c r="ADL537"/>
      <c r="ADM537"/>
      <c r="ADN537"/>
      <c r="ADO537"/>
      <c r="ADP537"/>
      <c r="ADQ537"/>
      <c r="ADR537"/>
      <c r="ADS537"/>
      <c r="ADT537"/>
      <c r="ADU537"/>
      <c r="ADV537"/>
      <c r="ADW537"/>
      <c r="ADX537"/>
      <c r="ADY537"/>
      <c r="ADZ537"/>
      <c r="AEA537"/>
      <c r="AEB537"/>
      <c r="AEC537"/>
      <c r="AED537"/>
      <c r="AEE537"/>
      <c r="AEF537"/>
      <c r="AEG537"/>
      <c r="AEH537"/>
      <c r="AEI537"/>
      <c r="AEJ537"/>
      <c r="AEK537"/>
      <c r="AEL537"/>
      <c r="AEM537"/>
      <c r="AEN537"/>
      <c r="AEO537"/>
      <c r="AEP537"/>
      <c r="AEQ537"/>
      <c r="AER537"/>
      <c r="AES537"/>
      <c r="AET537"/>
      <c r="AEU537"/>
      <c r="AEV537"/>
      <c r="AEW537"/>
      <c r="AEX537"/>
      <c r="AEY537"/>
      <c r="AEZ537"/>
      <c r="AFA537"/>
      <c r="AFB537"/>
      <c r="AFC537"/>
      <c r="AFD537"/>
      <c r="AFE537"/>
      <c r="AFF537"/>
      <c r="AFG537"/>
      <c r="AFH537"/>
      <c r="AFI537"/>
      <c r="AFJ537"/>
      <c r="AFK537"/>
      <c r="AFL537"/>
      <c r="AFM537"/>
      <c r="AFN537"/>
      <c r="AFO537"/>
      <c r="AFP537"/>
      <c r="AFQ537"/>
      <c r="AFR537"/>
      <c r="AFS537"/>
      <c r="AFT537"/>
      <c r="AFU537"/>
      <c r="AFV537"/>
      <c r="AFW537"/>
      <c r="AFX537"/>
      <c r="AFY537"/>
      <c r="AFZ537"/>
      <c r="AGA537"/>
      <c r="AGB537"/>
      <c r="AGC537"/>
      <c r="AGD537"/>
      <c r="AGE537"/>
      <c r="AGF537"/>
      <c r="AGG537"/>
      <c r="AGH537"/>
      <c r="AGI537"/>
      <c r="AGJ537"/>
      <c r="AGK537"/>
      <c r="AGL537"/>
      <c r="AGM537"/>
      <c r="AGN537"/>
      <c r="AGO537"/>
      <c r="AGP537"/>
      <c r="AGQ537"/>
      <c r="AGR537"/>
      <c r="AGS537"/>
      <c r="AGT537"/>
      <c r="AGU537"/>
      <c r="AGV537"/>
      <c r="AGW537"/>
      <c r="AGX537"/>
      <c r="AGY537"/>
      <c r="AGZ537"/>
      <c r="AHA537"/>
      <c r="AHB537"/>
      <c r="AHC537"/>
      <c r="AHD537"/>
      <c r="AHE537"/>
      <c r="AHF537"/>
      <c r="AHG537"/>
      <c r="AHH537"/>
      <c r="AHI537"/>
      <c r="AHJ537"/>
      <c r="AHK537"/>
      <c r="AHL537"/>
      <c r="AHM537"/>
      <c r="AHN537"/>
      <c r="AHO537"/>
      <c r="AHP537"/>
      <c r="AHQ537"/>
      <c r="AHR537"/>
      <c r="AHS537"/>
      <c r="AHT537"/>
      <c r="AHU537"/>
      <c r="AHV537"/>
      <c r="AHW537"/>
      <c r="AHX537"/>
      <c r="AHY537"/>
      <c r="AHZ537"/>
      <c r="AIA537"/>
      <c r="AIB537"/>
      <c r="AIC537"/>
      <c r="AID537"/>
      <c r="AIE537"/>
      <c r="AIF537"/>
      <c r="AIG537"/>
      <c r="AIH537"/>
      <c r="AII537"/>
      <c r="AIJ537"/>
      <c r="AIK537"/>
      <c r="AIL537"/>
      <c r="AIM537"/>
      <c r="AIN537"/>
      <c r="AIO537"/>
      <c r="AIP537"/>
      <c r="AIQ537"/>
      <c r="AIR537"/>
      <c r="AIS537"/>
      <c r="AIT537"/>
      <c r="AIU537"/>
      <c r="AIV537"/>
      <c r="AIW537"/>
      <c r="AIX537"/>
      <c r="AIY537"/>
      <c r="AIZ537"/>
      <c r="AJA537"/>
      <c r="AJB537"/>
      <c r="AJC537"/>
      <c r="AJD537"/>
      <c r="AJE537"/>
      <c r="AJF537"/>
      <c r="AJG537"/>
      <c r="AJH537"/>
      <c r="AJI537"/>
      <c r="AJJ537"/>
      <c r="AJK537"/>
      <c r="AJL537"/>
      <c r="AJM537"/>
      <c r="AJN537"/>
      <c r="AJO537"/>
      <c r="AJP537"/>
      <c r="AJQ537"/>
      <c r="AJR537"/>
      <c r="AJS537"/>
      <c r="AJT537"/>
      <c r="AJU537"/>
      <c r="AJV537"/>
      <c r="AJW537"/>
      <c r="AJX537"/>
      <c r="AJY537"/>
      <c r="AJZ537"/>
      <c r="AKA537"/>
      <c r="AKB537"/>
      <c r="AKC537"/>
      <c r="AKD537"/>
      <c r="AKE537"/>
      <c r="AKF537"/>
      <c r="AKG537"/>
      <c r="AKH537"/>
      <c r="AKI537"/>
      <c r="AKJ537"/>
      <c r="AKK537"/>
      <c r="AKL537"/>
      <c r="AKM537"/>
      <c r="AKN537"/>
      <c r="AKO537"/>
      <c r="AKP537"/>
      <c r="AKQ537"/>
      <c r="AKR537"/>
      <c r="AKS537"/>
      <c r="AKT537"/>
      <c r="AKU537"/>
      <c r="AKV537"/>
      <c r="AKW537"/>
      <c r="AKX537"/>
      <c r="AKY537"/>
      <c r="AKZ537"/>
      <c r="ALA537"/>
      <c r="ALB537"/>
      <c r="ALC537"/>
      <c r="ALD537"/>
      <c r="ALE537"/>
      <c r="ALF537"/>
      <c r="ALG537"/>
      <c r="ALH537"/>
      <c r="ALI537"/>
      <c r="ALJ537"/>
      <c r="ALK537"/>
      <c r="ALL537"/>
      <c r="ALM537"/>
      <c r="ALN537"/>
      <c r="ALO537"/>
      <c r="ALP537"/>
      <c r="ALQ537"/>
      <c r="ALR537"/>
      <c r="ALS537"/>
      <c r="ALT537"/>
      <c r="ALU537"/>
      <c r="ALV537"/>
      <c r="ALW537"/>
      <c r="ALX537"/>
      <c r="ALY537"/>
      <c r="ALZ537"/>
      <c r="AMA537"/>
      <c r="AMB537"/>
      <c r="AMC537"/>
      <c r="AMD537"/>
      <c r="AME537"/>
      <c r="AMF537"/>
      <c r="AMG537"/>
      <c r="AMH537"/>
      <c r="AMI537"/>
      <c r="AMJ537"/>
    </row>
    <row r="538" spans="1:1024" ht="20" customHeight="1" x14ac:dyDescent="0.2">
      <c r="A538"/>
      <c r="B538"/>
      <c r="C538"/>
      <c r="D538"/>
      <c r="E538" s="2"/>
      <c r="F538" s="2"/>
      <c r="G538" s="271"/>
      <c r="H538" s="240"/>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c r="AAA538"/>
      <c r="AAB538"/>
      <c r="AAC538"/>
      <c r="AAD538"/>
      <c r="AAE538"/>
      <c r="AAF538"/>
      <c r="AAG538"/>
      <c r="AAH538"/>
      <c r="AAI538"/>
      <c r="AAJ538"/>
      <c r="AAK538"/>
      <c r="AAL538"/>
      <c r="AAM538"/>
      <c r="AAN538"/>
      <c r="AAO538"/>
      <c r="AAP538"/>
      <c r="AAQ538"/>
      <c r="AAR538"/>
      <c r="AAS538"/>
      <c r="AAT538"/>
      <c r="AAU538"/>
      <c r="AAV538"/>
      <c r="AAW538"/>
      <c r="AAX538"/>
      <c r="AAY538"/>
      <c r="AAZ538"/>
      <c r="ABA538"/>
      <c r="ABB538"/>
      <c r="ABC538"/>
      <c r="ABD538"/>
      <c r="ABE538"/>
      <c r="ABF538"/>
      <c r="ABG538"/>
      <c r="ABH538"/>
      <c r="ABI538"/>
      <c r="ABJ538"/>
      <c r="ABK538"/>
      <c r="ABL538"/>
      <c r="ABM538"/>
      <c r="ABN538"/>
      <c r="ABO538"/>
      <c r="ABP538"/>
      <c r="ABQ538"/>
      <c r="ABR538"/>
      <c r="ABS538"/>
      <c r="ABT538"/>
      <c r="ABU538"/>
      <c r="ABV538"/>
      <c r="ABW538"/>
      <c r="ABX538"/>
      <c r="ABY538"/>
      <c r="ABZ538"/>
      <c r="ACA538"/>
      <c r="ACB538"/>
      <c r="ACC538"/>
      <c r="ACD538"/>
      <c r="ACE538"/>
      <c r="ACF538"/>
      <c r="ACG538"/>
      <c r="ACH538"/>
      <c r="ACI538"/>
      <c r="ACJ538"/>
      <c r="ACK538"/>
      <c r="ACL538"/>
      <c r="ACM538"/>
      <c r="ACN538"/>
      <c r="ACO538"/>
      <c r="ACP538"/>
      <c r="ACQ538"/>
      <c r="ACR538"/>
      <c r="ACS538"/>
      <c r="ACT538"/>
      <c r="ACU538"/>
      <c r="ACV538"/>
      <c r="ACW538"/>
      <c r="ACX538"/>
      <c r="ACY538"/>
      <c r="ACZ538"/>
      <c r="ADA538"/>
      <c r="ADB538"/>
      <c r="ADC538"/>
      <c r="ADD538"/>
      <c r="ADE538"/>
      <c r="ADF538"/>
      <c r="ADG538"/>
      <c r="ADH538"/>
      <c r="ADI538"/>
      <c r="ADJ538"/>
      <c r="ADK538"/>
      <c r="ADL538"/>
      <c r="ADM538"/>
      <c r="ADN538"/>
      <c r="ADO538"/>
      <c r="ADP538"/>
      <c r="ADQ538"/>
      <c r="ADR538"/>
      <c r="ADS538"/>
      <c r="ADT538"/>
      <c r="ADU538"/>
      <c r="ADV538"/>
      <c r="ADW538"/>
      <c r="ADX538"/>
      <c r="ADY538"/>
      <c r="ADZ538"/>
      <c r="AEA538"/>
      <c r="AEB538"/>
      <c r="AEC538"/>
      <c r="AED538"/>
      <c r="AEE538"/>
      <c r="AEF538"/>
      <c r="AEG538"/>
      <c r="AEH538"/>
      <c r="AEI538"/>
      <c r="AEJ538"/>
      <c r="AEK538"/>
      <c r="AEL538"/>
      <c r="AEM538"/>
      <c r="AEN538"/>
      <c r="AEO538"/>
      <c r="AEP538"/>
      <c r="AEQ538"/>
      <c r="AER538"/>
      <c r="AES538"/>
      <c r="AET538"/>
      <c r="AEU538"/>
      <c r="AEV538"/>
      <c r="AEW538"/>
      <c r="AEX538"/>
      <c r="AEY538"/>
      <c r="AEZ538"/>
      <c r="AFA538"/>
      <c r="AFB538"/>
      <c r="AFC538"/>
      <c r="AFD538"/>
      <c r="AFE538"/>
      <c r="AFF538"/>
      <c r="AFG538"/>
      <c r="AFH538"/>
      <c r="AFI538"/>
      <c r="AFJ538"/>
      <c r="AFK538"/>
      <c r="AFL538"/>
      <c r="AFM538"/>
      <c r="AFN538"/>
      <c r="AFO538"/>
      <c r="AFP538"/>
      <c r="AFQ538"/>
      <c r="AFR538"/>
      <c r="AFS538"/>
      <c r="AFT538"/>
      <c r="AFU538"/>
      <c r="AFV538"/>
      <c r="AFW538"/>
      <c r="AFX538"/>
      <c r="AFY538"/>
      <c r="AFZ538"/>
      <c r="AGA538"/>
      <c r="AGB538"/>
      <c r="AGC538"/>
      <c r="AGD538"/>
      <c r="AGE538"/>
      <c r="AGF538"/>
      <c r="AGG538"/>
      <c r="AGH538"/>
      <c r="AGI538"/>
      <c r="AGJ538"/>
      <c r="AGK538"/>
      <c r="AGL538"/>
      <c r="AGM538"/>
      <c r="AGN538"/>
      <c r="AGO538"/>
      <c r="AGP538"/>
      <c r="AGQ538"/>
      <c r="AGR538"/>
      <c r="AGS538"/>
      <c r="AGT538"/>
      <c r="AGU538"/>
      <c r="AGV538"/>
      <c r="AGW538"/>
      <c r="AGX538"/>
      <c r="AGY538"/>
      <c r="AGZ538"/>
      <c r="AHA538"/>
      <c r="AHB538"/>
      <c r="AHC538"/>
      <c r="AHD538"/>
      <c r="AHE538"/>
      <c r="AHF538"/>
      <c r="AHG538"/>
      <c r="AHH538"/>
      <c r="AHI538"/>
      <c r="AHJ538"/>
      <c r="AHK538"/>
      <c r="AHL538"/>
      <c r="AHM538"/>
      <c r="AHN538"/>
      <c r="AHO538"/>
      <c r="AHP538"/>
      <c r="AHQ538"/>
      <c r="AHR538"/>
      <c r="AHS538"/>
      <c r="AHT538"/>
      <c r="AHU538"/>
      <c r="AHV538"/>
      <c r="AHW538"/>
      <c r="AHX538"/>
      <c r="AHY538"/>
      <c r="AHZ538"/>
      <c r="AIA538"/>
      <c r="AIB538"/>
      <c r="AIC538"/>
      <c r="AID538"/>
      <c r="AIE538"/>
      <c r="AIF538"/>
      <c r="AIG538"/>
      <c r="AIH538"/>
      <c r="AII538"/>
      <c r="AIJ538"/>
      <c r="AIK538"/>
      <c r="AIL538"/>
      <c r="AIM538"/>
      <c r="AIN538"/>
      <c r="AIO538"/>
      <c r="AIP538"/>
      <c r="AIQ538"/>
      <c r="AIR538"/>
      <c r="AIS538"/>
      <c r="AIT538"/>
      <c r="AIU538"/>
      <c r="AIV538"/>
      <c r="AIW538"/>
      <c r="AIX538"/>
      <c r="AIY538"/>
      <c r="AIZ538"/>
      <c r="AJA538"/>
      <c r="AJB538"/>
      <c r="AJC538"/>
      <c r="AJD538"/>
      <c r="AJE538"/>
      <c r="AJF538"/>
      <c r="AJG538"/>
      <c r="AJH538"/>
      <c r="AJI538"/>
      <c r="AJJ538"/>
      <c r="AJK538"/>
      <c r="AJL538"/>
      <c r="AJM538"/>
      <c r="AJN538"/>
      <c r="AJO538"/>
      <c r="AJP538"/>
      <c r="AJQ538"/>
      <c r="AJR538"/>
      <c r="AJS538"/>
      <c r="AJT538"/>
      <c r="AJU538"/>
      <c r="AJV538"/>
      <c r="AJW538"/>
      <c r="AJX538"/>
      <c r="AJY538"/>
      <c r="AJZ538"/>
      <c r="AKA538"/>
      <c r="AKB538"/>
      <c r="AKC538"/>
      <c r="AKD538"/>
      <c r="AKE538"/>
      <c r="AKF538"/>
      <c r="AKG538"/>
      <c r="AKH538"/>
      <c r="AKI538"/>
      <c r="AKJ538"/>
      <c r="AKK538"/>
      <c r="AKL538"/>
      <c r="AKM538"/>
      <c r="AKN538"/>
      <c r="AKO538"/>
      <c r="AKP538"/>
      <c r="AKQ538"/>
      <c r="AKR538"/>
      <c r="AKS538"/>
      <c r="AKT538"/>
      <c r="AKU538"/>
      <c r="AKV538"/>
      <c r="AKW538"/>
      <c r="AKX538"/>
      <c r="AKY538"/>
      <c r="AKZ538"/>
      <c r="ALA538"/>
      <c r="ALB538"/>
      <c r="ALC538"/>
      <c r="ALD538"/>
      <c r="ALE538"/>
      <c r="ALF538"/>
      <c r="ALG538"/>
      <c r="ALH538"/>
      <c r="ALI538"/>
      <c r="ALJ538"/>
      <c r="ALK538"/>
      <c r="ALL538"/>
      <c r="ALM538"/>
      <c r="ALN538"/>
      <c r="ALO538"/>
      <c r="ALP538"/>
      <c r="ALQ538"/>
      <c r="ALR538"/>
      <c r="ALS538"/>
      <c r="ALT538"/>
      <c r="ALU538"/>
      <c r="ALV538"/>
      <c r="ALW538"/>
      <c r="ALX538"/>
      <c r="ALY538"/>
      <c r="ALZ538"/>
      <c r="AMA538"/>
      <c r="AMB538"/>
      <c r="AMC538"/>
      <c r="AMD538"/>
      <c r="AME538"/>
      <c r="AMF538"/>
      <c r="AMG538"/>
      <c r="AMH538"/>
      <c r="AMI538"/>
      <c r="AMJ538"/>
    </row>
    <row r="539" spans="1:1024" ht="20" customHeight="1" x14ac:dyDescent="0.2">
      <c r="A539"/>
      <c r="B539"/>
      <c r="C539"/>
      <c r="D539"/>
      <c r="E539" s="2"/>
      <c r="F539" s="2"/>
      <c r="G539" s="271"/>
      <c r="H539" s="240"/>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c r="AAA539"/>
      <c r="AAB539"/>
      <c r="AAC539"/>
      <c r="AAD539"/>
      <c r="AAE539"/>
      <c r="AAF539"/>
      <c r="AAG539"/>
      <c r="AAH539"/>
      <c r="AAI539"/>
      <c r="AAJ539"/>
      <c r="AAK539"/>
      <c r="AAL539"/>
      <c r="AAM539"/>
      <c r="AAN539"/>
      <c r="AAO539"/>
      <c r="AAP539"/>
      <c r="AAQ539"/>
      <c r="AAR539"/>
      <c r="AAS539"/>
      <c r="AAT539"/>
      <c r="AAU539"/>
      <c r="AAV539"/>
      <c r="AAW539"/>
      <c r="AAX539"/>
      <c r="AAY539"/>
      <c r="AAZ539"/>
      <c r="ABA539"/>
      <c r="ABB539"/>
      <c r="ABC539"/>
      <c r="ABD539"/>
      <c r="ABE539"/>
      <c r="ABF539"/>
      <c r="ABG539"/>
      <c r="ABH539"/>
      <c r="ABI539"/>
      <c r="ABJ539"/>
      <c r="ABK539"/>
      <c r="ABL539"/>
      <c r="ABM539"/>
      <c r="ABN539"/>
      <c r="ABO539"/>
      <c r="ABP539"/>
      <c r="ABQ539"/>
      <c r="ABR539"/>
      <c r="ABS539"/>
      <c r="ABT539"/>
      <c r="ABU539"/>
      <c r="ABV539"/>
      <c r="ABW539"/>
      <c r="ABX539"/>
      <c r="ABY539"/>
      <c r="ABZ539"/>
      <c r="ACA539"/>
      <c r="ACB539"/>
      <c r="ACC539"/>
      <c r="ACD539"/>
      <c r="ACE539"/>
      <c r="ACF539"/>
      <c r="ACG539"/>
      <c r="ACH539"/>
      <c r="ACI539"/>
      <c r="ACJ539"/>
      <c r="ACK539"/>
      <c r="ACL539"/>
      <c r="ACM539"/>
      <c r="ACN539"/>
      <c r="ACO539"/>
      <c r="ACP539"/>
      <c r="ACQ539"/>
      <c r="ACR539"/>
      <c r="ACS539"/>
      <c r="ACT539"/>
      <c r="ACU539"/>
      <c r="ACV539"/>
      <c r="ACW539"/>
      <c r="ACX539"/>
      <c r="ACY539"/>
      <c r="ACZ539"/>
      <c r="ADA539"/>
      <c r="ADB539"/>
      <c r="ADC539"/>
      <c r="ADD539"/>
      <c r="ADE539"/>
      <c r="ADF539"/>
      <c r="ADG539"/>
      <c r="ADH539"/>
      <c r="ADI539"/>
      <c r="ADJ539"/>
      <c r="ADK539"/>
      <c r="ADL539"/>
      <c r="ADM539"/>
      <c r="ADN539"/>
      <c r="ADO539"/>
      <c r="ADP539"/>
      <c r="ADQ539"/>
      <c r="ADR539"/>
      <c r="ADS539"/>
      <c r="ADT539"/>
      <c r="ADU539"/>
      <c r="ADV539"/>
      <c r="ADW539"/>
      <c r="ADX539"/>
      <c r="ADY539"/>
      <c r="ADZ539"/>
      <c r="AEA539"/>
      <c r="AEB539"/>
      <c r="AEC539"/>
      <c r="AED539"/>
      <c r="AEE539"/>
      <c r="AEF539"/>
      <c r="AEG539"/>
      <c r="AEH539"/>
      <c r="AEI539"/>
      <c r="AEJ539"/>
      <c r="AEK539"/>
      <c r="AEL539"/>
      <c r="AEM539"/>
      <c r="AEN539"/>
      <c r="AEO539"/>
      <c r="AEP539"/>
      <c r="AEQ539"/>
      <c r="AER539"/>
      <c r="AES539"/>
      <c r="AET539"/>
      <c r="AEU539"/>
      <c r="AEV539"/>
      <c r="AEW539"/>
      <c r="AEX539"/>
      <c r="AEY539"/>
      <c r="AEZ539"/>
      <c r="AFA539"/>
      <c r="AFB539"/>
      <c r="AFC539"/>
      <c r="AFD539"/>
      <c r="AFE539"/>
      <c r="AFF539"/>
      <c r="AFG539"/>
      <c r="AFH539"/>
      <c r="AFI539"/>
      <c r="AFJ539"/>
      <c r="AFK539"/>
      <c r="AFL539"/>
      <c r="AFM539"/>
      <c r="AFN539"/>
      <c r="AFO539"/>
      <c r="AFP539"/>
      <c r="AFQ539"/>
      <c r="AFR539"/>
      <c r="AFS539"/>
      <c r="AFT539"/>
      <c r="AFU539"/>
      <c r="AFV539"/>
      <c r="AFW539"/>
      <c r="AFX539"/>
      <c r="AFY539"/>
      <c r="AFZ539"/>
      <c r="AGA539"/>
      <c r="AGB539"/>
      <c r="AGC539"/>
      <c r="AGD539"/>
      <c r="AGE539"/>
      <c r="AGF539"/>
      <c r="AGG539"/>
      <c r="AGH539"/>
      <c r="AGI539"/>
      <c r="AGJ539"/>
      <c r="AGK539"/>
      <c r="AGL539"/>
      <c r="AGM539"/>
      <c r="AGN539"/>
      <c r="AGO539"/>
      <c r="AGP539"/>
      <c r="AGQ539"/>
      <c r="AGR539"/>
      <c r="AGS539"/>
      <c r="AGT539"/>
      <c r="AGU539"/>
      <c r="AGV539"/>
      <c r="AGW539"/>
      <c r="AGX539"/>
      <c r="AGY539"/>
      <c r="AGZ539"/>
      <c r="AHA539"/>
      <c r="AHB539"/>
      <c r="AHC539"/>
      <c r="AHD539"/>
      <c r="AHE539"/>
      <c r="AHF539"/>
      <c r="AHG539"/>
      <c r="AHH539"/>
      <c r="AHI539"/>
      <c r="AHJ539"/>
      <c r="AHK539"/>
      <c r="AHL539"/>
      <c r="AHM539"/>
      <c r="AHN539"/>
      <c r="AHO539"/>
      <c r="AHP539"/>
      <c r="AHQ539"/>
      <c r="AHR539"/>
      <c r="AHS539"/>
      <c r="AHT539"/>
      <c r="AHU539"/>
      <c r="AHV539"/>
      <c r="AHW539"/>
      <c r="AHX539"/>
      <c r="AHY539"/>
      <c r="AHZ539"/>
      <c r="AIA539"/>
      <c r="AIB539"/>
      <c r="AIC539"/>
      <c r="AID539"/>
      <c r="AIE539"/>
      <c r="AIF539"/>
      <c r="AIG539"/>
      <c r="AIH539"/>
      <c r="AII539"/>
      <c r="AIJ539"/>
      <c r="AIK539"/>
      <c r="AIL539"/>
      <c r="AIM539"/>
      <c r="AIN539"/>
      <c r="AIO539"/>
      <c r="AIP539"/>
      <c r="AIQ539"/>
      <c r="AIR539"/>
      <c r="AIS539"/>
      <c r="AIT539"/>
      <c r="AIU539"/>
      <c r="AIV539"/>
      <c r="AIW539"/>
      <c r="AIX539"/>
      <c r="AIY539"/>
      <c r="AIZ539"/>
      <c r="AJA539"/>
      <c r="AJB539"/>
      <c r="AJC539"/>
      <c r="AJD539"/>
      <c r="AJE539"/>
      <c r="AJF539"/>
      <c r="AJG539"/>
      <c r="AJH539"/>
      <c r="AJI539"/>
      <c r="AJJ539"/>
      <c r="AJK539"/>
      <c r="AJL539"/>
      <c r="AJM539"/>
      <c r="AJN539"/>
      <c r="AJO539"/>
      <c r="AJP539"/>
      <c r="AJQ539"/>
      <c r="AJR539"/>
      <c r="AJS539"/>
      <c r="AJT539"/>
      <c r="AJU539"/>
      <c r="AJV539"/>
      <c r="AJW539"/>
      <c r="AJX539"/>
      <c r="AJY539"/>
      <c r="AJZ539"/>
      <c r="AKA539"/>
      <c r="AKB539"/>
      <c r="AKC539"/>
      <c r="AKD539"/>
      <c r="AKE539"/>
      <c r="AKF539"/>
      <c r="AKG539"/>
      <c r="AKH539"/>
      <c r="AKI539"/>
      <c r="AKJ539"/>
      <c r="AKK539"/>
      <c r="AKL539"/>
      <c r="AKM539"/>
      <c r="AKN539"/>
      <c r="AKO539"/>
      <c r="AKP539"/>
      <c r="AKQ539"/>
      <c r="AKR539"/>
      <c r="AKS539"/>
      <c r="AKT539"/>
      <c r="AKU539"/>
      <c r="AKV539"/>
      <c r="AKW539"/>
      <c r="AKX539"/>
      <c r="AKY539"/>
      <c r="AKZ539"/>
      <c r="ALA539"/>
      <c r="ALB539"/>
      <c r="ALC539"/>
      <c r="ALD539"/>
      <c r="ALE539"/>
      <c r="ALF539"/>
      <c r="ALG539"/>
      <c r="ALH539"/>
      <c r="ALI539"/>
      <c r="ALJ539"/>
      <c r="ALK539"/>
      <c r="ALL539"/>
      <c r="ALM539"/>
      <c r="ALN539"/>
      <c r="ALO539"/>
      <c r="ALP539"/>
      <c r="ALQ539"/>
      <c r="ALR539"/>
      <c r="ALS539"/>
      <c r="ALT539"/>
      <c r="ALU539"/>
      <c r="ALV539"/>
      <c r="ALW539"/>
      <c r="ALX539"/>
      <c r="ALY539"/>
      <c r="ALZ539"/>
      <c r="AMA539"/>
      <c r="AMB539"/>
      <c r="AMC539"/>
      <c r="AMD539"/>
      <c r="AME539"/>
      <c r="AMF539"/>
      <c r="AMG539"/>
      <c r="AMH539"/>
      <c r="AMI539"/>
      <c r="AMJ539"/>
    </row>
    <row r="540" spans="1:1024" ht="20" customHeight="1" x14ac:dyDescent="0.2">
      <c r="A540"/>
      <c r="B540"/>
      <c r="C540"/>
      <c r="D540"/>
      <c r="E540" s="2"/>
      <c r="F540" s="2"/>
      <c r="G540" s="271"/>
      <c r="H540" s="2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c r="AAA540"/>
      <c r="AAB540"/>
      <c r="AAC540"/>
      <c r="AAD540"/>
      <c r="AAE540"/>
      <c r="AAF540"/>
      <c r="AAG540"/>
      <c r="AAH540"/>
      <c r="AAI540"/>
      <c r="AAJ540"/>
      <c r="AAK540"/>
      <c r="AAL540"/>
      <c r="AAM540"/>
      <c r="AAN540"/>
      <c r="AAO540"/>
      <c r="AAP540"/>
      <c r="AAQ540"/>
      <c r="AAR540"/>
      <c r="AAS540"/>
      <c r="AAT540"/>
      <c r="AAU540"/>
      <c r="AAV540"/>
      <c r="AAW540"/>
      <c r="AAX540"/>
      <c r="AAY540"/>
      <c r="AAZ540"/>
      <c r="ABA540"/>
      <c r="ABB540"/>
      <c r="ABC540"/>
      <c r="ABD540"/>
      <c r="ABE540"/>
      <c r="ABF540"/>
      <c r="ABG540"/>
      <c r="ABH540"/>
      <c r="ABI540"/>
      <c r="ABJ540"/>
      <c r="ABK540"/>
      <c r="ABL540"/>
      <c r="ABM540"/>
      <c r="ABN540"/>
      <c r="ABO540"/>
      <c r="ABP540"/>
      <c r="ABQ540"/>
      <c r="ABR540"/>
      <c r="ABS540"/>
      <c r="ABT540"/>
      <c r="ABU540"/>
      <c r="ABV540"/>
      <c r="ABW540"/>
      <c r="ABX540"/>
      <c r="ABY540"/>
      <c r="ABZ540"/>
      <c r="ACA540"/>
      <c r="ACB540"/>
      <c r="ACC540"/>
      <c r="ACD540"/>
      <c r="ACE540"/>
      <c r="ACF540"/>
      <c r="ACG540"/>
      <c r="ACH540"/>
      <c r="ACI540"/>
      <c r="ACJ540"/>
      <c r="ACK540"/>
      <c r="ACL540"/>
      <c r="ACM540"/>
      <c r="ACN540"/>
      <c r="ACO540"/>
      <c r="ACP540"/>
      <c r="ACQ540"/>
      <c r="ACR540"/>
      <c r="ACS540"/>
      <c r="ACT540"/>
      <c r="ACU540"/>
      <c r="ACV540"/>
      <c r="ACW540"/>
      <c r="ACX540"/>
      <c r="ACY540"/>
      <c r="ACZ540"/>
      <c r="ADA540"/>
      <c r="ADB540"/>
      <c r="ADC540"/>
      <c r="ADD540"/>
      <c r="ADE540"/>
      <c r="ADF540"/>
      <c r="ADG540"/>
      <c r="ADH540"/>
      <c r="ADI540"/>
      <c r="ADJ540"/>
      <c r="ADK540"/>
      <c r="ADL540"/>
      <c r="ADM540"/>
      <c r="ADN540"/>
      <c r="ADO540"/>
      <c r="ADP540"/>
      <c r="ADQ540"/>
      <c r="ADR540"/>
      <c r="ADS540"/>
      <c r="ADT540"/>
      <c r="ADU540"/>
      <c r="ADV540"/>
      <c r="ADW540"/>
      <c r="ADX540"/>
      <c r="ADY540"/>
      <c r="ADZ540"/>
      <c r="AEA540"/>
      <c r="AEB540"/>
      <c r="AEC540"/>
      <c r="AED540"/>
      <c r="AEE540"/>
      <c r="AEF540"/>
      <c r="AEG540"/>
      <c r="AEH540"/>
      <c r="AEI540"/>
      <c r="AEJ540"/>
      <c r="AEK540"/>
      <c r="AEL540"/>
      <c r="AEM540"/>
      <c r="AEN540"/>
      <c r="AEO540"/>
      <c r="AEP540"/>
      <c r="AEQ540"/>
      <c r="AER540"/>
      <c r="AES540"/>
      <c r="AET540"/>
      <c r="AEU540"/>
      <c r="AEV540"/>
      <c r="AEW540"/>
      <c r="AEX540"/>
      <c r="AEY540"/>
      <c r="AEZ540"/>
      <c r="AFA540"/>
      <c r="AFB540"/>
      <c r="AFC540"/>
      <c r="AFD540"/>
      <c r="AFE540"/>
      <c r="AFF540"/>
      <c r="AFG540"/>
      <c r="AFH540"/>
      <c r="AFI540"/>
      <c r="AFJ540"/>
      <c r="AFK540"/>
      <c r="AFL540"/>
      <c r="AFM540"/>
      <c r="AFN540"/>
      <c r="AFO540"/>
      <c r="AFP540"/>
      <c r="AFQ540"/>
      <c r="AFR540"/>
      <c r="AFS540"/>
      <c r="AFT540"/>
      <c r="AFU540"/>
      <c r="AFV540"/>
      <c r="AFW540"/>
      <c r="AFX540"/>
      <c r="AFY540"/>
      <c r="AFZ540"/>
      <c r="AGA540"/>
      <c r="AGB540"/>
      <c r="AGC540"/>
      <c r="AGD540"/>
      <c r="AGE540"/>
      <c r="AGF540"/>
      <c r="AGG540"/>
      <c r="AGH540"/>
      <c r="AGI540"/>
      <c r="AGJ540"/>
      <c r="AGK540"/>
      <c r="AGL540"/>
      <c r="AGM540"/>
      <c r="AGN540"/>
      <c r="AGO540"/>
      <c r="AGP540"/>
      <c r="AGQ540"/>
      <c r="AGR540"/>
      <c r="AGS540"/>
      <c r="AGT540"/>
      <c r="AGU540"/>
      <c r="AGV540"/>
      <c r="AGW540"/>
      <c r="AGX540"/>
      <c r="AGY540"/>
      <c r="AGZ540"/>
      <c r="AHA540"/>
      <c r="AHB540"/>
      <c r="AHC540"/>
      <c r="AHD540"/>
      <c r="AHE540"/>
      <c r="AHF540"/>
      <c r="AHG540"/>
      <c r="AHH540"/>
      <c r="AHI540"/>
      <c r="AHJ540"/>
      <c r="AHK540"/>
      <c r="AHL540"/>
      <c r="AHM540"/>
      <c r="AHN540"/>
      <c r="AHO540"/>
      <c r="AHP540"/>
      <c r="AHQ540"/>
      <c r="AHR540"/>
      <c r="AHS540"/>
      <c r="AHT540"/>
      <c r="AHU540"/>
      <c r="AHV540"/>
      <c r="AHW540"/>
      <c r="AHX540"/>
      <c r="AHY540"/>
      <c r="AHZ540"/>
      <c r="AIA540"/>
      <c r="AIB540"/>
      <c r="AIC540"/>
      <c r="AID540"/>
      <c r="AIE540"/>
      <c r="AIF540"/>
      <c r="AIG540"/>
      <c r="AIH540"/>
      <c r="AII540"/>
      <c r="AIJ540"/>
      <c r="AIK540"/>
      <c r="AIL540"/>
      <c r="AIM540"/>
      <c r="AIN540"/>
      <c r="AIO540"/>
      <c r="AIP540"/>
      <c r="AIQ540"/>
      <c r="AIR540"/>
      <c r="AIS540"/>
      <c r="AIT540"/>
      <c r="AIU540"/>
      <c r="AIV540"/>
      <c r="AIW540"/>
      <c r="AIX540"/>
      <c r="AIY540"/>
      <c r="AIZ540"/>
      <c r="AJA540"/>
      <c r="AJB540"/>
      <c r="AJC540"/>
      <c r="AJD540"/>
      <c r="AJE540"/>
      <c r="AJF540"/>
      <c r="AJG540"/>
      <c r="AJH540"/>
      <c r="AJI540"/>
      <c r="AJJ540"/>
      <c r="AJK540"/>
      <c r="AJL540"/>
      <c r="AJM540"/>
      <c r="AJN540"/>
      <c r="AJO540"/>
      <c r="AJP540"/>
      <c r="AJQ540"/>
      <c r="AJR540"/>
      <c r="AJS540"/>
      <c r="AJT540"/>
      <c r="AJU540"/>
      <c r="AJV540"/>
      <c r="AJW540"/>
      <c r="AJX540"/>
      <c r="AJY540"/>
      <c r="AJZ540"/>
      <c r="AKA540"/>
      <c r="AKB540"/>
      <c r="AKC540"/>
      <c r="AKD540"/>
      <c r="AKE540"/>
      <c r="AKF540"/>
      <c r="AKG540"/>
      <c r="AKH540"/>
      <c r="AKI540"/>
      <c r="AKJ540"/>
      <c r="AKK540"/>
      <c r="AKL540"/>
      <c r="AKM540"/>
      <c r="AKN540"/>
      <c r="AKO540"/>
      <c r="AKP540"/>
      <c r="AKQ540"/>
      <c r="AKR540"/>
      <c r="AKS540"/>
      <c r="AKT540"/>
      <c r="AKU540"/>
      <c r="AKV540"/>
      <c r="AKW540"/>
      <c r="AKX540"/>
      <c r="AKY540"/>
      <c r="AKZ540"/>
      <c r="ALA540"/>
      <c r="ALB540"/>
      <c r="ALC540"/>
      <c r="ALD540"/>
      <c r="ALE540"/>
      <c r="ALF540"/>
      <c r="ALG540"/>
      <c r="ALH540"/>
      <c r="ALI540"/>
      <c r="ALJ540"/>
      <c r="ALK540"/>
      <c r="ALL540"/>
      <c r="ALM540"/>
      <c r="ALN540"/>
      <c r="ALO540"/>
      <c r="ALP540"/>
      <c r="ALQ540"/>
      <c r="ALR540"/>
      <c r="ALS540"/>
      <c r="ALT540"/>
      <c r="ALU540"/>
      <c r="ALV540"/>
      <c r="ALW540"/>
      <c r="ALX540"/>
      <c r="ALY540"/>
      <c r="ALZ540"/>
      <c r="AMA540"/>
      <c r="AMB540"/>
      <c r="AMC540"/>
      <c r="AMD540"/>
      <c r="AME540"/>
      <c r="AMF540"/>
      <c r="AMG540"/>
      <c r="AMH540"/>
      <c r="AMI540"/>
      <c r="AMJ540"/>
    </row>
    <row r="541" spans="1:1024" ht="20" customHeight="1" x14ac:dyDescent="0.2">
      <c r="A541"/>
      <c r="B541"/>
      <c r="C541"/>
      <c r="D541"/>
      <c r="E541" s="2"/>
      <c r="F541" s="2"/>
      <c r="G541" s="271"/>
      <c r="H541" s="240"/>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c r="AAA541"/>
      <c r="AAB541"/>
      <c r="AAC541"/>
      <c r="AAD541"/>
      <c r="AAE541"/>
      <c r="AAF541"/>
      <c r="AAG541"/>
      <c r="AAH541"/>
      <c r="AAI541"/>
      <c r="AAJ541"/>
      <c r="AAK541"/>
      <c r="AAL541"/>
      <c r="AAM541"/>
      <c r="AAN541"/>
      <c r="AAO541"/>
      <c r="AAP541"/>
      <c r="AAQ541"/>
      <c r="AAR541"/>
      <c r="AAS541"/>
      <c r="AAT541"/>
      <c r="AAU541"/>
      <c r="AAV541"/>
      <c r="AAW541"/>
      <c r="AAX541"/>
      <c r="AAY541"/>
      <c r="AAZ541"/>
      <c r="ABA541"/>
      <c r="ABB541"/>
      <c r="ABC541"/>
      <c r="ABD541"/>
      <c r="ABE541"/>
      <c r="ABF541"/>
      <c r="ABG541"/>
      <c r="ABH541"/>
      <c r="ABI541"/>
      <c r="ABJ541"/>
      <c r="ABK541"/>
      <c r="ABL541"/>
      <c r="ABM541"/>
      <c r="ABN541"/>
      <c r="ABO541"/>
      <c r="ABP541"/>
      <c r="ABQ541"/>
      <c r="ABR541"/>
      <c r="ABS541"/>
      <c r="ABT541"/>
      <c r="ABU541"/>
      <c r="ABV541"/>
      <c r="ABW541"/>
      <c r="ABX541"/>
      <c r="ABY541"/>
      <c r="ABZ541"/>
      <c r="ACA541"/>
      <c r="ACB541"/>
      <c r="ACC541"/>
      <c r="ACD541"/>
      <c r="ACE541"/>
      <c r="ACF541"/>
      <c r="ACG541"/>
      <c r="ACH541"/>
      <c r="ACI541"/>
      <c r="ACJ541"/>
      <c r="ACK541"/>
      <c r="ACL541"/>
      <c r="ACM541"/>
      <c r="ACN541"/>
      <c r="ACO541"/>
      <c r="ACP541"/>
      <c r="ACQ541"/>
      <c r="ACR541"/>
      <c r="ACS541"/>
      <c r="ACT541"/>
      <c r="ACU541"/>
      <c r="ACV541"/>
      <c r="ACW541"/>
      <c r="ACX541"/>
      <c r="ACY541"/>
      <c r="ACZ541"/>
      <c r="ADA541"/>
      <c r="ADB541"/>
      <c r="ADC541"/>
      <c r="ADD541"/>
      <c r="ADE541"/>
      <c r="ADF541"/>
      <c r="ADG541"/>
      <c r="ADH541"/>
      <c r="ADI541"/>
      <c r="ADJ541"/>
      <c r="ADK541"/>
      <c r="ADL541"/>
      <c r="ADM541"/>
      <c r="ADN541"/>
      <c r="ADO541"/>
      <c r="ADP541"/>
      <c r="ADQ541"/>
      <c r="ADR541"/>
      <c r="ADS541"/>
      <c r="ADT541"/>
      <c r="ADU541"/>
      <c r="ADV541"/>
      <c r="ADW541"/>
      <c r="ADX541"/>
      <c r="ADY541"/>
      <c r="ADZ541"/>
      <c r="AEA541"/>
      <c r="AEB541"/>
      <c r="AEC541"/>
      <c r="AED541"/>
      <c r="AEE541"/>
      <c r="AEF541"/>
      <c r="AEG541"/>
      <c r="AEH541"/>
      <c r="AEI541"/>
      <c r="AEJ541"/>
      <c r="AEK541"/>
      <c r="AEL541"/>
      <c r="AEM541"/>
      <c r="AEN541"/>
      <c r="AEO541"/>
      <c r="AEP541"/>
      <c r="AEQ541"/>
      <c r="AER541"/>
      <c r="AES541"/>
      <c r="AET541"/>
      <c r="AEU541"/>
      <c r="AEV541"/>
      <c r="AEW541"/>
      <c r="AEX541"/>
      <c r="AEY541"/>
      <c r="AEZ541"/>
      <c r="AFA541"/>
      <c r="AFB541"/>
      <c r="AFC541"/>
      <c r="AFD541"/>
      <c r="AFE541"/>
      <c r="AFF541"/>
      <c r="AFG541"/>
      <c r="AFH541"/>
      <c r="AFI541"/>
      <c r="AFJ541"/>
      <c r="AFK541"/>
      <c r="AFL541"/>
      <c r="AFM541"/>
      <c r="AFN541"/>
      <c r="AFO541"/>
      <c r="AFP541"/>
      <c r="AFQ541"/>
      <c r="AFR541"/>
      <c r="AFS541"/>
      <c r="AFT541"/>
      <c r="AFU541"/>
      <c r="AFV541"/>
      <c r="AFW541"/>
      <c r="AFX541"/>
      <c r="AFY541"/>
      <c r="AFZ541"/>
      <c r="AGA541"/>
      <c r="AGB541"/>
      <c r="AGC541"/>
      <c r="AGD541"/>
      <c r="AGE541"/>
      <c r="AGF541"/>
      <c r="AGG541"/>
      <c r="AGH541"/>
      <c r="AGI541"/>
      <c r="AGJ541"/>
      <c r="AGK541"/>
      <c r="AGL541"/>
      <c r="AGM541"/>
      <c r="AGN541"/>
      <c r="AGO541"/>
      <c r="AGP541"/>
      <c r="AGQ541"/>
      <c r="AGR541"/>
      <c r="AGS541"/>
      <c r="AGT541"/>
      <c r="AGU541"/>
      <c r="AGV541"/>
      <c r="AGW541"/>
      <c r="AGX541"/>
      <c r="AGY541"/>
      <c r="AGZ541"/>
      <c r="AHA541"/>
      <c r="AHB541"/>
      <c r="AHC541"/>
      <c r="AHD541"/>
      <c r="AHE541"/>
      <c r="AHF541"/>
      <c r="AHG541"/>
      <c r="AHH541"/>
      <c r="AHI541"/>
      <c r="AHJ541"/>
      <c r="AHK541"/>
      <c r="AHL541"/>
      <c r="AHM541"/>
      <c r="AHN541"/>
      <c r="AHO541"/>
      <c r="AHP541"/>
      <c r="AHQ541"/>
      <c r="AHR541"/>
      <c r="AHS541"/>
      <c r="AHT541"/>
      <c r="AHU541"/>
      <c r="AHV541"/>
      <c r="AHW541"/>
      <c r="AHX541"/>
      <c r="AHY541"/>
      <c r="AHZ541"/>
      <c r="AIA541"/>
      <c r="AIB541"/>
      <c r="AIC541"/>
      <c r="AID541"/>
      <c r="AIE541"/>
      <c r="AIF541"/>
      <c r="AIG541"/>
      <c r="AIH541"/>
      <c r="AII541"/>
      <c r="AIJ541"/>
      <c r="AIK541"/>
      <c r="AIL541"/>
      <c r="AIM541"/>
      <c r="AIN541"/>
      <c r="AIO541"/>
      <c r="AIP541"/>
      <c r="AIQ541"/>
      <c r="AIR541"/>
      <c r="AIS541"/>
      <c r="AIT541"/>
      <c r="AIU541"/>
      <c r="AIV541"/>
      <c r="AIW541"/>
      <c r="AIX541"/>
      <c r="AIY541"/>
      <c r="AIZ541"/>
      <c r="AJA541"/>
      <c r="AJB541"/>
      <c r="AJC541"/>
      <c r="AJD541"/>
      <c r="AJE541"/>
      <c r="AJF541"/>
      <c r="AJG541"/>
      <c r="AJH541"/>
      <c r="AJI541"/>
      <c r="AJJ541"/>
      <c r="AJK541"/>
      <c r="AJL541"/>
      <c r="AJM541"/>
      <c r="AJN541"/>
      <c r="AJO541"/>
      <c r="AJP541"/>
      <c r="AJQ541"/>
      <c r="AJR541"/>
      <c r="AJS541"/>
      <c r="AJT541"/>
      <c r="AJU541"/>
      <c r="AJV541"/>
      <c r="AJW541"/>
      <c r="AJX541"/>
      <c r="AJY541"/>
      <c r="AJZ541"/>
      <c r="AKA541"/>
      <c r="AKB541"/>
      <c r="AKC541"/>
      <c r="AKD541"/>
      <c r="AKE541"/>
      <c r="AKF541"/>
      <c r="AKG541"/>
      <c r="AKH541"/>
      <c r="AKI541"/>
      <c r="AKJ541"/>
      <c r="AKK541"/>
      <c r="AKL541"/>
      <c r="AKM541"/>
      <c r="AKN541"/>
      <c r="AKO541"/>
      <c r="AKP541"/>
      <c r="AKQ541"/>
      <c r="AKR541"/>
      <c r="AKS541"/>
      <c r="AKT541"/>
      <c r="AKU541"/>
      <c r="AKV541"/>
      <c r="AKW541"/>
      <c r="AKX541"/>
      <c r="AKY541"/>
      <c r="AKZ541"/>
      <c r="ALA541"/>
      <c r="ALB541"/>
      <c r="ALC541"/>
      <c r="ALD541"/>
      <c r="ALE541"/>
      <c r="ALF541"/>
      <c r="ALG541"/>
      <c r="ALH541"/>
      <c r="ALI541"/>
      <c r="ALJ541"/>
      <c r="ALK541"/>
      <c r="ALL541"/>
      <c r="ALM541"/>
      <c r="ALN541"/>
      <c r="ALO541"/>
      <c r="ALP541"/>
      <c r="ALQ541"/>
      <c r="ALR541"/>
      <c r="ALS541"/>
      <c r="ALT541"/>
      <c r="ALU541"/>
      <c r="ALV541"/>
      <c r="ALW541"/>
      <c r="ALX541"/>
      <c r="ALY541"/>
      <c r="ALZ541"/>
      <c r="AMA541"/>
      <c r="AMB541"/>
      <c r="AMC541"/>
      <c r="AMD541"/>
      <c r="AME541"/>
      <c r="AMF541"/>
      <c r="AMG541"/>
      <c r="AMH541"/>
      <c r="AMI541"/>
      <c r="AMJ541"/>
    </row>
    <row r="542" spans="1:1024" ht="20" customHeight="1" x14ac:dyDescent="0.2">
      <c r="A542"/>
      <c r="B542"/>
      <c r="C542"/>
      <c r="D542"/>
      <c r="E542" s="2"/>
      <c r="F542" s="2"/>
      <c r="G542" s="271"/>
      <c r="H542" s="240"/>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c r="IW542"/>
      <c r="IX542"/>
      <c r="IY542"/>
      <c r="IZ542"/>
      <c r="JA542"/>
      <c r="JB542"/>
      <c r="JC542"/>
      <c r="JD542"/>
      <c r="JE542"/>
      <c r="JF542"/>
      <c r="JG542"/>
      <c r="JH542"/>
      <c r="JI542"/>
      <c r="JJ542"/>
      <c r="JK542"/>
      <c r="JL542"/>
      <c r="JM542"/>
      <c r="JN542"/>
      <c r="JO542"/>
      <c r="JP542"/>
      <c r="JQ542"/>
      <c r="JR542"/>
      <c r="JS542"/>
      <c r="JT542"/>
      <c r="JU542"/>
      <c r="JV542"/>
      <c r="JW542"/>
      <c r="JX542"/>
      <c r="JY542"/>
      <c r="JZ542"/>
      <c r="KA542"/>
      <c r="KB542"/>
      <c r="KC542"/>
      <c r="KD542"/>
      <c r="KE542"/>
      <c r="KF542"/>
      <c r="KG542"/>
      <c r="KH542"/>
      <c r="KI542"/>
      <c r="KJ542"/>
      <c r="KK542"/>
      <c r="KL542"/>
      <c r="KM542"/>
      <c r="KN542"/>
      <c r="KO542"/>
      <c r="KP542"/>
      <c r="KQ542"/>
      <c r="KR542"/>
      <c r="KS542"/>
      <c r="KT542"/>
      <c r="KU542"/>
      <c r="KV542"/>
      <c r="KW542"/>
      <c r="KX542"/>
      <c r="KY542"/>
      <c r="KZ542"/>
      <c r="LA542"/>
      <c r="LB542"/>
      <c r="LC542"/>
      <c r="LD542"/>
      <c r="LE542"/>
      <c r="LF542"/>
      <c r="LG542"/>
      <c r="LH542"/>
      <c r="LI542"/>
      <c r="LJ542"/>
      <c r="LK542"/>
      <c r="LL542"/>
      <c r="LM542"/>
      <c r="LN542"/>
      <c r="LO542"/>
      <c r="LP542"/>
      <c r="LQ542"/>
      <c r="LR542"/>
      <c r="LS542"/>
      <c r="LT542"/>
      <c r="LU542"/>
      <c r="LV542"/>
      <c r="LW542"/>
      <c r="LX542"/>
      <c r="LY542"/>
      <c r="LZ542"/>
      <c r="MA542"/>
      <c r="MB542"/>
      <c r="MC542"/>
      <c r="MD542"/>
      <c r="ME542"/>
      <c r="MF542"/>
      <c r="MG542"/>
      <c r="MH542"/>
      <c r="MI542"/>
      <c r="MJ542"/>
      <c r="MK542"/>
      <c r="ML542"/>
      <c r="MM542"/>
      <c r="MN542"/>
      <c r="MO542"/>
      <c r="MP542"/>
      <c r="MQ542"/>
      <c r="MR542"/>
      <c r="MS542"/>
      <c r="MT542"/>
      <c r="MU542"/>
      <c r="MV542"/>
      <c r="MW542"/>
      <c r="MX542"/>
      <c r="MY542"/>
      <c r="MZ542"/>
      <c r="NA542"/>
      <c r="NB542"/>
      <c r="NC542"/>
      <c r="ND542"/>
      <c r="NE542"/>
      <c r="NF542"/>
      <c r="NG542"/>
      <c r="NH542"/>
      <c r="NI542"/>
      <c r="NJ542"/>
      <c r="NK542"/>
      <c r="NL542"/>
      <c r="NM542"/>
      <c r="NN542"/>
      <c r="NO542"/>
      <c r="NP542"/>
      <c r="NQ542"/>
      <c r="NR542"/>
      <c r="NS542"/>
      <c r="NT542"/>
      <c r="NU542"/>
      <c r="NV542"/>
      <c r="NW542"/>
      <c r="NX542"/>
      <c r="NY542"/>
      <c r="NZ542"/>
      <c r="OA542"/>
      <c r="OB542"/>
      <c r="OC542"/>
      <c r="OD542"/>
      <c r="OE542"/>
      <c r="OF542"/>
      <c r="OG542"/>
      <c r="OH542"/>
      <c r="OI542"/>
      <c r="OJ542"/>
      <c r="OK542"/>
      <c r="OL542"/>
      <c r="OM542"/>
      <c r="ON542"/>
      <c r="OO542"/>
      <c r="OP542"/>
      <c r="OQ542"/>
      <c r="OR542"/>
      <c r="OS542"/>
      <c r="OT542"/>
      <c r="OU542"/>
      <c r="OV542"/>
      <c r="OW542"/>
      <c r="OX542"/>
      <c r="OY542"/>
      <c r="OZ542"/>
      <c r="PA542"/>
      <c r="PB542"/>
      <c r="PC542"/>
      <c r="PD542"/>
      <c r="PE542"/>
      <c r="PF542"/>
      <c r="PG542"/>
      <c r="PH542"/>
      <c r="PI542"/>
      <c r="PJ542"/>
      <c r="PK542"/>
      <c r="PL542"/>
      <c r="PM542"/>
      <c r="PN542"/>
      <c r="PO542"/>
      <c r="PP542"/>
      <c r="PQ542"/>
      <c r="PR542"/>
      <c r="PS542"/>
      <c r="PT542"/>
      <c r="PU542"/>
      <c r="PV542"/>
      <c r="PW542"/>
      <c r="PX542"/>
      <c r="PY542"/>
      <c r="PZ542"/>
      <c r="QA542"/>
      <c r="QB542"/>
      <c r="QC542"/>
      <c r="QD542"/>
      <c r="QE542"/>
      <c r="QF542"/>
      <c r="QG542"/>
      <c r="QH542"/>
      <c r="QI542"/>
      <c r="QJ542"/>
      <c r="QK542"/>
      <c r="QL542"/>
      <c r="QM542"/>
      <c r="QN542"/>
      <c r="QO542"/>
      <c r="QP542"/>
      <c r="QQ542"/>
      <c r="QR542"/>
      <c r="QS542"/>
      <c r="QT542"/>
      <c r="QU542"/>
      <c r="QV542"/>
      <c r="QW542"/>
      <c r="QX542"/>
      <c r="QY542"/>
      <c r="QZ542"/>
      <c r="RA542"/>
      <c r="RB542"/>
      <c r="RC542"/>
      <c r="RD542"/>
      <c r="RE542"/>
      <c r="RF542"/>
      <c r="RG542"/>
      <c r="RH542"/>
      <c r="RI542"/>
      <c r="RJ542"/>
      <c r="RK542"/>
      <c r="RL542"/>
      <c r="RM542"/>
      <c r="RN542"/>
      <c r="RO542"/>
      <c r="RP542"/>
      <c r="RQ542"/>
      <c r="RR542"/>
      <c r="RS542"/>
      <c r="RT542"/>
      <c r="RU542"/>
      <c r="RV542"/>
      <c r="RW542"/>
      <c r="RX542"/>
      <c r="RY542"/>
      <c r="RZ542"/>
      <c r="SA542"/>
      <c r="SB542"/>
      <c r="SC542"/>
      <c r="SD542"/>
      <c r="SE542"/>
      <c r="SF542"/>
      <c r="SG542"/>
      <c r="SH542"/>
      <c r="SI542"/>
      <c r="SJ542"/>
      <c r="SK542"/>
      <c r="SL542"/>
      <c r="SM542"/>
      <c r="SN542"/>
      <c r="SO542"/>
      <c r="SP542"/>
      <c r="SQ542"/>
      <c r="SR542"/>
      <c r="SS542"/>
      <c r="ST542"/>
      <c r="SU542"/>
      <c r="SV542"/>
      <c r="SW542"/>
      <c r="SX542"/>
      <c r="SY542"/>
      <c r="SZ542"/>
      <c r="TA542"/>
      <c r="TB542"/>
      <c r="TC542"/>
      <c r="TD542"/>
      <c r="TE542"/>
      <c r="TF542"/>
      <c r="TG542"/>
      <c r="TH542"/>
      <c r="TI542"/>
      <c r="TJ542"/>
      <c r="TK542"/>
      <c r="TL542"/>
      <c r="TM542"/>
      <c r="TN542"/>
      <c r="TO542"/>
      <c r="TP542"/>
      <c r="TQ542"/>
      <c r="TR542"/>
      <c r="TS542"/>
      <c r="TT542"/>
      <c r="TU542"/>
      <c r="TV542"/>
      <c r="TW542"/>
      <c r="TX542"/>
      <c r="TY542"/>
      <c r="TZ542"/>
      <c r="UA542"/>
      <c r="UB542"/>
      <c r="UC542"/>
      <c r="UD542"/>
      <c r="UE542"/>
      <c r="UF542"/>
      <c r="UG542"/>
      <c r="UH542"/>
      <c r="UI542"/>
      <c r="UJ542"/>
      <c r="UK542"/>
      <c r="UL542"/>
      <c r="UM542"/>
      <c r="UN542"/>
      <c r="UO542"/>
      <c r="UP542"/>
      <c r="UQ542"/>
      <c r="UR542"/>
      <c r="US542"/>
      <c r="UT542"/>
      <c r="UU542"/>
      <c r="UV542"/>
      <c r="UW542"/>
      <c r="UX542"/>
      <c r="UY542"/>
      <c r="UZ542"/>
      <c r="VA542"/>
      <c r="VB542"/>
      <c r="VC542"/>
      <c r="VD542"/>
      <c r="VE542"/>
      <c r="VF542"/>
      <c r="VG542"/>
      <c r="VH542"/>
      <c r="VI542"/>
      <c r="VJ542"/>
      <c r="VK542"/>
      <c r="VL542"/>
      <c r="VM542"/>
      <c r="VN542"/>
      <c r="VO542"/>
      <c r="VP542"/>
      <c r="VQ542"/>
      <c r="VR542"/>
      <c r="VS542"/>
      <c r="VT542"/>
      <c r="VU542"/>
      <c r="VV542"/>
      <c r="VW542"/>
      <c r="VX542"/>
      <c r="VY542"/>
      <c r="VZ542"/>
      <c r="WA542"/>
      <c r="WB542"/>
      <c r="WC542"/>
      <c r="WD542"/>
      <c r="WE542"/>
      <c r="WF542"/>
      <c r="WG542"/>
      <c r="WH542"/>
      <c r="WI542"/>
      <c r="WJ542"/>
      <c r="WK542"/>
      <c r="WL542"/>
      <c r="WM542"/>
      <c r="WN542"/>
      <c r="WO542"/>
      <c r="WP542"/>
      <c r="WQ542"/>
      <c r="WR542"/>
      <c r="WS542"/>
      <c r="WT542"/>
      <c r="WU542"/>
      <c r="WV542"/>
      <c r="WW542"/>
      <c r="WX542"/>
      <c r="WY542"/>
      <c r="WZ542"/>
      <c r="XA542"/>
      <c r="XB542"/>
      <c r="XC542"/>
      <c r="XD542"/>
      <c r="XE542"/>
      <c r="XF542"/>
      <c r="XG542"/>
      <c r="XH542"/>
      <c r="XI542"/>
      <c r="XJ542"/>
      <c r="XK542"/>
      <c r="XL542"/>
      <c r="XM542"/>
      <c r="XN542"/>
      <c r="XO542"/>
      <c r="XP542"/>
      <c r="XQ542"/>
      <c r="XR542"/>
      <c r="XS542"/>
      <c r="XT542"/>
      <c r="XU542"/>
      <c r="XV542"/>
      <c r="XW542"/>
      <c r="XX542"/>
      <c r="XY542"/>
      <c r="XZ542"/>
      <c r="YA542"/>
      <c r="YB542"/>
      <c r="YC542"/>
      <c r="YD542"/>
      <c r="YE542"/>
      <c r="YF542"/>
      <c r="YG542"/>
      <c r="YH542"/>
      <c r="YI542"/>
      <c r="YJ542"/>
      <c r="YK542"/>
      <c r="YL542"/>
      <c r="YM542"/>
      <c r="YN542"/>
      <c r="YO542"/>
      <c r="YP542"/>
      <c r="YQ542"/>
      <c r="YR542"/>
      <c r="YS542"/>
      <c r="YT542"/>
      <c r="YU542"/>
      <c r="YV542"/>
      <c r="YW542"/>
      <c r="YX542"/>
      <c r="YY542"/>
      <c r="YZ542"/>
      <c r="ZA542"/>
      <c r="ZB542"/>
      <c r="ZC542"/>
      <c r="ZD542"/>
      <c r="ZE542"/>
      <c r="ZF542"/>
      <c r="ZG542"/>
      <c r="ZH542"/>
      <c r="ZI542"/>
      <c r="ZJ542"/>
      <c r="ZK542"/>
      <c r="ZL542"/>
      <c r="ZM542"/>
      <c r="ZN542"/>
      <c r="ZO542"/>
      <c r="ZP542"/>
      <c r="ZQ542"/>
      <c r="ZR542"/>
      <c r="ZS542"/>
      <c r="ZT542"/>
      <c r="ZU542"/>
      <c r="ZV542"/>
      <c r="ZW542"/>
      <c r="ZX542"/>
      <c r="ZY542"/>
      <c r="ZZ542"/>
      <c r="AAA542"/>
      <c r="AAB542"/>
      <c r="AAC542"/>
      <c r="AAD542"/>
      <c r="AAE542"/>
      <c r="AAF542"/>
      <c r="AAG542"/>
      <c r="AAH542"/>
      <c r="AAI542"/>
      <c r="AAJ542"/>
      <c r="AAK542"/>
      <c r="AAL542"/>
      <c r="AAM542"/>
      <c r="AAN542"/>
      <c r="AAO542"/>
      <c r="AAP542"/>
      <c r="AAQ542"/>
      <c r="AAR542"/>
      <c r="AAS542"/>
      <c r="AAT542"/>
      <c r="AAU542"/>
      <c r="AAV542"/>
      <c r="AAW542"/>
      <c r="AAX542"/>
      <c r="AAY542"/>
      <c r="AAZ542"/>
      <c r="ABA542"/>
      <c r="ABB542"/>
      <c r="ABC542"/>
      <c r="ABD542"/>
      <c r="ABE542"/>
      <c r="ABF542"/>
      <c r="ABG542"/>
      <c r="ABH542"/>
      <c r="ABI542"/>
      <c r="ABJ542"/>
      <c r="ABK542"/>
      <c r="ABL542"/>
      <c r="ABM542"/>
      <c r="ABN542"/>
      <c r="ABO542"/>
      <c r="ABP542"/>
      <c r="ABQ542"/>
      <c r="ABR542"/>
      <c r="ABS542"/>
      <c r="ABT542"/>
      <c r="ABU542"/>
      <c r="ABV542"/>
      <c r="ABW542"/>
      <c r="ABX542"/>
      <c r="ABY542"/>
      <c r="ABZ542"/>
      <c r="ACA542"/>
      <c r="ACB542"/>
      <c r="ACC542"/>
      <c r="ACD542"/>
      <c r="ACE542"/>
      <c r="ACF542"/>
      <c r="ACG542"/>
      <c r="ACH542"/>
      <c r="ACI542"/>
      <c r="ACJ542"/>
      <c r="ACK542"/>
      <c r="ACL542"/>
      <c r="ACM542"/>
      <c r="ACN542"/>
      <c r="ACO542"/>
      <c r="ACP542"/>
      <c r="ACQ542"/>
      <c r="ACR542"/>
      <c r="ACS542"/>
      <c r="ACT542"/>
      <c r="ACU542"/>
      <c r="ACV542"/>
      <c r="ACW542"/>
      <c r="ACX542"/>
      <c r="ACY542"/>
      <c r="ACZ542"/>
      <c r="ADA542"/>
      <c r="ADB542"/>
      <c r="ADC542"/>
      <c r="ADD542"/>
      <c r="ADE542"/>
      <c r="ADF542"/>
      <c r="ADG542"/>
      <c r="ADH542"/>
      <c r="ADI542"/>
      <c r="ADJ542"/>
      <c r="ADK542"/>
      <c r="ADL542"/>
      <c r="ADM542"/>
      <c r="ADN542"/>
      <c r="ADO542"/>
      <c r="ADP542"/>
      <c r="ADQ542"/>
      <c r="ADR542"/>
      <c r="ADS542"/>
      <c r="ADT542"/>
      <c r="ADU542"/>
      <c r="ADV542"/>
      <c r="ADW542"/>
      <c r="ADX542"/>
      <c r="ADY542"/>
      <c r="ADZ542"/>
      <c r="AEA542"/>
      <c r="AEB542"/>
      <c r="AEC542"/>
      <c r="AED542"/>
      <c r="AEE542"/>
      <c r="AEF542"/>
      <c r="AEG542"/>
      <c r="AEH542"/>
      <c r="AEI542"/>
      <c r="AEJ542"/>
      <c r="AEK542"/>
      <c r="AEL542"/>
      <c r="AEM542"/>
      <c r="AEN542"/>
      <c r="AEO542"/>
      <c r="AEP542"/>
      <c r="AEQ542"/>
      <c r="AER542"/>
      <c r="AES542"/>
      <c r="AET542"/>
      <c r="AEU542"/>
      <c r="AEV542"/>
      <c r="AEW542"/>
      <c r="AEX542"/>
      <c r="AEY542"/>
      <c r="AEZ542"/>
      <c r="AFA542"/>
      <c r="AFB542"/>
      <c r="AFC542"/>
      <c r="AFD542"/>
      <c r="AFE542"/>
      <c r="AFF542"/>
      <c r="AFG542"/>
      <c r="AFH542"/>
      <c r="AFI542"/>
      <c r="AFJ542"/>
      <c r="AFK542"/>
      <c r="AFL542"/>
      <c r="AFM542"/>
      <c r="AFN542"/>
      <c r="AFO542"/>
      <c r="AFP542"/>
      <c r="AFQ542"/>
      <c r="AFR542"/>
      <c r="AFS542"/>
      <c r="AFT542"/>
      <c r="AFU542"/>
      <c r="AFV542"/>
      <c r="AFW542"/>
      <c r="AFX542"/>
      <c r="AFY542"/>
      <c r="AFZ542"/>
      <c r="AGA542"/>
      <c r="AGB542"/>
      <c r="AGC542"/>
      <c r="AGD542"/>
      <c r="AGE542"/>
      <c r="AGF542"/>
      <c r="AGG542"/>
      <c r="AGH542"/>
      <c r="AGI542"/>
      <c r="AGJ542"/>
      <c r="AGK542"/>
      <c r="AGL542"/>
      <c r="AGM542"/>
      <c r="AGN542"/>
      <c r="AGO542"/>
      <c r="AGP542"/>
      <c r="AGQ542"/>
      <c r="AGR542"/>
      <c r="AGS542"/>
      <c r="AGT542"/>
      <c r="AGU542"/>
      <c r="AGV542"/>
      <c r="AGW542"/>
      <c r="AGX542"/>
      <c r="AGY542"/>
      <c r="AGZ542"/>
      <c r="AHA542"/>
      <c r="AHB542"/>
      <c r="AHC542"/>
      <c r="AHD542"/>
      <c r="AHE542"/>
      <c r="AHF542"/>
      <c r="AHG542"/>
      <c r="AHH542"/>
      <c r="AHI542"/>
      <c r="AHJ542"/>
      <c r="AHK542"/>
      <c r="AHL542"/>
      <c r="AHM542"/>
      <c r="AHN542"/>
      <c r="AHO542"/>
      <c r="AHP542"/>
      <c r="AHQ542"/>
      <c r="AHR542"/>
      <c r="AHS542"/>
      <c r="AHT542"/>
      <c r="AHU542"/>
      <c r="AHV542"/>
      <c r="AHW542"/>
      <c r="AHX542"/>
      <c r="AHY542"/>
      <c r="AHZ542"/>
      <c r="AIA542"/>
      <c r="AIB542"/>
      <c r="AIC542"/>
      <c r="AID542"/>
      <c r="AIE542"/>
      <c r="AIF542"/>
      <c r="AIG542"/>
      <c r="AIH542"/>
      <c r="AII542"/>
      <c r="AIJ542"/>
      <c r="AIK542"/>
      <c r="AIL542"/>
      <c r="AIM542"/>
      <c r="AIN542"/>
      <c r="AIO542"/>
      <c r="AIP542"/>
      <c r="AIQ542"/>
      <c r="AIR542"/>
      <c r="AIS542"/>
      <c r="AIT542"/>
      <c r="AIU542"/>
      <c r="AIV542"/>
      <c r="AIW542"/>
      <c r="AIX542"/>
      <c r="AIY542"/>
      <c r="AIZ542"/>
      <c r="AJA542"/>
      <c r="AJB542"/>
      <c r="AJC542"/>
      <c r="AJD542"/>
      <c r="AJE542"/>
      <c r="AJF542"/>
      <c r="AJG542"/>
      <c r="AJH542"/>
      <c r="AJI542"/>
      <c r="AJJ542"/>
      <c r="AJK542"/>
      <c r="AJL542"/>
      <c r="AJM542"/>
      <c r="AJN542"/>
      <c r="AJO542"/>
      <c r="AJP542"/>
      <c r="AJQ542"/>
      <c r="AJR542"/>
      <c r="AJS542"/>
      <c r="AJT542"/>
      <c r="AJU542"/>
      <c r="AJV542"/>
      <c r="AJW542"/>
      <c r="AJX542"/>
      <c r="AJY542"/>
      <c r="AJZ542"/>
      <c r="AKA542"/>
      <c r="AKB542"/>
      <c r="AKC542"/>
      <c r="AKD542"/>
      <c r="AKE542"/>
      <c r="AKF542"/>
      <c r="AKG542"/>
      <c r="AKH542"/>
      <c r="AKI542"/>
      <c r="AKJ542"/>
      <c r="AKK542"/>
      <c r="AKL542"/>
      <c r="AKM542"/>
      <c r="AKN542"/>
      <c r="AKO542"/>
      <c r="AKP542"/>
      <c r="AKQ542"/>
      <c r="AKR542"/>
      <c r="AKS542"/>
      <c r="AKT542"/>
      <c r="AKU542"/>
      <c r="AKV542"/>
      <c r="AKW542"/>
      <c r="AKX542"/>
      <c r="AKY542"/>
      <c r="AKZ542"/>
      <c r="ALA542"/>
      <c r="ALB542"/>
      <c r="ALC542"/>
      <c r="ALD542"/>
      <c r="ALE542"/>
      <c r="ALF542"/>
      <c r="ALG542"/>
      <c r="ALH542"/>
      <c r="ALI542"/>
      <c r="ALJ542"/>
      <c r="ALK542"/>
      <c r="ALL542"/>
      <c r="ALM542"/>
      <c r="ALN542"/>
      <c r="ALO542"/>
      <c r="ALP542"/>
      <c r="ALQ542"/>
      <c r="ALR542"/>
      <c r="ALS542"/>
      <c r="ALT542"/>
      <c r="ALU542"/>
      <c r="ALV542"/>
      <c r="ALW542"/>
      <c r="ALX542"/>
      <c r="ALY542"/>
      <c r="ALZ542"/>
      <c r="AMA542"/>
      <c r="AMB542"/>
      <c r="AMC542"/>
      <c r="AMD542"/>
      <c r="AME542"/>
      <c r="AMF542"/>
      <c r="AMG542"/>
      <c r="AMH542"/>
      <c r="AMI542"/>
      <c r="AMJ542"/>
    </row>
    <row r="543" spans="1:1024" ht="20" customHeight="1" x14ac:dyDescent="0.2">
      <c r="A543"/>
      <c r="B543"/>
      <c r="C543"/>
      <c r="D543"/>
      <c r="E543" s="2"/>
      <c r="F543" s="2"/>
      <c r="G543" s="271"/>
      <c r="H543" s="240"/>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c r="AAA543"/>
      <c r="AAB543"/>
      <c r="AAC543"/>
      <c r="AAD543"/>
      <c r="AAE543"/>
      <c r="AAF543"/>
      <c r="AAG543"/>
      <c r="AAH543"/>
      <c r="AAI543"/>
      <c r="AAJ543"/>
      <c r="AAK543"/>
      <c r="AAL543"/>
      <c r="AAM543"/>
      <c r="AAN543"/>
      <c r="AAO543"/>
      <c r="AAP543"/>
      <c r="AAQ543"/>
      <c r="AAR543"/>
      <c r="AAS543"/>
      <c r="AAT543"/>
      <c r="AAU543"/>
      <c r="AAV543"/>
      <c r="AAW543"/>
      <c r="AAX543"/>
      <c r="AAY543"/>
      <c r="AAZ543"/>
      <c r="ABA543"/>
      <c r="ABB543"/>
      <c r="ABC543"/>
      <c r="ABD543"/>
      <c r="ABE543"/>
      <c r="ABF543"/>
      <c r="ABG543"/>
      <c r="ABH543"/>
      <c r="ABI543"/>
      <c r="ABJ543"/>
      <c r="ABK543"/>
      <c r="ABL543"/>
      <c r="ABM543"/>
      <c r="ABN543"/>
      <c r="ABO543"/>
      <c r="ABP543"/>
      <c r="ABQ543"/>
      <c r="ABR543"/>
      <c r="ABS543"/>
      <c r="ABT543"/>
      <c r="ABU543"/>
      <c r="ABV543"/>
      <c r="ABW543"/>
      <c r="ABX543"/>
      <c r="ABY543"/>
      <c r="ABZ543"/>
      <c r="ACA543"/>
      <c r="ACB543"/>
      <c r="ACC543"/>
      <c r="ACD543"/>
      <c r="ACE543"/>
      <c r="ACF543"/>
      <c r="ACG543"/>
      <c r="ACH543"/>
      <c r="ACI543"/>
      <c r="ACJ543"/>
      <c r="ACK543"/>
      <c r="ACL543"/>
      <c r="ACM543"/>
      <c r="ACN543"/>
      <c r="ACO543"/>
      <c r="ACP543"/>
      <c r="ACQ543"/>
      <c r="ACR543"/>
      <c r="ACS543"/>
      <c r="ACT543"/>
      <c r="ACU543"/>
      <c r="ACV543"/>
      <c r="ACW543"/>
      <c r="ACX543"/>
      <c r="ACY543"/>
      <c r="ACZ543"/>
      <c r="ADA543"/>
      <c r="ADB543"/>
      <c r="ADC543"/>
      <c r="ADD543"/>
      <c r="ADE543"/>
      <c r="ADF543"/>
      <c r="ADG543"/>
      <c r="ADH543"/>
      <c r="ADI543"/>
      <c r="ADJ543"/>
      <c r="ADK543"/>
      <c r="ADL543"/>
      <c r="ADM543"/>
      <c r="ADN543"/>
      <c r="ADO543"/>
      <c r="ADP543"/>
      <c r="ADQ543"/>
      <c r="ADR543"/>
      <c r="ADS543"/>
      <c r="ADT543"/>
      <c r="ADU543"/>
      <c r="ADV543"/>
      <c r="ADW543"/>
      <c r="ADX543"/>
      <c r="ADY543"/>
      <c r="ADZ543"/>
      <c r="AEA543"/>
      <c r="AEB543"/>
      <c r="AEC543"/>
      <c r="AED543"/>
      <c r="AEE543"/>
      <c r="AEF543"/>
      <c r="AEG543"/>
      <c r="AEH543"/>
      <c r="AEI543"/>
      <c r="AEJ543"/>
      <c r="AEK543"/>
      <c r="AEL543"/>
      <c r="AEM543"/>
      <c r="AEN543"/>
      <c r="AEO543"/>
      <c r="AEP543"/>
      <c r="AEQ543"/>
      <c r="AER543"/>
      <c r="AES543"/>
      <c r="AET543"/>
      <c r="AEU543"/>
      <c r="AEV543"/>
      <c r="AEW543"/>
      <c r="AEX543"/>
      <c r="AEY543"/>
      <c r="AEZ543"/>
      <c r="AFA543"/>
      <c r="AFB543"/>
      <c r="AFC543"/>
      <c r="AFD543"/>
      <c r="AFE543"/>
      <c r="AFF543"/>
      <c r="AFG543"/>
      <c r="AFH543"/>
      <c r="AFI543"/>
      <c r="AFJ543"/>
      <c r="AFK543"/>
      <c r="AFL543"/>
      <c r="AFM543"/>
      <c r="AFN543"/>
      <c r="AFO543"/>
      <c r="AFP543"/>
      <c r="AFQ543"/>
      <c r="AFR543"/>
      <c r="AFS543"/>
      <c r="AFT543"/>
      <c r="AFU543"/>
      <c r="AFV543"/>
      <c r="AFW543"/>
      <c r="AFX543"/>
      <c r="AFY543"/>
      <c r="AFZ543"/>
      <c r="AGA543"/>
      <c r="AGB543"/>
      <c r="AGC543"/>
      <c r="AGD543"/>
      <c r="AGE543"/>
      <c r="AGF543"/>
      <c r="AGG543"/>
      <c r="AGH543"/>
      <c r="AGI543"/>
      <c r="AGJ543"/>
      <c r="AGK543"/>
      <c r="AGL543"/>
      <c r="AGM543"/>
      <c r="AGN543"/>
      <c r="AGO543"/>
      <c r="AGP543"/>
      <c r="AGQ543"/>
      <c r="AGR543"/>
      <c r="AGS543"/>
      <c r="AGT543"/>
      <c r="AGU543"/>
      <c r="AGV543"/>
      <c r="AGW543"/>
      <c r="AGX543"/>
      <c r="AGY543"/>
      <c r="AGZ543"/>
      <c r="AHA543"/>
      <c r="AHB543"/>
      <c r="AHC543"/>
      <c r="AHD543"/>
      <c r="AHE543"/>
      <c r="AHF543"/>
      <c r="AHG543"/>
      <c r="AHH543"/>
      <c r="AHI543"/>
      <c r="AHJ543"/>
      <c r="AHK543"/>
      <c r="AHL543"/>
      <c r="AHM543"/>
      <c r="AHN543"/>
      <c r="AHO543"/>
      <c r="AHP543"/>
      <c r="AHQ543"/>
      <c r="AHR543"/>
      <c r="AHS543"/>
      <c r="AHT543"/>
      <c r="AHU543"/>
      <c r="AHV543"/>
      <c r="AHW543"/>
      <c r="AHX543"/>
      <c r="AHY543"/>
      <c r="AHZ543"/>
      <c r="AIA543"/>
      <c r="AIB543"/>
      <c r="AIC543"/>
      <c r="AID543"/>
      <c r="AIE543"/>
      <c r="AIF543"/>
      <c r="AIG543"/>
      <c r="AIH543"/>
      <c r="AII543"/>
      <c r="AIJ543"/>
      <c r="AIK543"/>
      <c r="AIL543"/>
      <c r="AIM543"/>
      <c r="AIN543"/>
      <c r="AIO543"/>
      <c r="AIP543"/>
      <c r="AIQ543"/>
      <c r="AIR543"/>
      <c r="AIS543"/>
      <c r="AIT543"/>
      <c r="AIU543"/>
      <c r="AIV543"/>
      <c r="AIW543"/>
      <c r="AIX543"/>
      <c r="AIY543"/>
      <c r="AIZ543"/>
      <c r="AJA543"/>
      <c r="AJB543"/>
      <c r="AJC543"/>
      <c r="AJD543"/>
      <c r="AJE543"/>
      <c r="AJF543"/>
      <c r="AJG543"/>
      <c r="AJH543"/>
      <c r="AJI543"/>
      <c r="AJJ543"/>
      <c r="AJK543"/>
      <c r="AJL543"/>
      <c r="AJM543"/>
      <c r="AJN543"/>
      <c r="AJO543"/>
      <c r="AJP543"/>
      <c r="AJQ543"/>
      <c r="AJR543"/>
      <c r="AJS543"/>
      <c r="AJT543"/>
      <c r="AJU543"/>
      <c r="AJV543"/>
      <c r="AJW543"/>
      <c r="AJX543"/>
      <c r="AJY543"/>
      <c r="AJZ543"/>
      <c r="AKA543"/>
      <c r="AKB543"/>
      <c r="AKC543"/>
      <c r="AKD543"/>
      <c r="AKE543"/>
      <c r="AKF543"/>
      <c r="AKG543"/>
      <c r="AKH543"/>
      <c r="AKI543"/>
      <c r="AKJ543"/>
      <c r="AKK543"/>
      <c r="AKL543"/>
      <c r="AKM543"/>
      <c r="AKN543"/>
      <c r="AKO543"/>
      <c r="AKP543"/>
      <c r="AKQ543"/>
      <c r="AKR543"/>
      <c r="AKS543"/>
      <c r="AKT543"/>
      <c r="AKU543"/>
      <c r="AKV543"/>
      <c r="AKW543"/>
      <c r="AKX543"/>
      <c r="AKY543"/>
      <c r="AKZ543"/>
      <c r="ALA543"/>
      <c r="ALB543"/>
      <c r="ALC543"/>
      <c r="ALD543"/>
      <c r="ALE543"/>
      <c r="ALF543"/>
      <c r="ALG543"/>
      <c r="ALH543"/>
      <c r="ALI543"/>
      <c r="ALJ543"/>
      <c r="ALK543"/>
      <c r="ALL543"/>
      <c r="ALM543"/>
      <c r="ALN543"/>
      <c r="ALO543"/>
      <c r="ALP543"/>
      <c r="ALQ543"/>
      <c r="ALR543"/>
      <c r="ALS543"/>
      <c r="ALT543"/>
      <c r="ALU543"/>
      <c r="ALV543"/>
      <c r="ALW543"/>
      <c r="ALX543"/>
      <c r="ALY543"/>
      <c r="ALZ543"/>
      <c r="AMA543"/>
      <c r="AMB543"/>
      <c r="AMC543"/>
      <c r="AMD543"/>
      <c r="AME543"/>
      <c r="AMF543"/>
      <c r="AMG543"/>
      <c r="AMH543"/>
      <c r="AMI543"/>
      <c r="AMJ543"/>
    </row>
    <row r="544" spans="1:1024" ht="20" customHeight="1" x14ac:dyDescent="0.2">
      <c r="A544"/>
      <c r="B544"/>
      <c r="C544"/>
      <c r="D544"/>
      <c r="E544" s="2"/>
      <c r="F544" s="2"/>
      <c r="G544" s="271"/>
      <c r="H544" s="240"/>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c r="AAA544"/>
      <c r="AAB544"/>
      <c r="AAC544"/>
      <c r="AAD544"/>
      <c r="AAE544"/>
      <c r="AAF544"/>
      <c r="AAG544"/>
      <c r="AAH544"/>
      <c r="AAI544"/>
      <c r="AAJ544"/>
      <c r="AAK544"/>
      <c r="AAL544"/>
      <c r="AAM544"/>
      <c r="AAN544"/>
      <c r="AAO544"/>
      <c r="AAP544"/>
      <c r="AAQ544"/>
      <c r="AAR544"/>
      <c r="AAS544"/>
      <c r="AAT544"/>
      <c r="AAU544"/>
      <c r="AAV544"/>
      <c r="AAW544"/>
      <c r="AAX544"/>
      <c r="AAY544"/>
      <c r="AAZ544"/>
      <c r="ABA544"/>
      <c r="ABB544"/>
      <c r="ABC544"/>
      <c r="ABD544"/>
      <c r="ABE544"/>
      <c r="ABF544"/>
      <c r="ABG544"/>
      <c r="ABH544"/>
      <c r="ABI544"/>
      <c r="ABJ544"/>
      <c r="ABK544"/>
      <c r="ABL544"/>
      <c r="ABM544"/>
      <c r="ABN544"/>
      <c r="ABO544"/>
      <c r="ABP544"/>
      <c r="ABQ544"/>
      <c r="ABR544"/>
      <c r="ABS544"/>
      <c r="ABT544"/>
      <c r="ABU544"/>
      <c r="ABV544"/>
      <c r="ABW544"/>
      <c r="ABX544"/>
      <c r="ABY544"/>
      <c r="ABZ544"/>
      <c r="ACA544"/>
      <c r="ACB544"/>
      <c r="ACC544"/>
      <c r="ACD544"/>
      <c r="ACE544"/>
      <c r="ACF544"/>
      <c r="ACG544"/>
      <c r="ACH544"/>
      <c r="ACI544"/>
      <c r="ACJ544"/>
      <c r="ACK544"/>
      <c r="ACL544"/>
      <c r="ACM544"/>
      <c r="ACN544"/>
      <c r="ACO544"/>
      <c r="ACP544"/>
      <c r="ACQ544"/>
      <c r="ACR544"/>
      <c r="ACS544"/>
      <c r="ACT544"/>
      <c r="ACU544"/>
      <c r="ACV544"/>
      <c r="ACW544"/>
      <c r="ACX544"/>
      <c r="ACY544"/>
      <c r="ACZ544"/>
      <c r="ADA544"/>
      <c r="ADB544"/>
      <c r="ADC544"/>
      <c r="ADD544"/>
      <c r="ADE544"/>
      <c r="ADF544"/>
      <c r="ADG544"/>
      <c r="ADH544"/>
      <c r="ADI544"/>
      <c r="ADJ544"/>
      <c r="ADK544"/>
      <c r="ADL544"/>
      <c r="ADM544"/>
      <c r="ADN544"/>
      <c r="ADO544"/>
      <c r="ADP544"/>
      <c r="ADQ544"/>
      <c r="ADR544"/>
      <c r="ADS544"/>
      <c r="ADT544"/>
      <c r="ADU544"/>
      <c r="ADV544"/>
      <c r="ADW544"/>
      <c r="ADX544"/>
      <c r="ADY544"/>
      <c r="ADZ544"/>
      <c r="AEA544"/>
      <c r="AEB544"/>
      <c r="AEC544"/>
      <c r="AED544"/>
      <c r="AEE544"/>
      <c r="AEF544"/>
      <c r="AEG544"/>
      <c r="AEH544"/>
      <c r="AEI544"/>
      <c r="AEJ544"/>
      <c r="AEK544"/>
      <c r="AEL544"/>
      <c r="AEM544"/>
      <c r="AEN544"/>
      <c r="AEO544"/>
      <c r="AEP544"/>
      <c r="AEQ544"/>
      <c r="AER544"/>
      <c r="AES544"/>
      <c r="AET544"/>
      <c r="AEU544"/>
      <c r="AEV544"/>
      <c r="AEW544"/>
      <c r="AEX544"/>
      <c r="AEY544"/>
      <c r="AEZ544"/>
      <c r="AFA544"/>
      <c r="AFB544"/>
      <c r="AFC544"/>
      <c r="AFD544"/>
      <c r="AFE544"/>
      <c r="AFF544"/>
      <c r="AFG544"/>
      <c r="AFH544"/>
      <c r="AFI544"/>
      <c r="AFJ544"/>
      <c r="AFK544"/>
      <c r="AFL544"/>
      <c r="AFM544"/>
      <c r="AFN544"/>
      <c r="AFO544"/>
      <c r="AFP544"/>
      <c r="AFQ544"/>
      <c r="AFR544"/>
      <c r="AFS544"/>
      <c r="AFT544"/>
      <c r="AFU544"/>
      <c r="AFV544"/>
      <c r="AFW544"/>
      <c r="AFX544"/>
      <c r="AFY544"/>
      <c r="AFZ544"/>
      <c r="AGA544"/>
      <c r="AGB544"/>
      <c r="AGC544"/>
      <c r="AGD544"/>
      <c r="AGE544"/>
      <c r="AGF544"/>
      <c r="AGG544"/>
      <c r="AGH544"/>
      <c r="AGI544"/>
      <c r="AGJ544"/>
      <c r="AGK544"/>
      <c r="AGL544"/>
      <c r="AGM544"/>
      <c r="AGN544"/>
      <c r="AGO544"/>
      <c r="AGP544"/>
      <c r="AGQ544"/>
      <c r="AGR544"/>
      <c r="AGS544"/>
      <c r="AGT544"/>
      <c r="AGU544"/>
      <c r="AGV544"/>
      <c r="AGW544"/>
      <c r="AGX544"/>
      <c r="AGY544"/>
      <c r="AGZ544"/>
      <c r="AHA544"/>
      <c r="AHB544"/>
      <c r="AHC544"/>
      <c r="AHD544"/>
      <c r="AHE544"/>
      <c r="AHF544"/>
      <c r="AHG544"/>
      <c r="AHH544"/>
      <c r="AHI544"/>
      <c r="AHJ544"/>
      <c r="AHK544"/>
      <c r="AHL544"/>
      <c r="AHM544"/>
      <c r="AHN544"/>
      <c r="AHO544"/>
      <c r="AHP544"/>
      <c r="AHQ544"/>
      <c r="AHR544"/>
      <c r="AHS544"/>
      <c r="AHT544"/>
      <c r="AHU544"/>
      <c r="AHV544"/>
      <c r="AHW544"/>
      <c r="AHX544"/>
      <c r="AHY544"/>
      <c r="AHZ544"/>
      <c r="AIA544"/>
      <c r="AIB544"/>
      <c r="AIC544"/>
      <c r="AID544"/>
      <c r="AIE544"/>
      <c r="AIF544"/>
      <c r="AIG544"/>
      <c r="AIH544"/>
      <c r="AII544"/>
      <c r="AIJ544"/>
      <c r="AIK544"/>
      <c r="AIL544"/>
      <c r="AIM544"/>
      <c r="AIN544"/>
      <c r="AIO544"/>
      <c r="AIP544"/>
      <c r="AIQ544"/>
      <c r="AIR544"/>
      <c r="AIS544"/>
      <c r="AIT544"/>
      <c r="AIU544"/>
      <c r="AIV544"/>
      <c r="AIW544"/>
      <c r="AIX544"/>
      <c r="AIY544"/>
      <c r="AIZ544"/>
      <c r="AJA544"/>
      <c r="AJB544"/>
      <c r="AJC544"/>
      <c r="AJD544"/>
      <c r="AJE544"/>
      <c r="AJF544"/>
      <c r="AJG544"/>
      <c r="AJH544"/>
      <c r="AJI544"/>
      <c r="AJJ544"/>
      <c r="AJK544"/>
      <c r="AJL544"/>
      <c r="AJM544"/>
      <c r="AJN544"/>
      <c r="AJO544"/>
      <c r="AJP544"/>
      <c r="AJQ544"/>
      <c r="AJR544"/>
      <c r="AJS544"/>
      <c r="AJT544"/>
      <c r="AJU544"/>
      <c r="AJV544"/>
      <c r="AJW544"/>
      <c r="AJX544"/>
      <c r="AJY544"/>
      <c r="AJZ544"/>
      <c r="AKA544"/>
      <c r="AKB544"/>
      <c r="AKC544"/>
      <c r="AKD544"/>
      <c r="AKE544"/>
      <c r="AKF544"/>
      <c r="AKG544"/>
      <c r="AKH544"/>
      <c r="AKI544"/>
      <c r="AKJ544"/>
      <c r="AKK544"/>
      <c r="AKL544"/>
      <c r="AKM544"/>
      <c r="AKN544"/>
      <c r="AKO544"/>
      <c r="AKP544"/>
      <c r="AKQ544"/>
      <c r="AKR544"/>
      <c r="AKS544"/>
      <c r="AKT544"/>
      <c r="AKU544"/>
      <c r="AKV544"/>
      <c r="AKW544"/>
      <c r="AKX544"/>
      <c r="AKY544"/>
      <c r="AKZ544"/>
      <c r="ALA544"/>
      <c r="ALB544"/>
      <c r="ALC544"/>
      <c r="ALD544"/>
      <c r="ALE544"/>
      <c r="ALF544"/>
      <c r="ALG544"/>
      <c r="ALH544"/>
      <c r="ALI544"/>
      <c r="ALJ544"/>
      <c r="ALK544"/>
      <c r="ALL544"/>
      <c r="ALM544"/>
      <c r="ALN544"/>
      <c r="ALO544"/>
      <c r="ALP544"/>
      <c r="ALQ544"/>
      <c r="ALR544"/>
      <c r="ALS544"/>
      <c r="ALT544"/>
      <c r="ALU544"/>
      <c r="ALV544"/>
      <c r="ALW544"/>
      <c r="ALX544"/>
      <c r="ALY544"/>
      <c r="ALZ544"/>
      <c r="AMA544"/>
      <c r="AMB544"/>
      <c r="AMC544"/>
      <c r="AMD544"/>
      <c r="AME544"/>
      <c r="AMF544"/>
      <c r="AMG544"/>
      <c r="AMH544"/>
      <c r="AMI544"/>
      <c r="AMJ544"/>
    </row>
    <row r="545" spans="1:1024" ht="20" customHeight="1" x14ac:dyDescent="0.2">
      <c r="A545"/>
      <c r="B545"/>
      <c r="C545"/>
      <c r="D545"/>
      <c r="E545" s="2"/>
      <c r="F545" s="2"/>
      <c r="G545" s="271"/>
      <c r="H545" s="240"/>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c r="AAA545"/>
      <c r="AAB545"/>
      <c r="AAC545"/>
      <c r="AAD545"/>
      <c r="AAE545"/>
      <c r="AAF545"/>
      <c r="AAG545"/>
      <c r="AAH545"/>
      <c r="AAI545"/>
      <c r="AAJ545"/>
      <c r="AAK545"/>
      <c r="AAL545"/>
      <c r="AAM545"/>
      <c r="AAN545"/>
      <c r="AAO545"/>
      <c r="AAP545"/>
      <c r="AAQ545"/>
      <c r="AAR545"/>
      <c r="AAS545"/>
      <c r="AAT545"/>
      <c r="AAU545"/>
      <c r="AAV545"/>
      <c r="AAW545"/>
      <c r="AAX545"/>
      <c r="AAY545"/>
      <c r="AAZ545"/>
      <c r="ABA545"/>
      <c r="ABB545"/>
      <c r="ABC545"/>
      <c r="ABD545"/>
      <c r="ABE545"/>
      <c r="ABF545"/>
      <c r="ABG545"/>
      <c r="ABH545"/>
      <c r="ABI545"/>
      <c r="ABJ545"/>
      <c r="ABK545"/>
      <c r="ABL545"/>
      <c r="ABM545"/>
      <c r="ABN545"/>
      <c r="ABO545"/>
      <c r="ABP545"/>
      <c r="ABQ545"/>
      <c r="ABR545"/>
      <c r="ABS545"/>
      <c r="ABT545"/>
      <c r="ABU545"/>
      <c r="ABV545"/>
      <c r="ABW545"/>
      <c r="ABX545"/>
      <c r="ABY545"/>
      <c r="ABZ545"/>
      <c r="ACA545"/>
      <c r="ACB545"/>
      <c r="ACC545"/>
      <c r="ACD545"/>
      <c r="ACE545"/>
      <c r="ACF545"/>
      <c r="ACG545"/>
      <c r="ACH545"/>
      <c r="ACI545"/>
      <c r="ACJ545"/>
      <c r="ACK545"/>
      <c r="ACL545"/>
      <c r="ACM545"/>
      <c r="ACN545"/>
      <c r="ACO545"/>
      <c r="ACP545"/>
      <c r="ACQ545"/>
      <c r="ACR545"/>
      <c r="ACS545"/>
      <c r="ACT545"/>
      <c r="ACU545"/>
      <c r="ACV545"/>
      <c r="ACW545"/>
      <c r="ACX545"/>
      <c r="ACY545"/>
      <c r="ACZ545"/>
      <c r="ADA545"/>
      <c r="ADB545"/>
      <c r="ADC545"/>
      <c r="ADD545"/>
      <c r="ADE545"/>
      <c r="ADF545"/>
      <c r="ADG545"/>
      <c r="ADH545"/>
      <c r="ADI545"/>
      <c r="ADJ545"/>
      <c r="ADK545"/>
      <c r="ADL545"/>
      <c r="ADM545"/>
      <c r="ADN545"/>
      <c r="ADO545"/>
      <c r="ADP545"/>
      <c r="ADQ545"/>
      <c r="ADR545"/>
      <c r="ADS545"/>
      <c r="ADT545"/>
      <c r="ADU545"/>
      <c r="ADV545"/>
      <c r="ADW545"/>
      <c r="ADX545"/>
      <c r="ADY545"/>
      <c r="ADZ545"/>
      <c r="AEA545"/>
      <c r="AEB545"/>
      <c r="AEC545"/>
      <c r="AED545"/>
      <c r="AEE545"/>
      <c r="AEF545"/>
      <c r="AEG545"/>
      <c r="AEH545"/>
      <c r="AEI545"/>
      <c r="AEJ545"/>
      <c r="AEK545"/>
      <c r="AEL545"/>
      <c r="AEM545"/>
      <c r="AEN545"/>
      <c r="AEO545"/>
      <c r="AEP545"/>
      <c r="AEQ545"/>
      <c r="AER545"/>
      <c r="AES545"/>
      <c r="AET545"/>
      <c r="AEU545"/>
      <c r="AEV545"/>
      <c r="AEW545"/>
      <c r="AEX545"/>
      <c r="AEY545"/>
      <c r="AEZ545"/>
      <c r="AFA545"/>
      <c r="AFB545"/>
      <c r="AFC545"/>
      <c r="AFD545"/>
      <c r="AFE545"/>
      <c r="AFF545"/>
      <c r="AFG545"/>
      <c r="AFH545"/>
      <c r="AFI545"/>
      <c r="AFJ545"/>
      <c r="AFK545"/>
      <c r="AFL545"/>
      <c r="AFM545"/>
      <c r="AFN545"/>
      <c r="AFO545"/>
      <c r="AFP545"/>
      <c r="AFQ545"/>
      <c r="AFR545"/>
      <c r="AFS545"/>
      <c r="AFT545"/>
      <c r="AFU545"/>
      <c r="AFV545"/>
      <c r="AFW545"/>
      <c r="AFX545"/>
      <c r="AFY545"/>
      <c r="AFZ545"/>
      <c r="AGA545"/>
      <c r="AGB545"/>
      <c r="AGC545"/>
      <c r="AGD545"/>
      <c r="AGE545"/>
      <c r="AGF545"/>
      <c r="AGG545"/>
      <c r="AGH545"/>
      <c r="AGI545"/>
      <c r="AGJ545"/>
      <c r="AGK545"/>
      <c r="AGL545"/>
      <c r="AGM545"/>
      <c r="AGN545"/>
      <c r="AGO545"/>
      <c r="AGP545"/>
      <c r="AGQ545"/>
      <c r="AGR545"/>
      <c r="AGS545"/>
      <c r="AGT545"/>
      <c r="AGU545"/>
      <c r="AGV545"/>
      <c r="AGW545"/>
      <c r="AGX545"/>
      <c r="AGY545"/>
      <c r="AGZ545"/>
      <c r="AHA545"/>
      <c r="AHB545"/>
      <c r="AHC545"/>
      <c r="AHD545"/>
      <c r="AHE545"/>
      <c r="AHF545"/>
      <c r="AHG545"/>
      <c r="AHH545"/>
      <c r="AHI545"/>
      <c r="AHJ545"/>
      <c r="AHK545"/>
      <c r="AHL545"/>
      <c r="AHM545"/>
      <c r="AHN545"/>
      <c r="AHO545"/>
      <c r="AHP545"/>
      <c r="AHQ545"/>
      <c r="AHR545"/>
      <c r="AHS545"/>
      <c r="AHT545"/>
      <c r="AHU545"/>
      <c r="AHV545"/>
      <c r="AHW545"/>
      <c r="AHX545"/>
      <c r="AHY545"/>
      <c r="AHZ545"/>
      <c r="AIA545"/>
      <c r="AIB545"/>
      <c r="AIC545"/>
      <c r="AID545"/>
      <c r="AIE545"/>
      <c r="AIF545"/>
      <c r="AIG545"/>
      <c r="AIH545"/>
      <c r="AII545"/>
      <c r="AIJ545"/>
      <c r="AIK545"/>
      <c r="AIL545"/>
      <c r="AIM545"/>
      <c r="AIN545"/>
      <c r="AIO545"/>
      <c r="AIP545"/>
      <c r="AIQ545"/>
      <c r="AIR545"/>
      <c r="AIS545"/>
      <c r="AIT545"/>
      <c r="AIU545"/>
      <c r="AIV545"/>
      <c r="AIW545"/>
      <c r="AIX545"/>
      <c r="AIY545"/>
      <c r="AIZ545"/>
      <c r="AJA545"/>
      <c r="AJB545"/>
      <c r="AJC545"/>
      <c r="AJD545"/>
      <c r="AJE545"/>
      <c r="AJF545"/>
      <c r="AJG545"/>
      <c r="AJH545"/>
      <c r="AJI545"/>
      <c r="AJJ545"/>
      <c r="AJK545"/>
      <c r="AJL545"/>
      <c r="AJM545"/>
      <c r="AJN545"/>
      <c r="AJO545"/>
      <c r="AJP545"/>
      <c r="AJQ545"/>
      <c r="AJR545"/>
      <c r="AJS545"/>
      <c r="AJT545"/>
      <c r="AJU545"/>
      <c r="AJV545"/>
      <c r="AJW545"/>
      <c r="AJX545"/>
      <c r="AJY545"/>
      <c r="AJZ545"/>
      <c r="AKA545"/>
      <c r="AKB545"/>
      <c r="AKC545"/>
      <c r="AKD545"/>
      <c r="AKE545"/>
      <c r="AKF545"/>
      <c r="AKG545"/>
      <c r="AKH545"/>
      <c r="AKI545"/>
      <c r="AKJ545"/>
      <c r="AKK545"/>
      <c r="AKL545"/>
      <c r="AKM545"/>
      <c r="AKN545"/>
      <c r="AKO545"/>
      <c r="AKP545"/>
      <c r="AKQ545"/>
      <c r="AKR545"/>
      <c r="AKS545"/>
      <c r="AKT545"/>
      <c r="AKU545"/>
      <c r="AKV545"/>
      <c r="AKW545"/>
      <c r="AKX545"/>
      <c r="AKY545"/>
      <c r="AKZ545"/>
      <c r="ALA545"/>
      <c r="ALB545"/>
      <c r="ALC545"/>
      <c r="ALD545"/>
      <c r="ALE545"/>
      <c r="ALF545"/>
      <c r="ALG545"/>
      <c r="ALH545"/>
      <c r="ALI545"/>
      <c r="ALJ545"/>
      <c r="ALK545"/>
      <c r="ALL545"/>
      <c r="ALM545"/>
      <c r="ALN545"/>
      <c r="ALO545"/>
      <c r="ALP545"/>
      <c r="ALQ545"/>
      <c r="ALR545"/>
      <c r="ALS545"/>
      <c r="ALT545"/>
      <c r="ALU545"/>
      <c r="ALV545"/>
      <c r="ALW545"/>
      <c r="ALX545"/>
      <c r="ALY545"/>
      <c r="ALZ545"/>
      <c r="AMA545"/>
      <c r="AMB545"/>
      <c r="AMC545"/>
      <c r="AMD545"/>
      <c r="AME545"/>
      <c r="AMF545"/>
      <c r="AMG545"/>
      <c r="AMH545"/>
      <c r="AMI545"/>
      <c r="AMJ545"/>
    </row>
    <row r="546" spans="1:1024" ht="20" customHeight="1" x14ac:dyDescent="0.2">
      <c r="A546"/>
      <c r="B546"/>
      <c r="C546"/>
      <c r="D546"/>
      <c r="E546" s="2"/>
      <c r="F546" s="2"/>
      <c r="G546" s="271"/>
      <c r="H546" s="240"/>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c r="IW546"/>
      <c r="IX546"/>
      <c r="IY546"/>
      <c r="IZ546"/>
      <c r="JA546"/>
      <c r="JB546"/>
      <c r="JC546"/>
      <c r="JD546"/>
      <c r="JE546"/>
      <c r="JF546"/>
      <c r="JG546"/>
      <c r="JH546"/>
      <c r="JI546"/>
      <c r="JJ546"/>
      <c r="JK546"/>
      <c r="JL546"/>
      <c r="JM546"/>
      <c r="JN546"/>
      <c r="JO546"/>
      <c r="JP546"/>
      <c r="JQ546"/>
      <c r="JR546"/>
      <c r="JS546"/>
      <c r="JT546"/>
      <c r="JU546"/>
      <c r="JV546"/>
      <c r="JW546"/>
      <c r="JX546"/>
      <c r="JY546"/>
      <c r="JZ546"/>
      <c r="KA546"/>
      <c r="KB546"/>
      <c r="KC546"/>
      <c r="KD546"/>
      <c r="KE546"/>
      <c r="KF546"/>
      <c r="KG546"/>
      <c r="KH546"/>
      <c r="KI546"/>
      <c r="KJ546"/>
      <c r="KK546"/>
      <c r="KL546"/>
      <c r="KM546"/>
      <c r="KN546"/>
      <c r="KO546"/>
      <c r="KP546"/>
      <c r="KQ546"/>
      <c r="KR546"/>
      <c r="KS546"/>
      <c r="KT546"/>
      <c r="KU546"/>
      <c r="KV546"/>
      <c r="KW546"/>
      <c r="KX546"/>
      <c r="KY546"/>
      <c r="KZ546"/>
      <c r="LA546"/>
      <c r="LB546"/>
      <c r="LC546"/>
      <c r="LD546"/>
      <c r="LE546"/>
      <c r="LF546"/>
      <c r="LG546"/>
      <c r="LH546"/>
      <c r="LI546"/>
      <c r="LJ546"/>
      <c r="LK546"/>
      <c r="LL546"/>
      <c r="LM546"/>
      <c r="LN546"/>
      <c r="LO546"/>
      <c r="LP546"/>
      <c r="LQ546"/>
      <c r="LR546"/>
      <c r="LS546"/>
      <c r="LT546"/>
      <c r="LU546"/>
      <c r="LV546"/>
      <c r="LW546"/>
      <c r="LX546"/>
      <c r="LY546"/>
      <c r="LZ546"/>
      <c r="MA546"/>
      <c r="MB546"/>
      <c r="MC546"/>
      <c r="MD546"/>
      <c r="ME546"/>
      <c r="MF546"/>
      <c r="MG546"/>
      <c r="MH546"/>
      <c r="MI546"/>
      <c r="MJ546"/>
      <c r="MK546"/>
      <c r="ML546"/>
      <c r="MM546"/>
      <c r="MN546"/>
      <c r="MO546"/>
      <c r="MP546"/>
      <c r="MQ546"/>
      <c r="MR546"/>
      <c r="MS546"/>
      <c r="MT546"/>
      <c r="MU546"/>
      <c r="MV546"/>
      <c r="MW546"/>
      <c r="MX546"/>
      <c r="MY546"/>
      <c r="MZ546"/>
      <c r="NA546"/>
      <c r="NB546"/>
      <c r="NC546"/>
      <c r="ND546"/>
      <c r="NE546"/>
      <c r="NF546"/>
      <c r="NG546"/>
      <c r="NH546"/>
      <c r="NI546"/>
      <c r="NJ546"/>
      <c r="NK546"/>
      <c r="NL546"/>
      <c r="NM546"/>
      <c r="NN546"/>
      <c r="NO546"/>
      <c r="NP546"/>
      <c r="NQ546"/>
      <c r="NR546"/>
      <c r="NS546"/>
      <c r="NT546"/>
      <c r="NU546"/>
      <c r="NV546"/>
      <c r="NW546"/>
      <c r="NX546"/>
      <c r="NY546"/>
      <c r="NZ546"/>
      <c r="OA546"/>
      <c r="OB546"/>
      <c r="OC546"/>
      <c r="OD546"/>
      <c r="OE546"/>
      <c r="OF546"/>
      <c r="OG546"/>
      <c r="OH546"/>
      <c r="OI546"/>
      <c r="OJ546"/>
      <c r="OK546"/>
      <c r="OL546"/>
      <c r="OM546"/>
      <c r="ON546"/>
      <c r="OO546"/>
      <c r="OP546"/>
      <c r="OQ546"/>
      <c r="OR546"/>
      <c r="OS546"/>
      <c r="OT546"/>
      <c r="OU546"/>
      <c r="OV546"/>
      <c r="OW546"/>
      <c r="OX546"/>
      <c r="OY546"/>
      <c r="OZ546"/>
      <c r="PA546"/>
      <c r="PB546"/>
      <c r="PC546"/>
      <c r="PD546"/>
      <c r="PE546"/>
      <c r="PF546"/>
      <c r="PG546"/>
      <c r="PH546"/>
      <c r="PI546"/>
      <c r="PJ546"/>
      <c r="PK546"/>
      <c r="PL546"/>
      <c r="PM546"/>
      <c r="PN546"/>
      <c r="PO546"/>
      <c r="PP546"/>
      <c r="PQ546"/>
      <c r="PR546"/>
      <c r="PS546"/>
      <c r="PT546"/>
      <c r="PU546"/>
      <c r="PV546"/>
      <c r="PW546"/>
      <c r="PX546"/>
      <c r="PY546"/>
      <c r="PZ546"/>
      <c r="QA546"/>
      <c r="QB546"/>
      <c r="QC546"/>
      <c r="QD546"/>
      <c r="QE546"/>
      <c r="QF546"/>
      <c r="QG546"/>
      <c r="QH546"/>
      <c r="QI546"/>
      <c r="QJ546"/>
      <c r="QK546"/>
      <c r="QL546"/>
      <c r="QM546"/>
      <c r="QN546"/>
      <c r="QO546"/>
      <c r="QP546"/>
      <c r="QQ546"/>
      <c r="QR546"/>
      <c r="QS546"/>
      <c r="QT546"/>
      <c r="QU546"/>
      <c r="QV546"/>
      <c r="QW546"/>
      <c r="QX546"/>
      <c r="QY546"/>
      <c r="QZ546"/>
      <c r="RA546"/>
      <c r="RB546"/>
      <c r="RC546"/>
      <c r="RD546"/>
      <c r="RE546"/>
      <c r="RF546"/>
      <c r="RG546"/>
      <c r="RH546"/>
      <c r="RI546"/>
      <c r="RJ546"/>
      <c r="RK546"/>
      <c r="RL546"/>
      <c r="RM546"/>
      <c r="RN546"/>
      <c r="RO546"/>
      <c r="RP546"/>
      <c r="RQ546"/>
      <c r="RR546"/>
      <c r="RS546"/>
      <c r="RT546"/>
      <c r="RU546"/>
      <c r="RV546"/>
      <c r="RW546"/>
      <c r="RX546"/>
      <c r="RY546"/>
      <c r="RZ546"/>
      <c r="SA546"/>
      <c r="SB546"/>
      <c r="SC546"/>
      <c r="SD546"/>
      <c r="SE546"/>
      <c r="SF546"/>
      <c r="SG546"/>
      <c r="SH546"/>
      <c r="SI546"/>
      <c r="SJ546"/>
      <c r="SK546"/>
      <c r="SL546"/>
      <c r="SM546"/>
      <c r="SN546"/>
      <c r="SO546"/>
      <c r="SP546"/>
      <c r="SQ546"/>
      <c r="SR546"/>
      <c r="SS546"/>
      <c r="ST546"/>
      <c r="SU546"/>
      <c r="SV546"/>
      <c r="SW546"/>
      <c r="SX546"/>
      <c r="SY546"/>
      <c r="SZ546"/>
      <c r="TA546"/>
      <c r="TB546"/>
      <c r="TC546"/>
      <c r="TD546"/>
      <c r="TE546"/>
      <c r="TF546"/>
      <c r="TG546"/>
      <c r="TH546"/>
      <c r="TI546"/>
      <c r="TJ546"/>
      <c r="TK546"/>
      <c r="TL546"/>
      <c r="TM546"/>
      <c r="TN546"/>
      <c r="TO546"/>
      <c r="TP546"/>
      <c r="TQ546"/>
      <c r="TR546"/>
      <c r="TS546"/>
      <c r="TT546"/>
      <c r="TU546"/>
      <c r="TV546"/>
      <c r="TW546"/>
      <c r="TX546"/>
      <c r="TY546"/>
      <c r="TZ546"/>
      <c r="UA546"/>
      <c r="UB546"/>
      <c r="UC546"/>
      <c r="UD546"/>
      <c r="UE546"/>
      <c r="UF546"/>
      <c r="UG546"/>
      <c r="UH546"/>
      <c r="UI546"/>
      <c r="UJ546"/>
      <c r="UK546"/>
      <c r="UL546"/>
      <c r="UM546"/>
      <c r="UN546"/>
      <c r="UO546"/>
      <c r="UP546"/>
      <c r="UQ546"/>
      <c r="UR546"/>
      <c r="US546"/>
      <c r="UT546"/>
      <c r="UU546"/>
      <c r="UV546"/>
      <c r="UW546"/>
      <c r="UX546"/>
      <c r="UY546"/>
      <c r="UZ546"/>
      <c r="VA546"/>
      <c r="VB546"/>
      <c r="VC546"/>
      <c r="VD546"/>
      <c r="VE546"/>
      <c r="VF546"/>
      <c r="VG546"/>
      <c r="VH546"/>
      <c r="VI546"/>
      <c r="VJ546"/>
      <c r="VK546"/>
      <c r="VL546"/>
      <c r="VM546"/>
      <c r="VN546"/>
      <c r="VO546"/>
      <c r="VP546"/>
      <c r="VQ546"/>
      <c r="VR546"/>
      <c r="VS546"/>
      <c r="VT546"/>
      <c r="VU546"/>
      <c r="VV546"/>
      <c r="VW546"/>
      <c r="VX546"/>
      <c r="VY546"/>
      <c r="VZ546"/>
      <c r="WA546"/>
      <c r="WB546"/>
      <c r="WC546"/>
      <c r="WD546"/>
      <c r="WE546"/>
      <c r="WF546"/>
      <c r="WG546"/>
      <c r="WH546"/>
      <c r="WI546"/>
      <c r="WJ546"/>
      <c r="WK546"/>
      <c r="WL546"/>
      <c r="WM546"/>
      <c r="WN546"/>
      <c r="WO546"/>
      <c r="WP546"/>
      <c r="WQ546"/>
      <c r="WR546"/>
      <c r="WS546"/>
      <c r="WT546"/>
      <c r="WU546"/>
      <c r="WV546"/>
      <c r="WW546"/>
      <c r="WX546"/>
      <c r="WY546"/>
      <c r="WZ546"/>
      <c r="XA546"/>
      <c r="XB546"/>
      <c r="XC546"/>
      <c r="XD546"/>
      <c r="XE546"/>
      <c r="XF546"/>
      <c r="XG546"/>
      <c r="XH546"/>
      <c r="XI546"/>
      <c r="XJ546"/>
      <c r="XK546"/>
      <c r="XL546"/>
      <c r="XM546"/>
      <c r="XN546"/>
      <c r="XO546"/>
      <c r="XP546"/>
      <c r="XQ546"/>
      <c r="XR546"/>
      <c r="XS546"/>
      <c r="XT546"/>
      <c r="XU546"/>
      <c r="XV546"/>
      <c r="XW546"/>
      <c r="XX546"/>
      <c r="XY546"/>
      <c r="XZ546"/>
      <c r="YA546"/>
      <c r="YB546"/>
      <c r="YC546"/>
      <c r="YD546"/>
      <c r="YE546"/>
      <c r="YF546"/>
      <c r="YG546"/>
      <c r="YH546"/>
      <c r="YI546"/>
      <c r="YJ546"/>
      <c r="YK546"/>
      <c r="YL546"/>
      <c r="YM546"/>
      <c r="YN546"/>
      <c r="YO546"/>
      <c r="YP546"/>
      <c r="YQ546"/>
      <c r="YR546"/>
      <c r="YS546"/>
      <c r="YT546"/>
      <c r="YU546"/>
      <c r="YV546"/>
      <c r="YW546"/>
      <c r="YX546"/>
      <c r="YY546"/>
      <c r="YZ546"/>
      <c r="ZA546"/>
      <c r="ZB546"/>
      <c r="ZC546"/>
      <c r="ZD546"/>
      <c r="ZE546"/>
      <c r="ZF546"/>
      <c r="ZG546"/>
      <c r="ZH546"/>
      <c r="ZI546"/>
      <c r="ZJ546"/>
      <c r="ZK546"/>
      <c r="ZL546"/>
      <c r="ZM546"/>
      <c r="ZN546"/>
      <c r="ZO546"/>
      <c r="ZP546"/>
      <c r="ZQ546"/>
      <c r="ZR546"/>
      <c r="ZS546"/>
      <c r="ZT546"/>
      <c r="ZU546"/>
      <c r="ZV546"/>
      <c r="ZW546"/>
      <c r="ZX546"/>
      <c r="ZY546"/>
      <c r="ZZ546"/>
      <c r="AAA546"/>
      <c r="AAB546"/>
      <c r="AAC546"/>
      <c r="AAD546"/>
      <c r="AAE546"/>
      <c r="AAF546"/>
      <c r="AAG546"/>
      <c r="AAH546"/>
      <c r="AAI546"/>
      <c r="AAJ546"/>
      <c r="AAK546"/>
      <c r="AAL546"/>
      <c r="AAM546"/>
      <c r="AAN546"/>
      <c r="AAO546"/>
      <c r="AAP546"/>
      <c r="AAQ546"/>
      <c r="AAR546"/>
      <c r="AAS546"/>
      <c r="AAT546"/>
      <c r="AAU546"/>
      <c r="AAV546"/>
      <c r="AAW546"/>
      <c r="AAX546"/>
      <c r="AAY546"/>
      <c r="AAZ546"/>
      <c r="ABA546"/>
      <c r="ABB546"/>
      <c r="ABC546"/>
      <c r="ABD546"/>
      <c r="ABE546"/>
      <c r="ABF546"/>
      <c r="ABG546"/>
      <c r="ABH546"/>
      <c r="ABI546"/>
      <c r="ABJ546"/>
      <c r="ABK546"/>
      <c r="ABL546"/>
      <c r="ABM546"/>
      <c r="ABN546"/>
      <c r="ABO546"/>
      <c r="ABP546"/>
      <c r="ABQ546"/>
      <c r="ABR546"/>
      <c r="ABS546"/>
      <c r="ABT546"/>
      <c r="ABU546"/>
      <c r="ABV546"/>
      <c r="ABW546"/>
      <c r="ABX546"/>
      <c r="ABY546"/>
      <c r="ABZ546"/>
      <c r="ACA546"/>
      <c r="ACB546"/>
      <c r="ACC546"/>
      <c r="ACD546"/>
      <c r="ACE546"/>
      <c r="ACF546"/>
      <c r="ACG546"/>
      <c r="ACH546"/>
      <c r="ACI546"/>
      <c r="ACJ546"/>
      <c r="ACK546"/>
      <c r="ACL546"/>
      <c r="ACM546"/>
      <c r="ACN546"/>
      <c r="ACO546"/>
      <c r="ACP546"/>
      <c r="ACQ546"/>
      <c r="ACR546"/>
      <c r="ACS546"/>
      <c r="ACT546"/>
      <c r="ACU546"/>
      <c r="ACV546"/>
      <c r="ACW546"/>
      <c r="ACX546"/>
      <c r="ACY546"/>
      <c r="ACZ546"/>
      <c r="ADA546"/>
      <c r="ADB546"/>
      <c r="ADC546"/>
      <c r="ADD546"/>
      <c r="ADE546"/>
      <c r="ADF546"/>
      <c r="ADG546"/>
      <c r="ADH546"/>
      <c r="ADI546"/>
      <c r="ADJ546"/>
      <c r="ADK546"/>
      <c r="ADL546"/>
      <c r="ADM546"/>
      <c r="ADN546"/>
      <c r="ADO546"/>
      <c r="ADP546"/>
      <c r="ADQ546"/>
      <c r="ADR546"/>
      <c r="ADS546"/>
      <c r="ADT546"/>
      <c r="ADU546"/>
      <c r="ADV546"/>
      <c r="ADW546"/>
      <c r="ADX546"/>
      <c r="ADY546"/>
      <c r="ADZ546"/>
      <c r="AEA546"/>
      <c r="AEB546"/>
      <c r="AEC546"/>
      <c r="AED546"/>
      <c r="AEE546"/>
      <c r="AEF546"/>
      <c r="AEG546"/>
      <c r="AEH546"/>
      <c r="AEI546"/>
      <c r="AEJ546"/>
      <c r="AEK546"/>
      <c r="AEL546"/>
      <c r="AEM546"/>
      <c r="AEN546"/>
      <c r="AEO546"/>
      <c r="AEP546"/>
      <c r="AEQ546"/>
      <c r="AER546"/>
      <c r="AES546"/>
      <c r="AET546"/>
      <c r="AEU546"/>
      <c r="AEV546"/>
      <c r="AEW546"/>
      <c r="AEX546"/>
      <c r="AEY546"/>
      <c r="AEZ546"/>
      <c r="AFA546"/>
      <c r="AFB546"/>
      <c r="AFC546"/>
      <c r="AFD546"/>
      <c r="AFE546"/>
      <c r="AFF546"/>
      <c r="AFG546"/>
      <c r="AFH546"/>
      <c r="AFI546"/>
      <c r="AFJ546"/>
      <c r="AFK546"/>
      <c r="AFL546"/>
      <c r="AFM546"/>
      <c r="AFN546"/>
      <c r="AFO546"/>
      <c r="AFP546"/>
      <c r="AFQ546"/>
      <c r="AFR546"/>
      <c r="AFS546"/>
      <c r="AFT546"/>
      <c r="AFU546"/>
      <c r="AFV546"/>
      <c r="AFW546"/>
      <c r="AFX546"/>
      <c r="AFY546"/>
      <c r="AFZ546"/>
      <c r="AGA546"/>
      <c r="AGB546"/>
      <c r="AGC546"/>
      <c r="AGD546"/>
      <c r="AGE546"/>
      <c r="AGF546"/>
      <c r="AGG546"/>
      <c r="AGH546"/>
      <c r="AGI546"/>
      <c r="AGJ546"/>
      <c r="AGK546"/>
      <c r="AGL546"/>
      <c r="AGM546"/>
      <c r="AGN546"/>
      <c r="AGO546"/>
      <c r="AGP546"/>
      <c r="AGQ546"/>
      <c r="AGR546"/>
      <c r="AGS546"/>
      <c r="AGT546"/>
      <c r="AGU546"/>
      <c r="AGV546"/>
      <c r="AGW546"/>
      <c r="AGX546"/>
      <c r="AGY546"/>
      <c r="AGZ546"/>
      <c r="AHA546"/>
      <c r="AHB546"/>
      <c r="AHC546"/>
      <c r="AHD546"/>
      <c r="AHE546"/>
      <c r="AHF546"/>
      <c r="AHG546"/>
      <c r="AHH546"/>
      <c r="AHI546"/>
      <c r="AHJ546"/>
      <c r="AHK546"/>
      <c r="AHL546"/>
      <c r="AHM546"/>
      <c r="AHN546"/>
      <c r="AHO546"/>
      <c r="AHP546"/>
      <c r="AHQ546"/>
      <c r="AHR546"/>
      <c r="AHS546"/>
      <c r="AHT546"/>
      <c r="AHU546"/>
      <c r="AHV546"/>
      <c r="AHW546"/>
      <c r="AHX546"/>
      <c r="AHY546"/>
      <c r="AHZ546"/>
      <c r="AIA546"/>
      <c r="AIB546"/>
      <c r="AIC546"/>
      <c r="AID546"/>
      <c r="AIE546"/>
      <c r="AIF546"/>
      <c r="AIG546"/>
      <c r="AIH546"/>
      <c r="AII546"/>
      <c r="AIJ546"/>
      <c r="AIK546"/>
      <c r="AIL546"/>
      <c r="AIM546"/>
      <c r="AIN546"/>
      <c r="AIO546"/>
      <c r="AIP546"/>
      <c r="AIQ546"/>
      <c r="AIR546"/>
      <c r="AIS546"/>
      <c r="AIT546"/>
      <c r="AIU546"/>
      <c r="AIV546"/>
      <c r="AIW546"/>
      <c r="AIX546"/>
      <c r="AIY546"/>
      <c r="AIZ546"/>
      <c r="AJA546"/>
      <c r="AJB546"/>
      <c r="AJC546"/>
      <c r="AJD546"/>
      <c r="AJE546"/>
      <c r="AJF546"/>
      <c r="AJG546"/>
      <c r="AJH546"/>
      <c r="AJI546"/>
      <c r="AJJ546"/>
      <c r="AJK546"/>
      <c r="AJL546"/>
      <c r="AJM546"/>
      <c r="AJN546"/>
      <c r="AJO546"/>
      <c r="AJP546"/>
      <c r="AJQ546"/>
      <c r="AJR546"/>
      <c r="AJS546"/>
      <c r="AJT546"/>
      <c r="AJU546"/>
      <c r="AJV546"/>
      <c r="AJW546"/>
      <c r="AJX546"/>
      <c r="AJY546"/>
      <c r="AJZ546"/>
      <c r="AKA546"/>
      <c r="AKB546"/>
      <c r="AKC546"/>
      <c r="AKD546"/>
      <c r="AKE546"/>
      <c r="AKF546"/>
      <c r="AKG546"/>
      <c r="AKH546"/>
      <c r="AKI546"/>
      <c r="AKJ546"/>
      <c r="AKK546"/>
      <c r="AKL546"/>
      <c r="AKM546"/>
      <c r="AKN546"/>
      <c r="AKO546"/>
      <c r="AKP546"/>
      <c r="AKQ546"/>
      <c r="AKR546"/>
      <c r="AKS546"/>
      <c r="AKT546"/>
      <c r="AKU546"/>
      <c r="AKV546"/>
      <c r="AKW546"/>
      <c r="AKX546"/>
      <c r="AKY546"/>
      <c r="AKZ546"/>
      <c r="ALA546"/>
      <c r="ALB546"/>
      <c r="ALC546"/>
      <c r="ALD546"/>
      <c r="ALE546"/>
      <c r="ALF546"/>
      <c r="ALG546"/>
      <c r="ALH546"/>
      <c r="ALI546"/>
      <c r="ALJ546"/>
      <c r="ALK546"/>
      <c r="ALL546"/>
      <c r="ALM546"/>
      <c r="ALN546"/>
      <c r="ALO546"/>
      <c r="ALP546"/>
      <c r="ALQ546"/>
      <c r="ALR546"/>
      <c r="ALS546"/>
      <c r="ALT546"/>
      <c r="ALU546"/>
      <c r="ALV546"/>
      <c r="ALW546"/>
      <c r="ALX546"/>
      <c r="ALY546"/>
      <c r="ALZ546"/>
      <c r="AMA546"/>
      <c r="AMB546"/>
      <c r="AMC546"/>
      <c r="AMD546"/>
      <c r="AME546"/>
      <c r="AMF546"/>
      <c r="AMG546"/>
      <c r="AMH546"/>
      <c r="AMI546"/>
      <c r="AMJ546"/>
    </row>
    <row r="547" spans="1:1024" ht="20" customHeight="1" x14ac:dyDescent="0.2">
      <c r="A547"/>
      <c r="B547"/>
      <c r="C547"/>
      <c r="D547"/>
      <c r="E547" s="2"/>
      <c r="F547" s="2"/>
      <c r="G547" s="271"/>
      <c r="H547" s="240"/>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c r="AAA547"/>
      <c r="AAB547"/>
      <c r="AAC547"/>
      <c r="AAD547"/>
      <c r="AAE547"/>
      <c r="AAF547"/>
      <c r="AAG547"/>
      <c r="AAH547"/>
      <c r="AAI547"/>
      <c r="AAJ547"/>
      <c r="AAK547"/>
      <c r="AAL547"/>
      <c r="AAM547"/>
      <c r="AAN547"/>
      <c r="AAO547"/>
      <c r="AAP547"/>
      <c r="AAQ547"/>
      <c r="AAR547"/>
      <c r="AAS547"/>
      <c r="AAT547"/>
      <c r="AAU547"/>
      <c r="AAV547"/>
      <c r="AAW547"/>
      <c r="AAX547"/>
      <c r="AAY547"/>
      <c r="AAZ547"/>
      <c r="ABA547"/>
      <c r="ABB547"/>
      <c r="ABC547"/>
      <c r="ABD547"/>
      <c r="ABE547"/>
      <c r="ABF547"/>
      <c r="ABG547"/>
      <c r="ABH547"/>
      <c r="ABI547"/>
      <c r="ABJ547"/>
      <c r="ABK547"/>
      <c r="ABL547"/>
      <c r="ABM547"/>
      <c r="ABN547"/>
      <c r="ABO547"/>
      <c r="ABP547"/>
      <c r="ABQ547"/>
      <c r="ABR547"/>
      <c r="ABS547"/>
      <c r="ABT547"/>
      <c r="ABU547"/>
      <c r="ABV547"/>
      <c r="ABW547"/>
      <c r="ABX547"/>
      <c r="ABY547"/>
      <c r="ABZ547"/>
      <c r="ACA547"/>
      <c r="ACB547"/>
      <c r="ACC547"/>
      <c r="ACD547"/>
      <c r="ACE547"/>
      <c r="ACF547"/>
      <c r="ACG547"/>
      <c r="ACH547"/>
      <c r="ACI547"/>
      <c r="ACJ547"/>
      <c r="ACK547"/>
      <c r="ACL547"/>
      <c r="ACM547"/>
      <c r="ACN547"/>
      <c r="ACO547"/>
      <c r="ACP547"/>
      <c r="ACQ547"/>
      <c r="ACR547"/>
      <c r="ACS547"/>
      <c r="ACT547"/>
      <c r="ACU547"/>
      <c r="ACV547"/>
      <c r="ACW547"/>
      <c r="ACX547"/>
      <c r="ACY547"/>
      <c r="ACZ547"/>
      <c r="ADA547"/>
      <c r="ADB547"/>
      <c r="ADC547"/>
      <c r="ADD547"/>
      <c r="ADE547"/>
      <c r="ADF547"/>
      <c r="ADG547"/>
      <c r="ADH547"/>
      <c r="ADI547"/>
      <c r="ADJ547"/>
      <c r="ADK547"/>
      <c r="ADL547"/>
      <c r="ADM547"/>
      <c r="ADN547"/>
      <c r="ADO547"/>
      <c r="ADP547"/>
      <c r="ADQ547"/>
      <c r="ADR547"/>
      <c r="ADS547"/>
      <c r="ADT547"/>
      <c r="ADU547"/>
      <c r="ADV547"/>
      <c r="ADW547"/>
      <c r="ADX547"/>
      <c r="ADY547"/>
      <c r="ADZ547"/>
      <c r="AEA547"/>
      <c r="AEB547"/>
      <c r="AEC547"/>
      <c r="AED547"/>
      <c r="AEE547"/>
      <c r="AEF547"/>
      <c r="AEG547"/>
      <c r="AEH547"/>
      <c r="AEI547"/>
      <c r="AEJ547"/>
      <c r="AEK547"/>
      <c r="AEL547"/>
      <c r="AEM547"/>
      <c r="AEN547"/>
      <c r="AEO547"/>
      <c r="AEP547"/>
      <c r="AEQ547"/>
      <c r="AER547"/>
      <c r="AES547"/>
      <c r="AET547"/>
      <c r="AEU547"/>
      <c r="AEV547"/>
      <c r="AEW547"/>
      <c r="AEX547"/>
      <c r="AEY547"/>
      <c r="AEZ547"/>
      <c r="AFA547"/>
      <c r="AFB547"/>
      <c r="AFC547"/>
      <c r="AFD547"/>
      <c r="AFE547"/>
      <c r="AFF547"/>
      <c r="AFG547"/>
      <c r="AFH547"/>
      <c r="AFI547"/>
      <c r="AFJ547"/>
      <c r="AFK547"/>
      <c r="AFL547"/>
      <c r="AFM547"/>
      <c r="AFN547"/>
      <c r="AFO547"/>
      <c r="AFP547"/>
      <c r="AFQ547"/>
      <c r="AFR547"/>
      <c r="AFS547"/>
      <c r="AFT547"/>
      <c r="AFU547"/>
      <c r="AFV547"/>
      <c r="AFW547"/>
      <c r="AFX547"/>
      <c r="AFY547"/>
      <c r="AFZ547"/>
      <c r="AGA547"/>
      <c r="AGB547"/>
      <c r="AGC547"/>
      <c r="AGD547"/>
      <c r="AGE547"/>
      <c r="AGF547"/>
      <c r="AGG547"/>
      <c r="AGH547"/>
      <c r="AGI547"/>
      <c r="AGJ547"/>
      <c r="AGK547"/>
      <c r="AGL547"/>
      <c r="AGM547"/>
      <c r="AGN547"/>
      <c r="AGO547"/>
      <c r="AGP547"/>
      <c r="AGQ547"/>
      <c r="AGR547"/>
      <c r="AGS547"/>
      <c r="AGT547"/>
      <c r="AGU547"/>
      <c r="AGV547"/>
      <c r="AGW547"/>
      <c r="AGX547"/>
      <c r="AGY547"/>
      <c r="AGZ547"/>
      <c r="AHA547"/>
      <c r="AHB547"/>
      <c r="AHC547"/>
      <c r="AHD547"/>
      <c r="AHE547"/>
      <c r="AHF547"/>
      <c r="AHG547"/>
      <c r="AHH547"/>
      <c r="AHI547"/>
      <c r="AHJ547"/>
      <c r="AHK547"/>
      <c r="AHL547"/>
      <c r="AHM547"/>
      <c r="AHN547"/>
      <c r="AHO547"/>
      <c r="AHP547"/>
      <c r="AHQ547"/>
      <c r="AHR547"/>
      <c r="AHS547"/>
      <c r="AHT547"/>
      <c r="AHU547"/>
      <c r="AHV547"/>
      <c r="AHW547"/>
      <c r="AHX547"/>
      <c r="AHY547"/>
      <c r="AHZ547"/>
      <c r="AIA547"/>
      <c r="AIB547"/>
      <c r="AIC547"/>
      <c r="AID547"/>
      <c r="AIE547"/>
      <c r="AIF547"/>
      <c r="AIG547"/>
      <c r="AIH547"/>
      <c r="AII547"/>
      <c r="AIJ547"/>
      <c r="AIK547"/>
      <c r="AIL547"/>
      <c r="AIM547"/>
      <c r="AIN547"/>
      <c r="AIO547"/>
      <c r="AIP547"/>
      <c r="AIQ547"/>
      <c r="AIR547"/>
      <c r="AIS547"/>
      <c r="AIT547"/>
      <c r="AIU547"/>
      <c r="AIV547"/>
      <c r="AIW547"/>
      <c r="AIX547"/>
      <c r="AIY547"/>
      <c r="AIZ547"/>
      <c r="AJA547"/>
      <c r="AJB547"/>
      <c r="AJC547"/>
      <c r="AJD547"/>
      <c r="AJE547"/>
      <c r="AJF547"/>
      <c r="AJG547"/>
      <c r="AJH547"/>
      <c r="AJI547"/>
      <c r="AJJ547"/>
      <c r="AJK547"/>
      <c r="AJL547"/>
      <c r="AJM547"/>
      <c r="AJN547"/>
      <c r="AJO547"/>
      <c r="AJP547"/>
      <c r="AJQ547"/>
      <c r="AJR547"/>
      <c r="AJS547"/>
      <c r="AJT547"/>
      <c r="AJU547"/>
      <c r="AJV547"/>
      <c r="AJW547"/>
      <c r="AJX547"/>
      <c r="AJY547"/>
      <c r="AJZ547"/>
      <c r="AKA547"/>
      <c r="AKB547"/>
      <c r="AKC547"/>
      <c r="AKD547"/>
      <c r="AKE547"/>
      <c r="AKF547"/>
      <c r="AKG547"/>
      <c r="AKH547"/>
      <c r="AKI547"/>
      <c r="AKJ547"/>
      <c r="AKK547"/>
      <c r="AKL547"/>
      <c r="AKM547"/>
      <c r="AKN547"/>
      <c r="AKO547"/>
      <c r="AKP547"/>
      <c r="AKQ547"/>
      <c r="AKR547"/>
      <c r="AKS547"/>
      <c r="AKT547"/>
      <c r="AKU547"/>
      <c r="AKV547"/>
      <c r="AKW547"/>
      <c r="AKX547"/>
      <c r="AKY547"/>
      <c r="AKZ547"/>
      <c r="ALA547"/>
      <c r="ALB547"/>
      <c r="ALC547"/>
      <c r="ALD547"/>
      <c r="ALE547"/>
      <c r="ALF547"/>
      <c r="ALG547"/>
      <c r="ALH547"/>
      <c r="ALI547"/>
      <c r="ALJ547"/>
      <c r="ALK547"/>
      <c r="ALL547"/>
      <c r="ALM547"/>
      <c r="ALN547"/>
      <c r="ALO547"/>
      <c r="ALP547"/>
      <c r="ALQ547"/>
      <c r="ALR547"/>
      <c r="ALS547"/>
      <c r="ALT547"/>
      <c r="ALU547"/>
      <c r="ALV547"/>
      <c r="ALW547"/>
      <c r="ALX547"/>
      <c r="ALY547"/>
      <c r="ALZ547"/>
      <c r="AMA547"/>
      <c r="AMB547"/>
      <c r="AMC547"/>
      <c r="AMD547"/>
      <c r="AME547"/>
      <c r="AMF547"/>
      <c r="AMG547"/>
      <c r="AMH547"/>
      <c r="AMI547"/>
      <c r="AMJ547"/>
    </row>
    <row r="548" spans="1:1024" ht="20" customHeight="1" x14ac:dyDescent="0.2">
      <c r="A548"/>
      <c r="B548"/>
      <c r="C548"/>
      <c r="D548"/>
      <c r="E548" s="2"/>
      <c r="F548" s="2"/>
      <c r="G548" s="271"/>
      <c r="H548" s="240"/>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c r="AAA548"/>
      <c r="AAB548"/>
      <c r="AAC548"/>
      <c r="AAD548"/>
      <c r="AAE548"/>
      <c r="AAF548"/>
      <c r="AAG548"/>
      <c r="AAH548"/>
      <c r="AAI548"/>
      <c r="AAJ548"/>
      <c r="AAK548"/>
      <c r="AAL548"/>
      <c r="AAM548"/>
      <c r="AAN548"/>
      <c r="AAO548"/>
      <c r="AAP548"/>
      <c r="AAQ548"/>
      <c r="AAR548"/>
      <c r="AAS548"/>
      <c r="AAT548"/>
      <c r="AAU548"/>
      <c r="AAV548"/>
      <c r="AAW548"/>
      <c r="AAX548"/>
      <c r="AAY548"/>
      <c r="AAZ548"/>
      <c r="ABA548"/>
      <c r="ABB548"/>
      <c r="ABC548"/>
      <c r="ABD548"/>
      <c r="ABE548"/>
      <c r="ABF548"/>
      <c r="ABG548"/>
      <c r="ABH548"/>
      <c r="ABI548"/>
      <c r="ABJ548"/>
      <c r="ABK548"/>
      <c r="ABL548"/>
      <c r="ABM548"/>
      <c r="ABN548"/>
      <c r="ABO548"/>
      <c r="ABP548"/>
      <c r="ABQ548"/>
      <c r="ABR548"/>
      <c r="ABS548"/>
      <c r="ABT548"/>
      <c r="ABU548"/>
      <c r="ABV548"/>
      <c r="ABW548"/>
      <c r="ABX548"/>
      <c r="ABY548"/>
      <c r="ABZ548"/>
      <c r="ACA548"/>
      <c r="ACB548"/>
      <c r="ACC548"/>
      <c r="ACD548"/>
      <c r="ACE548"/>
      <c r="ACF548"/>
      <c r="ACG548"/>
      <c r="ACH548"/>
      <c r="ACI548"/>
      <c r="ACJ548"/>
      <c r="ACK548"/>
      <c r="ACL548"/>
      <c r="ACM548"/>
      <c r="ACN548"/>
      <c r="ACO548"/>
      <c r="ACP548"/>
      <c r="ACQ548"/>
      <c r="ACR548"/>
      <c r="ACS548"/>
      <c r="ACT548"/>
      <c r="ACU548"/>
      <c r="ACV548"/>
      <c r="ACW548"/>
      <c r="ACX548"/>
      <c r="ACY548"/>
      <c r="ACZ548"/>
      <c r="ADA548"/>
      <c r="ADB548"/>
      <c r="ADC548"/>
      <c r="ADD548"/>
      <c r="ADE548"/>
      <c r="ADF548"/>
      <c r="ADG548"/>
      <c r="ADH548"/>
      <c r="ADI548"/>
      <c r="ADJ548"/>
      <c r="ADK548"/>
      <c r="ADL548"/>
      <c r="ADM548"/>
      <c r="ADN548"/>
      <c r="ADO548"/>
      <c r="ADP548"/>
      <c r="ADQ548"/>
      <c r="ADR548"/>
      <c r="ADS548"/>
      <c r="ADT548"/>
      <c r="ADU548"/>
      <c r="ADV548"/>
      <c r="ADW548"/>
      <c r="ADX548"/>
      <c r="ADY548"/>
      <c r="ADZ548"/>
      <c r="AEA548"/>
      <c r="AEB548"/>
      <c r="AEC548"/>
      <c r="AED548"/>
      <c r="AEE548"/>
      <c r="AEF548"/>
      <c r="AEG548"/>
      <c r="AEH548"/>
      <c r="AEI548"/>
      <c r="AEJ548"/>
      <c r="AEK548"/>
      <c r="AEL548"/>
      <c r="AEM548"/>
      <c r="AEN548"/>
      <c r="AEO548"/>
      <c r="AEP548"/>
      <c r="AEQ548"/>
      <c r="AER548"/>
      <c r="AES548"/>
      <c r="AET548"/>
      <c r="AEU548"/>
      <c r="AEV548"/>
      <c r="AEW548"/>
      <c r="AEX548"/>
      <c r="AEY548"/>
      <c r="AEZ548"/>
      <c r="AFA548"/>
      <c r="AFB548"/>
      <c r="AFC548"/>
      <c r="AFD548"/>
      <c r="AFE548"/>
      <c r="AFF548"/>
      <c r="AFG548"/>
      <c r="AFH548"/>
      <c r="AFI548"/>
      <c r="AFJ548"/>
      <c r="AFK548"/>
      <c r="AFL548"/>
      <c r="AFM548"/>
      <c r="AFN548"/>
      <c r="AFO548"/>
      <c r="AFP548"/>
      <c r="AFQ548"/>
      <c r="AFR548"/>
      <c r="AFS548"/>
      <c r="AFT548"/>
      <c r="AFU548"/>
      <c r="AFV548"/>
      <c r="AFW548"/>
      <c r="AFX548"/>
      <c r="AFY548"/>
      <c r="AFZ548"/>
      <c r="AGA548"/>
      <c r="AGB548"/>
      <c r="AGC548"/>
      <c r="AGD548"/>
      <c r="AGE548"/>
      <c r="AGF548"/>
      <c r="AGG548"/>
      <c r="AGH548"/>
      <c r="AGI548"/>
      <c r="AGJ548"/>
      <c r="AGK548"/>
      <c r="AGL548"/>
      <c r="AGM548"/>
      <c r="AGN548"/>
      <c r="AGO548"/>
      <c r="AGP548"/>
      <c r="AGQ548"/>
      <c r="AGR548"/>
      <c r="AGS548"/>
      <c r="AGT548"/>
      <c r="AGU548"/>
      <c r="AGV548"/>
      <c r="AGW548"/>
      <c r="AGX548"/>
      <c r="AGY548"/>
      <c r="AGZ548"/>
      <c r="AHA548"/>
      <c r="AHB548"/>
      <c r="AHC548"/>
      <c r="AHD548"/>
      <c r="AHE548"/>
      <c r="AHF548"/>
      <c r="AHG548"/>
      <c r="AHH548"/>
      <c r="AHI548"/>
      <c r="AHJ548"/>
      <c r="AHK548"/>
      <c r="AHL548"/>
      <c r="AHM548"/>
      <c r="AHN548"/>
      <c r="AHO548"/>
      <c r="AHP548"/>
      <c r="AHQ548"/>
      <c r="AHR548"/>
      <c r="AHS548"/>
      <c r="AHT548"/>
      <c r="AHU548"/>
      <c r="AHV548"/>
      <c r="AHW548"/>
      <c r="AHX548"/>
      <c r="AHY548"/>
      <c r="AHZ548"/>
      <c r="AIA548"/>
      <c r="AIB548"/>
      <c r="AIC548"/>
      <c r="AID548"/>
      <c r="AIE548"/>
      <c r="AIF548"/>
      <c r="AIG548"/>
      <c r="AIH548"/>
      <c r="AII548"/>
      <c r="AIJ548"/>
      <c r="AIK548"/>
      <c r="AIL548"/>
      <c r="AIM548"/>
      <c r="AIN548"/>
      <c r="AIO548"/>
      <c r="AIP548"/>
      <c r="AIQ548"/>
      <c r="AIR548"/>
      <c r="AIS548"/>
      <c r="AIT548"/>
      <c r="AIU548"/>
      <c r="AIV548"/>
      <c r="AIW548"/>
      <c r="AIX548"/>
      <c r="AIY548"/>
      <c r="AIZ548"/>
      <c r="AJA548"/>
      <c r="AJB548"/>
      <c r="AJC548"/>
      <c r="AJD548"/>
      <c r="AJE548"/>
      <c r="AJF548"/>
      <c r="AJG548"/>
      <c r="AJH548"/>
      <c r="AJI548"/>
      <c r="AJJ548"/>
      <c r="AJK548"/>
      <c r="AJL548"/>
      <c r="AJM548"/>
      <c r="AJN548"/>
      <c r="AJO548"/>
      <c r="AJP548"/>
      <c r="AJQ548"/>
      <c r="AJR548"/>
      <c r="AJS548"/>
      <c r="AJT548"/>
      <c r="AJU548"/>
      <c r="AJV548"/>
      <c r="AJW548"/>
      <c r="AJX548"/>
      <c r="AJY548"/>
      <c r="AJZ548"/>
      <c r="AKA548"/>
      <c r="AKB548"/>
      <c r="AKC548"/>
      <c r="AKD548"/>
      <c r="AKE548"/>
      <c r="AKF548"/>
      <c r="AKG548"/>
      <c r="AKH548"/>
      <c r="AKI548"/>
      <c r="AKJ548"/>
      <c r="AKK548"/>
      <c r="AKL548"/>
      <c r="AKM548"/>
      <c r="AKN548"/>
      <c r="AKO548"/>
      <c r="AKP548"/>
      <c r="AKQ548"/>
      <c r="AKR548"/>
      <c r="AKS548"/>
      <c r="AKT548"/>
      <c r="AKU548"/>
      <c r="AKV548"/>
      <c r="AKW548"/>
      <c r="AKX548"/>
      <c r="AKY548"/>
      <c r="AKZ548"/>
      <c r="ALA548"/>
      <c r="ALB548"/>
      <c r="ALC548"/>
      <c r="ALD548"/>
      <c r="ALE548"/>
      <c r="ALF548"/>
      <c r="ALG548"/>
      <c r="ALH548"/>
      <c r="ALI548"/>
      <c r="ALJ548"/>
      <c r="ALK548"/>
      <c r="ALL548"/>
      <c r="ALM548"/>
      <c r="ALN548"/>
      <c r="ALO548"/>
      <c r="ALP548"/>
      <c r="ALQ548"/>
      <c r="ALR548"/>
      <c r="ALS548"/>
      <c r="ALT548"/>
      <c r="ALU548"/>
      <c r="ALV548"/>
      <c r="ALW548"/>
      <c r="ALX548"/>
      <c r="ALY548"/>
      <c r="ALZ548"/>
      <c r="AMA548"/>
      <c r="AMB548"/>
      <c r="AMC548"/>
      <c r="AMD548"/>
      <c r="AME548"/>
      <c r="AMF548"/>
      <c r="AMG548"/>
      <c r="AMH548"/>
      <c r="AMI548"/>
      <c r="AMJ548"/>
    </row>
    <row r="549" spans="1:1024" ht="20" customHeight="1" x14ac:dyDescent="0.2">
      <c r="A549"/>
      <c r="B549"/>
      <c r="C549"/>
      <c r="D549"/>
      <c r="E549" s="2"/>
      <c r="F549" s="2"/>
      <c r="G549" s="271"/>
      <c r="H549" s="240"/>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c r="AAA549"/>
      <c r="AAB549"/>
      <c r="AAC549"/>
      <c r="AAD549"/>
      <c r="AAE549"/>
      <c r="AAF549"/>
      <c r="AAG549"/>
      <c r="AAH549"/>
      <c r="AAI549"/>
      <c r="AAJ549"/>
      <c r="AAK549"/>
      <c r="AAL549"/>
      <c r="AAM549"/>
      <c r="AAN549"/>
      <c r="AAO549"/>
      <c r="AAP549"/>
      <c r="AAQ549"/>
      <c r="AAR549"/>
      <c r="AAS549"/>
      <c r="AAT549"/>
      <c r="AAU549"/>
      <c r="AAV549"/>
      <c r="AAW549"/>
      <c r="AAX549"/>
      <c r="AAY549"/>
      <c r="AAZ549"/>
      <c r="ABA549"/>
      <c r="ABB549"/>
      <c r="ABC549"/>
      <c r="ABD549"/>
      <c r="ABE549"/>
      <c r="ABF549"/>
      <c r="ABG549"/>
      <c r="ABH549"/>
      <c r="ABI549"/>
      <c r="ABJ549"/>
      <c r="ABK549"/>
      <c r="ABL549"/>
      <c r="ABM549"/>
      <c r="ABN549"/>
      <c r="ABO549"/>
      <c r="ABP549"/>
      <c r="ABQ549"/>
      <c r="ABR549"/>
      <c r="ABS549"/>
      <c r="ABT549"/>
      <c r="ABU549"/>
      <c r="ABV549"/>
      <c r="ABW549"/>
      <c r="ABX549"/>
      <c r="ABY549"/>
      <c r="ABZ549"/>
      <c r="ACA549"/>
      <c r="ACB549"/>
      <c r="ACC549"/>
      <c r="ACD549"/>
      <c r="ACE549"/>
      <c r="ACF549"/>
      <c r="ACG549"/>
      <c r="ACH549"/>
      <c r="ACI549"/>
      <c r="ACJ549"/>
      <c r="ACK549"/>
      <c r="ACL549"/>
      <c r="ACM549"/>
      <c r="ACN549"/>
      <c r="ACO549"/>
      <c r="ACP549"/>
      <c r="ACQ549"/>
      <c r="ACR549"/>
      <c r="ACS549"/>
      <c r="ACT549"/>
      <c r="ACU549"/>
      <c r="ACV549"/>
      <c r="ACW549"/>
      <c r="ACX549"/>
      <c r="ACY549"/>
      <c r="ACZ549"/>
      <c r="ADA549"/>
      <c r="ADB549"/>
      <c r="ADC549"/>
      <c r="ADD549"/>
      <c r="ADE549"/>
      <c r="ADF549"/>
      <c r="ADG549"/>
      <c r="ADH549"/>
      <c r="ADI549"/>
      <c r="ADJ549"/>
      <c r="ADK549"/>
      <c r="ADL549"/>
      <c r="ADM549"/>
      <c r="ADN549"/>
      <c r="ADO549"/>
      <c r="ADP549"/>
      <c r="ADQ549"/>
      <c r="ADR549"/>
      <c r="ADS549"/>
      <c r="ADT549"/>
      <c r="ADU549"/>
      <c r="ADV549"/>
      <c r="ADW549"/>
      <c r="ADX549"/>
      <c r="ADY549"/>
      <c r="ADZ549"/>
      <c r="AEA549"/>
      <c r="AEB549"/>
      <c r="AEC549"/>
      <c r="AED549"/>
      <c r="AEE549"/>
      <c r="AEF549"/>
      <c r="AEG549"/>
      <c r="AEH549"/>
      <c r="AEI549"/>
      <c r="AEJ549"/>
      <c r="AEK549"/>
      <c r="AEL549"/>
      <c r="AEM549"/>
      <c r="AEN549"/>
      <c r="AEO549"/>
      <c r="AEP549"/>
      <c r="AEQ549"/>
      <c r="AER549"/>
      <c r="AES549"/>
      <c r="AET549"/>
      <c r="AEU549"/>
      <c r="AEV549"/>
      <c r="AEW549"/>
      <c r="AEX549"/>
      <c r="AEY549"/>
      <c r="AEZ549"/>
      <c r="AFA549"/>
      <c r="AFB549"/>
      <c r="AFC549"/>
      <c r="AFD549"/>
      <c r="AFE549"/>
      <c r="AFF549"/>
      <c r="AFG549"/>
      <c r="AFH549"/>
      <c r="AFI549"/>
      <c r="AFJ549"/>
      <c r="AFK549"/>
      <c r="AFL549"/>
      <c r="AFM549"/>
      <c r="AFN549"/>
      <c r="AFO549"/>
      <c r="AFP549"/>
      <c r="AFQ549"/>
      <c r="AFR549"/>
      <c r="AFS549"/>
      <c r="AFT549"/>
      <c r="AFU549"/>
      <c r="AFV549"/>
      <c r="AFW549"/>
      <c r="AFX549"/>
      <c r="AFY549"/>
      <c r="AFZ549"/>
      <c r="AGA549"/>
      <c r="AGB549"/>
      <c r="AGC549"/>
      <c r="AGD549"/>
      <c r="AGE549"/>
      <c r="AGF549"/>
      <c r="AGG549"/>
      <c r="AGH549"/>
      <c r="AGI549"/>
      <c r="AGJ549"/>
      <c r="AGK549"/>
      <c r="AGL549"/>
      <c r="AGM549"/>
      <c r="AGN549"/>
      <c r="AGO549"/>
      <c r="AGP549"/>
      <c r="AGQ549"/>
      <c r="AGR549"/>
      <c r="AGS549"/>
      <c r="AGT549"/>
      <c r="AGU549"/>
      <c r="AGV549"/>
      <c r="AGW549"/>
      <c r="AGX549"/>
      <c r="AGY549"/>
      <c r="AGZ549"/>
      <c r="AHA549"/>
      <c r="AHB549"/>
      <c r="AHC549"/>
      <c r="AHD549"/>
      <c r="AHE549"/>
      <c r="AHF549"/>
      <c r="AHG549"/>
      <c r="AHH549"/>
      <c r="AHI549"/>
      <c r="AHJ549"/>
      <c r="AHK549"/>
      <c r="AHL549"/>
      <c r="AHM549"/>
      <c r="AHN549"/>
      <c r="AHO549"/>
      <c r="AHP549"/>
      <c r="AHQ549"/>
      <c r="AHR549"/>
      <c r="AHS549"/>
      <c r="AHT549"/>
      <c r="AHU549"/>
      <c r="AHV549"/>
      <c r="AHW549"/>
      <c r="AHX549"/>
      <c r="AHY549"/>
      <c r="AHZ549"/>
      <c r="AIA549"/>
      <c r="AIB549"/>
      <c r="AIC549"/>
      <c r="AID549"/>
      <c r="AIE549"/>
      <c r="AIF549"/>
      <c r="AIG549"/>
      <c r="AIH549"/>
      <c r="AII549"/>
      <c r="AIJ549"/>
      <c r="AIK549"/>
      <c r="AIL549"/>
      <c r="AIM549"/>
      <c r="AIN549"/>
      <c r="AIO549"/>
      <c r="AIP549"/>
      <c r="AIQ549"/>
      <c r="AIR549"/>
      <c r="AIS549"/>
      <c r="AIT549"/>
      <c r="AIU549"/>
      <c r="AIV549"/>
      <c r="AIW549"/>
      <c r="AIX549"/>
      <c r="AIY549"/>
      <c r="AIZ549"/>
      <c r="AJA549"/>
      <c r="AJB549"/>
      <c r="AJC549"/>
      <c r="AJD549"/>
      <c r="AJE549"/>
      <c r="AJF549"/>
      <c r="AJG549"/>
      <c r="AJH549"/>
      <c r="AJI549"/>
      <c r="AJJ549"/>
      <c r="AJK549"/>
      <c r="AJL549"/>
      <c r="AJM549"/>
      <c r="AJN549"/>
      <c r="AJO549"/>
      <c r="AJP549"/>
      <c r="AJQ549"/>
      <c r="AJR549"/>
      <c r="AJS549"/>
      <c r="AJT549"/>
      <c r="AJU549"/>
      <c r="AJV549"/>
      <c r="AJW549"/>
      <c r="AJX549"/>
      <c r="AJY549"/>
      <c r="AJZ549"/>
      <c r="AKA549"/>
      <c r="AKB549"/>
      <c r="AKC549"/>
      <c r="AKD549"/>
      <c r="AKE549"/>
      <c r="AKF549"/>
      <c r="AKG549"/>
      <c r="AKH549"/>
      <c r="AKI549"/>
      <c r="AKJ549"/>
      <c r="AKK549"/>
      <c r="AKL549"/>
      <c r="AKM549"/>
      <c r="AKN549"/>
      <c r="AKO549"/>
      <c r="AKP549"/>
      <c r="AKQ549"/>
      <c r="AKR549"/>
      <c r="AKS549"/>
      <c r="AKT549"/>
      <c r="AKU549"/>
      <c r="AKV549"/>
      <c r="AKW549"/>
      <c r="AKX549"/>
      <c r="AKY549"/>
      <c r="AKZ549"/>
      <c r="ALA549"/>
      <c r="ALB549"/>
      <c r="ALC549"/>
      <c r="ALD549"/>
      <c r="ALE549"/>
      <c r="ALF549"/>
      <c r="ALG549"/>
      <c r="ALH549"/>
      <c r="ALI549"/>
      <c r="ALJ549"/>
      <c r="ALK549"/>
      <c r="ALL549"/>
      <c r="ALM549"/>
      <c r="ALN549"/>
      <c r="ALO549"/>
      <c r="ALP549"/>
      <c r="ALQ549"/>
      <c r="ALR549"/>
      <c r="ALS549"/>
      <c r="ALT549"/>
      <c r="ALU549"/>
      <c r="ALV549"/>
      <c r="ALW549"/>
      <c r="ALX549"/>
      <c r="ALY549"/>
      <c r="ALZ549"/>
      <c r="AMA549"/>
      <c r="AMB549"/>
      <c r="AMC549"/>
      <c r="AMD549"/>
      <c r="AME549"/>
      <c r="AMF549"/>
      <c r="AMG549"/>
      <c r="AMH549"/>
      <c r="AMI549"/>
      <c r="AMJ549"/>
    </row>
    <row r="550" spans="1:1024" ht="20" customHeight="1" x14ac:dyDescent="0.2">
      <c r="A550"/>
      <c r="B550"/>
      <c r="C550"/>
      <c r="D550"/>
      <c r="E550" s="2"/>
      <c r="F550" s="2"/>
      <c r="G550" s="271"/>
      <c r="H550" s="24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c r="IW550"/>
      <c r="IX550"/>
      <c r="IY550"/>
      <c r="IZ550"/>
      <c r="JA550"/>
      <c r="JB550"/>
      <c r="JC550"/>
      <c r="JD550"/>
      <c r="JE550"/>
      <c r="JF550"/>
      <c r="JG550"/>
      <c r="JH550"/>
      <c r="JI550"/>
      <c r="JJ550"/>
      <c r="JK550"/>
      <c r="JL550"/>
      <c r="JM550"/>
      <c r="JN550"/>
      <c r="JO550"/>
      <c r="JP550"/>
      <c r="JQ550"/>
      <c r="JR550"/>
      <c r="JS550"/>
      <c r="JT550"/>
      <c r="JU550"/>
      <c r="JV550"/>
      <c r="JW550"/>
      <c r="JX550"/>
      <c r="JY550"/>
      <c r="JZ550"/>
      <c r="KA550"/>
      <c r="KB550"/>
      <c r="KC550"/>
      <c r="KD550"/>
      <c r="KE550"/>
      <c r="KF550"/>
      <c r="KG550"/>
      <c r="KH550"/>
      <c r="KI550"/>
      <c r="KJ550"/>
      <c r="KK550"/>
      <c r="KL550"/>
      <c r="KM550"/>
      <c r="KN550"/>
      <c r="KO550"/>
      <c r="KP550"/>
      <c r="KQ550"/>
      <c r="KR550"/>
      <c r="KS550"/>
      <c r="KT550"/>
      <c r="KU550"/>
      <c r="KV550"/>
      <c r="KW550"/>
      <c r="KX550"/>
      <c r="KY550"/>
      <c r="KZ550"/>
      <c r="LA550"/>
      <c r="LB550"/>
      <c r="LC550"/>
      <c r="LD550"/>
      <c r="LE550"/>
      <c r="LF550"/>
      <c r="LG550"/>
      <c r="LH550"/>
      <c r="LI550"/>
      <c r="LJ550"/>
      <c r="LK550"/>
      <c r="LL550"/>
      <c r="LM550"/>
      <c r="LN550"/>
      <c r="LO550"/>
      <c r="LP550"/>
      <c r="LQ550"/>
      <c r="LR550"/>
      <c r="LS550"/>
      <c r="LT550"/>
      <c r="LU550"/>
      <c r="LV550"/>
      <c r="LW550"/>
      <c r="LX550"/>
      <c r="LY550"/>
      <c r="LZ550"/>
      <c r="MA550"/>
      <c r="MB550"/>
      <c r="MC550"/>
      <c r="MD550"/>
      <c r="ME550"/>
      <c r="MF550"/>
      <c r="MG550"/>
      <c r="MH550"/>
      <c r="MI550"/>
      <c r="MJ550"/>
      <c r="MK550"/>
      <c r="ML550"/>
      <c r="MM550"/>
      <c r="MN550"/>
      <c r="MO550"/>
      <c r="MP550"/>
      <c r="MQ550"/>
      <c r="MR550"/>
      <c r="MS550"/>
      <c r="MT550"/>
      <c r="MU550"/>
      <c r="MV550"/>
      <c r="MW550"/>
      <c r="MX550"/>
      <c r="MY550"/>
      <c r="MZ550"/>
      <c r="NA550"/>
      <c r="NB550"/>
      <c r="NC550"/>
      <c r="ND550"/>
      <c r="NE550"/>
      <c r="NF550"/>
      <c r="NG550"/>
      <c r="NH550"/>
      <c r="NI550"/>
      <c r="NJ550"/>
      <c r="NK550"/>
      <c r="NL550"/>
      <c r="NM550"/>
      <c r="NN550"/>
      <c r="NO550"/>
      <c r="NP550"/>
      <c r="NQ550"/>
      <c r="NR550"/>
      <c r="NS550"/>
      <c r="NT550"/>
      <c r="NU550"/>
      <c r="NV550"/>
      <c r="NW550"/>
      <c r="NX550"/>
      <c r="NY550"/>
      <c r="NZ550"/>
      <c r="OA550"/>
      <c r="OB550"/>
      <c r="OC550"/>
      <c r="OD550"/>
      <c r="OE550"/>
      <c r="OF550"/>
      <c r="OG550"/>
      <c r="OH550"/>
      <c r="OI550"/>
      <c r="OJ550"/>
      <c r="OK550"/>
      <c r="OL550"/>
      <c r="OM550"/>
      <c r="ON550"/>
      <c r="OO550"/>
      <c r="OP550"/>
      <c r="OQ550"/>
      <c r="OR550"/>
      <c r="OS550"/>
      <c r="OT550"/>
      <c r="OU550"/>
      <c r="OV550"/>
      <c r="OW550"/>
      <c r="OX550"/>
      <c r="OY550"/>
      <c r="OZ550"/>
      <c r="PA550"/>
      <c r="PB550"/>
      <c r="PC550"/>
      <c r="PD550"/>
      <c r="PE550"/>
      <c r="PF550"/>
      <c r="PG550"/>
      <c r="PH550"/>
      <c r="PI550"/>
      <c r="PJ550"/>
      <c r="PK550"/>
      <c r="PL550"/>
      <c r="PM550"/>
      <c r="PN550"/>
      <c r="PO550"/>
      <c r="PP550"/>
      <c r="PQ550"/>
      <c r="PR550"/>
      <c r="PS550"/>
      <c r="PT550"/>
      <c r="PU550"/>
      <c r="PV550"/>
      <c r="PW550"/>
      <c r="PX550"/>
      <c r="PY550"/>
      <c r="PZ550"/>
      <c r="QA550"/>
      <c r="QB550"/>
      <c r="QC550"/>
      <c r="QD550"/>
      <c r="QE550"/>
      <c r="QF550"/>
      <c r="QG550"/>
      <c r="QH550"/>
      <c r="QI550"/>
      <c r="QJ550"/>
      <c r="QK550"/>
      <c r="QL550"/>
      <c r="QM550"/>
      <c r="QN550"/>
      <c r="QO550"/>
      <c r="QP550"/>
      <c r="QQ550"/>
      <c r="QR550"/>
      <c r="QS550"/>
      <c r="QT550"/>
      <c r="QU550"/>
      <c r="QV550"/>
      <c r="QW550"/>
      <c r="QX550"/>
      <c r="QY550"/>
      <c r="QZ550"/>
      <c r="RA550"/>
      <c r="RB550"/>
      <c r="RC550"/>
      <c r="RD550"/>
      <c r="RE550"/>
      <c r="RF550"/>
      <c r="RG550"/>
      <c r="RH550"/>
      <c r="RI550"/>
      <c r="RJ550"/>
      <c r="RK550"/>
      <c r="RL550"/>
      <c r="RM550"/>
      <c r="RN550"/>
      <c r="RO550"/>
      <c r="RP550"/>
      <c r="RQ550"/>
      <c r="RR550"/>
      <c r="RS550"/>
      <c r="RT550"/>
      <c r="RU550"/>
      <c r="RV550"/>
      <c r="RW550"/>
      <c r="RX550"/>
      <c r="RY550"/>
      <c r="RZ550"/>
      <c r="SA550"/>
      <c r="SB550"/>
      <c r="SC550"/>
      <c r="SD550"/>
      <c r="SE550"/>
      <c r="SF550"/>
      <c r="SG550"/>
      <c r="SH550"/>
      <c r="SI550"/>
      <c r="SJ550"/>
      <c r="SK550"/>
      <c r="SL550"/>
      <c r="SM550"/>
      <c r="SN550"/>
      <c r="SO550"/>
      <c r="SP550"/>
      <c r="SQ550"/>
      <c r="SR550"/>
      <c r="SS550"/>
      <c r="ST550"/>
      <c r="SU550"/>
      <c r="SV550"/>
      <c r="SW550"/>
      <c r="SX550"/>
      <c r="SY550"/>
      <c r="SZ550"/>
      <c r="TA550"/>
      <c r="TB550"/>
      <c r="TC550"/>
      <c r="TD550"/>
      <c r="TE550"/>
      <c r="TF550"/>
      <c r="TG550"/>
      <c r="TH550"/>
      <c r="TI550"/>
      <c r="TJ550"/>
      <c r="TK550"/>
      <c r="TL550"/>
      <c r="TM550"/>
      <c r="TN550"/>
      <c r="TO550"/>
      <c r="TP550"/>
      <c r="TQ550"/>
      <c r="TR550"/>
      <c r="TS550"/>
      <c r="TT550"/>
      <c r="TU550"/>
      <c r="TV550"/>
      <c r="TW550"/>
      <c r="TX550"/>
      <c r="TY550"/>
      <c r="TZ550"/>
      <c r="UA550"/>
      <c r="UB550"/>
      <c r="UC550"/>
      <c r="UD550"/>
      <c r="UE550"/>
      <c r="UF550"/>
      <c r="UG550"/>
      <c r="UH550"/>
      <c r="UI550"/>
      <c r="UJ550"/>
      <c r="UK550"/>
      <c r="UL550"/>
      <c r="UM550"/>
      <c r="UN550"/>
      <c r="UO550"/>
      <c r="UP550"/>
      <c r="UQ550"/>
      <c r="UR550"/>
      <c r="US550"/>
      <c r="UT550"/>
      <c r="UU550"/>
      <c r="UV550"/>
      <c r="UW550"/>
      <c r="UX550"/>
      <c r="UY550"/>
      <c r="UZ550"/>
      <c r="VA550"/>
      <c r="VB550"/>
      <c r="VC550"/>
      <c r="VD550"/>
      <c r="VE550"/>
      <c r="VF550"/>
      <c r="VG550"/>
      <c r="VH550"/>
      <c r="VI550"/>
      <c r="VJ550"/>
      <c r="VK550"/>
      <c r="VL550"/>
      <c r="VM550"/>
      <c r="VN550"/>
      <c r="VO550"/>
      <c r="VP550"/>
      <c r="VQ550"/>
      <c r="VR550"/>
      <c r="VS550"/>
      <c r="VT550"/>
      <c r="VU550"/>
      <c r="VV550"/>
      <c r="VW550"/>
      <c r="VX550"/>
      <c r="VY550"/>
      <c r="VZ550"/>
      <c r="WA550"/>
      <c r="WB550"/>
      <c r="WC550"/>
      <c r="WD550"/>
      <c r="WE550"/>
      <c r="WF550"/>
      <c r="WG550"/>
      <c r="WH550"/>
      <c r="WI550"/>
      <c r="WJ550"/>
      <c r="WK550"/>
      <c r="WL550"/>
      <c r="WM550"/>
      <c r="WN550"/>
      <c r="WO550"/>
      <c r="WP550"/>
      <c r="WQ550"/>
      <c r="WR550"/>
      <c r="WS550"/>
      <c r="WT550"/>
      <c r="WU550"/>
      <c r="WV550"/>
      <c r="WW550"/>
      <c r="WX550"/>
      <c r="WY550"/>
      <c r="WZ550"/>
      <c r="XA550"/>
      <c r="XB550"/>
      <c r="XC550"/>
      <c r="XD550"/>
      <c r="XE550"/>
      <c r="XF550"/>
      <c r="XG550"/>
      <c r="XH550"/>
      <c r="XI550"/>
      <c r="XJ550"/>
      <c r="XK550"/>
      <c r="XL550"/>
      <c r="XM550"/>
      <c r="XN550"/>
      <c r="XO550"/>
      <c r="XP550"/>
      <c r="XQ550"/>
      <c r="XR550"/>
      <c r="XS550"/>
      <c r="XT550"/>
      <c r="XU550"/>
      <c r="XV550"/>
      <c r="XW550"/>
      <c r="XX550"/>
      <c r="XY550"/>
      <c r="XZ550"/>
      <c r="YA550"/>
      <c r="YB550"/>
      <c r="YC550"/>
      <c r="YD550"/>
      <c r="YE550"/>
      <c r="YF550"/>
      <c r="YG550"/>
      <c r="YH550"/>
      <c r="YI550"/>
      <c r="YJ550"/>
      <c r="YK550"/>
      <c r="YL550"/>
      <c r="YM550"/>
      <c r="YN550"/>
      <c r="YO550"/>
      <c r="YP550"/>
      <c r="YQ550"/>
      <c r="YR550"/>
      <c r="YS550"/>
      <c r="YT550"/>
      <c r="YU550"/>
      <c r="YV550"/>
      <c r="YW550"/>
      <c r="YX550"/>
      <c r="YY550"/>
      <c r="YZ550"/>
      <c r="ZA550"/>
      <c r="ZB550"/>
      <c r="ZC550"/>
      <c r="ZD550"/>
      <c r="ZE550"/>
      <c r="ZF550"/>
      <c r="ZG550"/>
      <c r="ZH550"/>
      <c r="ZI550"/>
      <c r="ZJ550"/>
      <c r="ZK550"/>
      <c r="ZL550"/>
      <c r="ZM550"/>
      <c r="ZN550"/>
      <c r="ZO550"/>
      <c r="ZP550"/>
      <c r="ZQ550"/>
      <c r="ZR550"/>
      <c r="ZS550"/>
      <c r="ZT550"/>
      <c r="ZU550"/>
      <c r="ZV550"/>
      <c r="ZW550"/>
      <c r="ZX550"/>
      <c r="ZY550"/>
      <c r="ZZ550"/>
      <c r="AAA550"/>
      <c r="AAB550"/>
      <c r="AAC550"/>
      <c r="AAD550"/>
      <c r="AAE550"/>
      <c r="AAF550"/>
      <c r="AAG550"/>
      <c r="AAH550"/>
      <c r="AAI550"/>
      <c r="AAJ550"/>
      <c r="AAK550"/>
      <c r="AAL550"/>
      <c r="AAM550"/>
      <c r="AAN550"/>
      <c r="AAO550"/>
      <c r="AAP550"/>
      <c r="AAQ550"/>
      <c r="AAR550"/>
      <c r="AAS550"/>
      <c r="AAT550"/>
      <c r="AAU550"/>
      <c r="AAV550"/>
      <c r="AAW550"/>
      <c r="AAX550"/>
      <c r="AAY550"/>
      <c r="AAZ550"/>
      <c r="ABA550"/>
      <c r="ABB550"/>
      <c r="ABC550"/>
      <c r="ABD550"/>
      <c r="ABE550"/>
      <c r="ABF550"/>
      <c r="ABG550"/>
      <c r="ABH550"/>
      <c r="ABI550"/>
      <c r="ABJ550"/>
      <c r="ABK550"/>
      <c r="ABL550"/>
      <c r="ABM550"/>
      <c r="ABN550"/>
      <c r="ABO550"/>
      <c r="ABP550"/>
      <c r="ABQ550"/>
      <c r="ABR550"/>
      <c r="ABS550"/>
      <c r="ABT550"/>
      <c r="ABU550"/>
      <c r="ABV550"/>
      <c r="ABW550"/>
      <c r="ABX550"/>
      <c r="ABY550"/>
      <c r="ABZ550"/>
      <c r="ACA550"/>
      <c r="ACB550"/>
      <c r="ACC550"/>
      <c r="ACD550"/>
      <c r="ACE550"/>
      <c r="ACF550"/>
      <c r="ACG550"/>
      <c r="ACH550"/>
      <c r="ACI550"/>
      <c r="ACJ550"/>
      <c r="ACK550"/>
      <c r="ACL550"/>
      <c r="ACM550"/>
      <c r="ACN550"/>
      <c r="ACO550"/>
      <c r="ACP550"/>
      <c r="ACQ550"/>
      <c r="ACR550"/>
      <c r="ACS550"/>
      <c r="ACT550"/>
      <c r="ACU550"/>
      <c r="ACV550"/>
      <c r="ACW550"/>
      <c r="ACX550"/>
      <c r="ACY550"/>
      <c r="ACZ550"/>
      <c r="ADA550"/>
      <c r="ADB550"/>
      <c r="ADC550"/>
      <c r="ADD550"/>
      <c r="ADE550"/>
      <c r="ADF550"/>
      <c r="ADG550"/>
      <c r="ADH550"/>
      <c r="ADI550"/>
      <c r="ADJ550"/>
      <c r="ADK550"/>
      <c r="ADL550"/>
      <c r="ADM550"/>
      <c r="ADN550"/>
      <c r="ADO550"/>
      <c r="ADP550"/>
      <c r="ADQ550"/>
      <c r="ADR550"/>
      <c r="ADS550"/>
      <c r="ADT550"/>
      <c r="ADU550"/>
      <c r="ADV550"/>
      <c r="ADW550"/>
      <c r="ADX550"/>
      <c r="ADY550"/>
      <c r="ADZ550"/>
      <c r="AEA550"/>
      <c r="AEB550"/>
      <c r="AEC550"/>
      <c r="AED550"/>
      <c r="AEE550"/>
      <c r="AEF550"/>
      <c r="AEG550"/>
      <c r="AEH550"/>
      <c r="AEI550"/>
      <c r="AEJ550"/>
      <c r="AEK550"/>
      <c r="AEL550"/>
      <c r="AEM550"/>
      <c r="AEN550"/>
      <c r="AEO550"/>
      <c r="AEP550"/>
      <c r="AEQ550"/>
      <c r="AER550"/>
      <c r="AES550"/>
      <c r="AET550"/>
      <c r="AEU550"/>
      <c r="AEV550"/>
      <c r="AEW550"/>
      <c r="AEX550"/>
      <c r="AEY550"/>
      <c r="AEZ550"/>
      <c r="AFA550"/>
      <c r="AFB550"/>
      <c r="AFC550"/>
      <c r="AFD550"/>
      <c r="AFE550"/>
      <c r="AFF550"/>
      <c r="AFG550"/>
      <c r="AFH550"/>
      <c r="AFI550"/>
      <c r="AFJ550"/>
      <c r="AFK550"/>
      <c r="AFL550"/>
      <c r="AFM550"/>
      <c r="AFN550"/>
      <c r="AFO550"/>
      <c r="AFP550"/>
      <c r="AFQ550"/>
      <c r="AFR550"/>
      <c r="AFS550"/>
      <c r="AFT550"/>
      <c r="AFU550"/>
      <c r="AFV550"/>
      <c r="AFW550"/>
      <c r="AFX550"/>
      <c r="AFY550"/>
      <c r="AFZ550"/>
      <c r="AGA550"/>
      <c r="AGB550"/>
      <c r="AGC550"/>
      <c r="AGD550"/>
      <c r="AGE550"/>
      <c r="AGF550"/>
      <c r="AGG550"/>
      <c r="AGH550"/>
      <c r="AGI550"/>
      <c r="AGJ550"/>
      <c r="AGK550"/>
      <c r="AGL550"/>
      <c r="AGM550"/>
      <c r="AGN550"/>
      <c r="AGO550"/>
      <c r="AGP550"/>
      <c r="AGQ550"/>
      <c r="AGR550"/>
      <c r="AGS550"/>
      <c r="AGT550"/>
      <c r="AGU550"/>
      <c r="AGV550"/>
      <c r="AGW550"/>
      <c r="AGX550"/>
      <c r="AGY550"/>
      <c r="AGZ550"/>
      <c r="AHA550"/>
      <c r="AHB550"/>
      <c r="AHC550"/>
      <c r="AHD550"/>
      <c r="AHE550"/>
      <c r="AHF550"/>
      <c r="AHG550"/>
      <c r="AHH550"/>
      <c r="AHI550"/>
      <c r="AHJ550"/>
      <c r="AHK550"/>
      <c r="AHL550"/>
      <c r="AHM550"/>
      <c r="AHN550"/>
      <c r="AHO550"/>
      <c r="AHP550"/>
      <c r="AHQ550"/>
      <c r="AHR550"/>
      <c r="AHS550"/>
      <c r="AHT550"/>
      <c r="AHU550"/>
      <c r="AHV550"/>
      <c r="AHW550"/>
      <c r="AHX550"/>
      <c r="AHY550"/>
      <c r="AHZ550"/>
      <c r="AIA550"/>
      <c r="AIB550"/>
      <c r="AIC550"/>
      <c r="AID550"/>
      <c r="AIE550"/>
      <c r="AIF550"/>
      <c r="AIG550"/>
      <c r="AIH550"/>
      <c r="AII550"/>
      <c r="AIJ550"/>
      <c r="AIK550"/>
      <c r="AIL550"/>
      <c r="AIM550"/>
      <c r="AIN550"/>
      <c r="AIO550"/>
      <c r="AIP550"/>
      <c r="AIQ550"/>
      <c r="AIR550"/>
      <c r="AIS550"/>
      <c r="AIT550"/>
      <c r="AIU550"/>
      <c r="AIV550"/>
      <c r="AIW550"/>
      <c r="AIX550"/>
      <c r="AIY550"/>
      <c r="AIZ550"/>
      <c r="AJA550"/>
      <c r="AJB550"/>
      <c r="AJC550"/>
      <c r="AJD550"/>
      <c r="AJE550"/>
      <c r="AJF550"/>
      <c r="AJG550"/>
      <c r="AJH550"/>
      <c r="AJI550"/>
      <c r="AJJ550"/>
      <c r="AJK550"/>
      <c r="AJL550"/>
      <c r="AJM550"/>
      <c r="AJN550"/>
      <c r="AJO550"/>
      <c r="AJP550"/>
      <c r="AJQ550"/>
      <c r="AJR550"/>
      <c r="AJS550"/>
      <c r="AJT550"/>
      <c r="AJU550"/>
      <c r="AJV550"/>
      <c r="AJW550"/>
      <c r="AJX550"/>
      <c r="AJY550"/>
      <c r="AJZ550"/>
      <c r="AKA550"/>
      <c r="AKB550"/>
      <c r="AKC550"/>
      <c r="AKD550"/>
      <c r="AKE550"/>
      <c r="AKF550"/>
      <c r="AKG550"/>
      <c r="AKH550"/>
      <c r="AKI550"/>
      <c r="AKJ550"/>
      <c r="AKK550"/>
      <c r="AKL550"/>
      <c r="AKM550"/>
      <c r="AKN550"/>
      <c r="AKO550"/>
      <c r="AKP550"/>
      <c r="AKQ550"/>
      <c r="AKR550"/>
      <c r="AKS550"/>
      <c r="AKT550"/>
      <c r="AKU550"/>
      <c r="AKV550"/>
      <c r="AKW550"/>
      <c r="AKX550"/>
      <c r="AKY550"/>
      <c r="AKZ550"/>
      <c r="ALA550"/>
      <c r="ALB550"/>
      <c r="ALC550"/>
      <c r="ALD550"/>
      <c r="ALE550"/>
      <c r="ALF550"/>
      <c r="ALG550"/>
      <c r="ALH550"/>
      <c r="ALI550"/>
      <c r="ALJ550"/>
      <c r="ALK550"/>
      <c r="ALL550"/>
      <c r="ALM550"/>
      <c r="ALN550"/>
      <c r="ALO550"/>
      <c r="ALP550"/>
      <c r="ALQ550"/>
      <c r="ALR550"/>
      <c r="ALS550"/>
      <c r="ALT550"/>
      <c r="ALU550"/>
      <c r="ALV550"/>
      <c r="ALW550"/>
      <c r="ALX550"/>
      <c r="ALY550"/>
      <c r="ALZ550"/>
      <c r="AMA550"/>
      <c r="AMB550"/>
      <c r="AMC550"/>
      <c r="AMD550"/>
      <c r="AME550"/>
      <c r="AMF550"/>
      <c r="AMG550"/>
      <c r="AMH550"/>
      <c r="AMI550"/>
      <c r="AMJ550"/>
    </row>
    <row r="551" spans="1:1024" ht="20" customHeight="1" x14ac:dyDescent="0.2">
      <c r="A551"/>
      <c r="B551"/>
      <c r="C551"/>
      <c r="D551"/>
      <c r="E551" s="2"/>
      <c r="F551" s="2"/>
      <c r="G551" s="271"/>
      <c r="H551" s="240"/>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c r="IW551"/>
      <c r="IX551"/>
      <c r="IY551"/>
      <c r="IZ551"/>
      <c r="JA551"/>
      <c r="JB551"/>
      <c r="JC551"/>
      <c r="JD551"/>
      <c r="JE551"/>
      <c r="JF551"/>
      <c r="JG551"/>
      <c r="JH551"/>
      <c r="JI551"/>
      <c r="JJ551"/>
      <c r="JK551"/>
      <c r="JL551"/>
      <c r="JM551"/>
      <c r="JN551"/>
      <c r="JO551"/>
      <c r="JP551"/>
      <c r="JQ551"/>
      <c r="JR551"/>
      <c r="JS551"/>
      <c r="JT551"/>
      <c r="JU551"/>
      <c r="JV551"/>
      <c r="JW551"/>
      <c r="JX551"/>
      <c r="JY551"/>
      <c r="JZ551"/>
      <c r="KA551"/>
      <c r="KB551"/>
      <c r="KC551"/>
      <c r="KD551"/>
      <c r="KE551"/>
      <c r="KF551"/>
      <c r="KG551"/>
      <c r="KH551"/>
      <c r="KI551"/>
      <c r="KJ551"/>
      <c r="KK551"/>
      <c r="KL551"/>
      <c r="KM551"/>
      <c r="KN551"/>
      <c r="KO551"/>
      <c r="KP551"/>
      <c r="KQ551"/>
      <c r="KR551"/>
      <c r="KS551"/>
      <c r="KT551"/>
      <c r="KU551"/>
      <c r="KV551"/>
      <c r="KW551"/>
      <c r="KX551"/>
      <c r="KY551"/>
      <c r="KZ551"/>
      <c r="LA551"/>
      <c r="LB551"/>
      <c r="LC551"/>
      <c r="LD551"/>
      <c r="LE551"/>
      <c r="LF551"/>
      <c r="LG551"/>
      <c r="LH551"/>
      <c r="LI551"/>
      <c r="LJ551"/>
      <c r="LK551"/>
      <c r="LL551"/>
      <c r="LM551"/>
      <c r="LN551"/>
      <c r="LO551"/>
      <c r="LP551"/>
      <c r="LQ551"/>
      <c r="LR551"/>
      <c r="LS551"/>
      <c r="LT551"/>
      <c r="LU551"/>
      <c r="LV551"/>
      <c r="LW551"/>
      <c r="LX551"/>
      <c r="LY551"/>
      <c r="LZ551"/>
      <c r="MA551"/>
      <c r="MB551"/>
      <c r="MC551"/>
      <c r="MD551"/>
      <c r="ME551"/>
      <c r="MF551"/>
      <c r="MG551"/>
      <c r="MH551"/>
      <c r="MI551"/>
      <c r="MJ551"/>
      <c r="MK551"/>
      <c r="ML551"/>
      <c r="MM551"/>
      <c r="MN551"/>
      <c r="MO551"/>
      <c r="MP551"/>
      <c r="MQ551"/>
      <c r="MR551"/>
      <c r="MS551"/>
      <c r="MT551"/>
      <c r="MU551"/>
      <c r="MV551"/>
      <c r="MW551"/>
      <c r="MX551"/>
      <c r="MY551"/>
      <c r="MZ551"/>
      <c r="NA551"/>
      <c r="NB551"/>
      <c r="NC551"/>
      <c r="ND551"/>
      <c r="NE551"/>
      <c r="NF551"/>
      <c r="NG551"/>
      <c r="NH551"/>
      <c r="NI551"/>
      <c r="NJ551"/>
      <c r="NK551"/>
      <c r="NL551"/>
      <c r="NM551"/>
      <c r="NN551"/>
      <c r="NO551"/>
      <c r="NP551"/>
      <c r="NQ551"/>
      <c r="NR551"/>
      <c r="NS551"/>
      <c r="NT551"/>
      <c r="NU551"/>
      <c r="NV551"/>
      <c r="NW551"/>
      <c r="NX551"/>
      <c r="NY551"/>
      <c r="NZ551"/>
      <c r="OA551"/>
      <c r="OB551"/>
      <c r="OC551"/>
      <c r="OD551"/>
      <c r="OE551"/>
      <c r="OF551"/>
      <c r="OG551"/>
      <c r="OH551"/>
      <c r="OI551"/>
      <c r="OJ551"/>
      <c r="OK551"/>
      <c r="OL551"/>
      <c r="OM551"/>
      <c r="ON551"/>
      <c r="OO551"/>
      <c r="OP551"/>
      <c r="OQ551"/>
      <c r="OR551"/>
      <c r="OS551"/>
      <c r="OT551"/>
      <c r="OU551"/>
      <c r="OV551"/>
      <c r="OW551"/>
      <c r="OX551"/>
      <c r="OY551"/>
      <c r="OZ551"/>
      <c r="PA551"/>
      <c r="PB551"/>
      <c r="PC551"/>
      <c r="PD551"/>
      <c r="PE551"/>
      <c r="PF551"/>
      <c r="PG551"/>
      <c r="PH551"/>
      <c r="PI551"/>
      <c r="PJ551"/>
      <c r="PK551"/>
      <c r="PL551"/>
      <c r="PM551"/>
      <c r="PN551"/>
      <c r="PO551"/>
      <c r="PP551"/>
      <c r="PQ551"/>
      <c r="PR551"/>
      <c r="PS551"/>
      <c r="PT551"/>
      <c r="PU551"/>
      <c r="PV551"/>
      <c r="PW551"/>
      <c r="PX551"/>
      <c r="PY551"/>
      <c r="PZ551"/>
      <c r="QA551"/>
      <c r="QB551"/>
      <c r="QC551"/>
      <c r="QD551"/>
      <c r="QE551"/>
      <c r="QF551"/>
      <c r="QG551"/>
      <c r="QH551"/>
      <c r="QI551"/>
      <c r="QJ551"/>
      <c r="QK551"/>
      <c r="QL551"/>
      <c r="QM551"/>
      <c r="QN551"/>
      <c r="QO551"/>
      <c r="QP551"/>
      <c r="QQ551"/>
      <c r="QR551"/>
      <c r="QS551"/>
      <c r="QT551"/>
      <c r="QU551"/>
      <c r="QV551"/>
      <c r="QW551"/>
      <c r="QX551"/>
      <c r="QY551"/>
      <c r="QZ551"/>
      <c r="RA551"/>
      <c r="RB551"/>
      <c r="RC551"/>
      <c r="RD551"/>
      <c r="RE551"/>
      <c r="RF551"/>
      <c r="RG551"/>
      <c r="RH551"/>
      <c r="RI551"/>
      <c r="RJ551"/>
      <c r="RK551"/>
      <c r="RL551"/>
      <c r="RM551"/>
      <c r="RN551"/>
      <c r="RO551"/>
      <c r="RP551"/>
      <c r="RQ551"/>
      <c r="RR551"/>
      <c r="RS551"/>
      <c r="RT551"/>
      <c r="RU551"/>
      <c r="RV551"/>
      <c r="RW551"/>
      <c r="RX551"/>
      <c r="RY551"/>
      <c r="RZ551"/>
      <c r="SA551"/>
      <c r="SB551"/>
      <c r="SC551"/>
      <c r="SD551"/>
      <c r="SE551"/>
      <c r="SF551"/>
      <c r="SG551"/>
      <c r="SH551"/>
      <c r="SI551"/>
      <c r="SJ551"/>
      <c r="SK551"/>
      <c r="SL551"/>
      <c r="SM551"/>
      <c r="SN551"/>
      <c r="SO551"/>
      <c r="SP551"/>
      <c r="SQ551"/>
      <c r="SR551"/>
      <c r="SS551"/>
      <c r="ST551"/>
      <c r="SU551"/>
      <c r="SV551"/>
      <c r="SW551"/>
      <c r="SX551"/>
      <c r="SY551"/>
      <c r="SZ551"/>
      <c r="TA551"/>
      <c r="TB551"/>
      <c r="TC551"/>
      <c r="TD551"/>
      <c r="TE551"/>
      <c r="TF551"/>
      <c r="TG551"/>
      <c r="TH551"/>
      <c r="TI551"/>
      <c r="TJ551"/>
      <c r="TK551"/>
      <c r="TL551"/>
      <c r="TM551"/>
      <c r="TN551"/>
      <c r="TO551"/>
      <c r="TP551"/>
      <c r="TQ551"/>
      <c r="TR551"/>
      <c r="TS551"/>
      <c r="TT551"/>
      <c r="TU551"/>
      <c r="TV551"/>
      <c r="TW551"/>
      <c r="TX551"/>
      <c r="TY551"/>
      <c r="TZ551"/>
      <c r="UA551"/>
      <c r="UB551"/>
      <c r="UC551"/>
      <c r="UD551"/>
      <c r="UE551"/>
      <c r="UF551"/>
      <c r="UG551"/>
      <c r="UH551"/>
      <c r="UI551"/>
      <c r="UJ551"/>
      <c r="UK551"/>
      <c r="UL551"/>
      <c r="UM551"/>
      <c r="UN551"/>
      <c r="UO551"/>
      <c r="UP551"/>
      <c r="UQ551"/>
      <c r="UR551"/>
      <c r="US551"/>
      <c r="UT551"/>
      <c r="UU551"/>
      <c r="UV551"/>
      <c r="UW551"/>
      <c r="UX551"/>
      <c r="UY551"/>
      <c r="UZ551"/>
      <c r="VA551"/>
      <c r="VB551"/>
      <c r="VC551"/>
      <c r="VD551"/>
      <c r="VE551"/>
      <c r="VF551"/>
      <c r="VG551"/>
      <c r="VH551"/>
      <c r="VI551"/>
      <c r="VJ551"/>
      <c r="VK551"/>
      <c r="VL551"/>
      <c r="VM551"/>
      <c r="VN551"/>
      <c r="VO551"/>
      <c r="VP551"/>
      <c r="VQ551"/>
      <c r="VR551"/>
      <c r="VS551"/>
      <c r="VT551"/>
      <c r="VU551"/>
      <c r="VV551"/>
      <c r="VW551"/>
      <c r="VX551"/>
      <c r="VY551"/>
      <c r="VZ551"/>
      <c r="WA551"/>
      <c r="WB551"/>
      <c r="WC551"/>
      <c r="WD551"/>
      <c r="WE551"/>
      <c r="WF551"/>
      <c r="WG551"/>
      <c r="WH551"/>
      <c r="WI551"/>
      <c r="WJ551"/>
      <c r="WK551"/>
      <c r="WL551"/>
      <c r="WM551"/>
      <c r="WN551"/>
      <c r="WO551"/>
      <c r="WP551"/>
      <c r="WQ551"/>
      <c r="WR551"/>
      <c r="WS551"/>
      <c r="WT551"/>
      <c r="WU551"/>
      <c r="WV551"/>
      <c r="WW551"/>
      <c r="WX551"/>
      <c r="WY551"/>
      <c r="WZ551"/>
      <c r="XA551"/>
      <c r="XB551"/>
      <c r="XC551"/>
      <c r="XD551"/>
      <c r="XE551"/>
      <c r="XF551"/>
      <c r="XG551"/>
      <c r="XH551"/>
      <c r="XI551"/>
      <c r="XJ551"/>
      <c r="XK551"/>
      <c r="XL551"/>
      <c r="XM551"/>
      <c r="XN551"/>
      <c r="XO551"/>
      <c r="XP551"/>
      <c r="XQ551"/>
      <c r="XR551"/>
      <c r="XS551"/>
      <c r="XT551"/>
      <c r="XU551"/>
      <c r="XV551"/>
      <c r="XW551"/>
      <c r="XX551"/>
      <c r="XY551"/>
      <c r="XZ551"/>
      <c r="YA551"/>
      <c r="YB551"/>
      <c r="YC551"/>
      <c r="YD551"/>
      <c r="YE551"/>
      <c r="YF551"/>
      <c r="YG551"/>
      <c r="YH551"/>
      <c r="YI551"/>
      <c r="YJ551"/>
      <c r="YK551"/>
      <c r="YL551"/>
      <c r="YM551"/>
      <c r="YN551"/>
      <c r="YO551"/>
      <c r="YP551"/>
      <c r="YQ551"/>
      <c r="YR551"/>
      <c r="YS551"/>
      <c r="YT551"/>
      <c r="YU551"/>
      <c r="YV551"/>
      <c r="YW551"/>
      <c r="YX551"/>
      <c r="YY551"/>
      <c r="YZ551"/>
      <c r="ZA551"/>
      <c r="ZB551"/>
      <c r="ZC551"/>
      <c r="ZD551"/>
      <c r="ZE551"/>
      <c r="ZF551"/>
      <c r="ZG551"/>
      <c r="ZH551"/>
      <c r="ZI551"/>
      <c r="ZJ551"/>
      <c r="ZK551"/>
      <c r="ZL551"/>
      <c r="ZM551"/>
      <c r="ZN551"/>
      <c r="ZO551"/>
      <c r="ZP551"/>
      <c r="ZQ551"/>
      <c r="ZR551"/>
      <c r="ZS551"/>
      <c r="ZT551"/>
      <c r="ZU551"/>
      <c r="ZV551"/>
      <c r="ZW551"/>
      <c r="ZX551"/>
      <c r="ZY551"/>
      <c r="ZZ551"/>
      <c r="AAA551"/>
      <c r="AAB551"/>
      <c r="AAC551"/>
      <c r="AAD551"/>
      <c r="AAE551"/>
      <c r="AAF551"/>
      <c r="AAG551"/>
      <c r="AAH551"/>
      <c r="AAI551"/>
      <c r="AAJ551"/>
      <c r="AAK551"/>
      <c r="AAL551"/>
      <c r="AAM551"/>
      <c r="AAN551"/>
      <c r="AAO551"/>
      <c r="AAP551"/>
      <c r="AAQ551"/>
      <c r="AAR551"/>
      <c r="AAS551"/>
      <c r="AAT551"/>
      <c r="AAU551"/>
      <c r="AAV551"/>
      <c r="AAW551"/>
      <c r="AAX551"/>
      <c r="AAY551"/>
      <c r="AAZ551"/>
      <c r="ABA551"/>
      <c r="ABB551"/>
      <c r="ABC551"/>
      <c r="ABD551"/>
      <c r="ABE551"/>
      <c r="ABF551"/>
      <c r="ABG551"/>
      <c r="ABH551"/>
      <c r="ABI551"/>
      <c r="ABJ551"/>
      <c r="ABK551"/>
      <c r="ABL551"/>
      <c r="ABM551"/>
      <c r="ABN551"/>
      <c r="ABO551"/>
      <c r="ABP551"/>
      <c r="ABQ551"/>
      <c r="ABR551"/>
      <c r="ABS551"/>
      <c r="ABT551"/>
      <c r="ABU551"/>
      <c r="ABV551"/>
      <c r="ABW551"/>
      <c r="ABX551"/>
      <c r="ABY551"/>
      <c r="ABZ551"/>
      <c r="ACA551"/>
      <c r="ACB551"/>
      <c r="ACC551"/>
      <c r="ACD551"/>
      <c r="ACE551"/>
      <c r="ACF551"/>
      <c r="ACG551"/>
      <c r="ACH551"/>
      <c r="ACI551"/>
      <c r="ACJ551"/>
      <c r="ACK551"/>
      <c r="ACL551"/>
      <c r="ACM551"/>
      <c r="ACN551"/>
      <c r="ACO551"/>
      <c r="ACP551"/>
      <c r="ACQ551"/>
      <c r="ACR551"/>
      <c r="ACS551"/>
      <c r="ACT551"/>
      <c r="ACU551"/>
      <c r="ACV551"/>
      <c r="ACW551"/>
      <c r="ACX551"/>
      <c r="ACY551"/>
      <c r="ACZ551"/>
      <c r="ADA551"/>
      <c r="ADB551"/>
      <c r="ADC551"/>
      <c r="ADD551"/>
      <c r="ADE551"/>
      <c r="ADF551"/>
      <c r="ADG551"/>
      <c r="ADH551"/>
      <c r="ADI551"/>
      <c r="ADJ551"/>
      <c r="ADK551"/>
      <c r="ADL551"/>
      <c r="ADM551"/>
      <c r="ADN551"/>
      <c r="ADO551"/>
      <c r="ADP551"/>
      <c r="ADQ551"/>
      <c r="ADR551"/>
      <c r="ADS551"/>
      <c r="ADT551"/>
      <c r="ADU551"/>
      <c r="ADV551"/>
      <c r="ADW551"/>
      <c r="ADX551"/>
      <c r="ADY551"/>
      <c r="ADZ551"/>
      <c r="AEA551"/>
      <c r="AEB551"/>
      <c r="AEC551"/>
      <c r="AED551"/>
      <c r="AEE551"/>
      <c r="AEF551"/>
      <c r="AEG551"/>
      <c r="AEH551"/>
      <c r="AEI551"/>
      <c r="AEJ551"/>
      <c r="AEK551"/>
      <c r="AEL551"/>
      <c r="AEM551"/>
      <c r="AEN551"/>
      <c r="AEO551"/>
      <c r="AEP551"/>
      <c r="AEQ551"/>
      <c r="AER551"/>
      <c r="AES551"/>
      <c r="AET551"/>
      <c r="AEU551"/>
      <c r="AEV551"/>
      <c r="AEW551"/>
      <c r="AEX551"/>
      <c r="AEY551"/>
      <c r="AEZ551"/>
      <c r="AFA551"/>
      <c r="AFB551"/>
      <c r="AFC551"/>
      <c r="AFD551"/>
      <c r="AFE551"/>
      <c r="AFF551"/>
      <c r="AFG551"/>
      <c r="AFH551"/>
      <c r="AFI551"/>
      <c r="AFJ551"/>
      <c r="AFK551"/>
      <c r="AFL551"/>
      <c r="AFM551"/>
      <c r="AFN551"/>
      <c r="AFO551"/>
      <c r="AFP551"/>
      <c r="AFQ551"/>
      <c r="AFR551"/>
      <c r="AFS551"/>
      <c r="AFT551"/>
      <c r="AFU551"/>
      <c r="AFV551"/>
      <c r="AFW551"/>
      <c r="AFX551"/>
      <c r="AFY551"/>
      <c r="AFZ551"/>
      <c r="AGA551"/>
      <c r="AGB551"/>
      <c r="AGC551"/>
      <c r="AGD551"/>
      <c r="AGE551"/>
      <c r="AGF551"/>
      <c r="AGG551"/>
      <c r="AGH551"/>
      <c r="AGI551"/>
      <c r="AGJ551"/>
      <c r="AGK551"/>
      <c r="AGL551"/>
      <c r="AGM551"/>
      <c r="AGN551"/>
      <c r="AGO551"/>
      <c r="AGP551"/>
      <c r="AGQ551"/>
      <c r="AGR551"/>
      <c r="AGS551"/>
      <c r="AGT551"/>
      <c r="AGU551"/>
      <c r="AGV551"/>
      <c r="AGW551"/>
      <c r="AGX551"/>
      <c r="AGY551"/>
      <c r="AGZ551"/>
      <c r="AHA551"/>
      <c r="AHB551"/>
      <c r="AHC551"/>
      <c r="AHD551"/>
      <c r="AHE551"/>
      <c r="AHF551"/>
      <c r="AHG551"/>
      <c r="AHH551"/>
      <c r="AHI551"/>
      <c r="AHJ551"/>
      <c r="AHK551"/>
      <c r="AHL551"/>
      <c r="AHM551"/>
      <c r="AHN551"/>
      <c r="AHO551"/>
      <c r="AHP551"/>
      <c r="AHQ551"/>
      <c r="AHR551"/>
      <c r="AHS551"/>
      <c r="AHT551"/>
      <c r="AHU551"/>
      <c r="AHV551"/>
      <c r="AHW551"/>
      <c r="AHX551"/>
      <c r="AHY551"/>
      <c r="AHZ551"/>
      <c r="AIA551"/>
      <c r="AIB551"/>
      <c r="AIC551"/>
      <c r="AID551"/>
      <c r="AIE551"/>
      <c r="AIF551"/>
      <c r="AIG551"/>
      <c r="AIH551"/>
      <c r="AII551"/>
      <c r="AIJ551"/>
      <c r="AIK551"/>
      <c r="AIL551"/>
      <c r="AIM551"/>
      <c r="AIN551"/>
      <c r="AIO551"/>
      <c r="AIP551"/>
      <c r="AIQ551"/>
      <c r="AIR551"/>
      <c r="AIS551"/>
      <c r="AIT551"/>
      <c r="AIU551"/>
      <c r="AIV551"/>
      <c r="AIW551"/>
      <c r="AIX551"/>
      <c r="AIY551"/>
      <c r="AIZ551"/>
      <c r="AJA551"/>
      <c r="AJB551"/>
      <c r="AJC551"/>
      <c r="AJD551"/>
      <c r="AJE551"/>
      <c r="AJF551"/>
      <c r="AJG551"/>
      <c r="AJH551"/>
      <c r="AJI551"/>
      <c r="AJJ551"/>
      <c r="AJK551"/>
      <c r="AJL551"/>
      <c r="AJM551"/>
      <c r="AJN551"/>
      <c r="AJO551"/>
      <c r="AJP551"/>
      <c r="AJQ551"/>
      <c r="AJR551"/>
      <c r="AJS551"/>
      <c r="AJT551"/>
      <c r="AJU551"/>
      <c r="AJV551"/>
      <c r="AJW551"/>
      <c r="AJX551"/>
      <c r="AJY551"/>
      <c r="AJZ551"/>
      <c r="AKA551"/>
      <c r="AKB551"/>
      <c r="AKC551"/>
      <c r="AKD551"/>
      <c r="AKE551"/>
      <c r="AKF551"/>
      <c r="AKG551"/>
      <c r="AKH551"/>
      <c r="AKI551"/>
      <c r="AKJ551"/>
      <c r="AKK551"/>
      <c r="AKL551"/>
      <c r="AKM551"/>
      <c r="AKN551"/>
      <c r="AKO551"/>
      <c r="AKP551"/>
      <c r="AKQ551"/>
      <c r="AKR551"/>
      <c r="AKS551"/>
      <c r="AKT551"/>
      <c r="AKU551"/>
      <c r="AKV551"/>
      <c r="AKW551"/>
      <c r="AKX551"/>
      <c r="AKY551"/>
      <c r="AKZ551"/>
      <c r="ALA551"/>
      <c r="ALB551"/>
      <c r="ALC551"/>
      <c r="ALD551"/>
      <c r="ALE551"/>
      <c r="ALF551"/>
      <c r="ALG551"/>
      <c r="ALH551"/>
      <c r="ALI551"/>
      <c r="ALJ551"/>
      <c r="ALK551"/>
      <c r="ALL551"/>
      <c r="ALM551"/>
      <c r="ALN551"/>
      <c r="ALO551"/>
      <c r="ALP551"/>
      <c r="ALQ551"/>
      <c r="ALR551"/>
      <c r="ALS551"/>
      <c r="ALT551"/>
      <c r="ALU551"/>
      <c r="ALV551"/>
      <c r="ALW551"/>
      <c r="ALX551"/>
      <c r="ALY551"/>
      <c r="ALZ551"/>
      <c r="AMA551"/>
      <c r="AMB551"/>
      <c r="AMC551"/>
      <c r="AMD551"/>
      <c r="AME551"/>
      <c r="AMF551"/>
      <c r="AMG551"/>
      <c r="AMH551"/>
      <c r="AMI551"/>
      <c r="AMJ551"/>
    </row>
    <row r="552" spans="1:1024" ht="20" customHeight="1" x14ac:dyDescent="0.2">
      <c r="A552"/>
      <c r="B552"/>
      <c r="C552"/>
      <c r="D552"/>
      <c r="E552" s="2"/>
      <c r="F552" s="2"/>
      <c r="G552" s="271"/>
      <c r="H552" s="240"/>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c r="IW552"/>
      <c r="IX552"/>
      <c r="IY552"/>
      <c r="IZ552"/>
      <c r="JA552"/>
      <c r="JB552"/>
      <c r="JC552"/>
      <c r="JD552"/>
      <c r="JE552"/>
      <c r="JF552"/>
      <c r="JG552"/>
      <c r="JH552"/>
      <c r="JI552"/>
      <c r="JJ552"/>
      <c r="JK552"/>
      <c r="JL552"/>
      <c r="JM552"/>
      <c r="JN552"/>
      <c r="JO552"/>
      <c r="JP552"/>
      <c r="JQ552"/>
      <c r="JR552"/>
      <c r="JS552"/>
      <c r="JT552"/>
      <c r="JU552"/>
      <c r="JV552"/>
      <c r="JW552"/>
      <c r="JX552"/>
      <c r="JY552"/>
      <c r="JZ552"/>
      <c r="KA552"/>
      <c r="KB552"/>
      <c r="KC552"/>
      <c r="KD552"/>
      <c r="KE552"/>
      <c r="KF552"/>
      <c r="KG552"/>
      <c r="KH552"/>
      <c r="KI552"/>
      <c r="KJ552"/>
      <c r="KK552"/>
      <c r="KL552"/>
      <c r="KM552"/>
      <c r="KN552"/>
      <c r="KO552"/>
      <c r="KP552"/>
      <c r="KQ552"/>
      <c r="KR552"/>
      <c r="KS552"/>
      <c r="KT552"/>
      <c r="KU552"/>
      <c r="KV552"/>
      <c r="KW552"/>
      <c r="KX552"/>
      <c r="KY552"/>
      <c r="KZ552"/>
      <c r="LA552"/>
      <c r="LB552"/>
      <c r="LC552"/>
      <c r="LD552"/>
      <c r="LE552"/>
      <c r="LF552"/>
      <c r="LG552"/>
      <c r="LH552"/>
      <c r="LI552"/>
      <c r="LJ552"/>
      <c r="LK552"/>
      <c r="LL552"/>
      <c r="LM552"/>
      <c r="LN552"/>
      <c r="LO552"/>
      <c r="LP552"/>
      <c r="LQ552"/>
      <c r="LR552"/>
      <c r="LS552"/>
      <c r="LT552"/>
      <c r="LU552"/>
      <c r="LV552"/>
      <c r="LW552"/>
      <c r="LX552"/>
      <c r="LY552"/>
      <c r="LZ552"/>
      <c r="MA552"/>
      <c r="MB552"/>
      <c r="MC552"/>
      <c r="MD552"/>
      <c r="ME552"/>
      <c r="MF552"/>
      <c r="MG552"/>
      <c r="MH552"/>
      <c r="MI552"/>
      <c r="MJ552"/>
      <c r="MK552"/>
      <c r="ML552"/>
      <c r="MM552"/>
      <c r="MN552"/>
      <c r="MO552"/>
      <c r="MP552"/>
      <c r="MQ552"/>
      <c r="MR552"/>
      <c r="MS552"/>
      <c r="MT552"/>
      <c r="MU552"/>
      <c r="MV552"/>
      <c r="MW552"/>
      <c r="MX552"/>
      <c r="MY552"/>
      <c r="MZ552"/>
      <c r="NA552"/>
      <c r="NB552"/>
      <c r="NC552"/>
      <c r="ND552"/>
      <c r="NE552"/>
      <c r="NF552"/>
      <c r="NG552"/>
      <c r="NH552"/>
      <c r="NI552"/>
      <c r="NJ552"/>
      <c r="NK552"/>
      <c r="NL552"/>
      <c r="NM552"/>
      <c r="NN552"/>
      <c r="NO552"/>
      <c r="NP552"/>
      <c r="NQ552"/>
      <c r="NR552"/>
      <c r="NS552"/>
      <c r="NT552"/>
      <c r="NU552"/>
      <c r="NV552"/>
      <c r="NW552"/>
      <c r="NX552"/>
      <c r="NY552"/>
      <c r="NZ552"/>
      <c r="OA552"/>
      <c r="OB552"/>
      <c r="OC552"/>
      <c r="OD552"/>
      <c r="OE552"/>
      <c r="OF552"/>
      <c r="OG552"/>
      <c r="OH552"/>
      <c r="OI552"/>
      <c r="OJ552"/>
      <c r="OK552"/>
      <c r="OL552"/>
      <c r="OM552"/>
      <c r="ON552"/>
      <c r="OO552"/>
      <c r="OP552"/>
      <c r="OQ552"/>
      <c r="OR552"/>
      <c r="OS552"/>
      <c r="OT552"/>
      <c r="OU552"/>
      <c r="OV552"/>
      <c r="OW552"/>
      <c r="OX552"/>
      <c r="OY552"/>
      <c r="OZ552"/>
      <c r="PA552"/>
      <c r="PB552"/>
      <c r="PC552"/>
      <c r="PD552"/>
      <c r="PE552"/>
      <c r="PF552"/>
      <c r="PG552"/>
      <c r="PH552"/>
      <c r="PI552"/>
      <c r="PJ552"/>
      <c r="PK552"/>
      <c r="PL552"/>
      <c r="PM552"/>
      <c r="PN552"/>
      <c r="PO552"/>
      <c r="PP552"/>
      <c r="PQ552"/>
      <c r="PR552"/>
      <c r="PS552"/>
      <c r="PT552"/>
      <c r="PU552"/>
      <c r="PV552"/>
      <c r="PW552"/>
      <c r="PX552"/>
      <c r="PY552"/>
      <c r="PZ552"/>
      <c r="QA552"/>
      <c r="QB552"/>
      <c r="QC552"/>
      <c r="QD552"/>
      <c r="QE552"/>
      <c r="QF552"/>
      <c r="QG552"/>
      <c r="QH552"/>
      <c r="QI552"/>
      <c r="QJ552"/>
      <c r="QK552"/>
      <c r="QL552"/>
      <c r="QM552"/>
      <c r="QN552"/>
      <c r="QO552"/>
      <c r="QP552"/>
      <c r="QQ552"/>
      <c r="QR552"/>
      <c r="QS552"/>
      <c r="QT552"/>
      <c r="QU552"/>
      <c r="QV552"/>
      <c r="QW552"/>
      <c r="QX552"/>
      <c r="QY552"/>
      <c r="QZ552"/>
      <c r="RA552"/>
      <c r="RB552"/>
      <c r="RC552"/>
      <c r="RD552"/>
      <c r="RE552"/>
      <c r="RF552"/>
      <c r="RG552"/>
      <c r="RH552"/>
      <c r="RI552"/>
      <c r="RJ552"/>
      <c r="RK552"/>
      <c r="RL552"/>
      <c r="RM552"/>
      <c r="RN552"/>
      <c r="RO552"/>
      <c r="RP552"/>
      <c r="RQ552"/>
      <c r="RR552"/>
      <c r="RS552"/>
      <c r="RT552"/>
      <c r="RU552"/>
      <c r="RV552"/>
      <c r="RW552"/>
      <c r="RX552"/>
      <c r="RY552"/>
      <c r="RZ552"/>
      <c r="SA552"/>
      <c r="SB552"/>
      <c r="SC552"/>
      <c r="SD552"/>
      <c r="SE552"/>
      <c r="SF552"/>
      <c r="SG552"/>
      <c r="SH552"/>
      <c r="SI552"/>
      <c r="SJ552"/>
      <c r="SK552"/>
      <c r="SL552"/>
      <c r="SM552"/>
      <c r="SN552"/>
      <c r="SO552"/>
      <c r="SP552"/>
      <c r="SQ552"/>
      <c r="SR552"/>
      <c r="SS552"/>
      <c r="ST552"/>
      <c r="SU552"/>
      <c r="SV552"/>
      <c r="SW552"/>
      <c r="SX552"/>
      <c r="SY552"/>
      <c r="SZ552"/>
      <c r="TA552"/>
      <c r="TB552"/>
      <c r="TC552"/>
      <c r="TD552"/>
      <c r="TE552"/>
      <c r="TF552"/>
      <c r="TG552"/>
      <c r="TH552"/>
      <c r="TI552"/>
      <c r="TJ552"/>
      <c r="TK552"/>
      <c r="TL552"/>
      <c r="TM552"/>
      <c r="TN552"/>
      <c r="TO552"/>
      <c r="TP552"/>
      <c r="TQ552"/>
      <c r="TR552"/>
      <c r="TS552"/>
      <c r="TT552"/>
      <c r="TU552"/>
      <c r="TV552"/>
      <c r="TW552"/>
      <c r="TX552"/>
      <c r="TY552"/>
      <c r="TZ552"/>
      <c r="UA552"/>
      <c r="UB552"/>
      <c r="UC552"/>
      <c r="UD552"/>
      <c r="UE552"/>
      <c r="UF552"/>
      <c r="UG552"/>
      <c r="UH552"/>
      <c r="UI552"/>
      <c r="UJ552"/>
      <c r="UK552"/>
      <c r="UL552"/>
      <c r="UM552"/>
      <c r="UN552"/>
      <c r="UO552"/>
      <c r="UP552"/>
      <c r="UQ552"/>
      <c r="UR552"/>
      <c r="US552"/>
      <c r="UT552"/>
      <c r="UU552"/>
      <c r="UV552"/>
      <c r="UW552"/>
      <c r="UX552"/>
      <c r="UY552"/>
      <c r="UZ552"/>
      <c r="VA552"/>
      <c r="VB552"/>
      <c r="VC552"/>
      <c r="VD552"/>
      <c r="VE552"/>
      <c r="VF552"/>
      <c r="VG552"/>
      <c r="VH552"/>
      <c r="VI552"/>
      <c r="VJ552"/>
      <c r="VK552"/>
      <c r="VL552"/>
      <c r="VM552"/>
      <c r="VN552"/>
      <c r="VO552"/>
      <c r="VP552"/>
      <c r="VQ552"/>
      <c r="VR552"/>
      <c r="VS552"/>
      <c r="VT552"/>
      <c r="VU552"/>
      <c r="VV552"/>
      <c r="VW552"/>
      <c r="VX552"/>
      <c r="VY552"/>
      <c r="VZ552"/>
      <c r="WA552"/>
      <c r="WB552"/>
      <c r="WC552"/>
      <c r="WD552"/>
      <c r="WE552"/>
      <c r="WF552"/>
      <c r="WG552"/>
      <c r="WH552"/>
      <c r="WI552"/>
      <c r="WJ552"/>
      <c r="WK552"/>
      <c r="WL552"/>
      <c r="WM552"/>
      <c r="WN552"/>
      <c r="WO552"/>
      <c r="WP552"/>
      <c r="WQ552"/>
      <c r="WR552"/>
      <c r="WS552"/>
      <c r="WT552"/>
      <c r="WU552"/>
      <c r="WV552"/>
      <c r="WW552"/>
      <c r="WX552"/>
      <c r="WY552"/>
      <c r="WZ552"/>
      <c r="XA552"/>
      <c r="XB552"/>
      <c r="XC552"/>
      <c r="XD552"/>
      <c r="XE552"/>
      <c r="XF552"/>
      <c r="XG552"/>
      <c r="XH552"/>
      <c r="XI552"/>
      <c r="XJ552"/>
      <c r="XK552"/>
      <c r="XL552"/>
      <c r="XM552"/>
      <c r="XN552"/>
      <c r="XO552"/>
      <c r="XP552"/>
      <c r="XQ552"/>
      <c r="XR552"/>
      <c r="XS552"/>
      <c r="XT552"/>
      <c r="XU552"/>
      <c r="XV552"/>
      <c r="XW552"/>
      <c r="XX552"/>
      <c r="XY552"/>
      <c r="XZ552"/>
      <c r="YA552"/>
      <c r="YB552"/>
      <c r="YC552"/>
      <c r="YD552"/>
      <c r="YE552"/>
      <c r="YF552"/>
      <c r="YG552"/>
      <c r="YH552"/>
      <c r="YI552"/>
      <c r="YJ552"/>
      <c r="YK552"/>
      <c r="YL552"/>
      <c r="YM552"/>
      <c r="YN552"/>
      <c r="YO552"/>
      <c r="YP552"/>
      <c r="YQ552"/>
      <c r="YR552"/>
      <c r="YS552"/>
      <c r="YT552"/>
      <c r="YU552"/>
      <c r="YV552"/>
      <c r="YW552"/>
      <c r="YX552"/>
      <c r="YY552"/>
      <c r="YZ552"/>
      <c r="ZA552"/>
      <c r="ZB552"/>
      <c r="ZC552"/>
      <c r="ZD552"/>
      <c r="ZE552"/>
      <c r="ZF552"/>
      <c r="ZG552"/>
      <c r="ZH552"/>
      <c r="ZI552"/>
      <c r="ZJ552"/>
      <c r="ZK552"/>
      <c r="ZL552"/>
      <c r="ZM552"/>
      <c r="ZN552"/>
      <c r="ZO552"/>
      <c r="ZP552"/>
      <c r="ZQ552"/>
      <c r="ZR552"/>
      <c r="ZS552"/>
      <c r="ZT552"/>
      <c r="ZU552"/>
      <c r="ZV552"/>
      <c r="ZW552"/>
      <c r="ZX552"/>
      <c r="ZY552"/>
      <c r="ZZ552"/>
      <c r="AAA552"/>
      <c r="AAB552"/>
      <c r="AAC552"/>
      <c r="AAD552"/>
      <c r="AAE552"/>
      <c r="AAF552"/>
      <c r="AAG552"/>
      <c r="AAH552"/>
      <c r="AAI552"/>
      <c r="AAJ552"/>
      <c r="AAK552"/>
      <c r="AAL552"/>
      <c r="AAM552"/>
      <c r="AAN552"/>
      <c r="AAO552"/>
      <c r="AAP552"/>
      <c r="AAQ552"/>
      <c r="AAR552"/>
      <c r="AAS552"/>
      <c r="AAT552"/>
      <c r="AAU552"/>
      <c r="AAV552"/>
      <c r="AAW552"/>
      <c r="AAX552"/>
      <c r="AAY552"/>
      <c r="AAZ552"/>
      <c r="ABA552"/>
      <c r="ABB552"/>
      <c r="ABC552"/>
      <c r="ABD552"/>
      <c r="ABE552"/>
      <c r="ABF552"/>
      <c r="ABG552"/>
      <c r="ABH552"/>
      <c r="ABI552"/>
      <c r="ABJ552"/>
      <c r="ABK552"/>
      <c r="ABL552"/>
      <c r="ABM552"/>
      <c r="ABN552"/>
      <c r="ABO552"/>
      <c r="ABP552"/>
      <c r="ABQ552"/>
      <c r="ABR552"/>
      <c r="ABS552"/>
      <c r="ABT552"/>
      <c r="ABU552"/>
      <c r="ABV552"/>
      <c r="ABW552"/>
      <c r="ABX552"/>
      <c r="ABY552"/>
      <c r="ABZ552"/>
      <c r="ACA552"/>
      <c r="ACB552"/>
      <c r="ACC552"/>
      <c r="ACD552"/>
      <c r="ACE552"/>
      <c r="ACF552"/>
      <c r="ACG552"/>
      <c r="ACH552"/>
      <c r="ACI552"/>
      <c r="ACJ552"/>
      <c r="ACK552"/>
      <c r="ACL552"/>
      <c r="ACM552"/>
      <c r="ACN552"/>
      <c r="ACO552"/>
      <c r="ACP552"/>
      <c r="ACQ552"/>
      <c r="ACR552"/>
      <c r="ACS552"/>
      <c r="ACT552"/>
      <c r="ACU552"/>
      <c r="ACV552"/>
      <c r="ACW552"/>
      <c r="ACX552"/>
      <c r="ACY552"/>
      <c r="ACZ552"/>
      <c r="ADA552"/>
      <c r="ADB552"/>
      <c r="ADC552"/>
      <c r="ADD552"/>
      <c r="ADE552"/>
      <c r="ADF552"/>
      <c r="ADG552"/>
      <c r="ADH552"/>
      <c r="ADI552"/>
      <c r="ADJ552"/>
      <c r="ADK552"/>
      <c r="ADL552"/>
      <c r="ADM552"/>
      <c r="ADN552"/>
      <c r="ADO552"/>
      <c r="ADP552"/>
      <c r="ADQ552"/>
      <c r="ADR552"/>
      <c r="ADS552"/>
      <c r="ADT552"/>
      <c r="ADU552"/>
      <c r="ADV552"/>
      <c r="ADW552"/>
      <c r="ADX552"/>
      <c r="ADY552"/>
      <c r="ADZ552"/>
      <c r="AEA552"/>
      <c r="AEB552"/>
      <c r="AEC552"/>
      <c r="AED552"/>
      <c r="AEE552"/>
      <c r="AEF552"/>
      <c r="AEG552"/>
      <c r="AEH552"/>
      <c r="AEI552"/>
      <c r="AEJ552"/>
      <c r="AEK552"/>
      <c r="AEL552"/>
      <c r="AEM552"/>
      <c r="AEN552"/>
      <c r="AEO552"/>
      <c r="AEP552"/>
      <c r="AEQ552"/>
      <c r="AER552"/>
      <c r="AES552"/>
      <c r="AET552"/>
      <c r="AEU552"/>
      <c r="AEV552"/>
      <c r="AEW552"/>
      <c r="AEX552"/>
      <c r="AEY552"/>
      <c r="AEZ552"/>
      <c r="AFA552"/>
      <c r="AFB552"/>
      <c r="AFC552"/>
      <c r="AFD552"/>
      <c r="AFE552"/>
      <c r="AFF552"/>
      <c r="AFG552"/>
      <c r="AFH552"/>
      <c r="AFI552"/>
      <c r="AFJ552"/>
      <c r="AFK552"/>
      <c r="AFL552"/>
      <c r="AFM552"/>
      <c r="AFN552"/>
      <c r="AFO552"/>
      <c r="AFP552"/>
      <c r="AFQ552"/>
      <c r="AFR552"/>
      <c r="AFS552"/>
      <c r="AFT552"/>
      <c r="AFU552"/>
      <c r="AFV552"/>
      <c r="AFW552"/>
      <c r="AFX552"/>
      <c r="AFY552"/>
      <c r="AFZ552"/>
      <c r="AGA552"/>
      <c r="AGB552"/>
      <c r="AGC552"/>
      <c r="AGD552"/>
      <c r="AGE552"/>
      <c r="AGF552"/>
      <c r="AGG552"/>
      <c r="AGH552"/>
      <c r="AGI552"/>
      <c r="AGJ552"/>
      <c r="AGK552"/>
      <c r="AGL552"/>
      <c r="AGM552"/>
      <c r="AGN552"/>
      <c r="AGO552"/>
      <c r="AGP552"/>
      <c r="AGQ552"/>
      <c r="AGR552"/>
      <c r="AGS552"/>
      <c r="AGT552"/>
      <c r="AGU552"/>
      <c r="AGV552"/>
      <c r="AGW552"/>
      <c r="AGX552"/>
      <c r="AGY552"/>
      <c r="AGZ552"/>
      <c r="AHA552"/>
      <c r="AHB552"/>
      <c r="AHC552"/>
      <c r="AHD552"/>
      <c r="AHE552"/>
      <c r="AHF552"/>
      <c r="AHG552"/>
      <c r="AHH552"/>
      <c r="AHI552"/>
      <c r="AHJ552"/>
      <c r="AHK552"/>
      <c r="AHL552"/>
      <c r="AHM552"/>
      <c r="AHN552"/>
      <c r="AHO552"/>
      <c r="AHP552"/>
      <c r="AHQ552"/>
      <c r="AHR552"/>
      <c r="AHS552"/>
      <c r="AHT552"/>
      <c r="AHU552"/>
      <c r="AHV552"/>
      <c r="AHW552"/>
      <c r="AHX552"/>
      <c r="AHY552"/>
      <c r="AHZ552"/>
      <c r="AIA552"/>
      <c r="AIB552"/>
      <c r="AIC552"/>
      <c r="AID552"/>
      <c r="AIE552"/>
      <c r="AIF552"/>
      <c r="AIG552"/>
      <c r="AIH552"/>
      <c r="AII552"/>
      <c r="AIJ552"/>
      <c r="AIK552"/>
      <c r="AIL552"/>
      <c r="AIM552"/>
      <c r="AIN552"/>
      <c r="AIO552"/>
      <c r="AIP552"/>
      <c r="AIQ552"/>
      <c r="AIR552"/>
      <c r="AIS552"/>
      <c r="AIT552"/>
      <c r="AIU552"/>
      <c r="AIV552"/>
      <c r="AIW552"/>
      <c r="AIX552"/>
      <c r="AIY552"/>
      <c r="AIZ552"/>
      <c r="AJA552"/>
      <c r="AJB552"/>
      <c r="AJC552"/>
      <c r="AJD552"/>
      <c r="AJE552"/>
      <c r="AJF552"/>
      <c r="AJG552"/>
      <c r="AJH552"/>
      <c r="AJI552"/>
      <c r="AJJ552"/>
      <c r="AJK552"/>
      <c r="AJL552"/>
      <c r="AJM552"/>
      <c r="AJN552"/>
      <c r="AJO552"/>
      <c r="AJP552"/>
      <c r="AJQ552"/>
      <c r="AJR552"/>
      <c r="AJS552"/>
      <c r="AJT552"/>
      <c r="AJU552"/>
      <c r="AJV552"/>
      <c r="AJW552"/>
      <c r="AJX552"/>
      <c r="AJY552"/>
      <c r="AJZ552"/>
      <c r="AKA552"/>
      <c r="AKB552"/>
      <c r="AKC552"/>
      <c r="AKD552"/>
      <c r="AKE552"/>
      <c r="AKF552"/>
      <c r="AKG552"/>
      <c r="AKH552"/>
      <c r="AKI552"/>
      <c r="AKJ552"/>
      <c r="AKK552"/>
      <c r="AKL552"/>
      <c r="AKM552"/>
      <c r="AKN552"/>
      <c r="AKO552"/>
      <c r="AKP552"/>
      <c r="AKQ552"/>
      <c r="AKR552"/>
      <c r="AKS552"/>
      <c r="AKT552"/>
      <c r="AKU552"/>
      <c r="AKV552"/>
      <c r="AKW552"/>
      <c r="AKX552"/>
      <c r="AKY552"/>
      <c r="AKZ552"/>
      <c r="ALA552"/>
      <c r="ALB552"/>
      <c r="ALC552"/>
      <c r="ALD552"/>
      <c r="ALE552"/>
      <c r="ALF552"/>
      <c r="ALG552"/>
      <c r="ALH552"/>
      <c r="ALI552"/>
      <c r="ALJ552"/>
      <c r="ALK552"/>
      <c r="ALL552"/>
      <c r="ALM552"/>
      <c r="ALN552"/>
      <c r="ALO552"/>
      <c r="ALP552"/>
      <c r="ALQ552"/>
      <c r="ALR552"/>
      <c r="ALS552"/>
      <c r="ALT552"/>
      <c r="ALU552"/>
      <c r="ALV552"/>
      <c r="ALW552"/>
      <c r="ALX552"/>
      <c r="ALY552"/>
      <c r="ALZ552"/>
      <c r="AMA552"/>
      <c r="AMB552"/>
      <c r="AMC552"/>
      <c r="AMD552"/>
      <c r="AME552"/>
      <c r="AMF552"/>
      <c r="AMG552"/>
      <c r="AMH552"/>
      <c r="AMI552"/>
      <c r="AMJ552"/>
    </row>
    <row r="553" spans="1:1024" ht="20" customHeight="1" x14ac:dyDescent="0.2">
      <c r="A553"/>
      <c r="B553"/>
      <c r="C553"/>
      <c r="D553"/>
      <c r="E553" s="2"/>
      <c r="F553" s="2"/>
      <c r="G553" s="271"/>
      <c r="H553" s="240"/>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c r="IW553"/>
      <c r="IX553"/>
      <c r="IY553"/>
      <c r="IZ553"/>
      <c r="JA553"/>
      <c r="JB553"/>
      <c r="JC553"/>
      <c r="JD553"/>
      <c r="JE553"/>
      <c r="JF553"/>
      <c r="JG553"/>
      <c r="JH553"/>
      <c r="JI553"/>
      <c r="JJ553"/>
      <c r="JK553"/>
      <c r="JL553"/>
      <c r="JM553"/>
      <c r="JN553"/>
      <c r="JO553"/>
      <c r="JP553"/>
      <c r="JQ553"/>
      <c r="JR553"/>
      <c r="JS553"/>
      <c r="JT553"/>
      <c r="JU553"/>
      <c r="JV553"/>
      <c r="JW553"/>
      <c r="JX553"/>
      <c r="JY553"/>
      <c r="JZ553"/>
      <c r="KA553"/>
      <c r="KB553"/>
      <c r="KC553"/>
      <c r="KD553"/>
      <c r="KE553"/>
      <c r="KF553"/>
      <c r="KG553"/>
      <c r="KH553"/>
      <c r="KI553"/>
      <c r="KJ553"/>
      <c r="KK553"/>
      <c r="KL553"/>
      <c r="KM553"/>
      <c r="KN553"/>
      <c r="KO553"/>
      <c r="KP553"/>
      <c r="KQ553"/>
      <c r="KR553"/>
      <c r="KS553"/>
      <c r="KT553"/>
      <c r="KU553"/>
      <c r="KV553"/>
      <c r="KW553"/>
      <c r="KX553"/>
      <c r="KY553"/>
      <c r="KZ553"/>
      <c r="LA553"/>
      <c r="LB553"/>
      <c r="LC553"/>
      <c r="LD553"/>
      <c r="LE553"/>
      <c r="LF553"/>
      <c r="LG553"/>
      <c r="LH553"/>
      <c r="LI553"/>
      <c r="LJ553"/>
      <c r="LK553"/>
      <c r="LL553"/>
      <c r="LM553"/>
      <c r="LN553"/>
      <c r="LO553"/>
      <c r="LP553"/>
      <c r="LQ553"/>
      <c r="LR553"/>
      <c r="LS553"/>
      <c r="LT553"/>
      <c r="LU553"/>
      <c r="LV553"/>
      <c r="LW553"/>
      <c r="LX553"/>
      <c r="LY553"/>
      <c r="LZ553"/>
      <c r="MA553"/>
      <c r="MB553"/>
      <c r="MC553"/>
      <c r="MD553"/>
      <c r="ME553"/>
      <c r="MF553"/>
      <c r="MG553"/>
      <c r="MH553"/>
      <c r="MI553"/>
      <c r="MJ553"/>
      <c r="MK553"/>
      <c r="ML553"/>
      <c r="MM553"/>
      <c r="MN553"/>
      <c r="MO553"/>
      <c r="MP553"/>
      <c r="MQ553"/>
      <c r="MR553"/>
      <c r="MS553"/>
      <c r="MT553"/>
      <c r="MU553"/>
      <c r="MV553"/>
      <c r="MW553"/>
      <c r="MX553"/>
      <c r="MY553"/>
      <c r="MZ553"/>
      <c r="NA553"/>
      <c r="NB553"/>
      <c r="NC553"/>
      <c r="ND553"/>
      <c r="NE553"/>
      <c r="NF553"/>
      <c r="NG553"/>
      <c r="NH553"/>
      <c r="NI553"/>
      <c r="NJ553"/>
      <c r="NK553"/>
      <c r="NL553"/>
      <c r="NM553"/>
      <c r="NN553"/>
      <c r="NO553"/>
      <c r="NP553"/>
      <c r="NQ553"/>
      <c r="NR553"/>
      <c r="NS553"/>
      <c r="NT553"/>
      <c r="NU553"/>
      <c r="NV553"/>
      <c r="NW553"/>
      <c r="NX553"/>
      <c r="NY553"/>
      <c r="NZ553"/>
      <c r="OA553"/>
      <c r="OB553"/>
      <c r="OC553"/>
      <c r="OD553"/>
      <c r="OE553"/>
      <c r="OF553"/>
      <c r="OG553"/>
      <c r="OH553"/>
      <c r="OI553"/>
      <c r="OJ553"/>
      <c r="OK553"/>
      <c r="OL553"/>
      <c r="OM553"/>
      <c r="ON553"/>
      <c r="OO553"/>
      <c r="OP553"/>
      <c r="OQ553"/>
      <c r="OR553"/>
      <c r="OS553"/>
      <c r="OT553"/>
      <c r="OU553"/>
      <c r="OV553"/>
      <c r="OW553"/>
      <c r="OX553"/>
      <c r="OY553"/>
      <c r="OZ553"/>
      <c r="PA553"/>
      <c r="PB553"/>
      <c r="PC553"/>
      <c r="PD553"/>
      <c r="PE553"/>
      <c r="PF553"/>
      <c r="PG553"/>
      <c r="PH553"/>
      <c r="PI553"/>
      <c r="PJ553"/>
      <c r="PK553"/>
      <c r="PL553"/>
      <c r="PM553"/>
      <c r="PN553"/>
      <c r="PO553"/>
      <c r="PP553"/>
      <c r="PQ553"/>
      <c r="PR553"/>
      <c r="PS553"/>
      <c r="PT553"/>
      <c r="PU553"/>
      <c r="PV553"/>
      <c r="PW553"/>
      <c r="PX553"/>
      <c r="PY553"/>
      <c r="PZ553"/>
      <c r="QA553"/>
      <c r="QB553"/>
      <c r="QC553"/>
      <c r="QD553"/>
      <c r="QE553"/>
      <c r="QF553"/>
      <c r="QG553"/>
      <c r="QH553"/>
      <c r="QI553"/>
      <c r="QJ553"/>
      <c r="QK553"/>
      <c r="QL553"/>
      <c r="QM553"/>
      <c r="QN553"/>
      <c r="QO553"/>
      <c r="QP553"/>
      <c r="QQ553"/>
      <c r="QR553"/>
      <c r="QS553"/>
      <c r="QT553"/>
      <c r="QU553"/>
      <c r="QV553"/>
      <c r="QW553"/>
      <c r="QX553"/>
      <c r="QY553"/>
      <c r="QZ553"/>
      <c r="RA553"/>
      <c r="RB553"/>
      <c r="RC553"/>
      <c r="RD553"/>
      <c r="RE553"/>
      <c r="RF553"/>
      <c r="RG553"/>
      <c r="RH553"/>
      <c r="RI553"/>
      <c r="RJ553"/>
      <c r="RK553"/>
      <c r="RL553"/>
      <c r="RM553"/>
      <c r="RN553"/>
      <c r="RO553"/>
      <c r="RP553"/>
      <c r="RQ553"/>
      <c r="RR553"/>
      <c r="RS553"/>
      <c r="RT553"/>
      <c r="RU553"/>
      <c r="RV553"/>
      <c r="RW553"/>
      <c r="RX553"/>
      <c r="RY553"/>
      <c r="RZ553"/>
      <c r="SA553"/>
      <c r="SB553"/>
      <c r="SC553"/>
      <c r="SD553"/>
      <c r="SE553"/>
      <c r="SF553"/>
      <c r="SG553"/>
      <c r="SH553"/>
      <c r="SI553"/>
      <c r="SJ553"/>
      <c r="SK553"/>
      <c r="SL553"/>
      <c r="SM553"/>
      <c r="SN553"/>
      <c r="SO553"/>
      <c r="SP553"/>
      <c r="SQ553"/>
      <c r="SR553"/>
      <c r="SS553"/>
      <c r="ST553"/>
      <c r="SU553"/>
      <c r="SV553"/>
      <c r="SW553"/>
      <c r="SX553"/>
      <c r="SY553"/>
      <c r="SZ553"/>
      <c r="TA553"/>
      <c r="TB553"/>
      <c r="TC553"/>
      <c r="TD553"/>
      <c r="TE553"/>
      <c r="TF553"/>
      <c r="TG553"/>
      <c r="TH553"/>
      <c r="TI553"/>
      <c r="TJ553"/>
      <c r="TK553"/>
      <c r="TL553"/>
      <c r="TM553"/>
      <c r="TN553"/>
      <c r="TO553"/>
      <c r="TP553"/>
      <c r="TQ553"/>
      <c r="TR553"/>
      <c r="TS553"/>
      <c r="TT553"/>
      <c r="TU553"/>
      <c r="TV553"/>
      <c r="TW553"/>
      <c r="TX553"/>
      <c r="TY553"/>
      <c r="TZ553"/>
      <c r="UA553"/>
      <c r="UB553"/>
      <c r="UC553"/>
      <c r="UD553"/>
      <c r="UE553"/>
      <c r="UF553"/>
      <c r="UG553"/>
      <c r="UH553"/>
      <c r="UI553"/>
      <c r="UJ553"/>
      <c r="UK553"/>
      <c r="UL553"/>
      <c r="UM553"/>
      <c r="UN553"/>
      <c r="UO553"/>
      <c r="UP553"/>
      <c r="UQ553"/>
      <c r="UR553"/>
      <c r="US553"/>
      <c r="UT553"/>
      <c r="UU553"/>
      <c r="UV553"/>
      <c r="UW553"/>
      <c r="UX553"/>
      <c r="UY553"/>
      <c r="UZ553"/>
      <c r="VA553"/>
      <c r="VB553"/>
      <c r="VC553"/>
      <c r="VD553"/>
      <c r="VE553"/>
      <c r="VF553"/>
      <c r="VG553"/>
      <c r="VH553"/>
      <c r="VI553"/>
      <c r="VJ553"/>
      <c r="VK553"/>
      <c r="VL553"/>
      <c r="VM553"/>
      <c r="VN553"/>
      <c r="VO553"/>
      <c r="VP553"/>
      <c r="VQ553"/>
      <c r="VR553"/>
      <c r="VS553"/>
      <c r="VT553"/>
      <c r="VU553"/>
      <c r="VV553"/>
      <c r="VW553"/>
      <c r="VX553"/>
      <c r="VY553"/>
      <c r="VZ553"/>
      <c r="WA553"/>
      <c r="WB553"/>
      <c r="WC553"/>
      <c r="WD553"/>
      <c r="WE553"/>
      <c r="WF553"/>
      <c r="WG553"/>
      <c r="WH553"/>
      <c r="WI553"/>
      <c r="WJ553"/>
      <c r="WK553"/>
      <c r="WL553"/>
      <c r="WM553"/>
      <c r="WN553"/>
      <c r="WO553"/>
      <c r="WP553"/>
      <c r="WQ553"/>
      <c r="WR553"/>
      <c r="WS553"/>
      <c r="WT553"/>
      <c r="WU553"/>
      <c r="WV553"/>
      <c r="WW553"/>
      <c r="WX553"/>
      <c r="WY553"/>
      <c r="WZ553"/>
      <c r="XA553"/>
      <c r="XB553"/>
      <c r="XC553"/>
      <c r="XD553"/>
      <c r="XE553"/>
      <c r="XF553"/>
      <c r="XG553"/>
      <c r="XH553"/>
      <c r="XI553"/>
      <c r="XJ553"/>
      <c r="XK553"/>
      <c r="XL553"/>
      <c r="XM553"/>
      <c r="XN553"/>
      <c r="XO553"/>
      <c r="XP553"/>
      <c r="XQ553"/>
      <c r="XR553"/>
      <c r="XS553"/>
      <c r="XT553"/>
      <c r="XU553"/>
      <c r="XV553"/>
      <c r="XW553"/>
      <c r="XX553"/>
      <c r="XY553"/>
      <c r="XZ553"/>
      <c r="YA553"/>
      <c r="YB553"/>
      <c r="YC553"/>
      <c r="YD553"/>
      <c r="YE553"/>
      <c r="YF553"/>
      <c r="YG553"/>
      <c r="YH553"/>
      <c r="YI553"/>
      <c r="YJ553"/>
      <c r="YK553"/>
      <c r="YL553"/>
      <c r="YM553"/>
      <c r="YN553"/>
      <c r="YO553"/>
      <c r="YP553"/>
      <c r="YQ553"/>
      <c r="YR553"/>
      <c r="YS553"/>
      <c r="YT553"/>
      <c r="YU553"/>
      <c r="YV553"/>
      <c r="YW553"/>
      <c r="YX553"/>
      <c r="YY553"/>
      <c r="YZ553"/>
      <c r="ZA553"/>
      <c r="ZB553"/>
      <c r="ZC553"/>
      <c r="ZD553"/>
      <c r="ZE553"/>
      <c r="ZF553"/>
      <c r="ZG553"/>
      <c r="ZH553"/>
      <c r="ZI553"/>
      <c r="ZJ553"/>
      <c r="ZK553"/>
      <c r="ZL553"/>
      <c r="ZM553"/>
      <c r="ZN553"/>
      <c r="ZO553"/>
      <c r="ZP553"/>
      <c r="ZQ553"/>
      <c r="ZR553"/>
      <c r="ZS553"/>
      <c r="ZT553"/>
      <c r="ZU553"/>
      <c r="ZV553"/>
      <c r="ZW553"/>
      <c r="ZX553"/>
      <c r="ZY553"/>
      <c r="ZZ553"/>
      <c r="AAA553"/>
      <c r="AAB553"/>
      <c r="AAC553"/>
      <c r="AAD553"/>
      <c r="AAE553"/>
      <c r="AAF553"/>
      <c r="AAG553"/>
      <c r="AAH553"/>
      <c r="AAI553"/>
      <c r="AAJ553"/>
      <c r="AAK553"/>
      <c r="AAL553"/>
      <c r="AAM553"/>
      <c r="AAN553"/>
      <c r="AAO553"/>
      <c r="AAP553"/>
      <c r="AAQ553"/>
      <c r="AAR553"/>
      <c r="AAS553"/>
      <c r="AAT553"/>
      <c r="AAU553"/>
      <c r="AAV553"/>
      <c r="AAW553"/>
      <c r="AAX553"/>
      <c r="AAY553"/>
      <c r="AAZ553"/>
      <c r="ABA553"/>
      <c r="ABB553"/>
      <c r="ABC553"/>
      <c r="ABD553"/>
      <c r="ABE553"/>
      <c r="ABF553"/>
      <c r="ABG553"/>
      <c r="ABH553"/>
      <c r="ABI553"/>
      <c r="ABJ553"/>
      <c r="ABK553"/>
      <c r="ABL553"/>
      <c r="ABM553"/>
      <c r="ABN553"/>
      <c r="ABO553"/>
      <c r="ABP553"/>
      <c r="ABQ553"/>
      <c r="ABR553"/>
      <c r="ABS553"/>
      <c r="ABT553"/>
      <c r="ABU553"/>
      <c r="ABV553"/>
      <c r="ABW553"/>
      <c r="ABX553"/>
      <c r="ABY553"/>
      <c r="ABZ553"/>
      <c r="ACA553"/>
      <c r="ACB553"/>
      <c r="ACC553"/>
      <c r="ACD553"/>
      <c r="ACE553"/>
      <c r="ACF553"/>
      <c r="ACG553"/>
      <c r="ACH553"/>
      <c r="ACI553"/>
      <c r="ACJ553"/>
      <c r="ACK553"/>
      <c r="ACL553"/>
      <c r="ACM553"/>
      <c r="ACN553"/>
      <c r="ACO553"/>
      <c r="ACP553"/>
      <c r="ACQ553"/>
      <c r="ACR553"/>
      <c r="ACS553"/>
      <c r="ACT553"/>
      <c r="ACU553"/>
      <c r="ACV553"/>
      <c r="ACW553"/>
      <c r="ACX553"/>
      <c r="ACY553"/>
      <c r="ACZ553"/>
      <c r="ADA553"/>
      <c r="ADB553"/>
      <c r="ADC553"/>
      <c r="ADD553"/>
      <c r="ADE553"/>
      <c r="ADF553"/>
      <c r="ADG553"/>
      <c r="ADH553"/>
      <c r="ADI553"/>
      <c r="ADJ553"/>
      <c r="ADK553"/>
      <c r="ADL553"/>
      <c r="ADM553"/>
      <c r="ADN553"/>
      <c r="ADO553"/>
      <c r="ADP553"/>
      <c r="ADQ553"/>
      <c r="ADR553"/>
      <c r="ADS553"/>
      <c r="ADT553"/>
      <c r="ADU553"/>
      <c r="ADV553"/>
      <c r="ADW553"/>
      <c r="ADX553"/>
      <c r="ADY553"/>
      <c r="ADZ553"/>
      <c r="AEA553"/>
      <c r="AEB553"/>
      <c r="AEC553"/>
      <c r="AED553"/>
      <c r="AEE553"/>
      <c r="AEF553"/>
      <c r="AEG553"/>
      <c r="AEH553"/>
      <c r="AEI553"/>
      <c r="AEJ553"/>
      <c r="AEK553"/>
      <c r="AEL553"/>
      <c r="AEM553"/>
      <c r="AEN553"/>
      <c r="AEO553"/>
      <c r="AEP553"/>
      <c r="AEQ553"/>
      <c r="AER553"/>
      <c r="AES553"/>
      <c r="AET553"/>
      <c r="AEU553"/>
      <c r="AEV553"/>
      <c r="AEW553"/>
      <c r="AEX553"/>
      <c r="AEY553"/>
      <c r="AEZ553"/>
      <c r="AFA553"/>
      <c r="AFB553"/>
      <c r="AFC553"/>
      <c r="AFD553"/>
      <c r="AFE553"/>
      <c r="AFF553"/>
      <c r="AFG553"/>
      <c r="AFH553"/>
      <c r="AFI553"/>
      <c r="AFJ553"/>
      <c r="AFK553"/>
      <c r="AFL553"/>
      <c r="AFM553"/>
      <c r="AFN553"/>
      <c r="AFO553"/>
      <c r="AFP553"/>
      <c r="AFQ553"/>
      <c r="AFR553"/>
      <c r="AFS553"/>
      <c r="AFT553"/>
      <c r="AFU553"/>
      <c r="AFV553"/>
      <c r="AFW553"/>
      <c r="AFX553"/>
      <c r="AFY553"/>
      <c r="AFZ553"/>
      <c r="AGA553"/>
      <c r="AGB553"/>
      <c r="AGC553"/>
      <c r="AGD553"/>
      <c r="AGE553"/>
      <c r="AGF553"/>
      <c r="AGG553"/>
      <c r="AGH553"/>
      <c r="AGI553"/>
      <c r="AGJ553"/>
      <c r="AGK553"/>
      <c r="AGL553"/>
      <c r="AGM553"/>
      <c r="AGN553"/>
      <c r="AGO553"/>
      <c r="AGP553"/>
      <c r="AGQ553"/>
      <c r="AGR553"/>
      <c r="AGS553"/>
      <c r="AGT553"/>
      <c r="AGU553"/>
      <c r="AGV553"/>
      <c r="AGW553"/>
      <c r="AGX553"/>
      <c r="AGY553"/>
      <c r="AGZ553"/>
      <c r="AHA553"/>
      <c r="AHB553"/>
      <c r="AHC553"/>
      <c r="AHD553"/>
      <c r="AHE553"/>
      <c r="AHF553"/>
      <c r="AHG553"/>
      <c r="AHH553"/>
      <c r="AHI553"/>
      <c r="AHJ553"/>
      <c r="AHK553"/>
      <c r="AHL553"/>
      <c r="AHM553"/>
      <c r="AHN553"/>
      <c r="AHO553"/>
      <c r="AHP553"/>
      <c r="AHQ553"/>
      <c r="AHR553"/>
      <c r="AHS553"/>
      <c r="AHT553"/>
      <c r="AHU553"/>
      <c r="AHV553"/>
      <c r="AHW553"/>
      <c r="AHX553"/>
      <c r="AHY553"/>
      <c r="AHZ553"/>
      <c r="AIA553"/>
      <c r="AIB553"/>
      <c r="AIC553"/>
      <c r="AID553"/>
      <c r="AIE553"/>
      <c r="AIF553"/>
      <c r="AIG553"/>
      <c r="AIH553"/>
      <c r="AII553"/>
      <c r="AIJ553"/>
      <c r="AIK553"/>
      <c r="AIL553"/>
      <c r="AIM553"/>
      <c r="AIN553"/>
      <c r="AIO553"/>
      <c r="AIP553"/>
      <c r="AIQ553"/>
      <c r="AIR553"/>
      <c r="AIS553"/>
      <c r="AIT553"/>
      <c r="AIU553"/>
      <c r="AIV553"/>
      <c r="AIW553"/>
      <c r="AIX553"/>
      <c r="AIY553"/>
      <c r="AIZ553"/>
      <c r="AJA553"/>
      <c r="AJB553"/>
      <c r="AJC553"/>
      <c r="AJD553"/>
      <c r="AJE553"/>
      <c r="AJF553"/>
      <c r="AJG553"/>
      <c r="AJH553"/>
      <c r="AJI553"/>
      <c r="AJJ553"/>
      <c r="AJK553"/>
      <c r="AJL553"/>
      <c r="AJM553"/>
      <c r="AJN553"/>
      <c r="AJO553"/>
      <c r="AJP553"/>
      <c r="AJQ553"/>
      <c r="AJR553"/>
      <c r="AJS553"/>
      <c r="AJT553"/>
      <c r="AJU553"/>
      <c r="AJV553"/>
      <c r="AJW553"/>
      <c r="AJX553"/>
      <c r="AJY553"/>
      <c r="AJZ553"/>
      <c r="AKA553"/>
      <c r="AKB553"/>
      <c r="AKC553"/>
      <c r="AKD553"/>
      <c r="AKE553"/>
      <c r="AKF553"/>
      <c r="AKG553"/>
      <c r="AKH553"/>
      <c r="AKI553"/>
      <c r="AKJ553"/>
      <c r="AKK553"/>
      <c r="AKL553"/>
      <c r="AKM553"/>
      <c r="AKN553"/>
      <c r="AKO553"/>
      <c r="AKP553"/>
      <c r="AKQ553"/>
      <c r="AKR553"/>
      <c r="AKS553"/>
      <c r="AKT553"/>
      <c r="AKU553"/>
      <c r="AKV553"/>
      <c r="AKW553"/>
      <c r="AKX553"/>
      <c r="AKY553"/>
      <c r="AKZ553"/>
      <c r="ALA553"/>
      <c r="ALB553"/>
      <c r="ALC553"/>
      <c r="ALD553"/>
      <c r="ALE553"/>
      <c r="ALF553"/>
      <c r="ALG553"/>
      <c r="ALH553"/>
      <c r="ALI553"/>
      <c r="ALJ553"/>
      <c r="ALK553"/>
      <c r="ALL553"/>
      <c r="ALM553"/>
      <c r="ALN553"/>
      <c r="ALO553"/>
      <c r="ALP553"/>
      <c r="ALQ553"/>
      <c r="ALR553"/>
      <c r="ALS553"/>
      <c r="ALT553"/>
      <c r="ALU553"/>
      <c r="ALV553"/>
      <c r="ALW553"/>
      <c r="ALX553"/>
      <c r="ALY553"/>
      <c r="ALZ553"/>
      <c r="AMA553"/>
      <c r="AMB553"/>
      <c r="AMC553"/>
      <c r="AMD553"/>
      <c r="AME553"/>
      <c r="AMF553"/>
      <c r="AMG553"/>
      <c r="AMH553"/>
      <c r="AMI553"/>
      <c r="AMJ553"/>
    </row>
    <row r="554" spans="1:1024" ht="20" customHeight="1" x14ac:dyDescent="0.2">
      <c r="A554"/>
      <c r="B554"/>
      <c r="C554"/>
      <c r="D554"/>
      <c r="E554" s="2"/>
      <c r="F554" s="2"/>
      <c r="G554" s="271"/>
      <c r="H554" s="240"/>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c r="AAA554"/>
      <c r="AAB554"/>
      <c r="AAC554"/>
      <c r="AAD554"/>
      <c r="AAE554"/>
      <c r="AAF554"/>
      <c r="AAG554"/>
      <c r="AAH554"/>
      <c r="AAI554"/>
      <c r="AAJ554"/>
      <c r="AAK554"/>
      <c r="AAL554"/>
      <c r="AAM554"/>
      <c r="AAN554"/>
      <c r="AAO554"/>
      <c r="AAP554"/>
      <c r="AAQ554"/>
      <c r="AAR554"/>
      <c r="AAS554"/>
      <c r="AAT554"/>
      <c r="AAU554"/>
      <c r="AAV554"/>
      <c r="AAW554"/>
      <c r="AAX554"/>
      <c r="AAY554"/>
      <c r="AAZ554"/>
      <c r="ABA554"/>
      <c r="ABB554"/>
      <c r="ABC554"/>
      <c r="ABD554"/>
      <c r="ABE554"/>
      <c r="ABF554"/>
      <c r="ABG554"/>
      <c r="ABH554"/>
      <c r="ABI554"/>
      <c r="ABJ554"/>
      <c r="ABK554"/>
      <c r="ABL554"/>
      <c r="ABM554"/>
      <c r="ABN554"/>
      <c r="ABO554"/>
      <c r="ABP554"/>
      <c r="ABQ554"/>
      <c r="ABR554"/>
      <c r="ABS554"/>
      <c r="ABT554"/>
      <c r="ABU554"/>
      <c r="ABV554"/>
      <c r="ABW554"/>
      <c r="ABX554"/>
      <c r="ABY554"/>
      <c r="ABZ554"/>
      <c r="ACA554"/>
      <c r="ACB554"/>
      <c r="ACC554"/>
      <c r="ACD554"/>
      <c r="ACE554"/>
      <c r="ACF554"/>
      <c r="ACG554"/>
      <c r="ACH554"/>
      <c r="ACI554"/>
      <c r="ACJ554"/>
      <c r="ACK554"/>
      <c r="ACL554"/>
      <c r="ACM554"/>
      <c r="ACN554"/>
      <c r="ACO554"/>
      <c r="ACP554"/>
      <c r="ACQ554"/>
      <c r="ACR554"/>
      <c r="ACS554"/>
      <c r="ACT554"/>
      <c r="ACU554"/>
      <c r="ACV554"/>
      <c r="ACW554"/>
      <c r="ACX554"/>
      <c r="ACY554"/>
      <c r="ACZ554"/>
      <c r="ADA554"/>
      <c r="ADB554"/>
      <c r="ADC554"/>
      <c r="ADD554"/>
      <c r="ADE554"/>
      <c r="ADF554"/>
      <c r="ADG554"/>
      <c r="ADH554"/>
      <c r="ADI554"/>
      <c r="ADJ554"/>
      <c r="ADK554"/>
      <c r="ADL554"/>
      <c r="ADM554"/>
      <c r="ADN554"/>
      <c r="ADO554"/>
      <c r="ADP554"/>
      <c r="ADQ554"/>
      <c r="ADR554"/>
      <c r="ADS554"/>
      <c r="ADT554"/>
      <c r="ADU554"/>
      <c r="ADV554"/>
      <c r="ADW554"/>
      <c r="ADX554"/>
      <c r="ADY554"/>
      <c r="ADZ554"/>
      <c r="AEA554"/>
      <c r="AEB554"/>
      <c r="AEC554"/>
      <c r="AED554"/>
      <c r="AEE554"/>
      <c r="AEF554"/>
      <c r="AEG554"/>
      <c r="AEH554"/>
      <c r="AEI554"/>
      <c r="AEJ554"/>
      <c r="AEK554"/>
      <c r="AEL554"/>
      <c r="AEM554"/>
      <c r="AEN554"/>
      <c r="AEO554"/>
      <c r="AEP554"/>
      <c r="AEQ554"/>
      <c r="AER554"/>
      <c r="AES554"/>
      <c r="AET554"/>
      <c r="AEU554"/>
      <c r="AEV554"/>
      <c r="AEW554"/>
      <c r="AEX554"/>
      <c r="AEY554"/>
      <c r="AEZ554"/>
      <c r="AFA554"/>
      <c r="AFB554"/>
      <c r="AFC554"/>
      <c r="AFD554"/>
      <c r="AFE554"/>
      <c r="AFF554"/>
      <c r="AFG554"/>
      <c r="AFH554"/>
      <c r="AFI554"/>
      <c r="AFJ554"/>
      <c r="AFK554"/>
      <c r="AFL554"/>
      <c r="AFM554"/>
      <c r="AFN554"/>
      <c r="AFO554"/>
      <c r="AFP554"/>
      <c r="AFQ554"/>
      <c r="AFR554"/>
      <c r="AFS554"/>
      <c r="AFT554"/>
      <c r="AFU554"/>
      <c r="AFV554"/>
      <c r="AFW554"/>
      <c r="AFX554"/>
      <c r="AFY554"/>
      <c r="AFZ554"/>
      <c r="AGA554"/>
      <c r="AGB554"/>
      <c r="AGC554"/>
      <c r="AGD554"/>
      <c r="AGE554"/>
      <c r="AGF554"/>
      <c r="AGG554"/>
      <c r="AGH554"/>
      <c r="AGI554"/>
      <c r="AGJ554"/>
      <c r="AGK554"/>
      <c r="AGL554"/>
      <c r="AGM554"/>
      <c r="AGN554"/>
      <c r="AGO554"/>
      <c r="AGP554"/>
      <c r="AGQ554"/>
      <c r="AGR554"/>
      <c r="AGS554"/>
      <c r="AGT554"/>
      <c r="AGU554"/>
      <c r="AGV554"/>
      <c r="AGW554"/>
      <c r="AGX554"/>
      <c r="AGY554"/>
      <c r="AGZ554"/>
      <c r="AHA554"/>
      <c r="AHB554"/>
      <c r="AHC554"/>
      <c r="AHD554"/>
      <c r="AHE554"/>
      <c r="AHF554"/>
      <c r="AHG554"/>
      <c r="AHH554"/>
      <c r="AHI554"/>
      <c r="AHJ554"/>
      <c r="AHK554"/>
      <c r="AHL554"/>
      <c r="AHM554"/>
      <c r="AHN554"/>
      <c r="AHO554"/>
      <c r="AHP554"/>
      <c r="AHQ554"/>
      <c r="AHR554"/>
      <c r="AHS554"/>
      <c r="AHT554"/>
      <c r="AHU554"/>
      <c r="AHV554"/>
      <c r="AHW554"/>
      <c r="AHX554"/>
      <c r="AHY554"/>
      <c r="AHZ554"/>
      <c r="AIA554"/>
      <c r="AIB554"/>
      <c r="AIC554"/>
      <c r="AID554"/>
      <c r="AIE554"/>
      <c r="AIF554"/>
      <c r="AIG554"/>
      <c r="AIH554"/>
      <c r="AII554"/>
      <c r="AIJ554"/>
      <c r="AIK554"/>
      <c r="AIL554"/>
      <c r="AIM554"/>
      <c r="AIN554"/>
      <c r="AIO554"/>
      <c r="AIP554"/>
      <c r="AIQ554"/>
      <c r="AIR554"/>
      <c r="AIS554"/>
      <c r="AIT554"/>
      <c r="AIU554"/>
      <c r="AIV554"/>
      <c r="AIW554"/>
      <c r="AIX554"/>
      <c r="AIY554"/>
      <c r="AIZ554"/>
      <c r="AJA554"/>
      <c r="AJB554"/>
      <c r="AJC554"/>
      <c r="AJD554"/>
      <c r="AJE554"/>
      <c r="AJF554"/>
      <c r="AJG554"/>
      <c r="AJH554"/>
      <c r="AJI554"/>
      <c r="AJJ554"/>
      <c r="AJK554"/>
      <c r="AJL554"/>
      <c r="AJM554"/>
      <c r="AJN554"/>
      <c r="AJO554"/>
      <c r="AJP554"/>
      <c r="AJQ554"/>
      <c r="AJR554"/>
      <c r="AJS554"/>
      <c r="AJT554"/>
      <c r="AJU554"/>
      <c r="AJV554"/>
      <c r="AJW554"/>
      <c r="AJX554"/>
      <c r="AJY554"/>
      <c r="AJZ554"/>
      <c r="AKA554"/>
      <c r="AKB554"/>
      <c r="AKC554"/>
      <c r="AKD554"/>
      <c r="AKE554"/>
      <c r="AKF554"/>
      <c r="AKG554"/>
      <c r="AKH554"/>
      <c r="AKI554"/>
      <c r="AKJ554"/>
      <c r="AKK554"/>
      <c r="AKL554"/>
      <c r="AKM554"/>
      <c r="AKN554"/>
      <c r="AKO554"/>
      <c r="AKP554"/>
      <c r="AKQ554"/>
      <c r="AKR554"/>
      <c r="AKS554"/>
      <c r="AKT554"/>
      <c r="AKU554"/>
      <c r="AKV554"/>
      <c r="AKW554"/>
      <c r="AKX554"/>
      <c r="AKY554"/>
      <c r="AKZ554"/>
      <c r="ALA554"/>
      <c r="ALB554"/>
      <c r="ALC554"/>
      <c r="ALD554"/>
      <c r="ALE554"/>
      <c r="ALF554"/>
      <c r="ALG554"/>
      <c r="ALH554"/>
      <c r="ALI554"/>
      <c r="ALJ554"/>
      <c r="ALK554"/>
      <c r="ALL554"/>
      <c r="ALM554"/>
      <c r="ALN554"/>
      <c r="ALO554"/>
      <c r="ALP554"/>
      <c r="ALQ554"/>
      <c r="ALR554"/>
      <c r="ALS554"/>
      <c r="ALT554"/>
      <c r="ALU554"/>
      <c r="ALV554"/>
      <c r="ALW554"/>
      <c r="ALX554"/>
      <c r="ALY554"/>
      <c r="ALZ554"/>
      <c r="AMA554"/>
      <c r="AMB554"/>
      <c r="AMC554"/>
      <c r="AMD554"/>
      <c r="AME554"/>
      <c r="AMF554"/>
      <c r="AMG554"/>
      <c r="AMH554"/>
      <c r="AMI554"/>
      <c r="AMJ554"/>
    </row>
    <row r="555" spans="1:1024" ht="20" customHeight="1" x14ac:dyDescent="0.2">
      <c r="A555"/>
      <c r="B555"/>
      <c r="C555"/>
      <c r="D555"/>
      <c r="E555" s="2"/>
      <c r="F555" s="2"/>
      <c r="G555" s="271"/>
      <c r="H555" s="240"/>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c r="AAA555"/>
      <c r="AAB555"/>
      <c r="AAC555"/>
      <c r="AAD555"/>
      <c r="AAE555"/>
      <c r="AAF555"/>
      <c r="AAG555"/>
      <c r="AAH555"/>
      <c r="AAI555"/>
      <c r="AAJ555"/>
      <c r="AAK555"/>
      <c r="AAL555"/>
      <c r="AAM555"/>
      <c r="AAN555"/>
      <c r="AAO555"/>
      <c r="AAP555"/>
      <c r="AAQ555"/>
      <c r="AAR555"/>
      <c r="AAS555"/>
      <c r="AAT555"/>
      <c r="AAU555"/>
      <c r="AAV555"/>
      <c r="AAW555"/>
      <c r="AAX555"/>
      <c r="AAY555"/>
      <c r="AAZ555"/>
      <c r="ABA555"/>
      <c r="ABB555"/>
      <c r="ABC555"/>
      <c r="ABD555"/>
      <c r="ABE555"/>
      <c r="ABF555"/>
      <c r="ABG555"/>
      <c r="ABH555"/>
      <c r="ABI555"/>
      <c r="ABJ555"/>
      <c r="ABK555"/>
      <c r="ABL555"/>
      <c r="ABM555"/>
      <c r="ABN555"/>
      <c r="ABO555"/>
      <c r="ABP555"/>
      <c r="ABQ555"/>
      <c r="ABR555"/>
      <c r="ABS555"/>
      <c r="ABT555"/>
      <c r="ABU555"/>
      <c r="ABV555"/>
      <c r="ABW555"/>
      <c r="ABX555"/>
      <c r="ABY555"/>
      <c r="ABZ555"/>
      <c r="ACA555"/>
      <c r="ACB555"/>
      <c r="ACC555"/>
      <c r="ACD555"/>
      <c r="ACE555"/>
      <c r="ACF555"/>
      <c r="ACG555"/>
      <c r="ACH555"/>
      <c r="ACI555"/>
      <c r="ACJ555"/>
      <c r="ACK555"/>
      <c r="ACL555"/>
      <c r="ACM555"/>
      <c r="ACN555"/>
      <c r="ACO555"/>
      <c r="ACP555"/>
      <c r="ACQ555"/>
      <c r="ACR555"/>
      <c r="ACS555"/>
      <c r="ACT555"/>
      <c r="ACU555"/>
      <c r="ACV555"/>
      <c r="ACW555"/>
      <c r="ACX555"/>
      <c r="ACY555"/>
      <c r="ACZ555"/>
      <c r="ADA555"/>
      <c r="ADB555"/>
      <c r="ADC555"/>
      <c r="ADD555"/>
      <c r="ADE555"/>
      <c r="ADF555"/>
      <c r="ADG555"/>
      <c r="ADH555"/>
      <c r="ADI555"/>
      <c r="ADJ555"/>
      <c r="ADK555"/>
      <c r="ADL555"/>
      <c r="ADM555"/>
      <c r="ADN555"/>
      <c r="ADO555"/>
      <c r="ADP555"/>
      <c r="ADQ555"/>
      <c r="ADR555"/>
      <c r="ADS555"/>
      <c r="ADT555"/>
      <c r="ADU555"/>
      <c r="ADV555"/>
      <c r="ADW555"/>
      <c r="ADX555"/>
      <c r="ADY555"/>
      <c r="ADZ555"/>
      <c r="AEA555"/>
      <c r="AEB555"/>
      <c r="AEC555"/>
      <c r="AED555"/>
      <c r="AEE555"/>
      <c r="AEF555"/>
      <c r="AEG555"/>
      <c r="AEH555"/>
      <c r="AEI555"/>
      <c r="AEJ555"/>
      <c r="AEK555"/>
      <c r="AEL555"/>
      <c r="AEM555"/>
      <c r="AEN555"/>
      <c r="AEO555"/>
      <c r="AEP555"/>
      <c r="AEQ555"/>
      <c r="AER555"/>
      <c r="AES555"/>
      <c r="AET555"/>
      <c r="AEU555"/>
      <c r="AEV555"/>
      <c r="AEW555"/>
      <c r="AEX555"/>
      <c r="AEY555"/>
      <c r="AEZ555"/>
      <c r="AFA555"/>
      <c r="AFB555"/>
      <c r="AFC555"/>
      <c r="AFD555"/>
      <c r="AFE555"/>
      <c r="AFF555"/>
      <c r="AFG555"/>
      <c r="AFH555"/>
      <c r="AFI555"/>
      <c r="AFJ555"/>
      <c r="AFK555"/>
      <c r="AFL555"/>
      <c r="AFM555"/>
      <c r="AFN555"/>
      <c r="AFO555"/>
      <c r="AFP555"/>
      <c r="AFQ555"/>
      <c r="AFR555"/>
      <c r="AFS555"/>
      <c r="AFT555"/>
      <c r="AFU555"/>
      <c r="AFV555"/>
      <c r="AFW555"/>
      <c r="AFX555"/>
      <c r="AFY555"/>
      <c r="AFZ555"/>
      <c r="AGA555"/>
      <c r="AGB555"/>
      <c r="AGC555"/>
      <c r="AGD555"/>
      <c r="AGE555"/>
      <c r="AGF555"/>
      <c r="AGG555"/>
      <c r="AGH555"/>
      <c r="AGI555"/>
      <c r="AGJ555"/>
      <c r="AGK555"/>
      <c r="AGL555"/>
      <c r="AGM555"/>
      <c r="AGN555"/>
      <c r="AGO555"/>
      <c r="AGP555"/>
      <c r="AGQ555"/>
      <c r="AGR555"/>
      <c r="AGS555"/>
      <c r="AGT555"/>
      <c r="AGU555"/>
      <c r="AGV555"/>
      <c r="AGW555"/>
      <c r="AGX555"/>
      <c r="AGY555"/>
      <c r="AGZ555"/>
      <c r="AHA555"/>
      <c r="AHB555"/>
      <c r="AHC555"/>
      <c r="AHD555"/>
      <c r="AHE555"/>
      <c r="AHF555"/>
      <c r="AHG555"/>
      <c r="AHH555"/>
      <c r="AHI555"/>
      <c r="AHJ555"/>
      <c r="AHK555"/>
      <c r="AHL555"/>
      <c r="AHM555"/>
      <c r="AHN555"/>
      <c r="AHO555"/>
      <c r="AHP555"/>
      <c r="AHQ555"/>
      <c r="AHR555"/>
      <c r="AHS555"/>
      <c r="AHT555"/>
      <c r="AHU555"/>
      <c r="AHV555"/>
      <c r="AHW555"/>
      <c r="AHX555"/>
      <c r="AHY555"/>
      <c r="AHZ555"/>
      <c r="AIA555"/>
      <c r="AIB555"/>
      <c r="AIC555"/>
      <c r="AID555"/>
      <c r="AIE555"/>
      <c r="AIF555"/>
      <c r="AIG555"/>
      <c r="AIH555"/>
      <c r="AII555"/>
      <c r="AIJ555"/>
      <c r="AIK555"/>
      <c r="AIL555"/>
      <c r="AIM555"/>
      <c r="AIN555"/>
      <c r="AIO555"/>
      <c r="AIP555"/>
      <c r="AIQ555"/>
      <c r="AIR555"/>
      <c r="AIS555"/>
      <c r="AIT555"/>
      <c r="AIU555"/>
      <c r="AIV555"/>
      <c r="AIW555"/>
      <c r="AIX555"/>
      <c r="AIY555"/>
      <c r="AIZ555"/>
      <c r="AJA555"/>
      <c r="AJB555"/>
      <c r="AJC555"/>
      <c r="AJD555"/>
      <c r="AJE555"/>
      <c r="AJF555"/>
      <c r="AJG555"/>
      <c r="AJH555"/>
      <c r="AJI555"/>
      <c r="AJJ555"/>
      <c r="AJK555"/>
      <c r="AJL555"/>
      <c r="AJM555"/>
      <c r="AJN555"/>
      <c r="AJO555"/>
      <c r="AJP555"/>
      <c r="AJQ555"/>
      <c r="AJR555"/>
      <c r="AJS555"/>
      <c r="AJT555"/>
      <c r="AJU555"/>
      <c r="AJV555"/>
      <c r="AJW555"/>
      <c r="AJX555"/>
      <c r="AJY555"/>
      <c r="AJZ555"/>
      <c r="AKA555"/>
      <c r="AKB555"/>
      <c r="AKC555"/>
      <c r="AKD555"/>
      <c r="AKE555"/>
      <c r="AKF555"/>
      <c r="AKG555"/>
      <c r="AKH555"/>
      <c r="AKI555"/>
      <c r="AKJ555"/>
      <c r="AKK555"/>
      <c r="AKL555"/>
      <c r="AKM555"/>
      <c r="AKN555"/>
      <c r="AKO555"/>
      <c r="AKP555"/>
      <c r="AKQ555"/>
      <c r="AKR555"/>
      <c r="AKS555"/>
      <c r="AKT555"/>
      <c r="AKU555"/>
      <c r="AKV555"/>
      <c r="AKW555"/>
      <c r="AKX555"/>
      <c r="AKY555"/>
      <c r="AKZ555"/>
      <c r="ALA555"/>
      <c r="ALB555"/>
      <c r="ALC555"/>
      <c r="ALD555"/>
      <c r="ALE555"/>
      <c r="ALF555"/>
      <c r="ALG555"/>
      <c r="ALH555"/>
      <c r="ALI555"/>
      <c r="ALJ555"/>
      <c r="ALK555"/>
      <c r="ALL555"/>
      <c r="ALM555"/>
      <c r="ALN555"/>
      <c r="ALO555"/>
      <c r="ALP555"/>
      <c r="ALQ555"/>
      <c r="ALR555"/>
      <c r="ALS555"/>
      <c r="ALT555"/>
      <c r="ALU555"/>
      <c r="ALV555"/>
      <c r="ALW555"/>
      <c r="ALX555"/>
      <c r="ALY555"/>
      <c r="ALZ555"/>
      <c r="AMA555"/>
      <c r="AMB555"/>
      <c r="AMC555"/>
      <c r="AMD555"/>
      <c r="AME555"/>
      <c r="AMF555"/>
      <c r="AMG555"/>
      <c r="AMH555"/>
      <c r="AMI555"/>
      <c r="AMJ555"/>
    </row>
    <row r="556" spans="1:1024" ht="20" customHeight="1" x14ac:dyDescent="0.2">
      <c r="A556"/>
      <c r="B556"/>
      <c r="C556"/>
      <c r="D556"/>
      <c r="E556" s="2"/>
      <c r="F556" s="2"/>
      <c r="G556" s="271"/>
      <c r="H556" s="240"/>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c r="AAA556"/>
      <c r="AAB556"/>
      <c r="AAC556"/>
      <c r="AAD556"/>
      <c r="AAE556"/>
      <c r="AAF556"/>
      <c r="AAG556"/>
      <c r="AAH556"/>
      <c r="AAI556"/>
      <c r="AAJ556"/>
      <c r="AAK556"/>
      <c r="AAL556"/>
      <c r="AAM556"/>
      <c r="AAN556"/>
      <c r="AAO556"/>
      <c r="AAP556"/>
      <c r="AAQ556"/>
      <c r="AAR556"/>
      <c r="AAS556"/>
      <c r="AAT556"/>
      <c r="AAU556"/>
      <c r="AAV556"/>
      <c r="AAW556"/>
      <c r="AAX556"/>
      <c r="AAY556"/>
      <c r="AAZ556"/>
      <c r="ABA556"/>
      <c r="ABB556"/>
      <c r="ABC556"/>
      <c r="ABD556"/>
      <c r="ABE556"/>
      <c r="ABF556"/>
      <c r="ABG556"/>
      <c r="ABH556"/>
      <c r="ABI556"/>
      <c r="ABJ556"/>
      <c r="ABK556"/>
      <c r="ABL556"/>
      <c r="ABM556"/>
      <c r="ABN556"/>
      <c r="ABO556"/>
      <c r="ABP556"/>
      <c r="ABQ556"/>
      <c r="ABR556"/>
      <c r="ABS556"/>
      <c r="ABT556"/>
      <c r="ABU556"/>
      <c r="ABV556"/>
      <c r="ABW556"/>
      <c r="ABX556"/>
      <c r="ABY556"/>
      <c r="ABZ556"/>
      <c r="ACA556"/>
      <c r="ACB556"/>
      <c r="ACC556"/>
      <c r="ACD556"/>
      <c r="ACE556"/>
      <c r="ACF556"/>
      <c r="ACG556"/>
      <c r="ACH556"/>
      <c r="ACI556"/>
      <c r="ACJ556"/>
      <c r="ACK556"/>
      <c r="ACL556"/>
      <c r="ACM556"/>
      <c r="ACN556"/>
      <c r="ACO556"/>
      <c r="ACP556"/>
      <c r="ACQ556"/>
      <c r="ACR556"/>
      <c r="ACS556"/>
      <c r="ACT556"/>
      <c r="ACU556"/>
      <c r="ACV556"/>
      <c r="ACW556"/>
      <c r="ACX556"/>
      <c r="ACY556"/>
      <c r="ACZ556"/>
      <c r="ADA556"/>
      <c r="ADB556"/>
      <c r="ADC556"/>
      <c r="ADD556"/>
      <c r="ADE556"/>
      <c r="ADF556"/>
      <c r="ADG556"/>
      <c r="ADH556"/>
      <c r="ADI556"/>
      <c r="ADJ556"/>
      <c r="ADK556"/>
      <c r="ADL556"/>
      <c r="ADM556"/>
      <c r="ADN556"/>
      <c r="ADO556"/>
      <c r="ADP556"/>
      <c r="ADQ556"/>
      <c r="ADR556"/>
      <c r="ADS556"/>
      <c r="ADT556"/>
      <c r="ADU556"/>
      <c r="ADV556"/>
      <c r="ADW556"/>
      <c r="ADX556"/>
      <c r="ADY556"/>
      <c r="ADZ556"/>
      <c r="AEA556"/>
      <c r="AEB556"/>
      <c r="AEC556"/>
      <c r="AED556"/>
      <c r="AEE556"/>
      <c r="AEF556"/>
      <c r="AEG556"/>
      <c r="AEH556"/>
      <c r="AEI556"/>
      <c r="AEJ556"/>
      <c r="AEK556"/>
      <c r="AEL556"/>
      <c r="AEM556"/>
      <c r="AEN556"/>
      <c r="AEO556"/>
      <c r="AEP556"/>
      <c r="AEQ556"/>
      <c r="AER556"/>
      <c r="AES556"/>
      <c r="AET556"/>
      <c r="AEU556"/>
      <c r="AEV556"/>
      <c r="AEW556"/>
      <c r="AEX556"/>
      <c r="AEY556"/>
      <c r="AEZ556"/>
      <c r="AFA556"/>
      <c r="AFB556"/>
      <c r="AFC556"/>
      <c r="AFD556"/>
      <c r="AFE556"/>
      <c r="AFF556"/>
      <c r="AFG556"/>
      <c r="AFH556"/>
      <c r="AFI556"/>
      <c r="AFJ556"/>
      <c r="AFK556"/>
      <c r="AFL556"/>
      <c r="AFM556"/>
      <c r="AFN556"/>
      <c r="AFO556"/>
      <c r="AFP556"/>
      <c r="AFQ556"/>
      <c r="AFR556"/>
      <c r="AFS556"/>
      <c r="AFT556"/>
      <c r="AFU556"/>
      <c r="AFV556"/>
      <c r="AFW556"/>
      <c r="AFX556"/>
      <c r="AFY556"/>
      <c r="AFZ556"/>
      <c r="AGA556"/>
      <c r="AGB556"/>
      <c r="AGC556"/>
      <c r="AGD556"/>
      <c r="AGE556"/>
      <c r="AGF556"/>
      <c r="AGG556"/>
      <c r="AGH556"/>
      <c r="AGI556"/>
      <c r="AGJ556"/>
      <c r="AGK556"/>
      <c r="AGL556"/>
      <c r="AGM556"/>
      <c r="AGN556"/>
      <c r="AGO556"/>
      <c r="AGP556"/>
      <c r="AGQ556"/>
      <c r="AGR556"/>
      <c r="AGS556"/>
      <c r="AGT556"/>
      <c r="AGU556"/>
      <c r="AGV556"/>
      <c r="AGW556"/>
      <c r="AGX556"/>
      <c r="AGY556"/>
      <c r="AGZ556"/>
      <c r="AHA556"/>
      <c r="AHB556"/>
      <c r="AHC556"/>
      <c r="AHD556"/>
      <c r="AHE556"/>
      <c r="AHF556"/>
      <c r="AHG556"/>
      <c r="AHH556"/>
      <c r="AHI556"/>
      <c r="AHJ556"/>
      <c r="AHK556"/>
      <c r="AHL556"/>
      <c r="AHM556"/>
      <c r="AHN556"/>
      <c r="AHO556"/>
      <c r="AHP556"/>
      <c r="AHQ556"/>
      <c r="AHR556"/>
      <c r="AHS556"/>
      <c r="AHT556"/>
      <c r="AHU556"/>
      <c r="AHV556"/>
      <c r="AHW556"/>
      <c r="AHX556"/>
      <c r="AHY556"/>
      <c r="AHZ556"/>
      <c r="AIA556"/>
      <c r="AIB556"/>
      <c r="AIC556"/>
      <c r="AID556"/>
      <c r="AIE556"/>
      <c r="AIF556"/>
      <c r="AIG556"/>
      <c r="AIH556"/>
      <c r="AII556"/>
      <c r="AIJ556"/>
      <c r="AIK556"/>
      <c r="AIL556"/>
      <c r="AIM556"/>
      <c r="AIN556"/>
      <c r="AIO556"/>
      <c r="AIP556"/>
      <c r="AIQ556"/>
      <c r="AIR556"/>
      <c r="AIS556"/>
      <c r="AIT556"/>
      <c r="AIU556"/>
      <c r="AIV556"/>
      <c r="AIW556"/>
      <c r="AIX556"/>
      <c r="AIY556"/>
      <c r="AIZ556"/>
      <c r="AJA556"/>
      <c r="AJB556"/>
      <c r="AJC556"/>
      <c r="AJD556"/>
      <c r="AJE556"/>
      <c r="AJF556"/>
      <c r="AJG556"/>
      <c r="AJH556"/>
      <c r="AJI556"/>
      <c r="AJJ556"/>
      <c r="AJK556"/>
      <c r="AJL556"/>
      <c r="AJM556"/>
      <c r="AJN556"/>
      <c r="AJO556"/>
      <c r="AJP556"/>
      <c r="AJQ556"/>
      <c r="AJR556"/>
      <c r="AJS556"/>
      <c r="AJT556"/>
      <c r="AJU556"/>
      <c r="AJV556"/>
      <c r="AJW556"/>
      <c r="AJX556"/>
      <c r="AJY556"/>
      <c r="AJZ556"/>
      <c r="AKA556"/>
      <c r="AKB556"/>
      <c r="AKC556"/>
      <c r="AKD556"/>
      <c r="AKE556"/>
      <c r="AKF556"/>
      <c r="AKG556"/>
      <c r="AKH556"/>
      <c r="AKI556"/>
      <c r="AKJ556"/>
      <c r="AKK556"/>
      <c r="AKL556"/>
      <c r="AKM556"/>
      <c r="AKN556"/>
      <c r="AKO556"/>
      <c r="AKP556"/>
      <c r="AKQ556"/>
      <c r="AKR556"/>
      <c r="AKS556"/>
      <c r="AKT556"/>
      <c r="AKU556"/>
      <c r="AKV556"/>
      <c r="AKW556"/>
      <c r="AKX556"/>
      <c r="AKY556"/>
      <c r="AKZ556"/>
      <c r="ALA556"/>
      <c r="ALB556"/>
      <c r="ALC556"/>
      <c r="ALD556"/>
      <c r="ALE556"/>
      <c r="ALF556"/>
      <c r="ALG556"/>
      <c r="ALH556"/>
      <c r="ALI556"/>
      <c r="ALJ556"/>
      <c r="ALK556"/>
      <c r="ALL556"/>
      <c r="ALM556"/>
      <c r="ALN556"/>
      <c r="ALO556"/>
      <c r="ALP556"/>
      <c r="ALQ556"/>
      <c r="ALR556"/>
      <c r="ALS556"/>
      <c r="ALT556"/>
      <c r="ALU556"/>
      <c r="ALV556"/>
      <c r="ALW556"/>
      <c r="ALX556"/>
      <c r="ALY556"/>
      <c r="ALZ556"/>
      <c r="AMA556"/>
      <c r="AMB556"/>
      <c r="AMC556"/>
      <c r="AMD556"/>
      <c r="AME556"/>
      <c r="AMF556"/>
      <c r="AMG556"/>
      <c r="AMH556"/>
      <c r="AMI556"/>
      <c r="AMJ556"/>
    </row>
    <row r="557" spans="1:1024" ht="20" customHeight="1" x14ac:dyDescent="0.2">
      <c r="A557"/>
      <c r="B557"/>
      <c r="C557"/>
      <c r="D557"/>
      <c r="E557" s="2"/>
      <c r="F557" s="2"/>
      <c r="G557" s="271"/>
      <c r="H557" s="240"/>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c r="AAA557"/>
      <c r="AAB557"/>
      <c r="AAC557"/>
      <c r="AAD557"/>
      <c r="AAE557"/>
      <c r="AAF557"/>
      <c r="AAG557"/>
      <c r="AAH557"/>
      <c r="AAI557"/>
      <c r="AAJ557"/>
      <c r="AAK557"/>
      <c r="AAL557"/>
      <c r="AAM557"/>
      <c r="AAN557"/>
      <c r="AAO557"/>
      <c r="AAP557"/>
      <c r="AAQ557"/>
      <c r="AAR557"/>
      <c r="AAS557"/>
      <c r="AAT557"/>
      <c r="AAU557"/>
      <c r="AAV557"/>
      <c r="AAW557"/>
      <c r="AAX557"/>
      <c r="AAY557"/>
      <c r="AAZ557"/>
      <c r="ABA557"/>
      <c r="ABB557"/>
      <c r="ABC557"/>
      <c r="ABD557"/>
      <c r="ABE557"/>
      <c r="ABF557"/>
      <c r="ABG557"/>
      <c r="ABH557"/>
      <c r="ABI557"/>
      <c r="ABJ557"/>
      <c r="ABK557"/>
      <c r="ABL557"/>
      <c r="ABM557"/>
      <c r="ABN557"/>
      <c r="ABO557"/>
      <c r="ABP557"/>
      <c r="ABQ557"/>
      <c r="ABR557"/>
      <c r="ABS557"/>
      <c r="ABT557"/>
      <c r="ABU557"/>
      <c r="ABV557"/>
      <c r="ABW557"/>
      <c r="ABX557"/>
      <c r="ABY557"/>
      <c r="ABZ557"/>
      <c r="ACA557"/>
      <c r="ACB557"/>
      <c r="ACC557"/>
      <c r="ACD557"/>
      <c r="ACE557"/>
      <c r="ACF557"/>
      <c r="ACG557"/>
      <c r="ACH557"/>
      <c r="ACI557"/>
      <c r="ACJ557"/>
      <c r="ACK557"/>
      <c r="ACL557"/>
      <c r="ACM557"/>
      <c r="ACN557"/>
      <c r="ACO557"/>
      <c r="ACP557"/>
      <c r="ACQ557"/>
      <c r="ACR557"/>
      <c r="ACS557"/>
      <c r="ACT557"/>
      <c r="ACU557"/>
      <c r="ACV557"/>
      <c r="ACW557"/>
      <c r="ACX557"/>
      <c r="ACY557"/>
      <c r="ACZ557"/>
      <c r="ADA557"/>
      <c r="ADB557"/>
      <c r="ADC557"/>
      <c r="ADD557"/>
      <c r="ADE557"/>
      <c r="ADF557"/>
      <c r="ADG557"/>
      <c r="ADH557"/>
      <c r="ADI557"/>
      <c r="ADJ557"/>
      <c r="ADK557"/>
      <c r="ADL557"/>
      <c r="ADM557"/>
      <c r="ADN557"/>
      <c r="ADO557"/>
      <c r="ADP557"/>
      <c r="ADQ557"/>
      <c r="ADR557"/>
      <c r="ADS557"/>
      <c r="ADT557"/>
      <c r="ADU557"/>
      <c r="ADV557"/>
      <c r="ADW557"/>
      <c r="ADX557"/>
      <c r="ADY557"/>
      <c r="ADZ557"/>
      <c r="AEA557"/>
      <c r="AEB557"/>
      <c r="AEC557"/>
      <c r="AED557"/>
      <c r="AEE557"/>
      <c r="AEF557"/>
      <c r="AEG557"/>
      <c r="AEH557"/>
      <c r="AEI557"/>
      <c r="AEJ557"/>
      <c r="AEK557"/>
      <c r="AEL557"/>
      <c r="AEM557"/>
      <c r="AEN557"/>
      <c r="AEO557"/>
      <c r="AEP557"/>
      <c r="AEQ557"/>
      <c r="AER557"/>
      <c r="AES557"/>
      <c r="AET557"/>
      <c r="AEU557"/>
      <c r="AEV557"/>
      <c r="AEW557"/>
      <c r="AEX557"/>
      <c r="AEY557"/>
      <c r="AEZ557"/>
      <c r="AFA557"/>
      <c r="AFB557"/>
      <c r="AFC557"/>
      <c r="AFD557"/>
      <c r="AFE557"/>
      <c r="AFF557"/>
      <c r="AFG557"/>
      <c r="AFH557"/>
      <c r="AFI557"/>
      <c r="AFJ557"/>
      <c r="AFK557"/>
      <c r="AFL557"/>
      <c r="AFM557"/>
      <c r="AFN557"/>
      <c r="AFO557"/>
      <c r="AFP557"/>
      <c r="AFQ557"/>
      <c r="AFR557"/>
      <c r="AFS557"/>
      <c r="AFT557"/>
      <c r="AFU557"/>
      <c r="AFV557"/>
      <c r="AFW557"/>
      <c r="AFX557"/>
      <c r="AFY557"/>
      <c r="AFZ557"/>
      <c r="AGA557"/>
      <c r="AGB557"/>
      <c r="AGC557"/>
      <c r="AGD557"/>
      <c r="AGE557"/>
      <c r="AGF557"/>
      <c r="AGG557"/>
      <c r="AGH557"/>
      <c r="AGI557"/>
      <c r="AGJ557"/>
      <c r="AGK557"/>
      <c r="AGL557"/>
      <c r="AGM557"/>
      <c r="AGN557"/>
      <c r="AGO557"/>
      <c r="AGP557"/>
      <c r="AGQ557"/>
      <c r="AGR557"/>
      <c r="AGS557"/>
      <c r="AGT557"/>
      <c r="AGU557"/>
      <c r="AGV557"/>
      <c r="AGW557"/>
      <c r="AGX557"/>
      <c r="AGY557"/>
      <c r="AGZ557"/>
      <c r="AHA557"/>
      <c r="AHB557"/>
      <c r="AHC557"/>
      <c r="AHD557"/>
      <c r="AHE557"/>
      <c r="AHF557"/>
      <c r="AHG557"/>
      <c r="AHH557"/>
      <c r="AHI557"/>
      <c r="AHJ557"/>
      <c r="AHK557"/>
      <c r="AHL557"/>
      <c r="AHM557"/>
      <c r="AHN557"/>
      <c r="AHO557"/>
      <c r="AHP557"/>
      <c r="AHQ557"/>
      <c r="AHR557"/>
      <c r="AHS557"/>
      <c r="AHT557"/>
      <c r="AHU557"/>
      <c r="AHV557"/>
      <c r="AHW557"/>
      <c r="AHX557"/>
      <c r="AHY557"/>
      <c r="AHZ557"/>
      <c r="AIA557"/>
      <c r="AIB557"/>
      <c r="AIC557"/>
      <c r="AID557"/>
      <c r="AIE557"/>
      <c r="AIF557"/>
      <c r="AIG557"/>
      <c r="AIH557"/>
      <c r="AII557"/>
      <c r="AIJ557"/>
      <c r="AIK557"/>
      <c r="AIL557"/>
      <c r="AIM557"/>
      <c r="AIN557"/>
      <c r="AIO557"/>
      <c r="AIP557"/>
      <c r="AIQ557"/>
      <c r="AIR557"/>
      <c r="AIS557"/>
      <c r="AIT557"/>
      <c r="AIU557"/>
      <c r="AIV557"/>
      <c r="AIW557"/>
      <c r="AIX557"/>
      <c r="AIY557"/>
      <c r="AIZ557"/>
      <c r="AJA557"/>
      <c r="AJB557"/>
      <c r="AJC557"/>
      <c r="AJD557"/>
      <c r="AJE557"/>
      <c r="AJF557"/>
      <c r="AJG557"/>
      <c r="AJH557"/>
      <c r="AJI557"/>
      <c r="AJJ557"/>
      <c r="AJK557"/>
      <c r="AJL557"/>
      <c r="AJM557"/>
      <c r="AJN557"/>
      <c r="AJO557"/>
      <c r="AJP557"/>
      <c r="AJQ557"/>
      <c r="AJR557"/>
      <c r="AJS557"/>
      <c r="AJT557"/>
      <c r="AJU557"/>
      <c r="AJV557"/>
      <c r="AJW557"/>
      <c r="AJX557"/>
      <c r="AJY557"/>
      <c r="AJZ557"/>
      <c r="AKA557"/>
      <c r="AKB557"/>
      <c r="AKC557"/>
      <c r="AKD557"/>
      <c r="AKE557"/>
      <c r="AKF557"/>
      <c r="AKG557"/>
      <c r="AKH557"/>
      <c r="AKI557"/>
      <c r="AKJ557"/>
      <c r="AKK557"/>
      <c r="AKL557"/>
      <c r="AKM557"/>
      <c r="AKN557"/>
      <c r="AKO557"/>
      <c r="AKP557"/>
      <c r="AKQ557"/>
      <c r="AKR557"/>
      <c r="AKS557"/>
      <c r="AKT557"/>
      <c r="AKU557"/>
      <c r="AKV557"/>
      <c r="AKW557"/>
      <c r="AKX557"/>
      <c r="AKY557"/>
      <c r="AKZ557"/>
      <c r="ALA557"/>
      <c r="ALB557"/>
      <c r="ALC557"/>
      <c r="ALD557"/>
      <c r="ALE557"/>
      <c r="ALF557"/>
      <c r="ALG557"/>
      <c r="ALH557"/>
      <c r="ALI557"/>
      <c r="ALJ557"/>
      <c r="ALK557"/>
      <c r="ALL557"/>
      <c r="ALM557"/>
      <c r="ALN557"/>
      <c r="ALO557"/>
      <c r="ALP557"/>
      <c r="ALQ557"/>
      <c r="ALR557"/>
      <c r="ALS557"/>
      <c r="ALT557"/>
      <c r="ALU557"/>
      <c r="ALV557"/>
      <c r="ALW557"/>
      <c r="ALX557"/>
      <c r="ALY557"/>
      <c r="ALZ557"/>
      <c r="AMA557"/>
      <c r="AMB557"/>
      <c r="AMC557"/>
      <c r="AMD557"/>
      <c r="AME557"/>
      <c r="AMF557"/>
      <c r="AMG557"/>
      <c r="AMH557"/>
      <c r="AMI557"/>
      <c r="AMJ557"/>
    </row>
    <row r="558" spans="1:1024" ht="20" customHeight="1" x14ac:dyDescent="0.2">
      <c r="A558"/>
      <c r="B558"/>
      <c r="C558"/>
      <c r="D558"/>
      <c r="E558" s="2"/>
      <c r="F558" s="2"/>
      <c r="G558" s="271"/>
      <c r="H558" s="240"/>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c r="AAA558"/>
      <c r="AAB558"/>
      <c r="AAC558"/>
      <c r="AAD558"/>
      <c r="AAE558"/>
      <c r="AAF558"/>
      <c r="AAG558"/>
      <c r="AAH558"/>
      <c r="AAI558"/>
      <c r="AAJ558"/>
      <c r="AAK558"/>
      <c r="AAL558"/>
      <c r="AAM558"/>
      <c r="AAN558"/>
      <c r="AAO558"/>
      <c r="AAP558"/>
      <c r="AAQ558"/>
      <c r="AAR558"/>
      <c r="AAS558"/>
      <c r="AAT558"/>
      <c r="AAU558"/>
      <c r="AAV558"/>
      <c r="AAW558"/>
      <c r="AAX558"/>
      <c r="AAY558"/>
      <c r="AAZ558"/>
      <c r="ABA558"/>
      <c r="ABB558"/>
      <c r="ABC558"/>
      <c r="ABD558"/>
      <c r="ABE558"/>
      <c r="ABF558"/>
      <c r="ABG558"/>
      <c r="ABH558"/>
      <c r="ABI558"/>
      <c r="ABJ558"/>
      <c r="ABK558"/>
      <c r="ABL558"/>
      <c r="ABM558"/>
      <c r="ABN558"/>
      <c r="ABO558"/>
      <c r="ABP558"/>
      <c r="ABQ558"/>
      <c r="ABR558"/>
      <c r="ABS558"/>
      <c r="ABT558"/>
      <c r="ABU558"/>
      <c r="ABV558"/>
      <c r="ABW558"/>
      <c r="ABX558"/>
      <c r="ABY558"/>
      <c r="ABZ558"/>
      <c r="ACA558"/>
      <c r="ACB558"/>
      <c r="ACC558"/>
      <c r="ACD558"/>
      <c r="ACE558"/>
      <c r="ACF558"/>
      <c r="ACG558"/>
      <c r="ACH558"/>
      <c r="ACI558"/>
      <c r="ACJ558"/>
      <c r="ACK558"/>
      <c r="ACL558"/>
      <c r="ACM558"/>
      <c r="ACN558"/>
      <c r="ACO558"/>
      <c r="ACP558"/>
      <c r="ACQ558"/>
      <c r="ACR558"/>
      <c r="ACS558"/>
      <c r="ACT558"/>
      <c r="ACU558"/>
      <c r="ACV558"/>
      <c r="ACW558"/>
      <c r="ACX558"/>
      <c r="ACY558"/>
      <c r="ACZ558"/>
      <c r="ADA558"/>
      <c r="ADB558"/>
      <c r="ADC558"/>
      <c r="ADD558"/>
      <c r="ADE558"/>
      <c r="ADF558"/>
      <c r="ADG558"/>
      <c r="ADH558"/>
      <c r="ADI558"/>
      <c r="ADJ558"/>
      <c r="ADK558"/>
      <c r="ADL558"/>
      <c r="ADM558"/>
      <c r="ADN558"/>
      <c r="ADO558"/>
      <c r="ADP558"/>
      <c r="ADQ558"/>
      <c r="ADR558"/>
      <c r="ADS558"/>
      <c r="ADT558"/>
      <c r="ADU558"/>
      <c r="ADV558"/>
      <c r="ADW558"/>
      <c r="ADX558"/>
      <c r="ADY558"/>
      <c r="ADZ558"/>
      <c r="AEA558"/>
      <c r="AEB558"/>
      <c r="AEC558"/>
      <c r="AED558"/>
      <c r="AEE558"/>
      <c r="AEF558"/>
      <c r="AEG558"/>
      <c r="AEH558"/>
      <c r="AEI558"/>
      <c r="AEJ558"/>
      <c r="AEK558"/>
      <c r="AEL558"/>
      <c r="AEM558"/>
      <c r="AEN558"/>
      <c r="AEO558"/>
      <c r="AEP558"/>
      <c r="AEQ558"/>
      <c r="AER558"/>
      <c r="AES558"/>
      <c r="AET558"/>
      <c r="AEU558"/>
      <c r="AEV558"/>
      <c r="AEW558"/>
      <c r="AEX558"/>
      <c r="AEY558"/>
      <c r="AEZ558"/>
      <c r="AFA558"/>
      <c r="AFB558"/>
      <c r="AFC558"/>
      <c r="AFD558"/>
      <c r="AFE558"/>
      <c r="AFF558"/>
      <c r="AFG558"/>
      <c r="AFH558"/>
      <c r="AFI558"/>
      <c r="AFJ558"/>
      <c r="AFK558"/>
      <c r="AFL558"/>
      <c r="AFM558"/>
      <c r="AFN558"/>
      <c r="AFO558"/>
      <c r="AFP558"/>
      <c r="AFQ558"/>
      <c r="AFR558"/>
      <c r="AFS558"/>
      <c r="AFT558"/>
      <c r="AFU558"/>
      <c r="AFV558"/>
      <c r="AFW558"/>
      <c r="AFX558"/>
      <c r="AFY558"/>
      <c r="AFZ558"/>
      <c r="AGA558"/>
      <c r="AGB558"/>
      <c r="AGC558"/>
      <c r="AGD558"/>
      <c r="AGE558"/>
      <c r="AGF558"/>
      <c r="AGG558"/>
      <c r="AGH558"/>
      <c r="AGI558"/>
      <c r="AGJ558"/>
      <c r="AGK558"/>
      <c r="AGL558"/>
      <c r="AGM558"/>
      <c r="AGN558"/>
      <c r="AGO558"/>
      <c r="AGP558"/>
      <c r="AGQ558"/>
      <c r="AGR558"/>
      <c r="AGS558"/>
      <c r="AGT558"/>
      <c r="AGU558"/>
      <c r="AGV558"/>
      <c r="AGW558"/>
      <c r="AGX558"/>
      <c r="AGY558"/>
      <c r="AGZ558"/>
      <c r="AHA558"/>
      <c r="AHB558"/>
      <c r="AHC558"/>
      <c r="AHD558"/>
      <c r="AHE558"/>
      <c r="AHF558"/>
      <c r="AHG558"/>
      <c r="AHH558"/>
      <c r="AHI558"/>
      <c r="AHJ558"/>
      <c r="AHK558"/>
      <c r="AHL558"/>
      <c r="AHM558"/>
      <c r="AHN558"/>
      <c r="AHO558"/>
      <c r="AHP558"/>
      <c r="AHQ558"/>
      <c r="AHR558"/>
      <c r="AHS558"/>
      <c r="AHT558"/>
      <c r="AHU558"/>
      <c r="AHV558"/>
      <c r="AHW558"/>
      <c r="AHX558"/>
      <c r="AHY558"/>
      <c r="AHZ558"/>
      <c r="AIA558"/>
      <c r="AIB558"/>
      <c r="AIC558"/>
      <c r="AID558"/>
      <c r="AIE558"/>
      <c r="AIF558"/>
      <c r="AIG558"/>
      <c r="AIH558"/>
      <c r="AII558"/>
      <c r="AIJ558"/>
      <c r="AIK558"/>
      <c r="AIL558"/>
      <c r="AIM558"/>
      <c r="AIN558"/>
      <c r="AIO558"/>
      <c r="AIP558"/>
      <c r="AIQ558"/>
      <c r="AIR558"/>
      <c r="AIS558"/>
      <c r="AIT558"/>
      <c r="AIU558"/>
      <c r="AIV558"/>
      <c r="AIW558"/>
      <c r="AIX558"/>
      <c r="AIY558"/>
      <c r="AIZ558"/>
      <c r="AJA558"/>
      <c r="AJB558"/>
      <c r="AJC558"/>
      <c r="AJD558"/>
      <c r="AJE558"/>
      <c r="AJF558"/>
      <c r="AJG558"/>
      <c r="AJH558"/>
      <c r="AJI558"/>
      <c r="AJJ558"/>
      <c r="AJK558"/>
      <c r="AJL558"/>
      <c r="AJM558"/>
      <c r="AJN558"/>
      <c r="AJO558"/>
      <c r="AJP558"/>
      <c r="AJQ558"/>
      <c r="AJR558"/>
      <c r="AJS558"/>
      <c r="AJT558"/>
      <c r="AJU558"/>
      <c r="AJV558"/>
      <c r="AJW558"/>
      <c r="AJX558"/>
      <c r="AJY558"/>
      <c r="AJZ558"/>
      <c r="AKA558"/>
      <c r="AKB558"/>
      <c r="AKC558"/>
      <c r="AKD558"/>
      <c r="AKE558"/>
      <c r="AKF558"/>
      <c r="AKG558"/>
      <c r="AKH558"/>
      <c r="AKI558"/>
      <c r="AKJ558"/>
      <c r="AKK558"/>
      <c r="AKL558"/>
      <c r="AKM558"/>
      <c r="AKN558"/>
      <c r="AKO558"/>
      <c r="AKP558"/>
      <c r="AKQ558"/>
      <c r="AKR558"/>
      <c r="AKS558"/>
      <c r="AKT558"/>
      <c r="AKU558"/>
      <c r="AKV558"/>
      <c r="AKW558"/>
      <c r="AKX558"/>
      <c r="AKY558"/>
      <c r="AKZ558"/>
      <c r="ALA558"/>
      <c r="ALB558"/>
      <c r="ALC558"/>
      <c r="ALD558"/>
      <c r="ALE558"/>
      <c r="ALF558"/>
      <c r="ALG558"/>
      <c r="ALH558"/>
      <c r="ALI558"/>
      <c r="ALJ558"/>
      <c r="ALK558"/>
      <c r="ALL558"/>
      <c r="ALM558"/>
      <c r="ALN558"/>
      <c r="ALO558"/>
      <c r="ALP558"/>
      <c r="ALQ558"/>
      <c r="ALR558"/>
      <c r="ALS558"/>
      <c r="ALT558"/>
      <c r="ALU558"/>
      <c r="ALV558"/>
      <c r="ALW558"/>
      <c r="ALX558"/>
      <c r="ALY558"/>
      <c r="ALZ558"/>
      <c r="AMA558"/>
      <c r="AMB558"/>
      <c r="AMC558"/>
      <c r="AMD558"/>
      <c r="AME558"/>
      <c r="AMF558"/>
      <c r="AMG558"/>
      <c r="AMH558"/>
      <c r="AMI558"/>
      <c r="AMJ558"/>
    </row>
    <row r="559" spans="1:1024" ht="20" customHeight="1" x14ac:dyDescent="0.2">
      <c r="A559"/>
      <c r="B559"/>
      <c r="C559"/>
      <c r="D559"/>
      <c r="E559" s="2"/>
      <c r="F559" s="2"/>
      <c r="G559" s="271"/>
      <c r="H559" s="240"/>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c r="AAA559"/>
      <c r="AAB559"/>
      <c r="AAC559"/>
      <c r="AAD559"/>
      <c r="AAE559"/>
      <c r="AAF559"/>
      <c r="AAG559"/>
      <c r="AAH559"/>
      <c r="AAI559"/>
      <c r="AAJ559"/>
      <c r="AAK559"/>
      <c r="AAL559"/>
      <c r="AAM559"/>
      <c r="AAN559"/>
      <c r="AAO559"/>
      <c r="AAP559"/>
      <c r="AAQ559"/>
      <c r="AAR559"/>
      <c r="AAS559"/>
      <c r="AAT559"/>
      <c r="AAU559"/>
      <c r="AAV559"/>
      <c r="AAW559"/>
      <c r="AAX559"/>
      <c r="AAY559"/>
      <c r="AAZ559"/>
      <c r="ABA559"/>
      <c r="ABB559"/>
      <c r="ABC559"/>
      <c r="ABD559"/>
      <c r="ABE559"/>
      <c r="ABF559"/>
      <c r="ABG559"/>
      <c r="ABH559"/>
      <c r="ABI559"/>
      <c r="ABJ559"/>
      <c r="ABK559"/>
      <c r="ABL559"/>
      <c r="ABM559"/>
      <c r="ABN559"/>
      <c r="ABO559"/>
      <c r="ABP559"/>
      <c r="ABQ559"/>
      <c r="ABR559"/>
      <c r="ABS559"/>
      <c r="ABT559"/>
      <c r="ABU559"/>
      <c r="ABV559"/>
      <c r="ABW559"/>
      <c r="ABX559"/>
      <c r="ABY559"/>
      <c r="ABZ559"/>
      <c r="ACA559"/>
      <c r="ACB559"/>
      <c r="ACC559"/>
      <c r="ACD559"/>
      <c r="ACE559"/>
      <c r="ACF559"/>
      <c r="ACG559"/>
      <c r="ACH559"/>
      <c r="ACI559"/>
      <c r="ACJ559"/>
      <c r="ACK559"/>
      <c r="ACL559"/>
      <c r="ACM559"/>
      <c r="ACN559"/>
      <c r="ACO559"/>
      <c r="ACP559"/>
      <c r="ACQ559"/>
      <c r="ACR559"/>
      <c r="ACS559"/>
      <c r="ACT559"/>
      <c r="ACU559"/>
      <c r="ACV559"/>
      <c r="ACW559"/>
      <c r="ACX559"/>
      <c r="ACY559"/>
      <c r="ACZ559"/>
      <c r="ADA559"/>
      <c r="ADB559"/>
      <c r="ADC559"/>
      <c r="ADD559"/>
      <c r="ADE559"/>
      <c r="ADF559"/>
      <c r="ADG559"/>
      <c r="ADH559"/>
      <c r="ADI559"/>
      <c r="ADJ559"/>
      <c r="ADK559"/>
      <c r="ADL559"/>
      <c r="ADM559"/>
      <c r="ADN559"/>
      <c r="ADO559"/>
      <c r="ADP559"/>
      <c r="ADQ559"/>
      <c r="ADR559"/>
      <c r="ADS559"/>
      <c r="ADT559"/>
      <c r="ADU559"/>
      <c r="ADV559"/>
      <c r="ADW559"/>
      <c r="ADX559"/>
      <c r="ADY559"/>
      <c r="ADZ559"/>
      <c r="AEA559"/>
      <c r="AEB559"/>
      <c r="AEC559"/>
      <c r="AED559"/>
      <c r="AEE559"/>
      <c r="AEF559"/>
      <c r="AEG559"/>
      <c r="AEH559"/>
      <c r="AEI559"/>
      <c r="AEJ559"/>
      <c r="AEK559"/>
      <c r="AEL559"/>
      <c r="AEM559"/>
      <c r="AEN559"/>
      <c r="AEO559"/>
      <c r="AEP559"/>
      <c r="AEQ559"/>
      <c r="AER559"/>
      <c r="AES559"/>
      <c r="AET559"/>
      <c r="AEU559"/>
      <c r="AEV559"/>
      <c r="AEW559"/>
      <c r="AEX559"/>
      <c r="AEY559"/>
      <c r="AEZ559"/>
      <c r="AFA559"/>
      <c r="AFB559"/>
      <c r="AFC559"/>
      <c r="AFD559"/>
      <c r="AFE559"/>
      <c r="AFF559"/>
      <c r="AFG559"/>
      <c r="AFH559"/>
      <c r="AFI559"/>
      <c r="AFJ559"/>
      <c r="AFK559"/>
      <c r="AFL559"/>
      <c r="AFM559"/>
      <c r="AFN559"/>
      <c r="AFO559"/>
      <c r="AFP559"/>
      <c r="AFQ559"/>
      <c r="AFR559"/>
      <c r="AFS559"/>
      <c r="AFT559"/>
      <c r="AFU559"/>
      <c r="AFV559"/>
      <c r="AFW559"/>
      <c r="AFX559"/>
      <c r="AFY559"/>
      <c r="AFZ559"/>
      <c r="AGA559"/>
      <c r="AGB559"/>
      <c r="AGC559"/>
      <c r="AGD559"/>
      <c r="AGE559"/>
      <c r="AGF559"/>
      <c r="AGG559"/>
      <c r="AGH559"/>
      <c r="AGI559"/>
      <c r="AGJ559"/>
      <c r="AGK559"/>
      <c r="AGL559"/>
      <c r="AGM559"/>
      <c r="AGN559"/>
      <c r="AGO559"/>
      <c r="AGP559"/>
      <c r="AGQ559"/>
      <c r="AGR559"/>
      <c r="AGS559"/>
      <c r="AGT559"/>
      <c r="AGU559"/>
      <c r="AGV559"/>
      <c r="AGW559"/>
      <c r="AGX559"/>
      <c r="AGY559"/>
      <c r="AGZ559"/>
      <c r="AHA559"/>
      <c r="AHB559"/>
      <c r="AHC559"/>
      <c r="AHD559"/>
      <c r="AHE559"/>
      <c r="AHF559"/>
      <c r="AHG559"/>
      <c r="AHH559"/>
      <c r="AHI559"/>
      <c r="AHJ559"/>
      <c r="AHK559"/>
      <c r="AHL559"/>
      <c r="AHM559"/>
      <c r="AHN559"/>
      <c r="AHO559"/>
      <c r="AHP559"/>
      <c r="AHQ559"/>
      <c r="AHR559"/>
      <c r="AHS559"/>
      <c r="AHT559"/>
      <c r="AHU559"/>
      <c r="AHV559"/>
      <c r="AHW559"/>
      <c r="AHX559"/>
      <c r="AHY559"/>
      <c r="AHZ559"/>
      <c r="AIA559"/>
      <c r="AIB559"/>
      <c r="AIC559"/>
      <c r="AID559"/>
      <c r="AIE559"/>
      <c r="AIF559"/>
      <c r="AIG559"/>
      <c r="AIH559"/>
      <c r="AII559"/>
      <c r="AIJ559"/>
      <c r="AIK559"/>
      <c r="AIL559"/>
      <c r="AIM559"/>
      <c r="AIN559"/>
      <c r="AIO559"/>
      <c r="AIP559"/>
      <c r="AIQ559"/>
      <c r="AIR559"/>
      <c r="AIS559"/>
      <c r="AIT559"/>
      <c r="AIU559"/>
      <c r="AIV559"/>
      <c r="AIW559"/>
      <c r="AIX559"/>
      <c r="AIY559"/>
      <c r="AIZ559"/>
      <c r="AJA559"/>
      <c r="AJB559"/>
      <c r="AJC559"/>
      <c r="AJD559"/>
      <c r="AJE559"/>
      <c r="AJF559"/>
      <c r="AJG559"/>
      <c r="AJH559"/>
      <c r="AJI559"/>
      <c r="AJJ559"/>
      <c r="AJK559"/>
      <c r="AJL559"/>
      <c r="AJM559"/>
      <c r="AJN559"/>
      <c r="AJO559"/>
      <c r="AJP559"/>
      <c r="AJQ559"/>
      <c r="AJR559"/>
      <c r="AJS559"/>
      <c r="AJT559"/>
      <c r="AJU559"/>
      <c r="AJV559"/>
      <c r="AJW559"/>
      <c r="AJX559"/>
      <c r="AJY559"/>
      <c r="AJZ559"/>
      <c r="AKA559"/>
      <c r="AKB559"/>
      <c r="AKC559"/>
      <c r="AKD559"/>
      <c r="AKE559"/>
      <c r="AKF559"/>
      <c r="AKG559"/>
      <c r="AKH559"/>
      <c r="AKI559"/>
      <c r="AKJ559"/>
      <c r="AKK559"/>
      <c r="AKL559"/>
      <c r="AKM559"/>
      <c r="AKN559"/>
      <c r="AKO559"/>
      <c r="AKP559"/>
      <c r="AKQ559"/>
      <c r="AKR559"/>
      <c r="AKS559"/>
      <c r="AKT559"/>
      <c r="AKU559"/>
      <c r="AKV559"/>
      <c r="AKW559"/>
      <c r="AKX559"/>
      <c r="AKY559"/>
      <c r="AKZ559"/>
      <c r="ALA559"/>
      <c r="ALB559"/>
      <c r="ALC559"/>
      <c r="ALD559"/>
      <c r="ALE559"/>
      <c r="ALF559"/>
      <c r="ALG559"/>
      <c r="ALH559"/>
      <c r="ALI559"/>
      <c r="ALJ559"/>
      <c r="ALK559"/>
      <c r="ALL559"/>
      <c r="ALM559"/>
      <c r="ALN559"/>
      <c r="ALO559"/>
      <c r="ALP559"/>
      <c r="ALQ559"/>
      <c r="ALR559"/>
      <c r="ALS559"/>
      <c r="ALT559"/>
      <c r="ALU559"/>
      <c r="ALV559"/>
      <c r="ALW559"/>
      <c r="ALX559"/>
      <c r="ALY559"/>
      <c r="ALZ559"/>
      <c r="AMA559"/>
      <c r="AMB559"/>
      <c r="AMC559"/>
      <c r="AMD559"/>
      <c r="AME559"/>
      <c r="AMF559"/>
      <c r="AMG559"/>
      <c r="AMH559"/>
      <c r="AMI559"/>
      <c r="AMJ559"/>
    </row>
    <row r="560" spans="1:1024" ht="20" customHeight="1" x14ac:dyDescent="0.2">
      <c r="A560"/>
      <c r="B560"/>
      <c r="C560"/>
      <c r="D560"/>
      <c r="E560" s="2"/>
      <c r="F560" s="2"/>
      <c r="G560" s="271"/>
      <c r="H560" s="24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c r="IW560"/>
      <c r="IX560"/>
      <c r="IY560"/>
      <c r="IZ560"/>
      <c r="JA560"/>
      <c r="JB560"/>
      <c r="JC560"/>
      <c r="JD560"/>
      <c r="JE560"/>
      <c r="JF560"/>
      <c r="JG560"/>
      <c r="JH560"/>
      <c r="JI560"/>
      <c r="JJ560"/>
      <c r="JK560"/>
      <c r="JL560"/>
      <c r="JM560"/>
      <c r="JN560"/>
      <c r="JO560"/>
      <c r="JP560"/>
      <c r="JQ560"/>
      <c r="JR560"/>
      <c r="JS560"/>
      <c r="JT560"/>
      <c r="JU560"/>
      <c r="JV560"/>
      <c r="JW560"/>
      <c r="JX560"/>
      <c r="JY560"/>
      <c r="JZ560"/>
      <c r="KA560"/>
      <c r="KB560"/>
      <c r="KC560"/>
      <c r="KD560"/>
      <c r="KE560"/>
      <c r="KF560"/>
      <c r="KG560"/>
      <c r="KH560"/>
      <c r="KI560"/>
      <c r="KJ560"/>
      <c r="KK560"/>
      <c r="KL560"/>
      <c r="KM560"/>
      <c r="KN560"/>
      <c r="KO560"/>
      <c r="KP560"/>
      <c r="KQ560"/>
      <c r="KR560"/>
      <c r="KS560"/>
      <c r="KT560"/>
      <c r="KU560"/>
      <c r="KV560"/>
      <c r="KW560"/>
      <c r="KX560"/>
      <c r="KY560"/>
      <c r="KZ560"/>
      <c r="LA560"/>
      <c r="LB560"/>
      <c r="LC560"/>
      <c r="LD560"/>
      <c r="LE560"/>
      <c r="LF560"/>
      <c r="LG560"/>
      <c r="LH560"/>
      <c r="LI560"/>
      <c r="LJ560"/>
      <c r="LK560"/>
      <c r="LL560"/>
      <c r="LM560"/>
      <c r="LN560"/>
      <c r="LO560"/>
      <c r="LP560"/>
      <c r="LQ560"/>
      <c r="LR560"/>
      <c r="LS560"/>
      <c r="LT560"/>
      <c r="LU560"/>
      <c r="LV560"/>
      <c r="LW560"/>
      <c r="LX560"/>
      <c r="LY560"/>
      <c r="LZ560"/>
      <c r="MA560"/>
      <c r="MB560"/>
      <c r="MC560"/>
      <c r="MD560"/>
      <c r="ME560"/>
      <c r="MF560"/>
      <c r="MG560"/>
      <c r="MH560"/>
      <c r="MI560"/>
      <c r="MJ560"/>
      <c r="MK560"/>
      <c r="ML560"/>
      <c r="MM560"/>
      <c r="MN560"/>
      <c r="MO560"/>
      <c r="MP560"/>
      <c r="MQ560"/>
      <c r="MR560"/>
      <c r="MS560"/>
      <c r="MT560"/>
      <c r="MU560"/>
      <c r="MV560"/>
      <c r="MW560"/>
      <c r="MX560"/>
      <c r="MY560"/>
      <c r="MZ560"/>
      <c r="NA560"/>
      <c r="NB560"/>
      <c r="NC560"/>
      <c r="ND560"/>
      <c r="NE560"/>
      <c r="NF560"/>
      <c r="NG560"/>
      <c r="NH560"/>
      <c r="NI560"/>
      <c r="NJ560"/>
      <c r="NK560"/>
      <c r="NL560"/>
      <c r="NM560"/>
      <c r="NN560"/>
      <c r="NO560"/>
      <c r="NP560"/>
      <c r="NQ560"/>
      <c r="NR560"/>
      <c r="NS560"/>
      <c r="NT560"/>
      <c r="NU560"/>
      <c r="NV560"/>
      <c r="NW560"/>
      <c r="NX560"/>
      <c r="NY560"/>
      <c r="NZ560"/>
      <c r="OA560"/>
      <c r="OB560"/>
      <c r="OC560"/>
      <c r="OD560"/>
      <c r="OE560"/>
      <c r="OF560"/>
      <c r="OG560"/>
      <c r="OH560"/>
      <c r="OI560"/>
      <c r="OJ560"/>
      <c r="OK560"/>
      <c r="OL560"/>
      <c r="OM560"/>
      <c r="ON560"/>
      <c r="OO560"/>
      <c r="OP560"/>
      <c r="OQ560"/>
      <c r="OR560"/>
      <c r="OS560"/>
      <c r="OT560"/>
      <c r="OU560"/>
      <c r="OV560"/>
      <c r="OW560"/>
      <c r="OX560"/>
      <c r="OY560"/>
      <c r="OZ560"/>
      <c r="PA560"/>
      <c r="PB560"/>
      <c r="PC560"/>
      <c r="PD560"/>
      <c r="PE560"/>
      <c r="PF560"/>
      <c r="PG560"/>
      <c r="PH560"/>
      <c r="PI560"/>
      <c r="PJ560"/>
      <c r="PK560"/>
      <c r="PL560"/>
      <c r="PM560"/>
      <c r="PN560"/>
      <c r="PO560"/>
      <c r="PP560"/>
      <c r="PQ560"/>
      <c r="PR560"/>
      <c r="PS560"/>
      <c r="PT560"/>
      <c r="PU560"/>
      <c r="PV560"/>
      <c r="PW560"/>
      <c r="PX560"/>
      <c r="PY560"/>
      <c r="PZ560"/>
      <c r="QA560"/>
      <c r="QB560"/>
      <c r="QC560"/>
      <c r="QD560"/>
      <c r="QE560"/>
      <c r="QF560"/>
      <c r="QG560"/>
      <c r="QH560"/>
      <c r="QI560"/>
      <c r="QJ560"/>
      <c r="QK560"/>
      <c r="QL560"/>
      <c r="QM560"/>
      <c r="QN560"/>
      <c r="QO560"/>
      <c r="QP560"/>
      <c r="QQ560"/>
      <c r="QR560"/>
      <c r="QS560"/>
      <c r="QT560"/>
      <c r="QU560"/>
      <c r="QV560"/>
      <c r="QW560"/>
      <c r="QX560"/>
      <c r="QY560"/>
      <c r="QZ560"/>
      <c r="RA560"/>
      <c r="RB560"/>
      <c r="RC560"/>
      <c r="RD560"/>
      <c r="RE560"/>
      <c r="RF560"/>
      <c r="RG560"/>
      <c r="RH560"/>
      <c r="RI560"/>
      <c r="RJ560"/>
      <c r="RK560"/>
      <c r="RL560"/>
      <c r="RM560"/>
      <c r="RN560"/>
      <c r="RO560"/>
      <c r="RP560"/>
      <c r="RQ560"/>
      <c r="RR560"/>
      <c r="RS560"/>
      <c r="RT560"/>
      <c r="RU560"/>
      <c r="RV560"/>
      <c r="RW560"/>
      <c r="RX560"/>
      <c r="RY560"/>
      <c r="RZ560"/>
      <c r="SA560"/>
      <c r="SB560"/>
      <c r="SC560"/>
      <c r="SD560"/>
      <c r="SE560"/>
      <c r="SF560"/>
      <c r="SG560"/>
      <c r="SH560"/>
      <c r="SI560"/>
      <c r="SJ560"/>
      <c r="SK560"/>
      <c r="SL560"/>
      <c r="SM560"/>
      <c r="SN560"/>
      <c r="SO560"/>
      <c r="SP560"/>
      <c r="SQ560"/>
      <c r="SR560"/>
      <c r="SS560"/>
      <c r="ST560"/>
      <c r="SU560"/>
      <c r="SV560"/>
      <c r="SW560"/>
      <c r="SX560"/>
      <c r="SY560"/>
      <c r="SZ560"/>
      <c r="TA560"/>
      <c r="TB560"/>
      <c r="TC560"/>
      <c r="TD560"/>
      <c r="TE560"/>
      <c r="TF560"/>
      <c r="TG560"/>
      <c r="TH560"/>
      <c r="TI560"/>
      <c r="TJ560"/>
      <c r="TK560"/>
      <c r="TL560"/>
      <c r="TM560"/>
      <c r="TN560"/>
      <c r="TO560"/>
      <c r="TP560"/>
      <c r="TQ560"/>
      <c r="TR560"/>
      <c r="TS560"/>
      <c r="TT560"/>
      <c r="TU560"/>
      <c r="TV560"/>
      <c r="TW560"/>
      <c r="TX560"/>
      <c r="TY560"/>
      <c r="TZ560"/>
      <c r="UA560"/>
      <c r="UB560"/>
      <c r="UC560"/>
      <c r="UD560"/>
      <c r="UE560"/>
      <c r="UF560"/>
      <c r="UG560"/>
      <c r="UH560"/>
      <c r="UI560"/>
      <c r="UJ560"/>
      <c r="UK560"/>
      <c r="UL560"/>
      <c r="UM560"/>
      <c r="UN560"/>
      <c r="UO560"/>
      <c r="UP560"/>
      <c r="UQ560"/>
      <c r="UR560"/>
      <c r="US560"/>
      <c r="UT560"/>
      <c r="UU560"/>
      <c r="UV560"/>
      <c r="UW560"/>
      <c r="UX560"/>
      <c r="UY560"/>
      <c r="UZ560"/>
      <c r="VA560"/>
      <c r="VB560"/>
      <c r="VC560"/>
      <c r="VD560"/>
      <c r="VE560"/>
      <c r="VF560"/>
      <c r="VG560"/>
      <c r="VH560"/>
      <c r="VI560"/>
      <c r="VJ560"/>
      <c r="VK560"/>
      <c r="VL560"/>
      <c r="VM560"/>
      <c r="VN560"/>
      <c r="VO560"/>
      <c r="VP560"/>
      <c r="VQ560"/>
      <c r="VR560"/>
      <c r="VS560"/>
      <c r="VT560"/>
      <c r="VU560"/>
      <c r="VV560"/>
      <c r="VW560"/>
      <c r="VX560"/>
      <c r="VY560"/>
      <c r="VZ560"/>
      <c r="WA560"/>
      <c r="WB560"/>
      <c r="WC560"/>
      <c r="WD560"/>
      <c r="WE560"/>
      <c r="WF560"/>
      <c r="WG560"/>
      <c r="WH560"/>
      <c r="WI560"/>
      <c r="WJ560"/>
      <c r="WK560"/>
      <c r="WL560"/>
      <c r="WM560"/>
      <c r="WN560"/>
      <c r="WO560"/>
      <c r="WP560"/>
      <c r="WQ560"/>
      <c r="WR560"/>
      <c r="WS560"/>
      <c r="WT560"/>
      <c r="WU560"/>
      <c r="WV560"/>
      <c r="WW560"/>
      <c r="WX560"/>
      <c r="WY560"/>
      <c r="WZ560"/>
      <c r="XA560"/>
      <c r="XB560"/>
      <c r="XC560"/>
      <c r="XD560"/>
      <c r="XE560"/>
      <c r="XF560"/>
      <c r="XG560"/>
      <c r="XH560"/>
      <c r="XI560"/>
      <c r="XJ560"/>
      <c r="XK560"/>
      <c r="XL560"/>
      <c r="XM560"/>
      <c r="XN560"/>
      <c r="XO560"/>
      <c r="XP560"/>
      <c r="XQ560"/>
      <c r="XR560"/>
      <c r="XS560"/>
      <c r="XT560"/>
      <c r="XU560"/>
      <c r="XV560"/>
      <c r="XW560"/>
      <c r="XX560"/>
      <c r="XY560"/>
      <c r="XZ560"/>
      <c r="YA560"/>
      <c r="YB560"/>
      <c r="YC560"/>
      <c r="YD560"/>
      <c r="YE560"/>
      <c r="YF560"/>
      <c r="YG560"/>
      <c r="YH560"/>
      <c r="YI560"/>
      <c r="YJ560"/>
      <c r="YK560"/>
      <c r="YL560"/>
      <c r="YM560"/>
      <c r="YN560"/>
      <c r="YO560"/>
      <c r="YP560"/>
      <c r="YQ560"/>
      <c r="YR560"/>
      <c r="YS560"/>
      <c r="YT560"/>
      <c r="YU560"/>
      <c r="YV560"/>
      <c r="YW560"/>
      <c r="YX560"/>
      <c r="YY560"/>
      <c r="YZ560"/>
      <c r="ZA560"/>
      <c r="ZB560"/>
      <c r="ZC560"/>
      <c r="ZD560"/>
      <c r="ZE560"/>
      <c r="ZF560"/>
      <c r="ZG560"/>
      <c r="ZH560"/>
      <c r="ZI560"/>
      <c r="ZJ560"/>
      <c r="ZK560"/>
      <c r="ZL560"/>
      <c r="ZM560"/>
      <c r="ZN560"/>
      <c r="ZO560"/>
      <c r="ZP560"/>
      <c r="ZQ560"/>
      <c r="ZR560"/>
      <c r="ZS560"/>
      <c r="ZT560"/>
      <c r="ZU560"/>
      <c r="ZV560"/>
      <c r="ZW560"/>
      <c r="ZX560"/>
      <c r="ZY560"/>
      <c r="ZZ560"/>
      <c r="AAA560"/>
      <c r="AAB560"/>
      <c r="AAC560"/>
      <c r="AAD560"/>
      <c r="AAE560"/>
      <c r="AAF560"/>
      <c r="AAG560"/>
      <c r="AAH560"/>
      <c r="AAI560"/>
      <c r="AAJ560"/>
      <c r="AAK560"/>
      <c r="AAL560"/>
      <c r="AAM560"/>
      <c r="AAN560"/>
      <c r="AAO560"/>
      <c r="AAP560"/>
      <c r="AAQ560"/>
      <c r="AAR560"/>
      <c r="AAS560"/>
      <c r="AAT560"/>
      <c r="AAU560"/>
      <c r="AAV560"/>
      <c r="AAW560"/>
      <c r="AAX560"/>
      <c r="AAY560"/>
      <c r="AAZ560"/>
      <c r="ABA560"/>
      <c r="ABB560"/>
      <c r="ABC560"/>
      <c r="ABD560"/>
      <c r="ABE560"/>
      <c r="ABF560"/>
      <c r="ABG560"/>
      <c r="ABH560"/>
      <c r="ABI560"/>
      <c r="ABJ560"/>
      <c r="ABK560"/>
      <c r="ABL560"/>
      <c r="ABM560"/>
      <c r="ABN560"/>
      <c r="ABO560"/>
      <c r="ABP560"/>
      <c r="ABQ560"/>
      <c r="ABR560"/>
      <c r="ABS560"/>
      <c r="ABT560"/>
      <c r="ABU560"/>
      <c r="ABV560"/>
      <c r="ABW560"/>
      <c r="ABX560"/>
      <c r="ABY560"/>
      <c r="ABZ560"/>
      <c r="ACA560"/>
      <c r="ACB560"/>
      <c r="ACC560"/>
      <c r="ACD560"/>
      <c r="ACE560"/>
      <c r="ACF560"/>
      <c r="ACG560"/>
      <c r="ACH560"/>
      <c r="ACI560"/>
      <c r="ACJ560"/>
      <c r="ACK560"/>
      <c r="ACL560"/>
      <c r="ACM560"/>
      <c r="ACN560"/>
      <c r="ACO560"/>
      <c r="ACP560"/>
      <c r="ACQ560"/>
      <c r="ACR560"/>
      <c r="ACS560"/>
      <c r="ACT560"/>
      <c r="ACU560"/>
      <c r="ACV560"/>
      <c r="ACW560"/>
      <c r="ACX560"/>
      <c r="ACY560"/>
      <c r="ACZ560"/>
      <c r="ADA560"/>
      <c r="ADB560"/>
      <c r="ADC560"/>
      <c r="ADD560"/>
      <c r="ADE560"/>
      <c r="ADF560"/>
      <c r="ADG560"/>
      <c r="ADH560"/>
      <c r="ADI560"/>
      <c r="ADJ560"/>
      <c r="ADK560"/>
      <c r="ADL560"/>
      <c r="ADM560"/>
      <c r="ADN560"/>
      <c r="ADO560"/>
      <c r="ADP560"/>
      <c r="ADQ560"/>
      <c r="ADR560"/>
      <c r="ADS560"/>
      <c r="ADT560"/>
      <c r="ADU560"/>
      <c r="ADV560"/>
      <c r="ADW560"/>
      <c r="ADX560"/>
      <c r="ADY560"/>
      <c r="ADZ560"/>
      <c r="AEA560"/>
      <c r="AEB560"/>
      <c r="AEC560"/>
      <c r="AED560"/>
      <c r="AEE560"/>
      <c r="AEF560"/>
      <c r="AEG560"/>
      <c r="AEH560"/>
      <c r="AEI560"/>
      <c r="AEJ560"/>
      <c r="AEK560"/>
      <c r="AEL560"/>
      <c r="AEM560"/>
      <c r="AEN560"/>
      <c r="AEO560"/>
      <c r="AEP560"/>
      <c r="AEQ560"/>
      <c r="AER560"/>
      <c r="AES560"/>
      <c r="AET560"/>
      <c r="AEU560"/>
      <c r="AEV560"/>
      <c r="AEW560"/>
      <c r="AEX560"/>
      <c r="AEY560"/>
      <c r="AEZ560"/>
      <c r="AFA560"/>
      <c r="AFB560"/>
      <c r="AFC560"/>
      <c r="AFD560"/>
      <c r="AFE560"/>
      <c r="AFF560"/>
      <c r="AFG560"/>
      <c r="AFH560"/>
      <c r="AFI560"/>
      <c r="AFJ560"/>
      <c r="AFK560"/>
      <c r="AFL560"/>
      <c r="AFM560"/>
      <c r="AFN560"/>
      <c r="AFO560"/>
      <c r="AFP560"/>
      <c r="AFQ560"/>
      <c r="AFR560"/>
      <c r="AFS560"/>
      <c r="AFT560"/>
      <c r="AFU560"/>
      <c r="AFV560"/>
      <c r="AFW560"/>
      <c r="AFX560"/>
      <c r="AFY560"/>
      <c r="AFZ560"/>
      <c r="AGA560"/>
      <c r="AGB560"/>
      <c r="AGC560"/>
      <c r="AGD560"/>
      <c r="AGE560"/>
      <c r="AGF560"/>
      <c r="AGG560"/>
      <c r="AGH560"/>
      <c r="AGI560"/>
      <c r="AGJ560"/>
      <c r="AGK560"/>
      <c r="AGL560"/>
      <c r="AGM560"/>
      <c r="AGN560"/>
      <c r="AGO560"/>
      <c r="AGP560"/>
      <c r="AGQ560"/>
      <c r="AGR560"/>
      <c r="AGS560"/>
      <c r="AGT560"/>
      <c r="AGU560"/>
      <c r="AGV560"/>
      <c r="AGW560"/>
      <c r="AGX560"/>
      <c r="AGY560"/>
      <c r="AGZ560"/>
      <c r="AHA560"/>
      <c r="AHB560"/>
      <c r="AHC560"/>
      <c r="AHD560"/>
      <c r="AHE560"/>
      <c r="AHF560"/>
      <c r="AHG560"/>
      <c r="AHH560"/>
      <c r="AHI560"/>
      <c r="AHJ560"/>
      <c r="AHK560"/>
      <c r="AHL560"/>
      <c r="AHM560"/>
      <c r="AHN560"/>
      <c r="AHO560"/>
      <c r="AHP560"/>
      <c r="AHQ560"/>
      <c r="AHR560"/>
      <c r="AHS560"/>
      <c r="AHT560"/>
      <c r="AHU560"/>
      <c r="AHV560"/>
      <c r="AHW560"/>
      <c r="AHX560"/>
      <c r="AHY560"/>
      <c r="AHZ560"/>
      <c r="AIA560"/>
      <c r="AIB560"/>
      <c r="AIC560"/>
      <c r="AID560"/>
      <c r="AIE560"/>
      <c r="AIF560"/>
      <c r="AIG560"/>
      <c r="AIH560"/>
      <c r="AII560"/>
      <c r="AIJ560"/>
      <c r="AIK560"/>
      <c r="AIL560"/>
      <c r="AIM560"/>
      <c r="AIN560"/>
      <c r="AIO560"/>
      <c r="AIP560"/>
      <c r="AIQ560"/>
      <c r="AIR560"/>
      <c r="AIS560"/>
      <c r="AIT560"/>
      <c r="AIU560"/>
      <c r="AIV560"/>
      <c r="AIW560"/>
      <c r="AIX560"/>
      <c r="AIY560"/>
      <c r="AIZ560"/>
      <c r="AJA560"/>
      <c r="AJB560"/>
      <c r="AJC560"/>
      <c r="AJD560"/>
      <c r="AJE560"/>
      <c r="AJF560"/>
      <c r="AJG560"/>
      <c r="AJH560"/>
      <c r="AJI560"/>
      <c r="AJJ560"/>
      <c r="AJK560"/>
      <c r="AJL560"/>
      <c r="AJM560"/>
      <c r="AJN560"/>
      <c r="AJO560"/>
      <c r="AJP560"/>
      <c r="AJQ560"/>
      <c r="AJR560"/>
      <c r="AJS560"/>
      <c r="AJT560"/>
      <c r="AJU560"/>
      <c r="AJV560"/>
      <c r="AJW560"/>
      <c r="AJX560"/>
      <c r="AJY560"/>
      <c r="AJZ560"/>
      <c r="AKA560"/>
      <c r="AKB560"/>
      <c r="AKC560"/>
      <c r="AKD560"/>
      <c r="AKE560"/>
      <c r="AKF560"/>
      <c r="AKG560"/>
      <c r="AKH560"/>
      <c r="AKI560"/>
      <c r="AKJ560"/>
      <c r="AKK560"/>
      <c r="AKL560"/>
      <c r="AKM560"/>
      <c r="AKN560"/>
      <c r="AKO560"/>
      <c r="AKP560"/>
      <c r="AKQ560"/>
      <c r="AKR560"/>
      <c r="AKS560"/>
      <c r="AKT560"/>
      <c r="AKU560"/>
      <c r="AKV560"/>
      <c r="AKW560"/>
      <c r="AKX560"/>
      <c r="AKY560"/>
      <c r="AKZ560"/>
      <c r="ALA560"/>
      <c r="ALB560"/>
      <c r="ALC560"/>
      <c r="ALD560"/>
      <c r="ALE560"/>
      <c r="ALF560"/>
      <c r="ALG560"/>
      <c r="ALH560"/>
      <c r="ALI560"/>
      <c r="ALJ560"/>
      <c r="ALK560"/>
      <c r="ALL560"/>
      <c r="ALM560"/>
      <c r="ALN560"/>
      <c r="ALO560"/>
      <c r="ALP560"/>
      <c r="ALQ560"/>
      <c r="ALR560"/>
      <c r="ALS560"/>
      <c r="ALT560"/>
      <c r="ALU560"/>
      <c r="ALV560"/>
      <c r="ALW560"/>
      <c r="ALX560"/>
      <c r="ALY560"/>
      <c r="ALZ560"/>
      <c r="AMA560"/>
      <c r="AMB560"/>
      <c r="AMC560"/>
      <c r="AMD560"/>
      <c r="AME560"/>
      <c r="AMF560"/>
      <c r="AMG560"/>
      <c r="AMH560"/>
      <c r="AMI560"/>
      <c r="AMJ560"/>
    </row>
    <row r="561" spans="1:1024" ht="20" customHeight="1" x14ac:dyDescent="0.2">
      <c r="A561"/>
      <c r="B561"/>
      <c r="C561"/>
      <c r="D561"/>
      <c r="E561" s="2"/>
      <c r="F561" s="2"/>
      <c r="G561" s="271"/>
      <c r="H561" s="240"/>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c r="AAA561"/>
      <c r="AAB561"/>
      <c r="AAC561"/>
      <c r="AAD561"/>
      <c r="AAE561"/>
      <c r="AAF561"/>
      <c r="AAG561"/>
      <c r="AAH561"/>
      <c r="AAI561"/>
      <c r="AAJ561"/>
      <c r="AAK561"/>
      <c r="AAL561"/>
      <c r="AAM561"/>
      <c r="AAN561"/>
      <c r="AAO561"/>
      <c r="AAP561"/>
      <c r="AAQ561"/>
      <c r="AAR561"/>
      <c r="AAS561"/>
      <c r="AAT561"/>
      <c r="AAU561"/>
      <c r="AAV561"/>
      <c r="AAW561"/>
      <c r="AAX561"/>
      <c r="AAY561"/>
      <c r="AAZ561"/>
      <c r="ABA561"/>
      <c r="ABB561"/>
      <c r="ABC561"/>
      <c r="ABD561"/>
      <c r="ABE561"/>
      <c r="ABF561"/>
      <c r="ABG561"/>
      <c r="ABH561"/>
      <c r="ABI561"/>
      <c r="ABJ561"/>
      <c r="ABK561"/>
      <c r="ABL561"/>
      <c r="ABM561"/>
      <c r="ABN561"/>
      <c r="ABO561"/>
      <c r="ABP561"/>
      <c r="ABQ561"/>
      <c r="ABR561"/>
      <c r="ABS561"/>
      <c r="ABT561"/>
      <c r="ABU561"/>
      <c r="ABV561"/>
      <c r="ABW561"/>
      <c r="ABX561"/>
      <c r="ABY561"/>
      <c r="ABZ561"/>
      <c r="ACA561"/>
      <c r="ACB561"/>
      <c r="ACC561"/>
      <c r="ACD561"/>
      <c r="ACE561"/>
      <c r="ACF561"/>
      <c r="ACG561"/>
      <c r="ACH561"/>
      <c r="ACI561"/>
      <c r="ACJ561"/>
      <c r="ACK561"/>
      <c r="ACL561"/>
      <c r="ACM561"/>
      <c r="ACN561"/>
      <c r="ACO561"/>
      <c r="ACP561"/>
      <c r="ACQ561"/>
      <c r="ACR561"/>
      <c r="ACS561"/>
      <c r="ACT561"/>
      <c r="ACU561"/>
      <c r="ACV561"/>
      <c r="ACW561"/>
      <c r="ACX561"/>
      <c r="ACY561"/>
      <c r="ACZ561"/>
      <c r="ADA561"/>
      <c r="ADB561"/>
      <c r="ADC561"/>
      <c r="ADD561"/>
      <c r="ADE561"/>
      <c r="ADF561"/>
      <c r="ADG561"/>
      <c r="ADH561"/>
      <c r="ADI561"/>
      <c r="ADJ561"/>
      <c r="ADK561"/>
      <c r="ADL561"/>
      <c r="ADM561"/>
      <c r="ADN561"/>
      <c r="ADO561"/>
      <c r="ADP561"/>
      <c r="ADQ561"/>
      <c r="ADR561"/>
      <c r="ADS561"/>
      <c r="ADT561"/>
      <c r="ADU561"/>
      <c r="ADV561"/>
      <c r="ADW561"/>
      <c r="ADX561"/>
      <c r="ADY561"/>
      <c r="ADZ561"/>
      <c r="AEA561"/>
      <c r="AEB561"/>
      <c r="AEC561"/>
      <c r="AED561"/>
      <c r="AEE561"/>
      <c r="AEF561"/>
      <c r="AEG561"/>
      <c r="AEH561"/>
      <c r="AEI561"/>
      <c r="AEJ561"/>
      <c r="AEK561"/>
      <c r="AEL561"/>
      <c r="AEM561"/>
      <c r="AEN561"/>
      <c r="AEO561"/>
      <c r="AEP561"/>
      <c r="AEQ561"/>
      <c r="AER561"/>
      <c r="AES561"/>
      <c r="AET561"/>
      <c r="AEU561"/>
      <c r="AEV561"/>
      <c r="AEW561"/>
      <c r="AEX561"/>
      <c r="AEY561"/>
      <c r="AEZ561"/>
      <c r="AFA561"/>
      <c r="AFB561"/>
      <c r="AFC561"/>
      <c r="AFD561"/>
      <c r="AFE561"/>
      <c r="AFF561"/>
      <c r="AFG561"/>
      <c r="AFH561"/>
      <c r="AFI561"/>
      <c r="AFJ561"/>
      <c r="AFK561"/>
      <c r="AFL561"/>
      <c r="AFM561"/>
      <c r="AFN561"/>
      <c r="AFO561"/>
      <c r="AFP561"/>
      <c r="AFQ561"/>
      <c r="AFR561"/>
      <c r="AFS561"/>
      <c r="AFT561"/>
      <c r="AFU561"/>
      <c r="AFV561"/>
      <c r="AFW561"/>
      <c r="AFX561"/>
      <c r="AFY561"/>
      <c r="AFZ561"/>
      <c r="AGA561"/>
      <c r="AGB561"/>
      <c r="AGC561"/>
      <c r="AGD561"/>
      <c r="AGE561"/>
      <c r="AGF561"/>
      <c r="AGG561"/>
      <c r="AGH561"/>
      <c r="AGI561"/>
      <c r="AGJ561"/>
      <c r="AGK561"/>
      <c r="AGL561"/>
      <c r="AGM561"/>
      <c r="AGN561"/>
      <c r="AGO561"/>
      <c r="AGP561"/>
      <c r="AGQ561"/>
      <c r="AGR561"/>
      <c r="AGS561"/>
      <c r="AGT561"/>
      <c r="AGU561"/>
      <c r="AGV561"/>
      <c r="AGW561"/>
      <c r="AGX561"/>
      <c r="AGY561"/>
      <c r="AGZ561"/>
      <c r="AHA561"/>
      <c r="AHB561"/>
      <c r="AHC561"/>
      <c r="AHD561"/>
      <c r="AHE561"/>
      <c r="AHF561"/>
      <c r="AHG561"/>
      <c r="AHH561"/>
      <c r="AHI561"/>
      <c r="AHJ561"/>
      <c r="AHK561"/>
      <c r="AHL561"/>
      <c r="AHM561"/>
      <c r="AHN561"/>
      <c r="AHO561"/>
      <c r="AHP561"/>
      <c r="AHQ561"/>
      <c r="AHR561"/>
      <c r="AHS561"/>
      <c r="AHT561"/>
      <c r="AHU561"/>
      <c r="AHV561"/>
      <c r="AHW561"/>
      <c r="AHX561"/>
      <c r="AHY561"/>
      <c r="AHZ561"/>
      <c r="AIA561"/>
      <c r="AIB561"/>
      <c r="AIC561"/>
      <c r="AID561"/>
      <c r="AIE561"/>
      <c r="AIF561"/>
      <c r="AIG561"/>
      <c r="AIH561"/>
      <c r="AII561"/>
      <c r="AIJ561"/>
      <c r="AIK561"/>
      <c r="AIL561"/>
      <c r="AIM561"/>
      <c r="AIN561"/>
      <c r="AIO561"/>
      <c r="AIP561"/>
      <c r="AIQ561"/>
      <c r="AIR561"/>
      <c r="AIS561"/>
      <c r="AIT561"/>
      <c r="AIU561"/>
      <c r="AIV561"/>
      <c r="AIW561"/>
      <c r="AIX561"/>
      <c r="AIY561"/>
      <c r="AIZ561"/>
      <c r="AJA561"/>
      <c r="AJB561"/>
      <c r="AJC561"/>
      <c r="AJD561"/>
      <c r="AJE561"/>
      <c r="AJF561"/>
      <c r="AJG561"/>
      <c r="AJH561"/>
      <c r="AJI561"/>
      <c r="AJJ561"/>
      <c r="AJK561"/>
      <c r="AJL561"/>
      <c r="AJM561"/>
      <c r="AJN561"/>
      <c r="AJO561"/>
      <c r="AJP561"/>
      <c r="AJQ561"/>
      <c r="AJR561"/>
      <c r="AJS561"/>
      <c r="AJT561"/>
      <c r="AJU561"/>
      <c r="AJV561"/>
      <c r="AJW561"/>
      <c r="AJX561"/>
      <c r="AJY561"/>
      <c r="AJZ561"/>
      <c r="AKA561"/>
      <c r="AKB561"/>
      <c r="AKC561"/>
      <c r="AKD561"/>
      <c r="AKE561"/>
      <c r="AKF561"/>
      <c r="AKG561"/>
      <c r="AKH561"/>
      <c r="AKI561"/>
      <c r="AKJ561"/>
      <c r="AKK561"/>
      <c r="AKL561"/>
      <c r="AKM561"/>
      <c r="AKN561"/>
      <c r="AKO561"/>
      <c r="AKP561"/>
      <c r="AKQ561"/>
      <c r="AKR561"/>
      <c r="AKS561"/>
      <c r="AKT561"/>
      <c r="AKU561"/>
      <c r="AKV561"/>
      <c r="AKW561"/>
      <c r="AKX561"/>
      <c r="AKY561"/>
      <c r="AKZ561"/>
      <c r="ALA561"/>
      <c r="ALB561"/>
      <c r="ALC561"/>
      <c r="ALD561"/>
      <c r="ALE561"/>
      <c r="ALF561"/>
      <c r="ALG561"/>
      <c r="ALH561"/>
      <c r="ALI561"/>
      <c r="ALJ561"/>
      <c r="ALK561"/>
      <c r="ALL561"/>
      <c r="ALM561"/>
      <c r="ALN561"/>
      <c r="ALO561"/>
      <c r="ALP561"/>
      <c r="ALQ561"/>
      <c r="ALR561"/>
      <c r="ALS561"/>
      <c r="ALT561"/>
      <c r="ALU561"/>
      <c r="ALV561"/>
      <c r="ALW561"/>
      <c r="ALX561"/>
      <c r="ALY561"/>
      <c r="ALZ561"/>
      <c r="AMA561"/>
      <c r="AMB561"/>
      <c r="AMC561"/>
      <c r="AMD561"/>
      <c r="AME561"/>
      <c r="AMF561"/>
      <c r="AMG561"/>
      <c r="AMH561"/>
      <c r="AMI561"/>
      <c r="AMJ561"/>
    </row>
    <row r="562" spans="1:1024" ht="20" customHeight="1" x14ac:dyDescent="0.2">
      <c r="A562"/>
      <c r="B562"/>
      <c r="C562"/>
      <c r="D562"/>
      <c r="E562" s="2"/>
      <c r="F562" s="2"/>
      <c r="G562" s="271"/>
      <c r="H562" s="240"/>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c r="IW562"/>
      <c r="IX562"/>
      <c r="IY562"/>
      <c r="IZ562"/>
      <c r="JA562"/>
      <c r="JB562"/>
      <c r="JC562"/>
      <c r="JD562"/>
      <c r="JE562"/>
      <c r="JF562"/>
      <c r="JG562"/>
      <c r="JH562"/>
      <c r="JI562"/>
      <c r="JJ562"/>
      <c r="JK562"/>
      <c r="JL562"/>
      <c r="JM562"/>
      <c r="JN562"/>
      <c r="JO562"/>
      <c r="JP562"/>
      <c r="JQ562"/>
      <c r="JR562"/>
      <c r="JS562"/>
      <c r="JT562"/>
      <c r="JU562"/>
      <c r="JV562"/>
      <c r="JW562"/>
      <c r="JX562"/>
      <c r="JY562"/>
      <c r="JZ562"/>
      <c r="KA562"/>
      <c r="KB562"/>
      <c r="KC562"/>
      <c r="KD562"/>
      <c r="KE562"/>
      <c r="KF562"/>
      <c r="KG562"/>
      <c r="KH562"/>
      <c r="KI562"/>
      <c r="KJ562"/>
      <c r="KK562"/>
      <c r="KL562"/>
      <c r="KM562"/>
      <c r="KN562"/>
      <c r="KO562"/>
      <c r="KP562"/>
      <c r="KQ562"/>
      <c r="KR562"/>
      <c r="KS562"/>
      <c r="KT562"/>
      <c r="KU562"/>
      <c r="KV562"/>
      <c r="KW562"/>
      <c r="KX562"/>
      <c r="KY562"/>
      <c r="KZ562"/>
      <c r="LA562"/>
      <c r="LB562"/>
      <c r="LC562"/>
      <c r="LD562"/>
      <c r="LE562"/>
      <c r="LF562"/>
      <c r="LG562"/>
      <c r="LH562"/>
      <c r="LI562"/>
      <c r="LJ562"/>
      <c r="LK562"/>
      <c r="LL562"/>
      <c r="LM562"/>
      <c r="LN562"/>
      <c r="LO562"/>
      <c r="LP562"/>
      <c r="LQ562"/>
      <c r="LR562"/>
      <c r="LS562"/>
      <c r="LT562"/>
      <c r="LU562"/>
      <c r="LV562"/>
      <c r="LW562"/>
      <c r="LX562"/>
      <c r="LY562"/>
      <c r="LZ562"/>
      <c r="MA562"/>
      <c r="MB562"/>
      <c r="MC562"/>
      <c r="MD562"/>
      <c r="ME562"/>
      <c r="MF562"/>
      <c r="MG562"/>
      <c r="MH562"/>
      <c r="MI562"/>
      <c r="MJ562"/>
      <c r="MK562"/>
      <c r="ML562"/>
      <c r="MM562"/>
      <c r="MN562"/>
      <c r="MO562"/>
      <c r="MP562"/>
      <c r="MQ562"/>
      <c r="MR562"/>
      <c r="MS562"/>
      <c r="MT562"/>
      <c r="MU562"/>
      <c r="MV562"/>
      <c r="MW562"/>
      <c r="MX562"/>
      <c r="MY562"/>
      <c r="MZ562"/>
      <c r="NA562"/>
      <c r="NB562"/>
      <c r="NC562"/>
      <c r="ND562"/>
      <c r="NE562"/>
      <c r="NF562"/>
      <c r="NG562"/>
      <c r="NH562"/>
      <c r="NI562"/>
      <c r="NJ562"/>
      <c r="NK562"/>
      <c r="NL562"/>
      <c r="NM562"/>
      <c r="NN562"/>
      <c r="NO562"/>
      <c r="NP562"/>
      <c r="NQ562"/>
      <c r="NR562"/>
      <c r="NS562"/>
      <c r="NT562"/>
      <c r="NU562"/>
      <c r="NV562"/>
      <c r="NW562"/>
      <c r="NX562"/>
      <c r="NY562"/>
      <c r="NZ562"/>
      <c r="OA562"/>
      <c r="OB562"/>
      <c r="OC562"/>
      <c r="OD562"/>
      <c r="OE562"/>
      <c r="OF562"/>
      <c r="OG562"/>
      <c r="OH562"/>
      <c r="OI562"/>
      <c r="OJ562"/>
      <c r="OK562"/>
      <c r="OL562"/>
      <c r="OM562"/>
      <c r="ON562"/>
      <c r="OO562"/>
      <c r="OP562"/>
      <c r="OQ562"/>
      <c r="OR562"/>
      <c r="OS562"/>
      <c r="OT562"/>
      <c r="OU562"/>
      <c r="OV562"/>
      <c r="OW562"/>
      <c r="OX562"/>
      <c r="OY562"/>
      <c r="OZ562"/>
      <c r="PA562"/>
      <c r="PB562"/>
      <c r="PC562"/>
      <c r="PD562"/>
      <c r="PE562"/>
      <c r="PF562"/>
      <c r="PG562"/>
      <c r="PH562"/>
      <c r="PI562"/>
      <c r="PJ562"/>
      <c r="PK562"/>
      <c r="PL562"/>
      <c r="PM562"/>
      <c r="PN562"/>
      <c r="PO562"/>
      <c r="PP562"/>
      <c r="PQ562"/>
      <c r="PR562"/>
      <c r="PS562"/>
      <c r="PT562"/>
      <c r="PU562"/>
      <c r="PV562"/>
      <c r="PW562"/>
      <c r="PX562"/>
      <c r="PY562"/>
      <c r="PZ562"/>
      <c r="QA562"/>
      <c r="QB562"/>
      <c r="QC562"/>
      <c r="QD562"/>
      <c r="QE562"/>
      <c r="QF562"/>
      <c r="QG562"/>
      <c r="QH562"/>
      <c r="QI562"/>
      <c r="QJ562"/>
      <c r="QK562"/>
      <c r="QL562"/>
      <c r="QM562"/>
      <c r="QN562"/>
      <c r="QO562"/>
      <c r="QP562"/>
      <c r="QQ562"/>
      <c r="QR562"/>
      <c r="QS562"/>
      <c r="QT562"/>
      <c r="QU562"/>
      <c r="QV562"/>
      <c r="QW562"/>
      <c r="QX562"/>
      <c r="QY562"/>
      <c r="QZ562"/>
      <c r="RA562"/>
      <c r="RB562"/>
      <c r="RC562"/>
      <c r="RD562"/>
      <c r="RE562"/>
      <c r="RF562"/>
      <c r="RG562"/>
      <c r="RH562"/>
      <c r="RI562"/>
      <c r="RJ562"/>
      <c r="RK562"/>
      <c r="RL562"/>
      <c r="RM562"/>
      <c r="RN562"/>
      <c r="RO562"/>
      <c r="RP562"/>
      <c r="RQ562"/>
      <c r="RR562"/>
      <c r="RS562"/>
      <c r="RT562"/>
      <c r="RU562"/>
      <c r="RV562"/>
      <c r="RW562"/>
      <c r="RX562"/>
      <c r="RY562"/>
      <c r="RZ562"/>
      <c r="SA562"/>
      <c r="SB562"/>
      <c r="SC562"/>
      <c r="SD562"/>
      <c r="SE562"/>
      <c r="SF562"/>
      <c r="SG562"/>
      <c r="SH562"/>
      <c r="SI562"/>
      <c r="SJ562"/>
      <c r="SK562"/>
      <c r="SL562"/>
      <c r="SM562"/>
      <c r="SN562"/>
      <c r="SO562"/>
      <c r="SP562"/>
      <c r="SQ562"/>
      <c r="SR562"/>
      <c r="SS562"/>
      <c r="ST562"/>
      <c r="SU562"/>
      <c r="SV562"/>
      <c r="SW562"/>
      <c r="SX562"/>
      <c r="SY562"/>
      <c r="SZ562"/>
      <c r="TA562"/>
      <c r="TB562"/>
      <c r="TC562"/>
      <c r="TD562"/>
      <c r="TE562"/>
      <c r="TF562"/>
      <c r="TG562"/>
      <c r="TH562"/>
      <c r="TI562"/>
      <c r="TJ562"/>
      <c r="TK562"/>
      <c r="TL562"/>
      <c r="TM562"/>
      <c r="TN562"/>
      <c r="TO562"/>
      <c r="TP562"/>
      <c r="TQ562"/>
      <c r="TR562"/>
      <c r="TS562"/>
      <c r="TT562"/>
      <c r="TU562"/>
      <c r="TV562"/>
      <c r="TW562"/>
      <c r="TX562"/>
      <c r="TY562"/>
      <c r="TZ562"/>
      <c r="UA562"/>
      <c r="UB562"/>
      <c r="UC562"/>
      <c r="UD562"/>
      <c r="UE562"/>
      <c r="UF562"/>
      <c r="UG562"/>
      <c r="UH562"/>
      <c r="UI562"/>
      <c r="UJ562"/>
      <c r="UK562"/>
      <c r="UL562"/>
      <c r="UM562"/>
      <c r="UN562"/>
      <c r="UO562"/>
      <c r="UP562"/>
      <c r="UQ562"/>
      <c r="UR562"/>
      <c r="US562"/>
      <c r="UT562"/>
      <c r="UU562"/>
      <c r="UV562"/>
      <c r="UW562"/>
      <c r="UX562"/>
      <c r="UY562"/>
      <c r="UZ562"/>
      <c r="VA562"/>
      <c r="VB562"/>
      <c r="VC562"/>
      <c r="VD562"/>
      <c r="VE562"/>
      <c r="VF562"/>
      <c r="VG562"/>
      <c r="VH562"/>
      <c r="VI562"/>
      <c r="VJ562"/>
      <c r="VK562"/>
      <c r="VL562"/>
      <c r="VM562"/>
      <c r="VN562"/>
      <c r="VO562"/>
      <c r="VP562"/>
      <c r="VQ562"/>
      <c r="VR562"/>
      <c r="VS562"/>
      <c r="VT562"/>
      <c r="VU562"/>
      <c r="VV562"/>
      <c r="VW562"/>
      <c r="VX562"/>
      <c r="VY562"/>
      <c r="VZ562"/>
      <c r="WA562"/>
      <c r="WB562"/>
      <c r="WC562"/>
      <c r="WD562"/>
      <c r="WE562"/>
      <c r="WF562"/>
      <c r="WG562"/>
      <c r="WH562"/>
      <c r="WI562"/>
      <c r="WJ562"/>
      <c r="WK562"/>
      <c r="WL562"/>
      <c r="WM562"/>
      <c r="WN562"/>
      <c r="WO562"/>
      <c r="WP562"/>
      <c r="WQ562"/>
      <c r="WR562"/>
      <c r="WS562"/>
      <c r="WT562"/>
      <c r="WU562"/>
      <c r="WV562"/>
      <c r="WW562"/>
      <c r="WX562"/>
      <c r="WY562"/>
      <c r="WZ562"/>
      <c r="XA562"/>
      <c r="XB562"/>
      <c r="XC562"/>
      <c r="XD562"/>
      <c r="XE562"/>
      <c r="XF562"/>
      <c r="XG562"/>
      <c r="XH562"/>
      <c r="XI562"/>
      <c r="XJ562"/>
      <c r="XK562"/>
      <c r="XL562"/>
      <c r="XM562"/>
      <c r="XN562"/>
      <c r="XO562"/>
      <c r="XP562"/>
      <c r="XQ562"/>
      <c r="XR562"/>
      <c r="XS562"/>
      <c r="XT562"/>
      <c r="XU562"/>
      <c r="XV562"/>
      <c r="XW562"/>
      <c r="XX562"/>
      <c r="XY562"/>
      <c r="XZ562"/>
      <c r="YA562"/>
      <c r="YB562"/>
      <c r="YC562"/>
      <c r="YD562"/>
      <c r="YE562"/>
      <c r="YF562"/>
      <c r="YG562"/>
      <c r="YH562"/>
      <c r="YI562"/>
      <c r="YJ562"/>
      <c r="YK562"/>
      <c r="YL562"/>
      <c r="YM562"/>
      <c r="YN562"/>
      <c r="YO562"/>
      <c r="YP562"/>
      <c r="YQ562"/>
      <c r="YR562"/>
      <c r="YS562"/>
      <c r="YT562"/>
      <c r="YU562"/>
      <c r="YV562"/>
      <c r="YW562"/>
      <c r="YX562"/>
      <c r="YY562"/>
      <c r="YZ562"/>
      <c r="ZA562"/>
      <c r="ZB562"/>
      <c r="ZC562"/>
      <c r="ZD562"/>
      <c r="ZE562"/>
      <c r="ZF562"/>
      <c r="ZG562"/>
      <c r="ZH562"/>
      <c r="ZI562"/>
      <c r="ZJ562"/>
      <c r="ZK562"/>
      <c r="ZL562"/>
      <c r="ZM562"/>
      <c r="ZN562"/>
      <c r="ZO562"/>
      <c r="ZP562"/>
      <c r="ZQ562"/>
      <c r="ZR562"/>
      <c r="ZS562"/>
      <c r="ZT562"/>
      <c r="ZU562"/>
      <c r="ZV562"/>
      <c r="ZW562"/>
      <c r="ZX562"/>
      <c r="ZY562"/>
      <c r="ZZ562"/>
      <c r="AAA562"/>
      <c r="AAB562"/>
      <c r="AAC562"/>
      <c r="AAD562"/>
      <c r="AAE562"/>
      <c r="AAF562"/>
      <c r="AAG562"/>
      <c r="AAH562"/>
      <c r="AAI562"/>
      <c r="AAJ562"/>
      <c r="AAK562"/>
      <c r="AAL562"/>
      <c r="AAM562"/>
      <c r="AAN562"/>
      <c r="AAO562"/>
      <c r="AAP562"/>
      <c r="AAQ562"/>
      <c r="AAR562"/>
      <c r="AAS562"/>
      <c r="AAT562"/>
      <c r="AAU562"/>
      <c r="AAV562"/>
      <c r="AAW562"/>
      <c r="AAX562"/>
      <c r="AAY562"/>
      <c r="AAZ562"/>
      <c r="ABA562"/>
      <c r="ABB562"/>
      <c r="ABC562"/>
      <c r="ABD562"/>
      <c r="ABE562"/>
      <c r="ABF562"/>
      <c r="ABG562"/>
      <c r="ABH562"/>
      <c r="ABI562"/>
      <c r="ABJ562"/>
      <c r="ABK562"/>
      <c r="ABL562"/>
      <c r="ABM562"/>
      <c r="ABN562"/>
      <c r="ABO562"/>
      <c r="ABP562"/>
      <c r="ABQ562"/>
      <c r="ABR562"/>
      <c r="ABS562"/>
      <c r="ABT562"/>
      <c r="ABU562"/>
      <c r="ABV562"/>
      <c r="ABW562"/>
      <c r="ABX562"/>
      <c r="ABY562"/>
      <c r="ABZ562"/>
      <c r="ACA562"/>
      <c r="ACB562"/>
      <c r="ACC562"/>
      <c r="ACD562"/>
      <c r="ACE562"/>
      <c r="ACF562"/>
      <c r="ACG562"/>
      <c r="ACH562"/>
      <c r="ACI562"/>
      <c r="ACJ562"/>
      <c r="ACK562"/>
      <c r="ACL562"/>
      <c r="ACM562"/>
      <c r="ACN562"/>
      <c r="ACO562"/>
      <c r="ACP562"/>
      <c r="ACQ562"/>
      <c r="ACR562"/>
      <c r="ACS562"/>
      <c r="ACT562"/>
      <c r="ACU562"/>
      <c r="ACV562"/>
      <c r="ACW562"/>
      <c r="ACX562"/>
      <c r="ACY562"/>
      <c r="ACZ562"/>
      <c r="ADA562"/>
      <c r="ADB562"/>
      <c r="ADC562"/>
      <c r="ADD562"/>
      <c r="ADE562"/>
      <c r="ADF562"/>
      <c r="ADG562"/>
      <c r="ADH562"/>
      <c r="ADI562"/>
      <c r="ADJ562"/>
      <c r="ADK562"/>
      <c r="ADL562"/>
      <c r="ADM562"/>
      <c r="ADN562"/>
      <c r="ADO562"/>
      <c r="ADP562"/>
      <c r="ADQ562"/>
      <c r="ADR562"/>
      <c r="ADS562"/>
      <c r="ADT562"/>
      <c r="ADU562"/>
      <c r="ADV562"/>
      <c r="ADW562"/>
      <c r="ADX562"/>
      <c r="ADY562"/>
      <c r="ADZ562"/>
      <c r="AEA562"/>
      <c r="AEB562"/>
      <c r="AEC562"/>
      <c r="AED562"/>
      <c r="AEE562"/>
      <c r="AEF562"/>
      <c r="AEG562"/>
      <c r="AEH562"/>
      <c r="AEI562"/>
      <c r="AEJ562"/>
      <c r="AEK562"/>
      <c r="AEL562"/>
      <c r="AEM562"/>
      <c r="AEN562"/>
      <c r="AEO562"/>
      <c r="AEP562"/>
      <c r="AEQ562"/>
      <c r="AER562"/>
      <c r="AES562"/>
      <c r="AET562"/>
      <c r="AEU562"/>
      <c r="AEV562"/>
      <c r="AEW562"/>
      <c r="AEX562"/>
      <c r="AEY562"/>
      <c r="AEZ562"/>
      <c r="AFA562"/>
      <c r="AFB562"/>
      <c r="AFC562"/>
      <c r="AFD562"/>
      <c r="AFE562"/>
      <c r="AFF562"/>
      <c r="AFG562"/>
      <c r="AFH562"/>
      <c r="AFI562"/>
      <c r="AFJ562"/>
      <c r="AFK562"/>
      <c r="AFL562"/>
      <c r="AFM562"/>
      <c r="AFN562"/>
      <c r="AFO562"/>
      <c r="AFP562"/>
      <c r="AFQ562"/>
      <c r="AFR562"/>
      <c r="AFS562"/>
      <c r="AFT562"/>
      <c r="AFU562"/>
      <c r="AFV562"/>
      <c r="AFW562"/>
      <c r="AFX562"/>
      <c r="AFY562"/>
      <c r="AFZ562"/>
      <c r="AGA562"/>
      <c r="AGB562"/>
      <c r="AGC562"/>
      <c r="AGD562"/>
      <c r="AGE562"/>
      <c r="AGF562"/>
      <c r="AGG562"/>
      <c r="AGH562"/>
      <c r="AGI562"/>
      <c r="AGJ562"/>
      <c r="AGK562"/>
      <c r="AGL562"/>
      <c r="AGM562"/>
      <c r="AGN562"/>
      <c r="AGO562"/>
      <c r="AGP562"/>
      <c r="AGQ562"/>
      <c r="AGR562"/>
      <c r="AGS562"/>
      <c r="AGT562"/>
      <c r="AGU562"/>
      <c r="AGV562"/>
      <c r="AGW562"/>
      <c r="AGX562"/>
      <c r="AGY562"/>
      <c r="AGZ562"/>
      <c r="AHA562"/>
      <c r="AHB562"/>
      <c r="AHC562"/>
      <c r="AHD562"/>
      <c r="AHE562"/>
      <c r="AHF562"/>
      <c r="AHG562"/>
      <c r="AHH562"/>
      <c r="AHI562"/>
      <c r="AHJ562"/>
      <c r="AHK562"/>
      <c r="AHL562"/>
      <c r="AHM562"/>
      <c r="AHN562"/>
      <c r="AHO562"/>
      <c r="AHP562"/>
      <c r="AHQ562"/>
      <c r="AHR562"/>
      <c r="AHS562"/>
      <c r="AHT562"/>
      <c r="AHU562"/>
      <c r="AHV562"/>
      <c r="AHW562"/>
      <c r="AHX562"/>
      <c r="AHY562"/>
      <c r="AHZ562"/>
      <c r="AIA562"/>
      <c r="AIB562"/>
      <c r="AIC562"/>
      <c r="AID562"/>
      <c r="AIE562"/>
      <c r="AIF562"/>
      <c r="AIG562"/>
      <c r="AIH562"/>
      <c r="AII562"/>
      <c r="AIJ562"/>
      <c r="AIK562"/>
      <c r="AIL562"/>
      <c r="AIM562"/>
      <c r="AIN562"/>
      <c r="AIO562"/>
      <c r="AIP562"/>
      <c r="AIQ562"/>
      <c r="AIR562"/>
      <c r="AIS562"/>
      <c r="AIT562"/>
      <c r="AIU562"/>
      <c r="AIV562"/>
      <c r="AIW562"/>
      <c r="AIX562"/>
      <c r="AIY562"/>
      <c r="AIZ562"/>
      <c r="AJA562"/>
      <c r="AJB562"/>
      <c r="AJC562"/>
      <c r="AJD562"/>
      <c r="AJE562"/>
      <c r="AJF562"/>
      <c r="AJG562"/>
      <c r="AJH562"/>
      <c r="AJI562"/>
      <c r="AJJ562"/>
      <c r="AJK562"/>
      <c r="AJL562"/>
      <c r="AJM562"/>
      <c r="AJN562"/>
      <c r="AJO562"/>
      <c r="AJP562"/>
      <c r="AJQ562"/>
      <c r="AJR562"/>
      <c r="AJS562"/>
      <c r="AJT562"/>
      <c r="AJU562"/>
      <c r="AJV562"/>
      <c r="AJW562"/>
      <c r="AJX562"/>
      <c r="AJY562"/>
      <c r="AJZ562"/>
      <c r="AKA562"/>
      <c r="AKB562"/>
      <c r="AKC562"/>
      <c r="AKD562"/>
      <c r="AKE562"/>
      <c r="AKF562"/>
      <c r="AKG562"/>
      <c r="AKH562"/>
      <c r="AKI562"/>
      <c r="AKJ562"/>
      <c r="AKK562"/>
      <c r="AKL562"/>
      <c r="AKM562"/>
      <c r="AKN562"/>
      <c r="AKO562"/>
      <c r="AKP562"/>
      <c r="AKQ562"/>
      <c r="AKR562"/>
      <c r="AKS562"/>
      <c r="AKT562"/>
      <c r="AKU562"/>
      <c r="AKV562"/>
      <c r="AKW562"/>
      <c r="AKX562"/>
      <c r="AKY562"/>
      <c r="AKZ562"/>
      <c r="ALA562"/>
      <c r="ALB562"/>
      <c r="ALC562"/>
      <c r="ALD562"/>
      <c r="ALE562"/>
      <c r="ALF562"/>
      <c r="ALG562"/>
      <c r="ALH562"/>
      <c r="ALI562"/>
      <c r="ALJ562"/>
      <c r="ALK562"/>
      <c r="ALL562"/>
      <c r="ALM562"/>
      <c r="ALN562"/>
      <c r="ALO562"/>
      <c r="ALP562"/>
      <c r="ALQ562"/>
      <c r="ALR562"/>
      <c r="ALS562"/>
      <c r="ALT562"/>
      <c r="ALU562"/>
      <c r="ALV562"/>
      <c r="ALW562"/>
      <c r="ALX562"/>
      <c r="ALY562"/>
      <c r="ALZ562"/>
      <c r="AMA562"/>
      <c r="AMB562"/>
      <c r="AMC562"/>
      <c r="AMD562"/>
      <c r="AME562"/>
      <c r="AMF562"/>
      <c r="AMG562"/>
      <c r="AMH562"/>
      <c r="AMI562"/>
      <c r="AMJ562"/>
    </row>
    <row r="563" spans="1:1024" ht="20" customHeight="1" x14ac:dyDescent="0.2">
      <c r="A563"/>
      <c r="B563"/>
      <c r="C563"/>
      <c r="D563"/>
      <c r="E563" s="2"/>
      <c r="F563" s="2"/>
      <c r="G563" s="271"/>
      <c r="H563" s="240"/>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c r="IW563"/>
      <c r="IX563"/>
      <c r="IY563"/>
      <c r="IZ563"/>
      <c r="JA563"/>
      <c r="JB563"/>
      <c r="JC563"/>
      <c r="JD563"/>
      <c r="JE563"/>
      <c r="JF563"/>
      <c r="JG563"/>
      <c r="JH563"/>
      <c r="JI563"/>
      <c r="JJ563"/>
      <c r="JK563"/>
      <c r="JL563"/>
      <c r="JM563"/>
      <c r="JN563"/>
      <c r="JO563"/>
      <c r="JP563"/>
      <c r="JQ563"/>
      <c r="JR563"/>
      <c r="JS563"/>
      <c r="JT563"/>
      <c r="JU563"/>
      <c r="JV563"/>
      <c r="JW563"/>
      <c r="JX563"/>
      <c r="JY563"/>
      <c r="JZ563"/>
      <c r="KA563"/>
      <c r="KB563"/>
      <c r="KC563"/>
      <c r="KD563"/>
      <c r="KE563"/>
      <c r="KF563"/>
      <c r="KG563"/>
      <c r="KH563"/>
      <c r="KI563"/>
      <c r="KJ563"/>
      <c r="KK563"/>
      <c r="KL563"/>
      <c r="KM563"/>
      <c r="KN563"/>
      <c r="KO563"/>
      <c r="KP563"/>
      <c r="KQ563"/>
      <c r="KR563"/>
      <c r="KS563"/>
      <c r="KT563"/>
      <c r="KU563"/>
      <c r="KV563"/>
      <c r="KW563"/>
      <c r="KX563"/>
      <c r="KY563"/>
      <c r="KZ563"/>
      <c r="LA563"/>
      <c r="LB563"/>
      <c r="LC563"/>
      <c r="LD563"/>
      <c r="LE563"/>
      <c r="LF563"/>
      <c r="LG563"/>
      <c r="LH563"/>
      <c r="LI563"/>
      <c r="LJ563"/>
      <c r="LK563"/>
      <c r="LL563"/>
      <c r="LM563"/>
      <c r="LN563"/>
      <c r="LO563"/>
      <c r="LP563"/>
      <c r="LQ563"/>
      <c r="LR563"/>
      <c r="LS563"/>
      <c r="LT563"/>
      <c r="LU563"/>
      <c r="LV563"/>
      <c r="LW563"/>
      <c r="LX563"/>
      <c r="LY563"/>
      <c r="LZ563"/>
      <c r="MA563"/>
      <c r="MB563"/>
      <c r="MC563"/>
      <c r="MD563"/>
      <c r="ME563"/>
      <c r="MF563"/>
      <c r="MG563"/>
      <c r="MH563"/>
      <c r="MI563"/>
      <c r="MJ563"/>
      <c r="MK563"/>
      <c r="ML563"/>
      <c r="MM563"/>
      <c r="MN563"/>
      <c r="MO563"/>
      <c r="MP563"/>
      <c r="MQ563"/>
      <c r="MR563"/>
      <c r="MS563"/>
      <c r="MT563"/>
      <c r="MU563"/>
      <c r="MV563"/>
      <c r="MW563"/>
      <c r="MX563"/>
      <c r="MY563"/>
      <c r="MZ563"/>
      <c r="NA563"/>
      <c r="NB563"/>
      <c r="NC563"/>
      <c r="ND563"/>
      <c r="NE563"/>
      <c r="NF563"/>
      <c r="NG563"/>
      <c r="NH563"/>
      <c r="NI563"/>
      <c r="NJ563"/>
      <c r="NK563"/>
      <c r="NL563"/>
      <c r="NM563"/>
      <c r="NN563"/>
      <c r="NO563"/>
      <c r="NP563"/>
      <c r="NQ563"/>
      <c r="NR563"/>
      <c r="NS563"/>
      <c r="NT563"/>
      <c r="NU563"/>
      <c r="NV563"/>
      <c r="NW563"/>
      <c r="NX563"/>
      <c r="NY563"/>
      <c r="NZ563"/>
      <c r="OA563"/>
      <c r="OB563"/>
      <c r="OC563"/>
      <c r="OD563"/>
      <c r="OE563"/>
      <c r="OF563"/>
      <c r="OG563"/>
      <c r="OH563"/>
      <c r="OI563"/>
      <c r="OJ563"/>
      <c r="OK563"/>
      <c r="OL563"/>
      <c r="OM563"/>
      <c r="ON563"/>
      <c r="OO563"/>
      <c r="OP563"/>
      <c r="OQ563"/>
      <c r="OR563"/>
      <c r="OS563"/>
      <c r="OT563"/>
      <c r="OU563"/>
      <c r="OV563"/>
      <c r="OW563"/>
      <c r="OX563"/>
      <c r="OY563"/>
      <c r="OZ563"/>
      <c r="PA563"/>
      <c r="PB563"/>
      <c r="PC563"/>
      <c r="PD563"/>
      <c r="PE563"/>
      <c r="PF563"/>
      <c r="PG563"/>
      <c r="PH563"/>
      <c r="PI563"/>
      <c r="PJ563"/>
      <c r="PK563"/>
      <c r="PL563"/>
      <c r="PM563"/>
      <c r="PN563"/>
      <c r="PO563"/>
      <c r="PP563"/>
      <c r="PQ563"/>
      <c r="PR563"/>
      <c r="PS563"/>
      <c r="PT563"/>
      <c r="PU563"/>
      <c r="PV563"/>
      <c r="PW563"/>
      <c r="PX563"/>
      <c r="PY563"/>
      <c r="PZ563"/>
      <c r="QA563"/>
      <c r="QB563"/>
      <c r="QC563"/>
      <c r="QD563"/>
      <c r="QE563"/>
      <c r="QF563"/>
      <c r="QG563"/>
      <c r="QH563"/>
      <c r="QI563"/>
      <c r="QJ563"/>
      <c r="QK563"/>
      <c r="QL563"/>
      <c r="QM563"/>
      <c r="QN563"/>
      <c r="QO563"/>
      <c r="QP563"/>
      <c r="QQ563"/>
      <c r="QR563"/>
      <c r="QS563"/>
      <c r="QT563"/>
      <c r="QU563"/>
      <c r="QV563"/>
      <c r="QW563"/>
      <c r="QX563"/>
      <c r="QY563"/>
      <c r="QZ563"/>
      <c r="RA563"/>
      <c r="RB563"/>
      <c r="RC563"/>
      <c r="RD563"/>
      <c r="RE563"/>
      <c r="RF563"/>
      <c r="RG563"/>
      <c r="RH563"/>
      <c r="RI563"/>
      <c r="RJ563"/>
      <c r="RK563"/>
      <c r="RL563"/>
      <c r="RM563"/>
      <c r="RN563"/>
      <c r="RO563"/>
      <c r="RP563"/>
      <c r="RQ563"/>
      <c r="RR563"/>
      <c r="RS563"/>
      <c r="RT563"/>
      <c r="RU563"/>
      <c r="RV563"/>
      <c r="RW563"/>
      <c r="RX563"/>
      <c r="RY563"/>
      <c r="RZ563"/>
      <c r="SA563"/>
      <c r="SB563"/>
      <c r="SC563"/>
      <c r="SD563"/>
      <c r="SE563"/>
      <c r="SF563"/>
      <c r="SG563"/>
      <c r="SH563"/>
      <c r="SI563"/>
      <c r="SJ563"/>
      <c r="SK563"/>
      <c r="SL563"/>
      <c r="SM563"/>
      <c r="SN563"/>
      <c r="SO563"/>
      <c r="SP563"/>
      <c r="SQ563"/>
      <c r="SR563"/>
      <c r="SS563"/>
      <c r="ST563"/>
      <c r="SU563"/>
      <c r="SV563"/>
      <c r="SW563"/>
      <c r="SX563"/>
      <c r="SY563"/>
      <c r="SZ563"/>
      <c r="TA563"/>
      <c r="TB563"/>
      <c r="TC563"/>
      <c r="TD563"/>
      <c r="TE563"/>
      <c r="TF563"/>
      <c r="TG563"/>
      <c r="TH563"/>
      <c r="TI563"/>
      <c r="TJ563"/>
      <c r="TK563"/>
      <c r="TL563"/>
      <c r="TM563"/>
      <c r="TN563"/>
      <c r="TO563"/>
      <c r="TP563"/>
      <c r="TQ563"/>
      <c r="TR563"/>
      <c r="TS563"/>
      <c r="TT563"/>
      <c r="TU563"/>
      <c r="TV563"/>
      <c r="TW563"/>
      <c r="TX563"/>
      <c r="TY563"/>
      <c r="TZ563"/>
      <c r="UA563"/>
      <c r="UB563"/>
      <c r="UC563"/>
      <c r="UD563"/>
      <c r="UE563"/>
      <c r="UF563"/>
      <c r="UG563"/>
      <c r="UH563"/>
      <c r="UI563"/>
      <c r="UJ563"/>
      <c r="UK563"/>
      <c r="UL563"/>
      <c r="UM563"/>
      <c r="UN563"/>
      <c r="UO563"/>
      <c r="UP563"/>
      <c r="UQ563"/>
      <c r="UR563"/>
      <c r="US563"/>
      <c r="UT563"/>
      <c r="UU563"/>
      <c r="UV563"/>
      <c r="UW563"/>
      <c r="UX563"/>
      <c r="UY563"/>
      <c r="UZ563"/>
      <c r="VA563"/>
      <c r="VB563"/>
      <c r="VC563"/>
      <c r="VD563"/>
      <c r="VE563"/>
      <c r="VF563"/>
      <c r="VG563"/>
      <c r="VH563"/>
      <c r="VI563"/>
      <c r="VJ563"/>
      <c r="VK563"/>
      <c r="VL563"/>
      <c r="VM563"/>
      <c r="VN563"/>
      <c r="VO563"/>
      <c r="VP563"/>
      <c r="VQ563"/>
      <c r="VR563"/>
      <c r="VS563"/>
      <c r="VT563"/>
      <c r="VU563"/>
      <c r="VV563"/>
      <c r="VW563"/>
      <c r="VX563"/>
      <c r="VY563"/>
      <c r="VZ563"/>
      <c r="WA563"/>
      <c r="WB563"/>
      <c r="WC563"/>
      <c r="WD563"/>
      <c r="WE563"/>
      <c r="WF563"/>
      <c r="WG563"/>
      <c r="WH563"/>
      <c r="WI563"/>
      <c r="WJ563"/>
      <c r="WK563"/>
      <c r="WL563"/>
      <c r="WM563"/>
      <c r="WN563"/>
      <c r="WO563"/>
      <c r="WP563"/>
      <c r="WQ563"/>
      <c r="WR563"/>
      <c r="WS563"/>
      <c r="WT563"/>
      <c r="WU563"/>
      <c r="WV563"/>
      <c r="WW563"/>
      <c r="WX563"/>
      <c r="WY563"/>
      <c r="WZ563"/>
      <c r="XA563"/>
      <c r="XB563"/>
      <c r="XC563"/>
      <c r="XD563"/>
      <c r="XE563"/>
      <c r="XF563"/>
      <c r="XG563"/>
      <c r="XH563"/>
      <c r="XI563"/>
      <c r="XJ563"/>
      <c r="XK563"/>
      <c r="XL563"/>
      <c r="XM563"/>
      <c r="XN563"/>
      <c r="XO563"/>
      <c r="XP563"/>
      <c r="XQ563"/>
      <c r="XR563"/>
      <c r="XS563"/>
      <c r="XT563"/>
      <c r="XU563"/>
      <c r="XV563"/>
      <c r="XW563"/>
      <c r="XX563"/>
      <c r="XY563"/>
      <c r="XZ563"/>
      <c r="YA563"/>
      <c r="YB563"/>
      <c r="YC563"/>
      <c r="YD563"/>
      <c r="YE563"/>
      <c r="YF563"/>
      <c r="YG563"/>
      <c r="YH563"/>
      <c r="YI563"/>
      <c r="YJ563"/>
      <c r="YK563"/>
      <c r="YL563"/>
      <c r="YM563"/>
      <c r="YN563"/>
      <c r="YO563"/>
      <c r="YP563"/>
      <c r="YQ563"/>
      <c r="YR563"/>
      <c r="YS563"/>
      <c r="YT563"/>
      <c r="YU563"/>
      <c r="YV563"/>
      <c r="YW563"/>
      <c r="YX563"/>
      <c r="YY563"/>
      <c r="YZ563"/>
      <c r="ZA563"/>
      <c r="ZB563"/>
      <c r="ZC563"/>
      <c r="ZD563"/>
      <c r="ZE563"/>
      <c r="ZF563"/>
      <c r="ZG563"/>
      <c r="ZH563"/>
      <c r="ZI563"/>
      <c r="ZJ563"/>
      <c r="ZK563"/>
      <c r="ZL563"/>
      <c r="ZM563"/>
      <c r="ZN563"/>
      <c r="ZO563"/>
      <c r="ZP563"/>
      <c r="ZQ563"/>
      <c r="ZR563"/>
      <c r="ZS563"/>
      <c r="ZT563"/>
      <c r="ZU563"/>
      <c r="ZV563"/>
      <c r="ZW563"/>
      <c r="ZX563"/>
      <c r="ZY563"/>
      <c r="ZZ563"/>
      <c r="AAA563"/>
      <c r="AAB563"/>
      <c r="AAC563"/>
      <c r="AAD563"/>
      <c r="AAE563"/>
      <c r="AAF563"/>
      <c r="AAG563"/>
      <c r="AAH563"/>
      <c r="AAI563"/>
      <c r="AAJ563"/>
      <c r="AAK563"/>
      <c r="AAL563"/>
      <c r="AAM563"/>
      <c r="AAN563"/>
      <c r="AAO563"/>
      <c r="AAP563"/>
      <c r="AAQ563"/>
      <c r="AAR563"/>
      <c r="AAS563"/>
      <c r="AAT563"/>
      <c r="AAU563"/>
      <c r="AAV563"/>
      <c r="AAW563"/>
      <c r="AAX563"/>
      <c r="AAY563"/>
      <c r="AAZ563"/>
      <c r="ABA563"/>
      <c r="ABB563"/>
      <c r="ABC563"/>
      <c r="ABD563"/>
      <c r="ABE563"/>
      <c r="ABF563"/>
      <c r="ABG563"/>
      <c r="ABH563"/>
      <c r="ABI563"/>
      <c r="ABJ563"/>
      <c r="ABK563"/>
      <c r="ABL563"/>
      <c r="ABM563"/>
      <c r="ABN563"/>
      <c r="ABO563"/>
      <c r="ABP563"/>
      <c r="ABQ563"/>
      <c r="ABR563"/>
      <c r="ABS563"/>
      <c r="ABT563"/>
      <c r="ABU563"/>
      <c r="ABV563"/>
      <c r="ABW563"/>
      <c r="ABX563"/>
      <c r="ABY563"/>
      <c r="ABZ563"/>
      <c r="ACA563"/>
      <c r="ACB563"/>
      <c r="ACC563"/>
      <c r="ACD563"/>
      <c r="ACE563"/>
      <c r="ACF563"/>
      <c r="ACG563"/>
      <c r="ACH563"/>
      <c r="ACI563"/>
      <c r="ACJ563"/>
      <c r="ACK563"/>
      <c r="ACL563"/>
      <c r="ACM563"/>
      <c r="ACN563"/>
      <c r="ACO563"/>
      <c r="ACP563"/>
      <c r="ACQ563"/>
      <c r="ACR563"/>
      <c r="ACS563"/>
      <c r="ACT563"/>
      <c r="ACU563"/>
      <c r="ACV563"/>
      <c r="ACW563"/>
      <c r="ACX563"/>
      <c r="ACY563"/>
      <c r="ACZ563"/>
      <c r="ADA563"/>
      <c r="ADB563"/>
      <c r="ADC563"/>
      <c r="ADD563"/>
      <c r="ADE563"/>
      <c r="ADF563"/>
      <c r="ADG563"/>
      <c r="ADH563"/>
      <c r="ADI563"/>
      <c r="ADJ563"/>
      <c r="ADK563"/>
      <c r="ADL563"/>
      <c r="ADM563"/>
      <c r="ADN563"/>
      <c r="ADO563"/>
      <c r="ADP563"/>
      <c r="ADQ563"/>
      <c r="ADR563"/>
      <c r="ADS563"/>
      <c r="ADT563"/>
      <c r="ADU563"/>
      <c r="ADV563"/>
      <c r="ADW563"/>
      <c r="ADX563"/>
      <c r="ADY563"/>
      <c r="ADZ563"/>
      <c r="AEA563"/>
      <c r="AEB563"/>
      <c r="AEC563"/>
      <c r="AED563"/>
      <c r="AEE563"/>
      <c r="AEF563"/>
      <c r="AEG563"/>
      <c r="AEH563"/>
      <c r="AEI563"/>
      <c r="AEJ563"/>
      <c r="AEK563"/>
      <c r="AEL563"/>
      <c r="AEM563"/>
      <c r="AEN563"/>
      <c r="AEO563"/>
      <c r="AEP563"/>
      <c r="AEQ563"/>
      <c r="AER563"/>
      <c r="AES563"/>
      <c r="AET563"/>
      <c r="AEU563"/>
      <c r="AEV563"/>
      <c r="AEW563"/>
      <c r="AEX563"/>
      <c r="AEY563"/>
      <c r="AEZ563"/>
      <c r="AFA563"/>
      <c r="AFB563"/>
      <c r="AFC563"/>
      <c r="AFD563"/>
      <c r="AFE563"/>
      <c r="AFF563"/>
      <c r="AFG563"/>
      <c r="AFH563"/>
      <c r="AFI563"/>
      <c r="AFJ563"/>
      <c r="AFK563"/>
      <c r="AFL563"/>
      <c r="AFM563"/>
      <c r="AFN563"/>
      <c r="AFO563"/>
      <c r="AFP563"/>
      <c r="AFQ563"/>
      <c r="AFR563"/>
      <c r="AFS563"/>
      <c r="AFT563"/>
      <c r="AFU563"/>
      <c r="AFV563"/>
      <c r="AFW563"/>
      <c r="AFX563"/>
      <c r="AFY563"/>
      <c r="AFZ563"/>
      <c r="AGA563"/>
      <c r="AGB563"/>
      <c r="AGC563"/>
      <c r="AGD563"/>
      <c r="AGE563"/>
      <c r="AGF563"/>
      <c r="AGG563"/>
      <c r="AGH563"/>
      <c r="AGI563"/>
      <c r="AGJ563"/>
      <c r="AGK563"/>
      <c r="AGL563"/>
      <c r="AGM563"/>
      <c r="AGN563"/>
      <c r="AGO563"/>
      <c r="AGP563"/>
      <c r="AGQ563"/>
      <c r="AGR563"/>
      <c r="AGS563"/>
      <c r="AGT563"/>
      <c r="AGU563"/>
      <c r="AGV563"/>
      <c r="AGW563"/>
      <c r="AGX563"/>
      <c r="AGY563"/>
      <c r="AGZ563"/>
      <c r="AHA563"/>
      <c r="AHB563"/>
      <c r="AHC563"/>
      <c r="AHD563"/>
      <c r="AHE563"/>
      <c r="AHF563"/>
      <c r="AHG563"/>
      <c r="AHH563"/>
      <c r="AHI563"/>
      <c r="AHJ563"/>
      <c r="AHK563"/>
      <c r="AHL563"/>
      <c r="AHM563"/>
      <c r="AHN563"/>
      <c r="AHO563"/>
      <c r="AHP563"/>
      <c r="AHQ563"/>
      <c r="AHR563"/>
      <c r="AHS563"/>
      <c r="AHT563"/>
      <c r="AHU563"/>
      <c r="AHV563"/>
      <c r="AHW563"/>
      <c r="AHX563"/>
      <c r="AHY563"/>
      <c r="AHZ563"/>
      <c r="AIA563"/>
      <c r="AIB563"/>
      <c r="AIC563"/>
      <c r="AID563"/>
      <c r="AIE563"/>
      <c r="AIF563"/>
      <c r="AIG563"/>
      <c r="AIH563"/>
      <c r="AII563"/>
      <c r="AIJ563"/>
      <c r="AIK563"/>
      <c r="AIL563"/>
      <c r="AIM563"/>
      <c r="AIN563"/>
      <c r="AIO563"/>
      <c r="AIP563"/>
      <c r="AIQ563"/>
      <c r="AIR563"/>
      <c r="AIS563"/>
      <c r="AIT563"/>
      <c r="AIU563"/>
      <c r="AIV563"/>
      <c r="AIW563"/>
      <c r="AIX563"/>
      <c r="AIY563"/>
      <c r="AIZ563"/>
      <c r="AJA563"/>
      <c r="AJB563"/>
      <c r="AJC563"/>
      <c r="AJD563"/>
      <c r="AJE563"/>
      <c r="AJF563"/>
      <c r="AJG563"/>
      <c r="AJH563"/>
      <c r="AJI563"/>
      <c r="AJJ563"/>
      <c r="AJK563"/>
      <c r="AJL563"/>
      <c r="AJM563"/>
      <c r="AJN563"/>
      <c r="AJO563"/>
      <c r="AJP563"/>
      <c r="AJQ563"/>
      <c r="AJR563"/>
      <c r="AJS563"/>
      <c r="AJT563"/>
      <c r="AJU563"/>
      <c r="AJV563"/>
      <c r="AJW563"/>
      <c r="AJX563"/>
      <c r="AJY563"/>
      <c r="AJZ563"/>
      <c r="AKA563"/>
      <c r="AKB563"/>
      <c r="AKC563"/>
      <c r="AKD563"/>
      <c r="AKE563"/>
      <c r="AKF563"/>
      <c r="AKG563"/>
      <c r="AKH563"/>
      <c r="AKI563"/>
      <c r="AKJ563"/>
      <c r="AKK563"/>
      <c r="AKL563"/>
      <c r="AKM563"/>
      <c r="AKN563"/>
      <c r="AKO563"/>
      <c r="AKP563"/>
      <c r="AKQ563"/>
      <c r="AKR563"/>
      <c r="AKS563"/>
      <c r="AKT563"/>
      <c r="AKU563"/>
      <c r="AKV563"/>
      <c r="AKW563"/>
      <c r="AKX563"/>
      <c r="AKY563"/>
      <c r="AKZ563"/>
      <c r="ALA563"/>
      <c r="ALB563"/>
      <c r="ALC563"/>
      <c r="ALD563"/>
      <c r="ALE563"/>
      <c r="ALF563"/>
      <c r="ALG563"/>
      <c r="ALH563"/>
      <c r="ALI563"/>
      <c r="ALJ563"/>
      <c r="ALK563"/>
      <c r="ALL563"/>
      <c r="ALM563"/>
      <c r="ALN563"/>
      <c r="ALO563"/>
      <c r="ALP563"/>
      <c r="ALQ563"/>
      <c r="ALR563"/>
      <c r="ALS563"/>
      <c r="ALT563"/>
      <c r="ALU563"/>
      <c r="ALV563"/>
      <c r="ALW563"/>
      <c r="ALX563"/>
      <c r="ALY563"/>
      <c r="ALZ563"/>
      <c r="AMA563"/>
      <c r="AMB563"/>
      <c r="AMC563"/>
      <c r="AMD563"/>
      <c r="AME563"/>
      <c r="AMF563"/>
      <c r="AMG563"/>
      <c r="AMH563"/>
      <c r="AMI563"/>
      <c r="AMJ563"/>
    </row>
    <row r="564" spans="1:1024" ht="20" customHeight="1" x14ac:dyDescent="0.2">
      <c r="A564"/>
      <c r="B564"/>
      <c r="C564"/>
      <c r="D564"/>
      <c r="E564" s="2"/>
      <c r="F564" s="2"/>
      <c r="G564" s="271"/>
      <c r="H564" s="240"/>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c r="IW564"/>
      <c r="IX564"/>
      <c r="IY564"/>
      <c r="IZ564"/>
      <c r="JA564"/>
      <c r="JB564"/>
      <c r="JC564"/>
      <c r="JD564"/>
      <c r="JE564"/>
      <c r="JF564"/>
      <c r="JG564"/>
      <c r="JH564"/>
      <c r="JI564"/>
      <c r="JJ564"/>
      <c r="JK564"/>
      <c r="JL564"/>
      <c r="JM564"/>
      <c r="JN564"/>
      <c r="JO564"/>
      <c r="JP564"/>
      <c r="JQ564"/>
      <c r="JR564"/>
      <c r="JS564"/>
      <c r="JT564"/>
      <c r="JU564"/>
      <c r="JV564"/>
      <c r="JW564"/>
      <c r="JX564"/>
      <c r="JY564"/>
      <c r="JZ564"/>
      <c r="KA564"/>
      <c r="KB564"/>
      <c r="KC564"/>
      <c r="KD564"/>
      <c r="KE564"/>
      <c r="KF564"/>
      <c r="KG564"/>
      <c r="KH564"/>
      <c r="KI564"/>
      <c r="KJ564"/>
      <c r="KK564"/>
      <c r="KL564"/>
      <c r="KM564"/>
      <c r="KN564"/>
      <c r="KO564"/>
      <c r="KP564"/>
      <c r="KQ564"/>
      <c r="KR564"/>
      <c r="KS564"/>
      <c r="KT564"/>
      <c r="KU564"/>
      <c r="KV564"/>
      <c r="KW564"/>
      <c r="KX564"/>
      <c r="KY564"/>
      <c r="KZ564"/>
      <c r="LA564"/>
      <c r="LB564"/>
      <c r="LC564"/>
      <c r="LD564"/>
      <c r="LE564"/>
      <c r="LF564"/>
      <c r="LG564"/>
      <c r="LH564"/>
      <c r="LI564"/>
      <c r="LJ564"/>
      <c r="LK564"/>
      <c r="LL564"/>
      <c r="LM564"/>
      <c r="LN564"/>
      <c r="LO564"/>
      <c r="LP564"/>
      <c r="LQ564"/>
      <c r="LR564"/>
      <c r="LS564"/>
      <c r="LT564"/>
      <c r="LU564"/>
      <c r="LV564"/>
      <c r="LW564"/>
      <c r="LX564"/>
      <c r="LY564"/>
      <c r="LZ564"/>
      <c r="MA564"/>
      <c r="MB564"/>
      <c r="MC564"/>
      <c r="MD564"/>
      <c r="ME564"/>
      <c r="MF564"/>
      <c r="MG564"/>
      <c r="MH564"/>
      <c r="MI564"/>
      <c r="MJ564"/>
      <c r="MK564"/>
      <c r="ML564"/>
      <c r="MM564"/>
      <c r="MN564"/>
      <c r="MO564"/>
      <c r="MP564"/>
      <c r="MQ564"/>
      <c r="MR564"/>
      <c r="MS564"/>
      <c r="MT564"/>
      <c r="MU564"/>
      <c r="MV564"/>
      <c r="MW564"/>
      <c r="MX564"/>
      <c r="MY564"/>
      <c r="MZ564"/>
      <c r="NA564"/>
      <c r="NB564"/>
      <c r="NC564"/>
      <c r="ND564"/>
      <c r="NE564"/>
      <c r="NF564"/>
      <c r="NG564"/>
      <c r="NH564"/>
      <c r="NI564"/>
      <c r="NJ564"/>
      <c r="NK564"/>
      <c r="NL564"/>
      <c r="NM564"/>
      <c r="NN564"/>
      <c r="NO564"/>
      <c r="NP564"/>
      <c r="NQ564"/>
      <c r="NR564"/>
      <c r="NS564"/>
      <c r="NT564"/>
      <c r="NU564"/>
      <c r="NV564"/>
      <c r="NW564"/>
      <c r="NX564"/>
      <c r="NY564"/>
      <c r="NZ564"/>
      <c r="OA564"/>
      <c r="OB564"/>
      <c r="OC564"/>
      <c r="OD564"/>
      <c r="OE564"/>
      <c r="OF564"/>
      <c r="OG564"/>
      <c r="OH564"/>
      <c r="OI564"/>
      <c r="OJ564"/>
      <c r="OK564"/>
      <c r="OL564"/>
      <c r="OM564"/>
      <c r="ON564"/>
      <c r="OO564"/>
      <c r="OP564"/>
      <c r="OQ564"/>
      <c r="OR564"/>
      <c r="OS564"/>
      <c r="OT564"/>
      <c r="OU564"/>
      <c r="OV564"/>
      <c r="OW564"/>
      <c r="OX564"/>
      <c r="OY564"/>
      <c r="OZ564"/>
      <c r="PA564"/>
      <c r="PB564"/>
      <c r="PC564"/>
      <c r="PD564"/>
      <c r="PE564"/>
      <c r="PF564"/>
      <c r="PG564"/>
      <c r="PH564"/>
      <c r="PI564"/>
      <c r="PJ564"/>
      <c r="PK564"/>
      <c r="PL564"/>
      <c r="PM564"/>
      <c r="PN564"/>
      <c r="PO564"/>
      <c r="PP564"/>
      <c r="PQ564"/>
      <c r="PR564"/>
      <c r="PS564"/>
      <c r="PT564"/>
      <c r="PU564"/>
      <c r="PV564"/>
      <c r="PW564"/>
      <c r="PX564"/>
      <c r="PY564"/>
      <c r="PZ564"/>
      <c r="QA564"/>
      <c r="QB564"/>
      <c r="QC564"/>
      <c r="QD564"/>
      <c r="QE564"/>
      <c r="QF564"/>
      <c r="QG564"/>
      <c r="QH564"/>
      <c r="QI564"/>
      <c r="QJ564"/>
      <c r="QK564"/>
      <c r="QL564"/>
      <c r="QM564"/>
      <c r="QN564"/>
      <c r="QO564"/>
      <c r="QP564"/>
      <c r="QQ564"/>
      <c r="QR564"/>
      <c r="QS564"/>
      <c r="QT564"/>
      <c r="QU564"/>
      <c r="QV564"/>
      <c r="QW564"/>
      <c r="QX564"/>
      <c r="QY564"/>
      <c r="QZ564"/>
      <c r="RA564"/>
      <c r="RB564"/>
      <c r="RC564"/>
      <c r="RD564"/>
      <c r="RE564"/>
      <c r="RF564"/>
      <c r="RG564"/>
      <c r="RH564"/>
      <c r="RI564"/>
      <c r="RJ564"/>
      <c r="RK564"/>
      <c r="RL564"/>
      <c r="RM564"/>
      <c r="RN564"/>
      <c r="RO564"/>
      <c r="RP564"/>
      <c r="RQ564"/>
      <c r="RR564"/>
      <c r="RS564"/>
      <c r="RT564"/>
      <c r="RU564"/>
      <c r="RV564"/>
      <c r="RW564"/>
      <c r="RX564"/>
      <c r="RY564"/>
      <c r="RZ564"/>
      <c r="SA564"/>
      <c r="SB564"/>
      <c r="SC564"/>
      <c r="SD564"/>
      <c r="SE564"/>
      <c r="SF564"/>
      <c r="SG564"/>
      <c r="SH564"/>
      <c r="SI564"/>
      <c r="SJ564"/>
      <c r="SK564"/>
      <c r="SL564"/>
      <c r="SM564"/>
      <c r="SN564"/>
      <c r="SO564"/>
      <c r="SP564"/>
      <c r="SQ564"/>
      <c r="SR564"/>
      <c r="SS564"/>
      <c r="ST564"/>
      <c r="SU564"/>
      <c r="SV564"/>
      <c r="SW564"/>
      <c r="SX564"/>
      <c r="SY564"/>
      <c r="SZ564"/>
      <c r="TA564"/>
      <c r="TB564"/>
      <c r="TC564"/>
      <c r="TD564"/>
      <c r="TE564"/>
      <c r="TF564"/>
      <c r="TG564"/>
      <c r="TH564"/>
      <c r="TI564"/>
      <c r="TJ564"/>
      <c r="TK564"/>
      <c r="TL564"/>
      <c r="TM564"/>
      <c r="TN564"/>
      <c r="TO564"/>
      <c r="TP564"/>
      <c r="TQ564"/>
      <c r="TR564"/>
      <c r="TS564"/>
      <c r="TT564"/>
      <c r="TU564"/>
      <c r="TV564"/>
      <c r="TW564"/>
      <c r="TX564"/>
      <c r="TY564"/>
      <c r="TZ564"/>
      <c r="UA564"/>
      <c r="UB564"/>
      <c r="UC564"/>
      <c r="UD564"/>
      <c r="UE564"/>
      <c r="UF564"/>
      <c r="UG564"/>
      <c r="UH564"/>
      <c r="UI564"/>
      <c r="UJ564"/>
      <c r="UK564"/>
      <c r="UL564"/>
      <c r="UM564"/>
      <c r="UN564"/>
      <c r="UO564"/>
      <c r="UP564"/>
      <c r="UQ564"/>
      <c r="UR564"/>
      <c r="US564"/>
      <c r="UT564"/>
      <c r="UU564"/>
      <c r="UV564"/>
      <c r="UW564"/>
      <c r="UX564"/>
      <c r="UY564"/>
      <c r="UZ564"/>
      <c r="VA564"/>
      <c r="VB564"/>
      <c r="VC564"/>
      <c r="VD564"/>
      <c r="VE564"/>
      <c r="VF564"/>
      <c r="VG564"/>
      <c r="VH564"/>
      <c r="VI564"/>
      <c r="VJ564"/>
      <c r="VK564"/>
      <c r="VL564"/>
      <c r="VM564"/>
      <c r="VN564"/>
      <c r="VO564"/>
      <c r="VP564"/>
      <c r="VQ564"/>
      <c r="VR564"/>
      <c r="VS564"/>
      <c r="VT564"/>
      <c r="VU564"/>
      <c r="VV564"/>
      <c r="VW564"/>
      <c r="VX564"/>
      <c r="VY564"/>
      <c r="VZ564"/>
      <c r="WA564"/>
      <c r="WB564"/>
      <c r="WC564"/>
      <c r="WD564"/>
      <c r="WE564"/>
      <c r="WF564"/>
      <c r="WG564"/>
      <c r="WH564"/>
      <c r="WI564"/>
      <c r="WJ564"/>
      <c r="WK564"/>
      <c r="WL564"/>
      <c r="WM564"/>
      <c r="WN564"/>
      <c r="WO564"/>
      <c r="WP564"/>
      <c r="WQ564"/>
      <c r="WR564"/>
      <c r="WS564"/>
      <c r="WT564"/>
      <c r="WU564"/>
      <c r="WV564"/>
      <c r="WW564"/>
      <c r="WX564"/>
      <c r="WY564"/>
      <c r="WZ564"/>
      <c r="XA564"/>
      <c r="XB564"/>
      <c r="XC564"/>
      <c r="XD564"/>
      <c r="XE564"/>
      <c r="XF564"/>
      <c r="XG564"/>
      <c r="XH564"/>
      <c r="XI564"/>
      <c r="XJ564"/>
      <c r="XK564"/>
      <c r="XL564"/>
      <c r="XM564"/>
      <c r="XN564"/>
      <c r="XO564"/>
      <c r="XP564"/>
      <c r="XQ564"/>
      <c r="XR564"/>
      <c r="XS564"/>
      <c r="XT564"/>
      <c r="XU564"/>
      <c r="XV564"/>
      <c r="XW564"/>
      <c r="XX564"/>
      <c r="XY564"/>
      <c r="XZ564"/>
      <c r="YA564"/>
      <c r="YB564"/>
      <c r="YC564"/>
      <c r="YD564"/>
      <c r="YE564"/>
      <c r="YF564"/>
      <c r="YG564"/>
      <c r="YH564"/>
      <c r="YI564"/>
      <c r="YJ564"/>
      <c r="YK564"/>
      <c r="YL564"/>
      <c r="YM564"/>
      <c r="YN564"/>
      <c r="YO564"/>
      <c r="YP564"/>
      <c r="YQ564"/>
      <c r="YR564"/>
      <c r="YS564"/>
      <c r="YT564"/>
      <c r="YU564"/>
      <c r="YV564"/>
      <c r="YW564"/>
      <c r="YX564"/>
      <c r="YY564"/>
      <c r="YZ564"/>
      <c r="ZA564"/>
      <c r="ZB564"/>
      <c r="ZC564"/>
      <c r="ZD564"/>
      <c r="ZE564"/>
      <c r="ZF564"/>
      <c r="ZG564"/>
      <c r="ZH564"/>
      <c r="ZI564"/>
      <c r="ZJ564"/>
      <c r="ZK564"/>
      <c r="ZL564"/>
      <c r="ZM564"/>
      <c r="ZN564"/>
      <c r="ZO564"/>
      <c r="ZP564"/>
      <c r="ZQ564"/>
      <c r="ZR564"/>
      <c r="ZS564"/>
      <c r="ZT564"/>
      <c r="ZU564"/>
      <c r="ZV564"/>
      <c r="ZW564"/>
      <c r="ZX564"/>
      <c r="ZY564"/>
      <c r="ZZ564"/>
      <c r="AAA564"/>
      <c r="AAB564"/>
      <c r="AAC564"/>
      <c r="AAD564"/>
      <c r="AAE564"/>
      <c r="AAF564"/>
      <c r="AAG564"/>
      <c r="AAH564"/>
      <c r="AAI564"/>
      <c r="AAJ564"/>
      <c r="AAK564"/>
      <c r="AAL564"/>
      <c r="AAM564"/>
      <c r="AAN564"/>
      <c r="AAO564"/>
      <c r="AAP564"/>
      <c r="AAQ564"/>
      <c r="AAR564"/>
      <c r="AAS564"/>
      <c r="AAT564"/>
      <c r="AAU564"/>
      <c r="AAV564"/>
      <c r="AAW564"/>
      <c r="AAX564"/>
      <c r="AAY564"/>
      <c r="AAZ564"/>
      <c r="ABA564"/>
      <c r="ABB564"/>
      <c r="ABC564"/>
      <c r="ABD564"/>
      <c r="ABE564"/>
      <c r="ABF564"/>
      <c r="ABG564"/>
      <c r="ABH564"/>
      <c r="ABI564"/>
      <c r="ABJ564"/>
      <c r="ABK564"/>
      <c r="ABL564"/>
      <c r="ABM564"/>
      <c r="ABN564"/>
      <c r="ABO564"/>
      <c r="ABP564"/>
      <c r="ABQ564"/>
      <c r="ABR564"/>
      <c r="ABS564"/>
      <c r="ABT564"/>
      <c r="ABU564"/>
      <c r="ABV564"/>
      <c r="ABW564"/>
      <c r="ABX564"/>
      <c r="ABY564"/>
      <c r="ABZ564"/>
      <c r="ACA564"/>
      <c r="ACB564"/>
      <c r="ACC564"/>
      <c r="ACD564"/>
      <c r="ACE564"/>
      <c r="ACF564"/>
      <c r="ACG564"/>
      <c r="ACH564"/>
      <c r="ACI564"/>
      <c r="ACJ564"/>
      <c r="ACK564"/>
      <c r="ACL564"/>
      <c r="ACM564"/>
      <c r="ACN564"/>
      <c r="ACO564"/>
      <c r="ACP564"/>
      <c r="ACQ564"/>
      <c r="ACR564"/>
      <c r="ACS564"/>
      <c r="ACT564"/>
      <c r="ACU564"/>
      <c r="ACV564"/>
      <c r="ACW564"/>
      <c r="ACX564"/>
      <c r="ACY564"/>
      <c r="ACZ564"/>
      <c r="ADA564"/>
      <c r="ADB564"/>
      <c r="ADC564"/>
      <c r="ADD564"/>
      <c r="ADE564"/>
      <c r="ADF564"/>
      <c r="ADG564"/>
      <c r="ADH564"/>
      <c r="ADI564"/>
      <c r="ADJ564"/>
      <c r="ADK564"/>
      <c r="ADL564"/>
      <c r="ADM564"/>
      <c r="ADN564"/>
      <c r="ADO564"/>
      <c r="ADP564"/>
      <c r="ADQ564"/>
      <c r="ADR564"/>
      <c r="ADS564"/>
      <c r="ADT564"/>
      <c r="ADU564"/>
      <c r="ADV564"/>
      <c r="ADW564"/>
      <c r="ADX564"/>
      <c r="ADY564"/>
      <c r="ADZ564"/>
      <c r="AEA564"/>
      <c r="AEB564"/>
      <c r="AEC564"/>
      <c r="AED564"/>
      <c r="AEE564"/>
      <c r="AEF564"/>
      <c r="AEG564"/>
      <c r="AEH564"/>
      <c r="AEI564"/>
      <c r="AEJ564"/>
      <c r="AEK564"/>
      <c r="AEL564"/>
      <c r="AEM564"/>
      <c r="AEN564"/>
      <c r="AEO564"/>
      <c r="AEP564"/>
      <c r="AEQ564"/>
      <c r="AER564"/>
      <c r="AES564"/>
      <c r="AET564"/>
      <c r="AEU564"/>
      <c r="AEV564"/>
      <c r="AEW564"/>
      <c r="AEX564"/>
      <c r="AEY564"/>
      <c r="AEZ564"/>
      <c r="AFA564"/>
      <c r="AFB564"/>
      <c r="AFC564"/>
      <c r="AFD564"/>
      <c r="AFE564"/>
      <c r="AFF564"/>
      <c r="AFG564"/>
      <c r="AFH564"/>
      <c r="AFI564"/>
      <c r="AFJ564"/>
      <c r="AFK564"/>
      <c r="AFL564"/>
      <c r="AFM564"/>
      <c r="AFN564"/>
      <c r="AFO564"/>
      <c r="AFP564"/>
      <c r="AFQ564"/>
      <c r="AFR564"/>
      <c r="AFS564"/>
      <c r="AFT564"/>
      <c r="AFU564"/>
      <c r="AFV564"/>
      <c r="AFW564"/>
      <c r="AFX564"/>
      <c r="AFY564"/>
      <c r="AFZ564"/>
      <c r="AGA564"/>
      <c r="AGB564"/>
      <c r="AGC564"/>
      <c r="AGD564"/>
      <c r="AGE564"/>
      <c r="AGF564"/>
      <c r="AGG564"/>
      <c r="AGH564"/>
      <c r="AGI564"/>
      <c r="AGJ564"/>
      <c r="AGK564"/>
      <c r="AGL564"/>
      <c r="AGM564"/>
      <c r="AGN564"/>
      <c r="AGO564"/>
      <c r="AGP564"/>
      <c r="AGQ564"/>
      <c r="AGR564"/>
      <c r="AGS564"/>
      <c r="AGT564"/>
      <c r="AGU564"/>
      <c r="AGV564"/>
      <c r="AGW564"/>
      <c r="AGX564"/>
      <c r="AGY564"/>
      <c r="AGZ564"/>
      <c r="AHA564"/>
      <c r="AHB564"/>
      <c r="AHC564"/>
      <c r="AHD564"/>
      <c r="AHE564"/>
      <c r="AHF564"/>
      <c r="AHG564"/>
      <c r="AHH564"/>
      <c r="AHI564"/>
      <c r="AHJ564"/>
      <c r="AHK564"/>
      <c r="AHL564"/>
      <c r="AHM564"/>
      <c r="AHN564"/>
      <c r="AHO564"/>
      <c r="AHP564"/>
      <c r="AHQ564"/>
      <c r="AHR564"/>
      <c r="AHS564"/>
      <c r="AHT564"/>
      <c r="AHU564"/>
      <c r="AHV564"/>
      <c r="AHW564"/>
      <c r="AHX564"/>
      <c r="AHY564"/>
      <c r="AHZ564"/>
      <c r="AIA564"/>
      <c r="AIB564"/>
      <c r="AIC564"/>
      <c r="AID564"/>
      <c r="AIE564"/>
      <c r="AIF564"/>
      <c r="AIG564"/>
      <c r="AIH564"/>
      <c r="AII564"/>
      <c r="AIJ564"/>
      <c r="AIK564"/>
      <c r="AIL564"/>
      <c r="AIM564"/>
      <c r="AIN564"/>
      <c r="AIO564"/>
      <c r="AIP564"/>
      <c r="AIQ564"/>
      <c r="AIR564"/>
      <c r="AIS564"/>
      <c r="AIT564"/>
      <c r="AIU564"/>
      <c r="AIV564"/>
      <c r="AIW564"/>
      <c r="AIX564"/>
      <c r="AIY564"/>
      <c r="AIZ564"/>
      <c r="AJA564"/>
      <c r="AJB564"/>
      <c r="AJC564"/>
      <c r="AJD564"/>
      <c r="AJE564"/>
      <c r="AJF564"/>
      <c r="AJG564"/>
      <c r="AJH564"/>
      <c r="AJI564"/>
      <c r="AJJ564"/>
      <c r="AJK564"/>
      <c r="AJL564"/>
      <c r="AJM564"/>
      <c r="AJN564"/>
      <c r="AJO564"/>
      <c r="AJP564"/>
      <c r="AJQ564"/>
      <c r="AJR564"/>
      <c r="AJS564"/>
      <c r="AJT564"/>
      <c r="AJU564"/>
      <c r="AJV564"/>
      <c r="AJW564"/>
      <c r="AJX564"/>
      <c r="AJY564"/>
      <c r="AJZ564"/>
      <c r="AKA564"/>
      <c r="AKB564"/>
      <c r="AKC564"/>
      <c r="AKD564"/>
      <c r="AKE564"/>
      <c r="AKF564"/>
      <c r="AKG564"/>
      <c r="AKH564"/>
      <c r="AKI564"/>
      <c r="AKJ564"/>
      <c r="AKK564"/>
      <c r="AKL564"/>
      <c r="AKM564"/>
      <c r="AKN564"/>
      <c r="AKO564"/>
      <c r="AKP564"/>
      <c r="AKQ564"/>
      <c r="AKR564"/>
      <c r="AKS564"/>
      <c r="AKT564"/>
      <c r="AKU564"/>
      <c r="AKV564"/>
      <c r="AKW564"/>
      <c r="AKX564"/>
      <c r="AKY564"/>
      <c r="AKZ564"/>
      <c r="ALA564"/>
      <c r="ALB564"/>
      <c r="ALC564"/>
      <c r="ALD564"/>
      <c r="ALE564"/>
      <c r="ALF564"/>
      <c r="ALG564"/>
      <c r="ALH564"/>
      <c r="ALI564"/>
      <c r="ALJ564"/>
      <c r="ALK564"/>
      <c r="ALL564"/>
      <c r="ALM564"/>
      <c r="ALN564"/>
      <c r="ALO564"/>
      <c r="ALP564"/>
      <c r="ALQ564"/>
      <c r="ALR564"/>
      <c r="ALS564"/>
      <c r="ALT564"/>
      <c r="ALU564"/>
      <c r="ALV564"/>
      <c r="ALW564"/>
      <c r="ALX564"/>
      <c r="ALY564"/>
      <c r="ALZ564"/>
      <c r="AMA564"/>
      <c r="AMB564"/>
      <c r="AMC564"/>
      <c r="AMD564"/>
      <c r="AME564"/>
      <c r="AMF564"/>
      <c r="AMG564"/>
      <c r="AMH564"/>
      <c r="AMI564"/>
      <c r="AMJ564"/>
    </row>
    <row r="565" spans="1:1024" ht="20" customHeight="1" x14ac:dyDescent="0.2">
      <c r="A565"/>
      <c r="B565"/>
      <c r="C565"/>
      <c r="D565"/>
      <c r="E565" s="2"/>
      <c r="F565" s="2"/>
      <c r="G565" s="271"/>
      <c r="H565" s="240"/>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c r="IW565"/>
      <c r="IX565"/>
      <c r="IY565"/>
      <c r="IZ565"/>
      <c r="JA565"/>
      <c r="JB565"/>
      <c r="JC565"/>
      <c r="JD565"/>
      <c r="JE565"/>
      <c r="JF565"/>
      <c r="JG565"/>
      <c r="JH565"/>
      <c r="JI565"/>
      <c r="JJ565"/>
      <c r="JK565"/>
      <c r="JL565"/>
      <c r="JM565"/>
      <c r="JN565"/>
      <c r="JO565"/>
      <c r="JP565"/>
      <c r="JQ565"/>
      <c r="JR565"/>
      <c r="JS565"/>
      <c r="JT565"/>
      <c r="JU565"/>
      <c r="JV565"/>
      <c r="JW565"/>
      <c r="JX565"/>
      <c r="JY565"/>
      <c r="JZ565"/>
      <c r="KA565"/>
      <c r="KB565"/>
      <c r="KC565"/>
      <c r="KD565"/>
      <c r="KE565"/>
      <c r="KF565"/>
      <c r="KG565"/>
      <c r="KH565"/>
      <c r="KI565"/>
      <c r="KJ565"/>
      <c r="KK565"/>
      <c r="KL565"/>
      <c r="KM565"/>
      <c r="KN565"/>
      <c r="KO565"/>
      <c r="KP565"/>
      <c r="KQ565"/>
      <c r="KR565"/>
      <c r="KS565"/>
      <c r="KT565"/>
      <c r="KU565"/>
      <c r="KV565"/>
      <c r="KW565"/>
      <c r="KX565"/>
      <c r="KY565"/>
      <c r="KZ565"/>
      <c r="LA565"/>
      <c r="LB565"/>
      <c r="LC565"/>
      <c r="LD565"/>
      <c r="LE565"/>
      <c r="LF565"/>
      <c r="LG565"/>
      <c r="LH565"/>
      <c r="LI565"/>
      <c r="LJ565"/>
      <c r="LK565"/>
      <c r="LL565"/>
      <c r="LM565"/>
      <c r="LN565"/>
      <c r="LO565"/>
      <c r="LP565"/>
      <c r="LQ565"/>
      <c r="LR565"/>
      <c r="LS565"/>
      <c r="LT565"/>
      <c r="LU565"/>
      <c r="LV565"/>
      <c r="LW565"/>
      <c r="LX565"/>
      <c r="LY565"/>
      <c r="LZ565"/>
      <c r="MA565"/>
      <c r="MB565"/>
      <c r="MC565"/>
      <c r="MD565"/>
      <c r="ME565"/>
      <c r="MF565"/>
      <c r="MG565"/>
      <c r="MH565"/>
      <c r="MI565"/>
      <c r="MJ565"/>
      <c r="MK565"/>
      <c r="ML565"/>
      <c r="MM565"/>
      <c r="MN565"/>
      <c r="MO565"/>
      <c r="MP565"/>
      <c r="MQ565"/>
      <c r="MR565"/>
      <c r="MS565"/>
      <c r="MT565"/>
      <c r="MU565"/>
      <c r="MV565"/>
      <c r="MW565"/>
      <c r="MX565"/>
      <c r="MY565"/>
      <c r="MZ565"/>
      <c r="NA565"/>
      <c r="NB565"/>
      <c r="NC565"/>
      <c r="ND565"/>
      <c r="NE565"/>
      <c r="NF565"/>
      <c r="NG565"/>
      <c r="NH565"/>
      <c r="NI565"/>
      <c r="NJ565"/>
      <c r="NK565"/>
      <c r="NL565"/>
      <c r="NM565"/>
      <c r="NN565"/>
      <c r="NO565"/>
      <c r="NP565"/>
      <c r="NQ565"/>
      <c r="NR565"/>
      <c r="NS565"/>
      <c r="NT565"/>
      <c r="NU565"/>
      <c r="NV565"/>
      <c r="NW565"/>
      <c r="NX565"/>
      <c r="NY565"/>
      <c r="NZ565"/>
      <c r="OA565"/>
      <c r="OB565"/>
      <c r="OC565"/>
      <c r="OD565"/>
      <c r="OE565"/>
      <c r="OF565"/>
      <c r="OG565"/>
      <c r="OH565"/>
      <c r="OI565"/>
      <c r="OJ565"/>
      <c r="OK565"/>
      <c r="OL565"/>
      <c r="OM565"/>
      <c r="ON565"/>
      <c r="OO565"/>
      <c r="OP565"/>
      <c r="OQ565"/>
      <c r="OR565"/>
      <c r="OS565"/>
      <c r="OT565"/>
      <c r="OU565"/>
      <c r="OV565"/>
      <c r="OW565"/>
      <c r="OX565"/>
      <c r="OY565"/>
      <c r="OZ565"/>
      <c r="PA565"/>
      <c r="PB565"/>
      <c r="PC565"/>
      <c r="PD565"/>
      <c r="PE565"/>
      <c r="PF565"/>
      <c r="PG565"/>
      <c r="PH565"/>
      <c r="PI565"/>
      <c r="PJ565"/>
      <c r="PK565"/>
      <c r="PL565"/>
      <c r="PM565"/>
      <c r="PN565"/>
      <c r="PO565"/>
      <c r="PP565"/>
      <c r="PQ565"/>
      <c r="PR565"/>
      <c r="PS565"/>
      <c r="PT565"/>
      <c r="PU565"/>
      <c r="PV565"/>
      <c r="PW565"/>
      <c r="PX565"/>
      <c r="PY565"/>
      <c r="PZ565"/>
      <c r="QA565"/>
      <c r="QB565"/>
      <c r="QC565"/>
      <c r="QD565"/>
      <c r="QE565"/>
      <c r="QF565"/>
      <c r="QG565"/>
      <c r="QH565"/>
      <c r="QI565"/>
      <c r="QJ565"/>
      <c r="QK565"/>
      <c r="QL565"/>
      <c r="QM565"/>
      <c r="QN565"/>
      <c r="QO565"/>
      <c r="QP565"/>
      <c r="QQ565"/>
      <c r="QR565"/>
      <c r="QS565"/>
      <c r="QT565"/>
      <c r="QU565"/>
      <c r="QV565"/>
      <c r="QW565"/>
      <c r="QX565"/>
      <c r="QY565"/>
      <c r="QZ565"/>
      <c r="RA565"/>
      <c r="RB565"/>
      <c r="RC565"/>
      <c r="RD565"/>
      <c r="RE565"/>
      <c r="RF565"/>
      <c r="RG565"/>
      <c r="RH565"/>
      <c r="RI565"/>
      <c r="RJ565"/>
      <c r="RK565"/>
      <c r="RL565"/>
      <c r="RM565"/>
      <c r="RN565"/>
      <c r="RO565"/>
      <c r="RP565"/>
      <c r="RQ565"/>
      <c r="RR565"/>
      <c r="RS565"/>
      <c r="RT565"/>
      <c r="RU565"/>
      <c r="RV565"/>
      <c r="RW565"/>
      <c r="RX565"/>
      <c r="RY565"/>
      <c r="RZ565"/>
      <c r="SA565"/>
      <c r="SB565"/>
      <c r="SC565"/>
      <c r="SD565"/>
      <c r="SE565"/>
      <c r="SF565"/>
      <c r="SG565"/>
      <c r="SH565"/>
      <c r="SI565"/>
      <c r="SJ565"/>
      <c r="SK565"/>
      <c r="SL565"/>
      <c r="SM565"/>
      <c r="SN565"/>
      <c r="SO565"/>
      <c r="SP565"/>
      <c r="SQ565"/>
      <c r="SR565"/>
      <c r="SS565"/>
      <c r="ST565"/>
      <c r="SU565"/>
      <c r="SV565"/>
      <c r="SW565"/>
      <c r="SX565"/>
      <c r="SY565"/>
      <c r="SZ565"/>
      <c r="TA565"/>
      <c r="TB565"/>
      <c r="TC565"/>
      <c r="TD565"/>
      <c r="TE565"/>
      <c r="TF565"/>
      <c r="TG565"/>
      <c r="TH565"/>
      <c r="TI565"/>
      <c r="TJ565"/>
      <c r="TK565"/>
      <c r="TL565"/>
      <c r="TM565"/>
      <c r="TN565"/>
      <c r="TO565"/>
      <c r="TP565"/>
      <c r="TQ565"/>
      <c r="TR565"/>
      <c r="TS565"/>
      <c r="TT565"/>
      <c r="TU565"/>
      <c r="TV565"/>
      <c r="TW565"/>
      <c r="TX565"/>
      <c r="TY565"/>
      <c r="TZ565"/>
      <c r="UA565"/>
      <c r="UB565"/>
      <c r="UC565"/>
      <c r="UD565"/>
      <c r="UE565"/>
      <c r="UF565"/>
      <c r="UG565"/>
      <c r="UH565"/>
      <c r="UI565"/>
      <c r="UJ565"/>
      <c r="UK565"/>
      <c r="UL565"/>
      <c r="UM565"/>
      <c r="UN565"/>
      <c r="UO565"/>
      <c r="UP565"/>
      <c r="UQ565"/>
      <c r="UR565"/>
      <c r="US565"/>
      <c r="UT565"/>
      <c r="UU565"/>
      <c r="UV565"/>
      <c r="UW565"/>
      <c r="UX565"/>
      <c r="UY565"/>
      <c r="UZ565"/>
      <c r="VA565"/>
      <c r="VB565"/>
      <c r="VC565"/>
      <c r="VD565"/>
      <c r="VE565"/>
      <c r="VF565"/>
      <c r="VG565"/>
      <c r="VH565"/>
      <c r="VI565"/>
      <c r="VJ565"/>
      <c r="VK565"/>
      <c r="VL565"/>
      <c r="VM565"/>
      <c r="VN565"/>
      <c r="VO565"/>
      <c r="VP565"/>
      <c r="VQ565"/>
      <c r="VR565"/>
      <c r="VS565"/>
      <c r="VT565"/>
      <c r="VU565"/>
      <c r="VV565"/>
      <c r="VW565"/>
      <c r="VX565"/>
      <c r="VY565"/>
      <c r="VZ565"/>
      <c r="WA565"/>
      <c r="WB565"/>
      <c r="WC565"/>
      <c r="WD565"/>
      <c r="WE565"/>
      <c r="WF565"/>
      <c r="WG565"/>
      <c r="WH565"/>
      <c r="WI565"/>
      <c r="WJ565"/>
      <c r="WK565"/>
      <c r="WL565"/>
      <c r="WM565"/>
      <c r="WN565"/>
      <c r="WO565"/>
      <c r="WP565"/>
      <c r="WQ565"/>
      <c r="WR565"/>
      <c r="WS565"/>
      <c r="WT565"/>
      <c r="WU565"/>
      <c r="WV565"/>
      <c r="WW565"/>
      <c r="WX565"/>
      <c r="WY565"/>
      <c r="WZ565"/>
      <c r="XA565"/>
      <c r="XB565"/>
      <c r="XC565"/>
      <c r="XD565"/>
      <c r="XE565"/>
      <c r="XF565"/>
      <c r="XG565"/>
      <c r="XH565"/>
      <c r="XI565"/>
      <c r="XJ565"/>
      <c r="XK565"/>
      <c r="XL565"/>
      <c r="XM565"/>
      <c r="XN565"/>
      <c r="XO565"/>
      <c r="XP565"/>
      <c r="XQ565"/>
      <c r="XR565"/>
      <c r="XS565"/>
      <c r="XT565"/>
      <c r="XU565"/>
      <c r="XV565"/>
      <c r="XW565"/>
      <c r="XX565"/>
      <c r="XY565"/>
      <c r="XZ565"/>
      <c r="YA565"/>
      <c r="YB565"/>
      <c r="YC565"/>
      <c r="YD565"/>
      <c r="YE565"/>
      <c r="YF565"/>
      <c r="YG565"/>
      <c r="YH565"/>
      <c r="YI565"/>
      <c r="YJ565"/>
      <c r="YK565"/>
      <c r="YL565"/>
      <c r="YM565"/>
      <c r="YN565"/>
      <c r="YO565"/>
      <c r="YP565"/>
      <c r="YQ565"/>
      <c r="YR565"/>
      <c r="YS565"/>
      <c r="YT565"/>
      <c r="YU565"/>
      <c r="YV565"/>
      <c r="YW565"/>
      <c r="YX565"/>
      <c r="YY565"/>
      <c r="YZ565"/>
      <c r="ZA565"/>
      <c r="ZB565"/>
      <c r="ZC565"/>
      <c r="ZD565"/>
      <c r="ZE565"/>
      <c r="ZF565"/>
      <c r="ZG565"/>
      <c r="ZH565"/>
      <c r="ZI565"/>
      <c r="ZJ565"/>
      <c r="ZK565"/>
      <c r="ZL565"/>
      <c r="ZM565"/>
      <c r="ZN565"/>
      <c r="ZO565"/>
      <c r="ZP565"/>
      <c r="ZQ565"/>
      <c r="ZR565"/>
      <c r="ZS565"/>
      <c r="ZT565"/>
      <c r="ZU565"/>
      <c r="ZV565"/>
      <c r="ZW565"/>
      <c r="ZX565"/>
      <c r="ZY565"/>
      <c r="ZZ565"/>
      <c r="AAA565"/>
      <c r="AAB565"/>
      <c r="AAC565"/>
      <c r="AAD565"/>
      <c r="AAE565"/>
      <c r="AAF565"/>
      <c r="AAG565"/>
      <c r="AAH565"/>
      <c r="AAI565"/>
      <c r="AAJ565"/>
      <c r="AAK565"/>
      <c r="AAL565"/>
      <c r="AAM565"/>
      <c r="AAN565"/>
      <c r="AAO565"/>
      <c r="AAP565"/>
      <c r="AAQ565"/>
      <c r="AAR565"/>
      <c r="AAS565"/>
      <c r="AAT565"/>
      <c r="AAU565"/>
      <c r="AAV565"/>
      <c r="AAW565"/>
      <c r="AAX565"/>
      <c r="AAY565"/>
      <c r="AAZ565"/>
      <c r="ABA565"/>
      <c r="ABB565"/>
      <c r="ABC565"/>
      <c r="ABD565"/>
      <c r="ABE565"/>
      <c r="ABF565"/>
      <c r="ABG565"/>
      <c r="ABH565"/>
      <c r="ABI565"/>
      <c r="ABJ565"/>
      <c r="ABK565"/>
      <c r="ABL565"/>
      <c r="ABM565"/>
      <c r="ABN565"/>
      <c r="ABO565"/>
      <c r="ABP565"/>
      <c r="ABQ565"/>
      <c r="ABR565"/>
      <c r="ABS565"/>
      <c r="ABT565"/>
      <c r="ABU565"/>
      <c r="ABV565"/>
      <c r="ABW565"/>
      <c r="ABX565"/>
      <c r="ABY565"/>
      <c r="ABZ565"/>
      <c r="ACA565"/>
      <c r="ACB565"/>
      <c r="ACC565"/>
      <c r="ACD565"/>
      <c r="ACE565"/>
      <c r="ACF565"/>
      <c r="ACG565"/>
      <c r="ACH565"/>
      <c r="ACI565"/>
      <c r="ACJ565"/>
      <c r="ACK565"/>
      <c r="ACL565"/>
      <c r="ACM565"/>
      <c r="ACN565"/>
      <c r="ACO565"/>
      <c r="ACP565"/>
      <c r="ACQ565"/>
      <c r="ACR565"/>
      <c r="ACS565"/>
      <c r="ACT565"/>
      <c r="ACU565"/>
      <c r="ACV565"/>
      <c r="ACW565"/>
      <c r="ACX565"/>
      <c r="ACY565"/>
      <c r="ACZ565"/>
      <c r="ADA565"/>
      <c r="ADB565"/>
      <c r="ADC565"/>
      <c r="ADD565"/>
      <c r="ADE565"/>
      <c r="ADF565"/>
      <c r="ADG565"/>
      <c r="ADH565"/>
      <c r="ADI565"/>
      <c r="ADJ565"/>
      <c r="ADK565"/>
      <c r="ADL565"/>
      <c r="ADM565"/>
      <c r="ADN565"/>
      <c r="ADO565"/>
      <c r="ADP565"/>
      <c r="ADQ565"/>
      <c r="ADR565"/>
      <c r="ADS565"/>
      <c r="ADT565"/>
      <c r="ADU565"/>
      <c r="ADV565"/>
      <c r="ADW565"/>
      <c r="ADX565"/>
      <c r="ADY565"/>
      <c r="ADZ565"/>
      <c r="AEA565"/>
      <c r="AEB565"/>
      <c r="AEC565"/>
      <c r="AED565"/>
      <c r="AEE565"/>
      <c r="AEF565"/>
      <c r="AEG565"/>
      <c r="AEH565"/>
      <c r="AEI565"/>
      <c r="AEJ565"/>
      <c r="AEK565"/>
      <c r="AEL565"/>
      <c r="AEM565"/>
      <c r="AEN565"/>
      <c r="AEO565"/>
      <c r="AEP565"/>
      <c r="AEQ565"/>
      <c r="AER565"/>
      <c r="AES565"/>
      <c r="AET565"/>
      <c r="AEU565"/>
      <c r="AEV565"/>
      <c r="AEW565"/>
      <c r="AEX565"/>
      <c r="AEY565"/>
      <c r="AEZ565"/>
      <c r="AFA565"/>
      <c r="AFB565"/>
      <c r="AFC565"/>
      <c r="AFD565"/>
      <c r="AFE565"/>
      <c r="AFF565"/>
      <c r="AFG565"/>
      <c r="AFH565"/>
      <c r="AFI565"/>
      <c r="AFJ565"/>
      <c r="AFK565"/>
      <c r="AFL565"/>
      <c r="AFM565"/>
      <c r="AFN565"/>
      <c r="AFO565"/>
      <c r="AFP565"/>
      <c r="AFQ565"/>
      <c r="AFR565"/>
      <c r="AFS565"/>
      <c r="AFT565"/>
      <c r="AFU565"/>
      <c r="AFV565"/>
      <c r="AFW565"/>
      <c r="AFX565"/>
      <c r="AFY565"/>
      <c r="AFZ565"/>
      <c r="AGA565"/>
      <c r="AGB565"/>
      <c r="AGC565"/>
      <c r="AGD565"/>
      <c r="AGE565"/>
      <c r="AGF565"/>
      <c r="AGG565"/>
      <c r="AGH565"/>
      <c r="AGI565"/>
      <c r="AGJ565"/>
      <c r="AGK565"/>
      <c r="AGL565"/>
      <c r="AGM565"/>
      <c r="AGN565"/>
      <c r="AGO565"/>
      <c r="AGP565"/>
      <c r="AGQ565"/>
      <c r="AGR565"/>
      <c r="AGS565"/>
      <c r="AGT565"/>
      <c r="AGU565"/>
      <c r="AGV565"/>
      <c r="AGW565"/>
      <c r="AGX565"/>
      <c r="AGY565"/>
      <c r="AGZ565"/>
      <c r="AHA565"/>
      <c r="AHB565"/>
      <c r="AHC565"/>
      <c r="AHD565"/>
      <c r="AHE565"/>
      <c r="AHF565"/>
      <c r="AHG565"/>
      <c r="AHH565"/>
      <c r="AHI565"/>
      <c r="AHJ565"/>
      <c r="AHK565"/>
      <c r="AHL565"/>
      <c r="AHM565"/>
      <c r="AHN565"/>
      <c r="AHO565"/>
      <c r="AHP565"/>
      <c r="AHQ565"/>
      <c r="AHR565"/>
      <c r="AHS565"/>
      <c r="AHT565"/>
      <c r="AHU565"/>
      <c r="AHV565"/>
      <c r="AHW565"/>
      <c r="AHX565"/>
      <c r="AHY565"/>
      <c r="AHZ565"/>
      <c r="AIA565"/>
      <c r="AIB565"/>
      <c r="AIC565"/>
      <c r="AID565"/>
      <c r="AIE565"/>
      <c r="AIF565"/>
      <c r="AIG565"/>
      <c r="AIH565"/>
      <c r="AII565"/>
      <c r="AIJ565"/>
      <c r="AIK565"/>
      <c r="AIL565"/>
      <c r="AIM565"/>
      <c r="AIN565"/>
      <c r="AIO565"/>
      <c r="AIP565"/>
      <c r="AIQ565"/>
      <c r="AIR565"/>
      <c r="AIS565"/>
      <c r="AIT565"/>
      <c r="AIU565"/>
      <c r="AIV565"/>
      <c r="AIW565"/>
      <c r="AIX565"/>
      <c r="AIY565"/>
      <c r="AIZ565"/>
      <c r="AJA565"/>
      <c r="AJB565"/>
      <c r="AJC565"/>
      <c r="AJD565"/>
      <c r="AJE565"/>
      <c r="AJF565"/>
      <c r="AJG565"/>
      <c r="AJH565"/>
      <c r="AJI565"/>
      <c r="AJJ565"/>
      <c r="AJK565"/>
      <c r="AJL565"/>
      <c r="AJM565"/>
      <c r="AJN565"/>
      <c r="AJO565"/>
      <c r="AJP565"/>
      <c r="AJQ565"/>
      <c r="AJR565"/>
      <c r="AJS565"/>
      <c r="AJT565"/>
      <c r="AJU565"/>
      <c r="AJV565"/>
      <c r="AJW565"/>
      <c r="AJX565"/>
      <c r="AJY565"/>
      <c r="AJZ565"/>
      <c r="AKA565"/>
      <c r="AKB565"/>
      <c r="AKC565"/>
      <c r="AKD565"/>
      <c r="AKE565"/>
      <c r="AKF565"/>
      <c r="AKG565"/>
      <c r="AKH565"/>
      <c r="AKI565"/>
      <c r="AKJ565"/>
      <c r="AKK565"/>
      <c r="AKL565"/>
      <c r="AKM565"/>
      <c r="AKN565"/>
      <c r="AKO565"/>
      <c r="AKP565"/>
      <c r="AKQ565"/>
      <c r="AKR565"/>
      <c r="AKS565"/>
      <c r="AKT565"/>
      <c r="AKU565"/>
      <c r="AKV565"/>
      <c r="AKW565"/>
      <c r="AKX565"/>
      <c r="AKY565"/>
      <c r="AKZ565"/>
      <c r="ALA565"/>
      <c r="ALB565"/>
      <c r="ALC565"/>
      <c r="ALD565"/>
      <c r="ALE565"/>
      <c r="ALF565"/>
      <c r="ALG565"/>
      <c r="ALH565"/>
      <c r="ALI565"/>
      <c r="ALJ565"/>
      <c r="ALK565"/>
      <c r="ALL565"/>
      <c r="ALM565"/>
      <c r="ALN565"/>
      <c r="ALO565"/>
      <c r="ALP565"/>
      <c r="ALQ565"/>
      <c r="ALR565"/>
      <c r="ALS565"/>
      <c r="ALT565"/>
      <c r="ALU565"/>
      <c r="ALV565"/>
      <c r="ALW565"/>
      <c r="ALX565"/>
      <c r="ALY565"/>
      <c r="ALZ565"/>
      <c r="AMA565"/>
      <c r="AMB565"/>
      <c r="AMC565"/>
      <c r="AMD565"/>
      <c r="AME565"/>
      <c r="AMF565"/>
      <c r="AMG565"/>
      <c r="AMH565"/>
      <c r="AMI565"/>
      <c r="AMJ565"/>
    </row>
    <row r="566" spans="1:1024" ht="20" customHeight="1" x14ac:dyDescent="0.2">
      <c r="A566"/>
      <c r="B566"/>
      <c r="C566"/>
      <c r="D566"/>
      <c r="E566" s="2"/>
      <c r="F566" s="2"/>
      <c r="G566" s="271"/>
      <c r="H566" s="240"/>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c r="AAA566"/>
      <c r="AAB566"/>
      <c r="AAC566"/>
      <c r="AAD566"/>
      <c r="AAE566"/>
      <c r="AAF566"/>
      <c r="AAG566"/>
      <c r="AAH566"/>
      <c r="AAI566"/>
      <c r="AAJ566"/>
      <c r="AAK566"/>
      <c r="AAL566"/>
      <c r="AAM566"/>
      <c r="AAN566"/>
      <c r="AAO566"/>
      <c r="AAP566"/>
      <c r="AAQ566"/>
      <c r="AAR566"/>
      <c r="AAS566"/>
      <c r="AAT566"/>
      <c r="AAU566"/>
      <c r="AAV566"/>
      <c r="AAW566"/>
      <c r="AAX566"/>
      <c r="AAY566"/>
      <c r="AAZ566"/>
      <c r="ABA566"/>
      <c r="ABB566"/>
      <c r="ABC566"/>
      <c r="ABD566"/>
      <c r="ABE566"/>
      <c r="ABF566"/>
      <c r="ABG566"/>
      <c r="ABH566"/>
      <c r="ABI566"/>
      <c r="ABJ566"/>
      <c r="ABK566"/>
      <c r="ABL566"/>
      <c r="ABM566"/>
      <c r="ABN566"/>
      <c r="ABO566"/>
      <c r="ABP566"/>
      <c r="ABQ566"/>
      <c r="ABR566"/>
      <c r="ABS566"/>
      <c r="ABT566"/>
      <c r="ABU566"/>
      <c r="ABV566"/>
      <c r="ABW566"/>
      <c r="ABX566"/>
      <c r="ABY566"/>
      <c r="ABZ566"/>
      <c r="ACA566"/>
      <c r="ACB566"/>
      <c r="ACC566"/>
      <c r="ACD566"/>
      <c r="ACE566"/>
      <c r="ACF566"/>
      <c r="ACG566"/>
      <c r="ACH566"/>
      <c r="ACI566"/>
      <c r="ACJ566"/>
      <c r="ACK566"/>
      <c r="ACL566"/>
      <c r="ACM566"/>
      <c r="ACN566"/>
      <c r="ACO566"/>
      <c r="ACP566"/>
      <c r="ACQ566"/>
      <c r="ACR566"/>
      <c r="ACS566"/>
      <c r="ACT566"/>
      <c r="ACU566"/>
      <c r="ACV566"/>
      <c r="ACW566"/>
      <c r="ACX566"/>
      <c r="ACY566"/>
      <c r="ACZ566"/>
      <c r="ADA566"/>
      <c r="ADB566"/>
      <c r="ADC566"/>
      <c r="ADD566"/>
      <c r="ADE566"/>
      <c r="ADF566"/>
      <c r="ADG566"/>
      <c r="ADH566"/>
      <c r="ADI566"/>
      <c r="ADJ566"/>
      <c r="ADK566"/>
      <c r="ADL566"/>
      <c r="ADM566"/>
      <c r="ADN566"/>
      <c r="ADO566"/>
      <c r="ADP566"/>
      <c r="ADQ566"/>
      <c r="ADR566"/>
      <c r="ADS566"/>
      <c r="ADT566"/>
      <c r="ADU566"/>
      <c r="ADV566"/>
      <c r="ADW566"/>
      <c r="ADX566"/>
      <c r="ADY566"/>
      <c r="ADZ566"/>
      <c r="AEA566"/>
      <c r="AEB566"/>
      <c r="AEC566"/>
      <c r="AED566"/>
      <c r="AEE566"/>
      <c r="AEF566"/>
      <c r="AEG566"/>
      <c r="AEH566"/>
      <c r="AEI566"/>
      <c r="AEJ566"/>
      <c r="AEK566"/>
      <c r="AEL566"/>
      <c r="AEM566"/>
      <c r="AEN566"/>
      <c r="AEO566"/>
      <c r="AEP566"/>
      <c r="AEQ566"/>
      <c r="AER566"/>
      <c r="AES566"/>
      <c r="AET566"/>
      <c r="AEU566"/>
      <c r="AEV566"/>
      <c r="AEW566"/>
      <c r="AEX566"/>
      <c r="AEY566"/>
      <c r="AEZ566"/>
      <c r="AFA566"/>
      <c r="AFB566"/>
      <c r="AFC566"/>
      <c r="AFD566"/>
      <c r="AFE566"/>
      <c r="AFF566"/>
      <c r="AFG566"/>
      <c r="AFH566"/>
      <c r="AFI566"/>
      <c r="AFJ566"/>
      <c r="AFK566"/>
      <c r="AFL566"/>
      <c r="AFM566"/>
      <c r="AFN566"/>
      <c r="AFO566"/>
      <c r="AFP566"/>
      <c r="AFQ566"/>
      <c r="AFR566"/>
      <c r="AFS566"/>
      <c r="AFT566"/>
      <c r="AFU566"/>
      <c r="AFV566"/>
      <c r="AFW566"/>
      <c r="AFX566"/>
      <c r="AFY566"/>
      <c r="AFZ566"/>
      <c r="AGA566"/>
      <c r="AGB566"/>
      <c r="AGC566"/>
      <c r="AGD566"/>
      <c r="AGE566"/>
      <c r="AGF566"/>
      <c r="AGG566"/>
      <c r="AGH566"/>
      <c r="AGI566"/>
      <c r="AGJ566"/>
      <c r="AGK566"/>
      <c r="AGL566"/>
      <c r="AGM566"/>
      <c r="AGN566"/>
      <c r="AGO566"/>
      <c r="AGP566"/>
      <c r="AGQ566"/>
      <c r="AGR566"/>
      <c r="AGS566"/>
      <c r="AGT566"/>
      <c r="AGU566"/>
      <c r="AGV566"/>
      <c r="AGW566"/>
      <c r="AGX566"/>
      <c r="AGY566"/>
      <c r="AGZ566"/>
      <c r="AHA566"/>
      <c r="AHB566"/>
      <c r="AHC566"/>
      <c r="AHD566"/>
      <c r="AHE566"/>
      <c r="AHF566"/>
      <c r="AHG566"/>
      <c r="AHH566"/>
      <c r="AHI566"/>
      <c r="AHJ566"/>
      <c r="AHK566"/>
      <c r="AHL566"/>
      <c r="AHM566"/>
      <c r="AHN566"/>
      <c r="AHO566"/>
      <c r="AHP566"/>
      <c r="AHQ566"/>
      <c r="AHR566"/>
      <c r="AHS566"/>
      <c r="AHT566"/>
      <c r="AHU566"/>
      <c r="AHV566"/>
      <c r="AHW566"/>
      <c r="AHX566"/>
      <c r="AHY566"/>
      <c r="AHZ566"/>
      <c r="AIA566"/>
      <c r="AIB566"/>
      <c r="AIC566"/>
      <c r="AID566"/>
      <c r="AIE566"/>
      <c r="AIF566"/>
      <c r="AIG566"/>
      <c r="AIH566"/>
      <c r="AII566"/>
      <c r="AIJ566"/>
      <c r="AIK566"/>
      <c r="AIL566"/>
      <c r="AIM566"/>
      <c r="AIN566"/>
      <c r="AIO566"/>
      <c r="AIP566"/>
      <c r="AIQ566"/>
      <c r="AIR566"/>
      <c r="AIS566"/>
      <c r="AIT566"/>
      <c r="AIU566"/>
      <c r="AIV566"/>
      <c r="AIW566"/>
      <c r="AIX566"/>
      <c r="AIY566"/>
      <c r="AIZ566"/>
      <c r="AJA566"/>
      <c r="AJB566"/>
      <c r="AJC566"/>
      <c r="AJD566"/>
      <c r="AJE566"/>
      <c r="AJF566"/>
      <c r="AJG566"/>
      <c r="AJH566"/>
      <c r="AJI566"/>
      <c r="AJJ566"/>
      <c r="AJK566"/>
      <c r="AJL566"/>
      <c r="AJM566"/>
      <c r="AJN566"/>
      <c r="AJO566"/>
      <c r="AJP566"/>
      <c r="AJQ566"/>
      <c r="AJR566"/>
      <c r="AJS566"/>
      <c r="AJT566"/>
      <c r="AJU566"/>
      <c r="AJV566"/>
      <c r="AJW566"/>
      <c r="AJX566"/>
      <c r="AJY566"/>
      <c r="AJZ566"/>
      <c r="AKA566"/>
      <c r="AKB566"/>
      <c r="AKC566"/>
      <c r="AKD566"/>
      <c r="AKE566"/>
      <c r="AKF566"/>
      <c r="AKG566"/>
      <c r="AKH566"/>
      <c r="AKI566"/>
      <c r="AKJ566"/>
      <c r="AKK566"/>
      <c r="AKL566"/>
      <c r="AKM566"/>
      <c r="AKN566"/>
      <c r="AKO566"/>
      <c r="AKP566"/>
      <c r="AKQ566"/>
      <c r="AKR566"/>
      <c r="AKS566"/>
      <c r="AKT566"/>
      <c r="AKU566"/>
      <c r="AKV566"/>
      <c r="AKW566"/>
      <c r="AKX566"/>
      <c r="AKY566"/>
      <c r="AKZ566"/>
      <c r="ALA566"/>
      <c r="ALB566"/>
      <c r="ALC566"/>
      <c r="ALD566"/>
      <c r="ALE566"/>
      <c r="ALF566"/>
      <c r="ALG566"/>
      <c r="ALH566"/>
      <c r="ALI566"/>
      <c r="ALJ566"/>
      <c r="ALK566"/>
      <c r="ALL566"/>
      <c r="ALM566"/>
      <c r="ALN566"/>
      <c r="ALO566"/>
      <c r="ALP566"/>
      <c r="ALQ566"/>
      <c r="ALR566"/>
      <c r="ALS566"/>
      <c r="ALT566"/>
      <c r="ALU566"/>
      <c r="ALV566"/>
      <c r="ALW566"/>
      <c r="ALX566"/>
      <c r="ALY566"/>
      <c r="ALZ566"/>
      <c r="AMA566"/>
      <c r="AMB566"/>
      <c r="AMC566"/>
      <c r="AMD566"/>
      <c r="AME566"/>
      <c r="AMF566"/>
      <c r="AMG566"/>
      <c r="AMH566"/>
      <c r="AMI566"/>
      <c r="AMJ566"/>
    </row>
    <row r="567" spans="1:1024" ht="20" customHeight="1" x14ac:dyDescent="0.2">
      <c r="A567"/>
      <c r="B567"/>
      <c r="C567"/>
      <c r="D567"/>
      <c r="E567" s="2"/>
      <c r="F567" s="2"/>
      <c r="G567" s="271"/>
      <c r="H567" s="240"/>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c r="AAA567"/>
      <c r="AAB567"/>
      <c r="AAC567"/>
      <c r="AAD567"/>
      <c r="AAE567"/>
      <c r="AAF567"/>
      <c r="AAG567"/>
      <c r="AAH567"/>
      <c r="AAI567"/>
      <c r="AAJ567"/>
      <c r="AAK567"/>
      <c r="AAL567"/>
      <c r="AAM567"/>
      <c r="AAN567"/>
      <c r="AAO567"/>
      <c r="AAP567"/>
      <c r="AAQ567"/>
      <c r="AAR567"/>
      <c r="AAS567"/>
      <c r="AAT567"/>
      <c r="AAU567"/>
      <c r="AAV567"/>
      <c r="AAW567"/>
      <c r="AAX567"/>
      <c r="AAY567"/>
      <c r="AAZ567"/>
      <c r="ABA567"/>
      <c r="ABB567"/>
      <c r="ABC567"/>
      <c r="ABD567"/>
      <c r="ABE567"/>
      <c r="ABF567"/>
      <c r="ABG567"/>
      <c r="ABH567"/>
      <c r="ABI567"/>
      <c r="ABJ567"/>
      <c r="ABK567"/>
      <c r="ABL567"/>
      <c r="ABM567"/>
      <c r="ABN567"/>
      <c r="ABO567"/>
      <c r="ABP567"/>
      <c r="ABQ567"/>
      <c r="ABR567"/>
      <c r="ABS567"/>
      <c r="ABT567"/>
      <c r="ABU567"/>
      <c r="ABV567"/>
      <c r="ABW567"/>
      <c r="ABX567"/>
      <c r="ABY567"/>
      <c r="ABZ567"/>
      <c r="ACA567"/>
      <c r="ACB567"/>
      <c r="ACC567"/>
      <c r="ACD567"/>
      <c r="ACE567"/>
      <c r="ACF567"/>
      <c r="ACG567"/>
      <c r="ACH567"/>
      <c r="ACI567"/>
      <c r="ACJ567"/>
      <c r="ACK567"/>
      <c r="ACL567"/>
      <c r="ACM567"/>
      <c r="ACN567"/>
      <c r="ACO567"/>
      <c r="ACP567"/>
      <c r="ACQ567"/>
      <c r="ACR567"/>
      <c r="ACS567"/>
      <c r="ACT567"/>
      <c r="ACU567"/>
      <c r="ACV567"/>
      <c r="ACW567"/>
      <c r="ACX567"/>
      <c r="ACY567"/>
      <c r="ACZ567"/>
      <c r="ADA567"/>
      <c r="ADB567"/>
      <c r="ADC567"/>
      <c r="ADD567"/>
      <c r="ADE567"/>
      <c r="ADF567"/>
      <c r="ADG567"/>
      <c r="ADH567"/>
      <c r="ADI567"/>
      <c r="ADJ567"/>
      <c r="ADK567"/>
      <c r="ADL567"/>
      <c r="ADM567"/>
      <c r="ADN567"/>
      <c r="ADO567"/>
      <c r="ADP567"/>
      <c r="ADQ567"/>
      <c r="ADR567"/>
      <c r="ADS567"/>
      <c r="ADT567"/>
      <c r="ADU567"/>
      <c r="ADV567"/>
      <c r="ADW567"/>
      <c r="ADX567"/>
      <c r="ADY567"/>
      <c r="ADZ567"/>
      <c r="AEA567"/>
      <c r="AEB567"/>
      <c r="AEC567"/>
      <c r="AED567"/>
      <c r="AEE567"/>
      <c r="AEF567"/>
      <c r="AEG567"/>
      <c r="AEH567"/>
      <c r="AEI567"/>
      <c r="AEJ567"/>
      <c r="AEK567"/>
      <c r="AEL567"/>
      <c r="AEM567"/>
      <c r="AEN567"/>
      <c r="AEO567"/>
      <c r="AEP567"/>
      <c r="AEQ567"/>
      <c r="AER567"/>
      <c r="AES567"/>
      <c r="AET567"/>
      <c r="AEU567"/>
      <c r="AEV567"/>
      <c r="AEW567"/>
      <c r="AEX567"/>
      <c r="AEY567"/>
      <c r="AEZ567"/>
      <c r="AFA567"/>
      <c r="AFB567"/>
      <c r="AFC567"/>
      <c r="AFD567"/>
      <c r="AFE567"/>
      <c r="AFF567"/>
      <c r="AFG567"/>
      <c r="AFH567"/>
      <c r="AFI567"/>
      <c r="AFJ567"/>
      <c r="AFK567"/>
      <c r="AFL567"/>
      <c r="AFM567"/>
      <c r="AFN567"/>
      <c r="AFO567"/>
      <c r="AFP567"/>
      <c r="AFQ567"/>
      <c r="AFR567"/>
      <c r="AFS567"/>
      <c r="AFT567"/>
      <c r="AFU567"/>
      <c r="AFV567"/>
      <c r="AFW567"/>
      <c r="AFX567"/>
      <c r="AFY567"/>
      <c r="AFZ567"/>
      <c r="AGA567"/>
      <c r="AGB567"/>
      <c r="AGC567"/>
      <c r="AGD567"/>
      <c r="AGE567"/>
      <c r="AGF567"/>
      <c r="AGG567"/>
      <c r="AGH567"/>
      <c r="AGI567"/>
      <c r="AGJ567"/>
      <c r="AGK567"/>
      <c r="AGL567"/>
      <c r="AGM567"/>
      <c r="AGN567"/>
      <c r="AGO567"/>
      <c r="AGP567"/>
      <c r="AGQ567"/>
      <c r="AGR567"/>
      <c r="AGS567"/>
      <c r="AGT567"/>
      <c r="AGU567"/>
      <c r="AGV567"/>
      <c r="AGW567"/>
      <c r="AGX567"/>
      <c r="AGY567"/>
      <c r="AGZ567"/>
      <c r="AHA567"/>
      <c r="AHB567"/>
      <c r="AHC567"/>
      <c r="AHD567"/>
      <c r="AHE567"/>
      <c r="AHF567"/>
      <c r="AHG567"/>
      <c r="AHH567"/>
      <c r="AHI567"/>
      <c r="AHJ567"/>
      <c r="AHK567"/>
      <c r="AHL567"/>
      <c r="AHM567"/>
      <c r="AHN567"/>
      <c r="AHO567"/>
      <c r="AHP567"/>
      <c r="AHQ567"/>
      <c r="AHR567"/>
      <c r="AHS567"/>
      <c r="AHT567"/>
      <c r="AHU567"/>
      <c r="AHV567"/>
      <c r="AHW567"/>
      <c r="AHX567"/>
      <c r="AHY567"/>
      <c r="AHZ567"/>
      <c r="AIA567"/>
      <c r="AIB567"/>
      <c r="AIC567"/>
      <c r="AID567"/>
      <c r="AIE567"/>
      <c r="AIF567"/>
      <c r="AIG567"/>
      <c r="AIH567"/>
      <c r="AII567"/>
      <c r="AIJ567"/>
      <c r="AIK567"/>
      <c r="AIL567"/>
      <c r="AIM567"/>
      <c r="AIN567"/>
      <c r="AIO567"/>
      <c r="AIP567"/>
      <c r="AIQ567"/>
      <c r="AIR567"/>
      <c r="AIS567"/>
      <c r="AIT567"/>
      <c r="AIU567"/>
      <c r="AIV567"/>
      <c r="AIW567"/>
      <c r="AIX567"/>
      <c r="AIY567"/>
      <c r="AIZ567"/>
      <c r="AJA567"/>
      <c r="AJB567"/>
      <c r="AJC567"/>
      <c r="AJD567"/>
      <c r="AJE567"/>
      <c r="AJF567"/>
      <c r="AJG567"/>
      <c r="AJH567"/>
      <c r="AJI567"/>
      <c r="AJJ567"/>
      <c r="AJK567"/>
      <c r="AJL567"/>
      <c r="AJM567"/>
      <c r="AJN567"/>
      <c r="AJO567"/>
      <c r="AJP567"/>
      <c r="AJQ567"/>
      <c r="AJR567"/>
      <c r="AJS567"/>
      <c r="AJT567"/>
      <c r="AJU567"/>
      <c r="AJV567"/>
      <c r="AJW567"/>
      <c r="AJX567"/>
      <c r="AJY567"/>
      <c r="AJZ567"/>
      <c r="AKA567"/>
      <c r="AKB567"/>
      <c r="AKC567"/>
      <c r="AKD567"/>
      <c r="AKE567"/>
      <c r="AKF567"/>
      <c r="AKG567"/>
      <c r="AKH567"/>
      <c r="AKI567"/>
      <c r="AKJ567"/>
      <c r="AKK567"/>
      <c r="AKL567"/>
      <c r="AKM567"/>
      <c r="AKN567"/>
      <c r="AKO567"/>
      <c r="AKP567"/>
      <c r="AKQ567"/>
      <c r="AKR567"/>
      <c r="AKS567"/>
      <c r="AKT567"/>
      <c r="AKU567"/>
      <c r="AKV567"/>
      <c r="AKW567"/>
      <c r="AKX567"/>
      <c r="AKY567"/>
      <c r="AKZ567"/>
      <c r="ALA567"/>
      <c r="ALB567"/>
      <c r="ALC567"/>
      <c r="ALD567"/>
      <c r="ALE567"/>
      <c r="ALF567"/>
      <c r="ALG567"/>
      <c r="ALH567"/>
      <c r="ALI567"/>
      <c r="ALJ567"/>
      <c r="ALK567"/>
      <c r="ALL567"/>
      <c r="ALM567"/>
      <c r="ALN567"/>
      <c r="ALO567"/>
      <c r="ALP567"/>
      <c r="ALQ567"/>
      <c r="ALR567"/>
      <c r="ALS567"/>
      <c r="ALT567"/>
      <c r="ALU567"/>
      <c r="ALV567"/>
      <c r="ALW567"/>
      <c r="ALX567"/>
      <c r="ALY567"/>
      <c r="ALZ567"/>
      <c r="AMA567"/>
      <c r="AMB567"/>
      <c r="AMC567"/>
      <c r="AMD567"/>
      <c r="AME567"/>
      <c r="AMF567"/>
      <c r="AMG567"/>
      <c r="AMH567"/>
      <c r="AMI567"/>
      <c r="AMJ567"/>
    </row>
    <row r="568" spans="1:1024" ht="20" customHeight="1" x14ac:dyDescent="0.2">
      <c r="A568"/>
      <c r="B568"/>
      <c r="C568"/>
      <c r="D568"/>
      <c r="E568" s="2"/>
      <c r="F568" s="2"/>
      <c r="G568" s="271"/>
      <c r="H568" s="240"/>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c r="AAA568"/>
      <c r="AAB568"/>
      <c r="AAC568"/>
      <c r="AAD568"/>
      <c r="AAE568"/>
      <c r="AAF568"/>
      <c r="AAG568"/>
      <c r="AAH568"/>
      <c r="AAI568"/>
      <c r="AAJ568"/>
      <c r="AAK568"/>
      <c r="AAL568"/>
      <c r="AAM568"/>
      <c r="AAN568"/>
      <c r="AAO568"/>
      <c r="AAP568"/>
      <c r="AAQ568"/>
      <c r="AAR568"/>
      <c r="AAS568"/>
      <c r="AAT568"/>
      <c r="AAU568"/>
      <c r="AAV568"/>
      <c r="AAW568"/>
      <c r="AAX568"/>
      <c r="AAY568"/>
      <c r="AAZ568"/>
      <c r="ABA568"/>
      <c r="ABB568"/>
      <c r="ABC568"/>
      <c r="ABD568"/>
      <c r="ABE568"/>
      <c r="ABF568"/>
      <c r="ABG568"/>
      <c r="ABH568"/>
      <c r="ABI568"/>
      <c r="ABJ568"/>
      <c r="ABK568"/>
      <c r="ABL568"/>
      <c r="ABM568"/>
      <c r="ABN568"/>
      <c r="ABO568"/>
      <c r="ABP568"/>
      <c r="ABQ568"/>
      <c r="ABR568"/>
      <c r="ABS568"/>
      <c r="ABT568"/>
      <c r="ABU568"/>
      <c r="ABV568"/>
      <c r="ABW568"/>
      <c r="ABX568"/>
      <c r="ABY568"/>
      <c r="ABZ568"/>
      <c r="ACA568"/>
      <c r="ACB568"/>
      <c r="ACC568"/>
      <c r="ACD568"/>
      <c r="ACE568"/>
      <c r="ACF568"/>
      <c r="ACG568"/>
      <c r="ACH568"/>
      <c r="ACI568"/>
      <c r="ACJ568"/>
      <c r="ACK568"/>
      <c r="ACL568"/>
      <c r="ACM568"/>
      <c r="ACN568"/>
      <c r="ACO568"/>
      <c r="ACP568"/>
      <c r="ACQ568"/>
      <c r="ACR568"/>
      <c r="ACS568"/>
      <c r="ACT568"/>
      <c r="ACU568"/>
      <c r="ACV568"/>
      <c r="ACW568"/>
      <c r="ACX568"/>
      <c r="ACY568"/>
      <c r="ACZ568"/>
      <c r="ADA568"/>
      <c r="ADB568"/>
      <c r="ADC568"/>
      <c r="ADD568"/>
      <c r="ADE568"/>
      <c r="ADF568"/>
      <c r="ADG568"/>
      <c r="ADH568"/>
      <c r="ADI568"/>
      <c r="ADJ568"/>
      <c r="ADK568"/>
      <c r="ADL568"/>
      <c r="ADM568"/>
      <c r="ADN568"/>
      <c r="ADO568"/>
      <c r="ADP568"/>
      <c r="ADQ568"/>
      <c r="ADR568"/>
      <c r="ADS568"/>
      <c r="ADT568"/>
      <c r="ADU568"/>
      <c r="ADV568"/>
      <c r="ADW568"/>
      <c r="ADX568"/>
      <c r="ADY568"/>
      <c r="ADZ568"/>
      <c r="AEA568"/>
      <c r="AEB568"/>
      <c r="AEC568"/>
      <c r="AED568"/>
      <c r="AEE568"/>
      <c r="AEF568"/>
      <c r="AEG568"/>
      <c r="AEH568"/>
      <c r="AEI568"/>
      <c r="AEJ568"/>
      <c r="AEK568"/>
      <c r="AEL568"/>
      <c r="AEM568"/>
      <c r="AEN568"/>
      <c r="AEO568"/>
      <c r="AEP568"/>
      <c r="AEQ568"/>
      <c r="AER568"/>
      <c r="AES568"/>
      <c r="AET568"/>
      <c r="AEU568"/>
      <c r="AEV568"/>
      <c r="AEW568"/>
      <c r="AEX568"/>
      <c r="AEY568"/>
      <c r="AEZ568"/>
      <c r="AFA568"/>
      <c r="AFB568"/>
      <c r="AFC568"/>
      <c r="AFD568"/>
      <c r="AFE568"/>
      <c r="AFF568"/>
      <c r="AFG568"/>
      <c r="AFH568"/>
      <c r="AFI568"/>
      <c r="AFJ568"/>
      <c r="AFK568"/>
      <c r="AFL568"/>
      <c r="AFM568"/>
      <c r="AFN568"/>
      <c r="AFO568"/>
      <c r="AFP568"/>
      <c r="AFQ568"/>
      <c r="AFR568"/>
      <c r="AFS568"/>
      <c r="AFT568"/>
      <c r="AFU568"/>
      <c r="AFV568"/>
      <c r="AFW568"/>
      <c r="AFX568"/>
      <c r="AFY568"/>
      <c r="AFZ568"/>
      <c r="AGA568"/>
      <c r="AGB568"/>
      <c r="AGC568"/>
      <c r="AGD568"/>
      <c r="AGE568"/>
      <c r="AGF568"/>
      <c r="AGG568"/>
      <c r="AGH568"/>
      <c r="AGI568"/>
      <c r="AGJ568"/>
      <c r="AGK568"/>
      <c r="AGL568"/>
      <c r="AGM568"/>
      <c r="AGN568"/>
      <c r="AGO568"/>
      <c r="AGP568"/>
      <c r="AGQ568"/>
      <c r="AGR568"/>
      <c r="AGS568"/>
      <c r="AGT568"/>
      <c r="AGU568"/>
      <c r="AGV568"/>
      <c r="AGW568"/>
      <c r="AGX568"/>
      <c r="AGY568"/>
      <c r="AGZ568"/>
      <c r="AHA568"/>
      <c r="AHB568"/>
      <c r="AHC568"/>
      <c r="AHD568"/>
      <c r="AHE568"/>
      <c r="AHF568"/>
      <c r="AHG568"/>
      <c r="AHH568"/>
      <c r="AHI568"/>
      <c r="AHJ568"/>
      <c r="AHK568"/>
      <c r="AHL568"/>
      <c r="AHM568"/>
      <c r="AHN568"/>
      <c r="AHO568"/>
      <c r="AHP568"/>
      <c r="AHQ568"/>
      <c r="AHR568"/>
      <c r="AHS568"/>
      <c r="AHT568"/>
      <c r="AHU568"/>
      <c r="AHV568"/>
      <c r="AHW568"/>
      <c r="AHX568"/>
      <c r="AHY568"/>
      <c r="AHZ568"/>
      <c r="AIA568"/>
      <c r="AIB568"/>
      <c r="AIC568"/>
      <c r="AID568"/>
      <c r="AIE568"/>
      <c r="AIF568"/>
      <c r="AIG568"/>
      <c r="AIH568"/>
      <c r="AII568"/>
      <c r="AIJ568"/>
      <c r="AIK568"/>
      <c r="AIL568"/>
      <c r="AIM568"/>
      <c r="AIN568"/>
      <c r="AIO568"/>
      <c r="AIP568"/>
      <c r="AIQ568"/>
      <c r="AIR568"/>
      <c r="AIS568"/>
      <c r="AIT568"/>
      <c r="AIU568"/>
      <c r="AIV568"/>
      <c r="AIW568"/>
      <c r="AIX568"/>
      <c r="AIY568"/>
      <c r="AIZ568"/>
      <c r="AJA568"/>
      <c r="AJB568"/>
      <c r="AJC568"/>
      <c r="AJD568"/>
      <c r="AJE568"/>
      <c r="AJF568"/>
      <c r="AJG568"/>
      <c r="AJH568"/>
      <c r="AJI568"/>
      <c r="AJJ568"/>
      <c r="AJK568"/>
      <c r="AJL568"/>
      <c r="AJM568"/>
      <c r="AJN568"/>
      <c r="AJO568"/>
      <c r="AJP568"/>
      <c r="AJQ568"/>
      <c r="AJR568"/>
      <c r="AJS568"/>
      <c r="AJT568"/>
      <c r="AJU568"/>
      <c r="AJV568"/>
      <c r="AJW568"/>
      <c r="AJX568"/>
      <c r="AJY568"/>
      <c r="AJZ568"/>
      <c r="AKA568"/>
      <c r="AKB568"/>
      <c r="AKC568"/>
      <c r="AKD568"/>
      <c r="AKE568"/>
      <c r="AKF568"/>
      <c r="AKG568"/>
      <c r="AKH568"/>
      <c r="AKI568"/>
      <c r="AKJ568"/>
      <c r="AKK568"/>
      <c r="AKL568"/>
      <c r="AKM568"/>
      <c r="AKN568"/>
      <c r="AKO568"/>
      <c r="AKP568"/>
      <c r="AKQ568"/>
      <c r="AKR568"/>
      <c r="AKS568"/>
      <c r="AKT568"/>
      <c r="AKU568"/>
      <c r="AKV568"/>
      <c r="AKW568"/>
      <c r="AKX568"/>
      <c r="AKY568"/>
      <c r="AKZ568"/>
      <c r="ALA568"/>
      <c r="ALB568"/>
      <c r="ALC568"/>
      <c r="ALD568"/>
      <c r="ALE568"/>
      <c r="ALF568"/>
      <c r="ALG568"/>
      <c r="ALH568"/>
      <c r="ALI568"/>
      <c r="ALJ568"/>
      <c r="ALK568"/>
      <c r="ALL568"/>
      <c r="ALM568"/>
      <c r="ALN568"/>
      <c r="ALO568"/>
      <c r="ALP568"/>
      <c r="ALQ568"/>
      <c r="ALR568"/>
      <c r="ALS568"/>
      <c r="ALT568"/>
      <c r="ALU568"/>
      <c r="ALV568"/>
      <c r="ALW568"/>
      <c r="ALX568"/>
      <c r="ALY568"/>
      <c r="ALZ568"/>
      <c r="AMA568"/>
      <c r="AMB568"/>
      <c r="AMC568"/>
      <c r="AMD568"/>
      <c r="AME568"/>
      <c r="AMF568"/>
      <c r="AMG568"/>
      <c r="AMH568"/>
      <c r="AMI568"/>
      <c r="AMJ568"/>
    </row>
    <row r="569" spans="1:1024" ht="20" customHeight="1" x14ac:dyDescent="0.2">
      <c r="A569"/>
      <c r="B569"/>
      <c r="C569"/>
      <c r="D569"/>
      <c r="E569" s="2"/>
      <c r="F569" s="2"/>
      <c r="G569" s="271"/>
      <c r="H569" s="240"/>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c r="AAA569"/>
      <c r="AAB569"/>
      <c r="AAC569"/>
      <c r="AAD569"/>
      <c r="AAE569"/>
      <c r="AAF569"/>
      <c r="AAG569"/>
      <c r="AAH569"/>
      <c r="AAI569"/>
      <c r="AAJ569"/>
      <c r="AAK569"/>
      <c r="AAL569"/>
      <c r="AAM569"/>
      <c r="AAN569"/>
      <c r="AAO569"/>
      <c r="AAP569"/>
      <c r="AAQ569"/>
      <c r="AAR569"/>
      <c r="AAS569"/>
      <c r="AAT569"/>
      <c r="AAU569"/>
      <c r="AAV569"/>
      <c r="AAW569"/>
      <c r="AAX569"/>
      <c r="AAY569"/>
      <c r="AAZ569"/>
      <c r="ABA569"/>
      <c r="ABB569"/>
      <c r="ABC569"/>
      <c r="ABD569"/>
      <c r="ABE569"/>
      <c r="ABF569"/>
      <c r="ABG569"/>
      <c r="ABH569"/>
      <c r="ABI569"/>
      <c r="ABJ569"/>
      <c r="ABK569"/>
      <c r="ABL569"/>
      <c r="ABM569"/>
      <c r="ABN569"/>
      <c r="ABO569"/>
      <c r="ABP569"/>
      <c r="ABQ569"/>
      <c r="ABR569"/>
      <c r="ABS569"/>
      <c r="ABT569"/>
      <c r="ABU569"/>
      <c r="ABV569"/>
      <c r="ABW569"/>
      <c r="ABX569"/>
      <c r="ABY569"/>
      <c r="ABZ569"/>
      <c r="ACA569"/>
      <c r="ACB569"/>
      <c r="ACC569"/>
      <c r="ACD569"/>
      <c r="ACE569"/>
      <c r="ACF569"/>
      <c r="ACG569"/>
      <c r="ACH569"/>
      <c r="ACI569"/>
      <c r="ACJ569"/>
      <c r="ACK569"/>
      <c r="ACL569"/>
      <c r="ACM569"/>
      <c r="ACN569"/>
      <c r="ACO569"/>
      <c r="ACP569"/>
      <c r="ACQ569"/>
      <c r="ACR569"/>
      <c r="ACS569"/>
      <c r="ACT569"/>
      <c r="ACU569"/>
      <c r="ACV569"/>
      <c r="ACW569"/>
      <c r="ACX569"/>
      <c r="ACY569"/>
      <c r="ACZ569"/>
      <c r="ADA569"/>
      <c r="ADB569"/>
      <c r="ADC569"/>
      <c r="ADD569"/>
      <c r="ADE569"/>
      <c r="ADF569"/>
      <c r="ADG569"/>
      <c r="ADH569"/>
      <c r="ADI569"/>
      <c r="ADJ569"/>
      <c r="ADK569"/>
      <c r="ADL569"/>
      <c r="ADM569"/>
      <c r="ADN569"/>
      <c r="ADO569"/>
      <c r="ADP569"/>
      <c r="ADQ569"/>
      <c r="ADR569"/>
      <c r="ADS569"/>
      <c r="ADT569"/>
      <c r="ADU569"/>
      <c r="ADV569"/>
      <c r="ADW569"/>
      <c r="ADX569"/>
      <c r="ADY569"/>
      <c r="ADZ569"/>
      <c r="AEA569"/>
      <c r="AEB569"/>
      <c r="AEC569"/>
      <c r="AED569"/>
      <c r="AEE569"/>
      <c r="AEF569"/>
      <c r="AEG569"/>
      <c r="AEH569"/>
      <c r="AEI569"/>
      <c r="AEJ569"/>
      <c r="AEK569"/>
      <c r="AEL569"/>
      <c r="AEM569"/>
      <c r="AEN569"/>
      <c r="AEO569"/>
      <c r="AEP569"/>
      <c r="AEQ569"/>
      <c r="AER569"/>
      <c r="AES569"/>
      <c r="AET569"/>
      <c r="AEU569"/>
      <c r="AEV569"/>
      <c r="AEW569"/>
      <c r="AEX569"/>
      <c r="AEY569"/>
      <c r="AEZ569"/>
      <c r="AFA569"/>
      <c r="AFB569"/>
      <c r="AFC569"/>
      <c r="AFD569"/>
      <c r="AFE569"/>
      <c r="AFF569"/>
      <c r="AFG569"/>
      <c r="AFH569"/>
      <c r="AFI569"/>
      <c r="AFJ569"/>
      <c r="AFK569"/>
      <c r="AFL569"/>
      <c r="AFM569"/>
      <c r="AFN569"/>
      <c r="AFO569"/>
      <c r="AFP569"/>
      <c r="AFQ569"/>
      <c r="AFR569"/>
      <c r="AFS569"/>
      <c r="AFT569"/>
      <c r="AFU569"/>
      <c r="AFV569"/>
      <c r="AFW569"/>
      <c r="AFX569"/>
      <c r="AFY569"/>
      <c r="AFZ569"/>
      <c r="AGA569"/>
      <c r="AGB569"/>
      <c r="AGC569"/>
      <c r="AGD569"/>
      <c r="AGE569"/>
      <c r="AGF569"/>
      <c r="AGG569"/>
      <c r="AGH569"/>
      <c r="AGI569"/>
      <c r="AGJ569"/>
      <c r="AGK569"/>
      <c r="AGL569"/>
      <c r="AGM569"/>
      <c r="AGN569"/>
      <c r="AGO569"/>
      <c r="AGP569"/>
      <c r="AGQ569"/>
      <c r="AGR569"/>
      <c r="AGS569"/>
      <c r="AGT569"/>
      <c r="AGU569"/>
      <c r="AGV569"/>
      <c r="AGW569"/>
      <c r="AGX569"/>
      <c r="AGY569"/>
      <c r="AGZ569"/>
      <c r="AHA569"/>
      <c r="AHB569"/>
      <c r="AHC569"/>
      <c r="AHD569"/>
      <c r="AHE569"/>
      <c r="AHF569"/>
      <c r="AHG569"/>
      <c r="AHH569"/>
      <c r="AHI569"/>
      <c r="AHJ569"/>
      <c r="AHK569"/>
      <c r="AHL569"/>
      <c r="AHM569"/>
      <c r="AHN569"/>
      <c r="AHO569"/>
      <c r="AHP569"/>
      <c r="AHQ569"/>
      <c r="AHR569"/>
      <c r="AHS569"/>
      <c r="AHT569"/>
      <c r="AHU569"/>
      <c r="AHV569"/>
      <c r="AHW569"/>
      <c r="AHX569"/>
      <c r="AHY569"/>
      <c r="AHZ569"/>
      <c r="AIA569"/>
      <c r="AIB569"/>
      <c r="AIC569"/>
      <c r="AID569"/>
      <c r="AIE569"/>
      <c r="AIF569"/>
      <c r="AIG569"/>
      <c r="AIH569"/>
      <c r="AII569"/>
      <c r="AIJ569"/>
      <c r="AIK569"/>
      <c r="AIL569"/>
      <c r="AIM569"/>
      <c r="AIN569"/>
      <c r="AIO569"/>
      <c r="AIP569"/>
      <c r="AIQ569"/>
      <c r="AIR569"/>
      <c r="AIS569"/>
      <c r="AIT569"/>
      <c r="AIU569"/>
      <c r="AIV569"/>
      <c r="AIW569"/>
      <c r="AIX569"/>
      <c r="AIY569"/>
      <c r="AIZ569"/>
      <c r="AJA569"/>
      <c r="AJB569"/>
      <c r="AJC569"/>
      <c r="AJD569"/>
      <c r="AJE569"/>
      <c r="AJF569"/>
      <c r="AJG569"/>
      <c r="AJH569"/>
      <c r="AJI569"/>
      <c r="AJJ569"/>
      <c r="AJK569"/>
      <c r="AJL569"/>
      <c r="AJM569"/>
      <c r="AJN569"/>
      <c r="AJO569"/>
      <c r="AJP569"/>
      <c r="AJQ569"/>
      <c r="AJR569"/>
      <c r="AJS569"/>
      <c r="AJT569"/>
      <c r="AJU569"/>
      <c r="AJV569"/>
      <c r="AJW569"/>
      <c r="AJX569"/>
      <c r="AJY569"/>
      <c r="AJZ569"/>
      <c r="AKA569"/>
      <c r="AKB569"/>
      <c r="AKC569"/>
      <c r="AKD569"/>
      <c r="AKE569"/>
      <c r="AKF569"/>
      <c r="AKG569"/>
      <c r="AKH569"/>
      <c r="AKI569"/>
      <c r="AKJ569"/>
      <c r="AKK569"/>
      <c r="AKL569"/>
      <c r="AKM569"/>
      <c r="AKN569"/>
      <c r="AKO569"/>
      <c r="AKP569"/>
      <c r="AKQ569"/>
      <c r="AKR569"/>
      <c r="AKS569"/>
      <c r="AKT569"/>
      <c r="AKU569"/>
      <c r="AKV569"/>
      <c r="AKW569"/>
      <c r="AKX569"/>
      <c r="AKY569"/>
      <c r="AKZ569"/>
      <c r="ALA569"/>
      <c r="ALB569"/>
      <c r="ALC569"/>
      <c r="ALD569"/>
      <c r="ALE569"/>
      <c r="ALF569"/>
      <c r="ALG569"/>
      <c r="ALH569"/>
      <c r="ALI569"/>
      <c r="ALJ569"/>
      <c r="ALK569"/>
      <c r="ALL569"/>
      <c r="ALM569"/>
      <c r="ALN569"/>
      <c r="ALO569"/>
      <c r="ALP569"/>
      <c r="ALQ569"/>
      <c r="ALR569"/>
      <c r="ALS569"/>
      <c r="ALT569"/>
      <c r="ALU569"/>
      <c r="ALV569"/>
      <c r="ALW569"/>
      <c r="ALX569"/>
      <c r="ALY569"/>
      <c r="ALZ569"/>
      <c r="AMA569"/>
      <c r="AMB569"/>
      <c r="AMC569"/>
      <c r="AMD569"/>
      <c r="AME569"/>
      <c r="AMF569"/>
      <c r="AMG569"/>
      <c r="AMH569"/>
      <c r="AMI569"/>
      <c r="AMJ569"/>
    </row>
    <row r="570" spans="1:1024" ht="20" customHeight="1" x14ac:dyDescent="0.2">
      <c r="A570"/>
      <c r="B570"/>
      <c r="C570"/>
      <c r="D570"/>
      <c r="E570" s="2"/>
      <c r="F570" s="2"/>
      <c r="G570" s="271"/>
      <c r="H570" s="24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c r="IW570"/>
      <c r="IX570"/>
      <c r="IY570"/>
      <c r="IZ570"/>
      <c r="JA570"/>
      <c r="JB570"/>
      <c r="JC570"/>
      <c r="JD570"/>
      <c r="JE570"/>
      <c r="JF570"/>
      <c r="JG570"/>
      <c r="JH570"/>
      <c r="JI570"/>
      <c r="JJ570"/>
      <c r="JK570"/>
      <c r="JL570"/>
      <c r="JM570"/>
      <c r="JN570"/>
      <c r="JO570"/>
      <c r="JP570"/>
      <c r="JQ570"/>
      <c r="JR570"/>
      <c r="JS570"/>
      <c r="JT570"/>
      <c r="JU570"/>
      <c r="JV570"/>
      <c r="JW570"/>
      <c r="JX570"/>
      <c r="JY570"/>
      <c r="JZ570"/>
      <c r="KA570"/>
      <c r="KB570"/>
      <c r="KC570"/>
      <c r="KD570"/>
      <c r="KE570"/>
      <c r="KF570"/>
      <c r="KG570"/>
      <c r="KH570"/>
      <c r="KI570"/>
      <c r="KJ570"/>
      <c r="KK570"/>
      <c r="KL570"/>
      <c r="KM570"/>
      <c r="KN570"/>
      <c r="KO570"/>
      <c r="KP570"/>
      <c r="KQ570"/>
      <c r="KR570"/>
      <c r="KS570"/>
      <c r="KT570"/>
      <c r="KU570"/>
      <c r="KV570"/>
      <c r="KW570"/>
      <c r="KX570"/>
      <c r="KY570"/>
      <c r="KZ570"/>
      <c r="LA570"/>
      <c r="LB570"/>
      <c r="LC570"/>
      <c r="LD570"/>
      <c r="LE570"/>
      <c r="LF570"/>
      <c r="LG570"/>
      <c r="LH570"/>
      <c r="LI570"/>
      <c r="LJ570"/>
      <c r="LK570"/>
      <c r="LL570"/>
      <c r="LM570"/>
      <c r="LN570"/>
      <c r="LO570"/>
      <c r="LP570"/>
      <c r="LQ570"/>
      <c r="LR570"/>
      <c r="LS570"/>
      <c r="LT570"/>
      <c r="LU570"/>
      <c r="LV570"/>
      <c r="LW570"/>
      <c r="LX570"/>
      <c r="LY570"/>
      <c r="LZ570"/>
      <c r="MA570"/>
      <c r="MB570"/>
      <c r="MC570"/>
      <c r="MD570"/>
      <c r="ME570"/>
      <c r="MF570"/>
      <c r="MG570"/>
      <c r="MH570"/>
      <c r="MI570"/>
      <c r="MJ570"/>
      <c r="MK570"/>
      <c r="ML570"/>
      <c r="MM570"/>
      <c r="MN570"/>
      <c r="MO570"/>
      <c r="MP570"/>
      <c r="MQ570"/>
      <c r="MR570"/>
      <c r="MS570"/>
      <c r="MT570"/>
      <c r="MU570"/>
      <c r="MV570"/>
      <c r="MW570"/>
      <c r="MX570"/>
      <c r="MY570"/>
      <c r="MZ570"/>
      <c r="NA570"/>
      <c r="NB570"/>
      <c r="NC570"/>
      <c r="ND570"/>
      <c r="NE570"/>
      <c r="NF570"/>
      <c r="NG570"/>
      <c r="NH570"/>
      <c r="NI570"/>
      <c r="NJ570"/>
      <c r="NK570"/>
      <c r="NL570"/>
      <c r="NM570"/>
      <c r="NN570"/>
      <c r="NO570"/>
      <c r="NP570"/>
      <c r="NQ570"/>
      <c r="NR570"/>
      <c r="NS570"/>
      <c r="NT570"/>
      <c r="NU570"/>
      <c r="NV570"/>
      <c r="NW570"/>
      <c r="NX570"/>
      <c r="NY570"/>
      <c r="NZ570"/>
      <c r="OA570"/>
      <c r="OB570"/>
      <c r="OC570"/>
      <c r="OD570"/>
      <c r="OE570"/>
      <c r="OF570"/>
      <c r="OG570"/>
      <c r="OH570"/>
      <c r="OI570"/>
      <c r="OJ570"/>
      <c r="OK570"/>
      <c r="OL570"/>
      <c r="OM570"/>
      <c r="ON570"/>
      <c r="OO570"/>
      <c r="OP570"/>
      <c r="OQ570"/>
      <c r="OR570"/>
      <c r="OS570"/>
      <c r="OT570"/>
      <c r="OU570"/>
      <c r="OV570"/>
      <c r="OW570"/>
      <c r="OX570"/>
      <c r="OY570"/>
      <c r="OZ570"/>
      <c r="PA570"/>
      <c r="PB570"/>
      <c r="PC570"/>
      <c r="PD570"/>
      <c r="PE570"/>
      <c r="PF570"/>
      <c r="PG570"/>
      <c r="PH570"/>
      <c r="PI570"/>
      <c r="PJ570"/>
      <c r="PK570"/>
      <c r="PL570"/>
      <c r="PM570"/>
      <c r="PN570"/>
      <c r="PO570"/>
      <c r="PP570"/>
      <c r="PQ570"/>
      <c r="PR570"/>
      <c r="PS570"/>
      <c r="PT570"/>
      <c r="PU570"/>
      <c r="PV570"/>
      <c r="PW570"/>
      <c r="PX570"/>
      <c r="PY570"/>
      <c r="PZ570"/>
      <c r="QA570"/>
      <c r="QB570"/>
      <c r="QC570"/>
      <c r="QD570"/>
      <c r="QE570"/>
      <c r="QF570"/>
      <c r="QG570"/>
      <c r="QH570"/>
      <c r="QI570"/>
      <c r="QJ570"/>
      <c r="QK570"/>
      <c r="QL570"/>
      <c r="QM570"/>
      <c r="QN570"/>
      <c r="QO570"/>
      <c r="QP570"/>
      <c r="QQ570"/>
      <c r="QR570"/>
      <c r="QS570"/>
      <c r="QT570"/>
      <c r="QU570"/>
      <c r="QV570"/>
      <c r="QW570"/>
      <c r="QX570"/>
      <c r="QY570"/>
      <c r="QZ570"/>
      <c r="RA570"/>
      <c r="RB570"/>
      <c r="RC570"/>
      <c r="RD570"/>
      <c r="RE570"/>
      <c r="RF570"/>
      <c r="RG570"/>
      <c r="RH570"/>
      <c r="RI570"/>
      <c r="RJ570"/>
      <c r="RK570"/>
      <c r="RL570"/>
      <c r="RM570"/>
      <c r="RN570"/>
      <c r="RO570"/>
      <c r="RP570"/>
      <c r="RQ570"/>
      <c r="RR570"/>
      <c r="RS570"/>
      <c r="RT570"/>
      <c r="RU570"/>
      <c r="RV570"/>
      <c r="RW570"/>
      <c r="RX570"/>
      <c r="RY570"/>
      <c r="RZ570"/>
      <c r="SA570"/>
      <c r="SB570"/>
      <c r="SC570"/>
      <c r="SD570"/>
      <c r="SE570"/>
      <c r="SF570"/>
      <c r="SG570"/>
      <c r="SH570"/>
      <c r="SI570"/>
      <c r="SJ570"/>
      <c r="SK570"/>
      <c r="SL570"/>
      <c r="SM570"/>
      <c r="SN570"/>
      <c r="SO570"/>
      <c r="SP570"/>
      <c r="SQ570"/>
      <c r="SR570"/>
      <c r="SS570"/>
      <c r="ST570"/>
      <c r="SU570"/>
      <c r="SV570"/>
      <c r="SW570"/>
      <c r="SX570"/>
      <c r="SY570"/>
      <c r="SZ570"/>
      <c r="TA570"/>
      <c r="TB570"/>
      <c r="TC570"/>
      <c r="TD570"/>
      <c r="TE570"/>
      <c r="TF570"/>
      <c r="TG570"/>
      <c r="TH570"/>
      <c r="TI570"/>
      <c r="TJ570"/>
      <c r="TK570"/>
      <c r="TL570"/>
      <c r="TM570"/>
      <c r="TN570"/>
      <c r="TO570"/>
      <c r="TP570"/>
      <c r="TQ570"/>
      <c r="TR570"/>
      <c r="TS570"/>
      <c r="TT570"/>
      <c r="TU570"/>
      <c r="TV570"/>
      <c r="TW570"/>
      <c r="TX570"/>
      <c r="TY570"/>
      <c r="TZ570"/>
      <c r="UA570"/>
      <c r="UB570"/>
      <c r="UC570"/>
      <c r="UD570"/>
      <c r="UE570"/>
      <c r="UF570"/>
      <c r="UG570"/>
      <c r="UH570"/>
      <c r="UI570"/>
      <c r="UJ570"/>
      <c r="UK570"/>
      <c r="UL570"/>
      <c r="UM570"/>
      <c r="UN570"/>
      <c r="UO570"/>
      <c r="UP570"/>
      <c r="UQ570"/>
      <c r="UR570"/>
      <c r="US570"/>
      <c r="UT570"/>
      <c r="UU570"/>
      <c r="UV570"/>
      <c r="UW570"/>
      <c r="UX570"/>
      <c r="UY570"/>
      <c r="UZ570"/>
      <c r="VA570"/>
      <c r="VB570"/>
      <c r="VC570"/>
      <c r="VD570"/>
      <c r="VE570"/>
      <c r="VF570"/>
      <c r="VG570"/>
      <c r="VH570"/>
      <c r="VI570"/>
      <c r="VJ570"/>
      <c r="VK570"/>
      <c r="VL570"/>
      <c r="VM570"/>
      <c r="VN570"/>
      <c r="VO570"/>
      <c r="VP570"/>
      <c r="VQ570"/>
      <c r="VR570"/>
      <c r="VS570"/>
      <c r="VT570"/>
      <c r="VU570"/>
      <c r="VV570"/>
      <c r="VW570"/>
      <c r="VX570"/>
      <c r="VY570"/>
      <c r="VZ570"/>
      <c r="WA570"/>
      <c r="WB570"/>
      <c r="WC570"/>
      <c r="WD570"/>
      <c r="WE570"/>
      <c r="WF570"/>
      <c r="WG570"/>
      <c r="WH570"/>
      <c r="WI570"/>
      <c r="WJ570"/>
      <c r="WK570"/>
      <c r="WL570"/>
      <c r="WM570"/>
      <c r="WN570"/>
      <c r="WO570"/>
      <c r="WP570"/>
      <c r="WQ570"/>
      <c r="WR570"/>
      <c r="WS570"/>
      <c r="WT570"/>
      <c r="WU570"/>
      <c r="WV570"/>
      <c r="WW570"/>
      <c r="WX570"/>
      <c r="WY570"/>
      <c r="WZ570"/>
      <c r="XA570"/>
      <c r="XB570"/>
      <c r="XC570"/>
      <c r="XD570"/>
      <c r="XE570"/>
      <c r="XF570"/>
      <c r="XG570"/>
      <c r="XH570"/>
      <c r="XI570"/>
      <c r="XJ570"/>
      <c r="XK570"/>
      <c r="XL570"/>
      <c r="XM570"/>
      <c r="XN570"/>
      <c r="XO570"/>
      <c r="XP570"/>
      <c r="XQ570"/>
      <c r="XR570"/>
      <c r="XS570"/>
      <c r="XT570"/>
      <c r="XU570"/>
      <c r="XV570"/>
      <c r="XW570"/>
      <c r="XX570"/>
      <c r="XY570"/>
      <c r="XZ570"/>
      <c r="YA570"/>
      <c r="YB570"/>
      <c r="YC570"/>
      <c r="YD570"/>
      <c r="YE570"/>
      <c r="YF570"/>
      <c r="YG570"/>
      <c r="YH570"/>
      <c r="YI570"/>
      <c r="YJ570"/>
      <c r="YK570"/>
      <c r="YL570"/>
      <c r="YM570"/>
      <c r="YN570"/>
      <c r="YO570"/>
      <c r="YP570"/>
      <c r="YQ570"/>
      <c r="YR570"/>
      <c r="YS570"/>
      <c r="YT570"/>
      <c r="YU570"/>
      <c r="YV570"/>
      <c r="YW570"/>
      <c r="YX570"/>
      <c r="YY570"/>
      <c r="YZ570"/>
      <c r="ZA570"/>
      <c r="ZB570"/>
      <c r="ZC570"/>
      <c r="ZD570"/>
      <c r="ZE570"/>
      <c r="ZF570"/>
      <c r="ZG570"/>
      <c r="ZH570"/>
      <c r="ZI570"/>
      <c r="ZJ570"/>
      <c r="ZK570"/>
      <c r="ZL570"/>
      <c r="ZM570"/>
      <c r="ZN570"/>
      <c r="ZO570"/>
      <c r="ZP570"/>
      <c r="ZQ570"/>
      <c r="ZR570"/>
      <c r="ZS570"/>
      <c r="ZT570"/>
      <c r="ZU570"/>
      <c r="ZV570"/>
      <c r="ZW570"/>
      <c r="ZX570"/>
      <c r="ZY570"/>
      <c r="ZZ570"/>
      <c r="AAA570"/>
      <c r="AAB570"/>
      <c r="AAC570"/>
      <c r="AAD570"/>
      <c r="AAE570"/>
      <c r="AAF570"/>
      <c r="AAG570"/>
      <c r="AAH570"/>
      <c r="AAI570"/>
      <c r="AAJ570"/>
      <c r="AAK570"/>
      <c r="AAL570"/>
      <c r="AAM570"/>
      <c r="AAN570"/>
      <c r="AAO570"/>
      <c r="AAP570"/>
      <c r="AAQ570"/>
      <c r="AAR570"/>
      <c r="AAS570"/>
      <c r="AAT570"/>
      <c r="AAU570"/>
      <c r="AAV570"/>
      <c r="AAW570"/>
      <c r="AAX570"/>
      <c r="AAY570"/>
      <c r="AAZ570"/>
      <c r="ABA570"/>
      <c r="ABB570"/>
      <c r="ABC570"/>
      <c r="ABD570"/>
      <c r="ABE570"/>
      <c r="ABF570"/>
      <c r="ABG570"/>
      <c r="ABH570"/>
      <c r="ABI570"/>
      <c r="ABJ570"/>
      <c r="ABK570"/>
      <c r="ABL570"/>
      <c r="ABM570"/>
      <c r="ABN570"/>
      <c r="ABO570"/>
      <c r="ABP570"/>
      <c r="ABQ570"/>
      <c r="ABR570"/>
      <c r="ABS570"/>
      <c r="ABT570"/>
      <c r="ABU570"/>
      <c r="ABV570"/>
      <c r="ABW570"/>
      <c r="ABX570"/>
      <c r="ABY570"/>
      <c r="ABZ570"/>
      <c r="ACA570"/>
      <c r="ACB570"/>
      <c r="ACC570"/>
      <c r="ACD570"/>
      <c r="ACE570"/>
      <c r="ACF570"/>
      <c r="ACG570"/>
      <c r="ACH570"/>
      <c r="ACI570"/>
      <c r="ACJ570"/>
      <c r="ACK570"/>
      <c r="ACL570"/>
      <c r="ACM570"/>
      <c r="ACN570"/>
      <c r="ACO570"/>
      <c r="ACP570"/>
      <c r="ACQ570"/>
      <c r="ACR570"/>
      <c r="ACS570"/>
      <c r="ACT570"/>
      <c r="ACU570"/>
      <c r="ACV570"/>
      <c r="ACW570"/>
      <c r="ACX570"/>
      <c r="ACY570"/>
      <c r="ACZ570"/>
      <c r="ADA570"/>
      <c r="ADB570"/>
      <c r="ADC570"/>
      <c r="ADD570"/>
      <c r="ADE570"/>
      <c r="ADF570"/>
      <c r="ADG570"/>
      <c r="ADH570"/>
      <c r="ADI570"/>
      <c r="ADJ570"/>
      <c r="ADK570"/>
      <c r="ADL570"/>
      <c r="ADM570"/>
      <c r="ADN570"/>
      <c r="ADO570"/>
      <c r="ADP570"/>
      <c r="ADQ570"/>
      <c r="ADR570"/>
      <c r="ADS570"/>
      <c r="ADT570"/>
      <c r="ADU570"/>
      <c r="ADV570"/>
      <c r="ADW570"/>
      <c r="ADX570"/>
      <c r="ADY570"/>
      <c r="ADZ570"/>
      <c r="AEA570"/>
      <c r="AEB570"/>
      <c r="AEC570"/>
      <c r="AED570"/>
      <c r="AEE570"/>
      <c r="AEF570"/>
      <c r="AEG570"/>
      <c r="AEH570"/>
      <c r="AEI570"/>
      <c r="AEJ570"/>
      <c r="AEK570"/>
      <c r="AEL570"/>
      <c r="AEM570"/>
      <c r="AEN570"/>
      <c r="AEO570"/>
      <c r="AEP570"/>
      <c r="AEQ570"/>
      <c r="AER570"/>
      <c r="AES570"/>
      <c r="AET570"/>
      <c r="AEU570"/>
      <c r="AEV570"/>
      <c r="AEW570"/>
      <c r="AEX570"/>
      <c r="AEY570"/>
      <c r="AEZ570"/>
      <c r="AFA570"/>
      <c r="AFB570"/>
      <c r="AFC570"/>
      <c r="AFD570"/>
      <c r="AFE570"/>
      <c r="AFF570"/>
      <c r="AFG570"/>
      <c r="AFH570"/>
      <c r="AFI570"/>
      <c r="AFJ570"/>
      <c r="AFK570"/>
      <c r="AFL570"/>
      <c r="AFM570"/>
      <c r="AFN570"/>
      <c r="AFO570"/>
      <c r="AFP570"/>
      <c r="AFQ570"/>
      <c r="AFR570"/>
      <c r="AFS570"/>
      <c r="AFT570"/>
      <c r="AFU570"/>
      <c r="AFV570"/>
      <c r="AFW570"/>
      <c r="AFX570"/>
      <c r="AFY570"/>
      <c r="AFZ570"/>
      <c r="AGA570"/>
      <c r="AGB570"/>
      <c r="AGC570"/>
      <c r="AGD570"/>
      <c r="AGE570"/>
      <c r="AGF570"/>
      <c r="AGG570"/>
      <c r="AGH570"/>
      <c r="AGI570"/>
      <c r="AGJ570"/>
      <c r="AGK570"/>
      <c r="AGL570"/>
      <c r="AGM570"/>
      <c r="AGN570"/>
      <c r="AGO570"/>
      <c r="AGP570"/>
      <c r="AGQ570"/>
      <c r="AGR570"/>
      <c r="AGS570"/>
      <c r="AGT570"/>
      <c r="AGU570"/>
      <c r="AGV570"/>
      <c r="AGW570"/>
      <c r="AGX570"/>
      <c r="AGY570"/>
      <c r="AGZ570"/>
      <c r="AHA570"/>
      <c r="AHB570"/>
      <c r="AHC570"/>
      <c r="AHD570"/>
      <c r="AHE570"/>
      <c r="AHF570"/>
      <c r="AHG570"/>
      <c r="AHH570"/>
      <c r="AHI570"/>
      <c r="AHJ570"/>
      <c r="AHK570"/>
      <c r="AHL570"/>
      <c r="AHM570"/>
      <c r="AHN570"/>
      <c r="AHO570"/>
      <c r="AHP570"/>
      <c r="AHQ570"/>
      <c r="AHR570"/>
      <c r="AHS570"/>
      <c r="AHT570"/>
      <c r="AHU570"/>
      <c r="AHV570"/>
      <c r="AHW570"/>
      <c r="AHX570"/>
      <c r="AHY570"/>
      <c r="AHZ570"/>
      <c r="AIA570"/>
      <c r="AIB570"/>
      <c r="AIC570"/>
      <c r="AID570"/>
      <c r="AIE570"/>
      <c r="AIF570"/>
      <c r="AIG570"/>
      <c r="AIH570"/>
      <c r="AII570"/>
      <c r="AIJ570"/>
      <c r="AIK570"/>
      <c r="AIL570"/>
      <c r="AIM570"/>
      <c r="AIN570"/>
      <c r="AIO570"/>
      <c r="AIP570"/>
      <c r="AIQ570"/>
      <c r="AIR570"/>
      <c r="AIS570"/>
      <c r="AIT570"/>
      <c r="AIU570"/>
      <c r="AIV570"/>
      <c r="AIW570"/>
      <c r="AIX570"/>
      <c r="AIY570"/>
      <c r="AIZ570"/>
      <c r="AJA570"/>
      <c r="AJB570"/>
      <c r="AJC570"/>
      <c r="AJD570"/>
      <c r="AJE570"/>
      <c r="AJF570"/>
      <c r="AJG570"/>
      <c r="AJH570"/>
      <c r="AJI570"/>
      <c r="AJJ570"/>
      <c r="AJK570"/>
      <c r="AJL570"/>
      <c r="AJM570"/>
      <c r="AJN570"/>
      <c r="AJO570"/>
      <c r="AJP570"/>
      <c r="AJQ570"/>
      <c r="AJR570"/>
      <c r="AJS570"/>
      <c r="AJT570"/>
      <c r="AJU570"/>
      <c r="AJV570"/>
      <c r="AJW570"/>
      <c r="AJX570"/>
      <c r="AJY570"/>
      <c r="AJZ570"/>
      <c r="AKA570"/>
      <c r="AKB570"/>
      <c r="AKC570"/>
      <c r="AKD570"/>
      <c r="AKE570"/>
      <c r="AKF570"/>
      <c r="AKG570"/>
      <c r="AKH570"/>
      <c r="AKI570"/>
      <c r="AKJ570"/>
      <c r="AKK570"/>
      <c r="AKL570"/>
      <c r="AKM570"/>
      <c r="AKN570"/>
      <c r="AKO570"/>
      <c r="AKP570"/>
      <c r="AKQ570"/>
      <c r="AKR570"/>
      <c r="AKS570"/>
      <c r="AKT570"/>
      <c r="AKU570"/>
      <c r="AKV570"/>
      <c r="AKW570"/>
      <c r="AKX570"/>
      <c r="AKY570"/>
      <c r="AKZ570"/>
      <c r="ALA570"/>
      <c r="ALB570"/>
      <c r="ALC570"/>
      <c r="ALD570"/>
      <c r="ALE570"/>
      <c r="ALF570"/>
      <c r="ALG570"/>
      <c r="ALH570"/>
      <c r="ALI570"/>
      <c r="ALJ570"/>
      <c r="ALK570"/>
      <c r="ALL570"/>
      <c r="ALM570"/>
      <c r="ALN570"/>
      <c r="ALO570"/>
      <c r="ALP570"/>
      <c r="ALQ570"/>
      <c r="ALR570"/>
      <c r="ALS570"/>
      <c r="ALT570"/>
      <c r="ALU570"/>
      <c r="ALV570"/>
      <c r="ALW570"/>
      <c r="ALX570"/>
      <c r="ALY570"/>
      <c r="ALZ570"/>
      <c r="AMA570"/>
      <c r="AMB570"/>
      <c r="AMC570"/>
      <c r="AMD570"/>
      <c r="AME570"/>
      <c r="AMF570"/>
      <c r="AMG570"/>
      <c r="AMH570"/>
      <c r="AMI570"/>
      <c r="AMJ570"/>
    </row>
    <row r="571" spans="1:1024" ht="20" customHeight="1" x14ac:dyDescent="0.2">
      <c r="A571"/>
      <c r="B571"/>
      <c r="C571"/>
      <c r="D571"/>
      <c r="E571" s="2"/>
      <c r="F571" s="2"/>
      <c r="G571" s="271"/>
      <c r="H571" s="240"/>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c r="AAA571"/>
      <c r="AAB571"/>
      <c r="AAC571"/>
      <c r="AAD571"/>
      <c r="AAE571"/>
      <c r="AAF571"/>
      <c r="AAG571"/>
      <c r="AAH571"/>
      <c r="AAI571"/>
      <c r="AAJ571"/>
      <c r="AAK571"/>
      <c r="AAL571"/>
      <c r="AAM571"/>
      <c r="AAN571"/>
      <c r="AAO571"/>
      <c r="AAP571"/>
      <c r="AAQ571"/>
      <c r="AAR571"/>
      <c r="AAS571"/>
      <c r="AAT571"/>
      <c r="AAU571"/>
      <c r="AAV571"/>
      <c r="AAW571"/>
      <c r="AAX571"/>
      <c r="AAY571"/>
      <c r="AAZ571"/>
      <c r="ABA571"/>
      <c r="ABB571"/>
      <c r="ABC571"/>
      <c r="ABD571"/>
      <c r="ABE571"/>
      <c r="ABF571"/>
      <c r="ABG571"/>
      <c r="ABH571"/>
      <c r="ABI571"/>
      <c r="ABJ571"/>
      <c r="ABK571"/>
      <c r="ABL571"/>
      <c r="ABM571"/>
      <c r="ABN571"/>
      <c r="ABO571"/>
      <c r="ABP571"/>
      <c r="ABQ571"/>
      <c r="ABR571"/>
      <c r="ABS571"/>
      <c r="ABT571"/>
      <c r="ABU571"/>
      <c r="ABV571"/>
      <c r="ABW571"/>
      <c r="ABX571"/>
      <c r="ABY571"/>
      <c r="ABZ571"/>
      <c r="ACA571"/>
      <c r="ACB571"/>
      <c r="ACC571"/>
      <c r="ACD571"/>
      <c r="ACE571"/>
      <c r="ACF571"/>
      <c r="ACG571"/>
      <c r="ACH571"/>
      <c r="ACI571"/>
      <c r="ACJ571"/>
      <c r="ACK571"/>
      <c r="ACL571"/>
      <c r="ACM571"/>
      <c r="ACN571"/>
      <c r="ACO571"/>
      <c r="ACP571"/>
      <c r="ACQ571"/>
      <c r="ACR571"/>
      <c r="ACS571"/>
      <c r="ACT571"/>
      <c r="ACU571"/>
      <c r="ACV571"/>
      <c r="ACW571"/>
      <c r="ACX571"/>
      <c r="ACY571"/>
      <c r="ACZ571"/>
      <c r="ADA571"/>
      <c r="ADB571"/>
      <c r="ADC571"/>
      <c r="ADD571"/>
      <c r="ADE571"/>
      <c r="ADF571"/>
      <c r="ADG571"/>
      <c r="ADH571"/>
      <c r="ADI571"/>
      <c r="ADJ571"/>
      <c r="ADK571"/>
      <c r="ADL571"/>
      <c r="ADM571"/>
      <c r="ADN571"/>
      <c r="ADO571"/>
      <c r="ADP571"/>
      <c r="ADQ571"/>
      <c r="ADR571"/>
      <c r="ADS571"/>
      <c r="ADT571"/>
      <c r="ADU571"/>
      <c r="ADV571"/>
      <c r="ADW571"/>
      <c r="ADX571"/>
      <c r="ADY571"/>
      <c r="ADZ571"/>
      <c r="AEA571"/>
      <c r="AEB571"/>
      <c r="AEC571"/>
      <c r="AED571"/>
      <c r="AEE571"/>
      <c r="AEF571"/>
      <c r="AEG571"/>
      <c r="AEH571"/>
      <c r="AEI571"/>
      <c r="AEJ571"/>
      <c r="AEK571"/>
      <c r="AEL571"/>
      <c r="AEM571"/>
      <c r="AEN571"/>
      <c r="AEO571"/>
      <c r="AEP571"/>
      <c r="AEQ571"/>
      <c r="AER571"/>
      <c r="AES571"/>
      <c r="AET571"/>
      <c r="AEU571"/>
      <c r="AEV571"/>
      <c r="AEW571"/>
      <c r="AEX571"/>
      <c r="AEY571"/>
      <c r="AEZ571"/>
      <c r="AFA571"/>
      <c r="AFB571"/>
      <c r="AFC571"/>
      <c r="AFD571"/>
      <c r="AFE571"/>
      <c r="AFF571"/>
      <c r="AFG571"/>
      <c r="AFH571"/>
      <c r="AFI571"/>
      <c r="AFJ571"/>
      <c r="AFK571"/>
      <c r="AFL571"/>
      <c r="AFM571"/>
      <c r="AFN571"/>
      <c r="AFO571"/>
      <c r="AFP571"/>
      <c r="AFQ571"/>
      <c r="AFR571"/>
      <c r="AFS571"/>
      <c r="AFT571"/>
      <c r="AFU571"/>
      <c r="AFV571"/>
      <c r="AFW571"/>
      <c r="AFX571"/>
      <c r="AFY571"/>
      <c r="AFZ571"/>
      <c r="AGA571"/>
      <c r="AGB571"/>
      <c r="AGC571"/>
      <c r="AGD571"/>
      <c r="AGE571"/>
      <c r="AGF571"/>
      <c r="AGG571"/>
      <c r="AGH571"/>
      <c r="AGI571"/>
      <c r="AGJ571"/>
      <c r="AGK571"/>
      <c r="AGL571"/>
      <c r="AGM571"/>
      <c r="AGN571"/>
      <c r="AGO571"/>
      <c r="AGP571"/>
      <c r="AGQ571"/>
      <c r="AGR571"/>
      <c r="AGS571"/>
      <c r="AGT571"/>
      <c r="AGU571"/>
      <c r="AGV571"/>
      <c r="AGW571"/>
      <c r="AGX571"/>
      <c r="AGY571"/>
      <c r="AGZ571"/>
      <c r="AHA571"/>
      <c r="AHB571"/>
      <c r="AHC571"/>
      <c r="AHD571"/>
      <c r="AHE571"/>
      <c r="AHF571"/>
      <c r="AHG571"/>
      <c r="AHH571"/>
      <c r="AHI571"/>
      <c r="AHJ571"/>
      <c r="AHK571"/>
      <c r="AHL571"/>
      <c r="AHM571"/>
      <c r="AHN571"/>
      <c r="AHO571"/>
      <c r="AHP571"/>
      <c r="AHQ571"/>
      <c r="AHR571"/>
      <c r="AHS571"/>
      <c r="AHT571"/>
      <c r="AHU571"/>
      <c r="AHV571"/>
      <c r="AHW571"/>
      <c r="AHX571"/>
      <c r="AHY571"/>
      <c r="AHZ571"/>
      <c r="AIA571"/>
      <c r="AIB571"/>
      <c r="AIC571"/>
      <c r="AID571"/>
      <c r="AIE571"/>
      <c r="AIF571"/>
      <c r="AIG571"/>
      <c r="AIH571"/>
      <c r="AII571"/>
      <c r="AIJ571"/>
      <c r="AIK571"/>
      <c r="AIL571"/>
      <c r="AIM571"/>
      <c r="AIN571"/>
      <c r="AIO571"/>
      <c r="AIP571"/>
      <c r="AIQ571"/>
      <c r="AIR571"/>
      <c r="AIS571"/>
      <c r="AIT571"/>
      <c r="AIU571"/>
      <c r="AIV571"/>
      <c r="AIW571"/>
      <c r="AIX571"/>
      <c r="AIY571"/>
      <c r="AIZ571"/>
      <c r="AJA571"/>
      <c r="AJB571"/>
      <c r="AJC571"/>
      <c r="AJD571"/>
      <c r="AJE571"/>
      <c r="AJF571"/>
      <c r="AJG571"/>
      <c r="AJH571"/>
      <c r="AJI571"/>
      <c r="AJJ571"/>
      <c r="AJK571"/>
      <c r="AJL571"/>
      <c r="AJM571"/>
      <c r="AJN571"/>
      <c r="AJO571"/>
      <c r="AJP571"/>
      <c r="AJQ571"/>
      <c r="AJR571"/>
      <c r="AJS571"/>
      <c r="AJT571"/>
      <c r="AJU571"/>
      <c r="AJV571"/>
      <c r="AJW571"/>
      <c r="AJX571"/>
      <c r="AJY571"/>
      <c r="AJZ571"/>
      <c r="AKA571"/>
      <c r="AKB571"/>
      <c r="AKC571"/>
      <c r="AKD571"/>
      <c r="AKE571"/>
      <c r="AKF571"/>
      <c r="AKG571"/>
      <c r="AKH571"/>
      <c r="AKI571"/>
      <c r="AKJ571"/>
      <c r="AKK571"/>
      <c r="AKL571"/>
      <c r="AKM571"/>
      <c r="AKN571"/>
      <c r="AKO571"/>
      <c r="AKP571"/>
      <c r="AKQ571"/>
      <c r="AKR571"/>
      <c r="AKS571"/>
      <c r="AKT571"/>
      <c r="AKU571"/>
      <c r="AKV571"/>
      <c r="AKW571"/>
      <c r="AKX571"/>
      <c r="AKY571"/>
      <c r="AKZ571"/>
      <c r="ALA571"/>
      <c r="ALB571"/>
      <c r="ALC571"/>
      <c r="ALD571"/>
      <c r="ALE571"/>
      <c r="ALF571"/>
      <c r="ALG571"/>
      <c r="ALH571"/>
      <c r="ALI571"/>
      <c r="ALJ571"/>
      <c r="ALK571"/>
      <c r="ALL571"/>
      <c r="ALM571"/>
      <c r="ALN571"/>
      <c r="ALO571"/>
      <c r="ALP571"/>
      <c r="ALQ571"/>
      <c r="ALR571"/>
      <c r="ALS571"/>
      <c r="ALT571"/>
      <c r="ALU571"/>
      <c r="ALV571"/>
      <c r="ALW571"/>
      <c r="ALX571"/>
      <c r="ALY571"/>
      <c r="ALZ571"/>
      <c r="AMA571"/>
      <c r="AMB571"/>
      <c r="AMC571"/>
      <c r="AMD571"/>
      <c r="AME571"/>
      <c r="AMF571"/>
      <c r="AMG571"/>
      <c r="AMH571"/>
      <c r="AMI571"/>
      <c r="AMJ571"/>
    </row>
    <row r="572" spans="1:1024" ht="20" customHeight="1" x14ac:dyDescent="0.2">
      <c r="A572"/>
      <c r="B572"/>
      <c r="C572"/>
      <c r="D572"/>
      <c r="E572" s="2"/>
      <c r="F572" s="2"/>
      <c r="G572" s="271"/>
      <c r="H572" s="240"/>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c r="IW572"/>
      <c r="IX572"/>
      <c r="IY572"/>
      <c r="IZ572"/>
      <c r="JA572"/>
      <c r="JB572"/>
      <c r="JC572"/>
      <c r="JD572"/>
      <c r="JE572"/>
      <c r="JF572"/>
      <c r="JG572"/>
      <c r="JH572"/>
      <c r="JI572"/>
      <c r="JJ572"/>
      <c r="JK572"/>
      <c r="JL572"/>
      <c r="JM572"/>
      <c r="JN572"/>
      <c r="JO572"/>
      <c r="JP572"/>
      <c r="JQ572"/>
      <c r="JR572"/>
      <c r="JS572"/>
      <c r="JT572"/>
      <c r="JU572"/>
      <c r="JV572"/>
      <c r="JW572"/>
      <c r="JX572"/>
      <c r="JY572"/>
      <c r="JZ572"/>
      <c r="KA572"/>
      <c r="KB572"/>
      <c r="KC572"/>
      <c r="KD572"/>
      <c r="KE572"/>
      <c r="KF572"/>
      <c r="KG572"/>
      <c r="KH572"/>
      <c r="KI572"/>
      <c r="KJ572"/>
      <c r="KK572"/>
      <c r="KL572"/>
      <c r="KM572"/>
      <c r="KN572"/>
      <c r="KO572"/>
      <c r="KP572"/>
      <c r="KQ572"/>
      <c r="KR572"/>
      <c r="KS572"/>
      <c r="KT572"/>
      <c r="KU572"/>
      <c r="KV572"/>
      <c r="KW572"/>
      <c r="KX572"/>
      <c r="KY572"/>
      <c r="KZ572"/>
      <c r="LA572"/>
      <c r="LB572"/>
      <c r="LC572"/>
      <c r="LD572"/>
      <c r="LE572"/>
      <c r="LF572"/>
      <c r="LG572"/>
      <c r="LH572"/>
      <c r="LI572"/>
      <c r="LJ572"/>
      <c r="LK572"/>
      <c r="LL572"/>
      <c r="LM572"/>
      <c r="LN572"/>
      <c r="LO572"/>
      <c r="LP572"/>
      <c r="LQ572"/>
      <c r="LR572"/>
      <c r="LS572"/>
      <c r="LT572"/>
      <c r="LU572"/>
      <c r="LV572"/>
      <c r="LW572"/>
      <c r="LX572"/>
      <c r="LY572"/>
      <c r="LZ572"/>
      <c r="MA572"/>
      <c r="MB572"/>
      <c r="MC572"/>
      <c r="MD572"/>
      <c r="ME572"/>
      <c r="MF572"/>
      <c r="MG572"/>
      <c r="MH572"/>
      <c r="MI572"/>
      <c r="MJ572"/>
      <c r="MK572"/>
      <c r="ML572"/>
      <c r="MM572"/>
      <c r="MN572"/>
      <c r="MO572"/>
      <c r="MP572"/>
      <c r="MQ572"/>
      <c r="MR572"/>
      <c r="MS572"/>
      <c r="MT572"/>
      <c r="MU572"/>
      <c r="MV572"/>
      <c r="MW572"/>
      <c r="MX572"/>
      <c r="MY572"/>
      <c r="MZ572"/>
      <c r="NA572"/>
      <c r="NB572"/>
      <c r="NC572"/>
      <c r="ND572"/>
      <c r="NE572"/>
      <c r="NF572"/>
      <c r="NG572"/>
      <c r="NH572"/>
      <c r="NI572"/>
      <c r="NJ572"/>
      <c r="NK572"/>
      <c r="NL572"/>
      <c r="NM572"/>
      <c r="NN572"/>
      <c r="NO572"/>
      <c r="NP572"/>
      <c r="NQ572"/>
      <c r="NR572"/>
      <c r="NS572"/>
      <c r="NT572"/>
      <c r="NU572"/>
      <c r="NV572"/>
      <c r="NW572"/>
      <c r="NX572"/>
      <c r="NY572"/>
      <c r="NZ572"/>
      <c r="OA572"/>
      <c r="OB572"/>
      <c r="OC572"/>
      <c r="OD572"/>
      <c r="OE572"/>
      <c r="OF572"/>
      <c r="OG572"/>
      <c r="OH572"/>
      <c r="OI572"/>
      <c r="OJ572"/>
      <c r="OK572"/>
      <c r="OL572"/>
      <c r="OM572"/>
      <c r="ON572"/>
      <c r="OO572"/>
      <c r="OP572"/>
      <c r="OQ572"/>
      <c r="OR572"/>
      <c r="OS572"/>
      <c r="OT572"/>
      <c r="OU572"/>
      <c r="OV572"/>
      <c r="OW572"/>
      <c r="OX572"/>
      <c r="OY572"/>
      <c r="OZ572"/>
      <c r="PA572"/>
      <c r="PB572"/>
      <c r="PC572"/>
      <c r="PD572"/>
      <c r="PE572"/>
      <c r="PF572"/>
      <c r="PG572"/>
      <c r="PH572"/>
      <c r="PI572"/>
      <c r="PJ572"/>
      <c r="PK572"/>
      <c r="PL572"/>
      <c r="PM572"/>
      <c r="PN572"/>
      <c r="PO572"/>
      <c r="PP572"/>
      <c r="PQ572"/>
      <c r="PR572"/>
      <c r="PS572"/>
      <c r="PT572"/>
      <c r="PU572"/>
      <c r="PV572"/>
      <c r="PW572"/>
      <c r="PX572"/>
      <c r="PY572"/>
      <c r="PZ572"/>
      <c r="QA572"/>
      <c r="QB572"/>
      <c r="QC572"/>
      <c r="QD572"/>
      <c r="QE572"/>
      <c r="QF572"/>
      <c r="QG572"/>
      <c r="QH572"/>
      <c r="QI572"/>
      <c r="QJ572"/>
      <c r="QK572"/>
      <c r="QL572"/>
      <c r="QM572"/>
      <c r="QN572"/>
      <c r="QO572"/>
      <c r="QP572"/>
      <c r="QQ572"/>
      <c r="QR572"/>
      <c r="QS572"/>
      <c r="QT572"/>
      <c r="QU572"/>
      <c r="QV572"/>
      <c r="QW572"/>
      <c r="QX572"/>
      <c r="QY572"/>
      <c r="QZ572"/>
      <c r="RA572"/>
      <c r="RB572"/>
      <c r="RC572"/>
      <c r="RD572"/>
      <c r="RE572"/>
      <c r="RF572"/>
      <c r="RG572"/>
      <c r="RH572"/>
      <c r="RI572"/>
      <c r="RJ572"/>
      <c r="RK572"/>
      <c r="RL572"/>
      <c r="RM572"/>
      <c r="RN572"/>
      <c r="RO572"/>
      <c r="RP572"/>
      <c r="RQ572"/>
      <c r="RR572"/>
      <c r="RS572"/>
      <c r="RT572"/>
      <c r="RU572"/>
      <c r="RV572"/>
      <c r="RW572"/>
      <c r="RX572"/>
      <c r="RY572"/>
      <c r="RZ572"/>
      <c r="SA572"/>
      <c r="SB572"/>
      <c r="SC572"/>
      <c r="SD572"/>
      <c r="SE572"/>
      <c r="SF572"/>
      <c r="SG572"/>
      <c r="SH572"/>
      <c r="SI572"/>
      <c r="SJ572"/>
      <c r="SK572"/>
      <c r="SL572"/>
      <c r="SM572"/>
      <c r="SN572"/>
      <c r="SO572"/>
      <c r="SP572"/>
      <c r="SQ572"/>
      <c r="SR572"/>
      <c r="SS572"/>
      <c r="ST572"/>
      <c r="SU572"/>
      <c r="SV572"/>
      <c r="SW572"/>
      <c r="SX572"/>
      <c r="SY572"/>
      <c r="SZ572"/>
      <c r="TA572"/>
      <c r="TB572"/>
      <c r="TC572"/>
      <c r="TD572"/>
      <c r="TE572"/>
      <c r="TF572"/>
      <c r="TG572"/>
      <c r="TH572"/>
      <c r="TI572"/>
      <c r="TJ572"/>
      <c r="TK572"/>
      <c r="TL572"/>
      <c r="TM572"/>
      <c r="TN572"/>
      <c r="TO572"/>
      <c r="TP572"/>
      <c r="TQ572"/>
      <c r="TR572"/>
      <c r="TS572"/>
      <c r="TT572"/>
      <c r="TU572"/>
      <c r="TV572"/>
      <c r="TW572"/>
      <c r="TX572"/>
      <c r="TY572"/>
      <c r="TZ572"/>
      <c r="UA572"/>
      <c r="UB572"/>
      <c r="UC572"/>
      <c r="UD572"/>
      <c r="UE572"/>
      <c r="UF572"/>
      <c r="UG572"/>
      <c r="UH572"/>
      <c r="UI572"/>
      <c r="UJ572"/>
      <c r="UK572"/>
      <c r="UL572"/>
      <c r="UM572"/>
      <c r="UN572"/>
      <c r="UO572"/>
      <c r="UP572"/>
      <c r="UQ572"/>
      <c r="UR572"/>
      <c r="US572"/>
      <c r="UT572"/>
      <c r="UU572"/>
      <c r="UV572"/>
      <c r="UW572"/>
      <c r="UX572"/>
      <c r="UY572"/>
      <c r="UZ572"/>
      <c r="VA572"/>
      <c r="VB572"/>
      <c r="VC572"/>
      <c r="VD572"/>
      <c r="VE572"/>
      <c r="VF572"/>
      <c r="VG572"/>
      <c r="VH572"/>
      <c r="VI572"/>
      <c r="VJ572"/>
      <c r="VK572"/>
      <c r="VL572"/>
      <c r="VM572"/>
      <c r="VN572"/>
      <c r="VO572"/>
      <c r="VP572"/>
      <c r="VQ572"/>
      <c r="VR572"/>
      <c r="VS572"/>
      <c r="VT572"/>
      <c r="VU572"/>
      <c r="VV572"/>
      <c r="VW572"/>
      <c r="VX572"/>
      <c r="VY572"/>
      <c r="VZ572"/>
      <c r="WA572"/>
      <c r="WB572"/>
      <c r="WC572"/>
      <c r="WD572"/>
      <c r="WE572"/>
      <c r="WF572"/>
      <c r="WG572"/>
      <c r="WH572"/>
      <c r="WI572"/>
      <c r="WJ572"/>
      <c r="WK572"/>
      <c r="WL572"/>
      <c r="WM572"/>
      <c r="WN572"/>
      <c r="WO572"/>
      <c r="WP572"/>
      <c r="WQ572"/>
      <c r="WR572"/>
      <c r="WS572"/>
      <c r="WT572"/>
      <c r="WU572"/>
      <c r="WV572"/>
      <c r="WW572"/>
      <c r="WX572"/>
      <c r="WY572"/>
      <c r="WZ572"/>
      <c r="XA572"/>
      <c r="XB572"/>
      <c r="XC572"/>
      <c r="XD572"/>
      <c r="XE572"/>
      <c r="XF572"/>
      <c r="XG572"/>
      <c r="XH572"/>
      <c r="XI572"/>
      <c r="XJ572"/>
      <c r="XK572"/>
      <c r="XL572"/>
      <c r="XM572"/>
      <c r="XN572"/>
      <c r="XO572"/>
      <c r="XP572"/>
      <c r="XQ572"/>
      <c r="XR572"/>
      <c r="XS572"/>
      <c r="XT572"/>
      <c r="XU572"/>
      <c r="XV572"/>
      <c r="XW572"/>
      <c r="XX572"/>
      <c r="XY572"/>
      <c r="XZ572"/>
      <c r="YA572"/>
      <c r="YB572"/>
      <c r="YC572"/>
      <c r="YD572"/>
      <c r="YE572"/>
      <c r="YF572"/>
      <c r="YG572"/>
      <c r="YH572"/>
      <c r="YI572"/>
      <c r="YJ572"/>
      <c r="YK572"/>
      <c r="YL572"/>
      <c r="YM572"/>
      <c r="YN572"/>
      <c r="YO572"/>
      <c r="YP572"/>
      <c r="YQ572"/>
      <c r="YR572"/>
      <c r="YS572"/>
      <c r="YT572"/>
      <c r="YU572"/>
      <c r="YV572"/>
      <c r="YW572"/>
      <c r="YX572"/>
      <c r="YY572"/>
      <c r="YZ572"/>
      <c r="ZA572"/>
      <c r="ZB572"/>
      <c r="ZC572"/>
      <c r="ZD572"/>
      <c r="ZE572"/>
      <c r="ZF572"/>
      <c r="ZG572"/>
      <c r="ZH572"/>
      <c r="ZI572"/>
      <c r="ZJ572"/>
      <c r="ZK572"/>
      <c r="ZL572"/>
      <c r="ZM572"/>
      <c r="ZN572"/>
      <c r="ZO572"/>
      <c r="ZP572"/>
      <c r="ZQ572"/>
      <c r="ZR572"/>
      <c r="ZS572"/>
      <c r="ZT572"/>
      <c r="ZU572"/>
      <c r="ZV572"/>
      <c r="ZW572"/>
      <c r="ZX572"/>
      <c r="ZY572"/>
      <c r="ZZ572"/>
      <c r="AAA572"/>
      <c r="AAB572"/>
      <c r="AAC572"/>
      <c r="AAD572"/>
      <c r="AAE572"/>
      <c r="AAF572"/>
      <c r="AAG572"/>
      <c r="AAH572"/>
      <c r="AAI572"/>
      <c r="AAJ572"/>
      <c r="AAK572"/>
      <c r="AAL572"/>
      <c r="AAM572"/>
      <c r="AAN572"/>
      <c r="AAO572"/>
      <c r="AAP572"/>
      <c r="AAQ572"/>
      <c r="AAR572"/>
      <c r="AAS572"/>
      <c r="AAT572"/>
      <c r="AAU572"/>
      <c r="AAV572"/>
      <c r="AAW572"/>
      <c r="AAX572"/>
      <c r="AAY572"/>
      <c r="AAZ572"/>
      <c r="ABA572"/>
      <c r="ABB572"/>
      <c r="ABC572"/>
      <c r="ABD572"/>
      <c r="ABE572"/>
      <c r="ABF572"/>
      <c r="ABG572"/>
      <c r="ABH572"/>
      <c r="ABI572"/>
      <c r="ABJ572"/>
      <c r="ABK572"/>
      <c r="ABL572"/>
      <c r="ABM572"/>
      <c r="ABN572"/>
      <c r="ABO572"/>
      <c r="ABP572"/>
      <c r="ABQ572"/>
      <c r="ABR572"/>
      <c r="ABS572"/>
      <c r="ABT572"/>
      <c r="ABU572"/>
      <c r="ABV572"/>
      <c r="ABW572"/>
      <c r="ABX572"/>
      <c r="ABY572"/>
      <c r="ABZ572"/>
      <c r="ACA572"/>
      <c r="ACB572"/>
      <c r="ACC572"/>
      <c r="ACD572"/>
      <c r="ACE572"/>
      <c r="ACF572"/>
      <c r="ACG572"/>
      <c r="ACH572"/>
      <c r="ACI572"/>
      <c r="ACJ572"/>
      <c r="ACK572"/>
      <c r="ACL572"/>
      <c r="ACM572"/>
      <c r="ACN572"/>
      <c r="ACO572"/>
      <c r="ACP572"/>
      <c r="ACQ572"/>
      <c r="ACR572"/>
      <c r="ACS572"/>
      <c r="ACT572"/>
      <c r="ACU572"/>
      <c r="ACV572"/>
      <c r="ACW572"/>
      <c r="ACX572"/>
      <c r="ACY572"/>
      <c r="ACZ572"/>
      <c r="ADA572"/>
      <c r="ADB572"/>
      <c r="ADC572"/>
      <c r="ADD572"/>
      <c r="ADE572"/>
      <c r="ADF572"/>
      <c r="ADG572"/>
      <c r="ADH572"/>
      <c r="ADI572"/>
      <c r="ADJ572"/>
      <c r="ADK572"/>
      <c r="ADL572"/>
      <c r="ADM572"/>
      <c r="ADN572"/>
      <c r="ADO572"/>
      <c r="ADP572"/>
      <c r="ADQ572"/>
      <c r="ADR572"/>
      <c r="ADS572"/>
      <c r="ADT572"/>
      <c r="ADU572"/>
      <c r="ADV572"/>
      <c r="ADW572"/>
      <c r="ADX572"/>
      <c r="ADY572"/>
      <c r="ADZ572"/>
      <c r="AEA572"/>
      <c r="AEB572"/>
      <c r="AEC572"/>
      <c r="AED572"/>
      <c r="AEE572"/>
      <c r="AEF572"/>
      <c r="AEG572"/>
      <c r="AEH572"/>
      <c r="AEI572"/>
      <c r="AEJ572"/>
      <c r="AEK572"/>
      <c r="AEL572"/>
      <c r="AEM572"/>
      <c r="AEN572"/>
      <c r="AEO572"/>
      <c r="AEP572"/>
      <c r="AEQ572"/>
      <c r="AER572"/>
      <c r="AES572"/>
      <c r="AET572"/>
      <c r="AEU572"/>
      <c r="AEV572"/>
      <c r="AEW572"/>
      <c r="AEX572"/>
      <c r="AEY572"/>
      <c r="AEZ572"/>
      <c r="AFA572"/>
      <c r="AFB572"/>
      <c r="AFC572"/>
      <c r="AFD572"/>
      <c r="AFE572"/>
      <c r="AFF572"/>
      <c r="AFG572"/>
      <c r="AFH572"/>
      <c r="AFI572"/>
      <c r="AFJ572"/>
      <c r="AFK572"/>
      <c r="AFL572"/>
      <c r="AFM572"/>
      <c r="AFN572"/>
      <c r="AFO572"/>
      <c r="AFP572"/>
      <c r="AFQ572"/>
      <c r="AFR572"/>
      <c r="AFS572"/>
      <c r="AFT572"/>
      <c r="AFU572"/>
      <c r="AFV572"/>
      <c r="AFW572"/>
      <c r="AFX572"/>
      <c r="AFY572"/>
      <c r="AFZ572"/>
      <c r="AGA572"/>
      <c r="AGB572"/>
      <c r="AGC572"/>
      <c r="AGD572"/>
      <c r="AGE572"/>
      <c r="AGF572"/>
      <c r="AGG572"/>
      <c r="AGH572"/>
      <c r="AGI572"/>
      <c r="AGJ572"/>
      <c r="AGK572"/>
      <c r="AGL572"/>
      <c r="AGM572"/>
      <c r="AGN572"/>
      <c r="AGO572"/>
      <c r="AGP572"/>
      <c r="AGQ572"/>
      <c r="AGR572"/>
      <c r="AGS572"/>
      <c r="AGT572"/>
      <c r="AGU572"/>
      <c r="AGV572"/>
      <c r="AGW572"/>
      <c r="AGX572"/>
      <c r="AGY572"/>
      <c r="AGZ572"/>
      <c r="AHA572"/>
      <c r="AHB572"/>
      <c r="AHC572"/>
      <c r="AHD572"/>
      <c r="AHE572"/>
      <c r="AHF572"/>
      <c r="AHG572"/>
      <c r="AHH572"/>
      <c r="AHI572"/>
      <c r="AHJ572"/>
      <c r="AHK572"/>
      <c r="AHL572"/>
      <c r="AHM572"/>
      <c r="AHN572"/>
      <c r="AHO572"/>
      <c r="AHP572"/>
      <c r="AHQ572"/>
      <c r="AHR572"/>
      <c r="AHS572"/>
      <c r="AHT572"/>
      <c r="AHU572"/>
      <c r="AHV572"/>
      <c r="AHW572"/>
      <c r="AHX572"/>
      <c r="AHY572"/>
      <c r="AHZ572"/>
      <c r="AIA572"/>
      <c r="AIB572"/>
      <c r="AIC572"/>
      <c r="AID572"/>
      <c r="AIE572"/>
      <c r="AIF572"/>
      <c r="AIG572"/>
      <c r="AIH572"/>
      <c r="AII572"/>
      <c r="AIJ572"/>
      <c r="AIK572"/>
      <c r="AIL572"/>
      <c r="AIM572"/>
      <c r="AIN572"/>
      <c r="AIO572"/>
      <c r="AIP572"/>
      <c r="AIQ572"/>
      <c r="AIR572"/>
      <c r="AIS572"/>
      <c r="AIT572"/>
      <c r="AIU572"/>
      <c r="AIV572"/>
      <c r="AIW572"/>
      <c r="AIX572"/>
      <c r="AIY572"/>
      <c r="AIZ572"/>
      <c r="AJA572"/>
      <c r="AJB572"/>
      <c r="AJC572"/>
      <c r="AJD572"/>
      <c r="AJE572"/>
      <c r="AJF572"/>
      <c r="AJG572"/>
      <c r="AJH572"/>
      <c r="AJI572"/>
      <c r="AJJ572"/>
      <c r="AJK572"/>
      <c r="AJL572"/>
      <c r="AJM572"/>
      <c r="AJN572"/>
      <c r="AJO572"/>
      <c r="AJP572"/>
      <c r="AJQ572"/>
      <c r="AJR572"/>
      <c r="AJS572"/>
      <c r="AJT572"/>
      <c r="AJU572"/>
      <c r="AJV572"/>
      <c r="AJW572"/>
      <c r="AJX572"/>
      <c r="AJY572"/>
      <c r="AJZ572"/>
      <c r="AKA572"/>
      <c r="AKB572"/>
      <c r="AKC572"/>
      <c r="AKD572"/>
      <c r="AKE572"/>
      <c r="AKF572"/>
      <c r="AKG572"/>
      <c r="AKH572"/>
      <c r="AKI572"/>
      <c r="AKJ572"/>
      <c r="AKK572"/>
      <c r="AKL572"/>
      <c r="AKM572"/>
      <c r="AKN572"/>
      <c r="AKO572"/>
      <c r="AKP572"/>
      <c r="AKQ572"/>
      <c r="AKR572"/>
      <c r="AKS572"/>
      <c r="AKT572"/>
      <c r="AKU572"/>
      <c r="AKV572"/>
      <c r="AKW572"/>
      <c r="AKX572"/>
      <c r="AKY572"/>
      <c r="AKZ572"/>
      <c r="ALA572"/>
      <c r="ALB572"/>
      <c r="ALC572"/>
      <c r="ALD572"/>
      <c r="ALE572"/>
      <c r="ALF572"/>
      <c r="ALG572"/>
      <c r="ALH572"/>
      <c r="ALI572"/>
      <c r="ALJ572"/>
      <c r="ALK572"/>
      <c r="ALL572"/>
      <c r="ALM572"/>
      <c r="ALN572"/>
      <c r="ALO572"/>
      <c r="ALP572"/>
      <c r="ALQ572"/>
      <c r="ALR572"/>
      <c r="ALS572"/>
      <c r="ALT572"/>
      <c r="ALU572"/>
      <c r="ALV572"/>
      <c r="ALW572"/>
      <c r="ALX572"/>
      <c r="ALY572"/>
      <c r="ALZ572"/>
      <c r="AMA572"/>
      <c r="AMB572"/>
      <c r="AMC572"/>
      <c r="AMD572"/>
      <c r="AME572"/>
      <c r="AMF572"/>
      <c r="AMG572"/>
      <c r="AMH572"/>
      <c r="AMI572"/>
      <c r="AMJ572"/>
    </row>
    <row r="573" spans="1:1024" ht="20" customHeight="1" x14ac:dyDescent="0.2">
      <c r="A573"/>
      <c r="B573"/>
      <c r="C573"/>
      <c r="D573"/>
      <c r="E573" s="2"/>
      <c r="F573" s="2"/>
      <c r="G573" s="271"/>
      <c r="H573" s="240"/>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c r="AAA573"/>
      <c r="AAB573"/>
      <c r="AAC573"/>
      <c r="AAD573"/>
      <c r="AAE573"/>
      <c r="AAF573"/>
      <c r="AAG573"/>
      <c r="AAH573"/>
      <c r="AAI573"/>
      <c r="AAJ573"/>
      <c r="AAK573"/>
      <c r="AAL573"/>
      <c r="AAM573"/>
      <c r="AAN573"/>
      <c r="AAO573"/>
      <c r="AAP573"/>
      <c r="AAQ573"/>
      <c r="AAR573"/>
      <c r="AAS573"/>
      <c r="AAT573"/>
      <c r="AAU573"/>
      <c r="AAV573"/>
      <c r="AAW573"/>
      <c r="AAX573"/>
      <c r="AAY573"/>
      <c r="AAZ573"/>
      <c r="ABA573"/>
      <c r="ABB573"/>
      <c r="ABC573"/>
      <c r="ABD573"/>
      <c r="ABE573"/>
      <c r="ABF573"/>
      <c r="ABG573"/>
      <c r="ABH573"/>
      <c r="ABI573"/>
      <c r="ABJ573"/>
      <c r="ABK573"/>
      <c r="ABL573"/>
      <c r="ABM573"/>
      <c r="ABN573"/>
      <c r="ABO573"/>
      <c r="ABP573"/>
      <c r="ABQ573"/>
      <c r="ABR573"/>
      <c r="ABS573"/>
      <c r="ABT573"/>
      <c r="ABU573"/>
      <c r="ABV573"/>
      <c r="ABW573"/>
      <c r="ABX573"/>
      <c r="ABY573"/>
      <c r="ABZ573"/>
      <c r="ACA573"/>
      <c r="ACB573"/>
      <c r="ACC573"/>
      <c r="ACD573"/>
      <c r="ACE573"/>
      <c r="ACF573"/>
      <c r="ACG573"/>
      <c r="ACH573"/>
      <c r="ACI573"/>
      <c r="ACJ573"/>
      <c r="ACK573"/>
      <c r="ACL573"/>
      <c r="ACM573"/>
      <c r="ACN573"/>
      <c r="ACO573"/>
      <c r="ACP573"/>
      <c r="ACQ573"/>
      <c r="ACR573"/>
      <c r="ACS573"/>
      <c r="ACT573"/>
      <c r="ACU573"/>
      <c r="ACV573"/>
      <c r="ACW573"/>
      <c r="ACX573"/>
      <c r="ACY573"/>
      <c r="ACZ573"/>
      <c r="ADA573"/>
      <c r="ADB573"/>
      <c r="ADC573"/>
      <c r="ADD573"/>
      <c r="ADE573"/>
      <c r="ADF573"/>
      <c r="ADG573"/>
      <c r="ADH573"/>
      <c r="ADI573"/>
      <c r="ADJ573"/>
      <c r="ADK573"/>
      <c r="ADL573"/>
      <c r="ADM573"/>
      <c r="ADN573"/>
      <c r="ADO573"/>
      <c r="ADP573"/>
      <c r="ADQ573"/>
      <c r="ADR573"/>
      <c r="ADS573"/>
      <c r="ADT573"/>
      <c r="ADU573"/>
      <c r="ADV573"/>
      <c r="ADW573"/>
      <c r="ADX573"/>
      <c r="ADY573"/>
      <c r="ADZ573"/>
      <c r="AEA573"/>
      <c r="AEB573"/>
      <c r="AEC573"/>
      <c r="AED573"/>
      <c r="AEE573"/>
      <c r="AEF573"/>
      <c r="AEG573"/>
      <c r="AEH573"/>
      <c r="AEI573"/>
      <c r="AEJ573"/>
      <c r="AEK573"/>
      <c r="AEL573"/>
      <c r="AEM573"/>
      <c r="AEN573"/>
      <c r="AEO573"/>
      <c r="AEP573"/>
      <c r="AEQ573"/>
      <c r="AER573"/>
      <c r="AES573"/>
      <c r="AET573"/>
      <c r="AEU573"/>
      <c r="AEV573"/>
      <c r="AEW573"/>
      <c r="AEX573"/>
      <c r="AEY573"/>
      <c r="AEZ573"/>
      <c r="AFA573"/>
      <c r="AFB573"/>
      <c r="AFC573"/>
      <c r="AFD573"/>
      <c r="AFE573"/>
      <c r="AFF573"/>
      <c r="AFG573"/>
      <c r="AFH573"/>
      <c r="AFI573"/>
      <c r="AFJ573"/>
      <c r="AFK573"/>
      <c r="AFL573"/>
      <c r="AFM573"/>
      <c r="AFN573"/>
      <c r="AFO573"/>
      <c r="AFP573"/>
      <c r="AFQ573"/>
      <c r="AFR573"/>
      <c r="AFS573"/>
      <c r="AFT573"/>
      <c r="AFU573"/>
      <c r="AFV573"/>
      <c r="AFW573"/>
      <c r="AFX573"/>
      <c r="AFY573"/>
      <c r="AFZ573"/>
      <c r="AGA573"/>
      <c r="AGB573"/>
      <c r="AGC573"/>
      <c r="AGD573"/>
      <c r="AGE573"/>
      <c r="AGF573"/>
      <c r="AGG573"/>
      <c r="AGH573"/>
      <c r="AGI573"/>
      <c r="AGJ573"/>
      <c r="AGK573"/>
      <c r="AGL573"/>
      <c r="AGM573"/>
      <c r="AGN573"/>
      <c r="AGO573"/>
      <c r="AGP573"/>
      <c r="AGQ573"/>
      <c r="AGR573"/>
      <c r="AGS573"/>
      <c r="AGT573"/>
      <c r="AGU573"/>
      <c r="AGV573"/>
      <c r="AGW573"/>
      <c r="AGX573"/>
      <c r="AGY573"/>
      <c r="AGZ573"/>
      <c r="AHA573"/>
      <c r="AHB573"/>
      <c r="AHC573"/>
      <c r="AHD573"/>
      <c r="AHE573"/>
      <c r="AHF573"/>
      <c r="AHG573"/>
      <c r="AHH573"/>
      <c r="AHI573"/>
      <c r="AHJ573"/>
      <c r="AHK573"/>
      <c r="AHL573"/>
      <c r="AHM573"/>
      <c r="AHN573"/>
      <c r="AHO573"/>
      <c r="AHP573"/>
      <c r="AHQ573"/>
      <c r="AHR573"/>
      <c r="AHS573"/>
      <c r="AHT573"/>
      <c r="AHU573"/>
      <c r="AHV573"/>
      <c r="AHW573"/>
      <c r="AHX573"/>
      <c r="AHY573"/>
      <c r="AHZ573"/>
      <c r="AIA573"/>
      <c r="AIB573"/>
      <c r="AIC573"/>
      <c r="AID573"/>
      <c r="AIE573"/>
      <c r="AIF573"/>
      <c r="AIG573"/>
      <c r="AIH573"/>
      <c r="AII573"/>
      <c r="AIJ573"/>
      <c r="AIK573"/>
      <c r="AIL573"/>
      <c r="AIM573"/>
      <c r="AIN573"/>
      <c r="AIO573"/>
      <c r="AIP573"/>
      <c r="AIQ573"/>
      <c r="AIR573"/>
      <c r="AIS573"/>
      <c r="AIT573"/>
      <c r="AIU573"/>
      <c r="AIV573"/>
      <c r="AIW573"/>
      <c r="AIX573"/>
      <c r="AIY573"/>
      <c r="AIZ573"/>
      <c r="AJA573"/>
      <c r="AJB573"/>
      <c r="AJC573"/>
      <c r="AJD573"/>
      <c r="AJE573"/>
      <c r="AJF573"/>
      <c r="AJG573"/>
      <c r="AJH573"/>
      <c r="AJI573"/>
      <c r="AJJ573"/>
      <c r="AJK573"/>
      <c r="AJL573"/>
      <c r="AJM573"/>
      <c r="AJN573"/>
      <c r="AJO573"/>
      <c r="AJP573"/>
      <c r="AJQ573"/>
      <c r="AJR573"/>
      <c r="AJS573"/>
      <c r="AJT573"/>
      <c r="AJU573"/>
      <c r="AJV573"/>
      <c r="AJW573"/>
      <c r="AJX573"/>
      <c r="AJY573"/>
      <c r="AJZ573"/>
      <c r="AKA573"/>
      <c r="AKB573"/>
      <c r="AKC573"/>
      <c r="AKD573"/>
      <c r="AKE573"/>
      <c r="AKF573"/>
      <c r="AKG573"/>
      <c r="AKH573"/>
      <c r="AKI573"/>
      <c r="AKJ573"/>
      <c r="AKK573"/>
      <c r="AKL573"/>
      <c r="AKM573"/>
      <c r="AKN573"/>
      <c r="AKO573"/>
      <c r="AKP573"/>
      <c r="AKQ573"/>
      <c r="AKR573"/>
      <c r="AKS573"/>
      <c r="AKT573"/>
      <c r="AKU573"/>
      <c r="AKV573"/>
      <c r="AKW573"/>
      <c r="AKX573"/>
      <c r="AKY573"/>
      <c r="AKZ573"/>
      <c r="ALA573"/>
      <c r="ALB573"/>
      <c r="ALC573"/>
      <c r="ALD573"/>
      <c r="ALE573"/>
      <c r="ALF573"/>
      <c r="ALG573"/>
      <c r="ALH573"/>
      <c r="ALI573"/>
      <c r="ALJ573"/>
      <c r="ALK573"/>
      <c r="ALL573"/>
      <c r="ALM573"/>
      <c r="ALN573"/>
      <c r="ALO573"/>
      <c r="ALP573"/>
      <c r="ALQ573"/>
      <c r="ALR573"/>
      <c r="ALS573"/>
      <c r="ALT573"/>
      <c r="ALU573"/>
      <c r="ALV573"/>
      <c r="ALW573"/>
      <c r="ALX573"/>
      <c r="ALY573"/>
      <c r="ALZ573"/>
      <c r="AMA573"/>
      <c r="AMB573"/>
      <c r="AMC573"/>
      <c r="AMD573"/>
      <c r="AME573"/>
      <c r="AMF573"/>
      <c r="AMG573"/>
      <c r="AMH573"/>
      <c r="AMI573"/>
      <c r="AMJ573"/>
    </row>
    <row r="574" spans="1:1024" ht="20" customHeight="1" x14ac:dyDescent="0.2">
      <c r="A574"/>
      <c r="B574"/>
      <c r="C574"/>
      <c r="D574"/>
      <c r="E574" s="2"/>
      <c r="F574" s="2"/>
      <c r="G574" s="271"/>
      <c r="H574" s="240"/>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c r="IW574"/>
      <c r="IX574"/>
      <c r="IY574"/>
      <c r="IZ574"/>
      <c r="JA574"/>
      <c r="JB574"/>
      <c r="JC574"/>
      <c r="JD574"/>
      <c r="JE574"/>
      <c r="JF574"/>
      <c r="JG574"/>
      <c r="JH574"/>
      <c r="JI574"/>
      <c r="JJ574"/>
      <c r="JK574"/>
      <c r="JL574"/>
      <c r="JM574"/>
      <c r="JN574"/>
      <c r="JO574"/>
      <c r="JP574"/>
      <c r="JQ574"/>
      <c r="JR574"/>
      <c r="JS574"/>
      <c r="JT574"/>
      <c r="JU574"/>
      <c r="JV574"/>
      <c r="JW574"/>
      <c r="JX574"/>
      <c r="JY574"/>
      <c r="JZ574"/>
      <c r="KA574"/>
      <c r="KB574"/>
      <c r="KC574"/>
      <c r="KD574"/>
      <c r="KE574"/>
      <c r="KF574"/>
      <c r="KG574"/>
      <c r="KH574"/>
      <c r="KI574"/>
      <c r="KJ574"/>
      <c r="KK574"/>
      <c r="KL574"/>
      <c r="KM574"/>
      <c r="KN574"/>
      <c r="KO574"/>
      <c r="KP574"/>
      <c r="KQ574"/>
      <c r="KR574"/>
      <c r="KS574"/>
      <c r="KT574"/>
      <c r="KU574"/>
      <c r="KV574"/>
      <c r="KW574"/>
      <c r="KX574"/>
      <c r="KY574"/>
      <c r="KZ574"/>
      <c r="LA574"/>
      <c r="LB574"/>
      <c r="LC574"/>
      <c r="LD574"/>
      <c r="LE574"/>
      <c r="LF574"/>
      <c r="LG574"/>
      <c r="LH574"/>
      <c r="LI574"/>
      <c r="LJ574"/>
      <c r="LK574"/>
      <c r="LL574"/>
      <c r="LM574"/>
      <c r="LN574"/>
      <c r="LO574"/>
      <c r="LP574"/>
      <c r="LQ574"/>
      <c r="LR574"/>
      <c r="LS574"/>
      <c r="LT574"/>
      <c r="LU574"/>
      <c r="LV574"/>
      <c r="LW574"/>
      <c r="LX574"/>
      <c r="LY574"/>
      <c r="LZ574"/>
      <c r="MA574"/>
      <c r="MB574"/>
      <c r="MC574"/>
      <c r="MD574"/>
      <c r="ME574"/>
      <c r="MF574"/>
      <c r="MG574"/>
      <c r="MH574"/>
      <c r="MI574"/>
      <c r="MJ574"/>
      <c r="MK574"/>
      <c r="ML574"/>
      <c r="MM574"/>
      <c r="MN574"/>
      <c r="MO574"/>
      <c r="MP574"/>
      <c r="MQ574"/>
      <c r="MR574"/>
      <c r="MS574"/>
      <c r="MT574"/>
      <c r="MU574"/>
      <c r="MV574"/>
      <c r="MW574"/>
      <c r="MX574"/>
      <c r="MY574"/>
      <c r="MZ574"/>
      <c r="NA574"/>
      <c r="NB574"/>
      <c r="NC574"/>
      <c r="ND574"/>
      <c r="NE574"/>
      <c r="NF574"/>
      <c r="NG574"/>
      <c r="NH574"/>
      <c r="NI574"/>
      <c r="NJ574"/>
      <c r="NK574"/>
      <c r="NL574"/>
      <c r="NM574"/>
      <c r="NN574"/>
      <c r="NO574"/>
      <c r="NP574"/>
      <c r="NQ574"/>
      <c r="NR574"/>
      <c r="NS574"/>
      <c r="NT574"/>
      <c r="NU574"/>
      <c r="NV574"/>
      <c r="NW574"/>
      <c r="NX574"/>
      <c r="NY574"/>
      <c r="NZ574"/>
      <c r="OA574"/>
      <c r="OB574"/>
      <c r="OC574"/>
      <c r="OD574"/>
      <c r="OE574"/>
      <c r="OF574"/>
      <c r="OG574"/>
      <c r="OH574"/>
      <c r="OI574"/>
      <c r="OJ574"/>
      <c r="OK574"/>
      <c r="OL574"/>
      <c r="OM574"/>
      <c r="ON574"/>
      <c r="OO574"/>
      <c r="OP574"/>
      <c r="OQ574"/>
      <c r="OR574"/>
      <c r="OS574"/>
      <c r="OT574"/>
      <c r="OU574"/>
      <c r="OV574"/>
      <c r="OW574"/>
      <c r="OX574"/>
      <c r="OY574"/>
      <c r="OZ574"/>
      <c r="PA574"/>
      <c r="PB574"/>
      <c r="PC574"/>
      <c r="PD574"/>
      <c r="PE574"/>
      <c r="PF574"/>
      <c r="PG574"/>
      <c r="PH574"/>
      <c r="PI574"/>
      <c r="PJ574"/>
      <c r="PK574"/>
      <c r="PL574"/>
      <c r="PM574"/>
      <c r="PN574"/>
      <c r="PO574"/>
      <c r="PP574"/>
      <c r="PQ574"/>
      <c r="PR574"/>
      <c r="PS574"/>
      <c r="PT574"/>
      <c r="PU574"/>
      <c r="PV574"/>
      <c r="PW574"/>
      <c r="PX574"/>
      <c r="PY574"/>
      <c r="PZ574"/>
      <c r="QA574"/>
      <c r="QB574"/>
      <c r="QC574"/>
      <c r="QD574"/>
      <c r="QE574"/>
      <c r="QF574"/>
      <c r="QG574"/>
      <c r="QH574"/>
      <c r="QI574"/>
      <c r="QJ574"/>
      <c r="QK574"/>
      <c r="QL574"/>
      <c r="QM574"/>
      <c r="QN574"/>
      <c r="QO574"/>
      <c r="QP574"/>
      <c r="QQ574"/>
      <c r="QR574"/>
      <c r="QS574"/>
      <c r="QT574"/>
      <c r="QU574"/>
      <c r="QV574"/>
      <c r="QW574"/>
      <c r="QX574"/>
      <c r="QY574"/>
      <c r="QZ574"/>
      <c r="RA574"/>
      <c r="RB574"/>
      <c r="RC574"/>
      <c r="RD574"/>
      <c r="RE574"/>
      <c r="RF574"/>
      <c r="RG574"/>
      <c r="RH574"/>
      <c r="RI574"/>
      <c r="RJ574"/>
      <c r="RK574"/>
      <c r="RL574"/>
      <c r="RM574"/>
      <c r="RN574"/>
      <c r="RO574"/>
      <c r="RP574"/>
      <c r="RQ574"/>
      <c r="RR574"/>
      <c r="RS574"/>
      <c r="RT574"/>
      <c r="RU574"/>
      <c r="RV574"/>
      <c r="RW574"/>
      <c r="RX574"/>
      <c r="RY574"/>
      <c r="RZ574"/>
      <c r="SA574"/>
      <c r="SB574"/>
      <c r="SC574"/>
      <c r="SD574"/>
      <c r="SE574"/>
      <c r="SF574"/>
      <c r="SG574"/>
      <c r="SH574"/>
      <c r="SI574"/>
      <c r="SJ574"/>
      <c r="SK574"/>
      <c r="SL574"/>
      <c r="SM574"/>
      <c r="SN574"/>
      <c r="SO574"/>
      <c r="SP574"/>
      <c r="SQ574"/>
      <c r="SR574"/>
      <c r="SS574"/>
      <c r="ST574"/>
      <c r="SU574"/>
      <c r="SV574"/>
      <c r="SW574"/>
      <c r="SX574"/>
      <c r="SY574"/>
      <c r="SZ574"/>
      <c r="TA574"/>
      <c r="TB574"/>
      <c r="TC574"/>
      <c r="TD574"/>
      <c r="TE574"/>
      <c r="TF574"/>
      <c r="TG574"/>
      <c r="TH574"/>
      <c r="TI574"/>
      <c r="TJ574"/>
      <c r="TK574"/>
      <c r="TL574"/>
      <c r="TM574"/>
      <c r="TN574"/>
      <c r="TO574"/>
      <c r="TP574"/>
      <c r="TQ574"/>
      <c r="TR574"/>
      <c r="TS574"/>
      <c r="TT574"/>
      <c r="TU574"/>
      <c r="TV574"/>
      <c r="TW574"/>
      <c r="TX574"/>
      <c r="TY574"/>
      <c r="TZ574"/>
      <c r="UA574"/>
      <c r="UB574"/>
      <c r="UC574"/>
      <c r="UD574"/>
      <c r="UE574"/>
      <c r="UF574"/>
      <c r="UG574"/>
      <c r="UH574"/>
      <c r="UI574"/>
      <c r="UJ574"/>
      <c r="UK574"/>
      <c r="UL574"/>
      <c r="UM574"/>
      <c r="UN574"/>
      <c r="UO574"/>
      <c r="UP574"/>
      <c r="UQ574"/>
      <c r="UR574"/>
      <c r="US574"/>
      <c r="UT574"/>
      <c r="UU574"/>
      <c r="UV574"/>
      <c r="UW574"/>
      <c r="UX574"/>
      <c r="UY574"/>
      <c r="UZ574"/>
      <c r="VA574"/>
      <c r="VB574"/>
      <c r="VC574"/>
      <c r="VD574"/>
      <c r="VE574"/>
      <c r="VF574"/>
      <c r="VG574"/>
      <c r="VH574"/>
      <c r="VI574"/>
      <c r="VJ574"/>
      <c r="VK574"/>
      <c r="VL574"/>
      <c r="VM574"/>
      <c r="VN574"/>
      <c r="VO574"/>
      <c r="VP574"/>
      <c r="VQ574"/>
      <c r="VR574"/>
      <c r="VS574"/>
      <c r="VT574"/>
      <c r="VU574"/>
      <c r="VV574"/>
      <c r="VW574"/>
      <c r="VX574"/>
      <c r="VY574"/>
      <c r="VZ574"/>
      <c r="WA574"/>
      <c r="WB574"/>
      <c r="WC574"/>
      <c r="WD574"/>
      <c r="WE574"/>
      <c r="WF574"/>
      <c r="WG574"/>
      <c r="WH574"/>
      <c r="WI574"/>
      <c r="WJ574"/>
      <c r="WK574"/>
      <c r="WL574"/>
      <c r="WM574"/>
      <c r="WN574"/>
      <c r="WO574"/>
      <c r="WP574"/>
      <c r="WQ574"/>
      <c r="WR574"/>
      <c r="WS574"/>
      <c r="WT574"/>
      <c r="WU574"/>
      <c r="WV574"/>
      <c r="WW574"/>
      <c r="WX574"/>
      <c r="WY574"/>
      <c r="WZ574"/>
      <c r="XA574"/>
      <c r="XB574"/>
      <c r="XC574"/>
      <c r="XD574"/>
      <c r="XE574"/>
      <c r="XF574"/>
      <c r="XG574"/>
      <c r="XH574"/>
      <c r="XI574"/>
      <c r="XJ574"/>
      <c r="XK574"/>
      <c r="XL574"/>
      <c r="XM574"/>
      <c r="XN574"/>
      <c r="XO574"/>
      <c r="XP574"/>
      <c r="XQ574"/>
      <c r="XR574"/>
      <c r="XS574"/>
      <c r="XT574"/>
      <c r="XU574"/>
      <c r="XV574"/>
      <c r="XW574"/>
      <c r="XX574"/>
      <c r="XY574"/>
      <c r="XZ574"/>
      <c r="YA574"/>
      <c r="YB574"/>
      <c r="YC574"/>
      <c r="YD574"/>
      <c r="YE574"/>
      <c r="YF574"/>
      <c r="YG574"/>
      <c r="YH574"/>
      <c r="YI574"/>
      <c r="YJ574"/>
      <c r="YK574"/>
      <c r="YL574"/>
      <c r="YM574"/>
      <c r="YN574"/>
      <c r="YO574"/>
      <c r="YP574"/>
      <c r="YQ574"/>
      <c r="YR574"/>
      <c r="YS574"/>
      <c r="YT574"/>
      <c r="YU574"/>
      <c r="YV574"/>
      <c r="YW574"/>
      <c r="YX574"/>
      <c r="YY574"/>
      <c r="YZ574"/>
      <c r="ZA574"/>
      <c r="ZB574"/>
      <c r="ZC574"/>
      <c r="ZD574"/>
      <c r="ZE574"/>
      <c r="ZF574"/>
      <c r="ZG574"/>
      <c r="ZH574"/>
      <c r="ZI574"/>
      <c r="ZJ574"/>
      <c r="ZK574"/>
      <c r="ZL574"/>
      <c r="ZM574"/>
      <c r="ZN574"/>
      <c r="ZO574"/>
      <c r="ZP574"/>
      <c r="ZQ574"/>
      <c r="ZR574"/>
      <c r="ZS574"/>
      <c r="ZT574"/>
      <c r="ZU574"/>
      <c r="ZV574"/>
      <c r="ZW574"/>
      <c r="ZX574"/>
      <c r="ZY574"/>
      <c r="ZZ574"/>
      <c r="AAA574"/>
      <c r="AAB574"/>
      <c r="AAC574"/>
      <c r="AAD574"/>
      <c r="AAE574"/>
      <c r="AAF574"/>
      <c r="AAG574"/>
      <c r="AAH574"/>
      <c r="AAI574"/>
      <c r="AAJ574"/>
      <c r="AAK574"/>
      <c r="AAL574"/>
      <c r="AAM574"/>
      <c r="AAN574"/>
      <c r="AAO574"/>
      <c r="AAP574"/>
      <c r="AAQ574"/>
      <c r="AAR574"/>
      <c r="AAS574"/>
      <c r="AAT574"/>
      <c r="AAU574"/>
      <c r="AAV574"/>
      <c r="AAW574"/>
      <c r="AAX574"/>
      <c r="AAY574"/>
      <c r="AAZ574"/>
      <c r="ABA574"/>
      <c r="ABB574"/>
      <c r="ABC574"/>
      <c r="ABD574"/>
      <c r="ABE574"/>
      <c r="ABF574"/>
      <c r="ABG574"/>
      <c r="ABH574"/>
      <c r="ABI574"/>
      <c r="ABJ574"/>
      <c r="ABK574"/>
      <c r="ABL574"/>
      <c r="ABM574"/>
      <c r="ABN574"/>
      <c r="ABO574"/>
      <c r="ABP574"/>
      <c r="ABQ574"/>
      <c r="ABR574"/>
      <c r="ABS574"/>
      <c r="ABT574"/>
      <c r="ABU574"/>
      <c r="ABV574"/>
      <c r="ABW574"/>
      <c r="ABX574"/>
      <c r="ABY574"/>
      <c r="ABZ574"/>
      <c r="ACA574"/>
      <c r="ACB574"/>
      <c r="ACC574"/>
      <c r="ACD574"/>
      <c r="ACE574"/>
      <c r="ACF574"/>
      <c r="ACG574"/>
      <c r="ACH574"/>
      <c r="ACI574"/>
      <c r="ACJ574"/>
      <c r="ACK574"/>
      <c r="ACL574"/>
      <c r="ACM574"/>
      <c r="ACN574"/>
      <c r="ACO574"/>
      <c r="ACP574"/>
      <c r="ACQ574"/>
      <c r="ACR574"/>
      <c r="ACS574"/>
      <c r="ACT574"/>
      <c r="ACU574"/>
      <c r="ACV574"/>
      <c r="ACW574"/>
      <c r="ACX574"/>
      <c r="ACY574"/>
      <c r="ACZ574"/>
      <c r="ADA574"/>
      <c r="ADB574"/>
      <c r="ADC574"/>
      <c r="ADD574"/>
      <c r="ADE574"/>
      <c r="ADF574"/>
      <c r="ADG574"/>
      <c r="ADH574"/>
      <c r="ADI574"/>
      <c r="ADJ574"/>
      <c r="ADK574"/>
      <c r="ADL574"/>
      <c r="ADM574"/>
      <c r="ADN574"/>
      <c r="ADO574"/>
      <c r="ADP574"/>
      <c r="ADQ574"/>
      <c r="ADR574"/>
      <c r="ADS574"/>
      <c r="ADT574"/>
      <c r="ADU574"/>
      <c r="ADV574"/>
      <c r="ADW574"/>
      <c r="ADX574"/>
      <c r="ADY574"/>
      <c r="ADZ574"/>
      <c r="AEA574"/>
      <c r="AEB574"/>
      <c r="AEC574"/>
      <c r="AED574"/>
      <c r="AEE574"/>
      <c r="AEF574"/>
      <c r="AEG574"/>
      <c r="AEH574"/>
      <c r="AEI574"/>
      <c r="AEJ574"/>
      <c r="AEK574"/>
      <c r="AEL574"/>
      <c r="AEM574"/>
      <c r="AEN574"/>
      <c r="AEO574"/>
      <c r="AEP574"/>
      <c r="AEQ574"/>
      <c r="AER574"/>
      <c r="AES574"/>
      <c r="AET574"/>
      <c r="AEU574"/>
      <c r="AEV574"/>
      <c r="AEW574"/>
      <c r="AEX574"/>
      <c r="AEY574"/>
      <c r="AEZ574"/>
      <c r="AFA574"/>
      <c r="AFB574"/>
      <c r="AFC574"/>
      <c r="AFD574"/>
      <c r="AFE574"/>
      <c r="AFF574"/>
      <c r="AFG574"/>
      <c r="AFH574"/>
      <c r="AFI574"/>
      <c r="AFJ574"/>
      <c r="AFK574"/>
      <c r="AFL574"/>
      <c r="AFM574"/>
      <c r="AFN574"/>
      <c r="AFO574"/>
      <c r="AFP574"/>
      <c r="AFQ574"/>
      <c r="AFR574"/>
      <c r="AFS574"/>
      <c r="AFT574"/>
      <c r="AFU574"/>
      <c r="AFV574"/>
      <c r="AFW574"/>
      <c r="AFX574"/>
      <c r="AFY574"/>
      <c r="AFZ574"/>
      <c r="AGA574"/>
      <c r="AGB574"/>
      <c r="AGC574"/>
      <c r="AGD574"/>
      <c r="AGE574"/>
      <c r="AGF574"/>
      <c r="AGG574"/>
      <c r="AGH574"/>
      <c r="AGI574"/>
      <c r="AGJ574"/>
      <c r="AGK574"/>
      <c r="AGL574"/>
      <c r="AGM574"/>
      <c r="AGN574"/>
      <c r="AGO574"/>
      <c r="AGP574"/>
      <c r="AGQ574"/>
      <c r="AGR574"/>
      <c r="AGS574"/>
      <c r="AGT574"/>
      <c r="AGU574"/>
      <c r="AGV574"/>
      <c r="AGW574"/>
      <c r="AGX574"/>
      <c r="AGY574"/>
      <c r="AGZ574"/>
      <c r="AHA574"/>
      <c r="AHB574"/>
      <c r="AHC574"/>
      <c r="AHD574"/>
      <c r="AHE574"/>
      <c r="AHF574"/>
      <c r="AHG574"/>
      <c r="AHH574"/>
      <c r="AHI574"/>
      <c r="AHJ574"/>
      <c r="AHK574"/>
      <c r="AHL574"/>
      <c r="AHM574"/>
      <c r="AHN574"/>
      <c r="AHO574"/>
      <c r="AHP574"/>
      <c r="AHQ574"/>
      <c r="AHR574"/>
      <c r="AHS574"/>
      <c r="AHT574"/>
      <c r="AHU574"/>
      <c r="AHV574"/>
      <c r="AHW574"/>
      <c r="AHX574"/>
      <c r="AHY574"/>
      <c r="AHZ574"/>
      <c r="AIA574"/>
      <c r="AIB574"/>
      <c r="AIC574"/>
      <c r="AID574"/>
      <c r="AIE574"/>
      <c r="AIF574"/>
      <c r="AIG574"/>
      <c r="AIH574"/>
      <c r="AII574"/>
      <c r="AIJ574"/>
      <c r="AIK574"/>
      <c r="AIL574"/>
      <c r="AIM574"/>
      <c r="AIN574"/>
      <c r="AIO574"/>
      <c r="AIP574"/>
      <c r="AIQ574"/>
      <c r="AIR574"/>
      <c r="AIS574"/>
      <c r="AIT574"/>
      <c r="AIU574"/>
      <c r="AIV574"/>
      <c r="AIW574"/>
      <c r="AIX574"/>
      <c r="AIY574"/>
      <c r="AIZ574"/>
      <c r="AJA574"/>
      <c r="AJB574"/>
      <c r="AJC574"/>
      <c r="AJD574"/>
      <c r="AJE574"/>
      <c r="AJF574"/>
      <c r="AJG574"/>
      <c r="AJH574"/>
      <c r="AJI574"/>
      <c r="AJJ574"/>
      <c r="AJK574"/>
      <c r="AJL574"/>
      <c r="AJM574"/>
      <c r="AJN574"/>
      <c r="AJO574"/>
      <c r="AJP574"/>
      <c r="AJQ574"/>
      <c r="AJR574"/>
      <c r="AJS574"/>
      <c r="AJT574"/>
      <c r="AJU574"/>
      <c r="AJV574"/>
      <c r="AJW574"/>
      <c r="AJX574"/>
      <c r="AJY574"/>
      <c r="AJZ574"/>
      <c r="AKA574"/>
      <c r="AKB574"/>
      <c r="AKC574"/>
      <c r="AKD574"/>
      <c r="AKE574"/>
      <c r="AKF574"/>
      <c r="AKG574"/>
      <c r="AKH574"/>
      <c r="AKI574"/>
      <c r="AKJ574"/>
      <c r="AKK574"/>
      <c r="AKL574"/>
      <c r="AKM574"/>
      <c r="AKN574"/>
      <c r="AKO574"/>
      <c r="AKP574"/>
      <c r="AKQ574"/>
      <c r="AKR574"/>
      <c r="AKS574"/>
      <c r="AKT574"/>
      <c r="AKU574"/>
      <c r="AKV574"/>
      <c r="AKW574"/>
      <c r="AKX574"/>
      <c r="AKY574"/>
      <c r="AKZ574"/>
      <c r="ALA574"/>
      <c r="ALB574"/>
      <c r="ALC574"/>
      <c r="ALD574"/>
      <c r="ALE574"/>
      <c r="ALF574"/>
      <c r="ALG574"/>
      <c r="ALH574"/>
      <c r="ALI574"/>
      <c r="ALJ574"/>
      <c r="ALK574"/>
      <c r="ALL574"/>
      <c r="ALM574"/>
      <c r="ALN574"/>
      <c r="ALO574"/>
      <c r="ALP574"/>
      <c r="ALQ574"/>
      <c r="ALR574"/>
      <c r="ALS574"/>
      <c r="ALT574"/>
      <c r="ALU574"/>
      <c r="ALV574"/>
      <c r="ALW574"/>
      <c r="ALX574"/>
      <c r="ALY574"/>
      <c r="ALZ574"/>
      <c r="AMA574"/>
      <c r="AMB574"/>
      <c r="AMC574"/>
      <c r="AMD574"/>
      <c r="AME574"/>
      <c r="AMF574"/>
      <c r="AMG574"/>
      <c r="AMH574"/>
      <c r="AMI574"/>
      <c r="AMJ574"/>
    </row>
    <row r="575" spans="1:1024" ht="20" customHeight="1" x14ac:dyDescent="0.2">
      <c r="A575"/>
      <c r="B575"/>
      <c r="C575"/>
      <c r="D575"/>
      <c r="E575" s="2"/>
      <c r="F575" s="2"/>
      <c r="G575" s="271"/>
      <c r="H575" s="240"/>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c r="AAA575"/>
      <c r="AAB575"/>
      <c r="AAC575"/>
      <c r="AAD575"/>
      <c r="AAE575"/>
      <c r="AAF575"/>
      <c r="AAG575"/>
      <c r="AAH575"/>
      <c r="AAI575"/>
      <c r="AAJ575"/>
      <c r="AAK575"/>
      <c r="AAL575"/>
      <c r="AAM575"/>
      <c r="AAN575"/>
      <c r="AAO575"/>
      <c r="AAP575"/>
      <c r="AAQ575"/>
      <c r="AAR575"/>
      <c r="AAS575"/>
      <c r="AAT575"/>
      <c r="AAU575"/>
      <c r="AAV575"/>
      <c r="AAW575"/>
      <c r="AAX575"/>
      <c r="AAY575"/>
      <c r="AAZ575"/>
      <c r="ABA575"/>
      <c r="ABB575"/>
      <c r="ABC575"/>
      <c r="ABD575"/>
      <c r="ABE575"/>
      <c r="ABF575"/>
      <c r="ABG575"/>
      <c r="ABH575"/>
      <c r="ABI575"/>
      <c r="ABJ575"/>
      <c r="ABK575"/>
      <c r="ABL575"/>
      <c r="ABM575"/>
      <c r="ABN575"/>
      <c r="ABO575"/>
      <c r="ABP575"/>
      <c r="ABQ575"/>
      <c r="ABR575"/>
      <c r="ABS575"/>
      <c r="ABT575"/>
      <c r="ABU575"/>
      <c r="ABV575"/>
      <c r="ABW575"/>
      <c r="ABX575"/>
      <c r="ABY575"/>
      <c r="ABZ575"/>
      <c r="ACA575"/>
      <c r="ACB575"/>
      <c r="ACC575"/>
      <c r="ACD575"/>
      <c r="ACE575"/>
      <c r="ACF575"/>
      <c r="ACG575"/>
      <c r="ACH575"/>
      <c r="ACI575"/>
      <c r="ACJ575"/>
      <c r="ACK575"/>
      <c r="ACL575"/>
      <c r="ACM575"/>
      <c r="ACN575"/>
      <c r="ACO575"/>
      <c r="ACP575"/>
      <c r="ACQ575"/>
      <c r="ACR575"/>
      <c r="ACS575"/>
      <c r="ACT575"/>
      <c r="ACU575"/>
      <c r="ACV575"/>
      <c r="ACW575"/>
      <c r="ACX575"/>
      <c r="ACY575"/>
      <c r="ACZ575"/>
      <c r="ADA575"/>
      <c r="ADB575"/>
      <c r="ADC575"/>
      <c r="ADD575"/>
      <c r="ADE575"/>
      <c r="ADF575"/>
      <c r="ADG575"/>
      <c r="ADH575"/>
      <c r="ADI575"/>
      <c r="ADJ575"/>
      <c r="ADK575"/>
      <c r="ADL575"/>
      <c r="ADM575"/>
      <c r="ADN575"/>
      <c r="ADO575"/>
      <c r="ADP575"/>
      <c r="ADQ575"/>
      <c r="ADR575"/>
      <c r="ADS575"/>
      <c r="ADT575"/>
      <c r="ADU575"/>
      <c r="ADV575"/>
      <c r="ADW575"/>
      <c r="ADX575"/>
      <c r="ADY575"/>
      <c r="ADZ575"/>
      <c r="AEA575"/>
      <c r="AEB575"/>
      <c r="AEC575"/>
      <c r="AED575"/>
      <c r="AEE575"/>
      <c r="AEF575"/>
      <c r="AEG575"/>
      <c r="AEH575"/>
      <c r="AEI575"/>
      <c r="AEJ575"/>
      <c r="AEK575"/>
      <c r="AEL575"/>
      <c r="AEM575"/>
      <c r="AEN575"/>
      <c r="AEO575"/>
      <c r="AEP575"/>
      <c r="AEQ575"/>
      <c r="AER575"/>
      <c r="AES575"/>
      <c r="AET575"/>
      <c r="AEU575"/>
      <c r="AEV575"/>
      <c r="AEW575"/>
      <c r="AEX575"/>
      <c r="AEY575"/>
      <c r="AEZ575"/>
      <c r="AFA575"/>
      <c r="AFB575"/>
      <c r="AFC575"/>
      <c r="AFD575"/>
      <c r="AFE575"/>
      <c r="AFF575"/>
      <c r="AFG575"/>
      <c r="AFH575"/>
      <c r="AFI575"/>
      <c r="AFJ575"/>
      <c r="AFK575"/>
      <c r="AFL575"/>
      <c r="AFM575"/>
      <c r="AFN575"/>
      <c r="AFO575"/>
      <c r="AFP575"/>
      <c r="AFQ575"/>
      <c r="AFR575"/>
      <c r="AFS575"/>
      <c r="AFT575"/>
      <c r="AFU575"/>
      <c r="AFV575"/>
      <c r="AFW575"/>
      <c r="AFX575"/>
      <c r="AFY575"/>
      <c r="AFZ575"/>
      <c r="AGA575"/>
      <c r="AGB575"/>
      <c r="AGC575"/>
      <c r="AGD575"/>
      <c r="AGE575"/>
      <c r="AGF575"/>
      <c r="AGG575"/>
      <c r="AGH575"/>
      <c r="AGI575"/>
      <c r="AGJ575"/>
      <c r="AGK575"/>
      <c r="AGL575"/>
      <c r="AGM575"/>
      <c r="AGN575"/>
      <c r="AGO575"/>
      <c r="AGP575"/>
      <c r="AGQ575"/>
      <c r="AGR575"/>
      <c r="AGS575"/>
      <c r="AGT575"/>
      <c r="AGU575"/>
      <c r="AGV575"/>
      <c r="AGW575"/>
      <c r="AGX575"/>
      <c r="AGY575"/>
      <c r="AGZ575"/>
      <c r="AHA575"/>
      <c r="AHB575"/>
      <c r="AHC575"/>
      <c r="AHD575"/>
      <c r="AHE575"/>
      <c r="AHF575"/>
      <c r="AHG575"/>
      <c r="AHH575"/>
      <c r="AHI575"/>
      <c r="AHJ575"/>
      <c r="AHK575"/>
      <c r="AHL575"/>
      <c r="AHM575"/>
      <c r="AHN575"/>
      <c r="AHO575"/>
      <c r="AHP575"/>
      <c r="AHQ575"/>
      <c r="AHR575"/>
      <c r="AHS575"/>
      <c r="AHT575"/>
      <c r="AHU575"/>
      <c r="AHV575"/>
      <c r="AHW575"/>
      <c r="AHX575"/>
      <c r="AHY575"/>
      <c r="AHZ575"/>
      <c r="AIA575"/>
      <c r="AIB575"/>
      <c r="AIC575"/>
      <c r="AID575"/>
      <c r="AIE575"/>
      <c r="AIF575"/>
      <c r="AIG575"/>
      <c r="AIH575"/>
      <c r="AII575"/>
      <c r="AIJ575"/>
      <c r="AIK575"/>
      <c r="AIL575"/>
      <c r="AIM575"/>
      <c r="AIN575"/>
      <c r="AIO575"/>
      <c r="AIP575"/>
      <c r="AIQ575"/>
      <c r="AIR575"/>
      <c r="AIS575"/>
      <c r="AIT575"/>
      <c r="AIU575"/>
      <c r="AIV575"/>
      <c r="AIW575"/>
      <c r="AIX575"/>
      <c r="AIY575"/>
      <c r="AIZ575"/>
      <c r="AJA575"/>
      <c r="AJB575"/>
      <c r="AJC575"/>
      <c r="AJD575"/>
      <c r="AJE575"/>
      <c r="AJF575"/>
      <c r="AJG575"/>
      <c r="AJH575"/>
      <c r="AJI575"/>
      <c r="AJJ575"/>
      <c r="AJK575"/>
      <c r="AJL575"/>
      <c r="AJM575"/>
      <c r="AJN575"/>
      <c r="AJO575"/>
      <c r="AJP575"/>
      <c r="AJQ575"/>
      <c r="AJR575"/>
      <c r="AJS575"/>
      <c r="AJT575"/>
      <c r="AJU575"/>
      <c r="AJV575"/>
      <c r="AJW575"/>
      <c r="AJX575"/>
      <c r="AJY575"/>
      <c r="AJZ575"/>
      <c r="AKA575"/>
      <c r="AKB575"/>
      <c r="AKC575"/>
      <c r="AKD575"/>
      <c r="AKE575"/>
      <c r="AKF575"/>
      <c r="AKG575"/>
      <c r="AKH575"/>
      <c r="AKI575"/>
      <c r="AKJ575"/>
      <c r="AKK575"/>
      <c r="AKL575"/>
      <c r="AKM575"/>
      <c r="AKN575"/>
      <c r="AKO575"/>
      <c r="AKP575"/>
      <c r="AKQ575"/>
      <c r="AKR575"/>
      <c r="AKS575"/>
      <c r="AKT575"/>
      <c r="AKU575"/>
      <c r="AKV575"/>
      <c r="AKW575"/>
      <c r="AKX575"/>
      <c r="AKY575"/>
      <c r="AKZ575"/>
      <c r="ALA575"/>
      <c r="ALB575"/>
      <c r="ALC575"/>
      <c r="ALD575"/>
      <c r="ALE575"/>
      <c r="ALF575"/>
      <c r="ALG575"/>
      <c r="ALH575"/>
      <c r="ALI575"/>
      <c r="ALJ575"/>
      <c r="ALK575"/>
      <c r="ALL575"/>
      <c r="ALM575"/>
      <c r="ALN575"/>
      <c r="ALO575"/>
      <c r="ALP575"/>
      <c r="ALQ575"/>
      <c r="ALR575"/>
      <c r="ALS575"/>
      <c r="ALT575"/>
      <c r="ALU575"/>
      <c r="ALV575"/>
      <c r="ALW575"/>
      <c r="ALX575"/>
      <c r="ALY575"/>
      <c r="ALZ575"/>
      <c r="AMA575"/>
      <c r="AMB575"/>
      <c r="AMC575"/>
      <c r="AMD575"/>
      <c r="AME575"/>
      <c r="AMF575"/>
      <c r="AMG575"/>
      <c r="AMH575"/>
      <c r="AMI575"/>
      <c r="AMJ575"/>
    </row>
    <row r="576" spans="1:1024" ht="20" customHeight="1" x14ac:dyDescent="0.2">
      <c r="A576"/>
      <c r="B576"/>
      <c r="C576"/>
      <c r="D576"/>
      <c r="E576" s="2"/>
      <c r="F576" s="2"/>
      <c r="G576" s="271"/>
      <c r="H576" s="240"/>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c r="IW576"/>
      <c r="IX576"/>
      <c r="IY576"/>
      <c r="IZ576"/>
      <c r="JA576"/>
      <c r="JB576"/>
      <c r="JC576"/>
      <c r="JD576"/>
      <c r="JE576"/>
      <c r="JF576"/>
      <c r="JG576"/>
      <c r="JH576"/>
      <c r="JI576"/>
      <c r="JJ576"/>
      <c r="JK576"/>
      <c r="JL576"/>
      <c r="JM576"/>
      <c r="JN576"/>
      <c r="JO576"/>
      <c r="JP576"/>
      <c r="JQ576"/>
      <c r="JR576"/>
      <c r="JS576"/>
      <c r="JT576"/>
      <c r="JU576"/>
      <c r="JV576"/>
      <c r="JW576"/>
      <c r="JX576"/>
      <c r="JY576"/>
      <c r="JZ576"/>
      <c r="KA576"/>
      <c r="KB576"/>
      <c r="KC576"/>
      <c r="KD576"/>
      <c r="KE576"/>
      <c r="KF576"/>
      <c r="KG576"/>
      <c r="KH576"/>
      <c r="KI576"/>
      <c r="KJ576"/>
      <c r="KK576"/>
      <c r="KL576"/>
      <c r="KM576"/>
      <c r="KN576"/>
      <c r="KO576"/>
      <c r="KP576"/>
      <c r="KQ576"/>
      <c r="KR576"/>
      <c r="KS576"/>
      <c r="KT576"/>
      <c r="KU576"/>
      <c r="KV576"/>
      <c r="KW576"/>
      <c r="KX576"/>
      <c r="KY576"/>
      <c r="KZ576"/>
      <c r="LA576"/>
      <c r="LB576"/>
      <c r="LC576"/>
      <c r="LD576"/>
      <c r="LE576"/>
      <c r="LF576"/>
      <c r="LG576"/>
      <c r="LH576"/>
      <c r="LI576"/>
      <c r="LJ576"/>
      <c r="LK576"/>
      <c r="LL576"/>
      <c r="LM576"/>
      <c r="LN576"/>
      <c r="LO576"/>
      <c r="LP576"/>
      <c r="LQ576"/>
      <c r="LR576"/>
      <c r="LS576"/>
      <c r="LT576"/>
      <c r="LU576"/>
      <c r="LV576"/>
      <c r="LW576"/>
      <c r="LX576"/>
      <c r="LY576"/>
      <c r="LZ576"/>
      <c r="MA576"/>
      <c r="MB576"/>
      <c r="MC576"/>
      <c r="MD576"/>
      <c r="ME576"/>
      <c r="MF576"/>
      <c r="MG576"/>
      <c r="MH576"/>
      <c r="MI576"/>
      <c r="MJ576"/>
      <c r="MK576"/>
      <c r="ML576"/>
      <c r="MM576"/>
      <c r="MN576"/>
      <c r="MO576"/>
      <c r="MP576"/>
      <c r="MQ576"/>
      <c r="MR576"/>
      <c r="MS576"/>
      <c r="MT576"/>
      <c r="MU576"/>
      <c r="MV576"/>
      <c r="MW576"/>
      <c r="MX576"/>
      <c r="MY576"/>
      <c r="MZ576"/>
      <c r="NA576"/>
      <c r="NB576"/>
      <c r="NC576"/>
      <c r="ND576"/>
      <c r="NE576"/>
      <c r="NF576"/>
      <c r="NG576"/>
      <c r="NH576"/>
      <c r="NI576"/>
      <c r="NJ576"/>
      <c r="NK576"/>
      <c r="NL576"/>
      <c r="NM576"/>
      <c r="NN576"/>
      <c r="NO576"/>
      <c r="NP576"/>
      <c r="NQ576"/>
      <c r="NR576"/>
      <c r="NS576"/>
      <c r="NT576"/>
      <c r="NU576"/>
      <c r="NV576"/>
      <c r="NW576"/>
      <c r="NX576"/>
      <c r="NY576"/>
      <c r="NZ576"/>
      <c r="OA576"/>
      <c r="OB576"/>
      <c r="OC576"/>
      <c r="OD576"/>
      <c r="OE576"/>
      <c r="OF576"/>
      <c r="OG576"/>
      <c r="OH576"/>
      <c r="OI576"/>
      <c r="OJ576"/>
      <c r="OK576"/>
      <c r="OL576"/>
      <c r="OM576"/>
      <c r="ON576"/>
      <c r="OO576"/>
      <c r="OP576"/>
      <c r="OQ576"/>
      <c r="OR576"/>
      <c r="OS576"/>
      <c r="OT576"/>
      <c r="OU576"/>
      <c r="OV576"/>
      <c r="OW576"/>
      <c r="OX576"/>
      <c r="OY576"/>
      <c r="OZ576"/>
      <c r="PA576"/>
      <c r="PB576"/>
      <c r="PC576"/>
      <c r="PD576"/>
      <c r="PE576"/>
      <c r="PF576"/>
      <c r="PG576"/>
      <c r="PH576"/>
      <c r="PI576"/>
      <c r="PJ576"/>
      <c r="PK576"/>
      <c r="PL576"/>
      <c r="PM576"/>
      <c r="PN576"/>
      <c r="PO576"/>
      <c r="PP576"/>
      <c r="PQ576"/>
      <c r="PR576"/>
      <c r="PS576"/>
      <c r="PT576"/>
      <c r="PU576"/>
      <c r="PV576"/>
      <c r="PW576"/>
      <c r="PX576"/>
      <c r="PY576"/>
      <c r="PZ576"/>
      <c r="QA576"/>
      <c r="QB576"/>
      <c r="QC576"/>
      <c r="QD576"/>
      <c r="QE576"/>
      <c r="QF576"/>
      <c r="QG576"/>
      <c r="QH576"/>
      <c r="QI576"/>
      <c r="QJ576"/>
      <c r="QK576"/>
      <c r="QL576"/>
      <c r="QM576"/>
      <c r="QN576"/>
      <c r="QO576"/>
      <c r="QP576"/>
      <c r="QQ576"/>
      <c r="QR576"/>
      <c r="QS576"/>
      <c r="QT576"/>
      <c r="QU576"/>
      <c r="QV576"/>
      <c r="QW576"/>
      <c r="QX576"/>
      <c r="QY576"/>
      <c r="QZ576"/>
      <c r="RA576"/>
      <c r="RB576"/>
      <c r="RC576"/>
      <c r="RD576"/>
      <c r="RE576"/>
      <c r="RF576"/>
      <c r="RG576"/>
      <c r="RH576"/>
      <c r="RI576"/>
      <c r="RJ576"/>
      <c r="RK576"/>
      <c r="RL576"/>
      <c r="RM576"/>
      <c r="RN576"/>
      <c r="RO576"/>
      <c r="RP576"/>
      <c r="RQ576"/>
      <c r="RR576"/>
      <c r="RS576"/>
      <c r="RT576"/>
      <c r="RU576"/>
      <c r="RV576"/>
      <c r="RW576"/>
      <c r="RX576"/>
      <c r="RY576"/>
      <c r="RZ576"/>
      <c r="SA576"/>
      <c r="SB576"/>
      <c r="SC576"/>
      <c r="SD576"/>
      <c r="SE576"/>
      <c r="SF576"/>
      <c r="SG576"/>
      <c r="SH576"/>
      <c r="SI576"/>
      <c r="SJ576"/>
      <c r="SK576"/>
      <c r="SL576"/>
      <c r="SM576"/>
      <c r="SN576"/>
      <c r="SO576"/>
      <c r="SP576"/>
      <c r="SQ576"/>
      <c r="SR576"/>
      <c r="SS576"/>
      <c r="ST576"/>
      <c r="SU576"/>
      <c r="SV576"/>
      <c r="SW576"/>
      <c r="SX576"/>
      <c r="SY576"/>
      <c r="SZ576"/>
      <c r="TA576"/>
      <c r="TB576"/>
      <c r="TC576"/>
      <c r="TD576"/>
      <c r="TE576"/>
      <c r="TF576"/>
      <c r="TG576"/>
      <c r="TH576"/>
      <c r="TI576"/>
      <c r="TJ576"/>
      <c r="TK576"/>
      <c r="TL576"/>
      <c r="TM576"/>
      <c r="TN576"/>
      <c r="TO576"/>
      <c r="TP576"/>
      <c r="TQ576"/>
      <c r="TR576"/>
      <c r="TS576"/>
      <c r="TT576"/>
      <c r="TU576"/>
      <c r="TV576"/>
      <c r="TW576"/>
      <c r="TX576"/>
      <c r="TY576"/>
      <c r="TZ576"/>
      <c r="UA576"/>
      <c r="UB576"/>
      <c r="UC576"/>
      <c r="UD576"/>
      <c r="UE576"/>
      <c r="UF576"/>
      <c r="UG576"/>
      <c r="UH576"/>
      <c r="UI576"/>
      <c r="UJ576"/>
      <c r="UK576"/>
      <c r="UL576"/>
      <c r="UM576"/>
      <c r="UN576"/>
      <c r="UO576"/>
      <c r="UP576"/>
      <c r="UQ576"/>
      <c r="UR576"/>
      <c r="US576"/>
      <c r="UT576"/>
      <c r="UU576"/>
      <c r="UV576"/>
      <c r="UW576"/>
      <c r="UX576"/>
      <c r="UY576"/>
      <c r="UZ576"/>
      <c r="VA576"/>
      <c r="VB576"/>
      <c r="VC576"/>
      <c r="VD576"/>
      <c r="VE576"/>
      <c r="VF576"/>
      <c r="VG576"/>
      <c r="VH576"/>
      <c r="VI576"/>
      <c r="VJ576"/>
      <c r="VK576"/>
      <c r="VL576"/>
      <c r="VM576"/>
      <c r="VN576"/>
      <c r="VO576"/>
      <c r="VP576"/>
      <c r="VQ576"/>
      <c r="VR576"/>
      <c r="VS576"/>
      <c r="VT576"/>
      <c r="VU576"/>
      <c r="VV576"/>
      <c r="VW576"/>
      <c r="VX576"/>
      <c r="VY576"/>
      <c r="VZ576"/>
      <c r="WA576"/>
      <c r="WB576"/>
      <c r="WC576"/>
      <c r="WD576"/>
      <c r="WE576"/>
      <c r="WF576"/>
      <c r="WG576"/>
      <c r="WH576"/>
      <c r="WI576"/>
      <c r="WJ576"/>
      <c r="WK576"/>
      <c r="WL576"/>
      <c r="WM576"/>
      <c r="WN576"/>
      <c r="WO576"/>
      <c r="WP576"/>
      <c r="WQ576"/>
      <c r="WR576"/>
      <c r="WS576"/>
      <c r="WT576"/>
      <c r="WU576"/>
      <c r="WV576"/>
      <c r="WW576"/>
      <c r="WX576"/>
      <c r="WY576"/>
      <c r="WZ576"/>
      <c r="XA576"/>
      <c r="XB576"/>
      <c r="XC576"/>
      <c r="XD576"/>
      <c r="XE576"/>
      <c r="XF576"/>
      <c r="XG576"/>
      <c r="XH576"/>
      <c r="XI576"/>
      <c r="XJ576"/>
      <c r="XK576"/>
      <c r="XL576"/>
      <c r="XM576"/>
      <c r="XN576"/>
      <c r="XO576"/>
      <c r="XP576"/>
      <c r="XQ576"/>
      <c r="XR576"/>
      <c r="XS576"/>
      <c r="XT576"/>
      <c r="XU576"/>
      <c r="XV576"/>
      <c r="XW576"/>
      <c r="XX576"/>
      <c r="XY576"/>
      <c r="XZ576"/>
      <c r="YA576"/>
      <c r="YB576"/>
      <c r="YC576"/>
      <c r="YD576"/>
      <c r="YE576"/>
      <c r="YF576"/>
      <c r="YG576"/>
      <c r="YH576"/>
      <c r="YI576"/>
      <c r="YJ576"/>
      <c r="YK576"/>
      <c r="YL576"/>
      <c r="YM576"/>
      <c r="YN576"/>
      <c r="YO576"/>
      <c r="YP576"/>
      <c r="YQ576"/>
      <c r="YR576"/>
      <c r="YS576"/>
      <c r="YT576"/>
      <c r="YU576"/>
      <c r="YV576"/>
      <c r="YW576"/>
      <c r="YX576"/>
      <c r="YY576"/>
      <c r="YZ576"/>
      <c r="ZA576"/>
      <c r="ZB576"/>
      <c r="ZC576"/>
      <c r="ZD576"/>
      <c r="ZE576"/>
      <c r="ZF576"/>
      <c r="ZG576"/>
      <c r="ZH576"/>
      <c r="ZI576"/>
      <c r="ZJ576"/>
      <c r="ZK576"/>
      <c r="ZL576"/>
      <c r="ZM576"/>
      <c r="ZN576"/>
      <c r="ZO576"/>
      <c r="ZP576"/>
      <c r="ZQ576"/>
      <c r="ZR576"/>
      <c r="ZS576"/>
      <c r="ZT576"/>
      <c r="ZU576"/>
      <c r="ZV576"/>
      <c r="ZW576"/>
      <c r="ZX576"/>
      <c r="ZY576"/>
      <c r="ZZ576"/>
      <c r="AAA576"/>
      <c r="AAB576"/>
      <c r="AAC576"/>
      <c r="AAD576"/>
      <c r="AAE576"/>
      <c r="AAF576"/>
      <c r="AAG576"/>
      <c r="AAH576"/>
      <c r="AAI576"/>
      <c r="AAJ576"/>
      <c r="AAK576"/>
      <c r="AAL576"/>
      <c r="AAM576"/>
      <c r="AAN576"/>
      <c r="AAO576"/>
      <c r="AAP576"/>
      <c r="AAQ576"/>
      <c r="AAR576"/>
      <c r="AAS576"/>
      <c r="AAT576"/>
      <c r="AAU576"/>
      <c r="AAV576"/>
      <c r="AAW576"/>
      <c r="AAX576"/>
      <c r="AAY576"/>
      <c r="AAZ576"/>
      <c r="ABA576"/>
      <c r="ABB576"/>
      <c r="ABC576"/>
      <c r="ABD576"/>
      <c r="ABE576"/>
      <c r="ABF576"/>
      <c r="ABG576"/>
      <c r="ABH576"/>
      <c r="ABI576"/>
      <c r="ABJ576"/>
      <c r="ABK576"/>
      <c r="ABL576"/>
      <c r="ABM576"/>
      <c r="ABN576"/>
      <c r="ABO576"/>
      <c r="ABP576"/>
      <c r="ABQ576"/>
      <c r="ABR576"/>
      <c r="ABS576"/>
      <c r="ABT576"/>
      <c r="ABU576"/>
      <c r="ABV576"/>
      <c r="ABW576"/>
      <c r="ABX576"/>
      <c r="ABY576"/>
      <c r="ABZ576"/>
      <c r="ACA576"/>
      <c r="ACB576"/>
      <c r="ACC576"/>
      <c r="ACD576"/>
      <c r="ACE576"/>
      <c r="ACF576"/>
      <c r="ACG576"/>
      <c r="ACH576"/>
      <c r="ACI576"/>
      <c r="ACJ576"/>
      <c r="ACK576"/>
      <c r="ACL576"/>
      <c r="ACM576"/>
      <c r="ACN576"/>
      <c r="ACO576"/>
      <c r="ACP576"/>
      <c r="ACQ576"/>
      <c r="ACR576"/>
      <c r="ACS576"/>
      <c r="ACT576"/>
      <c r="ACU576"/>
      <c r="ACV576"/>
      <c r="ACW576"/>
      <c r="ACX576"/>
      <c r="ACY576"/>
      <c r="ACZ576"/>
      <c r="ADA576"/>
      <c r="ADB576"/>
      <c r="ADC576"/>
      <c r="ADD576"/>
      <c r="ADE576"/>
      <c r="ADF576"/>
      <c r="ADG576"/>
      <c r="ADH576"/>
      <c r="ADI576"/>
      <c r="ADJ576"/>
      <c r="ADK576"/>
      <c r="ADL576"/>
      <c r="ADM576"/>
      <c r="ADN576"/>
      <c r="ADO576"/>
      <c r="ADP576"/>
      <c r="ADQ576"/>
      <c r="ADR576"/>
      <c r="ADS576"/>
      <c r="ADT576"/>
      <c r="ADU576"/>
      <c r="ADV576"/>
      <c r="ADW576"/>
      <c r="ADX576"/>
      <c r="ADY576"/>
      <c r="ADZ576"/>
      <c r="AEA576"/>
      <c r="AEB576"/>
      <c r="AEC576"/>
      <c r="AED576"/>
      <c r="AEE576"/>
      <c r="AEF576"/>
      <c r="AEG576"/>
      <c r="AEH576"/>
      <c r="AEI576"/>
      <c r="AEJ576"/>
      <c r="AEK576"/>
      <c r="AEL576"/>
      <c r="AEM576"/>
      <c r="AEN576"/>
      <c r="AEO576"/>
      <c r="AEP576"/>
      <c r="AEQ576"/>
      <c r="AER576"/>
      <c r="AES576"/>
      <c r="AET576"/>
      <c r="AEU576"/>
      <c r="AEV576"/>
      <c r="AEW576"/>
      <c r="AEX576"/>
      <c r="AEY576"/>
      <c r="AEZ576"/>
      <c r="AFA576"/>
      <c r="AFB576"/>
      <c r="AFC576"/>
      <c r="AFD576"/>
      <c r="AFE576"/>
      <c r="AFF576"/>
      <c r="AFG576"/>
      <c r="AFH576"/>
      <c r="AFI576"/>
      <c r="AFJ576"/>
      <c r="AFK576"/>
      <c r="AFL576"/>
      <c r="AFM576"/>
      <c r="AFN576"/>
      <c r="AFO576"/>
      <c r="AFP576"/>
      <c r="AFQ576"/>
      <c r="AFR576"/>
      <c r="AFS576"/>
      <c r="AFT576"/>
      <c r="AFU576"/>
      <c r="AFV576"/>
      <c r="AFW576"/>
      <c r="AFX576"/>
      <c r="AFY576"/>
      <c r="AFZ576"/>
      <c r="AGA576"/>
      <c r="AGB576"/>
      <c r="AGC576"/>
      <c r="AGD576"/>
      <c r="AGE576"/>
      <c r="AGF576"/>
      <c r="AGG576"/>
      <c r="AGH576"/>
      <c r="AGI576"/>
      <c r="AGJ576"/>
      <c r="AGK576"/>
      <c r="AGL576"/>
      <c r="AGM576"/>
      <c r="AGN576"/>
      <c r="AGO576"/>
      <c r="AGP576"/>
      <c r="AGQ576"/>
      <c r="AGR576"/>
      <c r="AGS576"/>
      <c r="AGT576"/>
      <c r="AGU576"/>
      <c r="AGV576"/>
      <c r="AGW576"/>
      <c r="AGX576"/>
      <c r="AGY576"/>
      <c r="AGZ576"/>
      <c r="AHA576"/>
      <c r="AHB576"/>
      <c r="AHC576"/>
      <c r="AHD576"/>
      <c r="AHE576"/>
      <c r="AHF576"/>
      <c r="AHG576"/>
      <c r="AHH576"/>
      <c r="AHI576"/>
      <c r="AHJ576"/>
      <c r="AHK576"/>
      <c r="AHL576"/>
      <c r="AHM576"/>
      <c r="AHN576"/>
      <c r="AHO576"/>
      <c r="AHP576"/>
      <c r="AHQ576"/>
      <c r="AHR576"/>
      <c r="AHS576"/>
      <c r="AHT576"/>
      <c r="AHU576"/>
      <c r="AHV576"/>
      <c r="AHW576"/>
      <c r="AHX576"/>
      <c r="AHY576"/>
      <c r="AHZ576"/>
      <c r="AIA576"/>
      <c r="AIB576"/>
      <c r="AIC576"/>
      <c r="AID576"/>
      <c r="AIE576"/>
      <c r="AIF576"/>
      <c r="AIG576"/>
      <c r="AIH576"/>
      <c r="AII576"/>
      <c r="AIJ576"/>
      <c r="AIK576"/>
      <c r="AIL576"/>
      <c r="AIM576"/>
      <c r="AIN576"/>
      <c r="AIO576"/>
      <c r="AIP576"/>
      <c r="AIQ576"/>
      <c r="AIR576"/>
      <c r="AIS576"/>
      <c r="AIT576"/>
      <c r="AIU576"/>
      <c r="AIV576"/>
      <c r="AIW576"/>
      <c r="AIX576"/>
      <c r="AIY576"/>
      <c r="AIZ576"/>
      <c r="AJA576"/>
      <c r="AJB576"/>
      <c r="AJC576"/>
      <c r="AJD576"/>
      <c r="AJE576"/>
      <c r="AJF576"/>
      <c r="AJG576"/>
      <c r="AJH576"/>
      <c r="AJI576"/>
      <c r="AJJ576"/>
      <c r="AJK576"/>
      <c r="AJL576"/>
      <c r="AJM576"/>
      <c r="AJN576"/>
      <c r="AJO576"/>
      <c r="AJP576"/>
      <c r="AJQ576"/>
      <c r="AJR576"/>
      <c r="AJS576"/>
      <c r="AJT576"/>
      <c r="AJU576"/>
      <c r="AJV576"/>
      <c r="AJW576"/>
      <c r="AJX576"/>
      <c r="AJY576"/>
      <c r="AJZ576"/>
      <c r="AKA576"/>
      <c r="AKB576"/>
      <c r="AKC576"/>
      <c r="AKD576"/>
      <c r="AKE576"/>
      <c r="AKF576"/>
      <c r="AKG576"/>
      <c r="AKH576"/>
      <c r="AKI576"/>
      <c r="AKJ576"/>
      <c r="AKK576"/>
      <c r="AKL576"/>
      <c r="AKM576"/>
      <c r="AKN576"/>
      <c r="AKO576"/>
      <c r="AKP576"/>
      <c r="AKQ576"/>
      <c r="AKR576"/>
      <c r="AKS576"/>
      <c r="AKT576"/>
      <c r="AKU576"/>
      <c r="AKV576"/>
      <c r="AKW576"/>
      <c r="AKX576"/>
      <c r="AKY576"/>
      <c r="AKZ576"/>
      <c r="ALA576"/>
      <c r="ALB576"/>
      <c r="ALC576"/>
      <c r="ALD576"/>
      <c r="ALE576"/>
      <c r="ALF576"/>
      <c r="ALG576"/>
      <c r="ALH576"/>
      <c r="ALI576"/>
      <c r="ALJ576"/>
      <c r="ALK576"/>
      <c r="ALL576"/>
      <c r="ALM576"/>
      <c r="ALN576"/>
      <c r="ALO576"/>
      <c r="ALP576"/>
      <c r="ALQ576"/>
      <c r="ALR576"/>
      <c r="ALS576"/>
      <c r="ALT576"/>
      <c r="ALU576"/>
      <c r="ALV576"/>
      <c r="ALW576"/>
      <c r="ALX576"/>
      <c r="ALY576"/>
      <c r="ALZ576"/>
      <c r="AMA576"/>
      <c r="AMB576"/>
      <c r="AMC576"/>
      <c r="AMD576"/>
      <c r="AME576"/>
      <c r="AMF576"/>
      <c r="AMG576"/>
      <c r="AMH576"/>
      <c r="AMI576"/>
      <c r="AMJ576"/>
    </row>
    <row r="577" spans="1:1024" ht="20" customHeight="1" x14ac:dyDescent="0.2">
      <c r="A577"/>
      <c r="B577"/>
      <c r="C577"/>
      <c r="D577"/>
      <c r="E577" s="2"/>
      <c r="F577" s="2"/>
      <c r="G577" s="271"/>
      <c r="H577" s="240"/>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c r="AAA577"/>
      <c r="AAB577"/>
      <c r="AAC577"/>
      <c r="AAD577"/>
      <c r="AAE577"/>
      <c r="AAF577"/>
      <c r="AAG577"/>
      <c r="AAH577"/>
      <c r="AAI577"/>
      <c r="AAJ577"/>
      <c r="AAK577"/>
      <c r="AAL577"/>
      <c r="AAM577"/>
      <c r="AAN577"/>
      <c r="AAO577"/>
      <c r="AAP577"/>
      <c r="AAQ577"/>
      <c r="AAR577"/>
      <c r="AAS577"/>
      <c r="AAT577"/>
      <c r="AAU577"/>
      <c r="AAV577"/>
      <c r="AAW577"/>
      <c r="AAX577"/>
      <c r="AAY577"/>
      <c r="AAZ577"/>
      <c r="ABA577"/>
      <c r="ABB577"/>
      <c r="ABC577"/>
      <c r="ABD577"/>
      <c r="ABE577"/>
      <c r="ABF577"/>
      <c r="ABG577"/>
      <c r="ABH577"/>
      <c r="ABI577"/>
      <c r="ABJ577"/>
      <c r="ABK577"/>
      <c r="ABL577"/>
      <c r="ABM577"/>
      <c r="ABN577"/>
      <c r="ABO577"/>
      <c r="ABP577"/>
      <c r="ABQ577"/>
      <c r="ABR577"/>
      <c r="ABS577"/>
      <c r="ABT577"/>
      <c r="ABU577"/>
      <c r="ABV577"/>
      <c r="ABW577"/>
      <c r="ABX577"/>
      <c r="ABY577"/>
      <c r="ABZ577"/>
      <c r="ACA577"/>
      <c r="ACB577"/>
      <c r="ACC577"/>
      <c r="ACD577"/>
      <c r="ACE577"/>
      <c r="ACF577"/>
      <c r="ACG577"/>
      <c r="ACH577"/>
      <c r="ACI577"/>
      <c r="ACJ577"/>
      <c r="ACK577"/>
      <c r="ACL577"/>
      <c r="ACM577"/>
      <c r="ACN577"/>
      <c r="ACO577"/>
      <c r="ACP577"/>
      <c r="ACQ577"/>
      <c r="ACR577"/>
      <c r="ACS577"/>
      <c r="ACT577"/>
      <c r="ACU577"/>
      <c r="ACV577"/>
      <c r="ACW577"/>
      <c r="ACX577"/>
      <c r="ACY577"/>
      <c r="ACZ577"/>
      <c r="ADA577"/>
      <c r="ADB577"/>
      <c r="ADC577"/>
      <c r="ADD577"/>
      <c r="ADE577"/>
      <c r="ADF577"/>
      <c r="ADG577"/>
      <c r="ADH577"/>
      <c r="ADI577"/>
      <c r="ADJ577"/>
      <c r="ADK577"/>
      <c r="ADL577"/>
      <c r="ADM577"/>
      <c r="ADN577"/>
      <c r="ADO577"/>
      <c r="ADP577"/>
      <c r="ADQ577"/>
      <c r="ADR577"/>
      <c r="ADS577"/>
      <c r="ADT577"/>
      <c r="ADU577"/>
      <c r="ADV577"/>
      <c r="ADW577"/>
      <c r="ADX577"/>
      <c r="ADY577"/>
      <c r="ADZ577"/>
      <c r="AEA577"/>
      <c r="AEB577"/>
      <c r="AEC577"/>
      <c r="AED577"/>
      <c r="AEE577"/>
      <c r="AEF577"/>
      <c r="AEG577"/>
      <c r="AEH577"/>
      <c r="AEI577"/>
      <c r="AEJ577"/>
      <c r="AEK577"/>
      <c r="AEL577"/>
      <c r="AEM577"/>
      <c r="AEN577"/>
      <c r="AEO577"/>
      <c r="AEP577"/>
      <c r="AEQ577"/>
      <c r="AER577"/>
      <c r="AES577"/>
      <c r="AET577"/>
      <c r="AEU577"/>
      <c r="AEV577"/>
      <c r="AEW577"/>
      <c r="AEX577"/>
      <c r="AEY577"/>
      <c r="AEZ577"/>
      <c r="AFA577"/>
      <c r="AFB577"/>
      <c r="AFC577"/>
      <c r="AFD577"/>
      <c r="AFE577"/>
      <c r="AFF577"/>
      <c r="AFG577"/>
      <c r="AFH577"/>
      <c r="AFI577"/>
      <c r="AFJ577"/>
      <c r="AFK577"/>
      <c r="AFL577"/>
      <c r="AFM577"/>
      <c r="AFN577"/>
      <c r="AFO577"/>
      <c r="AFP577"/>
      <c r="AFQ577"/>
      <c r="AFR577"/>
      <c r="AFS577"/>
      <c r="AFT577"/>
      <c r="AFU577"/>
      <c r="AFV577"/>
      <c r="AFW577"/>
      <c r="AFX577"/>
      <c r="AFY577"/>
      <c r="AFZ577"/>
      <c r="AGA577"/>
      <c r="AGB577"/>
      <c r="AGC577"/>
      <c r="AGD577"/>
      <c r="AGE577"/>
      <c r="AGF577"/>
      <c r="AGG577"/>
      <c r="AGH577"/>
      <c r="AGI577"/>
      <c r="AGJ577"/>
      <c r="AGK577"/>
      <c r="AGL577"/>
      <c r="AGM577"/>
      <c r="AGN577"/>
      <c r="AGO577"/>
      <c r="AGP577"/>
      <c r="AGQ577"/>
      <c r="AGR577"/>
      <c r="AGS577"/>
      <c r="AGT577"/>
      <c r="AGU577"/>
      <c r="AGV577"/>
      <c r="AGW577"/>
      <c r="AGX577"/>
      <c r="AGY577"/>
      <c r="AGZ577"/>
      <c r="AHA577"/>
      <c r="AHB577"/>
      <c r="AHC577"/>
      <c r="AHD577"/>
      <c r="AHE577"/>
      <c r="AHF577"/>
      <c r="AHG577"/>
      <c r="AHH577"/>
      <c r="AHI577"/>
      <c r="AHJ577"/>
      <c r="AHK577"/>
      <c r="AHL577"/>
      <c r="AHM577"/>
      <c r="AHN577"/>
      <c r="AHO577"/>
      <c r="AHP577"/>
      <c r="AHQ577"/>
      <c r="AHR577"/>
      <c r="AHS577"/>
      <c r="AHT577"/>
      <c r="AHU577"/>
      <c r="AHV577"/>
      <c r="AHW577"/>
      <c r="AHX577"/>
      <c r="AHY577"/>
      <c r="AHZ577"/>
      <c r="AIA577"/>
      <c r="AIB577"/>
      <c r="AIC577"/>
      <c r="AID577"/>
      <c r="AIE577"/>
      <c r="AIF577"/>
      <c r="AIG577"/>
      <c r="AIH577"/>
      <c r="AII577"/>
      <c r="AIJ577"/>
      <c r="AIK577"/>
      <c r="AIL577"/>
      <c r="AIM577"/>
      <c r="AIN577"/>
      <c r="AIO577"/>
      <c r="AIP577"/>
      <c r="AIQ577"/>
      <c r="AIR577"/>
      <c r="AIS577"/>
      <c r="AIT577"/>
      <c r="AIU577"/>
      <c r="AIV577"/>
      <c r="AIW577"/>
      <c r="AIX577"/>
      <c r="AIY577"/>
      <c r="AIZ577"/>
      <c r="AJA577"/>
      <c r="AJB577"/>
      <c r="AJC577"/>
      <c r="AJD577"/>
      <c r="AJE577"/>
      <c r="AJF577"/>
      <c r="AJG577"/>
      <c r="AJH577"/>
      <c r="AJI577"/>
      <c r="AJJ577"/>
      <c r="AJK577"/>
      <c r="AJL577"/>
      <c r="AJM577"/>
      <c r="AJN577"/>
      <c r="AJO577"/>
      <c r="AJP577"/>
      <c r="AJQ577"/>
      <c r="AJR577"/>
      <c r="AJS577"/>
      <c r="AJT577"/>
      <c r="AJU577"/>
      <c r="AJV577"/>
      <c r="AJW577"/>
      <c r="AJX577"/>
      <c r="AJY577"/>
      <c r="AJZ577"/>
      <c r="AKA577"/>
      <c r="AKB577"/>
      <c r="AKC577"/>
      <c r="AKD577"/>
      <c r="AKE577"/>
      <c r="AKF577"/>
      <c r="AKG577"/>
      <c r="AKH577"/>
      <c r="AKI577"/>
      <c r="AKJ577"/>
      <c r="AKK577"/>
      <c r="AKL577"/>
      <c r="AKM577"/>
      <c r="AKN577"/>
      <c r="AKO577"/>
      <c r="AKP577"/>
      <c r="AKQ577"/>
      <c r="AKR577"/>
      <c r="AKS577"/>
      <c r="AKT577"/>
      <c r="AKU577"/>
      <c r="AKV577"/>
      <c r="AKW577"/>
      <c r="AKX577"/>
      <c r="AKY577"/>
      <c r="AKZ577"/>
      <c r="ALA577"/>
      <c r="ALB577"/>
      <c r="ALC577"/>
      <c r="ALD577"/>
      <c r="ALE577"/>
      <c r="ALF577"/>
      <c r="ALG577"/>
      <c r="ALH577"/>
      <c r="ALI577"/>
      <c r="ALJ577"/>
      <c r="ALK577"/>
      <c r="ALL577"/>
      <c r="ALM577"/>
      <c r="ALN577"/>
      <c r="ALO577"/>
      <c r="ALP577"/>
      <c r="ALQ577"/>
      <c r="ALR577"/>
      <c r="ALS577"/>
      <c r="ALT577"/>
      <c r="ALU577"/>
      <c r="ALV577"/>
      <c r="ALW577"/>
      <c r="ALX577"/>
      <c r="ALY577"/>
      <c r="ALZ577"/>
      <c r="AMA577"/>
      <c r="AMB577"/>
      <c r="AMC577"/>
      <c r="AMD577"/>
      <c r="AME577"/>
      <c r="AMF577"/>
      <c r="AMG577"/>
      <c r="AMH577"/>
      <c r="AMI577"/>
      <c r="AMJ577"/>
    </row>
    <row r="578" spans="1:1024" ht="20" customHeight="1" x14ac:dyDescent="0.2">
      <c r="A578"/>
      <c r="B578"/>
      <c r="C578"/>
      <c r="D578"/>
      <c r="E578" s="2"/>
      <c r="F578" s="2"/>
      <c r="G578" s="271"/>
      <c r="H578" s="240"/>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c r="IW578"/>
      <c r="IX578"/>
      <c r="IY578"/>
      <c r="IZ578"/>
      <c r="JA578"/>
      <c r="JB578"/>
      <c r="JC578"/>
      <c r="JD578"/>
      <c r="JE578"/>
      <c r="JF578"/>
      <c r="JG578"/>
      <c r="JH578"/>
      <c r="JI578"/>
      <c r="JJ578"/>
      <c r="JK578"/>
      <c r="JL578"/>
      <c r="JM578"/>
      <c r="JN578"/>
      <c r="JO578"/>
      <c r="JP578"/>
      <c r="JQ578"/>
      <c r="JR578"/>
      <c r="JS578"/>
      <c r="JT578"/>
      <c r="JU578"/>
      <c r="JV578"/>
      <c r="JW578"/>
      <c r="JX578"/>
      <c r="JY578"/>
      <c r="JZ578"/>
      <c r="KA578"/>
      <c r="KB578"/>
      <c r="KC578"/>
      <c r="KD578"/>
      <c r="KE578"/>
      <c r="KF578"/>
      <c r="KG578"/>
      <c r="KH578"/>
      <c r="KI578"/>
      <c r="KJ578"/>
      <c r="KK578"/>
      <c r="KL578"/>
      <c r="KM578"/>
      <c r="KN578"/>
      <c r="KO578"/>
      <c r="KP578"/>
      <c r="KQ578"/>
      <c r="KR578"/>
      <c r="KS578"/>
      <c r="KT578"/>
      <c r="KU578"/>
      <c r="KV578"/>
      <c r="KW578"/>
      <c r="KX578"/>
      <c r="KY578"/>
      <c r="KZ578"/>
      <c r="LA578"/>
      <c r="LB578"/>
      <c r="LC578"/>
      <c r="LD578"/>
      <c r="LE578"/>
      <c r="LF578"/>
      <c r="LG578"/>
      <c r="LH578"/>
      <c r="LI578"/>
      <c r="LJ578"/>
      <c r="LK578"/>
      <c r="LL578"/>
      <c r="LM578"/>
      <c r="LN578"/>
      <c r="LO578"/>
      <c r="LP578"/>
      <c r="LQ578"/>
      <c r="LR578"/>
      <c r="LS578"/>
      <c r="LT578"/>
      <c r="LU578"/>
      <c r="LV578"/>
      <c r="LW578"/>
      <c r="LX578"/>
      <c r="LY578"/>
      <c r="LZ578"/>
      <c r="MA578"/>
      <c r="MB578"/>
      <c r="MC578"/>
      <c r="MD578"/>
      <c r="ME578"/>
      <c r="MF578"/>
      <c r="MG578"/>
      <c r="MH578"/>
      <c r="MI578"/>
      <c r="MJ578"/>
      <c r="MK578"/>
      <c r="ML578"/>
      <c r="MM578"/>
      <c r="MN578"/>
      <c r="MO578"/>
      <c r="MP578"/>
      <c r="MQ578"/>
      <c r="MR578"/>
      <c r="MS578"/>
      <c r="MT578"/>
      <c r="MU578"/>
      <c r="MV578"/>
      <c r="MW578"/>
      <c r="MX578"/>
      <c r="MY578"/>
      <c r="MZ578"/>
      <c r="NA578"/>
      <c r="NB578"/>
      <c r="NC578"/>
      <c r="ND578"/>
      <c r="NE578"/>
      <c r="NF578"/>
      <c r="NG578"/>
      <c r="NH578"/>
      <c r="NI578"/>
      <c r="NJ578"/>
      <c r="NK578"/>
      <c r="NL578"/>
      <c r="NM578"/>
      <c r="NN578"/>
      <c r="NO578"/>
      <c r="NP578"/>
      <c r="NQ578"/>
      <c r="NR578"/>
      <c r="NS578"/>
      <c r="NT578"/>
      <c r="NU578"/>
      <c r="NV578"/>
      <c r="NW578"/>
      <c r="NX578"/>
      <c r="NY578"/>
      <c r="NZ578"/>
      <c r="OA578"/>
      <c r="OB578"/>
      <c r="OC578"/>
      <c r="OD578"/>
      <c r="OE578"/>
      <c r="OF578"/>
      <c r="OG578"/>
      <c r="OH578"/>
      <c r="OI578"/>
      <c r="OJ578"/>
      <c r="OK578"/>
      <c r="OL578"/>
      <c r="OM578"/>
      <c r="ON578"/>
      <c r="OO578"/>
      <c r="OP578"/>
      <c r="OQ578"/>
      <c r="OR578"/>
      <c r="OS578"/>
      <c r="OT578"/>
      <c r="OU578"/>
      <c r="OV578"/>
      <c r="OW578"/>
      <c r="OX578"/>
      <c r="OY578"/>
      <c r="OZ578"/>
      <c r="PA578"/>
      <c r="PB578"/>
      <c r="PC578"/>
      <c r="PD578"/>
      <c r="PE578"/>
      <c r="PF578"/>
      <c r="PG578"/>
      <c r="PH578"/>
      <c r="PI578"/>
      <c r="PJ578"/>
      <c r="PK578"/>
      <c r="PL578"/>
      <c r="PM578"/>
      <c r="PN578"/>
      <c r="PO578"/>
      <c r="PP578"/>
      <c r="PQ578"/>
      <c r="PR578"/>
      <c r="PS578"/>
      <c r="PT578"/>
      <c r="PU578"/>
      <c r="PV578"/>
      <c r="PW578"/>
      <c r="PX578"/>
      <c r="PY578"/>
      <c r="PZ578"/>
      <c r="QA578"/>
      <c r="QB578"/>
      <c r="QC578"/>
      <c r="QD578"/>
      <c r="QE578"/>
      <c r="QF578"/>
      <c r="QG578"/>
      <c r="QH578"/>
      <c r="QI578"/>
      <c r="QJ578"/>
      <c r="QK578"/>
      <c r="QL578"/>
      <c r="QM578"/>
      <c r="QN578"/>
      <c r="QO578"/>
      <c r="QP578"/>
      <c r="QQ578"/>
      <c r="QR578"/>
      <c r="QS578"/>
      <c r="QT578"/>
      <c r="QU578"/>
      <c r="QV578"/>
      <c r="QW578"/>
      <c r="QX578"/>
      <c r="QY578"/>
      <c r="QZ578"/>
      <c r="RA578"/>
      <c r="RB578"/>
      <c r="RC578"/>
      <c r="RD578"/>
      <c r="RE578"/>
      <c r="RF578"/>
      <c r="RG578"/>
      <c r="RH578"/>
      <c r="RI578"/>
      <c r="RJ578"/>
      <c r="RK578"/>
      <c r="RL578"/>
      <c r="RM578"/>
      <c r="RN578"/>
      <c r="RO578"/>
      <c r="RP578"/>
      <c r="RQ578"/>
      <c r="RR578"/>
      <c r="RS578"/>
      <c r="RT578"/>
      <c r="RU578"/>
      <c r="RV578"/>
      <c r="RW578"/>
      <c r="RX578"/>
      <c r="RY578"/>
      <c r="RZ578"/>
      <c r="SA578"/>
      <c r="SB578"/>
      <c r="SC578"/>
      <c r="SD578"/>
      <c r="SE578"/>
      <c r="SF578"/>
      <c r="SG578"/>
      <c r="SH578"/>
      <c r="SI578"/>
      <c r="SJ578"/>
      <c r="SK578"/>
      <c r="SL578"/>
      <c r="SM578"/>
      <c r="SN578"/>
      <c r="SO578"/>
      <c r="SP578"/>
      <c r="SQ578"/>
      <c r="SR578"/>
      <c r="SS578"/>
      <c r="ST578"/>
      <c r="SU578"/>
      <c r="SV578"/>
      <c r="SW578"/>
      <c r="SX578"/>
      <c r="SY578"/>
      <c r="SZ578"/>
      <c r="TA578"/>
      <c r="TB578"/>
      <c r="TC578"/>
      <c r="TD578"/>
      <c r="TE578"/>
      <c r="TF578"/>
      <c r="TG578"/>
      <c r="TH578"/>
      <c r="TI578"/>
      <c r="TJ578"/>
      <c r="TK578"/>
      <c r="TL578"/>
      <c r="TM578"/>
      <c r="TN578"/>
      <c r="TO578"/>
      <c r="TP578"/>
      <c r="TQ578"/>
      <c r="TR578"/>
      <c r="TS578"/>
      <c r="TT578"/>
      <c r="TU578"/>
      <c r="TV578"/>
      <c r="TW578"/>
      <c r="TX578"/>
      <c r="TY578"/>
      <c r="TZ578"/>
      <c r="UA578"/>
      <c r="UB578"/>
      <c r="UC578"/>
      <c r="UD578"/>
      <c r="UE578"/>
      <c r="UF578"/>
      <c r="UG578"/>
      <c r="UH578"/>
      <c r="UI578"/>
      <c r="UJ578"/>
      <c r="UK578"/>
      <c r="UL578"/>
      <c r="UM578"/>
      <c r="UN578"/>
      <c r="UO578"/>
      <c r="UP578"/>
      <c r="UQ578"/>
      <c r="UR578"/>
      <c r="US578"/>
      <c r="UT578"/>
      <c r="UU578"/>
      <c r="UV578"/>
      <c r="UW578"/>
      <c r="UX578"/>
      <c r="UY578"/>
      <c r="UZ578"/>
      <c r="VA578"/>
      <c r="VB578"/>
      <c r="VC578"/>
      <c r="VD578"/>
      <c r="VE578"/>
      <c r="VF578"/>
      <c r="VG578"/>
      <c r="VH578"/>
      <c r="VI578"/>
      <c r="VJ578"/>
      <c r="VK578"/>
      <c r="VL578"/>
      <c r="VM578"/>
      <c r="VN578"/>
      <c r="VO578"/>
      <c r="VP578"/>
      <c r="VQ578"/>
      <c r="VR578"/>
      <c r="VS578"/>
      <c r="VT578"/>
      <c r="VU578"/>
      <c r="VV578"/>
      <c r="VW578"/>
      <c r="VX578"/>
      <c r="VY578"/>
      <c r="VZ578"/>
      <c r="WA578"/>
      <c r="WB578"/>
      <c r="WC578"/>
      <c r="WD578"/>
      <c r="WE578"/>
      <c r="WF578"/>
      <c r="WG578"/>
      <c r="WH578"/>
      <c r="WI578"/>
      <c r="WJ578"/>
      <c r="WK578"/>
      <c r="WL578"/>
      <c r="WM578"/>
      <c r="WN578"/>
      <c r="WO578"/>
      <c r="WP578"/>
      <c r="WQ578"/>
      <c r="WR578"/>
      <c r="WS578"/>
      <c r="WT578"/>
      <c r="WU578"/>
      <c r="WV578"/>
      <c r="WW578"/>
      <c r="WX578"/>
      <c r="WY578"/>
      <c r="WZ578"/>
      <c r="XA578"/>
      <c r="XB578"/>
      <c r="XC578"/>
      <c r="XD578"/>
      <c r="XE578"/>
      <c r="XF578"/>
      <c r="XG578"/>
      <c r="XH578"/>
      <c r="XI578"/>
      <c r="XJ578"/>
      <c r="XK578"/>
      <c r="XL578"/>
      <c r="XM578"/>
      <c r="XN578"/>
      <c r="XO578"/>
      <c r="XP578"/>
      <c r="XQ578"/>
      <c r="XR578"/>
      <c r="XS578"/>
      <c r="XT578"/>
      <c r="XU578"/>
      <c r="XV578"/>
      <c r="XW578"/>
      <c r="XX578"/>
      <c r="XY578"/>
      <c r="XZ578"/>
      <c r="YA578"/>
      <c r="YB578"/>
      <c r="YC578"/>
      <c r="YD578"/>
      <c r="YE578"/>
      <c r="YF578"/>
      <c r="YG578"/>
      <c r="YH578"/>
      <c r="YI578"/>
      <c r="YJ578"/>
      <c r="YK578"/>
      <c r="YL578"/>
      <c r="YM578"/>
      <c r="YN578"/>
      <c r="YO578"/>
      <c r="YP578"/>
      <c r="YQ578"/>
      <c r="YR578"/>
      <c r="YS578"/>
      <c r="YT578"/>
      <c r="YU578"/>
      <c r="YV578"/>
      <c r="YW578"/>
      <c r="YX578"/>
      <c r="YY578"/>
      <c r="YZ578"/>
      <c r="ZA578"/>
      <c r="ZB578"/>
      <c r="ZC578"/>
      <c r="ZD578"/>
      <c r="ZE578"/>
      <c r="ZF578"/>
      <c r="ZG578"/>
      <c r="ZH578"/>
      <c r="ZI578"/>
      <c r="ZJ578"/>
      <c r="ZK578"/>
      <c r="ZL578"/>
      <c r="ZM578"/>
      <c r="ZN578"/>
      <c r="ZO578"/>
      <c r="ZP578"/>
      <c r="ZQ578"/>
      <c r="ZR578"/>
      <c r="ZS578"/>
      <c r="ZT578"/>
      <c r="ZU578"/>
      <c r="ZV578"/>
      <c r="ZW578"/>
      <c r="ZX578"/>
      <c r="ZY578"/>
      <c r="ZZ578"/>
      <c r="AAA578"/>
      <c r="AAB578"/>
      <c r="AAC578"/>
      <c r="AAD578"/>
      <c r="AAE578"/>
      <c r="AAF578"/>
      <c r="AAG578"/>
      <c r="AAH578"/>
      <c r="AAI578"/>
      <c r="AAJ578"/>
      <c r="AAK578"/>
      <c r="AAL578"/>
      <c r="AAM578"/>
      <c r="AAN578"/>
      <c r="AAO578"/>
      <c r="AAP578"/>
      <c r="AAQ578"/>
      <c r="AAR578"/>
      <c r="AAS578"/>
      <c r="AAT578"/>
      <c r="AAU578"/>
      <c r="AAV578"/>
      <c r="AAW578"/>
      <c r="AAX578"/>
      <c r="AAY578"/>
      <c r="AAZ578"/>
      <c r="ABA578"/>
      <c r="ABB578"/>
      <c r="ABC578"/>
      <c r="ABD578"/>
      <c r="ABE578"/>
      <c r="ABF578"/>
      <c r="ABG578"/>
      <c r="ABH578"/>
      <c r="ABI578"/>
      <c r="ABJ578"/>
      <c r="ABK578"/>
      <c r="ABL578"/>
      <c r="ABM578"/>
      <c r="ABN578"/>
      <c r="ABO578"/>
      <c r="ABP578"/>
      <c r="ABQ578"/>
      <c r="ABR578"/>
      <c r="ABS578"/>
      <c r="ABT578"/>
      <c r="ABU578"/>
      <c r="ABV578"/>
      <c r="ABW578"/>
      <c r="ABX578"/>
      <c r="ABY578"/>
      <c r="ABZ578"/>
      <c r="ACA578"/>
      <c r="ACB578"/>
      <c r="ACC578"/>
      <c r="ACD578"/>
      <c r="ACE578"/>
      <c r="ACF578"/>
      <c r="ACG578"/>
      <c r="ACH578"/>
      <c r="ACI578"/>
      <c r="ACJ578"/>
      <c r="ACK578"/>
      <c r="ACL578"/>
      <c r="ACM578"/>
      <c r="ACN578"/>
      <c r="ACO578"/>
      <c r="ACP578"/>
      <c r="ACQ578"/>
      <c r="ACR578"/>
      <c r="ACS578"/>
      <c r="ACT578"/>
      <c r="ACU578"/>
      <c r="ACV578"/>
      <c r="ACW578"/>
      <c r="ACX578"/>
      <c r="ACY578"/>
      <c r="ACZ578"/>
      <c r="ADA578"/>
      <c r="ADB578"/>
      <c r="ADC578"/>
      <c r="ADD578"/>
      <c r="ADE578"/>
      <c r="ADF578"/>
      <c r="ADG578"/>
      <c r="ADH578"/>
      <c r="ADI578"/>
      <c r="ADJ578"/>
      <c r="ADK578"/>
      <c r="ADL578"/>
      <c r="ADM578"/>
      <c r="ADN578"/>
      <c r="ADO578"/>
      <c r="ADP578"/>
      <c r="ADQ578"/>
      <c r="ADR578"/>
      <c r="ADS578"/>
      <c r="ADT578"/>
      <c r="ADU578"/>
      <c r="ADV578"/>
      <c r="ADW578"/>
      <c r="ADX578"/>
      <c r="ADY578"/>
      <c r="ADZ578"/>
      <c r="AEA578"/>
      <c r="AEB578"/>
      <c r="AEC578"/>
      <c r="AED578"/>
      <c r="AEE578"/>
      <c r="AEF578"/>
      <c r="AEG578"/>
      <c r="AEH578"/>
      <c r="AEI578"/>
      <c r="AEJ578"/>
      <c r="AEK578"/>
      <c r="AEL578"/>
      <c r="AEM578"/>
      <c r="AEN578"/>
      <c r="AEO578"/>
      <c r="AEP578"/>
      <c r="AEQ578"/>
      <c r="AER578"/>
      <c r="AES578"/>
      <c r="AET578"/>
      <c r="AEU578"/>
      <c r="AEV578"/>
      <c r="AEW578"/>
      <c r="AEX578"/>
      <c r="AEY578"/>
      <c r="AEZ578"/>
      <c r="AFA578"/>
      <c r="AFB578"/>
      <c r="AFC578"/>
      <c r="AFD578"/>
      <c r="AFE578"/>
      <c r="AFF578"/>
      <c r="AFG578"/>
      <c r="AFH578"/>
      <c r="AFI578"/>
      <c r="AFJ578"/>
      <c r="AFK578"/>
      <c r="AFL578"/>
      <c r="AFM578"/>
      <c r="AFN578"/>
      <c r="AFO578"/>
      <c r="AFP578"/>
      <c r="AFQ578"/>
      <c r="AFR578"/>
      <c r="AFS578"/>
      <c r="AFT578"/>
      <c r="AFU578"/>
      <c r="AFV578"/>
      <c r="AFW578"/>
      <c r="AFX578"/>
      <c r="AFY578"/>
      <c r="AFZ578"/>
      <c r="AGA578"/>
      <c r="AGB578"/>
      <c r="AGC578"/>
      <c r="AGD578"/>
      <c r="AGE578"/>
      <c r="AGF578"/>
      <c r="AGG578"/>
      <c r="AGH578"/>
      <c r="AGI578"/>
      <c r="AGJ578"/>
      <c r="AGK578"/>
      <c r="AGL578"/>
      <c r="AGM578"/>
      <c r="AGN578"/>
      <c r="AGO578"/>
      <c r="AGP578"/>
      <c r="AGQ578"/>
      <c r="AGR578"/>
      <c r="AGS578"/>
      <c r="AGT578"/>
      <c r="AGU578"/>
      <c r="AGV578"/>
      <c r="AGW578"/>
      <c r="AGX578"/>
      <c r="AGY578"/>
      <c r="AGZ578"/>
      <c r="AHA578"/>
      <c r="AHB578"/>
      <c r="AHC578"/>
      <c r="AHD578"/>
      <c r="AHE578"/>
      <c r="AHF578"/>
      <c r="AHG578"/>
      <c r="AHH578"/>
      <c r="AHI578"/>
      <c r="AHJ578"/>
      <c r="AHK578"/>
      <c r="AHL578"/>
      <c r="AHM578"/>
      <c r="AHN578"/>
      <c r="AHO578"/>
      <c r="AHP578"/>
      <c r="AHQ578"/>
      <c r="AHR578"/>
      <c r="AHS578"/>
      <c r="AHT578"/>
      <c r="AHU578"/>
      <c r="AHV578"/>
      <c r="AHW578"/>
      <c r="AHX578"/>
      <c r="AHY578"/>
      <c r="AHZ578"/>
      <c r="AIA578"/>
      <c r="AIB578"/>
      <c r="AIC578"/>
      <c r="AID578"/>
      <c r="AIE578"/>
      <c r="AIF578"/>
      <c r="AIG578"/>
      <c r="AIH578"/>
      <c r="AII578"/>
      <c r="AIJ578"/>
      <c r="AIK578"/>
      <c r="AIL578"/>
      <c r="AIM578"/>
      <c r="AIN578"/>
      <c r="AIO578"/>
      <c r="AIP578"/>
      <c r="AIQ578"/>
      <c r="AIR578"/>
      <c r="AIS578"/>
      <c r="AIT578"/>
      <c r="AIU578"/>
      <c r="AIV578"/>
      <c r="AIW578"/>
      <c r="AIX578"/>
      <c r="AIY578"/>
      <c r="AIZ578"/>
      <c r="AJA578"/>
      <c r="AJB578"/>
      <c r="AJC578"/>
      <c r="AJD578"/>
      <c r="AJE578"/>
      <c r="AJF578"/>
      <c r="AJG578"/>
      <c r="AJH578"/>
      <c r="AJI578"/>
      <c r="AJJ578"/>
      <c r="AJK578"/>
      <c r="AJL578"/>
      <c r="AJM578"/>
      <c r="AJN578"/>
      <c r="AJO578"/>
      <c r="AJP578"/>
      <c r="AJQ578"/>
      <c r="AJR578"/>
      <c r="AJS578"/>
      <c r="AJT578"/>
      <c r="AJU578"/>
      <c r="AJV578"/>
      <c r="AJW578"/>
      <c r="AJX578"/>
      <c r="AJY578"/>
      <c r="AJZ578"/>
      <c r="AKA578"/>
      <c r="AKB578"/>
      <c r="AKC578"/>
      <c r="AKD578"/>
      <c r="AKE578"/>
      <c r="AKF578"/>
      <c r="AKG578"/>
      <c r="AKH578"/>
      <c r="AKI578"/>
      <c r="AKJ578"/>
      <c r="AKK578"/>
      <c r="AKL578"/>
      <c r="AKM578"/>
      <c r="AKN578"/>
      <c r="AKO578"/>
      <c r="AKP578"/>
      <c r="AKQ578"/>
      <c r="AKR578"/>
      <c r="AKS578"/>
      <c r="AKT578"/>
      <c r="AKU578"/>
      <c r="AKV578"/>
      <c r="AKW578"/>
      <c r="AKX578"/>
      <c r="AKY578"/>
      <c r="AKZ578"/>
      <c r="ALA578"/>
      <c r="ALB578"/>
      <c r="ALC578"/>
      <c r="ALD578"/>
      <c r="ALE578"/>
      <c r="ALF578"/>
      <c r="ALG578"/>
      <c r="ALH578"/>
      <c r="ALI578"/>
      <c r="ALJ578"/>
      <c r="ALK578"/>
      <c r="ALL578"/>
      <c r="ALM578"/>
      <c r="ALN578"/>
      <c r="ALO578"/>
      <c r="ALP578"/>
      <c r="ALQ578"/>
      <c r="ALR578"/>
      <c r="ALS578"/>
      <c r="ALT578"/>
      <c r="ALU578"/>
      <c r="ALV578"/>
      <c r="ALW578"/>
      <c r="ALX578"/>
      <c r="ALY578"/>
      <c r="ALZ578"/>
      <c r="AMA578"/>
      <c r="AMB578"/>
      <c r="AMC578"/>
      <c r="AMD578"/>
      <c r="AME578"/>
      <c r="AMF578"/>
      <c r="AMG578"/>
      <c r="AMH578"/>
      <c r="AMI578"/>
      <c r="AMJ578"/>
    </row>
    <row r="579" spans="1:1024" ht="20" customHeight="1" x14ac:dyDescent="0.2">
      <c r="A579"/>
      <c r="B579"/>
      <c r="C579"/>
      <c r="D579"/>
      <c r="E579" s="2"/>
      <c r="F579" s="2"/>
      <c r="G579" s="271"/>
      <c r="H579" s="240"/>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c r="AAA579"/>
      <c r="AAB579"/>
      <c r="AAC579"/>
      <c r="AAD579"/>
      <c r="AAE579"/>
      <c r="AAF579"/>
      <c r="AAG579"/>
      <c r="AAH579"/>
      <c r="AAI579"/>
      <c r="AAJ579"/>
      <c r="AAK579"/>
      <c r="AAL579"/>
      <c r="AAM579"/>
      <c r="AAN579"/>
      <c r="AAO579"/>
      <c r="AAP579"/>
      <c r="AAQ579"/>
      <c r="AAR579"/>
      <c r="AAS579"/>
      <c r="AAT579"/>
      <c r="AAU579"/>
      <c r="AAV579"/>
      <c r="AAW579"/>
      <c r="AAX579"/>
      <c r="AAY579"/>
      <c r="AAZ579"/>
      <c r="ABA579"/>
      <c r="ABB579"/>
      <c r="ABC579"/>
      <c r="ABD579"/>
      <c r="ABE579"/>
      <c r="ABF579"/>
      <c r="ABG579"/>
      <c r="ABH579"/>
      <c r="ABI579"/>
      <c r="ABJ579"/>
      <c r="ABK579"/>
      <c r="ABL579"/>
      <c r="ABM579"/>
      <c r="ABN579"/>
      <c r="ABO579"/>
      <c r="ABP579"/>
      <c r="ABQ579"/>
      <c r="ABR579"/>
      <c r="ABS579"/>
      <c r="ABT579"/>
      <c r="ABU579"/>
      <c r="ABV579"/>
      <c r="ABW579"/>
      <c r="ABX579"/>
      <c r="ABY579"/>
      <c r="ABZ579"/>
      <c r="ACA579"/>
      <c r="ACB579"/>
      <c r="ACC579"/>
      <c r="ACD579"/>
      <c r="ACE579"/>
      <c r="ACF579"/>
      <c r="ACG579"/>
      <c r="ACH579"/>
      <c r="ACI579"/>
      <c r="ACJ579"/>
      <c r="ACK579"/>
      <c r="ACL579"/>
      <c r="ACM579"/>
      <c r="ACN579"/>
      <c r="ACO579"/>
      <c r="ACP579"/>
      <c r="ACQ579"/>
      <c r="ACR579"/>
      <c r="ACS579"/>
      <c r="ACT579"/>
      <c r="ACU579"/>
      <c r="ACV579"/>
      <c r="ACW579"/>
      <c r="ACX579"/>
      <c r="ACY579"/>
      <c r="ACZ579"/>
      <c r="ADA579"/>
      <c r="ADB579"/>
      <c r="ADC579"/>
      <c r="ADD579"/>
      <c r="ADE579"/>
      <c r="ADF579"/>
      <c r="ADG579"/>
      <c r="ADH579"/>
      <c r="ADI579"/>
      <c r="ADJ579"/>
      <c r="ADK579"/>
      <c r="ADL579"/>
      <c r="ADM579"/>
      <c r="ADN579"/>
      <c r="ADO579"/>
      <c r="ADP579"/>
      <c r="ADQ579"/>
      <c r="ADR579"/>
      <c r="ADS579"/>
      <c r="ADT579"/>
      <c r="ADU579"/>
      <c r="ADV579"/>
      <c r="ADW579"/>
      <c r="ADX579"/>
      <c r="ADY579"/>
      <c r="ADZ579"/>
      <c r="AEA579"/>
      <c r="AEB579"/>
      <c r="AEC579"/>
      <c r="AED579"/>
      <c r="AEE579"/>
      <c r="AEF579"/>
      <c r="AEG579"/>
      <c r="AEH579"/>
      <c r="AEI579"/>
      <c r="AEJ579"/>
      <c r="AEK579"/>
      <c r="AEL579"/>
      <c r="AEM579"/>
      <c r="AEN579"/>
      <c r="AEO579"/>
      <c r="AEP579"/>
      <c r="AEQ579"/>
      <c r="AER579"/>
      <c r="AES579"/>
      <c r="AET579"/>
      <c r="AEU579"/>
      <c r="AEV579"/>
      <c r="AEW579"/>
      <c r="AEX579"/>
      <c r="AEY579"/>
      <c r="AEZ579"/>
      <c r="AFA579"/>
      <c r="AFB579"/>
      <c r="AFC579"/>
      <c r="AFD579"/>
      <c r="AFE579"/>
      <c r="AFF579"/>
      <c r="AFG579"/>
      <c r="AFH579"/>
      <c r="AFI579"/>
      <c r="AFJ579"/>
      <c r="AFK579"/>
      <c r="AFL579"/>
      <c r="AFM579"/>
      <c r="AFN579"/>
      <c r="AFO579"/>
      <c r="AFP579"/>
      <c r="AFQ579"/>
      <c r="AFR579"/>
      <c r="AFS579"/>
      <c r="AFT579"/>
      <c r="AFU579"/>
      <c r="AFV579"/>
      <c r="AFW579"/>
      <c r="AFX579"/>
      <c r="AFY579"/>
      <c r="AFZ579"/>
      <c r="AGA579"/>
      <c r="AGB579"/>
      <c r="AGC579"/>
      <c r="AGD579"/>
      <c r="AGE579"/>
      <c r="AGF579"/>
      <c r="AGG579"/>
      <c r="AGH579"/>
      <c r="AGI579"/>
      <c r="AGJ579"/>
      <c r="AGK579"/>
      <c r="AGL579"/>
      <c r="AGM579"/>
      <c r="AGN579"/>
      <c r="AGO579"/>
      <c r="AGP579"/>
      <c r="AGQ579"/>
      <c r="AGR579"/>
      <c r="AGS579"/>
      <c r="AGT579"/>
      <c r="AGU579"/>
      <c r="AGV579"/>
      <c r="AGW579"/>
      <c r="AGX579"/>
      <c r="AGY579"/>
      <c r="AGZ579"/>
      <c r="AHA579"/>
      <c r="AHB579"/>
      <c r="AHC579"/>
      <c r="AHD579"/>
      <c r="AHE579"/>
      <c r="AHF579"/>
      <c r="AHG579"/>
      <c r="AHH579"/>
      <c r="AHI579"/>
      <c r="AHJ579"/>
      <c r="AHK579"/>
      <c r="AHL579"/>
      <c r="AHM579"/>
      <c r="AHN579"/>
      <c r="AHO579"/>
      <c r="AHP579"/>
      <c r="AHQ579"/>
      <c r="AHR579"/>
      <c r="AHS579"/>
      <c r="AHT579"/>
      <c r="AHU579"/>
      <c r="AHV579"/>
      <c r="AHW579"/>
      <c r="AHX579"/>
      <c r="AHY579"/>
      <c r="AHZ579"/>
      <c r="AIA579"/>
      <c r="AIB579"/>
      <c r="AIC579"/>
      <c r="AID579"/>
      <c r="AIE579"/>
      <c r="AIF579"/>
      <c r="AIG579"/>
      <c r="AIH579"/>
      <c r="AII579"/>
      <c r="AIJ579"/>
      <c r="AIK579"/>
      <c r="AIL579"/>
      <c r="AIM579"/>
      <c r="AIN579"/>
      <c r="AIO579"/>
      <c r="AIP579"/>
      <c r="AIQ579"/>
      <c r="AIR579"/>
      <c r="AIS579"/>
      <c r="AIT579"/>
      <c r="AIU579"/>
      <c r="AIV579"/>
      <c r="AIW579"/>
      <c r="AIX579"/>
      <c r="AIY579"/>
      <c r="AIZ579"/>
      <c r="AJA579"/>
      <c r="AJB579"/>
      <c r="AJC579"/>
      <c r="AJD579"/>
      <c r="AJE579"/>
      <c r="AJF579"/>
      <c r="AJG579"/>
      <c r="AJH579"/>
      <c r="AJI579"/>
      <c r="AJJ579"/>
      <c r="AJK579"/>
      <c r="AJL579"/>
      <c r="AJM579"/>
      <c r="AJN579"/>
      <c r="AJO579"/>
      <c r="AJP579"/>
      <c r="AJQ579"/>
      <c r="AJR579"/>
      <c r="AJS579"/>
      <c r="AJT579"/>
      <c r="AJU579"/>
      <c r="AJV579"/>
      <c r="AJW579"/>
      <c r="AJX579"/>
      <c r="AJY579"/>
      <c r="AJZ579"/>
      <c r="AKA579"/>
      <c r="AKB579"/>
      <c r="AKC579"/>
      <c r="AKD579"/>
      <c r="AKE579"/>
      <c r="AKF579"/>
      <c r="AKG579"/>
      <c r="AKH579"/>
      <c r="AKI579"/>
      <c r="AKJ579"/>
      <c r="AKK579"/>
      <c r="AKL579"/>
      <c r="AKM579"/>
      <c r="AKN579"/>
      <c r="AKO579"/>
      <c r="AKP579"/>
      <c r="AKQ579"/>
      <c r="AKR579"/>
      <c r="AKS579"/>
      <c r="AKT579"/>
      <c r="AKU579"/>
      <c r="AKV579"/>
      <c r="AKW579"/>
      <c r="AKX579"/>
      <c r="AKY579"/>
      <c r="AKZ579"/>
      <c r="ALA579"/>
      <c r="ALB579"/>
      <c r="ALC579"/>
      <c r="ALD579"/>
      <c r="ALE579"/>
      <c r="ALF579"/>
      <c r="ALG579"/>
      <c r="ALH579"/>
      <c r="ALI579"/>
      <c r="ALJ579"/>
      <c r="ALK579"/>
      <c r="ALL579"/>
      <c r="ALM579"/>
      <c r="ALN579"/>
      <c r="ALO579"/>
      <c r="ALP579"/>
      <c r="ALQ579"/>
      <c r="ALR579"/>
      <c r="ALS579"/>
      <c r="ALT579"/>
      <c r="ALU579"/>
      <c r="ALV579"/>
      <c r="ALW579"/>
      <c r="ALX579"/>
      <c r="ALY579"/>
      <c r="ALZ579"/>
      <c r="AMA579"/>
      <c r="AMB579"/>
      <c r="AMC579"/>
      <c r="AMD579"/>
      <c r="AME579"/>
      <c r="AMF579"/>
      <c r="AMG579"/>
      <c r="AMH579"/>
      <c r="AMI579"/>
      <c r="AMJ579"/>
    </row>
    <row r="580" spans="1:1024" ht="20" customHeight="1" x14ac:dyDescent="0.2">
      <c r="A580"/>
      <c r="B580"/>
      <c r="C580"/>
      <c r="D580"/>
      <c r="E580" s="2"/>
      <c r="F580" s="2"/>
      <c r="G580" s="271"/>
      <c r="H580" s="24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c r="IW580"/>
      <c r="IX580"/>
      <c r="IY580"/>
      <c r="IZ580"/>
      <c r="JA580"/>
      <c r="JB580"/>
      <c r="JC580"/>
      <c r="JD580"/>
      <c r="JE580"/>
      <c r="JF580"/>
      <c r="JG580"/>
      <c r="JH580"/>
      <c r="JI580"/>
      <c r="JJ580"/>
      <c r="JK580"/>
      <c r="JL580"/>
      <c r="JM580"/>
      <c r="JN580"/>
      <c r="JO580"/>
      <c r="JP580"/>
      <c r="JQ580"/>
      <c r="JR580"/>
      <c r="JS580"/>
      <c r="JT580"/>
      <c r="JU580"/>
      <c r="JV580"/>
      <c r="JW580"/>
      <c r="JX580"/>
      <c r="JY580"/>
      <c r="JZ580"/>
      <c r="KA580"/>
      <c r="KB580"/>
      <c r="KC580"/>
      <c r="KD580"/>
      <c r="KE580"/>
      <c r="KF580"/>
      <c r="KG580"/>
      <c r="KH580"/>
      <c r="KI580"/>
      <c r="KJ580"/>
      <c r="KK580"/>
      <c r="KL580"/>
      <c r="KM580"/>
      <c r="KN580"/>
      <c r="KO580"/>
      <c r="KP580"/>
      <c r="KQ580"/>
      <c r="KR580"/>
      <c r="KS580"/>
      <c r="KT580"/>
      <c r="KU580"/>
      <c r="KV580"/>
      <c r="KW580"/>
      <c r="KX580"/>
      <c r="KY580"/>
      <c r="KZ580"/>
      <c r="LA580"/>
      <c r="LB580"/>
      <c r="LC580"/>
      <c r="LD580"/>
      <c r="LE580"/>
      <c r="LF580"/>
      <c r="LG580"/>
      <c r="LH580"/>
      <c r="LI580"/>
      <c r="LJ580"/>
      <c r="LK580"/>
      <c r="LL580"/>
      <c r="LM580"/>
      <c r="LN580"/>
      <c r="LO580"/>
      <c r="LP580"/>
      <c r="LQ580"/>
      <c r="LR580"/>
      <c r="LS580"/>
      <c r="LT580"/>
      <c r="LU580"/>
      <c r="LV580"/>
      <c r="LW580"/>
      <c r="LX580"/>
      <c r="LY580"/>
      <c r="LZ580"/>
      <c r="MA580"/>
      <c r="MB580"/>
      <c r="MC580"/>
      <c r="MD580"/>
      <c r="ME580"/>
      <c r="MF580"/>
      <c r="MG580"/>
      <c r="MH580"/>
      <c r="MI580"/>
      <c r="MJ580"/>
      <c r="MK580"/>
      <c r="ML580"/>
      <c r="MM580"/>
      <c r="MN580"/>
      <c r="MO580"/>
      <c r="MP580"/>
      <c r="MQ580"/>
      <c r="MR580"/>
      <c r="MS580"/>
      <c r="MT580"/>
      <c r="MU580"/>
      <c r="MV580"/>
      <c r="MW580"/>
      <c r="MX580"/>
      <c r="MY580"/>
      <c r="MZ580"/>
      <c r="NA580"/>
      <c r="NB580"/>
      <c r="NC580"/>
      <c r="ND580"/>
      <c r="NE580"/>
      <c r="NF580"/>
      <c r="NG580"/>
      <c r="NH580"/>
      <c r="NI580"/>
      <c r="NJ580"/>
      <c r="NK580"/>
      <c r="NL580"/>
      <c r="NM580"/>
      <c r="NN580"/>
      <c r="NO580"/>
      <c r="NP580"/>
      <c r="NQ580"/>
      <c r="NR580"/>
      <c r="NS580"/>
      <c r="NT580"/>
      <c r="NU580"/>
      <c r="NV580"/>
      <c r="NW580"/>
      <c r="NX580"/>
      <c r="NY580"/>
      <c r="NZ580"/>
      <c r="OA580"/>
      <c r="OB580"/>
      <c r="OC580"/>
      <c r="OD580"/>
      <c r="OE580"/>
      <c r="OF580"/>
      <c r="OG580"/>
      <c r="OH580"/>
      <c r="OI580"/>
      <c r="OJ580"/>
      <c r="OK580"/>
      <c r="OL580"/>
      <c r="OM580"/>
      <c r="ON580"/>
      <c r="OO580"/>
      <c r="OP580"/>
      <c r="OQ580"/>
      <c r="OR580"/>
      <c r="OS580"/>
      <c r="OT580"/>
      <c r="OU580"/>
      <c r="OV580"/>
      <c r="OW580"/>
      <c r="OX580"/>
      <c r="OY580"/>
      <c r="OZ580"/>
      <c r="PA580"/>
      <c r="PB580"/>
      <c r="PC580"/>
      <c r="PD580"/>
      <c r="PE580"/>
      <c r="PF580"/>
      <c r="PG580"/>
      <c r="PH580"/>
      <c r="PI580"/>
      <c r="PJ580"/>
      <c r="PK580"/>
      <c r="PL580"/>
      <c r="PM580"/>
      <c r="PN580"/>
      <c r="PO580"/>
      <c r="PP580"/>
      <c r="PQ580"/>
      <c r="PR580"/>
      <c r="PS580"/>
      <c r="PT580"/>
      <c r="PU580"/>
      <c r="PV580"/>
      <c r="PW580"/>
      <c r="PX580"/>
      <c r="PY580"/>
      <c r="PZ580"/>
      <c r="QA580"/>
      <c r="QB580"/>
      <c r="QC580"/>
      <c r="QD580"/>
      <c r="QE580"/>
      <c r="QF580"/>
      <c r="QG580"/>
      <c r="QH580"/>
      <c r="QI580"/>
      <c r="QJ580"/>
      <c r="QK580"/>
      <c r="QL580"/>
      <c r="QM580"/>
      <c r="QN580"/>
      <c r="QO580"/>
      <c r="QP580"/>
      <c r="QQ580"/>
      <c r="QR580"/>
      <c r="QS580"/>
      <c r="QT580"/>
      <c r="QU580"/>
      <c r="QV580"/>
      <c r="QW580"/>
      <c r="QX580"/>
      <c r="QY580"/>
      <c r="QZ580"/>
      <c r="RA580"/>
      <c r="RB580"/>
      <c r="RC580"/>
      <c r="RD580"/>
      <c r="RE580"/>
      <c r="RF580"/>
      <c r="RG580"/>
      <c r="RH580"/>
      <c r="RI580"/>
      <c r="RJ580"/>
      <c r="RK580"/>
      <c r="RL580"/>
      <c r="RM580"/>
      <c r="RN580"/>
      <c r="RO580"/>
      <c r="RP580"/>
      <c r="RQ580"/>
      <c r="RR580"/>
      <c r="RS580"/>
      <c r="RT580"/>
      <c r="RU580"/>
      <c r="RV580"/>
      <c r="RW580"/>
      <c r="RX580"/>
      <c r="RY580"/>
      <c r="RZ580"/>
      <c r="SA580"/>
      <c r="SB580"/>
      <c r="SC580"/>
      <c r="SD580"/>
      <c r="SE580"/>
      <c r="SF580"/>
      <c r="SG580"/>
      <c r="SH580"/>
      <c r="SI580"/>
      <c r="SJ580"/>
      <c r="SK580"/>
      <c r="SL580"/>
      <c r="SM580"/>
      <c r="SN580"/>
      <c r="SO580"/>
      <c r="SP580"/>
      <c r="SQ580"/>
      <c r="SR580"/>
      <c r="SS580"/>
      <c r="ST580"/>
      <c r="SU580"/>
      <c r="SV580"/>
      <c r="SW580"/>
      <c r="SX580"/>
      <c r="SY580"/>
      <c r="SZ580"/>
      <c r="TA580"/>
      <c r="TB580"/>
      <c r="TC580"/>
      <c r="TD580"/>
      <c r="TE580"/>
      <c r="TF580"/>
      <c r="TG580"/>
      <c r="TH580"/>
      <c r="TI580"/>
      <c r="TJ580"/>
      <c r="TK580"/>
      <c r="TL580"/>
      <c r="TM580"/>
      <c r="TN580"/>
      <c r="TO580"/>
      <c r="TP580"/>
      <c r="TQ580"/>
      <c r="TR580"/>
      <c r="TS580"/>
      <c r="TT580"/>
      <c r="TU580"/>
      <c r="TV580"/>
      <c r="TW580"/>
      <c r="TX580"/>
      <c r="TY580"/>
      <c r="TZ580"/>
      <c r="UA580"/>
      <c r="UB580"/>
      <c r="UC580"/>
      <c r="UD580"/>
      <c r="UE580"/>
      <c r="UF580"/>
      <c r="UG580"/>
      <c r="UH580"/>
      <c r="UI580"/>
      <c r="UJ580"/>
      <c r="UK580"/>
      <c r="UL580"/>
      <c r="UM580"/>
      <c r="UN580"/>
      <c r="UO580"/>
      <c r="UP580"/>
      <c r="UQ580"/>
      <c r="UR580"/>
      <c r="US580"/>
      <c r="UT580"/>
      <c r="UU580"/>
      <c r="UV580"/>
      <c r="UW580"/>
      <c r="UX580"/>
      <c r="UY580"/>
      <c r="UZ580"/>
      <c r="VA580"/>
      <c r="VB580"/>
      <c r="VC580"/>
      <c r="VD580"/>
      <c r="VE580"/>
      <c r="VF580"/>
      <c r="VG580"/>
      <c r="VH580"/>
      <c r="VI580"/>
      <c r="VJ580"/>
      <c r="VK580"/>
      <c r="VL580"/>
      <c r="VM580"/>
      <c r="VN580"/>
      <c r="VO580"/>
      <c r="VP580"/>
      <c r="VQ580"/>
      <c r="VR580"/>
      <c r="VS580"/>
      <c r="VT580"/>
      <c r="VU580"/>
      <c r="VV580"/>
      <c r="VW580"/>
      <c r="VX580"/>
      <c r="VY580"/>
      <c r="VZ580"/>
      <c r="WA580"/>
      <c r="WB580"/>
      <c r="WC580"/>
      <c r="WD580"/>
      <c r="WE580"/>
      <c r="WF580"/>
      <c r="WG580"/>
      <c r="WH580"/>
      <c r="WI580"/>
      <c r="WJ580"/>
      <c r="WK580"/>
      <c r="WL580"/>
      <c r="WM580"/>
      <c r="WN580"/>
      <c r="WO580"/>
      <c r="WP580"/>
      <c r="WQ580"/>
      <c r="WR580"/>
      <c r="WS580"/>
      <c r="WT580"/>
      <c r="WU580"/>
      <c r="WV580"/>
      <c r="WW580"/>
      <c r="WX580"/>
      <c r="WY580"/>
      <c r="WZ580"/>
      <c r="XA580"/>
      <c r="XB580"/>
      <c r="XC580"/>
      <c r="XD580"/>
      <c r="XE580"/>
      <c r="XF580"/>
      <c r="XG580"/>
      <c r="XH580"/>
      <c r="XI580"/>
      <c r="XJ580"/>
      <c r="XK580"/>
      <c r="XL580"/>
      <c r="XM580"/>
      <c r="XN580"/>
      <c r="XO580"/>
      <c r="XP580"/>
      <c r="XQ580"/>
      <c r="XR580"/>
      <c r="XS580"/>
      <c r="XT580"/>
      <c r="XU580"/>
      <c r="XV580"/>
      <c r="XW580"/>
      <c r="XX580"/>
      <c r="XY580"/>
      <c r="XZ580"/>
      <c r="YA580"/>
      <c r="YB580"/>
      <c r="YC580"/>
      <c r="YD580"/>
      <c r="YE580"/>
      <c r="YF580"/>
      <c r="YG580"/>
      <c r="YH580"/>
      <c r="YI580"/>
      <c r="YJ580"/>
      <c r="YK580"/>
      <c r="YL580"/>
      <c r="YM580"/>
      <c r="YN580"/>
      <c r="YO580"/>
      <c r="YP580"/>
      <c r="YQ580"/>
      <c r="YR580"/>
      <c r="YS580"/>
      <c r="YT580"/>
      <c r="YU580"/>
      <c r="YV580"/>
      <c r="YW580"/>
      <c r="YX580"/>
      <c r="YY580"/>
      <c r="YZ580"/>
      <c r="ZA580"/>
      <c r="ZB580"/>
      <c r="ZC580"/>
      <c r="ZD580"/>
      <c r="ZE580"/>
      <c r="ZF580"/>
      <c r="ZG580"/>
      <c r="ZH580"/>
      <c r="ZI580"/>
      <c r="ZJ580"/>
      <c r="ZK580"/>
      <c r="ZL580"/>
      <c r="ZM580"/>
      <c r="ZN580"/>
      <c r="ZO580"/>
      <c r="ZP580"/>
      <c r="ZQ580"/>
      <c r="ZR580"/>
      <c r="ZS580"/>
      <c r="ZT580"/>
      <c r="ZU580"/>
      <c r="ZV580"/>
      <c r="ZW580"/>
      <c r="ZX580"/>
      <c r="ZY580"/>
      <c r="ZZ580"/>
      <c r="AAA580"/>
      <c r="AAB580"/>
      <c r="AAC580"/>
      <c r="AAD580"/>
      <c r="AAE580"/>
      <c r="AAF580"/>
      <c r="AAG580"/>
      <c r="AAH580"/>
      <c r="AAI580"/>
      <c r="AAJ580"/>
      <c r="AAK580"/>
      <c r="AAL580"/>
      <c r="AAM580"/>
      <c r="AAN580"/>
      <c r="AAO580"/>
      <c r="AAP580"/>
      <c r="AAQ580"/>
      <c r="AAR580"/>
      <c r="AAS580"/>
      <c r="AAT580"/>
      <c r="AAU580"/>
      <c r="AAV580"/>
      <c r="AAW580"/>
      <c r="AAX580"/>
      <c r="AAY580"/>
      <c r="AAZ580"/>
      <c r="ABA580"/>
      <c r="ABB580"/>
      <c r="ABC580"/>
      <c r="ABD580"/>
      <c r="ABE580"/>
      <c r="ABF580"/>
      <c r="ABG580"/>
      <c r="ABH580"/>
      <c r="ABI580"/>
      <c r="ABJ580"/>
      <c r="ABK580"/>
      <c r="ABL580"/>
      <c r="ABM580"/>
      <c r="ABN580"/>
      <c r="ABO580"/>
      <c r="ABP580"/>
      <c r="ABQ580"/>
      <c r="ABR580"/>
      <c r="ABS580"/>
      <c r="ABT580"/>
      <c r="ABU580"/>
      <c r="ABV580"/>
      <c r="ABW580"/>
      <c r="ABX580"/>
      <c r="ABY580"/>
      <c r="ABZ580"/>
      <c r="ACA580"/>
      <c r="ACB580"/>
      <c r="ACC580"/>
      <c r="ACD580"/>
      <c r="ACE580"/>
      <c r="ACF580"/>
      <c r="ACG580"/>
      <c r="ACH580"/>
      <c r="ACI580"/>
      <c r="ACJ580"/>
      <c r="ACK580"/>
      <c r="ACL580"/>
      <c r="ACM580"/>
      <c r="ACN580"/>
      <c r="ACO580"/>
      <c r="ACP580"/>
      <c r="ACQ580"/>
      <c r="ACR580"/>
      <c r="ACS580"/>
      <c r="ACT580"/>
      <c r="ACU580"/>
      <c r="ACV580"/>
      <c r="ACW580"/>
      <c r="ACX580"/>
      <c r="ACY580"/>
      <c r="ACZ580"/>
      <c r="ADA580"/>
      <c r="ADB580"/>
      <c r="ADC580"/>
      <c r="ADD580"/>
      <c r="ADE580"/>
      <c r="ADF580"/>
      <c r="ADG580"/>
      <c r="ADH580"/>
      <c r="ADI580"/>
      <c r="ADJ580"/>
      <c r="ADK580"/>
      <c r="ADL580"/>
      <c r="ADM580"/>
      <c r="ADN580"/>
      <c r="ADO580"/>
      <c r="ADP580"/>
      <c r="ADQ580"/>
      <c r="ADR580"/>
      <c r="ADS580"/>
      <c r="ADT580"/>
      <c r="ADU580"/>
      <c r="ADV580"/>
      <c r="ADW580"/>
      <c r="ADX580"/>
      <c r="ADY580"/>
      <c r="ADZ580"/>
      <c r="AEA580"/>
      <c r="AEB580"/>
      <c r="AEC580"/>
      <c r="AED580"/>
      <c r="AEE580"/>
      <c r="AEF580"/>
      <c r="AEG580"/>
      <c r="AEH580"/>
      <c r="AEI580"/>
      <c r="AEJ580"/>
      <c r="AEK580"/>
      <c r="AEL580"/>
      <c r="AEM580"/>
      <c r="AEN580"/>
      <c r="AEO580"/>
      <c r="AEP580"/>
      <c r="AEQ580"/>
      <c r="AER580"/>
      <c r="AES580"/>
      <c r="AET580"/>
      <c r="AEU580"/>
      <c r="AEV580"/>
      <c r="AEW580"/>
      <c r="AEX580"/>
      <c r="AEY580"/>
      <c r="AEZ580"/>
      <c r="AFA580"/>
      <c r="AFB580"/>
      <c r="AFC580"/>
      <c r="AFD580"/>
      <c r="AFE580"/>
      <c r="AFF580"/>
      <c r="AFG580"/>
      <c r="AFH580"/>
      <c r="AFI580"/>
      <c r="AFJ580"/>
      <c r="AFK580"/>
      <c r="AFL580"/>
      <c r="AFM580"/>
      <c r="AFN580"/>
      <c r="AFO580"/>
      <c r="AFP580"/>
      <c r="AFQ580"/>
      <c r="AFR580"/>
      <c r="AFS580"/>
      <c r="AFT580"/>
      <c r="AFU580"/>
      <c r="AFV580"/>
      <c r="AFW580"/>
      <c r="AFX580"/>
      <c r="AFY580"/>
      <c r="AFZ580"/>
      <c r="AGA580"/>
      <c r="AGB580"/>
      <c r="AGC580"/>
      <c r="AGD580"/>
      <c r="AGE580"/>
      <c r="AGF580"/>
      <c r="AGG580"/>
      <c r="AGH580"/>
      <c r="AGI580"/>
      <c r="AGJ580"/>
      <c r="AGK580"/>
      <c r="AGL580"/>
      <c r="AGM580"/>
      <c r="AGN580"/>
      <c r="AGO580"/>
      <c r="AGP580"/>
      <c r="AGQ580"/>
      <c r="AGR580"/>
      <c r="AGS580"/>
      <c r="AGT580"/>
      <c r="AGU580"/>
      <c r="AGV580"/>
      <c r="AGW580"/>
      <c r="AGX580"/>
      <c r="AGY580"/>
      <c r="AGZ580"/>
      <c r="AHA580"/>
      <c r="AHB580"/>
      <c r="AHC580"/>
      <c r="AHD580"/>
      <c r="AHE580"/>
      <c r="AHF580"/>
      <c r="AHG580"/>
      <c r="AHH580"/>
      <c r="AHI580"/>
      <c r="AHJ580"/>
      <c r="AHK580"/>
      <c r="AHL580"/>
      <c r="AHM580"/>
      <c r="AHN580"/>
      <c r="AHO580"/>
      <c r="AHP580"/>
      <c r="AHQ580"/>
      <c r="AHR580"/>
      <c r="AHS580"/>
      <c r="AHT580"/>
      <c r="AHU580"/>
      <c r="AHV580"/>
      <c r="AHW580"/>
      <c r="AHX580"/>
      <c r="AHY580"/>
      <c r="AHZ580"/>
      <c r="AIA580"/>
      <c r="AIB580"/>
      <c r="AIC580"/>
      <c r="AID580"/>
      <c r="AIE580"/>
      <c r="AIF580"/>
      <c r="AIG580"/>
      <c r="AIH580"/>
      <c r="AII580"/>
      <c r="AIJ580"/>
      <c r="AIK580"/>
      <c r="AIL580"/>
      <c r="AIM580"/>
      <c r="AIN580"/>
      <c r="AIO580"/>
      <c r="AIP580"/>
      <c r="AIQ580"/>
      <c r="AIR580"/>
      <c r="AIS580"/>
      <c r="AIT580"/>
      <c r="AIU580"/>
      <c r="AIV580"/>
      <c r="AIW580"/>
      <c r="AIX580"/>
      <c r="AIY580"/>
      <c r="AIZ580"/>
      <c r="AJA580"/>
      <c r="AJB580"/>
      <c r="AJC580"/>
      <c r="AJD580"/>
      <c r="AJE580"/>
      <c r="AJF580"/>
      <c r="AJG580"/>
      <c r="AJH580"/>
      <c r="AJI580"/>
      <c r="AJJ580"/>
      <c r="AJK580"/>
      <c r="AJL580"/>
      <c r="AJM580"/>
      <c r="AJN580"/>
      <c r="AJO580"/>
      <c r="AJP580"/>
      <c r="AJQ580"/>
      <c r="AJR580"/>
      <c r="AJS580"/>
      <c r="AJT580"/>
      <c r="AJU580"/>
      <c r="AJV580"/>
      <c r="AJW580"/>
      <c r="AJX580"/>
      <c r="AJY580"/>
      <c r="AJZ580"/>
      <c r="AKA580"/>
      <c r="AKB580"/>
      <c r="AKC580"/>
      <c r="AKD580"/>
      <c r="AKE580"/>
      <c r="AKF580"/>
      <c r="AKG580"/>
      <c r="AKH580"/>
      <c r="AKI580"/>
      <c r="AKJ580"/>
      <c r="AKK580"/>
      <c r="AKL580"/>
      <c r="AKM580"/>
      <c r="AKN580"/>
      <c r="AKO580"/>
      <c r="AKP580"/>
      <c r="AKQ580"/>
      <c r="AKR580"/>
      <c r="AKS580"/>
      <c r="AKT580"/>
      <c r="AKU580"/>
      <c r="AKV580"/>
      <c r="AKW580"/>
      <c r="AKX580"/>
      <c r="AKY580"/>
      <c r="AKZ580"/>
      <c r="ALA580"/>
      <c r="ALB580"/>
      <c r="ALC580"/>
      <c r="ALD580"/>
      <c r="ALE580"/>
      <c r="ALF580"/>
      <c r="ALG580"/>
      <c r="ALH580"/>
      <c r="ALI580"/>
      <c r="ALJ580"/>
      <c r="ALK580"/>
      <c r="ALL580"/>
      <c r="ALM580"/>
      <c r="ALN580"/>
      <c r="ALO580"/>
      <c r="ALP580"/>
      <c r="ALQ580"/>
      <c r="ALR580"/>
      <c r="ALS580"/>
      <c r="ALT580"/>
      <c r="ALU580"/>
      <c r="ALV580"/>
      <c r="ALW580"/>
      <c r="ALX580"/>
      <c r="ALY580"/>
      <c r="ALZ580"/>
      <c r="AMA580"/>
      <c r="AMB580"/>
      <c r="AMC580"/>
      <c r="AMD580"/>
      <c r="AME580"/>
      <c r="AMF580"/>
      <c r="AMG580"/>
      <c r="AMH580"/>
      <c r="AMI580"/>
      <c r="AMJ580"/>
    </row>
    <row r="581" spans="1:1024" ht="20" customHeight="1" x14ac:dyDescent="0.2">
      <c r="A581"/>
      <c r="B581"/>
      <c r="C581"/>
      <c r="D581"/>
      <c r="E581" s="2"/>
      <c r="F581" s="2"/>
      <c r="G581" s="271"/>
      <c r="H581" s="240"/>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c r="AAA581"/>
      <c r="AAB581"/>
      <c r="AAC581"/>
      <c r="AAD581"/>
      <c r="AAE581"/>
      <c r="AAF581"/>
      <c r="AAG581"/>
      <c r="AAH581"/>
      <c r="AAI581"/>
      <c r="AAJ581"/>
      <c r="AAK581"/>
      <c r="AAL581"/>
      <c r="AAM581"/>
      <c r="AAN581"/>
      <c r="AAO581"/>
      <c r="AAP581"/>
      <c r="AAQ581"/>
      <c r="AAR581"/>
      <c r="AAS581"/>
      <c r="AAT581"/>
      <c r="AAU581"/>
      <c r="AAV581"/>
      <c r="AAW581"/>
      <c r="AAX581"/>
      <c r="AAY581"/>
      <c r="AAZ581"/>
      <c r="ABA581"/>
      <c r="ABB581"/>
      <c r="ABC581"/>
      <c r="ABD581"/>
      <c r="ABE581"/>
      <c r="ABF581"/>
      <c r="ABG581"/>
      <c r="ABH581"/>
      <c r="ABI581"/>
      <c r="ABJ581"/>
      <c r="ABK581"/>
      <c r="ABL581"/>
      <c r="ABM581"/>
      <c r="ABN581"/>
      <c r="ABO581"/>
      <c r="ABP581"/>
      <c r="ABQ581"/>
      <c r="ABR581"/>
      <c r="ABS581"/>
      <c r="ABT581"/>
      <c r="ABU581"/>
      <c r="ABV581"/>
      <c r="ABW581"/>
      <c r="ABX581"/>
      <c r="ABY581"/>
      <c r="ABZ581"/>
      <c r="ACA581"/>
      <c r="ACB581"/>
      <c r="ACC581"/>
      <c r="ACD581"/>
      <c r="ACE581"/>
      <c r="ACF581"/>
      <c r="ACG581"/>
      <c r="ACH581"/>
      <c r="ACI581"/>
      <c r="ACJ581"/>
      <c r="ACK581"/>
      <c r="ACL581"/>
      <c r="ACM581"/>
      <c r="ACN581"/>
      <c r="ACO581"/>
      <c r="ACP581"/>
      <c r="ACQ581"/>
      <c r="ACR581"/>
      <c r="ACS581"/>
      <c r="ACT581"/>
      <c r="ACU581"/>
      <c r="ACV581"/>
      <c r="ACW581"/>
      <c r="ACX581"/>
      <c r="ACY581"/>
      <c r="ACZ581"/>
      <c r="ADA581"/>
      <c r="ADB581"/>
      <c r="ADC581"/>
      <c r="ADD581"/>
      <c r="ADE581"/>
      <c r="ADF581"/>
      <c r="ADG581"/>
      <c r="ADH581"/>
      <c r="ADI581"/>
      <c r="ADJ581"/>
      <c r="ADK581"/>
      <c r="ADL581"/>
      <c r="ADM581"/>
      <c r="ADN581"/>
      <c r="ADO581"/>
      <c r="ADP581"/>
      <c r="ADQ581"/>
      <c r="ADR581"/>
      <c r="ADS581"/>
      <c r="ADT581"/>
      <c r="ADU581"/>
      <c r="ADV581"/>
      <c r="ADW581"/>
      <c r="ADX581"/>
      <c r="ADY581"/>
      <c r="ADZ581"/>
      <c r="AEA581"/>
      <c r="AEB581"/>
      <c r="AEC581"/>
      <c r="AED581"/>
      <c r="AEE581"/>
      <c r="AEF581"/>
      <c r="AEG581"/>
      <c r="AEH581"/>
      <c r="AEI581"/>
      <c r="AEJ581"/>
      <c r="AEK581"/>
      <c r="AEL581"/>
      <c r="AEM581"/>
      <c r="AEN581"/>
      <c r="AEO581"/>
      <c r="AEP581"/>
      <c r="AEQ581"/>
      <c r="AER581"/>
      <c r="AES581"/>
      <c r="AET581"/>
      <c r="AEU581"/>
      <c r="AEV581"/>
      <c r="AEW581"/>
      <c r="AEX581"/>
      <c r="AEY581"/>
      <c r="AEZ581"/>
      <c r="AFA581"/>
      <c r="AFB581"/>
      <c r="AFC581"/>
      <c r="AFD581"/>
      <c r="AFE581"/>
      <c r="AFF581"/>
      <c r="AFG581"/>
      <c r="AFH581"/>
      <c r="AFI581"/>
      <c r="AFJ581"/>
      <c r="AFK581"/>
      <c r="AFL581"/>
      <c r="AFM581"/>
      <c r="AFN581"/>
      <c r="AFO581"/>
      <c r="AFP581"/>
      <c r="AFQ581"/>
      <c r="AFR581"/>
      <c r="AFS581"/>
      <c r="AFT581"/>
      <c r="AFU581"/>
      <c r="AFV581"/>
      <c r="AFW581"/>
      <c r="AFX581"/>
      <c r="AFY581"/>
      <c r="AFZ581"/>
      <c r="AGA581"/>
      <c r="AGB581"/>
      <c r="AGC581"/>
      <c r="AGD581"/>
      <c r="AGE581"/>
      <c r="AGF581"/>
      <c r="AGG581"/>
      <c r="AGH581"/>
      <c r="AGI581"/>
      <c r="AGJ581"/>
      <c r="AGK581"/>
      <c r="AGL581"/>
      <c r="AGM581"/>
      <c r="AGN581"/>
      <c r="AGO581"/>
      <c r="AGP581"/>
      <c r="AGQ581"/>
      <c r="AGR581"/>
      <c r="AGS581"/>
      <c r="AGT581"/>
      <c r="AGU581"/>
      <c r="AGV581"/>
      <c r="AGW581"/>
      <c r="AGX581"/>
      <c r="AGY581"/>
      <c r="AGZ581"/>
      <c r="AHA581"/>
      <c r="AHB581"/>
      <c r="AHC581"/>
      <c r="AHD581"/>
      <c r="AHE581"/>
      <c r="AHF581"/>
      <c r="AHG581"/>
      <c r="AHH581"/>
      <c r="AHI581"/>
      <c r="AHJ581"/>
      <c r="AHK581"/>
      <c r="AHL581"/>
      <c r="AHM581"/>
      <c r="AHN581"/>
      <c r="AHO581"/>
      <c r="AHP581"/>
      <c r="AHQ581"/>
      <c r="AHR581"/>
      <c r="AHS581"/>
      <c r="AHT581"/>
      <c r="AHU581"/>
      <c r="AHV581"/>
      <c r="AHW581"/>
      <c r="AHX581"/>
      <c r="AHY581"/>
      <c r="AHZ581"/>
      <c r="AIA581"/>
      <c r="AIB581"/>
      <c r="AIC581"/>
      <c r="AID581"/>
      <c r="AIE581"/>
      <c r="AIF581"/>
      <c r="AIG581"/>
      <c r="AIH581"/>
      <c r="AII581"/>
      <c r="AIJ581"/>
      <c r="AIK581"/>
      <c r="AIL581"/>
      <c r="AIM581"/>
      <c r="AIN581"/>
      <c r="AIO581"/>
      <c r="AIP581"/>
      <c r="AIQ581"/>
      <c r="AIR581"/>
      <c r="AIS581"/>
      <c r="AIT581"/>
      <c r="AIU581"/>
      <c r="AIV581"/>
      <c r="AIW581"/>
      <c r="AIX581"/>
      <c r="AIY581"/>
      <c r="AIZ581"/>
      <c r="AJA581"/>
      <c r="AJB581"/>
      <c r="AJC581"/>
      <c r="AJD581"/>
      <c r="AJE581"/>
      <c r="AJF581"/>
      <c r="AJG581"/>
      <c r="AJH581"/>
      <c r="AJI581"/>
      <c r="AJJ581"/>
      <c r="AJK581"/>
      <c r="AJL581"/>
      <c r="AJM581"/>
      <c r="AJN581"/>
      <c r="AJO581"/>
      <c r="AJP581"/>
      <c r="AJQ581"/>
      <c r="AJR581"/>
      <c r="AJS581"/>
      <c r="AJT581"/>
      <c r="AJU581"/>
      <c r="AJV581"/>
      <c r="AJW581"/>
      <c r="AJX581"/>
      <c r="AJY581"/>
      <c r="AJZ581"/>
      <c r="AKA581"/>
      <c r="AKB581"/>
      <c r="AKC581"/>
      <c r="AKD581"/>
      <c r="AKE581"/>
      <c r="AKF581"/>
      <c r="AKG581"/>
      <c r="AKH581"/>
      <c r="AKI581"/>
      <c r="AKJ581"/>
      <c r="AKK581"/>
      <c r="AKL581"/>
      <c r="AKM581"/>
      <c r="AKN581"/>
      <c r="AKO581"/>
      <c r="AKP581"/>
      <c r="AKQ581"/>
      <c r="AKR581"/>
      <c r="AKS581"/>
      <c r="AKT581"/>
      <c r="AKU581"/>
      <c r="AKV581"/>
      <c r="AKW581"/>
      <c r="AKX581"/>
      <c r="AKY581"/>
      <c r="AKZ581"/>
      <c r="ALA581"/>
      <c r="ALB581"/>
      <c r="ALC581"/>
      <c r="ALD581"/>
      <c r="ALE581"/>
      <c r="ALF581"/>
      <c r="ALG581"/>
      <c r="ALH581"/>
      <c r="ALI581"/>
      <c r="ALJ581"/>
      <c r="ALK581"/>
      <c r="ALL581"/>
      <c r="ALM581"/>
      <c r="ALN581"/>
      <c r="ALO581"/>
      <c r="ALP581"/>
      <c r="ALQ581"/>
      <c r="ALR581"/>
      <c r="ALS581"/>
      <c r="ALT581"/>
      <c r="ALU581"/>
      <c r="ALV581"/>
      <c r="ALW581"/>
      <c r="ALX581"/>
      <c r="ALY581"/>
      <c r="ALZ581"/>
      <c r="AMA581"/>
      <c r="AMB581"/>
      <c r="AMC581"/>
      <c r="AMD581"/>
      <c r="AME581"/>
      <c r="AMF581"/>
      <c r="AMG581"/>
      <c r="AMH581"/>
      <c r="AMI581"/>
      <c r="AMJ581"/>
    </row>
    <row r="582" spans="1:1024" ht="20" customHeight="1" x14ac:dyDescent="0.2">
      <c r="A582"/>
      <c r="B582"/>
      <c r="C582"/>
      <c r="D582"/>
      <c r="E582" s="2"/>
      <c r="F582" s="2"/>
      <c r="G582" s="271"/>
      <c r="H582" s="240"/>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c r="IW582"/>
      <c r="IX582"/>
      <c r="IY582"/>
      <c r="IZ582"/>
      <c r="JA582"/>
      <c r="JB582"/>
      <c r="JC582"/>
      <c r="JD582"/>
      <c r="JE582"/>
      <c r="JF582"/>
      <c r="JG582"/>
      <c r="JH582"/>
      <c r="JI582"/>
      <c r="JJ582"/>
      <c r="JK582"/>
      <c r="JL582"/>
      <c r="JM582"/>
      <c r="JN582"/>
      <c r="JO582"/>
      <c r="JP582"/>
      <c r="JQ582"/>
      <c r="JR582"/>
      <c r="JS582"/>
      <c r="JT582"/>
      <c r="JU582"/>
      <c r="JV582"/>
      <c r="JW582"/>
      <c r="JX582"/>
      <c r="JY582"/>
      <c r="JZ582"/>
      <c r="KA582"/>
      <c r="KB582"/>
      <c r="KC582"/>
      <c r="KD582"/>
      <c r="KE582"/>
      <c r="KF582"/>
      <c r="KG582"/>
      <c r="KH582"/>
      <c r="KI582"/>
      <c r="KJ582"/>
      <c r="KK582"/>
      <c r="KL582"/>
      <c r="KM582"/>
      <c r="KN582"/>
      <c r="KO582"/>
      <c r="KP582"/>
      <c r="KQ582"/>
      <c r="KR582"/>
      <c r="KS582"/>
      <c r="KT582"/>
      <c r="KU582"/>
      <c r="KV582"/>
      <c r="KW582"/>
      <c r="KX582"/>
      <c r="KY582"/>
      <c r="KZ582"/>
      <c r="LA582"/>
      <c r="LB582"/>
      <c r="LC582"/>
      <c r="LD582"/>
      <c r="LE582"/>
      <c r="LF582"/>
      <c r="LG582"/>
      <c r="LH582"/>
      <c r="LI582"/>
      <c r="LJ582"/>
      <c r="LK582"/>
      <c r="LL582"/>
      <c r="LM582"/>
      <c r="LN582"/>
      <c r="LO582"/>
      <c r="LP582"/>
      <c r="LQ582"/>
      <c r="LR582"/>
      <c r="LS582"/>
      <c r="LT582"/>
      <c r="LU582"/>
      <c r="LV582"/>
      <c r="LW582"/>
      <c r="LX582"/>
      <c r="LY582"/>
      <c r="LZ582"/>
      <c r="MA582"/>
      <c r="MB582"/>
      <c r="MC582"/>
      <c r="MD582"/>
      <c r="ME582"/>
      <c r="MF582"/>
      <c r="MG582"/>
      <c r="MH582"/>
      <c r="MI582"/>
      <c r="MJ582"/>
      <c r="MK582"/>
      <c r="ML582"/>
      <c r="MM582"/>
      <c r="MN582"/>
      <c r="MO582"/>
      <c r="MP582"/>
      <c r="MQ582"/>
      <c r="MR582"/>
      <c r="MS582"/>
      <c r="MT582"/>
      <c r="MU582"/>
      <c r="MV582"/>
      <c r="MW582"/>
      <c r="MX582"/>
      <c r="MY582"/>
      <c r="MZ582"/>
      <c r="NA582"/>
      <c r="NB582"/>
      <c r="NC582"/>
      <c r="ND582"/>
      <c r="NE582"/>
      <c r="NF582"/>
      <c r="NG582"/>
      <c r="NH582"/>
      <c r="NI582"/>
      <c r="NJ582"/>
      <c r="NK582"/>
      <c r="NL582"/>
      <c r="NM582"/>
      <c r="NN582"/>
      <c r="NO582"/>
      <c r="NP582"/>
      <c r="NQ582"/>
      <c r="NR582"/>
      <c r="NS582"/>
      <c r="NT582"/>
      <c r="NU582"/>
      <c r="NV582"/>
      <c r="NW582"/>
      <c r="NX582"/>
      <c r="NY582"/>
      <c r="NZ582"/>
      <c r="OA582"/>
      <c r="OB582"/>
      <c r="OC582"/>
      <c r="OD582"/>
      <c r="OE582"/>
      <c r="OF582"/>
      <c r="OG582"/>
      <c r="OH582"/>
      <c r="OI582"/>
      <c r="OJ582"/>
      <c r="OK582"/>
      <c r="OL582"/>
      <c r="OM582"/>
      <c r="ON582"/>
      <c r="OO582"/>
      <c r="OP582"/>
      <c r="OQ582"/>
      <c r="OR582"/>
      <c r="OS582"/>
      <c r="OT582"/>
      <c r="OU582"/>
      <c r="OV582"/>
      <c r="OW582"/>
      <c r="OX582"/>
      <c r="OY582"/>
      <c r="OZ582"/>
      <c r="PA582"/>
      <c r="PB582"/>
      <c r="PC582"/>
      <c r="PD582"/>
      <c r="PE582"/>
      <c r="PF582"/>
      <c r="PG582"/>
      <c r="PH582"/>
      <c r="PI582"/>
      <c r="PJ582"/>
      <c r="PK582"/>
      <c r="PL582"/>
      <c r="PM582"/>
      <c r="PN582"/>
      <c r="PO582"/>
      <c r="PP582"/>
      <c r="PQ582"/>
      <c r="PR582"/>
      <c r="PS582"/>
      <c r="PT582"/>
      <c r="PU582"/>
      <c r="PV582"/>
      <c r="PW582"/>
      <c r="PX582"/>
      <c r="PY582"/>
      <c r="PZ582"/>
      <c r="QA582"/>
      <c r="QB582"/>
      <c r="QC582"/>
      <c r="QD582"/>
      <c r="QE582"/>
      <c r="QF582"/>
      <c r="QG582"/>
      <c r="QH582"/>
      <c r="QI582"/>
      <c r="QJ582"/>
      <c r="QK582"/>
      <c r="QL582"/>
      <c r="QM582"/>
      <c r="QN582"/>
      <c r="QO582"/>
      <c r="QP582"/>
      <c r="QQ582"/>
      <c r="QR582"/>
      <c r="QS582"/>
      <c r="QT582"/>
      <c r="QU582"/>
      <c r="QV582"/>
      <c r="QW582"/>
      <c r="QX582"/>
      <c r="QY582"/>
      <c r="QZ582"/>
      <c r="RA582"/>
      <c r="RB582"/>
      <c r="RC582"/>
      <c r="RD582"/>
      <c r="RE582"/>
      <c r="RF582"/>
      <c r="RG582"/>
      <c r="RH582"/>
      <c r="RI582"/>
      <c r="RJ582"/>
      <c r="RK582"/>
      <c r="RL582"/>
      <c r="RM582"/>
      <c r="RN582"/>
      <c r="RO582"/>
      <c r="RP582"/>
      <c r="RQ582"/>
      <c r="RR582"/>
      <c r="RS582"/>
      <c r="RT582"/>
      <c r="RU582"/>
      <c r="RV582"/>
      <c r="RW582"/>
      <c r="RX582"/>
      <c r="RY582"/>
      <c r="RZ582"/>
      <c r="SA582"/>
      <c r="SB582"/>
      <c r="SC582"/>
      <c r="SD582"/>
      <c r="SE582"/>
      <c r="SF582"/>
      <c r="SG582"/>
      <c r="SH582"/>
      <c r="SI582"/>
      <c r="SJ582"/>
      <c r="SK582"/>
      <c r="SL582"/>
      <c r="SM582"/>
      <c r="SN582"/>
      <c r="SO582"/>
      <c r="SP582"/>
      <c r="SQ582"/>
      <c r="SR582"/>
      <c r="SS582"/>
      <c r="ST582"/>
      <c r="SU582"/>
      <c r="SV582"/>
      <c r="SW582"/>
      <c r="SX582"/>
      <c r="SY582"/>
      <c r="SZ582"/>
      <c r="TA582"/>
      <c r="TB582"/>
      <c r="TC582"/>
      <c r="TD582"/>
      <c r="TE582"/>
      <c r="TF582"/>
      <c r="TG582"/>
      <c r="TH582"/>
      <c r="TI582"/>
      <c r="TJ582"/>
      <c r="TK582"/>
      <c r="TL582"/>
      <c r="TM582"/>
      <c r="TN582"/>
      <c r="TO582"/>
      <c r="TP582"/>
      <c r="TQ582"/>
      <c r="TR582"/>
      <c r="TS582"/>
      <c r="TT582"/>
      <c r="TU582"/>
      <c r="TV582"/>
      <c r="TW582"/>
      <c r="TX582"/>
      <c r="TY582"/>
      <c r="TZ582"/>
      <c r="UA582"/>
      <c r="UB582"/>
      <c r="UC582"/>
      <c r="UD582"/>
      <c r="UE582"/>
      <c r="UF582"/>
      <c r="UG582"/>
      <c r="UH582"/>
      <c r="UI582"/>
      <c r="UJ582"/>
      <c r="UK582"/>
      <c r="UL582"/>
      <c r="UM582"/>
      <c r="UN582"/>
      <c r="UO582"/>
      <c r="UP582"/>
      <c r="UQ582"/>
      <c r="UR582"/>
      <c r="US582"/>
      <c r="UT582"/>
      <c r="UU582"/>
      <c r="UV582"/>
      <c r="UW582"/>
      <c r="UX582"/>
      <c r="UY582"/>
      <c r="UZ582"/>
      <c r="VA582"/>
      <c r="VB582"/>
      <c r="VC582"/>
      <c r="VD582"/>
      <c r="VE582"/>
      <c r="VF582"/>
      <c r="VG582"/>
      <c r="VH582"/>
      <c r="VI582"/>
      <c r="VJ582"/>
      <c r="VK582"/>
      <c r="VL582"/>
      <c r="VM582"/>
      <c r="VN582"/>
      <c r="VO582"/>
      <c r="VP582"/>
      <c r="VQ582"/>
      <c r="VR582"/>
      <c r="VS582"/>
      <c r="VT582"/>
      <c r="VU582"/>
      <c r="VV582"/>
      <c r="VW582"/>
      <c r="VX582"/>
      <c r="VY582"/>
      <c r="VZ582"/>
      <c r="WA582"/>
      <c r="WB582"/>
      <c r="WC582"/>
      <c r="WD582"/>
      <c r="WE582"/>
      <c r="WF582"/>
      <c r="WG582"/>
      <c r="WH582"/>
      <c r="WI582"/>
      <c r="WJ582"/>
      <c r="WK582"/>
      <c r="WL582"/>
      <c r="WM582"/>
      <c r="WN582"/>
      <c r="WO582"/>
      <c r="WP582"/>
      <c r="WQ582"/>
      <c r="WR582"/>
      <c r="WS582"/>
      <c r="WT582"/>
      <c r="WU582"/>
      <c r="WV582"/>
      <c r="WW582"/>
      <c r="WX582"/>
      <c r="WY582"/>
      <c r="WZ582"/>
      <c r="XA582"/>
      <c r="XB582"/>
      <c r="XC582"/>
      <c r="XD582"/>
      <c r="XE582"/>
      <c r="XF582"/>
      <c r="XG582"/>
      <c r="XH582"/>
      <c r="XI582"/>
      <c r="XJ582"/>
      <c r="XK582"/>
      <c r="XL582"/>
      <c r="XM582"/>
      <c r="XN582"/>
      <c r="XO582"/>
      <c r="XP582"/>
      <c r="XQ582"/>
      <c r="XR582"/>
      <c r="XS582"/>
      <c r="XT582"/>
      <c r="XU582"/>
      <c r="XV582"/>
      <c r="XW582"/>
      <c r="XX582"/>
      <c r="XY582"/>
      <c r="XZ582"/>
      <c r="YA582"/>
      <c r="YB582"/>
      <c r="YC582"/>
      <c r="YD582"/>
      <c r="YE582"/>
      <c r="YF582"/>
      <c r="YG582"/>
      <c r="YH582"/>
      <c r="YI582"/>
      <c r="YJ582"/>
      <c r="YK582"/>
      <c r="YL582"/>
      <c r="YM582"/>
      <c r="YN582"/>
      <c r="YO582"/>
      <c r="YP582"/>
      <c r="YQ582"/>
      <c r="YR582"/>
      <c r="YS582"/>
      <c r="YT582"/>
      <c r="YU582"/>
      <c r="YV582"/>
      <c r="YW582"/>
      <c r="YX582"/>
      <c r="YY582"/>
      <c r="YZ582"/>
      <c r="ZA582"/>
      <c r="ZB582"/>
      <c r="ZC582"/>
      <c r="ZD582"/>
      <c r="ZE582"/>
      <c r="ZF582"/>
      <c r="ZG582"/>
      <c r="ZH582"/>
      <c r="ZI582"/>
      <c r="ZJ582"/>
      <c r="ZK582"/>
      <c r="ZL582"/>
      <c r="ZM582"/>
      <c r="ZN582"/>
      <c r="ZO582"/>
      <c r="ZP582"/>
      <c r="ZQ582"/>
      <c r="ZR582"/>
      <c r="ZS582"/>
      <c r="ZT582"/>
      <c r="ZU582"/>
      <c r="ZV582"/>
      <c r="ZW582"/>
      <c r="ZX582"/>
      <c r="ZY582"/>
      <c r="ZZ582"/>
      <c r="AAA582"/>
      <c r="AAB582"/>
      <c r="AAC582"/>
      <c r="AAD582"/>
      <c r="AAE582"/>
      <c r="AAF582"/>
      <c r="AAG582"/>
      <c r="AAH582"/>
      <c r="AAI582"/>
      <c r="AAJ582"/>
      <c r="AAK582"/>
      <c r="AAL582"/>
      <c r="AAM582"/>
      <c r="AAN582"/>
      <c r="AAO582"/>
      <c r="AAP582"/>
      <c r="AAQ582"/>
      <c r="AAR582"/>
      <c r="AAS582"/>
      <c r="AAT582"/>
      <c r="AAU582"/>
      <c r="AAV582"/>
      <c r="AAW582"/>
      <c r="AAX582"/>
      <c r="AAY582"/>
      <c r="AAZ582"/>
      <c r="ABA582"/>
      <c r="ABB582"/>
      <c r="ABC582"/>
      <c r="ABD582"/>
      <c r="ABE582"/>
      <c r="ABF582"/>
      <c r="ABG582"/>
      <c r="ABH582"/>
      <c r="ABI582"/>
      <c r="ABJ582"/>
      <c r="ABK582"/>
      <c r="ABL582"/>
      <c r="ABM582"/>
      <c r="ABN582"/>
      <c r="ABO582"/>
      <c r="ABP582"/>
      <c r="ABQ582"/>
      <c r="ABR582"/>
      <c r="ABS582"/>
      <c r="ABT582"/>
      <c r="ABU582"/>
      <c r="ABV582"/>
      <c r="ABW582"/>
      <c r="ABX582"/>
      <c r="ABY582"/>
      <c r="ABZ582"/>
      <c r="ACA582"/>
      <c r="ACB582"/>
      <c r="ACC582"/>
      <c r="ACD582"/>
      <c r="ACE582"/>
      <c r="ACF582"/>
      <c r="ACG582"/>
      <c r="ACH582"/>
      <c r="ACI582"/>
      <c r="ACJ582"/>
      <c r="ACK582"/>
      <c r="ACL582"/>
      <c r="ACM582"/>
      <c r="ACN582"/>
      <c r="ACO582"/>
      <c r="ACP582"/>
      <c r="ACQ582"/>
      <c r="ACR582"/>
      <c r="ACS582"/>
      <c r="ACT582"/>
      <c r="ACU582"/>
      <c r="ACV582"/>
      <c r="ACW582"/>
      <c r="ACX582"/>
      <c r="ACY582"/>
      <c r="ACZ582"/>
      <c r="ADA582"/>
      <c r="ADB582"/>
      <c r="ADC582"/>
      <c r="ADD582"/>
      <c r="ADE582"/>
      <c r="ADF582"/>
      <c r="ADG582"/>
      <c r="ADH582"/>
      <c r="ADI582"/>
      <c r="ADJ582"/>
      <c r="ADK582"/>
      <c r="ADL582"/>
      <c r="ADM582"/>
      <c r="ADN582"/>
      <c r="ADO582"/>
      <c r="ADP582"/>
      <c r="ADQ582"/>
      <c r="ADR582"/>
      <c r="ADS582"/>
      <c r="ADT582"/>
      <c r="ADU582"/>
      <c r="ADV582"/>
      <c r="ADW582"/>
      <c r="ADX582"/>
      <c r="ADY582"/>
      <c r="ADZ582"/>
      <c r="AEA582"/>
      <c r="AEB582"/>
      <c r="AEC582"/>
      <c r="AED582"/>
      <c r="AEE582"/>
      <c r="AEF582"/>
      <c r="AEG582"/>
      <c r="AEH582"/>
      <c r="AEI582"/>
      <c r="AEJ582"/>
      <c r="AEK582"/>
      <c r="AEL582"/>
      <c r="AEM582"/>
      <c r="AEN582"/>
      <c r="AEO582"/>
      <c r="AEP582"/>
      <c r="AEQ582"/>
      <c r="AER582"/>
      <c r="AES582"/>
      <c r="AET582"/>
      <c r="AEU582"/>
      <c r="AEV582"/>
      <c r="AEW582"/>
      <c r="AEX582"/>
      <c r="AEY582"/>
      <c r="AEZ582"/>
      <c r="AFA582"/>
      <c r="AFB582"/>
      <c r="AFC582"/>
      <c r="AFD582"/>
      <c r="AFE582"/>
      <c r="AFF582"/>
      <c r="AFG582"/>
      <c r="AFH582"/>
      <c r="AFI582"/>
      <c r="AFJ582"/>
      <c r="AFK582"/>
      <c r="AFL582"/>
      <c r="AFM582"/>
      <c r="AFN582"/>
      <c r="AFO582"/>
      <c r="AFP582"/>
      <c r="AFQ582"/>
      <c r="AFR582"/>
      <c r="AFS582"/>
      <c r="AFT582"/>
      <c r="AFU582"/>
      <c r="AFV582"/>
      <c r="AFW582"/>
      <c r="AFX582"/>
      <c r="AFY582"/>
      <c r="AFZ582"/>
      <c r="AGA582"/>
      <c r="AGB582"/>
      <c r="AGC582"/>
      <c r="AGD582"/>
      <c r="AGE582"/>
      <c r="AGF582"/>
      <c r="AGG582"/>
      <c r="AGH582"/>
      <c r="AGI582"/>
      <c r="AGJ582"/>
      <c r="AGK582"/>
      <c r="AGL582"/>
      <c r="AGM582"/>
      <c r="AGN582"/>
      <c r="AGO582"/>
      <c r="AGP582"/>
      <c r="AGQ582"/>
      <c r="AGR582"/>
      <c r="AGS582"/>
      <c r="AGT582"/>
      <c r="AGU582"/>
      <c r="AGV582"/>
      <c r="AGW582"/>
      <c r="AGX582"/>
      <c r="AGY582"/>
      <c r="AGZ582"/>
      <c r="AHA582"/>
      <c r="AHB582"/>
      <c r="AHC582"/>
      <c r="AHD582"/>
      <c r="AHE582"/>
      <c r="AHF582"/>
      <c r="AHG582"/>
      <c r="AHH582"/>
      <c r="AHI582"/>
      <c r="AHJ582"/>
      <c r="AHK582"/>
      <c r="AHL582"/>
      <c r="AHM582"/>
      <c r="AHN582"/>
      <c r="AHO582"/>
      <c r="AHP582"/>
      <c r="AHQ582"/>
      <c r="AHR582"/>
      <c r="AHS582"/>
      <c r="AHT582"/>
      <c r="AHU582"/>
      <c r="AHV582"/>
      <c r="AHW582"/>
      <c r="AHX582"/>
      <c r="AHY582"/>
      <c r="AHZ582"/>
      <c r="AIA582"/>
      <c r="AIB582"/>
      <c r="AIC582"/>
      <c r="AID582"/>
      <c r="AIE582"/>
      <c r="AIF582"/>
      <c r="AIG582"/>
      <c r="AIH582"/>
      <c r="AII582"/>
      <c r="AIJ582"/>
      <c r="AIK582"/>
      <c r="AIL582"/>
      <c r="AIM582"/>
      <c r="AIN582"/>
      <c r="AIO582"/>
      <c r="AIP582"/>
      <c r="AIQ582"/>
      <c r="AIR582"/>
      <c r="AIS582"/>
      <c r="AIT582"/>
      <c r="AIU582"/>
      <c r="AIV582"/>
      <c r="AIW582"/>
      <c r="AIX582"/>
      <c r="AIY582"/>
      <c r="AIZ582"/>
      <c r="AJA582"/>
      <c r="AJB582"/>
      <c r="AJC582"/>
      <c r="AJD582"/>
      <c r="AJE582"/>
      <c r="AJF582"/>
      <c r="AJG582"/>
      <c r="AJH582"/>
      <c r="AJI582"/>
      <c r="AJJ582"/>
      <c r="AJK582"/>
      <c r="AJL582"/>
      <c r="AJM582"/>
      <c r="AJN582"/>
      <c r="AJO582"/>
      <c r="AJP582"/>
      <c r="AJQ582"/>
      <c r="AJR582"/>
      <c r="AJS582"/>
      <c r="AJT582"/>
      <c r="AJU582"/>
      <c r="AJV582"/>
      <c r="AJW582"/>
      <c r="AJX582"/>
      <c r="AJY582"/>
      <c r="AJZ582"/>
      <c r="AKA582"/>
      <c r="AKB582"/>
      <c r="AKC582"/>
      <c r="AKD582"/>
      <c r="AKE582"/>
      <c r="AKF582"/>
      <c r="AKG582"/>
      <c r="AKH582"/>
      <c r="AKI582"/>
      <c r="AKJ582"/>
      <c r="AKK582"/>
      <c r="AKL582"/>
      <c r="AKM582"/>
      <c r="AKN582"/>
      <c r="AKO582"/>
      <c r="AKP582"/>
      <c r="AKQ582"/>
      <c r="AKR582"/>
      <c r="AKS582"/>
      <c r="AKT582"/>
      <c r="AKU582"/>
      <c r="AKV582"/>
      <c r="AKW582"/>
      <c r="AKX582"/>
      <c r="AKY582"/>
      <c r="AKZ582"/>
      <c r="ALA582"/>
      <c r="ALB582"/>
      <c r="ALC582"/>
      <c r="ALD582"/>
      <c r="ALE582"/>
      <c r="ALF582"/>
      <c r="ALG582"/>
      <c r="ALH582"/>
      <c r="ALI582"/>
      <c r="ALJ582"/>
      <c r="ALK582"/>
      <c r="ALL582"/>
      <c r="ALM582"/>
      <c r="ALN582"/>
      <c r="ALO582"/>
      <c r="ALP582"/>
      <c r="ALQ582"/>
      <c r="ALR582"/>
      <c r="ALS582"/>
      <c r="ALT582"/>
      <c r="ALU582"/>
      <c r="ALV582"/>
      <c r="ALW582"/>
      <c r="ALX582"/>
      <c r="ALY582"/>
      <c r="ALZ582"/>
      <c r="AMA582"/>
      <c r="AMB582"/>
      <c r="AMC582"/>
      <c r="AMD582"/>
      <c r="AME582"/>
      <c r="AMF582"/>
      <c r="AMG582"/>
      <c r="AMH582"/>
      <c r="AMI582"/>
      <c r="AMJ582"/>
    </row>
    <row r="583" spans="1:1024" ht="20" customHeight="1" x14ac:dyDescent="0.2">
      <c r="A583"/>
      <c r="B583"/>
      <c r="C583"/>
      <c r="D583"/>
      <c r="E583" s="2"/>
      <c r="F583" s="2"/>
      <c r="G583" s="271"/>
      <c r="H583" s="240"/>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c r="AAA583"/>
      <c r="AAB583"/>
      <c r="AAC583"/>
      <c r="AAD583"/>
      <c r="AAE583"/>
      <c r="AAF583"/>
      <c r="AAG583"/>
      <c r="AAH583"/>
      <c r="AAI583"/>
      <c r="AAJ583"/>
      <c r="AAK583"/>
      <c r="AAL583"/>
      <c r="AAM583"/>
      <c r="AAN583"/>
      <c r="AAO583"/>
      <c r="AAP583"/>
      <c r="AAQ583"/>
      <c r="AAR583"/>
      <c r="AAS583"/>
      <c r="AAT583"/>
      <c r="AAU583"/>
      <c r="AAV583"/>
      <c r="AAW583"/>
      <c r="AAX583"/>
      <c r="AAY583"/>
      <c r="AAZ583"/>
      <c r="ABA583"/>
      <c r="ABB583"/>
      <c r="ABC583"/>
      <c r="ABD583"/>
      <c r="ABE583"/>
      <c r="ABF583"/>
      <c r="ABG583"/>
      <c r="ABH583"/>
      <c r="ABI583"/>
      <c r="ABJ583"/>
      <c r="ABK583"/>
      <c r="ABL583"/>
      <c r="ABM583"/>
      <c r="ABN583"/>
      <c r="ABO583"/>
      <c r="ABP583"/>
      <c r="ABQ583"/>
      <c r="ABR583"/>
      <c r="ABS583"/>
      <c r="ABT583"/>
      <c r="ABU583"/>
      <c r="ABV583"/>
      <c r="ABW583"/>
      <c r="ABX583"/>
      <c r="ABY583"/>
      <c r="ABZ583"/>
      <c r="ACA583"/>
      <c r="ACB583"/>
      <c r="ACC583"/>
      <c r="ACD583"/>
      <c r="ACE583"/>
      <c r="ACF583"/>
      <c r="ACG583"/>
      <c r="ACH583"/>
      <c r="ACI583"/>
      <c r="ACJ583"/>
      <c r="ACK583"/>
      <c r="ACL583"/>
      <c r="ACM583"/>
      <c r="ACN583"/>
      <c r="ACO583"/>
      <c r="ACP583"/>
      <c r="ACQ583"/>
      <c r="ACR583"/>
      <c r="ACS583"/>
      <c r="ACT583"/>
      <c r="ACU583"/>
      <c r="ACV583"/>
      <c r="ACW583"/>
      <c r="ACX583"/>
      <c r="ACY583"/>
      <c r="ACZ583"/>
      <c r="ADA583"/>
      <c r="ADB583"/>
      <c r="ADC583"/>
      <c r="ADD583"/>
      <c r="ADE583"/>
      <c r="ADF583"/>
      <c r="ADG583"/>
      <c r="ADH583"/>
      <c r="ADI583"/>
      <c r="ADJ583"/>
      <c r="ADK583"/>
      <c r="ADL583"/>
      <c r="ADM583"/>
      <c r="ADN583"/>
      <c r="ADO583"/>
      <c r="ADP583"/>
      <c r="ADQ583"/>
      <c r="ADR583"/>
      <c r="ADS583"/>
      <c r="ADT583"/>
      <c r="ADU583"/>
      <c r="ADV583"/>
      <c r="ADW583"/>
      <c r="ADX583"/>
      <c r="ADY583"/>
      <c r="ADZ583"/>
      <c r="AEA583"/>
      <c r="AEB583"/>
      <c r="AEC583"/>
      <c r="AED583"/>
      <c r="AEE583"/>
      <c r="AEF583"/>
      <c r="AEG583"/>
      <c r="AEH583"/>
      <c r="AEI583"/>
      <c r="AEJ583"/>
      <c r="AEK583"/>
      <c r="AEL583"/>
      <c r="AEM583"/>
      <c r="AEN583"/>
      <c r="AEO583"/>
      <c r="AEP583"/>
      <c r="AEQ583"/>
      <c r="AER583"/>
      <c r="AES583"/>
      <c r="AET583"/>
      <c r="AEU583"/>
      <c r="AEV583"/>
      <c r="AEW583"/>
      <c r="AEX583"/>
      <c r="AEY583"/>
      <c r="AEZ583"/>
      <c r="AFA583"/>
      <c r="AFB583"/>
      <c r="AFC583"/>
      <c r="AFD583"/>
      <c r="AFE583"/>
      <c r="AFF583"/>
      <c r="AFG583"/>
      <c r="AFH583"/>
      <c r="AFI583"/>
      <c r="AFJ583"/>
      <c r="AFK583"/>
      <c r="AFL583"/>
      <c r="AFM583"/>
      <c r="AFN583"/>
      <c r="AFO583"/>
      <c r="AFP583"/>
      <c r="AFQ583"/>
      <c r="AFR583"/>
      <c r="AFS583"/>
      <c r="AFT583"/>
      <c r="AFU583"/>
      <c r="AFV583"/>
      <c r="AFW583"/>
      <c r="AFX583"/>
      <c r="AFY583"/>
      <c r="AFZ583"/>
      <c r="AGA583"/>
      <c r="AGB583"/>
      <c r="AGC583"/>
      <c r="AGD583"/>
      <c r="AGE583"/>
      <c r="AGF583"/>
      <c r="AGG583"/>
      <c r="AGH583"/>
      <c r="AGI583"/>
      <c r="AGJ583"/>
      <c r="AGK583"/>
      <c r="AGL583"/>
      <c r="AGM583"/>
      <c r="AGN583"/>
      <c r="AGO583"/>
      <c r="AGP583"/>
      <c r="AGQ583"/>
      <c r="AGR583"/>
      <c r="AGS583"/>
      <c r="AGT583"/>
      <c r="AGU583"/>
      <c r="AGV583"/>
      <c r="AGW583"/>
      <c r="AGX583"/>
      <c r="AGY583"/>
      <c r="AGZ583"/>
      <c r="AHA583"/>
      <c r="AHB583"/>
      <c r="AHC583"/>
      <c r="AHD583"/>
      <c r="AHE583"/>
      <c r="AHF583"/>
      <c r="AHG583"/>
      <c r="AHH583"/>
      <c r="AHI583"/>
      <c r="AHJ583"/>
      <c r="AHK583"/>
      <c r="AHL583"/>
      <c r="AHM583"/>
      <c r="AHN583"/>
      <c r="AHO583"/>
      <c r="AHP583"/>
      <c r="AHQ583"/>
      <c r="AHR583"/>
      <c r="AHS583"/>
      <c r="AHT583"/>
      <c r="AHU583"/>
      <c r="AHV583"/>
      <c r="AHW583"/>
      <c r="AHX583"/>
      <c r="AHY583"/>
      <c r="AHZ583"/>
      <c r="AIA583"/>
      <c r="AIB583"/>
      <c r="AIC583"/>
      <c r="AID583"/>
      <c r="AIE583"/>
      <c r="AIF583"/>
      <c r="AIG583"/>
      <c r="AIH583"/>
      <c r="AII583"/>
      <c r="AIJ583"/>
      <c r="AIK583"/>
      <c r="AIL583"/>
      <c r="AIM583"/>
      <c r="AIN583"/>
      <c r="AIO583"/>
      <c r="AIP583"/>
      <c r="AIQ583"/>
      <c r="AIR583"/>
      <c r="AIS583"/>
      <c r="AIT583"/>
      <c r="AIU583"/>
      <c r="AIV583"/>
      <c r="AIW583"/>
      <c r="AIX583"/>
      <c r="AIY583"/>
      <c r="AIZ583"/>
      <c r="AJA583"/>
      <c r="AJB583"/>
      <c r="AJC583"/>
      <c r="AJD583"/>
      <c r="AJE583"/>
      <c r="AJF583"/>
      <c r="AJG583"/>
      <c r="AJH583"/>
      <c r="AJI583"/>
      <c r="AJJ583"/>
      <c r="AJK583"/>
      <c r="AJL583"/>
      <c r="AJM583"/>
      <c r="AJN583"/>
      <c r="AJO583"/>
      <c r="AJP583"/>
      <c r="AJQ583"/>
      <c r="AJR583"/>
      <c r="AJS583"/>
      <c r="AJT583"/>
      <c r="AJU583"/>
      <c r="AJV583"/>
      <c r="AJW583"/>
      <c r="AJX583"/>
      <c r="AJY583"/>
      <c r="AJZ583"/>
      <c r="AKA583"/>
      <c r="AKB583"/>
      <c r="AKC583"/>
      <c r="AKD583"/>
      <c r="AKE583"/>
      <c r="AKF583"/>
      <c r="AKG583"/>
      <c r="AKH583"/>
      <c r="AKI583"/>
      <c r="AKJ583"/>
      <c r="AKK583"/>
      <c r="AKL583"/>
      <c r="AKM583"/>
      <c r="AKN583"/>
      <c r="AKO583"/>
      <c r="AKP583"/>
      <c r="AKQ583"/>
      <c r="AKR583"/>
      <c r="AKS583"/>
      <c r="AKT583"/>
      <c r="AKU583"/>
      <c r="AKV583"/>
      <c r="AKW583"/>
      <c r="AKX583"/>
      <c r="AKY583"/>
      <c r="AKZ583"/>
      <c r="ALA583"/>
      <c r="ALB583"/>
      <c r="ALC583"/>
      <c r="ALD583"/>
      <c r="ALE583"/>
      <c r="ALF583"/>
      <c r="ALG583"/>
      <c r="ALH583"/>
      <c r="ALI583"/>
      <c r="ALJ583"/>
      <c r="ALK583"/>
      <c r="ALL583"/>
      <c r="ALM583"/>
      <c r="ALN583"/>
      <c r="ALO583"/>
      <c r="ALP583"/>
      <c r="ALQ583"/>
      <c r="ALR583"/>
      <c r="ALS583"/>
      <c r="ALT583"/>
      <c r="ALU583"/>
      <c r="ALV583"/>
      <c r="ALW583"/>
      <c r="ALX583"/>
      <c r="ALY583"/>
      <c r="ALZ583"/>
      <c r="AMA583"/>
      <c r="AMB583"/>
      <c r="AMC583"/>
      <c r="AMD583"/>
      <c r="AME583"/>
      <c r="AMF583"/>
      <c r="AMG583"/>
      <c r="AMH583"/>
      <c r="AMI583"/>
      <c r="AMJ583"/>
    </row>
    <row r="584" spans="1:1024" ht="20" customHeight="1" x14ac:dyDescent="0.2">
      <c r="A584"/>
      <c r="B584"/>
      <c r="C584"/>
      <c r="D584"/>
      <c r="E584" s="2"/>
      <c r="F584" s="2"/>
      <c r="G584" s="271"/>
      <c r="H584" s="240"/>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c r="IW584"/>
      <c r="IX584"/>
      <c r="IY584"/>
      <c r="IZ584"/>
      <c r="JA584"/>
      <c r="JB584"/>
      <c r="JC584"/>
      <c r="JD584"/>
      <c r="JE584"/>
      <c r="JF584"/>
      <c r="JG584"/>
      <c r="JH584"/>
      <c r="JI584"/>
      <c r="JJ584"/>
      <c r="JK584"/>
      <c r="JL584"/>
      <c r="JM584"/>
      <c r="JN584"/>
      <c r="JO584"/>
      <c r="JP584"/>
      <c r="JQ584"/>
      <c r="JR584"/>
      <c r="JS584"/>
      <c r="JT584"/>
      <c r="JU584"/>
      <c r="JV584"/>
      <c r="JW584"/>
      <c r="JX584"/>
      <c r="JY584"/>
      <c r="JZ584"/>
      <c r="KA584"/>
      <c r="KB584"/>
      <c r="KC584"/>
      <c r="KD584"/>
      <c r="KE584"/>
      <c r="KF584"/>
      <c r="KG584"/>
      <c r="KH584"/>
      <c r="KI584"/>
      <c r="KJ584"/>
      <c r="KK584"/>
      <c r="KL584"/>
      <c r="KM584"/>
      <c r="KN584"/>
      <c r="KO584"/>
      <c r="KP584"/>
      <c r="KQ584"/>
      <c r="KR584"/>
      <c r="KS584"/>
      <c r="KT584"/>
      <c r="KU584"/>
      <c r="KV584"/>
      <c r="KW584"/>
      <c r="KX584"/>
      <c r="KY584"/>
      <c r="KZ584"/>
      <c r="LA584"/>
      <c r="LB584"/>
      <c r="LC584"/>
      <c r="LD584"/>
      <c r="LE584"/>
      <c r="LF584"/>
      <c r="LG584"/>
      <c r="LH584"/>
      <c r="LI584"/>
      <c r="LJ584"/>
      <c r="LK584"/>
      <c r="LL584"/>
      <c r="LM584"/>
      <c r="LN584"/>
      <c r="LO584"/>
      <c r="LP584"/>
      <c r="LQ584"/>
      <c r="LR584"/>
      <c r="LS584"/>
      <c r="LT584"/>
      <c r="LU584"/>
      <c r="LV584"/>
      <c r="LW584"/>
      <c r="LX584"/>
      <c r="LY584"/>
      <c r="LZ584"/>
      <c r="MA584"/>
      <c r="MB584"/>
      <c r="MC584"/>
      <c r="MD584"/>
      <c r="ME584"/>
      <c r="MF584"/>
      <c r="MG584"/>
      <c r="MH584"/>
      <c r="MI584"/>
      <c r="MJ584"/>
      <c r="MK584"/>
      <c r="ML584"/>
      <c r="MM584"/>
      <c r="MN584"/>
      <c r="MO584"/>
      <c r="MP584"/>
      <c r="MQ584"/>
      <c r="MR584"/>
      <c r="MS584"/>
      <c r="MT584"/>
      <c r="MU584"/>
      <c r="MV584"/>
      <c r="MW584"/>
      <c r="MX584"/>
      <c r="MY584"/>
      <c r="MZ584"/>
      <c r="NA584"/>
      <c r="NB584"/>
      <c r="NC584"/>
      <c r="ND584"/>
      <c r="NE584"/>
      <c r="NF584"/>
      <c r="NG584"/>
      <c r="NH584"/>
      <c r="NI584"/>
      <c r="NJ584"/>
      <c r="NK584"/>
      <c r="NL584"/>
      <c r="NM584"/>
      <c r="NN584"/>
      <c r="NO584"/>
      <c r="NP584"/>
      <c r="NQ584"/>
      <c r="NR584"/>
      <c r="NS584"/>
      <c r="NT584"/>
      <c r="NU584"/>
      <c r="NV584"/>
      <c r="NW584"/>
      <c r="NX584"/>
      <c r="NY584"/>
      <c r="NZ584"/>
      <c r="OA584"/>
      <c r="OB584"/>
      <c r="OC584"/>
      <c r="OD584"/>
      <c r="OE584"/>
      <c r="OF584"/>
      <c r="OG584"/>
      <c r="OH584"/>
      <c r="OI584"/>
      <c r="OJ584"/>
      <c r="OK584"/>
      <c r="OL584"/>
      <c r="OM584"/>
      <c r="ON584"/>
      <c r="OO584"/>
      <c r="OP584"/>
      <c r="OQ584"/>
      <c r="OR584"/>
      <c r="OS584"/>
      <c r="OT584"/>
      <c r="OU584"/>
      <c r="OV584"/>
      <c r="OW584"/>
      <c r="OX584"/>
      <c r="OY584"/>
      <c r="OZ584"/>
      <c r="PA584"/>
      <c r="PB584"/>
      <c r="PC584"/>
      <c r="PD584"/>
      <c r="PE584"/>
      <c r="PF584"/>
      <c r="PG584"/>
      <c r="PH584"/>
      <c r="PI584"/>
      <c r="PJ584"/>
      <c r="PK584"/>
      <c r="PL584"/>
      <c r="PM584"/>
      <c r="PN584"/>
      <c r="PO584"/>
      <c r="PP584"/>
      <c r="PQ584"/>
      <c r="PR584"/>
      <c r="PS584"/>
      <c r="PT584"/>
      <c r="PU584"/>
      <c r="PV584"/>
      <c r="PW584"/>
      <c r="PX584"/>
      <c r="PY584"/>
      <c r="PZ584"/>
      <c r="QA584"/>
      <c r="QB584"/>
      <c r="QC584"/>
      <c r="QD584"/>
      <c r="QE584"/>
      <c r="QF584"/>
      <c r="QG584"/>
      <c r="QH584"/>
      <c r="QI584"/>
      <c r="QJ584"/>
      <c r="QK584"/>
      <c r="QL584"/>
      <c r="QM584"/>
      <c r="QN584"/>
      <c r="QO584"/>
      <c r="QP584"/>
      <c r="QQ584"/>
      <c r="QR584"/>
      <c r="QS584"/>
      <c r="QT584"/>
      <c r="QU584"/>
      <c r="QV584"/>
      <c r="QW584"/>
      <c r="QX584"/>
      <c r="QY584"/>
      <c r="QZ584"/>
      <c r="RA584"/>
      <c r="RB584"/>
      <c r="RC584"/>
      <c r="RD584"/>
      <c r="RE584"/>
      <c r="RF584"/>
      <c r="RG584"/>
      <c r="RH584"/>
      <c r="RI584"/>
      <c r="RJ584"/>
      <c r="RK584"/>
      <c r="RL584"/>
      <c r="RM584"/>
      <c r="RN584"/>
      <c r="RO584"/>
      <c r="RP584"/>
      <c r="RQ584"/>
      <c r="RR584"/>
      <c r="RS584"/>
      <c r="RT584"/>
      <c r="RU584"/>
      <c r="RV584"/>
      <c r="RW584"/>
      <c r="RX584"/>
      <c r="RY584"/>
      <c r="RZ584"/>
      <c r="SA584"/>
      <c r="SB584"/>
      <c r="SC584"/>
      <c r="SD584"/>
      <c r="SE584"/>
      <c r="SF584"/>
      <c r="SG584"/>
      <c r="SH584"/>
      <c r="SI584"/>
      <c r="SJ584"/>
      <c r="SK584"/>
      <c r="SL584"/>
      <c r="SM584"/>
      <c r="SN584"/>
      <c r="SO584"/>
      <c r="SP584"/>
      <c r="SQ584"/>
      <c r="SR584"/>
      <c r="SS584"/>
      <c r="ST584"/>
      <c r="SU584"/>
      <c r="SV584"/>
      <c r="SW584"/>
      <c r="SX584"/>
      <c r="SY584"/>
      <c r="SZ584"/>
      <c r="TA584"/>
      <c r="TB584"/>
      <c r="TC584"/>
      <c r="TD584"/>
      <c r="TE584"/>
      <c r="TF584"/>
      <c r="TG584"/>
      <c r="TH584"/>
      <c r="TI584"/>
      <c r="TJ584"/>
      <c r="TK584"/>
      <c r="TL584"/>
      <c r="TM584"/>
      <c r="TN584"/>
      <c r="TO584"/>
      <c r="TP584"/>
      <c r="TQ584"/>
      <c r="TR584"/>
      <c r="TS584"/>
      <c r="TT584"/>
      <c r="TU584"/>
      <c r="TV584"/>
      <c r="TW584"/>
      <c r="TX584"/>
      <c r="TY584"/>
      <c r="TZ584"/>
      <c r="UA584"/>
      <c r="UB584"/>
      <c r="UC584"/>
      <c r="UD584"/>
      <c r="UE584"/>
      <c r="UF584"/>
      <c r="UG584"/>
      <c r="UH584"/>
      <c r="UI584"/>
      <c r="UJ584"/>
      <c r="UK584"/>
      <c r="UL584"/>
      <c r="UM584"/>
      <c r="UN584"/>
      <c r="UO584"/>
      <c r="UP584"/>
      <c r="UQ584"/>
      <c r="UR584"/>
      <c r="US584"/>
      <c r="UT584"/>
      <c r="UU584"/>
      <c r="UV584"/>
      <c r="UW584"/>
      <c r="UX584"/>
      <c r="UY584"/>
      <c r="UZ584"/>
      <c r="VA584"/>
      <c r="VB584"/>
      <c r="VC584"/>
      <c r="VD584"/>
      <c r="VE584"/>
      <c r="VF584"/>
      <c r="VG584"/>
      <c r="VH584"/>
      <c r="VI584"/>
      <c r="VJ584"/>
      <c r="VK584"/>
      <c r="VL584"/>
      <c r="VM584"/>
      <c r="VN584"/>
      <c r="VO584"/>
      <c r="VP584"/>
      <c r="VQ584"/>
      <c r="VR584"/>
      <c r="VS584"/>
      <c r="VT584"/>
      <c r="VU584"/>
      <c r="VV584"/>
      <c r="VW584"/>
      <c r="VX584"/>
      <c r="VY584"/>
      <c r="VZ584"/>
      <c r="WA584"/>
      <c r="WB584"/>
      <c r="WC584"/>
      <c r="WD584"/>
      <c r="WE584"/>
      <c r="WF584"/>
      <c r="WG584"/>
      <c r="WH584"/>
      <c r="WI584"/>
      <c r="WJ584"/>
      <c r="WK584"/>
      <c r="WL584"/>
      <c r="WM584"/>
      <c r="WN584"/>
      <c r="WO584"/>
      <c r="WP584"/>
      <c r="WQ584"/>
      <c r="WR584"/>
      <c r="WS584"/>
      <c r="WT584"/>
      <c r="WU584"/>
      <c r="WV584"/>
      <c r="WW584"/>
      <c r="WX584"/>
      <c r="WY584"/>
      <c r="WZ584"/>
      <c r="XA584"/>
      <c r="XB584"/>
      <c r="XC584"/>
      <c r="XD584"/>
      <c r="XE584"/>
      <c r="XF584"/>
      <c r="XG584"/>
      <c r="XH584"/>
      <c r="XI584"/>
      <c r="XJ584"/>
      <c r="XK584"/>
      <c r="XL584"/>
      <c r="XM584"/>
      <c r="XN584"/>
      <c r="XO584"/>
      <c r="XP584"/>
      <c r="XQ584"/>
      <c r="XR584"/>
      <c r="XS584"/>
      <c r="XT584"/>
      <c r="XU584"/>
      <c r="XV584"/>
      <c r="XW584"/>
      <c r="XX584"/>
      <c r="XY584"/>
      <c r="XZ584"/>
      <c r="YA584"/>
      <c r="YB584"/>
      <c r="YC584"/>
      <c r="YD584"/>
      <c r="YE584"/>
      <c r="YF584"/>
      <c r="YG584"/>
      <c r="YH584"/>
      <c r="YI584"/>
      <c r="YJ584"/>
      <c r="YK584"/>
      <c r="YL584"/>
      <c r="YM584"/>
      <c r="YN584"/>
      <c r="YO584"/>
      <c r="YP584"/>
      <c r="YQ584"/>
      <c r="YR584"/>
      <c r="YS584"/>
      <c r="YT584"/>
      <c r="YU584"/>
      <c r="YV584"/>
      <c r="YW584"/>
      <c r="YX584"/>
      <c r="YY584"/>
      <c r="YZ584"/>
      <c r="ZA584"/>
      <c r="ZB584"/>
      <c r="ZC584"/>
      <c r="ZD584"/>
      <c r="ZE584"/>
      <c r="ZF584"/>
      <c r="ZG584"/>
      <c r="ZH584"/>
      <c r="ZI584"/>
      <c r="ZJ584"/>
      <c r="ZK584"/>
      <c r="ZL584"/>
      <c r="ZM584"/>
      <c r="ZN584"/>
      <c r="ZO584"/>
      <c r="ZP584"/>
      <c r="ZQ584"/>
      <c r="ZR584"/>
      <c r="ZS584"/>
      <c r="ZT584"/>
      <c r="ZU584"/>
      <c r="ZV584"/>
      <c r="ZW584"/>
      <c r="ZX584"/>
      <c r="ZY584"/>
      <c r="ZZ584"/>
      <c r="AAA584"/>
      <c r="AAB584"/>
      <c r="AAC584"/>
      <c r="AAD584"/>
      <c r="AAE584"/>
      <c r="AAF584"/>
      <c r="AAG584"/>
      <c r="AAH584"/>
      <c r="AAI584"/>
      <c r="AAJ584"/>
      <c r="AAK584"/>
      <c r="AAL584"/>
      <c r="AAM584"/>
      <c r="AAN584"/>
      <c r="AAO584"/>
      <c r="AAP584"/>
      <c r="AAQ584"/>
      <c r="AAR584"/>
      <c r="AAS584"/>
      <c r="AAT584"/>
      <c r="AAU584"/>
      <c r="AAV584"/>
      <c r="AAW584"/>
      <c r="AAX584"/>
      <c r="AAY584"/>
      <c r="AAZ584"/>
      <c r="ABA584"/>
      <c r="ABB584"/>
      <c r="ABC584"/>
      <c r="ABD584"/>
      <c r="ABE584"/>
      <c r="ABF584"/>
      <c r="ABG584"/>
      <c r="ABH584"/>
      <c r="ABI584"/>
      <c r="ABJ584"/>
      <c r="ABK584"/>
      <c r="ABL584"/>
      <c r="ABM584"/>
      <c r="ABN584"/>
      <c r="ABO584"/>
      <c r="ABP584"/>
      <c r="ABQ584"/>
      <c r="ABR584"/>
      <c r="ABS584"/>
      <c r="ABT584"/>
      <c r="ABU584"/>
      <c r="ABV584"/>
      <c r="ABW584"/>
      <c r="ABX584"/>
      <c r="ABY584"/>
      <c r="ABZ584"/>
      <c r="ACA584"/>
      <c r="ACB584"/>
      <c r="ACC584"/>
      <c r="ACD584"/>
      <c r="ACE584"/>
      <c r="ACF584"/>
      <c r="ACG584"/>
      <c r="ACH584"/>
      <c r="ACI584"/>
      <c r="ACJ584"/>
      <c r="ACK584"/>
      <c r="ACL584"/>
      <c r="ACM584"/>
      <c r="ACN584"/>
      <c r="ACO584"/>
      <c r="ACP584"/>
      <c r="ACQ584"/>
      <c r="ACR584"/>
      <c r="ACS584"/>
      <c r="ACT584"/>
      <c r="ACU584"/>
      <c r="ACV584"/>
      <c r="ACW584"/>
      <c r="ACX584"/>
      <c r="ACY584"/>
      <c r="ACZ584"/>
      <c r="ADA584"/>
      <c r="ADB584"/>
      <c r="ADC584"/>
      <c r="ADD584"/>
      <c r="ADE584"/>
      <c r="ADF584"/>
      <c r="ADG584"/>
      <c r="ADH584"/>
      <c r="ADI584"/>
      <c r="ADJ584"/>
      <c r="ADK584"/>
      <c r="ADL584"/>
      <c r="ADM584"/>
      <c r="ADN584"/>
      <c r="ADO584"/>
      <c r="ADP584"/>
      <c r="ADQ584"/>
      <c r="ADR584"/>
      <c r="ADS584"/>
      <c r="ADT584"/>
      <c r="ADU584"/>
      <c r="ADV584"/>
      <c r="ADW584"/>
      <c r="ADX584"/>
      <c r="ADY584"/>
      <c r="ADZ584"/>
      <c r="AEA584"/>
      <c r="AEB584"/>
      <c r="AEC584"/>
      <c r="AED584"/>
      <c r="AEE584"/>
      <c r="AEF584"/>
      <c r="AEG584"/>
      <c r="AEH584"/>
      <c r="AEI584"/>
      <c r="AEJ584"/>
      <c r="AEK584"/>
      <c r="AEL584"/>
      <c r="AEM584"/>
      <c r="AEN584"/>
      <c r="AEO584"/>
      <c r="AEP584"/>
      <c r="AEQ584"/>
      <c r="AER584"/>
      <c r="AES584"/>
      <c r="AET584"/>
      <c r="AEU584"/>
      <c r="AEV584"/>
      <c r="AEW584"/>
      <c r="AEX584"/>
      <c r="AEY584"/>
      <c r="AEZ584"/>
      <c r="AFA584"/>
      <c r="AFB584"/>
      <c r="AFC584"/>
      <c r="AFD584"/>
      <c r="AFE584"/>
      <c r="AFF584"/>
      <c r="AFG584"/>
      <c r="AFH584"/>
      <c r="AFI584"/>
      <c r="AFJ584"/>
      <c r="AFK584"/>
      <c r="AFL584"/>
      <c r="AFM584"/>
      <c r="AFN584"/>
      <c r="AFO584"/>
      <c r="AFP584"/>
      <c r="AFQ584"/>
      <c r="AFR584"/>
      <c r="AFS584"/>
      <c r="AFT584"/>
      <c r="AFU584"/>
      <c r="AFV584"/>
      <c r="AFW584"/>
      <c r="AFX584"/>
      <c r="AFY584"/>
      <c r="AFZ584"/>
      <c r="AGA584"/>
      <c r="AGB584"/>
      <c r="AGC584"/>
      <c r="AGD584"/>
      <c r="AGE584"/>
      <c r="AGF584"/>
      <c r="AGG584"/>
      <c r="AGH584"/>
      <c r="AGI584"/>
      <c r="AGJ584"/>
      <c r="AGK584"/>
      <c r="AGL584"/>
      <c r="AGM584"/>
      <c r="AGN584"/>
      <c r="AGO584"/>
      <c r="AGP584"/>
      <c r="AGQ584"/>
      <c r="AGR584"/>
      <c r="AGS584"/>
      <c r="AGT584"/>
      <c r="AGU584"/>
      <c r="AGV584"/>
      <c r="AGW584"/>
      <c r="AGX584"/>
      <c r="AGY584"/>
      <c r="AGZ584"/>
      <c r="AHA584"/>
      <c r="AHB584"/>
      <c r="AHC584"/>
      <c r="AHD584"/>
      <c r="AHE584"/>
      <c r="AHF584"/>
      <c r="AHG584"/>
      <c r="AHH584"/>
      <c r="AHI584"/>
      <c r="AHJ584"/>
      <c r="AHK584"/>
      <c r="AHL584"/>
      <c r="AHM584"/>
      <c r="AHN584"/>
      <c r="AHO584"/>
      <c r="AHP584"/>
      <c r="AHQ584"/>
      <c r="AHR584"/>
      <c r="AHS584"/>
      <c r="AHT584"/>
      <c r="AHU584"/>
      <c r="AHV584"/>
      <c r="AHW584"/>
      <c r="AHX584"/>
      <c r="AHY584"/>
      <c r="AHZ584"/>
      <c r="AIA584"/>
      <c r="AIB584"/>
      <c r="AIC584"/>
      <c r="AID584"/>
      <c r="AIE584"/>
      <c r="AIF584"/>
      <c r="AIG584"/>
      <c r="AIH584"/>
      <c r="AII584"/>
      <c r="AIJ584"/>
      <c r="AIK584"/>
      <c r="AIL584"/>
      <c r="AIM584"/>
      <c r="AIN584"/>
      <c r="AIO584"/>
      <c r="AIP584"/>
      <c r="AIQ584"/>
      <c r="AIR584"/>
      <c r="AIS584"/>
      <c r="AIT584"/>
      <c r="AIU584"/>
      <c r="AIV584"/>
      <c r="AIW584"/>
      <c r="AIX584"/>
      <c r="AIY584"/>
      <c r="AIZ584"/>
      <c r="AJA584"/>
      <c r="AJB584"/>
      <c r="AJC584"/>
      <c r="AJD584"/>
      <c r="AJE584"/>
      <c r="AJF584"/>
      <c r="AJG584"/>
      <c r="AJH584"/>
      <c r="AJI584"/>
      <c r="AJJ584"/>
      <c r="AJK584"/>
      <c r="AJL584"/>
      <c r="AJM584"/>
      <c r="AJN584"/>
      <c r="AJO584"/>
      <c r="AJP584"/>
      <c r="AJQ584"/>
      <c r="AJR584"/>
      <c r="AJS584"/>
      <c r="AJT584"/>
      <c r="AJU584"/>
      <c r="AJV584"/>
      <c r="AJW584"/>
      <c r="AJX584"/>
      <c r="AJY584"/>
      <c r="AJZ584"/>
      <c r="AKA584"/>
      <c r="AKB584"/>
      <c r="AKC584"/>
      <c r="AKD584"/>
      <c r="AKE584"/>
      <c r="AKF584"/>
      <c r="AKG584"/>
      <c r="AKH584"/>
      <c r="AKI584"/>
      <c r="AKJ584"/>
      <c r="AKK584"/>
      <c r="AKL584"/>
      <c r="AKM584"/>
      <c r="AKN584"/>
      <c r="AKO584"/>
      <c r="AKP584"/>
      <c r="AKQ584"/>
      <c r="AKR584"/>
      <c r="AKS584"/>
      <c r="AKT584"/>
      <c r="AKU584"/>
      <c r="AKV584"/>
      <c r="AKW584"/>
      <c r="AKX584"/>
      <c r="AKY584"/>
      <c r="AKZ584"/>
      <c r="ALA584"/>
      <c r="ALB584"/>
      <c r="ALC584"/>
      <c r="ALD584"/>
      <c r="ALE584"/>
      <c r="ALF584"/>
      <c r="ALG584"/>
      <c r="ALH584"/>
      <c r="ALI584"/>
      <c r="ALJ584"/>
      <c r="ALK584"/>
      <c r="ALL584"/>
      <c r="ALM584"/>
      <c r="ALN584"/>
      <c r="ALO584"/>
      <c r="ALP584"/>
      <c r="ALQ584"/>
      <c r="ALR584"/>
      <c r="ALS584"/>
      <c r="ALT584"/>
      <c r="ALU584"/>
      <c r="ALV584"/>
      <c r="ALW584"/>
      <c r="ALX584"/>
      <c r="ALY584"/>
      <c r="ALZ584"/>
      <c r="AMA584"/>
      <c r="AMB584"/>
      <c r="AMC584"/>
      <c r="AMD584"/>
      <c r="AME584"/>
      <c r="AMF584"/>
      <c r="AMG584"/>
      <c r="AMH584"/>
      <c r="AMI584"/>
      <c r="AMJ584"/>
    </row>
    <row r="585" spans="1:1024" ht="20" customHeight="1" x14ac:dyDescent="0.2">
      <c r="A585"/>
      <c r="B585"/>
      <c r="C585"/>
      <c r="D585"/>
      <c r="E585" s="2"/>
      <c r="F585" s="2"/>
      <c r="G585" s="271"/>
      <c r="H585" s="240"/>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c r="AAA585"/>
      <c r="AAB585"/>
      <c r="AAC585"/>
      <c r="AAD585"/>
      <c r="AAE585"/>
      <c r="AAF585"/>
      <c r="AAG585"/>
      <c r="AAH585"/>
      <c r="AAI585"/>
      <c r="AAJ585"/>
      <c r="AAK585"/>
      <c r="AAL585"/>
      <c r="AAM585"/>
      <c r="AAN585"/>
      <c r="AAO585"/>
      <c r="AAP585"/>
      <c r="AAQ585"/>
      <c r="AAR585"/>
      <c r="AAS585"/>
      <c r="AAT585"/>
      <c r="AAU585"/>
      <c r="AAV585"/>
      <c r="AAW585"/>
      <c r="AAX585"/>
      <c r="AAY585"/>
      <c r="AAZ585"/>
      <c r="ABA585"/>
      <c r="ABB585"/>
      <c r="ABC585"/>
      <c r="ABD585"/>
      <c r="ABE585"/>
      <c r="ABF585"/>
      <c r="ABG585"/>
      <c r="ABH585"/>
      <c r="ABI585"/>
      <c r="ABJ585"/>
      <c r="ABK585"/>
      <c r="ABL585"/>
      <c r="ABM585"/>
      <c r="ABN585"/>
      <c r="ABO585"/>
      <c r="ABP585"/>
      <c r="ABQ585"/>
      <c r="ABR585"/>
      <c r="ABS585"/>
      <c r="ABT585"/>
      <c r="ABU585"/>
      <c r="ABV585"/>
      <c r="ABW585"/>
      <c r="ABX585"/>
      <c r="ABY585"/>
      <c r="ABZ585"/>
      <c r="ACA585"/>
      <c r="ACB585"/>
      <c r="ACC585"/>
      <c r="ACD585"/>
      <c r="ACE585"/>
      <c r="ACF585"/>
      <c r="ACG585"/>
      <c r="ACH585"/>
      <c r="ACI585"/>
      <c r="ACJ585"/>
      <c r="ACK585"/>
      <c r="ACL585"/>
      <c r="ACM585"/>
      <c r="ACN585"/>
      <c r="ACO585"/>
      <c r="ACP585"/>
      <c r="ACQ585"/>
      <c r="ACR585"/>
      <c r="ACS585"/>
      <c r="ACT585"/>
      <c r="ACU585"/>
      <c r="ACV585"/>
      <c r="ACW585"/>
      <c r="ACX585"/>
      <c r="ACY585"/>
      <c r="ACZ585"/>
      <c r="ADA585"/>
      <c r="ADB585"/>
      <c r="ADC585"/>
      <c r="ADD585"/>
      <c r="ADE585"/>
      <c r="ADF585"/>
      <c r="ADG585"/>
      <c r="ADH585"/>
      <c r="ADI585"/>
      <c r="ADJ585"/>
      <c r="ADK585"/>
      <c r="ADL585"/>
      <c r="ADM585"/>
      <c r="ADN585"/>
      <c r="ADO585"/>
      <c r="ADP585"/>
      <c r="ADQ585"/>
      <c r="ADR585"/>
      <c r="ADS585"/>
      <c r="ADT585"/>
      <c r="ADU585"/>
      <c r="ADV585"/>
      <c r="ADW585"/>
      <c r="ADX585"/>
      <c r="ADY585"/>
      <c r="ADZ585"/>
      <c r="AEA585"/>
      <c r="AEB585"/>
      <c r="AEC585"/>
      <c r="AED585"/>
      <c r="AEE585"/>
      <c r="AEF585"/>
      <c r="AEG585"/>
      <c r="AEH585"/>
      <c r="AEI585"/>
      <c r="AEJ585"/>
      <c r="AEK585"/>
      <c r="AEL585"/>
      <c r="AEM585"/>
      <c r="AEN585"/>
      <c r="AEO585"/>
      <c r="AEP585"/>
      <c r="AEQ585"/>
      <c r="AER585"/>
      <c r="AES585"/>
      <c r="AET585"/>
      <c r="AEU585"/>
      <c r="AEV585"/>
      <c r="AEW585"/>
      <c r="AEX585"/>
      <c r="AEY585"/>
      <c r="AEZ585"/>
      <c r="AFA585"/>
      <c r="AFB585"/>
      <c r="AFC585"/>
      <c r="AFD585"/>
      <c r="AFE585"/>
      <c r="AFF585"/>
      <c r="AFG585"/>
      <c r="AFH585"/>
      <c r="AFI585"/>
      <c r="AFJ585"/>
      <c r="AFK585"/>
      <c r="AFL585"/>
      <c r="AFM585"/>
      <c r="AFN585"/>
      <c r="AFO585"/>
      <c r="AFP585"/>
      <c r="AFQ585"/>
      <c r="AFR585"/>
      <c r="AFS585"/>
      <c r="AFT585"/>
      <c r="AFU585"/>
      <c r="AFV585"/>
      <c r="AFW585"/>
      <c r="AFX585"/>
      <c r="AFY585"/>
      <c r="AFZ585"/>
      <c r="AGA585"/>
      <c r="AGB585"/>
      <c r="AGC585"/>
      <c r="AGD585"/>
      <c r="AGE585"/>
      <c r="AGF585"/>
      <c r="AGG585"/>
      <c r="AGH585"/>
      <c r="AGI585"/>
      <c r="AGJ585"/>
      <c r="AGK585"/>
      <c r="AGL585"/>
      <c r="AGM585"/>
      <c r="AGN585"/>
      <c r="AGO585"/>
      <c r="AGP585"/>
      <c r="AGQ585"/>
      <c r="AGR585"/>
      <c r="AGS585"/>
      <c r="AGT585"/>
      <c r="AGU585"/>
      <c r="AGV585"/>
      <c r="AGW585"/>
      <c r="AGX585"/>
      <c r="AGY585"/>
      <c r="AGZ585"/>
      <c r="AHA585"/>
      <c r="AHB585"/>
      <c r="AHC585"/>
      <c r="AHD585"/>
      <c r="AHE585"/>
      <c r="AHF585"/>
      <c r="AHG585"/>
      <c r="AHH585"/>
      <c r="AHI585"/>
      <c r="AHJ585"/>
      <c r="AHK585"/>
      <c r="AHL585"/>
      <c r="AHM585"/>
      <c r="AHN585"/>
      <c r="AHO585"/>
      <c r="AHP585"/>
      <c r="AHQ585"/>
      <c r="AHR585"/>
      <c r="AHS585"/>
      <c r="AHT585"/>
      <c r="AHU585"/>
      <c r="AHV585"/>
      <c r="AHW585"/>
      <c r="AHX585"/>
      <c r="AHY585"/>
      <c r="AHZ585"/>
      <c r="AIA585"/>
      <c r="AIB585"/>
      <c r="AIC585"/>
      <c r="AID585"/>
      <c r="AIE585"/>
      <c r="AIF585"/>
      <c r="AIG585"/>
      <c r="AIH585"/>
      <c r="AII585"/>
      <c r="AIJ585"/>
      <c r="AIK585"/>
      <c r="AIL585"/>
      <c r="AIM585"/>
      <c r="AIN585"/>
      <c r="AIO585"/>
      <c r="AIP585"/>
      <c r="AIQ585"/>
      <c r="AIR585"/>
      <c r="AIS585"/>
      <c r="AIT585"/>
      <c r="AIU585"/>
      <c r="AIV585"/>
      <c r="AIW585"/>
      <c r="AIX585"/>
      <c r="AIY585"/>
      <c r="AIZ585"/>
      <c r="AJA585"/>
      <c r="AJB585"/>
      <c r="AJC585"/>
      <c r="AJD585"/>
      <c r="AJE585"/>
      <c r="AJF585"/>
      <c r="AJG585"/>
      <c r="AJH585"/>
      <c r="AJI585"/>
      <c r="AJJ585"/>
      <c r="AJK585"/>
      <c r="AJL585"/>
      <c r="AJM585"/>
      <c r="AJN585"/>
      <c r="AJO585"/>
      <c r="AJP585"/>
      <c r="AJQ585"/>
      <c r="AJR585"/>
      <c r="AJS585"/>
      <c r="AJT585"/>
      <c r="AJU585"/>
      <c r="AJV585"/>
      <c r="AJW585"/>
      <c r="AJX585"/>
      <c r="AJY585"/>
      <c r="AJZ585"/>
      <c r="AKA585"/>
      <c r="AKB585"/>
      <c r="AKC585"/>
      <c r="AKD585"/>
      <c r="AKE585"/>
      <c r="AKF585"/>
      <c r="AKG585"/>
      <c r="AKH585"/>
      <c r="AKI585"/>
      <c r="AKJ585"/>
      <c r="AKK585"/>
      <c r="AKL585"/>
      <c r="AKM585"/>
      <c r="AKN585"/>
      <c r="AKO585"/>
      <c r="AKP585"/>
      <c r="AKQ585"/>
      <c r="AKR585"/>
      <c r="AKS585"/>
      <c r="AKT585"/>
      <c r="AKU585"/>
      <c r="AKV585"/>
      <c r="AKW585"/>
      <c r="AKX585"/>
      <c r="AKY585"/>
      <c r="AKZ585"/>
      <c r="ALA585"/>
      <c r="ALB585"/>
      <c r="ALC585"/>
      <c r="ALD585"/>
      <c r="ALE585"/>
      <c r="ALF585"/>
      <c r="ALG585"/>
      <c r="ALH585"/>
      <c r="ALI585"/>
      <c r="ALJ585"/>
      <c r="ALK585"/>
      <c r="ALL585"/>
      <c r="ALM585"/>
      <c r="ALN585"/>
      <c r="ALO585"/>
      <c r="ALP585"/>
      <c r="ALQ585"/>
      <c r="ALR585"/>
      <c r="ALS585"/>
      <c r="ALT585"/>
      <c r="ALU585"/>
      <c r="ALV585"/>
      <c r="ALW585"/>
      <c r="ALX585"/>
      <c r="ALY585"/>
      <c r="ALZ585"/>
      <c r="AMA585"/>
      <c r="AMB585"/>
      <c r="AMC585"/>
      <c r="AMD585"/>
      <c r="AME585"/>
      <c r="AMF585"/>
      <c r="AMG585"/>
      <c r="AMH585"/>
      <c r="AMI585"/>
      <c r="AMJ585"/>
    </row>
    <row r="586" spans="1:1024" ht="20" customHeight="1" x14ac:dyDescent="0.2">
      <c r="A586"/>
      <c r="B586"/>
      <c r="C586"/>
      <c r="D586"/>
      <c r="E586" s="2"/>
      <c r="F586" s="2"/>
      <c r="G586" s="271"/>
      <c r="H586" s="240"/>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c r="AAA586"/>
      <c r="AAB586"/>
      <c r="AAC586"/>
      <c r="AAD586"/>
      <c r="AAE586"/>
      <c r="AAF586"/>
      <c r="AAG586"/>
      <c r="AAH586"/>
      <c r="AAI586"/>
      <c r="AAJ586"/>
      <c r="AAK586"/>
      <c r="AAL586"/>
      <c r="AAM586"/>
      <c r="AAN586"/>
      <c r="AAO586"/>
      <c r="AAP586"/>
      <c r="AAQ586"/>
      <c r="AAR586"/>
      <c r="AAS586"/>
      <c r="AAT586"/>
      <c r="AAU586"/>
      <c r="AAV586"/>
      <c r="AAW586"/>
      <c r="AAX586"/>
      <c r="AAY586"/>
      <c r="AAZ586"/>
      <c r="ABA586"/>
      <c r="ABB586"/>
      <c r="ABC586"/>
      <c r="ABD586"/>
      <c r="ABE586"/>
      <c r="ABF586"/>
      <c r="ABG586"/>
      <c r="ABH586"/>
      <c r="ABI586"/>
      <c r="ABJ586"/>
      <c r="ABK586"/>
      <c r="ABL586"/>
      <c r="ABM586"/>
      <c r="ABN586"/>
      <c r="ABO586"/>
      <c r="ABP586"/>
      <c r="ABQ586"/>
      <c r="ABR586"/>
      <c r="ABS586"/>
      <c r="ABT586"/>
      <c r="ABU586"/>
      <c r="ABV586"/>
      <c r="ABW586"/>
      <c r="ABX586"/>
      <c r="ABY586"/>
      <c r="ABZ586"/>
      <c r="ACA586"/>
      <c r="ACB586"/>
      <c r="ACC586"/>
      <c r="ACD586"/>
      <c r="ACE586"/>
      <c r="ACF586"/>
      <c r="ACG586"/>
      <c r="ACH586"/>
      <c r="ACI586"/>
      <c r="ACJ586"/>
      <c r="ACK586"/>
      <c r="ACL586"/>
      <c r="ACM586"/>
      <c r="ACN586"/>
      <c r="ACO586"/>
      <c r="ACP586"/>
      <c r="ACQ586"/>
      <c r="ACR586"/>
      <c r="ACS586"/>
      <c r="ACT586"/>
      <c r="ACU586"/>
      <c r="ACV586"/>
      <c r="ACW586"/>
      <c r="ACX586"/>
      <c r="ACY586"/>
      <c r="ACZ586"/>
      <c r="ADA586"/>
      <c r="ADB586"/>
      <c r="ADC586"/>
      <c r="ADD586"/>
      <c r="ADE586"/>
      <c r="ADF586"/>
      <c r="ADG586"/>
      <c r="ADH586"/>
      <c r="ADI586"/>
      <c r="ADJ586"/>
      <c r="ADK586"/>
      <c r="ADL586"/>
      <c r="ADM586"/>
      <c r="ADN586"/>
      <c r="ADO586"/>
      <c r="ADP586"/>
      <c r="ADQ586"/>
      <c r="ADR586"/>
      <c r="ADS586"/>
      <c r="ADT586"/>
      <c r="ADU586"/>
      <c r="ADV586"/>
      <c r="ADW586"/>
      <c r="ADX586"/>
      <c r="ADY586"/>
      <c r="ADZ586"/>
      <c r="AEA586"/>
      <c r="AEB586"/>
      <c r="AEC586"/>
      <c r="AED586"/>
      <c r="AEE586"/>
      <c r="AEF586"/>
      <c r="AEG586"/>
      <c r="AEH586"/>
      <c r="AEI586"/>
      <c r="AEJ586"/>
      <c r="AEK586"/>
      <c r="AEL586"/>
      <c r="AEM586"/>
      <c r="AEN586"/>
      <c r="AEO586"/>
      <c r="AEP586"/>
      <c r="AEQ586"/>
      <c r="AER586"/>
      <c r="AES586"/>
      <c r="AET586"/>
      <c r="AEU586"/>
      <c r="AEV586"/>
      <c r="AEW586"/>
      <c r="AEX586"/>
      <c r="AEY586"/>
      <c r="AEZ586"/>
      <c r="AFA586"/>
      <c r="AFB586"/>
      <c r="AFC586"/>
      <c r="AFD586"/>
      <c r="AFE586"/>
      <c r="AFF586"/>
      <c r="AFG586"/>
      <c r="AFH586"/>
      <c r="AFI586"/>
      <c r="AFJ586"/>
      <c r="AFK586"/>
      <c r="AFL586"/>
      <c r="AFM586"/>
      <c r="AFN586"/>
      <c r="AFO586"/>
      <c r="AFP586"/>
      <c r="AFQ586"/>
      <c r="AFR586"/>
      <c r="AFS586"/>
      <c r="AFT586"/>
      <c r="AFU586"/>
      <c r="AFV586"/>
      <c r="AFW586"/>
      <c r="AFX586"/>
      <c r="AFY586"/>
      <c r="AFZ586"/>
      <c r="AGA586"/>
      <c r="AGB586"/>
      <c r="AGC586"/>
      <c r="AGD586"/>
      <c r="AGE586"/>
      <c r="AGF586"/>
      <c r="AGG586"/>
      <c r="AGH586"/>
      <c r="AGI586"/>
      <c r="AGJ586"/>
      <c r="AGK586"/>
      <c r="AGL586"/>
      <c r="AGM586"/>
      <c r="AGN586"/>
      <c r="AGO586"/>
      <c r="AGP586"/>
      <c r="AGQ586"/>
      <c r="AGR586"/>
      <c r="AGS586"/>
      <c r="AGT586"/>
      <c r="AGU586"/>
      <c r="AGV586"/>
      <c r="AGW586"/>
      <c r="AGX586"/>
      <c r="AGY586"/>
      <c r="AGZ586"/>
      <c r="AHA586"/>
      <c r="AHB586"/>
      <c r="AHC586"/>
      <c r="AHD586"/>
      <c r="AHE586"/>
      <c r="AHF586"/>
      <c r="AHG586"/>
      <c r="AHH586"/>
      <c r="AHI586"/>
      <c r="AHJ586"/>
      <c r="AHK586"/>
      <c r="AHL586"/>
      <c r="AHM586"/>
      <c r="AHN586"/>
      <c r="AHO586"/>
      <c r="AHP586"/>
      <c r="AHQ586"/>
      <c r="AHR586"/>
      <c r="AHS586"/>
      <c r="AHT586"/>
      <c r="AHU586"/>
      <c r="AHV586"/>
      <c r="AHW586"/>
      <c r="AHX586"/>
      <c r="AHY586"/>
      <c r="AHZ586"/>
      <c r="AIA586"/>
      <c r="AIB586"/>
      <c r="AIC586"/>
      <c r="AID586"/>
      <c r="AIE586"/>
      <c r="AIF586"/>
      <c r="AIG586"/>
      <c r="AIH586"/>
      <c r="AII586"/>
      <c r="AIJ586"/>
      <c r="AIK586"/>
      <c r="AIL586"/>
      <c r="AIM586"/>
      <c r="AIN586"/>
      <c r="AIO586"/>
      <c r="AIP586"/>
      <c r="AIQ586"/>
      <c r="AIR586"/>
      <c r="AIS586"/>
      <c r="AIT586"/>
      <c r="AIU586"/>
      <c r="AIV586"/>
      <c r="AIW586"/>
      <c r="AIX586"/>
      <c r="AIY586"/>
      <c r="AIZ586"/>
      <c r="AJA586"/>
      <c r="AJB586"/>
      <c r="AJC586"/>
      <c r="AJD586"/>
      <c r="AJE586"/>
      <c r="AJF586"/>
      <c r="AJG586"/>
      <c r="AJH586"/>
      <c r="AJI586"/>
      <c r="AJJ586"/>
      <c r="AJK586"/>
      <c r="AJL586"/>
      <c r="AJM586"/>
      <c r="AJN586"/>
      <c r="AJO586"/>
      <c r="AJP586"/>
      <c r="AJQ586"/>
      <c r="AJR586"/>
      <c r="AJS586"/>
      <c r="AJT586"/>
      <c r="AJU586"/>
      <c r="AJV586"/>
      <c r="AJW586"/>
      <c r="AJX586"/>
      <c r="AJY586"/>
      <c r="AJZ586"/>
      <c r="AKA586"/>
      <c r="AKB586"/>
      <c r="AKC586"/>
      <c r="AKD586"/>
      <c r="AKE586"/>
      <c r="AKF586"/>
      <c r="AKG586"/>
      <c r="AKH586"/>
      <c r="AKI586"/>
      <c r="AKJ586"/>
      <c r="AKK586"/>
      <c r="AKL586"/>
      <c r="AKM586"/>
      <c r="AKN586"/>
      <c r="AKO586"/>
      <c r="AKP586"/>
      <c r="AKQ586"/>
      <c r="AKR586"/>
      <c r="AKS586"/>
      <c r="AKT586"/>
      <c r="AKU586"/>
      <c r="AKV586"/>
      <c r="AKW586"/>
      <c r="AKX586"/>
      <c r="AKY586"/>
      <c r="AKZ586"/>
      <c r="ALA586"/>
      <c r="ALB586"/>
      <c r="ALC586"/>
      <c r="ALD586"/>
      <c r="ALE586"/>
      <c r="ALF586"/>
      <c r="ALG586"/>
      <c r="ALH586"/>
      <c r="ALI586"/>
      <c r="ALJ586"/>
      <c r="ALK586"/>
      <c r="ALL586"/>
      <c r="ALM586"/>
      <c r="ALN586"/>
      <c r="ALO586"/>
      <c r="ALP586"/>
      <c r="ALQ586"/>
      <c r="ALR586"/>
      <c r="ALS586"/>
      <c r="ALT586"/>
      <c r="ALU586"/>
      <c r="ALV586"/>
      <c r="ALW586"/>
      <c r="ALX586"/>
      <c r="ALY586"/>
      <c r="ALZ586"/>
      <c r="AMA586"/>
      <c r="AMB586"/>
      <c r="AMC586"/>
      <c r="AMD586"/>
      <c r="AME586"/>
      <c r="AMF586"/>
      <c r="AMG586"/>
      <c r="AMH586"/>
      <c r="AMI586"/>
      <c r="AMJ586"/>
    </row>
    <row r="587" spans="1:1024" ht="20" customHeight="1" x14ac:dyDescent="0.2">
      <c r="A587"/>
      <c r="B587"/>
      <c r="C587"/>
      <c r="D587"/>
      <c r="E587" s="2"/>
      <c r="F587" s="2"/>
      <c r="G587" s="271"/>
      <c r="H587" s="240"/>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c r="AAA587"/>
      <c r="AAB587"/>
      <c r="AAC587"/>
      <c r="AAD587"/>
      <c r="AAE587"/>
      <c r="AAF587"/>
      <c r="AAG587"/>
      <c r="AAH587"/>
      <c r="AAI587"/>
      <c r="AAJ587"/>
      <c r="AAK587"/>
      <c r="AAL587"/>
      <c r="AAM587"/>
      <c r="AAN587"/>
      <c r="AAO587"/>
      <c r="AAP587"/>
      <c r="AAQ587"/>
      <c r="AAR587"/>
      <c r="AAS587"/>
      <c r="AAT587"/>
      <c r="AAU587"/>
      <c r="AAV587"/>
      <c r="AAW587"/>
      <c r="AAX587"/>
      <c r="AAY587"/>
      <c r="AAZ587"/>
      <c r="ABA587"/>
      <c r="ABB587"/>
      <c r="ABC587"/>
      <c r="ABD587"/>
      <c r="ABE587"/>
      <c r="ABF587"/>
      <c r="ABG587"/>
      <c r="ABH587"/>
      <c r="ABI587"/>
      <c r="ABJ587"/>
      <c r="ABK587"/>
      <c r="ABL587"/>
      <c r="ABM587"/>
      <c r="ABN587"/>
      <c r="ABO587"/>
      <c r="ABP587"/>
      <c r="ABQ587"/>
      <c r="ABR587"/>
      <c r="ABS587"/>
      <c r="ABT587"/>
      <c r="ABU587"/>
      <c r="ABV587"/>
      <c r="ABW587"/>
      <c r="ABX587"/>
      <c r="ABY587"/>
      <c r="ABZ587"/>
      <c r="ACA587"/>
      <c r="ACB587"/>
      <c r="ACC587"/>
      <c r="ACD587"/>
      <c r="ACE587"/>
      <c r="ACF587"/>
      <c r="ACG587"/>
      <c r="ACH587"/>
      <c r="ACI587"/>
      <c r="ACJ587"/>
      <c r="ACK587"/>
      <c r="ACL587"/>
      <c r="ACM587"/>
      <c r="ACN587"/>
      <c r="ACO587"/>
      <c r="ACP587"/>
      <c r="ACQ587"/>
      <c r="ACR587"/>
      <c r="ACS587"/>
      <c r="ACT587"/>
      <c r="ACU587"/>
      <c r="ACV587"/>
      <c r="ACW587"/>
      <c r="ACX587"/>
      <c r="ACY587"/>
      <c r="ACZ587"/>
      <c r="ADA587"/>
      <c r="ADB587"/>
      <c r="ADC587"/>
      <c r="ADD587"/>
      <c r="ADE587"/>
      <c r="ADF587"/>
      <c r="ADG587"/>
      <c r="ADH587"/>
      <c r="ADI587"/>
      <c r="ADJ587"/>
      <c r="ADK587"/>
      <c r="ADL587"/>
      <c r="ADM587"/>
      <c r="ADN587"/>
      <c r="ADO587"/>
      <c r="ADP587"/>
      <c r="ADQ587"/>
      <c r="ADR587"/>
      <c r="ADS587"/>
      <c r="ADT587"/>
      <c r="ADU587"/>
      <c r="ADV587"/>
      <c r="ADW587"/>
      <c r="ADX587"/>
      <c r="ADY587"/>
      <c r="ADZ587"/>
      <c r="AEA587"/>
      <c r="AEB587"/>
      <c r="AEC587"/>
      <c r="AED587"/>
      <c r="AEE587"/>
      <c r="AEF587"/>
      <c r="AEG587"/>
      <c r="AEH587"/>
      <c r="AEI587"/>
      <c r="AEJ587"/>
      <c r="AEK587"/>
      <c r="AEL587"/>
      <c r="AEM587"/>
      <c r="AEN587"/>
      <c r="AEO587"/>
      <c r="AEP587"/>
      <c r="AEQ587"/>
      <c r="AER587"/>
      <c r="AES587"/>
      <c r="AET587"/>
      <c r="AEU587"/>
      <c r="AEV587"/>
      <c r="AEW587"/>
      <c r="AEX587"/>
      <c r="AEY587"/>
      <c r="AEZ587"/>
      <c r="AFA587"/>
      <c r="AFB587"/>
      <c r="AFC587"/>
      <c r="AFD587"/>
      <c r="AFE587"/>
      <c r="AFF587"/>
      <c r="AFG587"/>
      <c r="AFH587"/>
      <c r="AFI587"/>
      <c r="AFJ587"/>
      <c r="AFK587"/>
      <c r="AFL587"/>
      <c r="AFM587"/>
      <c r="AFN587"/>
      <c r="AFO587"/>
      <c r="AFP587"/>
      <c r="AFQ587"/>
      <c r="AFR587"/>
      <c r="AFS587"/>
      <c r="AFT587"/>
      <c r="AFU587"/>
      <c r="AFV587"/>
      <c r="AFW587"/>
      <c r="AFX587"/>
      <c r="AFY587"/>
      <c r="AFZ587"/>
      <c r="AGA587"/>
      <c r="AGB587"/>
      <c r="AGC587"/>
      <c r="AGD587"/>
      <c r="AGE587"/>
      <c r="AGF587"/>
      <c r="AGG587"/>
      <c r="AGH587"/>
      <c r="AGI587"/>
      <c r="AGJ587"/>
      <c r="AGK587"/>
      <c r="AGL587"/>
      <c r="AGM587"/>
      <c r="AGN587"/>
      <c r="AGO587"/>
      <c r="AGP587"/>
      <c r="AGQ587"/>
      <c r="AGR587"/>
      <c r="AGS587"/>
      <c r="AGT587"/>
      <c r="AGU587"/>
      <c r="AGV587"/>
      <c r="AGW587"/>
      <c r="AGX587"/>
      <c r="AGY587"/>
      <c r="AGZ587"/>
      <c r="AHA587"/>
      <c r="AHB587"/>
      <c r="AHC587"/>
      <c r="AHD587"/>
      <c r="AHE587"/>
      <c r="AHF587"/>
      <c r="AHG587"/>
      <c r="AHH587"/>
      <c r="AHI587"/>
      <c r="AHJ587"/>
      <c r="AHK587"/>
      <c r="AHL587"/>
      <c r="AHM587"/>
      <c r="AHN587"/>
      <c r="AHO587"/>
      <c r="AHP587"/>
      <c r="AHQ587"/>
      <c r="AHR587"/>
      <c r="AHS587"/>
      <c r="AHT587"/>
      <c r="AHU587"/>
      <c r="AHV587"/>
      <c r="AHW587"/>
      <c r="AHX587"/>
      <c r="AHY587"/>
      <c r="AHZ587"/>
      <c r="AIA587"/>
      <c r="AIB587"/>
      <c r="AIC587"/>
      <c r="AID587"/>
      <c r="AIE587"/>
      <c r="AIF587"/>
      <c r="AIG587"/>
      <c r="AIH587"/>
      <c r="AII587"/>
      <c r="AIJ587"/>
      <c r="AIK587"/>
      <c r="AIL587"/>
      <c r="AIM587"/>
      <c r="AIN587"/>
      <c r="AIO587"/>
      <c r="AIP587"/>
      <c r="AIQ587"/>
      <c r="AIR587"/>
      <c r="AIS587"/>
      <c r="AIT587"/>
      <c r="AIU587"/>
      <c r="AIV587"/>
      <c r="AIW587"/>
      <c r="AIX587"/>
      <c r="AIY587"/>
      <c r="AIZ587"/>
      <c r="AJA587"/>
      <c r="AJB587"/>
      <c r="AJC587"/>
      <c r="AJD587"/>
      <c r="AJE587"/>
      <c r="AJF587"/>
      <c r="AJG587"/>
      <c r="AJH587"/>
      <c r="AJI587"/>
      <c r="AJJ587"/>
      <c r="AJK587"/>
      <c r="AJL587"/>
      <c r="AJM587"/>
      <c r="AJN587"/>
      <c r="AJO587"/>
      <c r="AJP587"/>
      <c r="AJQ587"/>
      <c r="AJR587"/>
      <c r="AJS587"/>
      <c r="AJT587"/>
      <c r="AJU587"/>
      <c r="AJV587"/>
      <c r="AJW587"/>
      <c r="AJX587"/>
      <c r="AJY587"/>
      <c r="AJZ587"/>
      <c r="AKA587"/>
      <c r="AKB587"/>
      <c r="AKC587"/>
      <c r="AKD587"/>
      <c r="AKE587"/>
      <c r="AKF587"/>
      <c r="AKG587"/>
      <c r="AKH587"/>
      <c r="AKI587"/>
      <c r="AKJ587"/>
      <c r="AKK587"/>
      <c r="AKL587"/>
      <c r="AKM587"/>
      <c r="AKN587"/>
      <c r="AKO587"/>
      <c r="AKP587"/>
      <c r="AKQ587"/>
      <c r="AKR587"/>
      <c r="AKS587"/>
      <c r="AKT587"/>
      <c r="AKU587"/>
      <c r="AKV587"/>
      <c r="AKW587"/>
      <c r="AKX587"/>
      <c r="AKY587"/>
      <c r="AKZ587"/>
      <c r="ALA587"/>
      <c r="ALB587"/>
      <c r="ALC587"/>
      <c r="ALD587"/>
      <c r="ALE587"/>
      <c r="ALF587"/>
      <c r="ALG587"/>
      <c r="ALH587"/>
      <c r="ALI587"/>
      <c r="ALJ587"/>
      <c r="ALK587"/>
      <c r="ALL587"/>
      <c r="ALM587"/>
      <c r="ALN587"/>
      <c r="ALO587"/>
      <c r="ALP587"/>
      <c r="ALQ587"/>
      <c r="ALR587"/>
      <c r="ALS587"/>
      <c r="ALT587"/>
      <c r="ALU587"/>
      <c r="ALV587"/>
      <c r="ALW587"/>
      <c r="ALX587"/>
      <c r="ALY587"/>
      <c r="ALZ587"/>
      <c r="AMA587"/>
      <c r="AMB587"/>
      <c r="AMC587"/>
      <c r="AMD587"/>
      <c r="AME587"/>
      <c r="AMF587"/>
      <c r="AMG587"/>
      <c r="AMH587"/>
      <c r="AMI587"/>
      <c r="AMJ587"/>
    </row>
    <row r="588" spans="1:1024" ht="20" customHeight="1" x14ac:dyDescent="0.2">
      <c r="A588"/>
      <c r="B588"/>
      <c r="C588"/>
      <c r="D588"/>
      <c r="E588" s="2"/>
      <c r="F588" s="2"/>
      <c r="G588" s="271"/>
      <c r="H588" s="240"/>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c r="AAA588"/>
      <c r="AAB588"/>
      <c r="AAC588"/>
      <c r="AAD588"/>
      <c r="AAE588"/>
      <c r="AAF588"/>
      <c r="AAG588"/>
      <c r="AAH588"/>
      <c r="AAI588"/>
      <c r="AAJ588"/>
      <c r="AAK588"/>
      <c r="AAL588"/>
      <c r="AAM588"/>
      <c r="AAN588"/>
      <c r="AAO588"/>
      <c r="AAP588"/>
      <c r="AAQ588"/>
      <c r="AAR588"/>
      <c r="AAS588"/>
      <c r="AAT588"/>
      <c r="AAU588"/>
      <c r="AAV588"/>
      <c r="AAW588"/>
      <c r="AAX588"/>
      <c r="AAY588"/>
      <c r="AAZ588"/>
      <c r="ABA588"/>
      <c r="ABB588"/>
      <c r="ABC588"/>
      <c r="ABD588"/>
      <c r="ABE588"/>
      <c r="ABF588"/>
      <c r="ABG588"/>
      <c r="ABH588"/>
      <c r="ABI588"/>
      <c r="ABJ588"/>
      <c r="ABK588"/>
      <c r="ABL588"/>
      <c r="ABM588"/>
      <c r="ABN588"/>
      <c r="ABO588"/>
      <c r="ABP588"/>
      <c r="ABQ588"/>
      <c r="ABR588"/>
      <c r="ABS588"/>
      <c r="ABT588"/>
      <c r="ABU588"/>
      <c r="ABV588"/>
      <c r="ABW588"/>
      <c r="ABX588"/>
      <c r="ABY588"/>
      <c r="ABZ588"/>
      <c r="ACA588"/>
      <c r="ACB588"/>
      <c r="ACC588"/>
      <c r="ACD588"/>
      <c r="ACE588"/>
      <c r="ACF588"/>
      <c r="ACG588"/>
      <c r="ACH588"/>
      <c r="ACI588"/>
      <c r="ACJ588"/>
      <c r="ACK588"/>
      <c r="ACL588"/>
      <c r="ACM588"/>
      <c r="ACN588"/>
      <c r="ACO588"/>
      <c r="ACP588"/>
      <c r="ACQ588"/>
      <c r="ACR588"/>
      <c r="ACS588"/>
      <c r="ACT588"/>
      <c r="ACU588"/>
      <c r="ACV588"/>
      <c r="ACW588"/>
      <c r="ACX588"/>
      <c r="ACY588"/>
      <c r="ACZ588"/>
      <c r="ADA588"/>
      <c r="ADB588"/>
      <c r="ADC588"/>
      <c r="ADD588"/>
      <c r="ADE588"/>
      <c r="ADF588"/>
      <c r="ADG588"/>
      <c r="ADH588"/>
      <c r="ADI588"/>
      <c r="ADJ588"/>
      <c r="ADK588"/>
      <c r="ADL588"/>
      <c r="ADM588"/>
      <c r="ADN588"/>
      <c r="ADO588"/>
      <c r="ADP588"/>
      <c r="ADQ588"/>
      <c r="ADR588"/>
      <c r="ADS588"/>
      <c r="ADT588"/>
      <c r="ADU588"/>
      <c r="ADV588"/>
      <c r="ADW588"/>
      <c r="ADX588"/>
      <c r="ADY588"/>
      <c r="ADZ588"/>
      <c r="AEA588"/>
      <c r="AEB588"/>
      <c r="AEC588"/>
      <c r="AED588"/>
      <c r="AEE588"/>
      <c r="AEF588"/>
      <c r="AEG588"/>
      <c r="AEH588"/>
      <c r="AEI588"/>
      <c r="AEJ588"/>
      <c r="AEK588"/>
      <c r="AEL588"/>
      <c r="AEM588"/>
      <c r="AEN588"/>
      <c r="AEO588"/>
      <c r="AEP588"/>
      <c r="AEQ588"/>
      <c r="AER588"/>
      <c r="AES588"/>
      <c r="AET588"/>
      <c r="AEU588"/>
      <c r="AEV588"/>
      <c r="AEW588"/>
      <c r="AEX588"/>
      <c r="AEY588"/>
      <c r="AEZ588"/>
      <c r="AFA588"/>
      <c r="AFB588"/>
      <c r="AFC588"/>
      <c r="AFD588"/>
      <c r="AFE588"/>
      <c r="AFF588"/>
      <c r="AFG588"/>
      <c r="AFH588"/>
      <c r="AFI588"/>
      <c r="AFJ588"/>
      <c r="AFK588"/>
      <c r="AFL588"/>
      <c r="AFM588"/>
      <c r="AFN588"/>
      <c r="AFO588"/>
      <c r="AFP588"/>
      <c r="AFQ588"/>
      <c r="AFR588"/>
      <c r="AFS588"/>
      <c r="AFT588"/>
      <c r="AFU588"/>
      <c r="AFV588"/>
      <c r="AFW588"/>
      <c r="AFX588"/>
      <c r="AFY588"/>
      <c r="AFZ588"/>
      <c r="AGA588"/>
      <c r="AGB588"/>
      <c r="AGC588"/>
      <c r="AGD588"/>
      <c r="AGE588"/>
      <c r="AGF588"/>
      <c r="AGG588"/>
      <c r="AGH588"/>
      <c r="AGI588"/>
      <c r="AGJ588"/>
      <c r="AGK588"/>
      <c r="AGL588"/>
      <c r="AGM588"/>
      <c r="AGN588"/>
      <c r="AGO588"/>
      <c r="AGP588"/>
      <c r="AGQ588"/>
      <c r="AGR588"/>
      <c r="AGS588"/>
      <c r="AGT588"/>
      <c r="AGU588"/>
      <c r="AGV588"/>
      <c r="AGW588"/>
      <c r="AGX588"/>
      <c r="AGY588"/>
      <c r="AGZ588"/>
      <c r="AHA588"/>
      <c r="AHB588"/>
      <c r="AHC588"/>
      <c r="AHD588"/>
      <c r="AHE588"/>
      <c r="AHF588"/>
      <c r="AHG588"/>
      <c r="AHH588"/>
      <c r="AHI588"/>
      <c r="AHJ588"/>
      <c r="AHK588"/>
      <c r="AHL588"/>
      <c r="AHM588"/>
      <c r="AHN588"/>
      <c r="AHO588"/>
      <c r="AHP588"/>
      <c r="AHQ588"/>
      <c r="AHR588"/>
      <c r="AHS588"/>
      <c r="AHT588"/>
      <c r="AHU588"/>
      <c r="AHV588"/>
      <c r="AHW588"/>
      <c r="AHX588"/>
      <c r="AHY588"/>
      <c r="AHZ588"/>
      <c r="AIA588"/>
      <c r="AIB588"/>
      <c r="AIC588"/>
      <c r="AID588"/>
      <c r="AIE588"/>
      <c r="AIF588"/>
      <c r="AIG588"/>
      <c r="AIH588"/>
      <c r="AII588"/>
      <c r="AIJ588"/>
      <c r="AIK588"/>
      <c r="AIL588"/>
      <c r="AIM588"/>
      <c r="AIN588"/>
      <c r="AIO588"/>
      <c r="AIP588"/>
      <c r="AIQ588"/>
      <c r="AIR588"/>
      <c r="AIS588"/>
      <c r="AIT588"/>
      <c r="AIU588"/>
      <c r="AIV588"/>
      <c r="AIW588"/>
      <c r="AIX588"/>
      <c r="AIY588"/>
      <c r="AIZ588"/>
      <c r="AJA588"/>
      <c r="AJB588"/>
      <c r="AJC588"/>
      <c r="AJD588"/>
      <c r="AJE588"/>
      <c r="AJF588"/>
      <c r="AJG588"/>
      <c r="AJH588"/>
      <c r="AJI588"/>
      <c r="AJJ588"/>
      <c r="AJK588"/>
      <c r="AJL588"/>
      <c r="AJM588"/>
      <c r="AJN588"/>
      <c r="AJO588"/>
      <c r="AJP588"/>
      <c r="AJQ588"/>
      <c r="AJR588"/>
      <c r="AJS588"/>
      <c r="AJT588"/>
      <c r="AJU588"/>
      <c r="AJV588"/>
      <c r="AJW588"/>
      <c r="AJX588"/>
      <c r="AJY588"/>
      <c r="AJZ588"/>
      <c r="AKA588"/>
      <c r="AKB588"/>
      <c r="AKC588"/>
      <c r="AKD588"/>
      <c r="AKE588"/>
      <c r="AKF588"/>
      <c r="AKG588"/>
      <c r="AKH588"/>
      <c r="AKI588"/>
      <c r="AKJ588"/>
      <c r="AKK588"/>
      <c r="AKL588"/>
      <c r="AKM588"/>
      <c r="AKN588"/>
      <c r="AKO588"/>
      <c r="AKP588"/>
      <c r="AKQ588"/>
      <c r="AKR588"/>
      <c r="AKS588"/>
      <c r="AKT588"/>
      <c r="AKU588"/>
      <c r="AKV588"/>
      <c r="AKW588"/>
      <c r="AKX588"/>
      <c r="AKY588"/>
      <c r="AKZ588"/>
      <c r="ALA588"/>
      <c r="ALB588"/>
      <c r="ALC588"/>
      <c r="ALD588"/>
      <c r="ALE588"/>
      <c r="ALF588"/>
      <c r="ALG588"/>
      <c r="ALH588"/>
      <c r="ALI588"/>
      <c r="ALJ588"/>
      <c r="ALK588"/>
      <c r="ALL588"/>
      <c r="ALM588"/>
      <c r="ALN588"/>
      <c r="ALO588"/>
      <c r="ALP588"/>
      <c r="ALQ588"/>
      <c r="ALR588"/>
      <c r="ALS588"/>
      <c r="ALT588"/>
      <c r="ALU588"/>
      <c r="ALV588"/>
      <c r="ALW588"/>
      <c r="ALX588"/>
      <c r="ALY588"/>
      <c r="ALZ588"/>
      <c r="AMA588"/>
      <c r="AMB588"/>
      <c r="AMC588"/>
      <c r="AMD588"/>
      <c r="AME588"/>
      <c r="AMF588"/>
      <c r="AMG588"/>
      <c r="AMH588"/>
      <c r="AMI588"/>
      <c r="AMJ588"/>
    </row>
    <row r="589" spans="1:1024" ht="20" customHeight="1" x14ac:dyDescent="0.2">
      <c r="A589"/>
      <c r="B589"/>
      <c r="C589"/>
      <c r="D589"/>
      <c r="E589" s="2"/>
      <c r="F589" s="2"/>
      <c r="G589" s="271"/>
      <c r="H589" s="240"/>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c r="IW589"/>
      <c r="IX589"/>
      <c r="IY589"/>
      <c r="IZ589"/>
      <c r="JA589"/>
      <c r="JB589"/>
      <c r="JC589"/>
      <c r="JD589"/>
      <c r="JE589"/>
      <c r="JF589"/>
      <c r="JG589"/>
      <c r="JH589"/>
      <c r="JI589"/>
      <c r="JJ589"/>
      <c r="JK589"/>
      <c r="JL589"/>
      <c r="JM589"/>
      <c r="JN589"/>
      <c r="JO589"/>
      <c r="JP589"/>
      <c r="JQ589"/>
      <c r="JR589"/>
      <c r="JS589"/>
      <c r="JT589"/>
      <c r="JU589"/>
      <c r="JV589"/>
      <c r="JW589"/>
      <c r="JX589"/>
      <c r="JY589"/>
      <c r="JZ589"/>
      <c r="KA589"/>
      <c r="KB589"/>
      <c r="KC589"/>
      <c r="KD589"/>
      <c r="KE589"/>
      <c r="KF589"/>
      <c r="KG589"/>
      <c r="KH589"/>
      <c r="KI589"/>
      <c r="KJ589"/>
      <c r="KK589"/>
      <c r="KL589"/>
      <c r="KM589"/>
      <c r="KN589"/>
      <c r="KO589"/>
      <c r="KP589"/>
      <c r="KQ589"/>
      <c r="KR589"/>
      <c r="KS589"/>
      <c r="KT589"/>
      <c r="KU589"/>
      <c r="KV589"/>
      <c r="KW589"/>
      <c r="KX589"/>
      <c r="KY589"/>
      <c r="KZ589"/>
      <c r="LA589"/>
      <c r="LB589"/>
      <c r="LC589"/>
      <c r="LD589"/>
      <c r="LE589"/>
      <c r="LF589"/>
      <c r="LG589"/>
      <c r="LH589"/>
      <c r="LI589"/>
      <c r="LJ589"/>
      <c r="LK589"/>
      <c r="LL589"/>
      <c r="LM589"/>
      <c r="LN589"/>
      <c r="LO589"/>
      <c r="LP589"/>
      <c r="LQ589"/>
      <c r="LR589"/>
      <c r="LS589"/>
      <c r="LT589"/>
      <c r="LU589"/>
      <c r="LV589"/>
      <c r="LW589"/>
      <c r="LX589"/>
      <c r="LY589"/>
      <c r="LZ589"/>
      <c r="MA589"/>
      <c r="MB589"/>
      <c r="MC589"/>
      <c r="MD589"/>
      <c r="ME589"/>
      <c r="MF589"/>
      <c r="MG589"/>
      <c r="MH589"/>
      <c r="MI589"/>
      <c r="MJ589"/>
      <c r="MK589"/>
      <c r="ML589"/>
      <c r="MM589"/>
      <c r="MN589"/>
      <c r="MO589"/>
      <c r="MP589"/>
      <c r="MQ589"/>
      <c r="MR589"/>
      <c r="MS589"/>
      <c r="MT589"/>
      <c r="MU589"/>
      <c r="MV589"/>
      <c r="MW589"/>
      <c r="MX589"/>
      <c r="MY589"/>
      <c r="MZ589"/>
      <c r="NA589"/>
      <c r="NB589"/>
      <c r="NC589"/>
      <c r="ND589"/>
      <c r="NE589"/>
      <c r="NF589"/>
      <c r="NG589"/>
      <c r="NH589"/>
      <c r="NI589"/>
      <c r="NJ589"/>
      <c r="NK589"/>
      <c r="NL589"/>
      <c r="NM589"/>
      <c r="NN589"/>
      <c r="NO589"/>
      <c r="NP589"/>
      <c r="NQ589"/>
      <c r="NR589"/>
      <c r="NS589"/>
      <c r="NT589"/>
      <c r="NU589"/>
      <c r="NV589"/>
      <c r="NW589"/>
      <c r="NX589"/>
      <c r="NY589"/>
      <c r="NZ589"/>
      <c r="OA589"/>
      <c r="OB589"/>
      <c r="OC589"/>
      <c r="OD589"/>
      <c r="OE589"/>
      <c r="OF589"/>
      <c r="OG589"/>
      <c r="OH589"/>
      <c r="OI589"/>
      <c r="OJ589"/>
      <c r="OK589"/>
      <c r="OL589"/>
      <c r="OM589"/>
      <c r="ON589"/>
      <c r="OO589"/>
      <c r="OP589"/>
      <c r="OQ589"/>
      <c r="OR589"/>
      <c r="OS589"/>
      <c r="OT589"/>
      <c r="OU589"/>
      <c r="OV589"/>
      <c r="OW589"/>
      <c r="OX589"/>
      <c r="OY589"/>
      <c r="OZ589"/>
      <c r="PA589"/>
      <c r="PB589"/>
      <c r="PC589"/>
      <c r="PD589"/>
      <c r="PE589"/>
      <c r="PF589"/>
      <c r="PG589"/>
      <c r="PH589"/>
      <c r="PI589"/>
      <c r="PJ589"/>
      <c r="PK589"/>
      <c r="PL589"/>
      <c r="PM589"/>
      <c r="PN589"/>
      <c r="PO589"/>
      <c r="PP589"/>
      <c r="PQ589"/>
      <c r="PR589"/>
      <c r="PS589"/>
      <c r="PT589"/>
      <c r="PU589"/>
      <c r="PV589"/>
      <c r="PW589"/>
      <c r="PX589"/>
      <c r="PY589"/>
      <c r="PZ589"/>
      <c r="QA589"/>
      <c r="QB589"/>
      <c r="QC589"/>
      <c r="QD589"/>
      <c r="QE589"/>
      <c r="QF589"/>
      <c r="QG589"/>
      <c r="QH589"/>
      <c r="QI589"/>
      <c r="QJ589"/>
      <c r="QK589"/>
      <c r="QL589"/>
      <c r="QM589"/>
      <c r="QN589"/>
      <c r="QO589"/>
      <c r="QP589"/>
      <c r="QQ589"/>
      <c r="QR589"/>
      <c r="QS589"/>
      <c r="QT589"/>
      <c r="QU589"/>
      <c r="QV589"/>
      <c r="QW589"/>
      <c r="QX589"/>
      <c r="QY589"/>
      <c r="QZ589"/>
      <c r="RA589"/>
      <c r="RB589"/>
      <c r="RC589"/>
      <c r="RD589"/>
      <c r="RE589"/>
      <c r="RF589"/>
      <c r="RG589"/>
      <c r="RH589"/>
      <c r="RI589"/>
      <c r="RJ589"/>
      <c r="RK589"/>
      <c r="RL589"/>
      <c r="RM589"/>
      <c r="RN589"/>
      <c r="RO589"/>
      <c r="RP589"/>
      <c r="RQ589"/>
      <c r="RR589"/>
      <c r="RS589"/>
      <c r="RT589"/>
      <c r="RU589"/>
      <c r="RV589"/>
      <c r="RW589"/>
      <c r="RX589"/>
      <c r="RY589"/>
      <c r="RZ589"/>
      <c r="SA589"/>
      <c r="SB589"/>
      <c r="SC589"/>
      <c r="SD589"/>
      <c r="SE589"/>
      <c r="SF589"/>
      <c r="SG589"/>
      <c r="SH589"/>
      <c r="SI589"/>
      <c r="SJ589"/>
      <c r="SK589"/>
      <c r="SL589"/>
      <c r="SM589"/>
      <c r="SN589"/>
      <c r="SO589"/>
      <c r="SP589"/>
      <c r="SQ589"/>
      <c r="SR589"/>
      <c r="SS589"/>
      <c r="ST589"/>
      <c r="SU589"/>
      <c r="SV589"/>
      <c r="SW589"/>
      <c r="SX589"/>
      <c r="SY589"/>
      <c r="SZ589"/>
      <c r="TA589"/>
      <c r="TB589"/>
      <c r="TC589"/>
      <c r="TD589"/>
      <c r="TE589"/>
      <c r="TF589"/>
      <c r="TG589"/>
      <c r="TH589"/>
      <c r="TI589"/>
      <c r="TJ589"/>
      <c r="TK589"/>
      <c r="TL589"/>
      <c r="TM589"/>
      <c r="TN589"/>
      <c r="TO589"/>
      <c r="TP589"/>
      <c r="TQ589"/>
      <c r="TR589"/>
      <c r="TS589"/>
      <c r="TT589"/>
      <c r="TU589"/>
      <c r="TV589"/>
      <c r="TW589"/>
      <c r="TX589"/>
      <c r="TY589"/>
      <c r="TZ589"/>
      <c r="UA589"/>
      <c r="UB589"/>
      <c r="UC589"/>
      <c r="UD589"/>
      <c r="UE589"/>
      <c r="UF589"/>
      <c r="UG589"/>
      <c r="UH589"/>
      <c r="UI589"/>
      <c r="UJ589"/>
      <c r="UK589"/>
      <c r="UL589"/>
      <c r="UM589"/>
      <c r="UN589"/>
      <c r="UO589"/>
      <c r="UP589"/>
      <c r="UQ589"/>
      <c r="UR589"/>
      <c r="US589"/>
      <c r="UT589"/>
      <c r="UU589"/>
      <c r="UV589"/>
      <c r="UW589"/>
      <c r="UX589"/>
      <c r="UY589"/>
      <c r="UZ589"/>
      <c r="VA589"/>
      <c r="VB589"/>
      <c r="VC589"/>
      <c r="VD589"/>
      <c r="VE589"/>
      <c r="VF589"/>
      <c r="VG589"/>
      <c r="VH589"/>
      <c r="VI589"/>
      <c r="VJ589"/>
      <c r="VK589"/>
      <c r="VL589"/>
      <c r="VM589"/>
      <c r="VN589"/>
      <c r="VO589"/>
      <c r="VP589"/>
      <c r="VQ589"/>
      <c r="VR589"/>
      <c r="VS589"/>
      <c r="VT589"/>
      <c r="VU589"/>
      <c r="VV589"/>
      <c r="VW589"/>
      <c r="VX589"/>
      <c r="VY589"/>
      <c r="VZ589"/>
      <c r="WA589"/>
      <c r="WB589"/>
      <c r="WC589"/>
      <c r="WD589"/>
      <c r="WE589"/>
      <c r="WF589"/>
      <c r="WG589"/>
      <c r="WH589"/>
      <c r="WI589"/>
      <c r="WJ589"/>
      <c r="WK589"/>
      <c r="WL589"/>
      <c r="WM589"/>
      <c r="WN589"/>
      <c r="WO589"/>
      <c r="WP589"/>
      <c r="WQ589"/>
      <c r="WR589"/>
      <c r="WS589"/>
      <c r="WT589"/>
      <c r="WU589"/>
      <c r="WV589"/>
      <c r="WW589"/>
      <c r="WX589"/>
      <c r="WY589"/>
      <c r="WZ589"/>
      <c r="XA589"/>
      <c r="XB589"/>
      <c r="XC589"/>
      <c r="XD589"/>
      <c r="XE589"/>
      <c r="XF589"/>
      <c r="XG589"/>
      <c r="XH589"/>
      <c r="XI589"/>
      <c r="XJ589"/>
      <c r="XK589"/>
      <c r="XL589"/>
      <c r="XM589"/>
      <c r="XN589"/>
      <c r="XO589"/>
      <c r="XP589"/>
      <c r="XQ589"/>
      <c r="XR589"/>
      <c r="XS589"/>
      <c r="XT589"/>
      <c r="XU589"/>
      <c r="XV589"/>
      <c r="XW589"/>
      <c r="XX589"/>
      <c r="XY589"/>
      <c r="XZ589"/>
      <c r="YA589"/>
      <c r="YB589"/>
      <c r="YC589"/>
      <c r="YD589"/>
      <c r="YE589"/>
      <c r="YF589"/>
      <c r="YG589"/>
      <c r="YH589"/>
      <c r="YI589"/>
      <c r="YJ589"/>
      <c r="YK589"/>
      <c r="YL589"/>
      <c r="YM589"/>
      <c r="YN589"/>
      <c r="YO589"/>
      <c r="YP589"/>
      <c r="YQ589"/>
      <c r="YR589"/>
      <c r="YS589"/>
      <c r="YT589"/>
      <c r="YU589"/>
      <c r="YV589"/>
      <c r="YW589"/>
      <c r="YX589"/>
      <c r="YY589"/>
      <c r="YZ589"/>
      <c r="ZA589"/>
      <c r="ZB589"/>
      <c r="ZC589"/>
      <c r="ZD589"/>
      <c r="ZE589"/>
      <c r="ZF589"/>
      <c r="ZG589"/>
      <c r="ZH589"/>
      <c r="ZI589"/>
      <c r="ZJ589"/>
      <c r="ZK589"/>
      <c r="ZL589"/>
      <c r="ZM589"/>
      <c r="ZN589"/>
      <c r="ZO589"/>
      <c r="ZP589"/>
      <c r="ZQ589"/>
      <c r="ZR589"/>
      <c r="ZS589"/>
      <c r="ZT589"/>
      <c r="ZU589"/>
      <c r="ZV589"/>
      <c r="ZW589"/>
      <c r="ZX589"/>
      <c r="ZY589"/>
      <c r="ZZ589"/>
      <c r="AAA589"/>
      <c r="AAB589"/>
      <c r="AAC589"/>
      <c r="AAD589"/>
      <c r="AAE589"/>
      <c r="AAF589"/>
      <c r="AAG589"/>
      <c r="AAH589"/>
      <c r="AAI589"/>
      <c r="AAJ589"/>
      <c r="AAK589"/>
      <c r="AAL589"/>
      <c r="AAM589"/>
      <c r="AAN589"/>
      <c r="AAO589"/>
      <c r="AAP589"/>
      <c r="AAQ589"/>
      <c r="AAR589"/>
      <c r="AAS589"/>
      <c r="AAT589"/>
      <c r="AAU589"/>
      <c r="AAV589"/>
      <c r="AAW589"/>
      <c r="AAX589"/>
      <c r="AAY589"/>
      <c r="AAZ589"/>
      <c r="ABA589"/>
      <c r="ABB589"/>
      <c r="ABC589"/>
      <c r="ABD589"/>
      <c r="ABE589"/>
      <c r="ABF589"/>
      <c r="ABG589"/>
      <c r="ABH589"/>
      <c r="ABI589"/>
      <c r="ABJ589"/>
      <c r="ABK589"/>
      <c r="ABL589"/>
      <c r="ABM589"/>
      <c r="ABN589"/>
      <c r="ABO589"/>
      <c r="ABP589"/>
      <c r="ABQ589"/>
      <c r="ABR589"/>
      <c r="ABS589"/>
      <c r="ABT589"/>
      <c r="ABU589"/>
      <c r="ABV589"/>
      <c r="ABW589"/>
      <c r="ABX589"/>
      <c r="ABY589"/>
      <c r="ABZ589"/>
      <c r="ACA589"/>
      <c r="ACB589"/>
      <c r="ACC589"/>
      <c r="ACD589"/>
      <c r="ACE589"/>
      <c r="ACF589"/>
      <c r="ACG589"/>
      <c r="ACH589"/>
      <c r="ACI589"/>
      <c r="ACJ589"/>
      <c r="ACK589"/>
      <c r="ACL589"/>
      <c r="ACM589"/>
      <c r="ACN589"/>
      <c r="ACO589"/>
      <c r="ACP589"/>
      <c r="ACQ589"/>
      <c r="ACR589"/>
      <c r="ACS589"/>
      <c r="ACT589"/>
      <c r="ACU589"/>
      <c r="ACV589"/>
      <c r="ACW589"/>
      <c r="ACX589"/>
      <c r="ACY589"/>
      <c r="ACZ589"/>
      <c r="ADA589"/>
      <c r="ADB589"/>
      <c r="ADC589"/>
      <c r="ADD589"/>
      <c r="ADE589"/>
      <c r="ADF589"/>
      <c r="ADG589"/>
      <c r="ADH589"/>
      <c r="ADI589"/>
      <c r="ADJ589"/>
      <c r="ADK589"/>
      <c r="ADL589"/>
      <c r="ADM589"/>
      <c r="ADN589"/>
      <c r="ADO589"/>
      <c r="ADP589"/>
      <c r="ADQ589"/>
      <c r="ADR589"/>
      <c r="ADS589"/>
      <c r="ADT589"/>
      <c r="ADU589"/>
      <c r="ADV589"/>
      <c r="ADW589"/>
      <c r="ADX589"/>
      <c r="ADY589"/>
      <c r="ADZ589"/>
      <c r="AEA589"/>
      <c r="AEB589"/>
      <c r="AEC589"/>
      <c r="AED589"/>
      <c r="AEE589"/>
      <c r="AEF589"/>
      <c r="AEG589"/>
      <c r="AEH589"/>
      <c r="AEI589"/>
      <c r="AEJ589"/>
      <c r="AEK589"/>
      <c r="AEL589"/>
      <c r="AEM589"/>
      <c r="AEN589"/>
      <c r="AEO589"/>
      <c r="AEP589"/>
      <c r="AEQ589"/>
      <c r="AER589"/>
      <c r="AES589"/>
      <c r="AET589"/>
      <c r="AEU589"/>
      <c r="AEV589"/>
      <c r="AEW589"/>
      <c r="AEX589"/>
      <c r="AEY589"/>
      <c r="AEZ589"/>
      <c r="AFA589"/>
      <c r="AFB589"/>
      <c r="AFC589"/>
      <c r="AFD589"/>
      <c r="AFE589"/>
      <c r="AFF589"/>
      <c r="AFG589"/>
      <c r="AFH589"/>
      <c r="AFI589"/>
      <c r="AFJ589"/>
      <c r="AFK589"/>
      <c r="AFL589"/>
      <c r="AFM589"/>
      <c r="AFN589"/>
      <c r="AFO589"/>
      <c r="AFP589"/>
      <c r="AFQ589"/>
      <c r="AFR589"/>
      <c r="AFS589"/>
      <c r="AFT589"/>
      <c r="AFU589"/>
      <c r="AFV589"/>
      <c r="AFW589"/>
      <c r="AFX589"/>
      <c r="AFY589"/>
      <c r="AFZ589"/>
      <c r="AGA589"/>
      <c r="AGB589"/>
      <c r="AGC589"/>
      <c r="AGD589"/>
      <c r="AGE589"/>
      <c r="AGF589"/>
      <c r="AGG589"/>
      <c r="AGH589"/>
      <c r="AGI589"/>
      <c r="AGJ589"/>
      <c r="AGK589"/>
      <c r="AGL589"/>
      <c r="AGM589"/>
      <c r="AGN589"/>
      <c r="AGO589"/>
      <c r="AGP589"/>
      <c r="AGQ589"/>
      <c r="AGR589"/>
      <c r="AGS589"/>
      <c r="AGT589"/>
      <c r="AGU589"/>
      <c r="AGV589"/>
      <c r="AGW589"/>
      <c r="AGX589"/>
      <c r="AGY589"/>
      <c r="AGZ589"/>
      <c r="AHA589"/>
      <c r="AHB589"/>
      <c r="AHC589"/>
      <c r="AHD589"/>
      <c r="AHE589"/>
      <c r="AHF589"/>
      <c r="AHG589"/>
      <c r="AHH589"/>
      <c r="AHI589"/>
      <c r="AHJ589"/>
      <c r="AHK589"/>
      <c r="AHL589"/>
      <c r="AHM589"/>
      <c r="AHN589"/>
      <c r="AHO589"/>
      <c r="AHP589"/>
      <c r="AHQ589"/>
      <c r="AHR589"/>
      <c r="AHS589"/>
      <c r="AHT589"/>
      <c r="AHU589"/>
      <c r="AHV589"/>
      <c r="AHW589"/>
      <c r="AHX589"/>
      <c r="AHY589"/>
      <c r="AHZ589"/>
      <c r="AIA589"/>
      <c r="AIB589"/>
      <c r="AIC589"/>
      <c r="AID589"/>
      <c r="AIE589"/>
      <c r="AIF589"/>
      <c r="AIG589"/>
      <c r="AIH589"/>
      <c r="AII589"/>
      <c r="AIJ589"/>
      <c r="AIK589"/>
      <c r="AIL589"/>
      <c r="AIM589"/>
      <c r="AIN589"/>
      <c r="AIO589"/>
      <c r="AIP589"/>
      <c r="AIQ589"/>
      <c r="AIR589"/>
      <c r="AIS589"/>
      <c r="AIT589"/>
      <c r="AIU589"/>
      <c r="AIV589"/>
      <c r="AIW589"/>
      <c r="AIX589"/>
      <c r="AIY589"/>
      <c r="AIZ589"/>
      <c r="AJA589"/>
      <c r="AJB589"/>
      <c r="AJC589"/>
      <c r="AJD589"/>
      <c r="AJE589"/>
      <c r="AJF589"/>
      <c r="AJG589"/>
      <c r="AJH589"/>
      <c r="AJI589"/>
      <c r="AJJ589"/>
      <c r="AJK589"/>
      <c r="AJL589"/>
      <c r="AJM589"/>
      <c r="AJN589"/>
      <c r="AJO589"/>
      <c r="AJP589"/>
      <c r="AJQ589"/>
      <c r="AJR589"/>
      <c r="AJS589"/>
      <c r="AJT589"/>
      <c r="AJU589"/>
      <c r="AJV589"/>
      <c r="AJW589"/>
      <c r="AJX589"/>
      <c r="AJY589"/>
      <c r="AJZ589"/>
      <c r="AKA589"/>
      <c r="AKB589"/>
      <c r="AKC589"/>
      <c r="AKD589"/>
      <c r="AKE589"/>
      <c r="AKF589"/>
      <c r="AKG589"/>
      <c r="AKH589"/>
      <c r="AKI589"/>
      <c r="AKJ589"/>
      <c r="AKK589"/>
      <c r="AKL589"/>
      <c r="AKM589"/>
      <c r="AKN589"/>
      <c r="AKO589"/>
      <c r="AKP589"/>
      <c r="AKQ589"/>
      <c r="AKR589"/>
      <c r="AKS589"/>
      <c r="AKT589"/>
      <c r="AKU589"/>
      <c r="AKV589"/>
      <c r="AKW589"/>
      <c r="AKX589"/>
      <c r="AKY589"/>
      <c r="AKZ589"/>
      <c r="ALA589"/>
      <c r="ALB589"/>
      <c r="ALC589"/>
      <c r="ALD589"/>
      <c r="ALE589"/>
      <c r="ALF589"/>
      <c r="ALG589"/>
      <c r="ALH589"/>
      <c r="ALI589"/>
      <c r="ALJ589"/>
      <c r="ALK589"/>
      <c r="ALL589"/>
      <c r="ALM589"/>
      <c r="ALN589"/>
      <c r="ALO589"/>
      <c r="ALP589"/>
      <c r="ALQ589"/>
      <c r="ALR589"/>
      <c r="ALS589"/>
      <c r="ALT589"/>
      <c r="ALU589"/>
      <c r="ALV589"/>
      <c r="ALW589"/>
      <c r="ALX589"/>
      <c r="ALY589"/>
      <c r="ALZ589"/>
      <c r="AMA589"/>
      <c r="AMB589"/>
      <c r="AMC589"/>
      <c r="AMD589"/>
      <c r="AME589"/>
      <c r="AMF589"/>
      <c r="AMG589"/>
      <c r="AMH589"/>
      <c r="AMI589"/>
      <c r="AMJ589"/>
    </row>
    <row r="590" spans="1:1024" ht="20" customHeight="1" x14ac:dyDescent="0.2">
      <c r="A590"/>
      <c r="B590"/>
      <c r="C590"/>
      <c r="D590"/>
      <c r="E590" s="2"/>
      <c r="F590" s="2"/>
      <c r="G590" s="271"/>
      <c r="H590" s="24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c r="IW590"/>
      <c r="IX590"/>
      <c r="IY590"/>
      <c r="IZ590"/>
      <c r="JA590"/>
      <c r="JB590"/>
      <c r="JC590"/>
      <c r="JD590"/>
      <c r="JE590"/>
      <c r="JF590"/>
      <c r="JG590"/>
      <c r="JH590"/>
      <c r="JI590"/>
      <c r="JJ590"/>
      <c r="JK590"/>
      <c r="JL590"/>
      <c r="JM590"/>
      <c r="JN590"/>
      <c r="JO590"/>
      <c r="JP590"/>
      <c r="JQ590"/>
      <c r="JR590"/>
      <c r="JS590"/>
      <c r="JT590"/>
      <c r="JU590"/>
      <c r="JV590"/>
      <c r="JW590"/>
      <c r="JX590"/>
      <c r="JY590"/>
      <c r="JZ590"/>
      <c r="KA590"/>
      <c r="KB590"/>
      <c r="KC590"/>
      <c r="KD590"/>
      <c r="KE590"/>
      <c r="KF590"/>
      <c r="KG590"/>
      <c r="KH590"/>
      <c r="KI590"/>
      <c r="KJ590"/>
      <c r="KK590"/>
      <c r="KL590"/>
      <c r="KM590"/>
      <c r="KN590"/>
      <c r="KO590"/>
      <c r="KP590"/>
      <c r="KQ590"/>
      <c r="KR590"/>
      <c r="KS590"/>
      <c r="KT590"/>
      <c r="KU590"/>
      <c r="KV590"/>
      <c r="KW590"/>
      <c r="KX590"/>
      <c r="KY590"/>
      <c r="KZ590"/>
      <c r="LA590"/>
      <c r="LB590"/>
      <c r="LC590"/>
      <c r="LD590"/>
      <c r="LE590"/>
      <c r="LF590"/>
      <c r="LG590"/>
      <c r="LH590"/>
      <c r="LI590"/>
      <c r="LJ590"/>
      <c r="LK590"/>
      <c r="LL590"/>
      <c r="LM590"/>
      <c r="LN590"/>
      <c r="LO590"/>
      <c r="LP590"/>
      <c r="LQ590"/>
      <c r="LR590"/>
      <c r="LS590"/>
      <c r="LT590"/>
      <c r="LU590"/>
      <c r="LV590"/>
      <c r="LW590"/>
      <c r="LX590"/>
      <c r="LY590"/>
      <c r="LZ590"/>
      <c r="MA590"/>
      <c r="MB590"/>
      <c r="MC590"/>
      <c r="MD590"/>
      <c r="ME590"/>
      <c r="MF590"/>
      <c r="MG590"/>
      <c r="MH590"/>
      <c r="MI590"/>
      <c r="MJ590"/>
      <c r="MK590"/>
      <c r="ML590"/>
      <c r="MM590"/>
      <c r="MN590"/>
      <c r="MO590"/>
      <c r="MP590"/>
      <c r="MQ590"/>
      <c r="MR590"/>
      <c r="MS590"/>
      <c r="MT590"/>
      <c r="MU590"/>
      <c r="MV590"/>
      <c r="MW590"/>
      <c r="MX590"/>
      <c r="MY590"/>
      <c r="MZ590"/>
      <c r="NA590"/>
      <c r="NB590"/>
      <c r="NC590"/>
      <c r="ND590"/>
      <c r="NE590"/>
      <c r="NF590"/>
      <c r="NG590"/>
      <c r="NH590"/>
      <c r="NI590"/>
      <c r="NJ590"/>
      <c r="NK590"/>
      <c r="NL590"/>
      <c r="NM590"/>
      <c r="NN590"/>
      <c r="NO590"/>
      <c r="NP590"/>
      <c r="NQ590"/>
      <c r="NR590"/>
      <c r="NS590"/>
      <c r="NT590"/>
      <c r="NU590"/>
      <c r="NV590"/>
      <c r="NW590"/>
      <c r="NX590"/>
      <c r="NY590"/>
      <c r="NZ590"/>
      <c r="OA590"/>
      <c r="OB590"/>
      <c r="OC590"/>
      <c r="OD590"/>
      <c r="OE590"/>
      <c r="OF590"/>
      <c r="OG590"/>
      <c r="OH590"/>
      <c r="OI590"/>
      <c r="OJ590"/>
      <c r="OK590"/>
      <c r="OL590"/>
      <c r="OM590"/>
      <c r="ON590"/>
      <c r="OO590"/>
      <c r="OP590"/>
      <c r="OQ590"/>
      <c r="OR590"/>
      <c r="OS590"/>
      <c r="OT590"/>
      <c r="OU590"/>
      <c r="OV590"/>
      <c r="OW590"/>
      <c r="OX590"/>
      <c r="OY590"/>
      <c r="OZ590"/>
      <c r="PA590"/>
      <c r="PB590"/>
      <c r="PC590"/>
      <c r="PD590"/>
      <c r="PE590"/>
      <c r="PF590"/>
      <c r="PG590"/>
      <c r="PH590"/>
      <c r="PI590"/>
      <c r="PJ590"/>
      <c r="PK590"/>
      <c r="PL590"/>
      <c r="PM590"/>
      <c r="PN590"/>
      <c r="PO590"/>
      <c r="PP590"/>
      <c r="PQ590"/>
      <c r="PR590"/>
      <c r="PS590"/>
      <c r="PT590"/>
      <c r="PU590"/>
      <c r="PV590"/>
      <c r="PW590"/>
      <c r="PX590"/>
      <c r="PY590"/>
      <c r="PZ590"/>
      <c r="QA590"/>
      <c r="QB590"/>
      <c r="QC590"/>
      <c r="QD590"/>
      <c r="QE590"/>
      <c r="QF590"/>
      <c r="QG590"/>
      <c r="QH590"/>
      <c r="QI590"/>
      <c r="QJ590"/>
      <c r="QK590"/>
      <c r="QL590"/>
      <c r="QM590"/>
      <c r="QN590"/>
      <c r="QO590"/>
      <c r="QP590"/>
      <c r="QQ590"/>
      <c r="QR590"/>
      <c r="QS590"/>
      <c r="QT590"/>
      <c r="QU590"/>
      <c r="QV590"/>
      <c r="QW590"/>
      <c r="QX590"/>
      <c r="QY590"/>
      <c r="QZ590"/>
      <c r="RA590"/>
      <c r="RB590"/>
      <c r="RC590"/>
      <c r="RD590"/>
      <c r="RE590"/>
      <c r="RF590"/>
      <c r="RG590"/>
      <c r="RH590"/>
      <c r="RI590"/>
      <c r="RJ590"/>
      <c r="RK590"/>
      <c r="RL590"/>
      <c r="RM590"/>
      <c r="RN590"/>
      <c r="RO590"/>
      <c r="RP590"/>
      <c r="RQ590"/>
      <c r="RR590"/>
      <c r="RS590"/>
      <c r="RT590"/>
      <c r="RU590"/>
      <c r="RV590"/>
      <c r="RW590"/>
      <c r="RX590"/>
      <c r="RY590"/>
      <c r="RZ590"/>
      <c r="SA590"/>
      <c r="SB590"/>
      <c r="SC590"/>
      <c r="SD590"/>
      <c r="SE590"/>
      <c r="SF590"/>
      <c r="SG590"/>
      <c r="SH590"/>
      <c r="SI590"/>
      <c r="SJ590"/>
      <c r="SK590"/>
      <c r="SL590"/>
      <c r="SM590"/>
      <c r="SN590"/>
      <c r="SO590"/>
      <c r="SP590"/>
      <c r="SQ590"/>
      <c r="SR590"/>
      <c r="SS590"/>
      <c r="ST590"/>
      <c r="SU590"/>
      <c r="SV590"/>
      <c r="SW590"/>
      <c r="SX590"/>
      <c r="SY590"/>
      <c r="SZ590"/>
      <c r="TA590"/>
      <c r="TB590"/>
      <c r="TC590"/>
      <c r="TD590"/>
      <c r="TE590"/>
      <c r="TF590"/>
      <c r="TG590"/>
      <c r="TH590"/>
      <c r="TI590"/>
      <c r="TJ590"/>
      <c r="TK590"/>
      <c r="TL590"/>
      <c r="TM590"/>
      <c r="TN590"/>
      <c r="TO590"/>
      <c r="TP590"/>
      <c r="TQ590"/>
      <c r="TR590"/>
      <c r="TS590"/>
      <c r="TT590"/>
      <c r="TU590"/>
      <c r="TV590"/>
      <c r="TW590"/>
      <c r="TX590"/>
      <c r="TY590"/>
      <c r="TZ590"/>
      <c r="UA590"/>
      <c r="UB590"/>
      <c r="UC590"/>
      <c r="UD590"/>
      <c r="UE590"/>
      <c r="UF590"/>
      <c r="UG590"/>
      <c r="UH590"/>
      <c r="UI590"/>
      <c r="UJ590"/>
      <c r="UK590"/>
      <c r="UL590"/>
      <c r="UM590"/>
      <c r="UN590"/>
      <c r="UO590"/>
      <c r="UP590"/>
      <c r="UQ590"/>
      <c r="UR590"/>
      <c r="US590"/>
      <c r="UT590"/>
      <c r="UU590"/>
      <c r="UV590"/>
      <c r="UW590"/>
      <c r="UX590"/>
      <c r="UY590"/>
      <c r="UZ590"/>
      <c r="VA590"/>
      <c r="VB590"/>
      <c r="VC590"/>
      <c r="VD590"/>
      <c r="VE590"/>
      <c r="VF590"/>
      <c r="VG590"/>
      <c r="VH590"/>
      <c r="VI590"/>
      <c r="VJ590"/>
      <c r="VK590"/>
      <c r="VL590"/>
      <c r="VM590"/>
      <c r="VN590"/>
      <c r="VO590"/>
      <c r="VP590"/>
      <c r="VQ590"/>
      <c r="VR590"/>
      <c r="VS590"/>
      <c r="VT590"/>
      <c r="VU590"/>
      <c r="VV590"/>
      <c r="VW590"/>
      <c r="VX590"/>
      <c r="VY590"/>
      <c r="VZ590"/>
      <c r="WA590"/>
      <c r="WB590"/>
      <c r="WC590"/>
      <c r="WD590"/>
      <c r="WE590"/>
      <c r="WF590"/>
      <c r="WG590"/>
      <c r="WH590"/>
      <c r="WI590"/>
      <c r="WJ590"/>
      <c r="WK590"/>
      <c r="WL590"/>
      <c r="WM590"/>
      <c r="WN590"/>
      <c r="WO590"/>
      <c r="WP590"/>
      <c r="WQ590"/>
      <c r="WR590"/>
      <c r="WS590"/>
      <c r="WT590"/>
      <c r="WU590"/>
      <c r="WV590"/>
      <c r="WW590"/>
      <c r="WX590"/>
      <c r="WY590"/>
      <c r="WZ590"/>
      <c r="XA590"/>
      <c r="XB590"/>
      <c r="XC590"/>
      <c r="XD590"/>
      <c r="XE590"/>
      <c r="XF590"/>
      <c r="XG590"/>
      <c r="XH590"/>
      <c r="XI590"/>
      <c r="XJ590"/>
      <c r="XK590"/>
      <c r="XL590"/>
      <c r="XM590"/>
      <c r="XN590"/>
      <c r="XO590"/>
      <c r="XP590"/>
      <c r="XQ590"/>
      <c r="XR590"/>
      <c r="XS590"/>
      <c r="XT590"/>
      <c r="XU590"/>
      <c r="XV590"/>
      <c r="XW590"/>
      <c r="XX590"/>
      <c r="XY590"/>
      <c r="XZ590"/>
      <c r="YA590"/>
      <c r="YB590"/>
      <c r="YC590"/>
      <c r="YD590"/>
      <c r="YE590"/>
      <c r="YF590"/>
      <c r="YG590"/>
      <c r="YH590"/>
      <c r="YI590"/>
      <c r="YJ590"/>
      <c r="YK590"/>
      <c r="YL590"/>
      <c r="YM590"/>
      <c r="YN590"/>
      <c r="YO590"/>
      <c r="YP590"/>
      <c r="YQ590"/>
      <c r="YR590"/>
      <c r="YS590"/>
      <c r="YT590"/>
      <c r="YU590"/>
      <c r="YV590"/>
      <c r="YW590"/>
      <c r="YX590"/>
      <c r="YY590"/>
      <c r="YZ590"/>
      <c r="ZA590"/>
      <c r="ZB590"/>
      <c r="ZC590"/>
      <c r="ZD590"/>
      <c r="ZE590"/>
      <c r="ZF590"/>
      <c r="ZG590"/>
      <c r="ZH590"/>
      <c r="ZI590"/>
      <c r="ZJ590"/>
      <c r="ZK590"/>
      <c r="ZL590"/>
      <c r="ZM590"/>
      <c r="ZN590"/>
      <c r="ZO590"/>
      <c r="ZP590"/>
      <c r="ZQ590"/>
      <c r="ZR590"/>
      <c r="ZS590"/>
      <c r="ZT590"/>
      <c r="ZU590"/>
      <c r="ZV590"/>
      <c r="ZW590"/>
      <c r="ZX590"/>
      <c r="ZY590"/>
      <c r="ZZ590"/>
      <c r="AAA590"/>
      <c r="AAB590"/>
      <c r="AAC590"/>
      <c r="AAD590"/>
      <c r="AAE590"/>
      <c r="AAF590"/>
      <c r="AAG590"/>
      <c r="AAH590"/>
      <c r="AAI590"/>
      <c r="AAJ590"/>
      <c r="AAK590"/>
      <c r="AAL590"/>
      <c r="AAM590"/>
      <c r="AAN590"/>
      <c r="AAO590"/>
      <c r="AAP590"/>
      <c r="AAQ590"/>
      <c r="AAR590"/>
      <c r="AAS590"/>
      <c r="AAT590"/>
      <c r="AAU590"/>
      <c r="AAV590"/>
      <c r="AAW590"/>
      <c r="AAX590"/>
      <c r="AAY590"/>
      <c r="AAZ590"/>
      <c r="ABA590"/>
      <c r="ABB590"/>
      <c r="ABC590"/>
      <c r="ABD590"/>
      <c r="ABE590"/>
      <c r="ABF590"/>
      <c r="ABG590"/>
      <c r="ABH590"/>
      <c r="ABI590"/>
      <c r="ABJ590"/>
      <c r="ABK590"/>
      <c r="ABL590"/>
      <c r="ABM590"/>
      <c r="ABN590"/>
      <c r="ABO590"/>
      <c r="ABP590"/>
      <c r="ABQ590"/>
      <c r="ABR590"/>
      <c r="ABS590"/>
      <c r="ABT590"/>
      <c r="ABU590"/>
      <c r="ABV590"/>
      <c r="ABW590"/>
      <c r="ABX590"/>
      <c r="ABY590"/>
      <c r="ABZ590"/>
      <c r="ACA590"/>
      <c r="ACB590"/>
      <c r="ACC590"/>
      <c r="ACD590"/>
      <c r="ACE590"/>
      <c r="ACF590"/>
      <c r="ACG590"/>
      <c r="ACH590"/>
      <c r="ACI590"/>
      <c r="ACJ590"/>
      <c r="ACK590"/>
      <c r="ACL590"/>
      <c r="ACM590"/>
      <c r="ACN590"/>
      <c r="ACO590"/>
      <c r="ACP590"/>
      <c r="ACQ590"/>
      <c r="ACR590"/>
      <c r="ACS590"/>
      <c r="ACT590"/>
      <c r="ACU590"/>
      <c r="ACV590"/>
      <c r="ACW590"/>
      <c r="ACX590"/>
      <c r="ACY590"/>
      <c r="ACZ590"/>
      <c r="ADA590"/>
      <c r="ADB590"/>
      <c r="ADC590"/>
      <c r="ADD590"/>
      <c r="ADE590"/>
      <c r="ADF590"/>
      <c r="ADG590"/>
      <c r="ADH590"/>
      <c r="ADI590"/>
      <c r="ADJ590"/>
      <c r="ADK590"/>
      <c r="ADL590"/>
      <c r="ADM590"/>
      <c r="ADN590"/>
      <c r="ADO590"/>
      <c r="ADP590"/>
      <c r="ADQ590"/>
      <c r="ADR590"/>
      <c r="ADS590"/>
      <c r="ADT590"/>
      <c r="ADU590"/>
      <c r="ADV590"/>
      <c r="ADW590"/>
      <c r="ADX590"/>
      <c r="ADY590"/>
      <c r="ADZ590"/>
      <c r="AEA590"/>
      <c r="AEB590"/>
      <c r="AEC590"/>
      <c r="AED590"/>
      <c r="AEE590"/>
      <c r="AEF590"/>
      <c r="AEG590"/>
      <c r="AEH590"/>
      <c r="AEI590"/>
      <c r="AEJ590"/>
      <c r="AEK590"/>
      <c r="AEL590"/>
      <c r="AEM590"/>
      <c r="AEN590"/>
      <c r="AEO590"/>
      <c r="AEP590"/>
      <c r="AEQ590"/>
      <c r="AER590"/>
      <c r="AES590"/>
      <c r="AET590"/>
      <c r="AEU590"/>
      <c r="AEV590"/>
      <c r="AEW590"/>
      <c r="AEX590"/>
      <c r="AEY590"/>
      <c r="AEZ590"/>
      <c r="AFA590"/>
      <c r="AFB590"/>
      <c r="AFC590"/>
      <c r="AFD590"/>
      <c r="AFE590"/>
      <c r="AFF590"/>
      <c r="AFG590"/>
      <c r="AFH590"/>
      <c r="AFI590"/>
      <c r="AFJ590"/>
      <c r="AFK590"/>
      <c r="AFL590"/>
      <c r="AFM590"/>
      <c r="AFN590"/>
      <c r="AFO590"/>
      <c r="AFP590"/>
      <c r="AFQ590"/>
      <c r="AFR590"/>
      <c r="AFS590"/>
      <c r="AFT590"/>
      <c r="AFU590"/>
      <c r="AFV590"/>
      <c r="AFW590"/>
      <c r="AFX590"/>
      <c r="AFY590"/>
      <c r="AFZ590"/>
      <c r="AGA590"/>
      <c r="AGB590"/>
      <c r="AGC590"/>
      <c r="AGD590"/>
      <c r="AGE590"/>
      <c r="AGF590"/>
      <c r="AGG590"/>
      <c r="AGH590"/>
      <c r="AGI590"/>
      <c r="AGJ590"/>
      <c r="AGK590"/>
      <c r="AGL590"/>
      <c r="AGM590"/>
      <c r="AGN590"/>
      <c r="AGO590"/>
      <c r="AGP590"/>
      <c r="AGQ590"/>
      <c r="AGR590"/>
      <c r="AGS590"/>
      <c r="AGT590"/>
      <c r="AGU590"/>
      <c r="AGV590"/>
      <c r="AGW590"/>
      <c r="AGX590"/>
      <c r="AGY590"/>
      <c r="AGZ590"/>
      <c r="AHA590"/>
      <c r="AHB590"/>
      <c r="AHC590"/>
      <c r="AHD590"/>
      <c r="AHE590"/>
      <c r="AHF590"/>
      <c r="AHG590"/>
      <c r="AHH590"/>
      <c r="AHI590"/>
      <c r="AHJ590"/>
      <c r="AHK590"/>
      <c r="AHL590"/>
      <c r="AHM590"/>
      <c r="AHN590"/>
      <c r="AHO590"/>
      <c r="AHP590"/>
      <c r="AHQ590"/>
      <c r="AHR590"/>
      <c r="AHS590"/>
      <c r="AHT590"/>
      <c r="AHU590"/>
      <c r="AHV590"/>
      <c r="AHW590"/>
      <c r="AHX590"/>
      <c r="AHY590"/>
      <c r="AHZ590"/>
      <c r="AIA590"/>
      <c r="AIB590"/>
      <c r="AIC590"/>
      <c r="AID590"/>
      <c r="AIE590"/>
      <c r="AIF590"/>
      <c r="AIG590"/>
      <c r="AIH590"/>
      <c r="AII590"/>
      <c r="AIJ590"/>
      <c r="AIK590"/>
      <c r="AIL590"/>
      <c r="AIM590"/>
      <c r="AIN590"/>
      <c r="AIO590"/>
      <c r="AIP590"/>
      <c r="AIQ590"/>
      <c r="AIR590"/>
      <c r="AIS590"/>
      <c r="AIT590"/>
      <c r="AIU590"/>
      <c r="AIV590"/>
      <c r="AIW590"/>
      <c r="AIX590"/>
      <c r="AIY590"/>
      <c r="AIZ590"/>
      <c r="AJA590"/>
      <c r="AJB590"/>
      <c r="AJC590"/>
      <c r="AJD590"/>
      <c r="AJE590"/>
      <c r="AJF590"/>
      <c r="AJG590"/>
      <c r="AJH590"/>
      <c r="AJI590"/>
      <c r="AJJ590"/>
      <c r="AJK590"/>
      <c r="AJL590"/>
      <c r="AJM590"/>
      <c r="AJN590"/>
      <c r="AJO590"/>
      <c r="AJP590"/>
      <c r="AJQ590"/>
      <c r="AJR590"/>
      <c r="AJS590"/>
      <c r="AJT590"/>
      <c r="AJU590"/>
      <c r="AJV590"/>
      <c r="AJW590"/>
      <c r="AJX590"/>
      <c r="AJY590"/>
      <c r="AJZ590"/>
      <c r="AKA590"/>
      <c r="AKB590"/>
      <c r="AKC590"/>
      <c r="AKD590"/>
      <c r="AKE590"/>
      <c r="AKF590"/>
      <c r="AKG590"/>
      <c r="AKH590"/>
      <c r="AKI590"/>
      <c r="AKJ590"/>
      <c r="AKK590"/>
      <c r="AKL590"/>
      <c r="AKM590"/>
      <c r="AKN590"/>
      <c r="AKO590"/>
      <c r="AKP590"/>
      <c r="AKQ590"/>
      <c r="AKR590"/>
      <c r="AKS590"/>
      <c r="AKT590"/>
      <c r="AKU590"/>
      <c r="AKV590"/>
      <c r="AKW590"/>
      <c r="AKX590"/>
      <c r="AKY590"/>
      <c r="AKZ590"/>
      <c r="ALA590"/>
      <c r="ALB590"/>
      <c r="ALC590"/>
      <c r="ALD590"/>
      <c r="ALE590"/>
      <c r="ALF590"/>
      <c r="ALG590"/>
      <c r="ALH590"/>
      <c r="ALI590"/>
      <c r="ALJ590"/>
      <c r="ALK590"/>
      <c r="ALL590"/>
      <c r="ALM590"/>
      <c r="ALN590"/>
      <c r="ALO590"/>
      <c r="ALP590"/>
      <c r="ALQ590"/>
      <c r="ALR590"/>
      <c r="ALS590"/>
      <c r="ALT590"/>
      <c r="ALU590"/>
      <c r="ALV590"/>
      <c r="ALW590"/>
      <c r="ALX590"/>
      <c r="ALY590"/>
      <c r="ALZ590"/>
      <c r="AMA590"/>
      <c r="AMB590"/>
      <c r="AMC590"/>
      <c r="AMD590"/>
      <c r="AME590"/>
      <c r="AMF590"/>
      <c r="AMG590"/>
      <c r="AMH590"/>
      <c r="AMI590"/>
      <c r="AMJ590"/>
    </row>
    <row r="591" spans="1:1024" ht="20" customHeight="1" x14ac:dyDescent="0.2">
      <c r="A591"/>
      <c r="B591"/>
      <c r="C591"/>
      <c r="D591"/>
      <c r="E591" s="2"/>
      <c r="F591" s="2"/>
      <c r="G591" s="271"/>
      <c r="H591" s="240"/>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c r="AAA591"/>
      <c r="AAB591"/>
      <c r="AAC591"/>
      <c r="AAD591"/>
      <c r="AAE591"/>
      <c r="AAF591"/>
      <c r="AAG591"/>
      <c r="AAH591"/>
      <c r="AAI591"/>
      <c r="AAJ591"/>
      <c r="AAK591"/>
      <c r="AAL591"/>
      <c r="AAM591"/>
      <c r="AAN591"/>
      <c r="AAO591"/>
      <c r="AAP591"/>
      <c r="AAQ591"/>
      <c r="AAR591"/>
      <c r="AAS591"/>
      <c r="AAT591"/>
      <c r="AAU591"/>
      <c r="AAV591"/>
      <c r="AAW591"/>
      <c r="AAX591"/>
      <c r="AAY591"/>
      <c r="AAZ591"/>
      <c r="ABA591"/>
      <c r="ABB591"/>
      <c r="ABC591"/>
      <c r="ABD591"/>
      <c r="ABE591"/>
      <c r="ABF591"/>
      <c r="ABG591"/>
      <c r="ABH591"/>
      <c r="ABI591"/>
      <c r="ABJ591"/>
      <c r="ABK591"/>
      <c r="ABL591"/>
      <c r="ABM591"/>
      <c r="ABN591"/>
      <c r="ABO591"/>
      <c r="ABP591"/>
      <c r="ABQ591"/>
      <c r="ABR591"/>
      <c r="ABS591"/>
      <c r="ABT591"/>
      <c r="ABU591"/>
      <c r="ABV591"/>
      <c r="ABW591"/>
      <c r="ABX591"/>
      <c r="ABY591"/>
      <c r="ABZ591"/>
      <c r="ACA591"/>
      <c r="ACB591"/>
      <c r="ACC591"/>
      <c r="ACD591"/>
      <c r="ACE591"/>
      <c r="ACF591"/>
      <c r="ACG591"/>
      <c r="ACH591"/>
      <c r="ACI591"/>
      <c r="ACJ591"/>
      <c r="ACK591"/>
      <c r="ACL591"/>
      <c r="ACM591"/>
      <c r="ACN591"/>
      <c r="ACO591"/>
      <c r="ACP591"/>
      <c r="ACQ591"/>
      <c r="ACR591"/>
      <c r="ACS591"/>
      <c r="ACT591"/>
      <c r="ACU591"/>
      <c r="ACV591"/>
      <c r="ACW591"/>
      <c r="ACX591"/>
      <c r="ACY591"/>
      <c r="ACZ591"/>
      <c r="ADA591"/>
      <c r="ADB591"/>
      <c r="ADC591"/>
      <c r="ADD591"/>
      <c r="ADE591"/>
      <c r="ADF591"/>
      <c r="ADG591"/>
      <c r="ADH591"/>
      <c r="ADI591"/>
      <c r="ADJ591"/>
      <c r="ADK591"/>
      <c r="ADL591"/>
      <c r="ADM591"/>
      <c r="ADN591"/>
      <c r="ADO591"/>
      <c r="ADP591"/>
      <c r="ADQ591"/>
      <c r="ADR591"/>
      <c r="ADS591"/>
      <c r="ADT591"/>
      <c r="ADU591"/>
      <c r="ADV591"/>
      <c r="ADW591"/>
      <c r="ADX591"/>
      <c r="ADY591"/>
      <c r="ADZ591"/>
      <c r="AEA591"/>
      <c r="AEB591"/>
      <c r="AEC591"/>
      <c r="AED591"/>
      <c r="AEE591"/>
      <c r="AEF591"/>
      <c r="AEG591"/>
      <c r="AEH591"/>
      <c r="AEI591"/>
      <c r="AEJ591"/>
      <c r="AEK591"/>
      <c r="AEL591"/>
      <c r="AEM591"/>
      <c r="AEN591"/>
      <c r="AEO591"/>
      <c r="AEP591"/>
      <c r="AEQ591"/>
      <c r="AER591"/>
      <c r="AES591"/>
      <c r="AET591"/>
      <c r="AEU591"/>
      <c r="AEV591"/>
      <c r="AEW591"/>
      <c r="AEX591"/>
      <c r="AEY591"/>
      <c r="AEZ591"/>
      <c r="AFA591"/>
      <c r="AFB591"/>
      <c r="AFC591"/>
      <c r="AFD591"/>
      <c r="AFE591"/>
      <c r="AFF591"/>
      <c r="AFG591"/>
      <c r="AFH591"/>
      <c r="AFI591"/>
      <c r="AFJ591"/>
      <c r="AFK591"/>
      <c r="AFL591"/>
      <c r="AFM591"/>
      <c r="AFN591"/>
      <c r="AFO591"/>
      <c r="AFP591"/>
      <c r="AFQ591"/>
      <c r="AFR591"/>
      <c r="AFS591"/>
      <c r="AFT591"/>
      <c r="AFU591"/>
      <c r="AFV591"/>
      <c r="AFW591"/>
      <c r="AFX591"/>
      <c r="AFY591"/>
      <c r="AFZ591"/>
      <c r="AGA591"/>
      <c r="AGB591"/>
      <c r="AGC591"/>
      <c r="AGD591"/>
      <c r="AGE591"/>
      <c r="AGF591"/>
      <c r="AGG591"/>
      <c r="AGH591"/>
      <c r="AGI591"/>
      <c r="AGJ591"/>
      <c r="AGK591"/>
      <c r="AGL591"/>
      <c r="AGM591"/>
      <c r="AGN591"/>
      <c r="AGO591"/>
      <c r="AGP591"/>
      <c r="AGQ591"/>
      <c r="AGR591"/>
      <c r="AGS591"/>
      <c r="AGT591"/>
      <c r="AGU591"/>
      <c r="AGV591"/>
      <c r="AGW591"/>
      <c r="AGX591"/>
      <c r="AGY591"/>
      <c r="AGZ591"/>
      <c r="AHA591"/>
      <c r="AHB591"/>
      <c r="AHC591"/>
      <c r="AHD591"/>
      <c r="AHE591"/>
      <c r="AHF591"/>
      <c r="AHG591"/>
      <c r="AHH591"/>
      <c r="AHI591"/>
      <c r="AHJ591"/>
      <c r="AHK591"/>
      <c r="AHL591"/>
      <c r="AHM591"/>
      <c r="AHN591"/>
      <c r="AHO591"/>
      <c r="AHP591"/>
      <c r="AHQ591"/>
      <c r="AHR591"/>
      <c r="AHS591"/>
      <c r="AHT591"/>
      <c r="AHU591"/>
      <c r="AHV591"/>
      <c r="AHW591"/>
      <c r="AHX591"/>
      <c r="AHY591"/>
      <c r="AHZ591"/>
      <c r="AIA591"/>
      <c r="AIB591"/>
      <c r="AIC591"/>
      <c r="AID591"/>
      <c r="AIE591"/>
      <c r="AIF591"/>
      <c r="AIG591"/>
      <c r="AIH591"/>
      <c r="AII591"/>
      <c r="AIJ591"/>
      <c r="AIK591"/>
      <c r="AIL591"/>
      <c r="AIM591"/>
      <c r="AIN591"/>
      <c r="AIO591"/>
      <c r="AIP591"/>
      <c r="AIQ591"/>
      <c r="AIR591"/>
      <c r="AIS591"/>
      <c r="AIT591"/>
      <c r="AIU591"/>
      <c r="AIV591"/>
      <c r="AIW591"/>
      <c r="AIX591"/>
      <c r="AIY591"/>
      <c r="AIZ591"/>
      <c r="AJA591"/>
      <c r="AJB591"/>
      <c r="AJC591"/>
      <c r="AJD591"/>
      <c r="AJE591"/>
      <c r="AJF591"/>
      <c r="AJG591"/>
      <c r="AJH591"/>
      <c r="AJI591"/>
      <c r="AJJ591"/>
      <c r="AJK591"/>
      <c r="AJL591"/>
      <c r="AJM591"/>
      <c r="AJN591"/>
      <c r="AJO591"/>
      <c r="AJP591"/>
      <c r="AJQ591"/>
      <c r="AJR591"/>
      <c r="AJS591"/>
      <c r="AJT591"/>
      <c r="AJU591"/>
      <c r="AJV591"/>
      <c r="AJW591"/>
      <c r="AJX591"/>
      <c r="AJY591"/>
      <c r="AJZ591"/>
      <c r="AKA591"/>
      <c r="AKB591"/>
      <c r="AKC591"/>
      <c r="AKD591"/>
      <c r="AKE591"/>
      <c r="AKF591"/>
      <c r="AKG591"/>
      <c r="AKH591"/>
      <c r="AKI591"/>
      <c r="AKJ591"/>
      <c r="AKK591"/>
      <c r="AKL591"/>
      <c r="AKM591"/>
      <c r="AKN591"/>
      <c r="AKO591"/>
      <c r="AKP591"/>
      <c r="AKQ591"/>
      <c r="AKR591"/>
      <c r="AKS591"/>
      <c r="AKT591"/>
      <c r="AKU591"/>
      <c r="AKV591"/>
      <c r="AKW591"/>
      <c r="AKX591"/>
      <c r="AKY591"/>
      <c r="AKZ591"/>
      <c r="ALA591"/>
      <c r="ALB591"/>
      <c r="ALC591"/>
      <c r="ALD591"/>
      <c r="ALE591"/>
      <c r="ALF591"/>
      <c r="ALG591"/>
      <c r="ALH591"/>
      <c r="ALI591"/>
      <c r="ALJ591"/>
      <c r="ALK591"/>
      <c r="ALL591"/>
      <c r="ALM591"/>
      <c r="ALN591"/>
      <c r="ALO591"/>
      <c r="ALP591"/>
      <c r="ALQ591"/>
      <c r="ALR591"/>
      <c r="ALS591"/>
      <c r="ALT591"/>
      <c r="ALU591"/>
      <c r="ALV591"/>
      <c r="ALW591"/>
      <c r="ALX591"/>
      <c r="ALY591"/>
      <c r="ALZ591"/>
      <c r="AMA591"/>
      <c r="AMB591"/>
      <c r="AMC591"/>
      <c r="AMD591"/>
      <c r="AME591"/>
      <c r="AMF591"/>
      <c r="AMG591"/>
      <c r="AMH591"/>
      <c r="AMI591"/>
      <c r="AMJ591"/>
    </row>
    <row r="592" spans="1:1024" ht="20" customHeight="1" x14ac:dyDescent="0.2">
      <c r="A592"/>
      <c r="B592"/>
      <c r="C592"/>
      <c r="D592"/>
      <c r="E592" s="2"/>
      <c r="F592" s="2"/>
      <c r="G592" s="271"/>
      <c r="H592" s="240"/>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c r="IW592"/>
      <c r="IX592"/>
      <c r="IY592"/>
      <c r="IZ592"/>
      <c r="JA592"/>
      <c r="JB592"/>
      <c r="JC592"/>
      <c r="JD592"/>
      <c r="JE592"/>
      <c r="JF592"/>
      <c r="JG592"/>
      <c r="JH592"/>
      <c r="JI592"/>
      <c r="JJ592"/>
      <c r="JK592"/>
      <c r="JL592"/>
      <c r="JM592"/>
      <c r="JN592"/>
      <c r="JO592"/>
      <c r="JP592"/>
      <c r="JQ592"/>
      <c r="JR592"/>
      <c r="JS592"/>
      <c r="JT592"/>
      <c r="JU592"/>
      <c r="JV592"/>
      <c r="JW592"/>
      <c r="JX592"/>
      <c r="JY592"/>
      <c r="JZ592"/>
      <c r="KA592"/>
      <c r="KB592"/>
      <c r="KC592"/>
      <c r="KD592"/>
      <c r="KE592"/>
      <c r="KF592"/>
      <c r="KG592"/>
      <c r="KH592"/>
      <c r="KI592"/>
      <c r="KJ592"/>
      <c r="KK592"/>
      <c r="KL592"/>
      <c r="KM592"/>
      <c r="KN592"/>
      <c r="KO592"/>
      <c r="KP592"/>
      <c r="KQ592"/>
      <c r="KR592"/>
      <c r="KS592"/>
      <c r="KT592"/>
      <c r="KU592"/>
      <c r="KV592"/>
      <c r="KW592"/>
      <c r="KX592"/>
      <c r="KY592"/>
      <c r="KZ592"/>
      <c r="LA592"/>
      <c r="LB592"/>
      <c r="LC592"/>
      <c r="LD592"/>
      <c r="LE592"/>
      <c r="LF592"/>
      <c r="LG592"/>
      <c r="LH592"/>
      <c r="LI592"/>
      <c r="LJ592"/>
      <c r="LK592"/>
      <c r="LL592"/>
      <c r="LM592"/>
      <c r="LN592"/>
      <c r="LO592"/>
      <c r="LP592"/>
      <c r="LQ592"/>
      <c r="LR592"/>
      <c r="LS592"/>
      <c r="LT592"/>
      <c r="LU592"/>
      <c r="LV592"/>
      <c r="LW592"/>
      <c r="LX592"/>
      <c r="LY592"/>
      <c r="LZ592"/>
      <c r="MA592"/>
      <c r="MB592"/>
      <c r="MC592"/>
      <c r="MD592"/>
      <c r="ME592"/>
      <c r="MF592"/>
      <c r="MG592"/>
      <c r="MH592"/>
      <c r="MI592"/>
      <c r="MJ592"/>
      <c r="MK592"/>
      <c r="ML592"/>
      <c r="MM592"/>
      <c r="MN592"/>
      <c r="MO592"/>
      <c r="MP592"/>
      <c r="MQ592"/>
      <c r="MR592"/>
      <c r="MS592"/>
      <c r="MT592"/>
      <c r="MU592"/>
      <c r="MV592"/>
      <c r="MW592"/>
      <c r="MX592"/>
      <c r="MY592"/>
      <c r="MZ592"/>
      <c r="NA592"/>
      <c r="NB592"/>
      <c r="NC592"/>
      <c r="ND592"/>
      <c r="NE592"/>
      <c r="NF592"/>
      <c r="NG592"/>
      <c r="NH592"/>
      <c r="NI592"/>
      <c r="NJ592"/>
      <c r="NK592"/>
      <c r="NL592"/>
      <c r="NM592"/>
      <c r="NN592"/>
      <c r="NO592"/>
      <c r="NP592"/>
      <c r="NQ592"/>
      <c r="NR592"/>
      <c r="NS592"/>
      <c r="NT592"/>
      <c r="NU592"/>
      <c r="NV592"/>
      <c r="NW592"/>
      <c r="NX592"/>
      <c r="NY592"/>
      <c r="NZ592"/>
      <c r="OA592"/>
      <c r="OB592"/>
      <c r="OC592"/>
      <c r="OD592"/>
      <c r="OE592"/>
      <c r="OF592"/>
      <c r="OG592"/>
      <c r="OH592"/>
      <c r="OI592"/>
      <c r="OJ592"/>
      <c r="OK592"/>
      <c r="OL592"/>
      <c r="OM592"/>
      <c r="ON592"/>
      <c r="OO592"/>
      <c r="OP592"/>
      <c r="OQ592"/>
      <c r="OR592"/>
      <c r="OS592"/>
      <c r="OT592"/>
      <c r="OU592"/>
      <c r="OV592"/>
      <c r="OW592"/>
      <c r="OX592"/>
      <c r="OY592"/>
      <c r="OZ592"/>
      <c r="PA592"/>
      <c r="PB592"/>
      <c r="PC592"/>
      <c r="PD592"/>
      <c r="PE592"/>
      <c r="PF592"/>
      <c r="PG592"/>
      <c r="PH592"/>
      <c r="PI592"/>
      <c r="PJ592"/>
      <c r="PK592"/>
      <c r="PL592"/>
      <c r="PM592"/>
      <c r="PN592"/>
      <c r="PO592"/>
      <c r="PP592"/>
      <c r="PQ592"/>
      <c r="PR592"/>
      <c r="PS592"/>
      <c r="PT592"/>
      <c r="PU592"/>
      <c r="PV592"/>
      <c r="PW592"/>
      <c r="PX592"/>
      <c r="PY592"/>
      <c r="PZ592"/>
      <c r="QA592"/>
      <c r="QB592"/>
      <c r="QC592"/>
      <c r="QD592"/>
      <c r="QE592"/>
      <c r="QF592"/>
      <c r="QG592"/>
      <c r="QH592"/>
      <c r="QI592"/>
      <c r="QJ592"/>
      <c r="QK592"/>
      <c r="QL592"/>
      <c r="QM592"/>
      <c r="QN592"/>
      <c r="QO592"/>
      <c r="QP592"/>
      <c r="QQ592"/>
      <c r="QR592"/>
      <c r="QS592"/>
      <c r="QT592"/>
      <c r="QU592"/>
      <c r="QV592"/>
      <c r="QW592"/>
      <c r="QX592"/>
      <c r="QY592"/>
      <c r="QZ592"/>
      <c r="RA592"/>
      <c r="RB592"/>
      <c r="RC592"/>
      <c r="RD592"/>
      <c r="RE592"/>
      <c r="RF592"/>
      <c r="RG592"/>
      <c r="RH592"/>
      <c r="RI592"/>
      <c r="RJ592"/>
      <c r="RK592"/>
      <c r="RL592"/>
      <c r="RM592"/>
      <c r="RN592"/>
      <c r="RO592"/>
      <c r="RP592"/>
      <c r="RQ592"/>
      <c r="RR592"/>
      <c r="RS592"/>
      <c r="RT592"/>
      <c r="RU592"/>
      <c r="RV592"/>
      <c r="RW592"/>
      <c r="RX592"/>
      <c r="RY592"/>
      <c r="RZ592"/>
      <c r="SA592"/>
      <c r="SB592"/>
      <c r="SC592"/>
      <c r="SD592"/>
      <c r="SE592"/>
      <c r="SF592"/>
      <c r="SG592"/>
      <c r="SH592"/>
      <c r="SI592"/>
      <c r="SJ592"/>
      <c r="SK592"/>
      <c r="SL592"/>
      <c r="SM592"/>
      <c r="SN592"/>
      <c r="SO592"/>
      <c r="SP592"/>
      <c r="SQ592"/>
      <c r="SR592"/>
      <c r="SS592"/>
      <c r="ST592"/>
      <c r="SU592"/>
      <c r="SV592"/>
      <c r="SW592"/>
      <c r="SX592"/>
      <c r="SY592"/>
      <c r="SZ592"/>
      <c r="TA592"/>
      <c r="TB592"/>
      <c r="TC592"/>
      <c r="TD592"/>
      <c r="TE592"/>
      <c r="TF592"/>
      <c r="TG592"/>
      <c r="TH592"/>
      <c r="TI592"/>
      <c r="TJ592"/>
      <c r="TK592"/>
      <c r="TL592"/>
      <c r="TM592"/>
      <c r="TN592"/>
      <c r="TO592"/>
      <c r="TP592"/>
      <c r="TQ592"/>
      <c r="TR592"/>
      <c r="TS592"/>
      <c r="TT592"/>
      <c r="TU592"/>
      <c r="TV592"/>
      <c r="TW592"/>
      <c r="TX592"/>
      <c r="TY592"/>
      <c r="TZ592"/>
      <c r="UA592"/>
      <c r="UB592"/>
      <c r="UC592"/>
      <c r="UD592"/>
      <c r="UE592"/>
      <c r="UF592"/>
      <c r="UG592"/>
      <c r="UH592"/>
      <c r="UI592"/>
      <c r="UJ592"/>
      <c r="UK592"/>
      <c r="UL592"/>
      <c r="UM592"/>
      <c r="UN592"/>
      <c r="UO592"/>
      <c r="UP592"/>
      <c r="UQ592"/>
      <c r="UR592"/>
      <c r="US592"/>
      <c r="UT592"/>
      <c r="UU592"/>
      <c r="UV592"/>
      <c r="UW592"/>
      <c r="UX592"/>
      <c r="UY592"/>
      <c r="UZ592"/>
      <c r="VA592"/>
      <c r="VB592"/>
      <c r="VC592"/>
      <c r="VD592"/>
      <c r="VE592"/>
      <c r="VF592"/>
      <c r="VG592"/>
      <c r="VH592"/>
      <c r="VI592"/>
      <c r="VJ592"/>
      <c r="VK592"/>
      <c r="VL592"/>
      <c r="VM592"/>
      <c r="VN592"/>
      <c r="VO592"/>
      <c r="VP592"/>
      <c r="VQ592"/>
      <c r="VR592"/>
      <c r="VS592"/>
      <c r="VT592"/>
      <c r="VU592"/>
      <c r="VV592"/>
      <c r="VW592"/>
      <c r="VX592"/>
      <c r="VY592"/>
      <c r="VZ592"/>
      <c r="WA592"/>
      <c r="WB592"/>
      <c r="WC592"/>
      <c r="WD592"/>
      <c r="WE592"/>
      <c r="WF592"/>
      <c r="WG592"/>
      <c r="WH592"/>
      <c r="WI592"/>
      <c r="WJ592"/>
      <c r="WK592"/>
      <c r="WL592"/>
      <c r="WM592"/>
      <c r="WN592"/>
      <c r="WO592"/>
      <c r="WP592"/>
      <c r="WQ592"/>
      <c r="WR592"/>
      <c r="WS592"/>
      <c r="WT592"/>
      <c r="WU592"/>
      <c r="WV592"/>
      <c r="WW592"/>
      <c r="WX592"/>
      <c r="WY592"/>
      <c r="WZ592"/>
      <c r="XA592"/>
      <c r="XB592"/>
      <c r="XC592"/>
      <c r="XD592"/>
      <c r="XE592"/>
      <c r="XF592"/>
      <c r="XG592"/>
      <c r="XH592"/>
      <c r="XI592"/>
      <c r="XJ592"/>
      <c r="XK592"/>
      <c r="XL592"/>
      <c r="XM592"/>
      <c r="XN592"/>
      <c r="XO592"/>
      <c r="XP592"/>
      <c r="XQ592"/>
      <c r="XR592"/>
      <c r="XS592"/>
      <c r="XT592"/>
      <c r="XU592"/>
      <c r="XV592"/>
      <c r="XW592"/>
      <c r="XX592"/>
      <c r="XY592"/>
      <c r="XZ592"/>
      <c r="YA592"/>
      <c r="YB592"/>
      <c r="YC592"/>
      <c r="YD592"/>
      <c r="YE592"/>
      <c r="YF592"/>
      <c r="YG592"/>
      <c r="YH592"/>
      <c r="YI592"/>
      <c r="YJ592"/>
      <c r="YK592"/>
      <c r="YL592"/>
      <c r="YM592"/>
      <c r="YN592"/>
      <c r="YO592"/>
      <c r="YP592"/>
      <c r="YQ592"/>
      <c r="YR592"/>
      <c r="YS592"/>
      <c r="YT592"/>
      <c r="YU592"/>
      <c r="YV592"/>
      <c r="YW592"/>
      <c r="YX592"/>
      <c r="YY592"/>
      <c r="YZ592"/>
      <c r="ZA592"/>
      <c r="ZB592"/>
      <c r="ZC592"/>
      <c r="ZD592"/>
      <c r="ZE592"/>
      <c r="ZF592"/>
      <c r="ZG592"/>
      <c r="ZH592"/>
      <c r="ZI592"/>
      <c r="ZJ592"/>
      <c r="ZK592"/>
      <c r="ZL592"/>
      <c r="ZM592"/>
      <c r="ZN592"/>
      <c r="ZO592"/>
      <c r="ZP592"/>
      <c r="ZQ592"/>
      <c r="ZR592"/>
      <c r="ZS592"/>
      <c r="ZT592"/>
      <c r="ZU592"/>
      <c r="ZV592"/>
      <c r="ZW592"/>
      <c r="ZX592"/>
      <c r="ZY592"/>
      <c r="ZZ592"/>
      <c r="AAA592"/>
      <c r="AAB592"/>
      <c r="AAC592"/>
      <c r="AAD592"/>
      <c r="AAE592"/>
      <c r="AAF592"/>
      <c r="AAG592"/>
      <c r="AAH592"/>
      <c r="AAI592"/>
      <c r="AAJ592"/>
      <c r="AAK592"/>
      <c r="AAL592"/>
      <c r="AAM592"/>
      <c r="AAN592"/>
      <c r="AAO592"/>
      <c r="AAP592"/>
      <c r="AAQ592"/>
      <c r="AAR592"/>
      <c r="AAS592"/>
      <c r="AAT592"/>
      <c r="AAU592"/>
      <c r="AAV592"/>
      <c r="AAW592"/>
      <c r="AAX592"/>
      <c r="AAY592"/>
      <c r="AAZ592"/>
      <c r="ABA592"/>
      <c r="ABB592"/>
      <c r="ABC592"/>
      <c r="ABD592"/>
      <c r="ABE592"/>
      <c r="ABF592"/>
      <c r="ABG592"/>
      <c r="ABH592"/>
      <c r="ABI592"/>
      <c r="ABJ592"/>
      <c r="ABK592"/>
      <c r="ABL592"/>
      <c r="ABM592"/>
      <c r="ABN592"/>
      <c r="ABO592"/>
      <c r="ABP592"/>
      <c r="ABQ592"/>
      <c r="ABR592"/>
      <c r="ABS592"/>
      <c r="ABT592"/>
      <c r="ABU592"/>
      <c r="ABV592"/>
      <c r="ABW592"/>
      <c r="ABX592"/>
      <c r="ABY592"/>
      <c r="ABZ592"/>
      <c r="ACA592"/>
      <c r="ACB592"/>
      <c r="ACC592"/>
      <c r="ACD592"/>
      <c r="ACE592"/>
      <c r="ACF592"/>
      <c r="ACG592"/>
      <c r="ACH592"/>
      <c r="ACI592"/>
      <c r="ACJ592"/>
      <c r="ACK592"/>
      <c r="ACL592"/>
      <c r="ACM592"/>
      <c r="ACN592"/>
      <c r="ACO592"/>
      <c r="ACP592"/>
      <c r="ACQ592"/>
      <c r="ACR592"/>
      <c r="ACS592"/>
      <c r="ACT592"/>
      <c r="ACU592"/>
      <c r="ACV592"/>
      <c r="ACW592"/>
      <c r="ACX592"/>
      <c r="ACY592"/>
      <c r="ACZ592"/>
      <c r="ADA592"/>
      <c r="ADB592"/>
      <c r="ADC592"/>
      <c r="ADD592"/>
      <c r="ADE592"/>
      <c r="ADF592"/>
      <c r="ADG592"/>
      <c r="ADH592"/>
      <c r="ADI592"/>
      <c r="ADJ592"/>
      <c r="ADK592"/>
      <c r="ADL592"/>
      <c r="ADM592"/>
      <c r="ADN592"/>
      <c r="ADO592"/>
      <c r="ADP592"/>
      <c r="ADQ592"/>
      <c r="ADR592"/>
      <c r="ADS592"/>
      <c r="ADT592"/>
      <c r="ADU592"/>
      <c r="ADV592"/>
      <c r="ADW592"/>
      <c r="ADX592"/>
      <c r="ADY592"/>
      <c r="ADZ592"/>
      <c r="AEA592"/>
      <c r="AEB592"/>
      <c r="AEC592"/>
      <c r="AED592"/>
      <c r="AEE592"/>
      <c r="AEF592"/>
      <c r="AEG592"/>
      <c r="AEH592"/>
      <c r="AEI592"/>
      <c r="AEJ592"/>
      <c r="AEK592"/>
      <c r="AEL592"/>
      <c r="AEM592"/>
      <c r="AEN592"/>
      <c r="AEO592"/>
      <c r="AEP592"/>
      <c r="AEQ592"/>
      <c r="AER592"/>
      <c r="AES592"/>
      <c r="AET592"/>
      <c r="AEU592"/>
      <c r="AEV592"/>
      <c r="AEW592"/>
      <c r="AEX592"/>
      <c r="AEY592"/>
      <c r="AEZ592"/>
      <c r="AFA592"/>
      <c r="AFB592"/>
      <c r="AFC592"/>
      <c r="AFD592"/>
      <c r="AFE592"/>
      <c r="AFF592"/>
      <c r="AFG592"/>
      <c r="AFH592"/>
      <c r="AFI592"/>
      <c r="AFJ592"/>
      <c r="AFK592"/>
      <c r="AFL592"/>
      <c r="AFM592"/>
      <c r="AFN592"/>
      <c r="AFO592"/>
      <c r="AFP592"/>
      <c r="AFQ592"/>
      <c r="AFR592"/>
      <c r="AFS592"/>
      <c r="AFT592"/>
      <c r="AFU592"/>
      <c r="AFV592"/>
      <c r="AFW592"/>
      <c r="AFX592"/>
      <c r="AFY592"/>
      <c r="AFZ592"/>
      <c r="AGA592"/>
      <c r="AGB592"/>
      <c r="AGC592"/>
      <c r="AGD592"/>
      <c r="AGE592"/>
      <c r="AGF592"/>
      <c r="AGG592"/>
      <c r="AGH592"/>
      <c r="AGI592"/>
      <c r="AGJ592"/>
      <c r="AGK592"/>
      <c r="AGL592"/>
      <c r="AGM592"/>
      <c r="AGN592"/>
      <c r="AGO592"/>
      <c r="AGP592"/>
      <c r="AGQ592"/>
      <c r="AGR592"/>
      <c r="AGS592"/>
      <c r="AGT592"/>
      <c r="AGU592"/>
      <c r="AGV592"/>
      <c r="AGW592"/>
      <c r="AGX592"/>
      <c r="AGY592"/>
      <c r="AGZ592"/>
      <c r="AHA592"/>
      <c r="AHB592"/>
      <c r="AHC592"/>
      <c r="AHD592"/>
      <c r="AHE592"/>
      <c r="AHF592"/>
      <c r="AHG592"/>
      <c r="AHH592"/>
      <c r="AHI592"/>
      <c r="AHJ592"/>
      <c r="AHK592"/>
      <c r="AHL592"/>
      <c r="AHM592"/>
      <c r="AHN592"/>
      <c r="AHO592"/>
      <c r="AHP592"/>
      <c r="AHQ592"/>
      <c r="AHR592"/>
      <c r="AHS592"/>
      <c r="AHT592"/>
      <c r="AHU592"/>
      <c r="AHV592"/>
      <c r="AHW592"/>
      <c r="AHX592"/>
      <c r="AHY592"/>
      <c r="AHZ592"/>
      <c r="AIA592"/>
      <c r="AIB592"/>
      <c r="AIC592"/>
      <c r="AID592"/>
      <c r="AIE592"/>
      <c r="AIF592"/>
      <c r="AIG592"/>
      <c r="AIH592"/>
      <c r="AII592"/>
      <c r="AIJ592"/>
      <c r="AIK592"/>
      <c r="AIL592"/>
      <c r="AIM592"/>
      <c r="AIN592"/>
      <c r="AIO592"/>
      <c r="AIP592"/>
      <c r="AIQ592"/>
      <c r="AIR592"/>
      <c r="AIS592"/>
      <c r="AIT592"/>
      <c r="AIU592"/>
      <c r="AIV592"/>
      <c r="AIW592"/>
      <c r="AIX592"/>
      <c r="AIY592"/>
      <c r="AIZ592"/>
      <c r="AJA592"/>
      <c r="AJB592"/>
      <c r="AJC592"/>
      <c r="AJD592"/>
      <c r="AJE592"/>
      <c r="AJF592"/>
      <c r="AJG592"/>
      <c r="AJH592"/>
      <c r="AJI592"/>
      <c r="AJJ592"/>
      <c r="AJK592"/>
      <c r="AJL592"/>
      <c r="AJM592"/>
      <c r="AJN592"/>
      <c r="AJO592"/>
      <c r="AJP592"/>
      <c r="AJQ592"/>
      <c r="AJR592"/>
      <c r="AJS592"/>
      <c r="AJT592"/>
      <c r="AJU592"/>
      <c r="AJV592"/>
      <c r="AJW592"/>
      <c r="AJX592"/>
      <c r="AJY592"/>
      <c r="AJZ592"/>
      <c r="AKA592"/>
      <c r="AKB592"/>
      <c r="AKC592"/>
      <c r="AKD592"/>
      <c r="AKE592"/>
      <c r="AKF592"/>
      <c r="AKG592"/>
      <c r="AKH592"/>
      <c r="AKI592"/>
      <c r="AKJ592"/>
      <c r="AKK592"/>
      <c r="AKL592"/>
      <c r="AKM592"/>
      <c r="AKN592"/>
      <c r="AKO592"/>
      <c r="AKP592"/>
      <c r="AKQ592"/>
      <c r="AKR592"/>
      <c r="AKS592"/>
      <c r="AKT592"/>
      <c r="AKU592"/>
      <c r="AKV592"/>
      <c r="AKW592"/>
      <c r="AKX592"/>
      <c r="AKY592"/>
      <c r="AKZ592"/>
      <c r="ALA592"/>
      <c r="ALB592"/>
      <c r="ALC592"/>
      <c r="ALD592"/>
      <c r="ALE592"/>
      <c r="ALF592"/>
      <c r="ALG592"/>
      <c r="ALH592"/>
      <c r="ALI592"/>
      <c r="ALJ592"/>
      <c r="ALK592"/>
      <c r="ALL592"/>
      <c r="ALM592"/>
      <c r="ALN592"/>
      <c r="ALO592"/>
      <c r="ALP592"/>
      <c r="ALQ592"/>
      <c r="ALR592"/>
      <c r="ALS592"/>
      <c r="ALT592"/>
      <c r="ALU592"/>
      <c r="ALV592"/>
      <c r="ALW592"/>
      <c r="ALX592"/>
      <c r="ALY592"/>
      <c r="ALZ592"/>
      <c r="AMA592"/>
      <c r="AMB592"/>
      <c r="AMC592"/>
      <c r="AMD592"/>
      <c r="AME592"/>
      <c r="AMF592"/>
      <c r="AMG592"/>
      <c r="AMH592"/>
      <c r="AMI592"/>
      <c r="AMJ592"/>
    </row>
    <row r="593" spans="1:1024" ht="20" customHeight="1" x14ac:dyDescent="0.2">
      <c r="A593"/>
      <c r="B593"/>
      <c r="C593"/>
      <c r="D593"/>
      <c r="E593" s="2"/>
      <c r="F593" s="2"/>
      <c r="G593" s="271"/>
      <c r="H593" s="240"/>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c r="AAA593"/>
      <c r="AAB593"/>
      <c r="AAC593"/>
      <c r="AAD593"/>
      <c r="AAE593"/>
      <c r="AAF593"/>
      <c r="AAG593"/>
      <c r="AAH593"/>
      <c r="AAI593"/>
      <c r="AAJ593"/>
      <c r="AAK593"/>
      <c r="AAL593"/>
      <c r="AAM593"/>
      <c r="AAN593"/>
      <c r="AAO593"/>
      <c r="AAP593"/>
      <c r="AAQ593"/>
      <c r="AAR593"/>
      <c r="AAS593"/>
      <c r="AAT593"/>
      <c r="AAU593"/>
      <c r="AAV593"/>
      <c r="AAW593"/>
      <c r="AAX593"/>
      <c r="AAY593"/>
      <c r="AAZ593"/>
      <c r="ABA593"/>
      <c r="ABB593"/>
      <c r="ABC593"/>
      <c r="ABD593"/>
      <c r="ABE593"/>
      <c r="ABF593"/>
      <c r="ABG593"/>
      <c r="ABH593"/>
      <c r="ABI593"/>
      <c r="ABJ593"/>
      <c r="ABK593"/>
      <c r="ABL593"/>
      <c r="ABM593"/>
      <c r="ABN593"/>
      <c r="ABO593"/>
      <c r="ABP593"/>
      <c r="ABQ593"/>
      <c r="ABR593"/>
      <c r="ABS593"/>
      <c r="ABT593"/>
      <c r="ABU593"/>
      <c r="ABV593"/>
      <c r="ABW593"/>
      <c r="ABX593"/>
      <c r="ABY593"/>
      <c r="ABZ593"/>
      <c r="ACA593"/>
      <c r="ACB593"/>
      <c r="ACC593"/>
      <c r="ACD593"/>
      <c r="ACE593"/>
      <c r="ACF593"/>
      <c r="ACG593"/>
      <c r="ACH593"/>
      <c r="ACI593"/>
      <c r="ACJ593"/>
      <c r="ACK593"/>
      <c r="ACL593"/>
      <c r="ACM593"/>
      <c r="ACN593"/>
      <c r="ACO593"/>
      <c r="ACP593"/>
      <c r="ACQ593"/>
      <c r="ACR593"/>
      <c r="ACS593"/>
      <c r="ACT593"/>
      <c r="ACU593"/>
      <c r="ACV593"/>
      <c r="ACW593"/>
      <c r="ACX593"/>
      <c r="ACY593"/>
      <c r="ACZ593"/>
      <c r="ADA593"/>
      <c r="ADB593"/>
      <c r="ADC593"/>
      <c r="ADD593"/>
      <c r="ADE593"/>
      <c r="ADF593"/>
      <c r="ADG593"/>
      <c r="ADH593"/>
      <c r="ADI593"/>
      <c r="ADJ593"/>
      <c r="ADK593"/>
      <c r="ADL593"/>
      <c r="ADM593"/>
      <c r="ADN593"/>
      <c r="ADO593"/>
      <c r="ADP593"/>
      <c r="ADQ593"/>
      <c r="ADR593"/>
      <c r="ADS593"/>
      <c r="ADT593"/>
      <c r="ADU593"/>
      <c r="ADV593"/>
      <c r="ADW593"/>
      <c r="ADX593"/>
      <c r="ADY593"/>
      <c r="ADZ593"/>
      <c r="AEA593"/>
      <c r="AEB593"/>
      <c r="AEC593"/>
      <c r="AED593"/>
      <c r="AEE593"/>
      <c r="AEF593"/>
      <c r="AEG593"/>
      <c r="AEH593"/>
      <c r="AEI593"/>
      <c r="AEJ593"/>
      <c r="AEK593"/>
      <c r="AEL593"/>
      <c r="AEM593"/>
      <c r="AEN593"/>
      <c r="AEO593"/>
      <c r="AEP593"/>
      <c r="AEQ593"/>
      <c r="AER593"/>
      <c r="AES593"/>
      <c r="AET593"/>
      <c r="AEU593"/>
      <c r="AEV593"/>
      <c r="AEW593"/>
      <c r="AEX593"/>
      <c r="AEY593"/>
      <c r="AEZ593"/>
      <c r="AFA593"/>
      <c r="AFB593"/>
      <c r="AFC593"/>
      <c r="AFD593"/>
      <c r="AFE593"/>
      <c r="AFF593"/>
      <c r="AFG593"/>
      <c r="AFH593"/>
      <c r="AFI593"/>
      <c r="AFJ593"/>
      <c r="AFK593"/>
      <c r="AFL593"/>
      <c r="AFM593"/>
      <c r="AFN593"/>
      <c r="AFO593"/>
      <c r="AFP593"/>
      <c r="AFQ593"/>
      <c r="AFR593"/>
      <c r="AFS593"/>
      <c r="AFT593"/>
      <c r="AFU593"/>
      <c r="AFV593"/>
      <c r="AFW593"/>
      <c r="AFX593"/>
      <c r="AFY593"/>
      <c r="AFZ593"/>
      <c r="AGA593"/>
      <c r="AGB593"/>
      <c r="AGC593"/>
      <c r="AGD593"/>
      <c r="AGE593"/>
      <c r="AGF593"/>
      <c r="AGG593"/>
      <c r="AGH593"/>
      <c r="AGI593"/>
      <c r="AGJ593"/>
      <c r="AGK593"/>
      <c r="AGL593"/>
      <c r="AGM593"/>
      <c r="AGN593"/>
      <c r="AGO593"/>
      <c r="AGP593"/>
      <c r="AGQ593"/>
      <c r="AGR593"/>
      <c r="AGS593"/>
      <c r="AGT593"/>
      <c r="AGU593"/>
      <c r="AGV593"/>
      <c r="AGW593"/>
      <c r="AGX593"/>
      <c r="AGY593"/>
      <c r="AGZ593"/>
      <c r="AHA593"/>
      <c r="AHB593"/>
      <c r="AHC593"/>
      <c r="AHD593"/>
      <c r="AHE593"/>
      <c r="AHF593"/>
      <c r="AHG593"/>
      <c r="AHH593"/>
      <c r="AHI593"/>
      <c r="AHJ593"/>
      <c r="AHK593"/>
      <c r="AHL593"/>
      <c r="AHM593"/>
      <c r="AHN593"/>
      <c r="AHO593"/>
      <c r="AHP593"/>
      <c r="AHQ593"/>
      <c r="AHR593"/>
      <c r="AHS593"/>
      <c r="AHT593"/>
      <c r="AHU593"/>
      <c r="AHV593"/>
      <c r="AHW593"/>
      <c r="AHX593"/>
      <c r="AHY593"/>
      <c r="AHZ593"/>
      <c r="AIA593"/>
      <c r="AIB593"/>
      <c r="AIC593"/>
      <c r="AID593"/>
      <c r="AIE593"/>
      <c r="AIF593"/>
      <c r="AIG593"/>
      <c r="AIH593"/>
      <c r="AII593"/>
      <c r="AIJ593"/>
      <c r="AIK593"/>
      <c r="AIL593"/>
      <c r="AIM593"/>
      <c r="AIN593"/>
      <c r="AIO593"/>
      <c r="AIP593"/>
      <c r="AIQ593"/>
      <c r="AIR593"/>
      <c r="AIS593"/>
      <c r="AIT593"/>
      <c r="AIU593"/>
      <c r="AIV593"/>
      <c r="AIW593"/>
      <c r="AIX593"/>
      <c r="AIY593"/>
      <c r="AIZ593"/>
      <c r="AJA593"/>
      <c r="AJB593"/>
      <c r="AJC593"/>
      <c r="AJD593"/>
      <c r="AJE593"/>
      <c r="AJF593"/>
      <c r="AJG593"/>
      <c r="AJH593"/>
      <c r="AJI593"/>
      <c r="AJJ593"/>
      <c r="AJK593"/>
      <c r="AJL593"/>
      <c r="AJM593"/>
      <c r="AJN593"/>
      <c r="AJO593"/>
      <c r="AJP593"/>
      <c r="AJQ593"/>
      <c r="AJR593"/>
      <c r="AJS593"/>
      <c r="AJT593"/>
      <c r="AJU593"/>
      <c r="AJV593"/>
      <c r="AJW593"/>
      <c r="AJX593"/>
      <c r="AJY593"/>
      <c r="AJZ593"/>
      <c r="AKA593"/>
      <c r="AKB593"/>
      <c r="AKC593"/>
      <c r="AKD593"/>
      <c r="AKE593"/>
      <c r="AKF593"/>
      <c r="AKG593"/>
      <c r="AKH593"/>
      <c r="AKI593"/>
      <c r="AKJ593"/>
      <c r="AKK593"/>
      <c r="AKL593"/>
      <c r="AKM593"/>
      <c r="AKN593"/>
      <c r="AKO593"/>
      <c r="AKP593"/>
      <c r="AKQ593"/>
      <c r="AKR593"/>
      <c r="AKS593"/>
      <c r="AKT593"/>
      <c r="AKU593"/>
      <c r="AKV593"/>
      <c r="AKW593"/>
      <c r="AKX593"/>
      <c r="AKY593"/>
      <c r="AKZ593"/>
      <c r="ALA593"/>
      <c r="ALB593"/>
      <c r="ALC593"/>
      <c r="ALD593"/>
      <c r="ALE593"/>
      <c r="ALF593"/>
      <c r="ALG593"/>
      <c r="ALH593"/>
      <c r="ALI593"/>
      <c r="ALJ593"/>
      <c r="ALK593"/>
      <c r="ALL593"/>
      <c r="ALM593"/>
      <c r="ALN593"/>
      <c r="ALO593"/>
      <c r="ALP593"/>
      <c r="ALQ593"/>
      <c r="ALR593"/>
      <c r="ALS593"/>
      <c r="ALT593"/>
      <c r="ALU593"/>
      <c r="ALV593"/>
      <c r="ALW593"/>
      <c r="ALX593"/>
      <c r="ALY593"/>
      <c r="ALZ593"/>
      <c r="AMA593"/>
      <c r="AMB593"/>
      <c r="AMC593"/>
      <c r="AMD593"/>
      <c r="AME593"/>
      <c r="AMF593"/>
      <c r="AMG593"/>
      <c r="AMH593"/>
      <c r="AMI593"/>
      <c r="AMJ593"/>
    </row>
    <row r="594" spans="1:1024" ht="20" customHeight="1" x14ac:dyDescent="0.2">
      <c r="A594"/>
      <c r="B594"/>
      <c r="C594"/>
      <c r="D594"/>
      <c r="E594" s="2"/>
      <c r="F594" s="2"/>
      <c r="G594" s="271"/>
      <c r="H594" s="240"/>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c r="AAA594"/>
      <c r="AAB594"/>
      <c r="AAC594"/>
      <c r="AAD594"/>
      <c r="AAE594"/>
      <c r="AAF594"/>
      <c r="AAG594"/>
      <c r="AAH594"/>
      <c r="AAI594"/>
      <c r="AAJ594"/>
      <c r="AAK594"/>
      <c r="AAL594"/>
      <c r="AAM594"/>
      <c r="AAN594"/>
      <c r="AAO594"/>
      <c r="AAP594"/>
      <c r="AAQ594"/>
      <c r="AAR594"/>
      <c r="AAS594"/>
      <c r="AAT594"/>
      <c r="AAU594"/>
      <c r="AAV594"/>
      <c r="AAW594"/>
      <c r="AAX594"/>
      <c r="AAY594"/>
      <c r="AAZ594"/>
      <c r="ABA594"/>
      <c r="ABB594"/>
      <c r="ABC594"/>
      <c r="ABD594"/>
      <c r="ABE594"/>
      <c r="ABF594"/>
      <c r="ABG594"/>
      <c r="ABH594"/>
      <c r="ABI594"/>
      <c r="ABJ594"/>
      <c r="ABK594"/>
      <c r="ABL594"/>
      <c r="ABM594"/>
      <c r="ABN594"/>
      <c r="ABO594"/>
      <c r="ABP594"/>
      <c r="ABQ594"/>
      <c r="ABR594"/>
      <c r="ABS594"/>
      <c r="ABT594"/>
      <c r="ABU594"/>
      <c r="ABV594"/>
      <c r="ABW594"/>
      <c r="ABX594"/>
      <c r="ABY594"/>
      <c r="ABZ594"/>
      <c r="ACA594"/>
      <c r="ACB594"/>
      <c r="ACC594"/>
      <c r="ACD594"/>
      <c r="ACE594"/>
      <c r="ACF594"/>
      <c r="ACG594"/>
      <c r="ACH594"/>
      <c r="ACI594"/>
      <c r="ACJ594"/>
      <c r="ACK594"/>
      <c r="ACL594"/>
      <c r="ACM594"/>
      <c r="ACN594"/>
      <c r="ACO594"/>
      <c r="ACP594"/>
      <c r="ACQ594"/>
      <c r="ACR594"/>
      <c r="ACS594"/>
      <c r="ACT594"/>
      <c r="ACU594"/>
      <c r="ACV594"/>
      <c r="ACW594"/>
      <c r="ACX594"/>
      <c r="ACY594"/>
      <c r="ACZ594"/>
      <c r="ADA594"/>
      <c r="ADB594"/>
      <c r="ADC594"/>
      <c r="ADD594"/>
      <c r="ADE594"/>
      <c r="ADF594"/>
      <c r="ADG594"/>
      <c r="ADH594"/>
      <c r="ADI594"/>
      <c r="ADJ594"/>
      <c r="ADK594"/>
      <c r="ADL594"/>
      <c r="ADM594"/>
      <c r="ADN594"/>
      <c r="ADO594"/>
      <c r="ADP594"/>
      <c r="ADQ594"/>
      <c r="ADR594"/>
      <c r="ADS594"/>
      <c r="ADT594"/>
      <c r="ADU594"/>
      <c r="ADV594"/>
      <c r="ADW594"/>
      <c r="ADX594"/>
      <c r="ADY594"/>
      <c r="ADZ594"/>
      <c r="AEA594"/>
      <c r="AEB594"/>
      <c r="AEC594"/>
      <c r="AED594"/>
      <c r="AEE594"/>
      <c r="AEF594"/>
      <c r="AEG594"/>
      <c r="AEH594"/>
      <c r="AEI594"/>
      <c r="AEJ594"/>
      <c r="AEK594"/>
      <c r="AEL594"/>
      <c r="AEM594"/>
      <c r="AEN594"/>
      <c r="AEO594"/>
      <c r="AEP594"/>
      <c r="AEQ594"/>
      <c r="AER594"/>
      <c r="AES594"/>
      <c r="AET594"/>
      <c r="AEU594"/>
      <c r="AEV594"/>
      <c r="AEW594"/>
      <c r="AEX594"/>
      <c r="AEY594"/>
      <c r="AEZ594"/>
      <c r="AFA594"/>
      <c r="AFB594"/>
      <c r="AFC594"/>
      <c r="AFD594"/>
      <c r="AFE594"/>
      <c r="AFF594"/>
      <c r="AFG594"/>
      <c r="AFH594"/>
      <c r="AFI594"/>
      <c r="AFJ594"/>
      <c r="AFK594"/>
      <c r="AFL594"/>
      <c r="AFM594"/>
      <c r="AFN594"/>
      <c r="AFO594"/>
      <c r="AFP594"/>
      <c r="AFQ594"/>
      <c r="AFR594"/>
      <c r="AFS594"/>
      <c r="AFT594"/>
      <c r="AFU594"/>
      <c r="AFV594"/>
      <c r="AFW594"/>
      <c r="AFX594"/>
      <c r="AFY594"/>
      <c r="AFZ594"/>
      <c r="AGA594"/>
      <c r="AGB594"/>
      <c r="AGC594"/>
      <c r="AGD594"/>
      <c r="AGE594"/>
      <c r="AGF594"/>
      <c r="AGG594"/>
      <c r="AGH594"/>
      <c r="AGI594"/>
      <c r="AGJ594"/>
      <c r="AGK594"/>
      <c r="AGL594"/>
      <c r="AGM594"/>
      <c r="AGN594"/>
      <c r="AGO594"/>
      <c r="AGP594"/>
      <c r="AGQ594"/>
      <c r="AGR594"/>
      <c r="AGS594"/>
      <c r="AGT594"/>
      <c r="AGU594"/>
      <c r="AGV594"/>
      <c r="AGW594"/>
      <c r="AGX594"/>
      <c r="AGY594"/>
      <c r="AGZ594"/>
      <c r="AHA594"/>
      <c r="AHB594"/>
      <c r="AHC594"/>
      <c r="AHD594"/>
      <c r="AHE594"/>
      <c r="AHF594"/>
      <c r="AHG594"/>
      <c r="AHH594"/>
      <c r="AHI594"/>
      <c r="AHJ594"/>
      <c r="AHK594"/>
      <c r="AHL594"/>
      <c r="AHM594"/>
      <c r="AHN594"/>
      <c r="AHO594"/>
      <c r="AHP594"/>
      <c r="AHQ594"/>
      <c r="AHR594"/>
      <c r="AHS594"/>
      <c r="AHT594"/>
      <c r="AHU594"/>
      <c r="AHV594"/>
      <c r="AHW594"/>
      <c r="AHX594"/>
      <c r="AHY594"/>
      <c r="AHZ594"/>
      <c r="AIA594"/>
      <c r="AIB594"/>
      <c r="AIC594"/>
      <c r="AID594"/>
      <c r="AIE594"/>
      <c r="AIF594"/>
      <c r="AIG594"/>
      <c r="AIH594"/>
      <c r="AII594"/>
      <c r="AIJ594"/>
      <c r="AIK594"/>
      <c r="AIL594"/>
      <c r="AIM594"/>
      <c r="AIN594"/>
      <c r="AIO594"/>
      <c r="AIP594"/>
      <c r="AIQ594"/>
      <c r="AIR594"/>
      <c r="AIS594"/>
      <c r="AIT594"/>
      <c r="AIU594"/>
      <c r="AIV594"/>
      <c r="AIW594"/>
      <c r="AIX594"/>
      <c r="AIY594"/>
      <c r="AIZ594"/>
      <c r="AJA594"/>
      <c r="AJB594"/>
      <c r="AJC594"/>
      <c r="AJD594"/>
      <c r="AJE594"/>
      <c r="AJF594"/>
      <c r="AJG594"/>
      <c r="AJH594"/>
      <c r="AJI594"/>
      <c r="AJJ594"/>
      <c r="AJK594"/>
      <c r="AJL594"/>
      <c r="AJM594"/>
      <c r="AJN594"/>
      <c r="AJO594"/>
      <c r="AJP594"/>
      <c r="AJQ594"/>
      <c r="AJR594"/>
      <c r="AJS594"/>
      <c r="AJT594"/>
      <c r="AJU594"/>
      <c r="AJV594"/>
      <c r="AJW594"/>
      <c r="AJX594"/>
      <c r="AJY594"/>
      <c r="AJZ594"/>
      <c r="AKA594"/>
      <c r="AKB594"/>
      <c r="AKC594"/>
      <c r="AKD594"/>
      <c r="AKE594"/>
      <c r="AKF594"/>
      <c r="AKG594"/>
      <c r="AKH594"/>
      <c r="AKI594"/>
      <c r="AKJ594"/>
      <c r="AKK594"/>
      <c r="AKL594"/>
      <c r="AKM594"/>
      <c r="AKN594"/>
      <c r="AKO594"/>
      <c r="AKP594"/>
      <c r="AKQ594"/>
      <c r="AKR594"/>
      <c r="AKS594"/>
      <c r="AKT594"/>
      <c r="AKU594"/>
      <c r="AKV594"/>
      <c r="AKW594"/>
      <c r="AKX594"/>
      <c r="AKY594"/>
      <c r="AKZ594"/>
      <c r="ALA594"/>
      <c r="ALB594"/>
      <c r="ALC594"/>
      <c r="ALD594"/>
      <c r="ALE594"/>
      <c r="ALF594"/>
      <c r="ALG594"/>
      <c r="ALH594"/>
      <c r="ALI594"/>
      <c r="ALJ594"/>
      <c r="ALK594"/>
      <c r="ALL594"/>
      <c r="ALM594"/>
      <c r="ALN594"/>
      <c r="ALO594"/>
      <c r="ALP594"/>
      <c r="ALQ594"/>
      <c r="ALR594"/>
      <c r="ALS594"/>
      <c r="ALT594"/>
      <c r="ALU594"/>
      <c r="ALV594"/>
      <c r="ALW594"/>
      <c r="ALX594"/>
      <c r="ALY594"/>
      <c r="ALZ594"/>
      <c r="AMA594"/>
      <c r="AMB594"/>
      <c r="AMC594"/>
      <c r="AMD594"/>
      <c r="AME594"/>
      <c r="AMF594"/>
      <c r="AMG594"/>
      <c r="AMH594"/>
      <c r="AMI594"/>
      <c r="AMJ594"/>
    </row>
    <row r="595" spans="1:1024" ht="20" customHeight="1" x14ac:dyDescent="0.2">
      <c r="A595"/>
      <c r="B595"/>
      <c r="C595"/>
      <c r="D595"/>
      <c r="E595" s="2"/>
      <c r="F595" s="2"/>
      <c r="G595" s="271"/>
      <c r="H595" s="240"/>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c r="AAA595"/>
      <c r="AAB595"/>
      <c r="AAC595"/>
      <c r="AAD595"/>
      <c r="AAE595"/>
      <c r="AAF595"/>
      <c r="AAG595"/>
      <c r="AAH595"/>
      <c r="AAI595"/>
      <c r="AAJ595"/>
      <c r="AAK595"/>
      <c r="AAL595"/>
      <c r="AAM595"/>
      <c r="AAN595"/>
      <c r="AAO595"/>
      <c r="AAP595"/>
      <c r="AAQ595"/>
      <c r="AAR595"/>
      <c r="AAS595"/>
      <c r="AAT595"/>
      <c r="AAU595"/>
      <c r="AAV595"/>
      <c r="AAW595"/>
      <c r="AAX595"/>
      <c r="AAY595"/>
      <c r="AAZ595"/>
      <c r="ABA595"/>
      <c r="ABB595"/>
      <c r="ABC595"/>
      <c r="ABD595"/>
      <c r="ABE595"/>
      <c r="ABF595"/>
      <c r="ABG595"/>
      <c r="ABH595"/>
      <c r="ABI595"/>
      <c r="ABJ595"/>
      <c r="ABK595"/>
      <c r="ABL595"/>
      <c r="ABM595"/>
      <c r="ABN595"/>
      <c r="ABO595"/>
      <c r="ABP595"/>
      <c r="ABQ595"/>
      <c r="ABR595"/>
      <c r="ABS595"/>
      <c r="ABT595"/>
      <c r="ABU595"/>
      <c r="ABV595"/>
      <c r="ABW595"/>
      <c r="ABX595"/>
      <c r="ABY595"/>
      <c r="ABZ595"/>
      <c r="ACA595"/>
      <c r="ACB595"/>
      <c r="ACC595"/>
      <c r="ACD595"/>
      <c r="ACE595"/>
      <c r="ACF595"/>
      <c r="ACG595"/>
      <c r="ACH595"/>
      <c r="ACI595"/>
      <c r="ACJ595"/>
      <c r="ACK595"/>
      <c r="ACL595"/>
      <c r="ACM595"/>
      <c r="ACN595"/>
      <c r="ACO595"/>
      <c r="ACP595"/>
      <c r="ACQ595"/>
      <c r="ACR595"/>
      <c r="ACS595"/>
      <c r="ACT595"/>
      <c r="ACU595"/>
      <c r="ACV595"/>
      <c r="ACW595"/>
      <c r="ACX595"/>
      <c r="ACY595"/>
      <c r="ACZ595"/>
      <c r="ADA595"/>
      <c r="ADB595"/>
      <c r="ADC595"/>
      <c r="ADD595"/>
      <c r="ADE595"/>
      <c r="ADF595"/>
      <c r="ADG595"/>
      <c r="ADH595"/>
      <c r="ADI595"/>
      <c r="ADJ595"/>
      <c r="ADK595"/>
      <c r="ADL595"/>
      <c r="ADM595"/>
      <c r="ADN595"/>
      <c r="ADO595"/>
      <c r="ADP595"/>
      <c r="ADQ595"/>
      <c r="ADR595"/>
      <c r="ADS595"/>
      <c r="ADT595"/>
      <c r="ADU595"/>
      <c r="ADV595"/>
      <c r="ADW595"/>
      <c r="ADX595"/>
      <c r="ADY595"/>
      <c r="ADZ595"/>
      <c r="AEA595"/>
      <c r="AEB595"/>
      <c r="AEC595"/>
      <c r="AED595"/>
      <c r="AEE595"/>
      <c r="AEF595"/>
      <c r="AEG595"/>
      <c r="AEH595"/>
      <c r="AEI595"/>
      <c r="AEJ595"/>
      <c r="AEK595"/>
      <c r="AEL595"/>
      <c r="AEM595"/>
      <c r="AEN595"/>
      <c r="AEO595"/>
      <c r="AEP595"/>
      <c r="AEQ595"/>
      <c r="AER595"/>
      <c r="AES595"/>
      <c r="AET595"/>
      <c r="AEU595"/>
      <c r="AEV595"/>
      <c r="AEW595"/>
      <c r="AEX595"/>
      <c r="AEY595"/>
      <c r="AEZ595"/>
      <c r="AFA595"/>
      <c r="AFB595"/>
      <c r="AFC595"/>
      <c r="AFD595"/>
      <c r="AFE595"/>
      <c r="AFF595"/>
      <c r="AFG595"/>
      <c r="AFH595"/>
      <c r="AFI595"/>
      <c r="AFJ595"/>
      <c r="AFK595"/>
      <c r="AFL595"/>
      <c r="AFM595"/>
      <c r="AFN595"/>
      <c r="AFO595"/>
      <c r="AFP595"/>
      <c r="AFQ595"/>
      <c r="AFR595"/>
      <c r="AFS595"/>
      <c r="AFT595"/>
      <c r="AFU595"/>
      <c r="AFV595"/>
      <c r="AFW595"/>
      <c r="AFX595"/>
      <c r="AFY595"/>
      <c r="AFZ595"/>
      <c r="AGA595"/>
      <c r="AGB595"/>
      <c r="AGC595"/>
      <c r="AGD595"/>
      <c r="AGE595"/>
      <c r="AGF595"/>
      <c r="AGG595"/>
      <c r="AGH595"/>
      <c r="AGI595"/>
      <c r="AGJ595"/>
      <c r="AGK595"/>
      <c r="AGL595"/>
      <c r="AGM595"/>
      <c r="AGN595"/>
      <c r="AGO595"/>
      <c r="AGP595"/>
      <c r="AGQ595"/>
      <c r="AGR595"/>
      <c r="AGS595"/>
      <c r="AGT595"/>
      <c r="AGU595"/>
      <c r="AGV595"/>
      <c r="AGW595"/>
      <c r="AGX595"/>
      <c r="AGY595"/>
      <c r="AGZ595"/>
      <c r="AHA595"/>
      <c r="AHB595"/>
      <c r="AHC595"/>
      <c r="AHD595"/>
      <c r="AHE595"/>
      <c r="AHF595"/>
      <c r="AHG595"/>
      <c r="AHH595"/>
      <c r="AHI595"/>
      <c r="AHJ595"/>
      <c r="AHK595"/>
      <c r="AHL595"/>
      <c r="AHM595"/>
      <c r="AHN595"/>
      <c r="AHO595"/>
      <c r="AHP595"/>
      <c r="AHQ595"/>
      <c r="AHR595"/>
      <c r="AHS595"/>
      <c r="AHT595"/>
      <c r="AHU595"/>
      <c r="AHV595"/>
      <c r="AHW595"/>
      <c r="AHX595"/>
      <c r="AHY595"/>
      <c r="AHZ595"/>
      <c r="AIA595"/>
      <c r="AIB595"/>
      <c r="AIC595"/>
      <c r="AID595"/>
      <c r="AIE595"/>
      <c r="AIF595"/>
      <c r="AIG595"/>
      <c r="AIH595"/>
      <c r="AII595"/>
      <c r="AIJ595"/>
      <c r="AIK595"/>
      <c r="AIL595"/>
      <c r="AIM595"/>
      <c r="AIN595"/>
      <c r="AIO595"/>
      <c r="AIP595"/>
      <c r="AIQ595"/>
      <c r="AIR595"/>
      <c r="AIS595"/>
      <c r="AIT595"/>
      <c r="AIU595"/>
      <c r="AIV595"/>
      <c r="AIW595"/>
      <c r="AIX595"/>
      <c r="AIY595"/>
      <c r="AIZ595"/>
      <c r="AJA595"/>
      <c r="AJB595"/>
      <c r="AJC595"/>
      <c r="AJD595"/>
      <c r="AJE595"/>
      <c r="AJF595"/>
      <c r="AJG595"/>
      <c r="AJH595"/>
      <c r="AJI595"/>
      <c r="AJJ595"/>
      <c r="AJK595"/>
      <c r="AJL595"/>
      <c r="AJM595"/>
      <c r="AJN595"/>
      <c r="AJO595"/>
      <c r="AJP595"/>
      <c r="AJQ595"/>
      <c r="AJR595"/>
      <c r="AJS595"/>
      <c r="AJT595"/>
      <c r="AJU595"/>
      <c r="AJV595"/>
      <c r="AJW595"/>
      <c r="AJX595"/>
      <c r="AJY595"/>
      <c r="AJZ595"/>
      <c r="AKA595"/>
      <c r="AKB595"/>
      <c r="AKC595"/>
      <c r="AKD595"/>
      <c r="AKE595"/>
      <c r="AKF595"/>
      <c r="AKG595"/>
      <c r="AKH595"/>
      <c r="AKI595"/>
      <c r="AKJ595"/>
      <c r="AKK595"/>
      <c r="AKL595"/>
      <c r="AKM595"/>
      <c r="AKN595"/>
      <c r="AKO595"/>
      <c r="AKP595"/>
      <c r="AKQ595"/>
      <c r="AKR595"/>
      <c r="AKS595"/>
      <c r="AKT595"/>
      <c r="AKU595"/>
      <c r="AKV595"/>
      <c r="AKW595"/>
      <c r="AKX595"/>
      <c r="AKY595"/>
      <c r="AKZ595"/>
      <c r="ALA595"/>
      <c r="ALB595"/>
      <c r="ALC595"/>
      <c r="ALD595"/>
      <c r="ALE595"/>
      <c r="ALF595"/>
      <c r="ALG595"/>
      <c r="ALH595"/>
      <c r="ALI595"/>
      <c r="ALJ595"/>
      <c r="ALK595"/>
      <c r="ALL595"/>
      <c r="ALM595"/>
      <c r="ALN595"/>
      <c r="ALO595"/>
      <c r="ALP595"/>
      <c r="ALQ595"/>
      <c r="ALR595"/>
      <c r="ALS595"/>
      <c r="ALT595"/>
      <c r="ALU595"/>
      <c r="ALV595"/>
      <c r="ALW595"/>
      <c r="ALX595"/>
      <c r="ALY595"/>
      <c r="ALZ595"/>
      <c r="AMA595"/>
      <c r="AMB595"/>
      <c r="AMC595"/>
      <c r="AMD595"/>
      <c r="AME595"/>
      <c r="AMF595"/>
      <c r="AMG595"/>
      <c r="AMH595"/>
      <c r="AMI595"/>
      <c r="AMJ595"/>
    </row>
    <row r="596" spans="1:1024" ht="20" customHeight="1" x14ac:dyDescent="0.2">
      <c r="A596"/>
      <c r="B596"/>
      <c r="C596"/>
      <c r="D596"/>
      <c r="E596" s="2"/>
      <c r="F596" s="2"/>
      <c r="G596" s="271"/>
      <c r="H596" s="240"/>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c r="AAA596"/>
      <c r="AAB596"/>
      <c r="AAC596"/>
      <c r="AAD596"/>
      <c r="AAE596"/>
      <c r="AAF596"/>
      <c r="AAG596"/>
      <c r="AAH596"/>
      <c r="AAI596"/>
      <c r="AAJ596"/>
      <c r="AAK596"/>
      <c r="AAL596"/>
      <c r="AAM596"/>
      <c r="AAN596"/>
      <c r="AAO596"/>
      <c r="AAP596"/>
      <c r="AAQ596"/>
      <c r="AAR596"/>
      <c r="AAS596"/>
      <c r="AAT596"/>
      <c r="AAU596"/>
      <c r="AAV596"/>
      <c r="AAW596"/>
      <c r="AAX596"/>
      <c r="AAY596"/>
      <c r="AAZ596"/>
      <c r="ABA596"/>
      <c r="ABB596"/>
      <c r="ABC596"/>
      <c r="ABD596"/>
      <c r="ABE596"/>
      <c r="ABF596"/>
      <c r="ABG596"/>
      <c r="ABH596"/>
      <c r="ABI596"/>
      <c r="ABJ596"/>
      <c r="ABK596"/>
      <c r="ABL596"/>
      <c r="ABM596"/>
      <c r="ABN596"/>
      <c r="ABO596"/>
      <c r="ABP596"/>
      <c r="ABQ596"/>
      <c r="ABR596"/>
      <c r="ABS596"/>
      <c r="ABT596"/>
      <c r="ABU596"/>
      <c r="ABV596"/>
      <c r="ABW596"/>
      <c r="ABX596"/>
      <c r="ABY596"/>
      <c r="ABZ596"/>
      <c r="ACA596"/>
      <c r="ACB596"/>
      <c r="ACC596"/>
      <c r="ACD596"/>
      <c r="ACE596"/>
      <c r="ACF596"/>
      <c r="ACG596"/>
      <c r="ACH596"/>
      <c r="ACI596"/>
      <c r="ACJ596"/>
      <c r="ACK596"/>
      <c r="ACL596"/>
      <c r="ACM596"/>
      <c r="ACN596"/>
      <c r="ACO596"/>
      <c r="ACP596"/>
      <c r="ACQ596"/>
      <c r="ACR596"/>
      <c r="ACS596"/>
      <c r="ACT596"/>
      <c r="ACU596"/>
      <c r="ACV596"/>
      <c r="ACW596"/>
      <c r="ACX596"/>
      <c r="ACY596"/>
      <c r="ACZ596"/>
      <c r="ADA596"/>
      <c r="ADB596"/>
      <c r="ADC596"/>
      <c r="ADD596"/>
      <c r="ADE596"/>
      <c r="ADF596"/>
      <c r="ADG596"/>
      <c r="ADH596"/>
      <c r="ADI596"/>
      <c r="ADJ596"/>
      <c r="ADK596"/>
      <c r="ADL596"/>
      <c r="ADM596"/>
      <c r="ADN596"/>
      <c r="ADO596"/>
      <c r="ADP596"/>
      <c r="ADQ596"/>
      <c r="ADR596"/>
      <c r="ADS596"/>
      <c r="ADT596"/>
      <c r="ADU596"/>
      <c r="ADV596"/>
      <c r="ADW596"/>
      <c r="ADX596"/>
      <c r="ADY596"/>
      <c r="ADZ596"/>
      <c r="AEA596"/>
      <c r="AEB596"/>
      <c r="AEC596"/>
      <c r="AED596"/>
      <c r="AEE596"/>
      <c r="AEF596"/>
      <c r="AEG596"/>
      <c r="AEH596"/>
      <c r="AEI596"/>
      <c r="AEJ596"/>
      <c r="AEK596"/>
      <c r="AEL596"/>
      <c r="AEM596"/>
      <c r="AEN596"/>
      <c r="AEO596"/>
      <c r="AEP596"/>
      <c r="AEQ596"/>
      <c r="AER596"/>
      <c r="AES596"/>
      <c r="AET596"/>
      <c r="AEU596"/>
      <c r="AEV596"/>
      <c r="AEW596"/>
      <c r="AEX596"/>
      <c r="AEY596"/>
      <c r="AEZ596"/>
      <c r="AFA596"/>
      <c r="AFB596"/>
      <c r="AFC596"/>
      <c r="AFD596"/>
      <c r="AFE596"/>
      <c r="AFF596"/>
      <c r="AFG596"/>
      <c r="AFH596"/>
      <c r="AFI596"/>
      <c r="AFJ596"/>
      <c r="AFK596"/>
      <c r="AFL596"/>
      <c r="AFM596"/>
      <c r="AFN596"/>
      <c r="AFO596"/>
      <c r="AFP596"/>
      <c r="AFQ596"/>
      <c r="AFR596"/>
      <c r="AFS596"/>
      <c r="AFT596"/>
      <c r="AFU596"/>
      <c r="AFV596"/>
      <c r="AFW596"/>
      <c r="AFX596"/>
      <c r="AFY596"/>
      <c r="AFZ596"/>
      <c r="AGA596"/>
      <c r="AGB596"/>
      <c r="AGC596"/>
      <c r="AGD596"/>
      <c r="AGE596"/>
      <c r="AGF596"/>
      <c r="AGG596"/>
      <c r="AGH596"/>
      <c r="AGI596"/>
      <c r="AGJ596"/>
      <c r="AGK596"/>
      <c r="AGL596"/>
      <c r="AGM596"/>
      <c r="AGN596"/>
      <c r="AGO596"/>
      <c r="AGP596"/>
      <c r="AGQ596"/>
      <c r="AGR596"/>
      <c r="AGS596"/>
      <c r="AGT596"/>
      <c r="AGU596"/>
      <c r="AGV596"/>
      <c r="AGW596"/>
      <c r="AGX596"/>
      <c r="AGY596"/>
      <c r="AGZ596"/>
      <c r="AHA596"/>
      <c r="AHB596"/>
      <c r="AHC596"/>
      <c r="AHD596"/>
      <c r="AHE596"/>
      <c r="AHF596"/>
      <c r="AHG596"/>
      <c r="AHH596"/>
      <c r="AHI596"/>
      <c r="AHJ596"/>
      <c r="AHK596"/>
      <c r="AHL596"/>
      <c r="AHM596"/>
      <c r="AHN596"/>
      <c r="AHO596"/>
      <c r="AHP596"/>
      <c r="AHQ596"/>
      <c r="AHR596"/>
      <c r="AHS596"/>
      <c r="AHT596"/>
      <c r="AHU596"/>
      <c r="AHV596"/>
      <c r="AHW596"/>
      <c r="AHX596"/>
      <c r="AHY596"/>
      <c r="AHZ596"/>
      <c r="AIA596"/>
      <c r="AIB596"/>
      <c r="AIC596"/>
      <c r="AID596"/>
      <c r="AIE596"/>
      <c r="AIF596"/>
      <c r="AIG596"/>
      <c r="AIH596"/>
      <c r="AII596"/>
      <c r="AIJ596"/>
      <c r="AIK596"/>
      <c r="AIL596"/>
      <c r="AIM596"/>
      <c r="AIN596"/>
      <c r="AIO596"/>
      <c r="AIP596"/>
      <c r="AIQ596"/>
      <c r="AIR596"/>
      <c r="AIS596"/>
      <c r="AIT596"/>
      <c r="AIU596"/>
      <c r="AIV596"/>
      <c r="AIW596"/>
      <c r="AIX596"/>
      <c r="AIY596"/>
      <c r="AIZ596"/>
      <c r="AJA596"/>
      <c r="AJB596"/>
      <c r="AJC596"/>
      <c r="AJD596"/>
      <c r="AJE596"/>
      <c r="AJF596"/>
      <c r="AJG596"/>
      <c r="AJH596"/>
      <c r="AJI596"/>
      <c r="AJJ596"/>
      <c r="AJK596"/>
      <c r="AJL596"/>
      <c r="AJM596"/>
      <c r="AJN596"/>
      <c r="AJO596"/>
      <c r="AJP596"/>
      <c r="AJQ596"/>
      <c r="AJR596"/>
      <c r="AJS596"/>
      <c r="AJT596"/>
      <c r="AJU596"/>
      <c r="AJV596"/>
      <c r="AJW596"/>
      <c r="AJX596"/>
      <c r="AJY596"/>
      <c r="AJZ596"/>
      <c r="AKA596"/>
      <c r="AKB596"/>
      <c r="AKC596"/>
      <c r="AKD596"/>
      <c r="AKE596"/>
      <c r="AKF596"/>
      <c r="AKG596"/>
      <c r="AKH596"/>
      <c r="AKI596"/>
      <c r="AKJ596"/>
      <c r="AKK596"/>
      <c r="AKL596"/>
      <c r="AKM596"/>
      <c r="AKN596"/>
      <c r="AKO596"/>
      <c r="AKP596"/>
      <c r="AKQ596"/>
      <c r="AKR596"/>
      <c r="AKS596"/>
      <c r="AKT596"/>
      <c r="AKU596"/>
      <c r="AKV596"/>
      <c r="AKW596"/>
      <c r="AKX596"/>
      <c r="AKY596"/>
      <c r="AKZ596"/>
      <c r="ALA596"/>
      <c r="ALB596"/>
      <c r="ALC596"/>
      <c r="ALD596"/>
      <c r="ALE596"/>
      <c r="ALF596"/>
      <c r="ALG596"/>
      <c r="ALH596"/>
      <c r="ALI596"/>
      <c r="ALJ596"/>
      <c r="ALK596"/>
      <c r="ALL596"/>
      <c r="ALM596"/>
      <c r="ALN596"/>
      <c r="ALO596"/>
      <c r="ALP596"/>
      <c r="ALQ596"/>
      <c r="ALR596"/>
      <c r="ALS596"/>
      <c r="ALT596"/>
      <c r="ALU596"/>
      <c r="ALV596"/>
      <c r="ALW596"/>
      <c r="ALX596"/>
      <c r="ALY596"/>
      <c r="ALZ596"/>
      <c r="AMA596"/>
      <c r="AMB596"/>
      <c r="AMC596"/>
      <c r="AMD596"/>
      <c r="AME596"/>
      <c r="AMF596"/>
      <c r="AMG596"/>
      <c r="AMH596"/>
      <c r="AMI596"/>
      <c r="AMJ596"/>
    </row>
    <row r="597" spans="1:1024" ht="20" customHeight="1" x14ac:dyDescent="0.2">
      <c r="A597"/>
      <c r="B597"/>
      <c r="C597"/>
      <c r="D597"/>
      <c r="E597" s="2"/>
      <c r="F597" s="2"/>
      <c r="G597" s="271"/>
      <c r="H597" s="240"/>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c r="IW597"/>
      <c r="IX597"/>
      <c r="IY597"/>
      <c r="IZ597"/>
      <c r="JA597"/>
      <c r="JB597"/>
      <c r="JC597"/>
      <c r="JD597"/>
      <c r="JE597"/>
      <c r="JF597"/>
      <c r="JG597"/>
      <c r="JH597"/>
      <c r="JI597"/>
      <c r="JJ597"/>
      <c r="JK597"/>
      <c r="JL597"/>
      <c r="JM597"/>
      <c r="JN597"/>
      <c r="JO597"/>
      <c r="JP597"/>
      <c r="JQ597"/>
      <c r="JR597"/>
      <c r="JS597"/>
      <c r="JT597"/>
      <c r="JU597"/>
      <c r="JV597"/>
      <c r="JW597"/>
      <c r="JX597"/>
      <c r="JY597"/>
      <c r="JZ597"/>
      <c r="KA597"/>
      <c r="KB597"/>
      <c r="KC597"/>
      <c r="KD597"/>
      <c r="KE597"/>
      <c r="KF597"/>
      <c r="KG597"/>
      <c r="KH597"/>
      <c r="KI597"/>
      <c r="KJ597"/>
      <c r="KK597"/>
      <c r="KL597"/>
      <c r="KM597"/>
      <c r="KN597"/>
      <c r="KO597"/>
      <c r="KP597"/>
      <c r="KQ597"/>
      <c r="KR597"/>
      <c r="KS597"/>
      <c r="KT597"/>
      <c r="KU597"/>
      <c r="KV597"/>
      <c r="KW597"/>
      <c r="KX597"/>
      <c r="KY597"/>
      <c r="KZ597"/>
      <c r="LA597"/>
      <c r="LB597"/>
      <c r="LC597"/>
      <c r="LD597"/>
      <c r="LE597"/>
      <c r="LF597"/>
      <c r="LG597"/>
      <c r="LH597"/>
      <c r="LI597"/>
      <c r="LJ597"/>
      <c r="LK597"/>
      <c r="LL597"/>
      <c r="LM597"/>
      <c r="LN597"/>
      <c r="LO597"/>
      <c r="LP597"/>
      <c r="LQ597"/>
      <c r="LR597"/>
      <c r="LS597"/>
      <c r="LT597"/>
      <c r="LU597"/>
      <c r="LV597"/>
      <c r="LW597"/>
      <c r="LX597"/>
      <c r="LY597"/>
      <c r="LZ597"/>
      <c r="MA597"/>
      <c r="MB597"/>
      <c r="MC597"/>
      <c r="MD597"/>
      <c r="ME597"/>
      <c r="MF597"/>
      <c r="MG597"/>
      <c r="MH597"/>
      <c r="MI597"/>
      <c r="MJ597"/>
      <c r="MK597"/>
      <c r="ML597"/>
      <c r="MM597"/>
      <c r="MN597"/>
      <c r="MO597"/>
      <c r="MP597"/>
      <c r="MQ597"/>
      <c r="MR597"/>
      <c r="MS597"/>
      <c r="MT597"/>
      <c r="MU597"/>
      <c r="MV597"/>
      <c r="MW597"/>
      <c r="MX597"/>
      <c r="MY597"/>
      <c r="MZ597"/>
      <c r="NA597"/>
      <c r="NB597"/>
      <c r="NC597"/>
      <c r="ND597"/>
      <c r="NE597"/>
      <c r="NF597"/>
      <c r="NG597"/>
      <c r="NH597"/>
      <c r="NI597"/>
      <c r="NJ597"/>
      <c r="NK597"/>
      <c r="NL597"/>
      <c r="NM597"/>
      <c r="NN597"/>
      <c r="NO597"/>
      <c r="NP597"/>
      <c r="NQ597"/>
      <c r="NR597"/>
      <c r="NS597"/>
      <c r="NT597"/>
      <c r="NU597"/>
      <c r="NV597"/>
      <c r="NW597"/>
      <c r="NX597"/>
      <c r="NY597"/>
      <c r="NZ597"/>
      <c r="OA597"/>
      <c r="OB597"/>
      <c r="OC597"/>
      <c r="OD597"/>
      <c r="OE597"/>
      <c r="OF597"/>
      <c r="OG597"/>
      <c r="OH597"/>
      <c r="OI597"/>
      <c r="OJ597"/>
      <c r="OK597"/>
      <c r="OL597"/>
      <c r="OM597"/>
      <c r="ON597"/>
      <c r="OO597"/>
      <c r="OP597"/>
      <c r="OQ597"/>
      <c r="OR597"/>
      <c r="OS597"/>
      <c r="OT597"/>
      <c r="OU597"/>
      <c r="OV597"/>
      <c r="OW597"/>
      <c r="OX597"/>
      <c r="OY597"/>
      <c r="OZ597"/>
      <c r="PA597"/>
      <c r="PB597"/>
      <c r="PC597"/>
      <c r="PD597"/>
      <c r="PE597"/>
      <c r="PF597"/>
      <c r="PG597"/>
      <c r="PH597"/>
      <c r="PI597"/>
      <c r="PJ597"/>
      <c r="PK597"/>
      <c r="PL597"/>
      <c r="PM597"/>
      <c r="PN597"/>
      <c r="PO597"/>
      <c r="PP597"/>
      <c r="PQ597"/>
      <c r="PR597"/>
      <c r="PS597"/>
      <c r="PT597"/>
      <c r="PU597"/>
      <c r="PV597"/>
      <c r="PW597"/>
      <c r="PX597"/>
      <c r="PY597"/>
      <c r="PZ597"/>
      <c r="QA597"/>
      <c r="QB597"/>
      <c r="QC597"/>
      <c r="QD597"/>
      <c r="QE597"/>
      <c r="QF597"/>
      <c r="QG597"/>
      <c r="QH597"/>
      <c r="QI597"/>
      <c r="QJ597"/>
      <c r="QK597"/>
      <c r="QL597"/>
      <c r="QM597"/>
      <c r="QN597"/>
      <c r="QO597"/>
      <c r="QP597"/>
      <c r="QQ597"/>
      <c r="QR597"/>
      <c r="QS597"/>
      <c r="QT597"/>
      <c r="QU597"/>
      <c r="QV597"/>
      <c r="QW597"/>
      <c r="QX597"/>
      <c r="QY597"/>
      <c r="QZ597"/>
      <c r="RA597"/>
      <c r="RB597"/>
      <c r="RC597"/>
      <c r="RD597"/>
      <c r="RE597"/>
      <c r="RF597"/>
      <c r="RG597"/>
      <c r="RH597"/>
      <c r="RI597"/>
      <c r="RJ597"/>
      <c r="RK597"/>
      <c r="RL597"/>
      <c r="RM597"/>
      <c r="RN597"/>
      <c r="RO597"/>
      <c r="RP597"/>
      <c r="RQ597"/>
      <c r="RR597"/>
      <c r="RS597"/>
      <c r="RT597"/>
      <c r="RU597"/>
      <c r="RV597"/>
      <c r="RW597"/>
      <c r="RX597"/>
      <c r="RY597"/>
      <c r="RZ597"/>
      <c r="SA597"/>
      <c r="SB597"/>
      <c r="SC597"/>
      <c r="SD597"/>
      <c r="SE597"/>
      <c r="SF597"/>
      <c r="SG597"/>
      <c r="SH597"/>
      <c r="SI597"/>
      <c r="SJ597"/>
      <c r="SK597"/>
      <c r="SL597"/>
      <c r="SM597"/>
      <c r="SN597"/>
      <c r="SO597"/>
      <c r="SP597"/>
      <c r="SQ597"/>
      <c r="SR597"/>
      <c r="SS597"/>
      <c r="ST597"/>
      <c r="SU597"/>
      <c r="SV597"/>
      <c r="SW597"/>
      <c r="SX597"/>
      <c r="SY597"/>
      <c r="SZ597"/>
      <c r="TA597"/>
      <c r="TB597"/>
      <c r="TC597"/>
      <c r="TD597"/>
      <c r="TE597"/>
      <c r="TF597"/>
      <c r="TG597"/>
      <c r="TH597"/>
      <c r="TI597"/>
      <c r="TJ597"/>
      <c r="TK597"/>
      <c r="TL597"/>
      <c r="TM597"/>
      <c r="TN597"/>
      <c r="TO597"/>
      <c r="TP597"/>
      <c r="TQ597"/>
      <c r="TR597"/>
      <c r="TS597"/>
      <c r="TT597"/>
      <c r="TU597"/>
      <c r="TV597"/>
      <c r="TW597"/>
      <c r="TX597"/>
      <c r="TY597"/>
      <c r="TZ597"/>
      <c r="UA597"/>
      <c r="UB597"/>
      <c r="UC597"/>
      <c r="UD597"/>
      <c r="UE597"/>
      <c r="UF597"/>
      <c r="UG597"/>
      <c r="UH597"/>
      <c r="UI597"/>
      <c r="UJ597"/>
      <c r="UK597"/>
      <c r="UL597"/>
      <c r="UM597"/>
      <c r="UN597"/>
      <c r="UO597"/>
      <c r="UP597"/>
      <c r="UQ597"/>
      <c r="UR597"/>
      <c r="US597"/>
      <c r="UT597"/>
      <c r="UU597"/>
      <c r="UV597"/>
      <c r="UW597"/>
      <c r="UX597"/>
      <c r="UY597"/>
      <c r="UZ597"/>
      <c r="VA597"/>
      <c r="VB597"/>
      <c r="VC597"/>
      <c r="VD597"/>
      <c r="VE597"/>
      <c r="VF597"/>
      <c r="VG597"/>
      <c r="VH597"/>
      <c r="VI597"/>
      <c r="VJ597"/>
      <c r="VK597"/>
      <c r="VL597"/>
      <c r="VM597"/>
      <c r="VN597"/>
      <c r="VO597"/>
      <c r="VP597"/>
      <c r="VQ597"/>
      <c r="VR597"/>
      <c r="VS597"/>
      <c r="VT597"/>
      <c r="VU597"/>
      <c r="VV597"/>
      <c r="VW597"/>
      <c r="VX597"/>
      <c r="VY597"/>
      <c r="VZ597"/>
      <c r="WA597"/>
      <c r="WB597"/>
      <c r="WC597"/>
      <c r="WD597"/>
      <c r="WE597"/>
      <c r="WF597"/>
      <c r="WG597"/>
      <c r="WH597"/>
      <c r="WI597"/>
      <c r="WJ597"/>
      <c r="WK597"/>
      <c r="WL597"/>
      <c r="WM597"/>
      <c r="WN597"/>
      <c r="WO597"/>
      <c r="WP597"/>
      <c r="WQ597"/>
      <c r="WR597"/>
      <c r="WS597"/>
      <c r="WT597"/>
      <c r="WU597"/>
      <c r="WV597"/>
      <c r="WW597"/>
      <c r="WX597"/>
      <c r="WY597"/>
      <c r="WZ597"/>
      <c r="XA597"/>
      <c r="XB597"/>
      <c r="XC597"/>
      <c r="XD597"/>
      <c r="XE597"/>
      <c r="XF597"/>
      <c r="XG597"/>
      <c r="XH597"/>
      <c r="XI597"/>
      <c r="XJ597"/>
      <c r="XK597"/>
      <c r="XL597"/>
      <c r="XM597"/>
      <c r="XN597"/>
      <c r="XO597"/>
      <c r="XP597"/>
      <c r="XQ597"/>
      <c r="XR597"/>
      <c r="XS597"/>
      <c r="XT597"/>
      <c r="XU597"/>
      <c r="XV597"/>
      <c r="XW597"/>
      <c r="XX597"/>
      <c r="XY597"/>
      <c r="XZ597"/>
      <c r="YA597"/>
      <c r="YB597"/>
      <c r="YC597"/>
      <c r="YD597"/>
      <c r="YE597"/>
      <c r="YF597"/>
      <c r="YG597"/>
      <c r="YH597"/>
      <c r="YI597"/>
      <c r="YJ597"/>
      <c r="YK597"/>
      <c r="YL597"/>
      <c r="YM597"/>
      <c r="YN597"/>
      <c r="YO597"/>
      <c r="YP597"/>
      <c r="YQ597"/>
      <c r="YR597"/>
      <c r="YS597"/>
      <c r="YT597"/>
      <c r="YU597"/>
      <c r="YV597"/>
      <c r="YW597"/>
      <c r="YX597"/>
      <c r="YY597"/>
      <c r="YZ597"/>
      <c r="ZA597"/>
      <c r="ZB597"/>
      <c r="ZC597"/>
      <c r="ZD597"/>
      <c r="ZE597"/>
      <c r="ZF597"/>
      <c r="ZG597"/>
      <c r="ZH597"/>
      <c r="ZI597"/>
      <c r="ZJ597"/>
      <c r="ZK597"/>
      <c r="ZL597"/>
      <c r="ZM597"/>
      <c r="ZN597"/>
      <c r="ZO597"/>
      <c r="ZP597"/>
      <c r="ZQ597"/>
      <c r="ZR597"/>
      <c r="ZS597"/>
      <c r="ZT597"/>
      <c r="ZU597"/>
      <c r="ZV597"/>
      <c r="ZW597"/>
      <c r="ZX597"/>
      <c r="ZY597"/>
      <c r="ZZ597"/>
      <c r="AAA597"/>
      <c r="AAB597"/>
      <c r="AAC597"/>
      <c r="AAD597"/>
      <c r="AAE597"/>
      <c r="AAF597"/>
      <c r="AAG597"/>
      <c r="AAH597"/>
      <c r="AAI597"/>
      <c r="AAJ597"/>
      <c r="AAK597"/>
      <c r="AAL597"/>
      <c r="AAM597"/>
      <c r="AAN597"/>
      <c r="AAO597"/>
      <c r="AAP597"/>
      <c r="AAQ597"/>
      <c r="AAR597"/>
      <c r="AAS597"/>
      <c r="AAT597"/>
      <c r="AAU597"/>
      <c r="AAV597"/>
      <c r="AAW597"/>
      <c r="AAX597"/>
      <c r="AAY597"/>
      <c r="AAZ597"/>
      <c r="ABA597"/>
      <c r="ABB597"/>
      <c r="ABC597"/>
      <c r="ABD597"/>
      <c r="ABE597"/>
      <c r="ABF597"/>
      <c r="ABG597"/>
      <c r="ABH597"/>
      <c r="ABI597"/>
      <c r="ABJ597"/>
      <c r="ABK597"/>
      <c r="ABL597"/>
      <c r="ABM597"/>
      <c r="ABN597"/>
      <c r="ABO597"/>
      <c r="ABP597"/>
      <c r="ABQ597"/>
      <c r="ABR597"/>
      <c r="ABS597"/>
      <c r="ABT597"/>
      <c r="ABU597"/>
      <c r="ABV597"/>
      <c r="ABW597"/>
      <c r="ABX597"/>
      <c r="ABY597"/>
      <c r="ABZ597"/>
      <c r="ACA597"/>
      <c r="ACB597"/>
      <c r="ACC597"/>
      <c r="ACD597"/>
      <c r="ACE597"/>
      <c r="ACF597"/>
      <c r="ACG597"/>
      <c r="ACH597"/>
      <c r="ACI597"/>
      <c r="ACJ597"/>
      <c r="ACK597"/>
      <c r="ACL597"/>
      <c r="ACM597"/>
      <c r="ACN597"/>
      <c r="ACO597"/>
      <c r="ACP597"/>
      <c r="ACQ597"/>
      <c r="ACR597"/>
      <c r="ACS597"/>
      <c r="ACT597"/>
      <c r="ACU597"/>
      <c r="ACV597"/>
      <c r="ACW597"/>
      <c r="ACX597"/>
      <c r="ACY597"/>
      <c r="ACZ597"/>
      <c r="ADA597"/>
      <c r="ADB597"/>
      <c r="ADC597"/>
      <c r="ADD597"/>
      <c r="ADE597"/>
      <c r="ADF597"/>
      <c r="ADG597"/>
      <c r="ADH597"/>
      <c r="ADI597"/>
      <c r="ADJ597"/>
      <c r="ADK597"/>
      <c r="ADL597"/>
      <c r="ADM597"/>
      <c r="ADN597"/>
      <c r="ADO597"/>
      <c r="ADP597"/>
      <c r="ADQ597"/>
      <c r="ADR597"/>
      <c r="ADS597"/>
      <c r="ADT597"/>
      <c r="ADU597"/>
      <c r="ADV597"/>
      <c r="ADW597"/>
      <c r="ADX597"/>
      <c r="ADY597"/>
      <c r="ADZ597"/>
      <c r="AEA597"/>
      <c r="AEB597"/>
      <c r="AEC597"/>
      <c r="AED597"/>
      <c r="AEE597"/>
      <c r="AEF597"/>
      <c r="AEG597"/>
      <c r="AEH597"/>
      <c r="AEI597"/>
      <c r="AEJ597"/>
      <c r="AEK597"/>
      <c r="AEL597"/>
      <c r="AEM597"/>
      <c r="AEN597"/>
      <c r="AEO597"/>
      <c r="AEP597"/>
      <c r="AEQ597"/>
      <c r="AER597"/>
      <c r="AES597"/>
      <c r="AET597"/>
      <c r="AEU597"/>
      <c r="AEV597"/>
      <c r="AEW597"/>
      <c r="AEX597"/>
      <c r="AEY597"/>
      <c r="AEZ597"/>
      <c r="AFA597"/>
      <c r="AFB597"/>
      <c r="AFC597"/>
      <c r="AFD597"/>
      <c r="AFE597"/>
      <c r="AFF597"/>
      <c r="AFG597"/>
      <c r="AFH597"/>
      <c r="AFI597"/>
      <c r="AFJ597"/>
      <c r="AFK597"/>
      <c r="AFL597"/>
      <c r="AFM597"/>
      <c r="AFN597"/>
      <c r="AFO597"/>
      <c r="AFP597"/>
      <c r="AFQ597"/>
      <c r="AFR597"/>
      <c r="AFS597"/>
      <c r="AFT597"/>
      <c r="AFU597"/>
      <c r="AFV597"/>
      <c r="AFW597"/>
      <c r="AFX597"/>
      <c r="AFY597"/>
      <c r="AFZ597"/>
      <c r="AGA597"/>
      <c r="AGB597"/>
      <c r="AGC597"/>
      <c r="AGD597"/>
      <c r="AGE597"/>
      <c r="AGF597"/>
      <c r="AGG597"/>
      <c r="AGH597"/>
      <c r="AGI597"/>
      <c r="AGJ597"/>
      <c r="AGK597"/>
      <c r="AGL597"/>
      <c r="AGM597"/>
      <c r="AGN597"/>
      <c r="AGO597"/>
      <c r="AGP597"/>
      <c r="AGQ597"/>
      <c r="AGR597"/>
      <c r="AGS597"/>
      <c r="AGT597"/>
      <c r="AGU597"/>
      <c r="AGV597"/>
      <c r="AGW597"/>
      <c r="AGX597"/>
      <c r="AGY597"/>
      <c r="AGZ597"/>
      <c r="AHA597"/>
      <c r="AHB597"/>
      <c r="AHC597"/>
      <c r="AHD597"/>
      <c r="AHE597"/>
      <c r="AHF597"/>
      <c r="AHG597"/>
      <c r="AHH597"/>
      <c r="AHI597"/>
      <c r="AHJ597"/>
      <c r="AHK597"/>
      <c r="AHL597"/>
      <c r="AHM597"/>
      <c r="AHN597"/>
      <c r="AHO597"/>
      <c r="AHP597"/>
      <c r="AHQ597"/>
      <c r="AHR597"/>
      <c r="AHS597"/>
      <c r="AHT597"/>
      <c r="AHU597"/>
      <c r="AHV597"/>
      <c r="AHW597"/>
      <c r="AHX597"/>
      <c r="AHY597"/>
      <c r="AHZ597"/>
      <c r="AIA597"/>
      <c r="AIB597"/>
      <c r="AIC597"/>
      <c r="AID597"/>
      <c r="AIE597"/>
      <c r="AIF597"/>
      <c r="AIG597"/>
      <c r="AIH597"/>
      <c r="AII597"/>
      <c r="AIJ597"/>
      <c r="AIK597"/>
      <c r="AIL597"/>
      <c r="AIM597"/>
      <c r="AIN597"/>
      <c r="AIO597"/>
      <c r="AIP597"/>
      <c r="AIQ597"/>
      <c r="AIR597"/>
      <c r="AIS597"/>
      <c r="AIT597"/>
      <c r="AIU597"/>
      <c r="AIV597"/>
      <c r="AIW597"/>
      <c r="AIX597"/>
      <c r="AIY597"/>
      <c r="AIZ597"/>
      <c r="AJA597"/>
      <c r="AJB597"/>
      <c r="AJC597"/>
      <c r="AJD597"/>
      <c r="AJE597"/>
      <c r="AJF597"/>
      <c r="AJG597"/>
      <c r="AJH597"/>
      <c r="AJI597"/>
      <c r="AJJ597"/>
      <c r="AJK597"/>
      <c r="AJL597"/>
      <c r="AJM597"/>
      <c r="AJN597"/>
      <c r="AJO597"/>
      <c r="AJP597"/>
      <c r="AJQ597"/>
      <c r="AJR597"/>
      <c r="AJS597"/>
      <c r="AJT597"/>
      <c r="AJU597"/>
      <c r="AJV597"/>
      <c r="AJW597"/>
      <c r="AJX597"/>
      <c r="AJY597"/>
      <c r="AJZ597"/>
      <c r="AKA597"/>
      <c r="AKB597"/>
      <c r="AKC597"/>
      <c r="AKD597"/>
      <c r="AKE597"/>
      <c r="AKF597"/>
      <c r="AKG597"/>
      <c r="AKH597"/>
      <c r="AKI597"/>
      <c r="AKJ597"/>
      <c r="AKK597"/>
      <c r="AKL597"/>
      <c r="AKM597"/>
      <c r="AKN597"/>
      <c r="AKO597"/>
      <c r="AKP597"/>
      <c r="AKQ597"/>
      <c r="AKR597"/>
      <c r="AKS597"/>
      <c r="AKT597"/>
      <c r="AKU597"/>
      <c r="AKV597"/>
      <c r="AKW597"/>
      <c r="AKX597"/>
      <c r="AKY597"/>
      <c r="AKZ597"/>
      <c r="ALA597"/>
      <c r="ALB597"/>
      <c r="ALC597"/>
      <c r="ALD597"/>
      <c r="ALE597"/>
      <c r="ALF597"/>
      <c r="ALG597"/>
      <c r="ALH597"/>
      <c r="ALI597"/>
      <c r="ALJ597"/>
      <c r="ALK597"/>
      <c r="ALL597"/>
      <c r="ALM597"/>
      <c r="ALN597"/>
      <c r="ALO597"/>
      <c r="ALP597"/>
      <c r="ALQ597"/>
      <c r="ALR597"/>
      <c r="ALS597"/>
      <c r="ALT597"/>
      <c r="ALU597"/>
      <c r="ALV597"/>
      <c r="ALW597"/>
      <c r="ALX597"/>
      <c r="ALY597"/>
      <c r="ALZ597"/>
      <c r="AMA597"/>
      <c r="AMB597"/>
      <c r="AMC597"/>
      <c r="AMD597"/>
      <c r="AME597"/>
      <c r="AMF597"/>
      <c r="AMG597"/>
      <c r="AMH597"/>
      <c r="AMI597"/>
      <c r="AMJ597"/>
    </row>
    <row r="598" spans="1:1024" ht="20" customHeight="1" x14ac:dyDescent="0.2">
      <c r="A598"/>
      <c r="B598"/>
      <c r="C598"/>
      <c r="D598"/>
      <c r="E598" s="2"/>
      <c r="F598" s="2"/>
      <c r="G598" s="271"/>
      <c r="H598" s="240"/>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c r="AAA598"/>
      <c r="AAB598"/>
      <c r="AAC598"/>
      <c r="AAD598"/>
      <c r="AAE598"/>
      <c r="AAF598"/>
      <c r="AAG598"/>
      <c r="AAH598"/>
      <c r="AAI598"/>
      <c r="AAJ598"/>
      <c r="AAK598"/>
      <c r="AAL598"/>
      <c r="AAM598"/>
      <c r="AAN598"/>
      <c r="AAO598"/>
      <c r="AAP598"/>
      <c r="AAQ598"/>
      <c r="AAR598"/>
      <c r="AAS598"/>
      <c r="AAT598"/>
      <c r="AAU598"/>
      <c r="AAV598"/>
      <c r="AAW598"/>
      <c r="AAX598"/>
      <c r="AAY598"/>
      <c r="AAZ598"/>
      <c r="ABA598"/>
      <c r="ABB598"/>
      <c r="ABC598"/>
      <c r="ABD598"/>
      <c r="ABE598"/>
      <c r="ABF598"/>
      <c r="ABG598"/>
      <c r="ABH598"/>
      <c r="ABI598"/>
      <c r="ABJ598"/>
      <c r="ABK598"/>
      <c r="ABL598"/>
      <c r="ABM598"/>
      <c r="ABN598"/>
      <c r="ABO598"/>
      <c r="ABP598"/>
      <c r="ABQ598"/>
      <c r="ABR598"/>
      <c r="ABS598"/>
      <c r="ABT598"/>
      <c r="ABU598"/>
      <c r="ABV598"/>
      <c r="ABW598"/>
      <c r="ABX598"/>
      <c r="ABY598"/>
      <c r="ABZ598"/>
      <c r="ACA598"/>
      <c r="ACB598"/>
      <c r="ACC598"/>
      <c r="ACD598"/>
      <c r="ACE598"/>
      <c r="ACF598"/>
      <c r="ACG598"/>
      <c r="ACH598"/>
      <c r="ACI598"/>
      <c r="ACJ598"/>
      <c r="ACK598"/>
      <c r="ACL598"/>
      <c r="ACM598"/>
      <c r="ACN598"/>
      <c r="ACO598"/>
      <c r="ACP598"/>
      <c r="ACQ598"/>
      <c r="ACR598"/>
      <c r="ACS598"/>
      <c r="ACT598"/>
      <c r="ACU598"/>
      <c r="ACV598"/>
      <c r="ACW598"/>
      <c r="ACX598"/>
      <c r="ACY598"/>
      <c r="ACZ598"/>
      <c r="ADA598"/>
      <c r="ADB598"/>
      <c r="ADC598"/>
      <c r="ADD598"/>
      <c r="ADE598"/>
      <c r="ADF598"/>
      <c r="ADG598"/>
      <c r="ADH598"/>
      <c r="ADI598"/>
      <c r="ADJ598"/>
      <c r="ADK598"/>
      <c r="ADL598"/>
      <c r="ADM598"/>
      <c r="ADN598"/>
      <c r="ADO598"/>
      <c r="ADP598"/>
      <c r="ADQ598"/>
      <c r="ADR598"/>
      <c r="ADS598"/>
      <c r="ADT598"/>
      <c r="ADU598"/>
      <c r="ADV598"/>
      <c r="ADW598"/>
      <c r="ADX598"/>
      <c r="ADY598"/>
      <c r="ADZ598"/>
      <c r="AEA598"/>
      <c r="AEB598"/>
      <c r="AEC598"/>
      <c r="AED598"/>
      <c r="AEE598"/>
      <c r="AEF598"/>
      <c r="AEG598"/>
      <c r="AEH598"/>
      <c r="AEI598"/>
      <c r="AEJ598"/>
      <c r="AEK598"/>
      <c r="AEL598"/>
      <c r="AEM598"/>
      <c r="AEN598"/>
      <c r="AEO598"/>
      <c r="AEP598"/>
      <c r="AEQ598"/>
      <c r="AER598"/>
      <c r="AES598"/>
      <c r="AET598"/>
      <c r="AEU598"/>
      <c r="AEV598"/>
      <c r="AEW598"/>
      <c r="AEX598"/>
      <c r="AEY598"/>
      <c r="AEZ598"/>
      <c r="AFA598"/>
      <c r="AFB598"/>
      <c r="AFC598"/>
      <c r="AFD598"/>
      <c r="AFE598"/>
      <c r="AFF598"/>
      <c r="AFG598"/>
      <c r="AFH598"/>
      <c r="AFI598"/>
      <c r="AFJ598"/>
      <c r="AFK598"/>
      <c r="AFL598"/>
      <c r="AFM598"/>
      <c r="AFN598"/>
      <c r="AFO598"/>
      <c r="AFP598"/>
      <c r="AFQ598"/>
      <c r="AFR598"/>
      <c r="AFS598"/>
      <c r="AFT598"/>
      <c r="AFU598"/>
      <c r="AFV598"/>
      <c r="AFW598"/>
      <c r="AFX598"/>
      <c r="AFY598"/>
      <c r="AFZ598"/>
      <c r="AGA598"/>
      <c r="AGB598"/>
      <c r="AGC598"/>
      <c r="AGD598"/>
      <c r="AGE598"/>
      <c r="AGF598"/>
      <c r="AGG598"/>
      <c r="AGH598"/>
      <c r="AGI598"/>
      <c r="AGJ598"/>
      <c r="AGK598"/>
      <c r="AGL598"/>
      <c r="AGM598"/>
      <c r="AGN598"/>
      <c r="AGO598"/>
      <c r="AGP598"/>
      <c r="AGQ598"/>
      <c r="AGR598"/>
      <c r="AGS598"/>
      <c r="AGT598"/>
      <c r="AGU598"/>
      <c r="AGV598"/>
      <c r="AGW598"/>
      <c r="AGX598"/>
      <c r="AGY598"/>
      <c r="AGZ598"/>
      <c r="AHA598"/>
      <c r="AHB598"/>
      <c r="AHC598"/>
      <c r="AHD598"/>
      <c r="AHE598"/>
      <c r="AHF598"/>
      <c r="AHG598"/>
      <c r="AHH598"/>
      <c r="AHI598"/>
      <c r="AHJ598"/>
      <c r="AHK598"/>
      <c r="AHL598"/>
      <c r="AHM598"/>
      <c r="AHN598"/>
      <c r="AHO598"/>
      <c r="AHP598"/>
      <c r="AHQ598"/>
      <c r="AHR598"/>
      <c r="AHS598"/>
      <c r="AHT598"/>
      <c r="AHU598"/>
      <c r="AHV598"/>
      <c r="AHW598"/>
      <c r="AHX598"/>
      <c r="AHY598"/>
      <c r="AHZ598"/>
      <c r="AIA598"/>
      <c r="AIB598"/>
      <c r="AIC598"/>
      <c r="AID598"/>
      <c r="AIE598"/>
      <c r="AIF598"/>
      <c r="AIG598"/>
      <c r="AIH598"/>
      <c r="AII598"/>
      <c r="AIJ598"/>
      <c r="AIK598"/>
      <c r="AIL598"/>
      <c r="AIM598"/>
      <c r="AIN598"/>
      <c r="AIO598"/>
      <c r="AIP598"/>
      <c r="AIQ598"/>
      <c r="AIR598"/>
      <c r="AIS598"/>
      <c r="AIT598"/>
      <c r="AIU598"/>
      <c r="AIV598"/>
      <c r="AIW598"/>
      <c r="AIX598"/>
      <c r="AIY598"/>
      <c r="AIZ598"/>
      <c r="AJA598"/>
      <c r="AJB598"/>
      <c r="AJC598"/>
      <c r="AJD598"/>
      <c r="AJE598"/>
      <c r="AJF598"/>
      <c r="AJG598"/>
      <c r="AJH598"/>
      <c r="AJI598"/>
      <c r="AJJ598"/>
      <c r="AJK598"/>
      <c r="AJL598"/>
      <c r="AJM598"/>
      <c r="AJN598"/>
      <c r="AJO598"/>
      <c r="AJP598"/>
      <c r="AJQ598"/>
      <c r="AJR598"/>
      <c r="AJS598"/>
      <c r="AJT598"/>
      <c r="AJU598"/>
      <c r="AJV598"/>
      <c r="AJW598"/>
      <c r="AJX598"/>
      <c r="AJY598"/>
      <c r="AJZ598"/>
      <c r="AKA598"/>
      <c r="AKB598"/>
      <c r="AKC598"/>
      <c r="AKD598"/>
      <c r="AKE598"/>
      <c r="AKF598"/>
      <c r="AKG598"/>
      <c r="AKH598"/>
      <c r="AKI598"/>
      <c r="AKJ598"/>
      <c r="AKK598"/>
      <c r="AKL598"/>
      <c r="AKM598"/>
      <c r="AKN598"/>
      <c r="AKO598"/>
      <c r="AKP598"/>
      <c r="AKQ598"/>
      <c r="AKR598"/>
      <c r="AKS598"/>
      <c r="AKT598"/>
      <c r="AKU598"/>
      <c r="AKV598"/>
      <c r="AKW598"/>
      <c r="AKX598"/>
      <c r="AKY598"/>
      <c r="AKZ598"/>
      <c r="ALA598"/>
      <c r="ALB598"/>
      <c r="ALC598"/>
      <c r="ALD598"/>
      <c r="ALE598"/>
      <c r="ALF598"/>
      <c r="ALG598"/>
      <c r="ALH598"/>
      <c r="ALI598"/>
      <c r="ALJ598"/>
      <c r="ALK598"/>
      <c r="ALL598"/>
      <c r="ALM598"/>
      <c r="ALN598"/>
      <c r="ALO598"/>
      <c r="ALP598"/>
      <c r="ALQ598"/>
      <c r="ALR598"/>
      <c r="ALS598"/>
      <c r="ALT598"/>
      <c r="ALU598"/>
      <c r="ALV598"/>
      <c r="ALW598"/>
      <c r="ALX598"/>
      <c r="ALY598"/>
      <c r="ALZ598"/>
      <c r="AMA598"/>
      <c r="AMB598"/>
      <c r="AMC598"/>
      <c r="AMD598"/>
      <c r="AME598"/>
      <c r="AMF598"/>
      <c r="AMG598"/>
      <c r="AMH598"/>
      <c r="AMI598"/>
      <c r="AMJ598"/>
    </row>
    <row r="599" spans="1:1024" ht="20" customHeight="1" x14ac:dyDescent="0.2">
      <c r="A599"/>
      <c r="B599"/>
      <c r="C599"/>
      <c r="D599"/>
      <c r="E599" s="2"/>
      <c r="F599" s="2"/>
      <c r="G599" s="271"/>
      <c r="H599" s="240"/>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c r="AAA599"/>
      <c r="AAB599"/>
      <c r="AAC599"/>
      <c r="AAD599"/>
      <c r="AAE599"/>
      <c r="AAF599"/>
      <c r="AAG599"/>
      <c r="AAH599"/>
      <c r="AAI599"/>
      <c r="AAJ599"/>
      <c r="AAK599"/>
      <c r="AAL599"/>
      <c r="AAM599"/>
      <c r="AAN599"/>
      <c r="AAO599"/>
      <c r="AAP599"/>
      <c r="AAQ599"/>
      <c r="AAR599"/>
      <c r="AAS599"/>
      <c r="AAT599"/>
      <c r="AAU599"/>
      <c r="AAV599"/>
      <c r="AAW599"/>
      <c r="AAX599"/>
      <c r="AAY599"/>
      <c r="AAZ599"/>
      <c r="ABA599"/>
      <c r="ABB599"/>
      <c r="ABC599"/>
      <c r="ABD599"/>
      <c r="ABE599"/>
      <c r="ABF599"/>
      <c r="ABG599"/>
      <c r="ABH599"/>
      <c r="ABI599"/>
      <c r="ABJ599"/>
      <c r="ABK599"/>
      <c r="ABL599"/>
      <c r="ABM599"/>
      <c r="ABN599"/>
      <c r="ABO599"/>
      <c r="ABP599"/>
      <c r="ABQ599"/>
      <c r="ABR599"/>
      <c r="ABS599"/>
      <c r="ABT599"/>
      <c r="ABU599"/>
      <c r="ABV599"/>
      <c r="ABW599"/>
      <c r="ABX599"/>
      <c r="ABY599"/>
      <c r="ABZ599"/>
      <c r="ACA599"/>
      <c r="ACB599"/>
      <c r="ACC599"/>
      <c r="ACD599"/>
      <c r="ACE599"/>
      <c r="ACF599"/>
      <c r="ACG599"/>
      <c r="ACH599"/>
      <c r="ACI599"/>
      <c r="ACJ599"/>
      <c r="ACK599"/>
      <c r="ACL599"/>
      <c r="ACM599"/>
      <c r="ACN599"/>
      <c r="ACO599"/>
      <c r="ACP599"/>
      <c r="ACQ599"/>
      <c r="ACR599"/>
      <c r="ACS599"/>
      <c r="ACT599"/>
      <c r="ACU599"/>
      <c r="ACV599"/>
      <c r="ACW599"/>
      <c r="ACX599"/>
      <c r="ACY599"/>
      <c r="ACZ599"/>
      <c r="ADA599"/>
      <c r="ADB599"/>
      <c r="ADC599"/>
      <c r="ADD599"/>
      <c r="ADE599"/>
      <c r="ADF599"/>
      <c r="ADG599"/>
      <c r="ADH599"/>
      <c r="ADI599"/>
      <c r="ADJ599"/>
      <c r="ADK599"/>
      <c r="ADL599"/>
      <c r="ADM599"/>
      <c r="ADN599"/>
      <c r="ADO599"/>
      <c r="ADP599"/>
      <c r="ADQ599"/>
      <c r="ADR599"/>
      <c r="ADS599"/>
      <c r="ADT599"/>
      <c r="ADU599"/>
      <c r="ADV599"/>
      <c r="ADW599"/>
      <c r="ADX599"/>
      <c r="ADY599"/>
      <c r="ADZ599"/>
      <c r="AEA599"/>
      <c r="AEB599"/>
      <c r="AEC599"/>
      <c r="AED599"/>
      <c r="AEE599"/>
      <c r="AEF599"/>
      <c r="AEG599"/>
      <c r="AEH599"/>
      <c r="AEI599"/>
      <c r="AEJ599"/>
      <c r="AEK599"/>
      <c r="AEL599"/>
      <c r="AEM599"/>
      <c r="AEN599"/>
      <c r="AEO599"/>
      <c r="AEP599"/>
      <c r="AEQ599"/>
      <c r="AER599"/>
      <c r="AES599"/>
      <c r="AET599"/>
      <c r="AEU599"/>
      <c r="AEV599"/>
      <c r="AEW599"/>
      <c r="AEX599"/>
      <c r="AEY599"/>
      <c r="AEZ599"/>
      <c r="AFA599"/>
      <c r="AFB599"/>
      <c r="AFC599"/>
      <c r="AFD599"/>
      <c r="AFE599"/>
      <c r="AFF599"/>
      <c r="AFG599"/>
      <c r="AFH599"/>
      <c r="AFI599"/>
      <c r="AFJ599"/>
      <c r="AFK599"/>
      <c r="AFL599"/>
      <c r="AFM599"/>
      <c r="AFN599"/>
      <c r="AFO599"/>
      <c r="AFP599"/>
      <c r="AFQ599"/>
      <c r="AFR599"/>
      <c r="AFS599"/>
      <c r="AFT599"/>
      <c r="AFU599"/>
      <c r="AFV599"/>
      <c r="AFW599"/>
      <c r="AFX599"/>
      <c r="AFY599"/>
      <c r="AFZ599"/>
      <c r="AGA599"/>
      <c r="AGB599"/>
      <c r="AGC599"/>
      <c r="AGD599"/>
      <c r="AGE599"/>
      <c r="AGF599"/>
      <c r="AGG599"/>
      <c r="AGH599"/>
      <c r="AGI599"/>
      <c r="AGJ599"/>
      <c r="AGK599"/>
      <c r="AGL599"/>
      <c r="AGM599"/>
      <c r="AGN599"/>
      <c r="AGO599"/>
      <c r="AGP599"/>
      <c r="AGQ599"/>
      <c r="AGR599"/>
      <c r="AGS599"/>
      <c r="AGT599"/>
      <c r="AGU599"/>
      <c r="AGV599"/>
      <c r="AGW599"/>
      <c r="AGX599"/>
      <c r="AGY599"/>
      <c r="AGZ599"/>
      <c r="AHA599"/>
      <c r="AHB599"/>
      <c r="AHC599"/>
      <c r="AHD599"/>
      <c r="AHE599"/>
      <c r="AHF599"/>
      <c r="AHG599"/>
      <c r="AHH599"/>
      <c r="AHI599"/>
      <c r="AHJ599"/>
      <c r="AHK599"/>
      <c r="AHL599"/>
      <c r="AHM599"/>
      <c r="AHN599"/>
      <c r="AHO599"/>
      <c r="AHP599"/>
      <c r="AHQ599"/>
      <c r="AHR599"/>
      <c r="AHS599"/>
      <c r="AHT599"/>
      <c r="AHU599"/>
      <c r="AHV599"/>
      <c r="AHW599"/>
      <c r="AHX599"/>
      <c r="AHY599"/>
      <c r="AHZ599"/>
      <c r="AIA599"/>
      <c r="AIB599"/>
      <c r="AIC599"/>
      <c r="AID599"/>
      <c r="AIE599"/>
      <c r="AIF599"/>
      <c r="AIG599"/>
      <c r="AIH599"/>
      <c r="AII599"/>
      <c r="AIJ599"/>
      <c r="AIK599"/>
      <c r="AIL599"/>
      <c r="AIM599"/>
      <c r="AIN599"/>
      <c r="AIO599"/>
      <c r="AIP599"/>
      <c r="AIQ599"/>
      <c r="AIR599"/>
      <c r="AIS599"/>
      <c r="AIT599"/>
      <c r="AIU599"/>
      <c r="AIV599"/>
      <c r="AIW599"/>
      <c r="AIX599"/>
      <c r="AIY599"/>
      <c r="AIZ599"/>
      <c r="AJA599"/>
      <c r="AJB599"/>
      <c r="AJC599"/>
      <c r="AJD599"/>
      <c r="AJE599"/>
      <c r="AJF599"/>
      <c r="AJG599"/>
      <c r="AJH599"/>
      <c r="AJI599"/>
      <c r="AJJ599"/>
      <c r="AJK599"/>
      <c r="AJL599"/>
      <c r="AJM599"/>
      <c r="AJN599"/>
      <c r="AJO599"/>
      <c r="AJP599"/>
      <c r="AJQ599"/>
      <c r="AJR599"/>
      <c r="AJS599"/>
      <c r="AJT599"/>
      <c r="AJU599"/>
      <c r="AJV599"/>
      <c r="AJW599"/>
      <c r="AJX599"/>
      <c r="AJY599"/>
      <c r="AJZ599"/>
      <c r="AKA599"/>
      <c r="AKB599"/>
      <c r="AKC599"/>
      <c r="AKD599"/>
      <c r="AKE599"/>
      <c r="AKF599"/>
      <c r="AKG599"/>
      <c r="AKH599"/>
      <c r="AKI599"/>
      <c r="AKJ599"/>
      <c r="AKK599"/>
      <c r="AKL599"/>
      <c r="AKM599"/>
      <c r="AKN599"/>
      <c r="AKO599"/>
      <c r="AKP599"/>
      <c r="AKQ599"/>
      <c r="AKR599"/>
      <c r="AKS599"/>
      <c r="AKT599"/>
      <c r="AKU599"/>
      <c r="AKV599"/>
      <c r="AKW599"/>
      <c r="AKX599"/>
      <c r="AKY599"/>
      <c r="AKZ599"/>
      <c r="ALA599"/>
      <c r="ALB599"/>
      <c r="ALC599"/>
      <c r="ALD599"/>
      <c r="ALE599"/>
      <c r="ALF599"/>
      <c r="ALG599"/>
      <c r="ALH599"/>
      <c r="ALI599"/>
      <c r="ALJ599"/>
      <c r="ALK599"/>
      <c r="ALL599"/>
      <c r="ALM599"/>
      <c r="ALN599"/>
      <c r="ALO599"/>
      <c r="ALP599"/>
      <c r="ALQ599"/>
      <c r="ALR599"/>
      <c r="ALS599"/>
      <c r="ALT599"/>
      <c r="ALU599"/>
      <c r="ALV599"/>
      <c r="ALW599"/>
      <c r="ALX599"/>
      <c r="ALY599"/>
      <c r="ALZ599"/>
      <c r="AMA599"/>
      <c r="AMB599"/>
      <c r="AMC599"/>
      <c r="AMD599"/>
      <c r="AME599"/>
      <c r="AMF599"/>
      <c r="AMG599"/>
      <c r="AMH599"/>
      <c r="AMI599"/>
      <c r="AMJ599"/>
    </row>
    <row r="600" spans="1:1024" ht="20" customHeight="1" x14ac:dyDescent="0.2">
      <c r="A600"/>
      <c r="B600"/>
      <c r="C600"/>
      <c r="D600"/>
      <c r="E600" s="2"/>
      <c r="F600" s="2"/>
      <c r="G600" s="271"/>
      <c r="H600" s="24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c r="AAA600"/>
      <c r="AAB600"/>
      <c r="AAC600"/>
      <c r="AAD600"/>
      <c r="AAE600"/>
      <c r="AAF600"/>
      <c r="AAG600"/>
      <c r="AAH600"/>
      <c r="AAI600"/>
      <c r="AAJ600"/>
      <c r="AAK600"/>
      <c r="AAL600"/>
      <c r="AAM600"/>
      <c r="AAN600"/>
      <c r="AAO600"/>
      <c r="AAP600"/>
      <c r="AAQ600"/>
      <c r="AAR600"/>
      <c r="AAS600"/>
      <c r="AAT600"/>
      <c r="AAU600"/>
      <c r="AAV600"/>
      <c r="AAW600"/>
      <c r="AAX600"/>
      <c r="AAY600"/>
      <c r="AAZ600"/>
      <c r="ABA600"/>
      <c r="ABB600"/>
      <c r="ABC600"/>
      <c r="ABD600"/>
      <c r="ABE600"/>
      <c r="ABF600"/>
      <c r="ABG600"/>
      <c r="ABH600"/>
      <c r="ABI600"/>
      <c r="ABJ600"/>
      <c r="ABK600"/>
      <c r="ABL600"/>
      <c r="ABM600"/>
      <c r="ABN600"/>
      <c r="ABO600"/>
      <c r="ABP600"/>
      <c r="ABQ600"/>
      <c r="ABR600"/>
      <c r="ABS600"/>
      <c r="ABT600"/>
      <c r="ABU600"/>
      <c r="ABV600"/>
      <c r="ABW600"/>
      <c r="ABX600"/>
      <c r="ABY600"/>
      <c r="ABZ600"/>
      <c r="ACA600"/>
      <c r="ACB600"/>
      <c r="ACC600"/>
      <c r="ACD600"/>
      <c r="ACE600"/>
      <c r="ACF600"/>
      <c r="ACG600"/>
      <c r="ACH600"/>
      <c r="ACI600"/>
      <c r="ACJ600"/>
      <c r="ACK600"/>
      <c r="ACL600"/>
      <c r="ACM600"/>
      <c r="ACN600"/>
      <c r="ACO600"/>
      <c r="ACP600"/>
      <c r="ACQ600"/>
      <c r="ACR600"/>
      <c r="ACS600"/>
      <c r="ACT600"/>
      <c r="ACU600"/>
      <c r="ACV600"/>
      <c r="ACW600"/>
      <c r="ACX600"/>
      <c r="ACY600"/>
      <c r="ACZ600"/>
      <c r="ADA600"/>
      <c r="ADB600"/>
      <c r="ADC600"/>
      <c r="ADD600"/>
      <c r="ADE600"/>
      <c r="ADF600"/>
      <c r="ADG600"/>
      <c r="ADH600"/>
      <c r="ADI600"/>
      <c r="ADJ600"/>
      <c r="ADK600"/>
      <c r="ADL600"/>
      <c r="ADM600"/>
      <c r="ADN600"/>
      <c r="ADO600"/>
      <c r="ADP600"/>
      <c r="ADQ600"/>
      <c r="ADR600"/>
      <c r="ADS600"/>
      <c r="ADT600"/>
      <c r="ADU600"/>
      <c r="ADV600"/>
      <c r="ADW600"/>
      <c r="ADX600"/>
      <c r="ADY600"/>
      <c r="ADZ600"/>
      <c r="AEA600"/>
      <c r="AEB600"/>
      <c r="AEC600"/>
      <c r="AED600"/>
      <c r="AEE600"/>
      <c r="AEF600"/>
      <c r="AEG600"/>
      <c r="AEH600"/>
      <c r="AEI600"/>
      <c r="AEJ600"/>
      <c r="AEK600"/>
      <c r="AEL600"/>
      <c r="AEM600"/>
      <c r="AEN600"/>
      <c r="AEO600"/>
      <c r="AEP600"/>
      <c r="AEQ600"/>
      <c r="AER600"/>
      <c r="AES600"/>
      <c r="AET600"/>
      <c r="AEU600"/>
      <c r="AEV600"/>
      <c r="AEW600"/>
      <c r="AEX600"/>
      <c r="AEY600"/>
      <c r="AEZ600"/>
      <c r="AFA600"/>
      <c r="AFB600"/>
      <c r="AFC600"/>
      <c r="AFD600"/>
      <c r="AFE600"/>
      <c r="AFF600"/>
      <c r="AFG600"/>
      <c r="AFH600"/>
      <c r="AFI600"/>
      <c r="AFJ600"/>
      <c r="AFK600"/>
      <c r="AFL600"/>
      <c r="AFM600"/>
      <c r="AFN600"/>
      <c r="AFO600"/>
      <c r="AFP600"/>
      <c r="AFQ600"/>
      <c r="AFR600"/>
      <c r="AFS600"/>
      <c r="AFT600"/>
      <c r="AFU600"/>
      <c r="AFV600"/>
      <c r="AFW600"/>
      <c r="AFX600"/>
      <c r="AFY600"/>
      <c r="AFZ600"/>
      <c r="AGA600"/>
      <c r="AGB600"/>
      <c r="AGC600"/>
      <c r="AGD600"/>
      <c r="AGE600"/>
      <c r="AGF600"/>
      <c r="AGG600"/>
      <c r="AGH600"/>
      <c r="AGI600"/>
      <c r="AGJ600"/>
      <c r="AGK600"/>
      <c r="AGL600"/>
      <c r="AGM600"/>
      <c r="AGN600"/>
      <c r="AGO600"/>
      <c r="AGP600"/>
      <c r="AGQ600"/>
      <c r="AGR600"/>
      <c r="AGS600"/>
      <c r="AGT600"/>
      <c r="AGU600"/>
      <c r="AGV600"/>
      <c r="AGW600"/>
      <c r="AGX600"/>
      <c r="AGY600"/>
      <c r="AGZ600"/>
      <c r="AHA600"/>
      <c r="AHB600"/>
      <c r="AHC600"/>
      <c r="AHD600"/>
      <c r="AHE600"/>
      <c r="AHF600"/>
      <c r="AHG600"/>
      <c r="AHH600"/>
      <c r="AHI600"/>
      <c r="AHJ600"/>
      <c r="AHK600"/>
      <c r="AHL600"/>
      <c r="AHM600"/>
      <c r="AHN600"/>
      <c r="AHO600"/>
      <c r="AHP600"/>
      <c r="AHQ600"/>
      <c r="AHR600"/>
      <c r="AHS600"/>
      <c r="AHT600"/>
      <c r="AHU600"/>
      <c r="AHV600"/>
      <c r="AHW600"/>
      <c r="AHX600"/>
      <c r="AHY600"/>
      <c r="AHZ600"/>
      <c r="AIA600"/>
      <c r="AIB600"/>
      <c r="AIC600"/>
      <c r="AID600"/>
      <c r="AIE600"/>
      <c r="AIF600"/>
      <c r="AIG600"/>
      <c r="AIH600"/>
      <c r="AII600"/>
      <c r="AIJ600"/>
      <c r="AIK600"/>
      <c r="AIL600"/>
      <c r="AIM600"/>
      <c r="AIN600"/>
      <c r="AIO600"/>
      <c r="AIP600"/>
      <c r="AIQ600"/>
      <c r="AIR600"/>
      <c r="AIS600"/>
      <c r="AIT600"/>
      <c r="AIU600"/>
      <c r="AIV600"/>
      <c r="AIW600"/>
      <c r="AIX600"/>
      <c r="AIY600"/>
      <c r="AIZ600"/>
      <c r="AJA600"/>
      <c r="AJB600"/>
      <c r="AJC600"/>
      <c r="AJD600"/>
      <c r="AJE600"/>
      <c r="AJF600"/>
      <c r="AJG600"/>
      <c r="AJH600"/>
      <c r="AJI600"/>
      <c r="AJJ600"/>
      <c r="AJK600"/>
      <c r="AJL600"/>
      <c r="AJM600"/>
      <c r="AJN600"/>
      <c r="AJO600"/>
      <c r="AJP600"/>
      <c r="AJQ600"/>
      <c r="AJR600"/>
      <c r="AJS600"/>
      <c r="AJT600"/>
      <c r="AJU600"/>
      <c r="AJV600"/>
      <c r="AJW600"/>
      <c r="AJX600"/>
      <c r="AJY600"/>
      <c r="AJZ600"/>
      <c r="AKA600"/>
      <c r="AKB600"/>
      <c r="AKC600"/>
      <c r="AKD600"/>
      <c r="AKE600"/>
      <c r="AKF600"/>
      <c r="AKG600"/>
      <c r="AKH600"/>
      <c r="AKI600"/>
      <c r="AKJ600"/>
      <c r="AKK600"/>
      <c r="AKL600"/>
      <c r="AKM600"/>
      <c r="AKN600"/>
      <c r="AKO600"/>
      <c r="AKP600"/>
      <c r="AKQ600"/>
      <c r="AKR600"/>
      <c r="AKS600"/>
      <c r="AKT600"/>
      <c r="AKU600"/>
      <c r="AKV600"/>
      <c r="AKW600"/>
      <c r="AKX600"/>
      <c r="AKY600"/>
      <c r="AKZ600"/>
      <c r="ALA600"/>
      <c r="ALB600"/>
      <c r="ALC600"/>
      <c r="ALD600"/>
      <c r="ALE600"/>
      <c r="ALF600"/>
      <c r="ALG600"/>
      <c r="ALH600"/>
      <c r="ALI600"/>
      <c r="ALJ600"/>
      <c r="ALK600"/>
      <c r="ALL600"/>
      <c r="ALM600"/>
      <c r="ALN600"/>
      <c r="ALO600"/>
      <c r="ALP600"/>
      <c r="ALQ600"/>
      <c r="ALR600"/>
      <c r="ALS600"/>
      <c r="ALT600"/>
      <c r="ALU600"/>
      <c r="ALV600"/>
      <c r="ALW600"/>
      <c r="ALX600"/>
      <c r="ALY600"/>
      <c r="ALZ600"/>
      <c r="AMA600"/>
      <c r="AMB600"/>
      <c r="AMC600"/>
      <c r="AMD600"/>
      <c r="AME600"/>
      <c r="AMF600"/>
      <c r="AMG600"/>
      <c r="AMH600"/>
      <c r="AMI600"/>
      <c r="AMJ600"/>
    </row>
    <row r="601" spans="1:1024" ht="20" customHeight="1" x14ac:dyDescent="0.2">
      <c r="A601"/>
      <c r="B601"/>
      <c r="C601"/>
      <c r="D601"/>
      <c r="E601" s="2"/>
      <c r="F601" s="2"/>
      <c r="G601" s="271"/>
      <c r="H601" s="240"/>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c r="AAA601"/>
      <c r="AAB601"/>
      <c r="AAC601"/>
      <c r="AAD601"/>
      <c r="AAE601"/>
      <c r="AAF601"/>
      <c r="AAG601"/>
      <c r="AAH601"/>
      <c r="AAI601"/>
      <c r="AAJ601"/>
      <c r="AAK601"/>
      <c r="AAL601"/>
      <c r="AAM601"/>
      <c r="AAN601"/>
      <c r="AAO601"/>
      <c r="AAP601"/>
      <c r="AAQ601"/>
      <c r="AAR601"/>
      <c r="AAS601"/>
      <c r="AAT601"/>
      <c r="AAU601"/>
      <c r="AAV601"/>
      <c r="AAW601"/>
      <c r="AAX601"/>
      <c r="AAY601"/>
      <c r="AAZ601"/>
      <c r="ABA601"/>
      <c r="ABB601"/>
      <c r="ABC601"/>
      <c r="ABD601"/>
      <c r="ABE601"/>
      <c r="ABF601"/>
      <c r="ABG601"/>
      <c r="ABH601"/>
      <c r="ABI601"/>
      <c r="ABJ601"/>
      <c r="ABK601"/>
      <c r="ABL601"/>
      <c r="ABM601"/>
      <c r="ABN601"/>
      <c r="ABO601"/>
      <c r="ABP601"/>
      <c r="ABQ601"/>
      <c r="ABR601"/>
      <c r="ABS601"/>
      <c r="ABT601"/>
      <c r="ABU601"/>
      <c r="ABV601"/>
      <c r="ABW601"/>
      <c r="ABX601"/>
      <c r="ABY601"/>
      <c r="ABZ601"/>
      <c r="ACA601"/>
      <c r="ACB601"/>
      <c r="ACC601"/>
      <c r="ACD601"/>
      <c r="ACE601"/>
      <c r="ACF601"/>
      <c r="ACG601"/>
      <c r="ACH601"/>
      <c r="ACI601"/>
      <c r="ACJ601"/>
      <c r="ACK601"/>
      <c r="ACL601"/>
      <c r="ACM601"/>
      <c r="ACN601"/>
      <c r="ACO601"/>
      <c r="ACP601"/>
      <c r="ACQ601"/>
      <c r="ACR601"/>
      <c r="ACS601"/>
      <c r="ACT601"/>
      <c r="ACU601"/>
      <c r="ACV601"/>
      <c r="ACW601"/>
      <c r="ACX601"/>
      <c r="ACY601"/>
      <c r="ACZ601"/>
      <c r="ADA601"/>
      <c r="ADB601"/>
      <c r="ADC601"/>
      <c r="ADD601"/>
      <c r="ADE601"/>
      <c r="ADF601"/>
      <c r="ADG601"/>
      <c r="ADH601"/>
      <c r="ADI601"/>
      <c r="ADJ601"/>
      <c r="ADK601"/>
      <c r="ADL601"/>
      <c r="ADM601"/>
      <c r="ADN601"/>
      <c r="ADO601"/>
      <c r="ADP601"/>
      <c r="ADQ601"/>
      <c r="ADR601"/>
      <c r="ADS601"/>
      <c r="ADT601"/>
      <c r="ADU601"/>
      <c r="ADV601"/>
      <c r="ADW601"/>
      <c r="ADX601"/>
      <c r="ADY601"/>
      <c r="ADZ601"/>
      <c r="AEA601"/>
      <c r="AEB601"/>
      <c r="AEC601"/>
      <c r="AED601"/>
      <c r="AEE601"/>
      <c r="AEF601"/>
      <c r="AEG601"/>
      <c r="AEH601"/>
      <c r="AEI601"/>
      <c r="AEJ601"/>
      <c r="AEK601"/>
      <c r="AEL601"/>
      <c r="AEM601"/>
      <c r="AEN601"/>
      <c r="AEO601"/>
      <c r="AEP601"/>
      <c r="AEQ601"/>
      <c r="AER601"/>
      <c r="AES601"/>
      <c r="AET601"/>
      <c r="AEU601"/>
      <c r="AEV601"/>
      <c r="AEW601"/>
      <c r="AEX601"/>
      <c r="AEY601"/>
      <c r="AEZ601"/>
      <c r="AFA601"/>
      <c r="AFB601"/>
      <c r="AFC601"/>
      <c r="AFD601"/>
      <c r="AFE601"/>
      <c r="AFF601"/>
      <c r="AFG601"/>
      <c r="AFH601"/>
      <c r="AFI601"/>
      <c r="AFJ601"/>
      <c r="AFK601"/>
      <c r="AFL601"/>
      <c r="AFM601"/>
      <c r="AFN601"/>
      <c r="AFO601"/>
      <c r="AFP601"/>
      <c r="AFQ601"/>
      <c r="AFR601"/>
      <c r="AFS601"/>
      <c r="AFT601"/>
      <c r="AFU601"/>
      <c r="AFV601"/>
      <c r="AFW601"/>
      <c r="AFX601"/>
      <c r="AFY601"/>
      <c r="AFZ601"/>
      <c r="AGA601"/>
      <c r="AGB601"/>
      <c r="AGC601"/>
      <c r="AGD601"/>
      <c r="AGE601"/>
      <c r="AGF601"/>
      <c r="AGG601"/>
      <c r="AGH601"/>
      <c r="AGI601"/>
      <c r="AGJ601"/>
      <c r="AGK601"/>
      <c r="AGL601"/>
      <c r="AGM601"/>
      <c r="AGN601"/>
      <c r="AGO601"/>
      <c r="AGP601"/>
      <c r="AGQ601"/>
      <c r="AGR601"/>
      <c r="AGS601"/>
      <c r="AGT601"/>
      <c r="AGU601"/>
      <c r="AGV601"/>
      <c r="AGW601"/>
      <c r="AGX601"/>
      <c r="AGY601"/>
      <c r="AGZ601"/>
      <c r="AHA601"/>
      <c r="AHB601"/>
      <c r="AHC601"/>
      <c r="AHD601"/>
      <c r="AHE601"/>
      <c r="AHF601"/>
      <c r="AHG601"/>
      <c r="AHH601"/>
      <c r="AHI601"/>
      <c r="AHJ601"/>
      <c r="AHK601"/>
      <c r="AHL601"/>
      <c r="AHM601"/>
      <c r="AHN601"/>
      <c r="AHO601"/>
      <c r="AHP601"/>
      <c r="AHQ601"/>
      <c r="AHR601"/>
      <c r="AHS601"/>
      <c r="AHT601"/>
      <c r="AHU601"/>
      <c r="AHV601"/>
      <c r="AHW601"/>
      <c r="AHX601"/>
      <c r="AHY601"/>
      <c r="AHZ601"/>
      <c r="AIA601"/>
      <c r="AIB601"/>
      <c r="AIC601"/>
      <c r="AID601"/>
      <c r="AIE601"/>
      <c r="AIF601"/>
      <c r="AIG601"/>
      <c r="AIH601"/>
      <c r="AII601"/>
      <c r="AIJ601"/>
      <c r="AIK601"/>
      <c r="AIL601"/>
      <c r="AIM601"/>
      <c r="AIN601"/>
      <c r="AIO601"/>
      <c r="AIP601"/>
      <c r="AIQ601"/>
      <c r="AIR601"/>
      <c r="AIS601"/>
      <c r="AIT601"/>
      <c r="AIU601"/>
      <c r="AIV601"/>
      <c r="AIW601"/>
      <c r="AIX601"/>
      <c r="AIY601"/>
      <c r="AIZ601"/>
      <c r="AJA601"/>
      <c r="AJB601"/>
      <c r="AJC601"/>
      <c r="AJD601"/>
      <c r="AJE601"/>
      <c r="AJF601"/>
      <c r="AJG601"/>
      <c r="AJH601"/>
      <c r="AJI601"/>
      <c r="AJJ601"/>
      <c r="AJK601"/>
      <c r="AJL601"/>
      <c r="AJM601"/>
      <c r="AJN601"/>
      <c r="AJO601"/>
      <c r="AJP601"/>
      <c r="AJQ601"/>
      <c r="AJR601"/>
      <c r="AJS601"/>
      <c r="AJT601"/>
      <c r="AJU601"/>
      <c r="AJV601"/>
      <c r="AJW601"/>
      <c r="AJX601"/>
      <c r="AJY601"/>
      <c r="AJZ601"/>
      <c r="AKA601"/>
      <c r="AKB601"/>
      <c r="AKC601"/>
      <c r="AKD601"/>
      <c r="AKE601"/>
      <c r="AKF601"/>
      <c r="AKG601"/>
      <c r="AKH601"/>
      <c r="AKI601"/>
      <c r="AKJ601"/>
      <c r="AKK601"/>
      <c r="AKL601"/>
      <c r="AKM601"/>
      <c r="AKN601"/>
      <c r="AKO601"/>
      <c r="AKP601"/>
      <c r="AKQ601"/>
      <c r="AKR601"/>
      <c r="AKS601"/>
      <c r="AKT601"/>
      <c r="AKU601"/>
      <c r="AKV601"/>
      <c r="AKW601"/>
      <c r="AKX601"/>
      <c r="AKY601"/>
      <c r="AKZ601"/>
      <c r="ALA601"/>
      <c r="ALB601"/>
      <c r="ALC601"/>
      <c r="ALD601"/>
      <c r="ALE601"/>
      <c r="ALF601"/>
      <c r="ALG601"/>
      <c r="ALH601"/>
      <c r="ALI601"/>
      <c r="ALJ601"/>
      <c r="ALK601"/>
      <c r="ALL601"/>
      <c r="ALM601"/>
      <c r="ALN601"/>
      <c r="ALO601"/>
      <c r="ALP601"/>
      <c r="ALQ601"/>
      <c r="ALR601"/>
      <c r="ALS601"/>
      <c r="ALT601"/>
      <c r="ALU601"/>
      <c r="ALV601"/>
      <c r="ALW601"/>
      <c r="ALX601"/>
      <c r="ALY601"/>
      <c r="ALZ601"/>
      <c r="AMA601"/>
      <c r="AMB601"/>
      <c r="AMC601"/>
      <c r="AMD601"/>
      <c r="AME601"/>
      <c r="AMF601"/>
      <c r="AMG601"/>
      <c r="AMH601"/>
      <c r="AMI601"/>
      <c r="AMJ601"/>
    </row>
    <row r="602" spans="1:1024" ht="20" customHeight="1" x14ac:dyDescent="0.2">
      <c r="A602"/>
      <c r="B602"/>
      <c r="C602"/>
      <c r="D602"/>
      <c r="E602" s="2"/>
      <c r="F602" s="2"/>
      <c r="G602" s="271"/>
      <c r="H602" s="240"/>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c r="AAA602"/>
      <c r="AAB602"/>
      <c r="AAC602"/>
      <c r="AAD602"/>
      <c r="AAE602"/>
      <c r="AAF602"/>
      <c r="AAG602"/>
      <c r="AAH602"/>
      <c r="AAI602"/>
      <c r="AAJ602"/>
      <c r="AAK602"/>
      <c r="AAL602"/>
      <c r="AAM602"/>
      <c r="AAN602"/>
      <c r="AAO602"/>
      <c r="AAP602"/>
      <c r="AAQ602"/>
      <c r="AAR602"/>
      <c r="AAS602"/>
      <c r="AAT602"/>
      <c r="AAU602"/>
      <c r="AAV602"/>
      <c r="AAW602"/>
      <c r="AAX602"/>
      <c r="AAY602"/>
      <c r="AAZ602"/>
      <c r="ABA602"/>
      <c r="ABB602"/>
      <c r="ABC602"/>
      <c r="ABD602"/>
      <c r="ABE602"/>
      <c r="ABF602"/>
      <c r="ABG602"/>
      <c r="ABH602"/>
      <c r="ABI602"/>
      <c r="ABJ602"/>
      <c r="ABK602"/>
      <c r="ABL602"/>
      <c r="ABM602"/>
      <c r="ABN602"/>
      <c r="ABO602"/>
      <c r="ABP602"/>
      <c r="ABQ602"/>
      <c r="ABR602"/>
      <c r="ABS602"/>
      <c r="ABT602"/>
      <c r="ABU602"/>
      <c r="ABV602"/>
      <c r="ABW602"/>
      <c r="ABX602"/>
      <c r="ABY602"/>
      <c r="ABZ602"/>
      <c r="ACA602"/>
      <c r="ACB602"/>
      <c r="ACC602"/>
      <c r="ACD602"/>
      <c r="ACE602"/>
      <c r="ACF602"/>
      <c r="ACG602"/>
      <c r="ACH602"/>
      <c r="ACI602"/>
      <c r="ACJ602"/>
      <c r="ACK602"/>
      <c r="ACL602"/>
      <c r="ACM602"/>
      <c r="ACN602"/>
      <c r="ACO602"/>
      <c r="ACP602"/>
      <c r="ACQ602"/>
      <c r="ACR602"/>
      <c r="ACS602"/>
      <c r="ACT602"/>
      <c r="ACU602"/>
      <c r="ACV602"/>
      <c r="ACW602"/>
      <c r="ACX602"/>
      <c r="ACY602"/>
      <c r="ACZ602"/>
      <c r="ADA602"/>
      <c r="ADB602"/>
      <c r="ADC602"/>
      <c r="ADD602"/>
      <c r="ADE602"/>
      <c r="ADF602"/>
      <c r="ADG602"/>
      <c r="ADH602"/>
      <c r="ADI602"/>
      <c r="ADJ602"/>
      <c r="ADK602"/>
      <c r="ADL602"/>
      <c r="ADM602"/>
      <c r="ADN602"/>
      <c r="ADO602"/>
      <c r="ADP602"/>
      <c r="ADQ602"/>
      <c r="ADR602"/>
      <c r="ADS602"/>
      <c r="ADT602"/>
      <c r="ADU602"/>
      <c r="ADV602"/>
      <c r="ADW602"/>
      <c r="ADX602"/>
      <c r="ADY602"/>
      <c r="ADZ602"/>
      <c r="AEA602"/>
      <c r="AEB602"/>
      <c r="AEC602"/>
      <c r="AED602"/>
      <c r="AEE602"/>
      <c r="AEF602"/>
      <c r="AEG602"/>
      <c r="AEH602"/>
      <c r="AEI602"/>
      <c r="AEJ602"/>
      <c r="AEK602"/>
      <c r="AEL602"/>
      <c r="AEM602"/>
      <c r="AEN602"/>
      <c r="AEO602"/>
      <c r="AEP602"/>
      <c r="AEQ602"/>
      <c r="AER602"/>
      <c r="AES602"/>
      <c r="AET602"/>
      <c r="AEU602"/>
      <c r="AEV602"/>
      <c r="AEW602"/>
      <c r="AEX602"/>
      <c r="AEY602"/>
      <c r="AEZ602"/>
      <c r="AFA602"/>
      <c r="AFB602"/>
      <c r="AFC602"/>
      <c r="AFD602"/>
      <c r="AFE602"/>
      <c r="AFF602"/>
      <c r="AFG602"/>
      <c r="AFH602"/>
      <c r="AFI602"/>
      <c r="AFJ602"/>
      <c r="AFK602"/>
      <c r="AFL602"/>
      <c r="AFM602"/>
      <c r="AFN602"/>
      <c r="AFO602"/>
      <c r="AFP602"/>
      <c r="AFQ602"/>
      <c r="AFR602"/>
      <c r="AFS602"/>
      <c r="AFT602"/>
      <c r="AFU602"/>
      <c r="AFV602"/>
      <c r="AFW602"/>
      <c r="AFX602"/>
      <c r="AFY602"/>
      <c r="AFZ602"/>
      <c r="AGA602"/>
      <c r="AGB602"/>
      <c r="AGC602"/>
      <c r="AGD602"/>
      <c r="AGE602"/>
      <c r="AGF602"/>
      <c r="AGG602"/>
      <c r="AGH602"/>
      <c r="AGI602"/>
      <c r="AGJ602"/>
      <c r="AGK602"/>
      <c r="AGL602"/>
      <c r="AGM602"/>
      <c r="AGN602"/>
      <c r="AGO602"/>
      <c r="AGP602"/>
      <c r="AGQ602"/>
      <c r="AGR602"/>
      <c r="AGS602"/>
      <c r="AGT602"/>
      <c r="AGU602"/>
      <c r="AGV602"/>
      <c r="AGW602"/>
      <c r="AGX602"/>
      <c r="AGY602"/>
      <c r="AGZ602"/>
      <c r="AHA602"/>
      <c r="AHB602"/>
      <c r="AHC602"/>
      <c r="AHD602"/>
      <c r="AHE602"/>
      <c r="AHF602"/>
      <c r="AHG602"/>
      <c r="AHH602"/>
      <c r="AHI602"/>
      <c r="AHJ602"/>
      <c r="AHK602"/>
      <c r="AHL602"/>
      <c r="AHM602"/>
      <c r="AHN602"/>
      <c r="AHO602"/>
      <c r="AHP602"/>
      <c r="AHQ602"/>
      <c r="AHR602"/>
      <c r="AHS602"/>
      <c r="AHT602"/>
      <c r="AHU602"/>
      <c r="AHV602"/>
      <c r="AHW602"/>
      <c r="AHX602"/>
      <c r="AHY602"/>
      <c r="AHZ602"/>
      <c r="AIA602"/>
      <c r="AIB602"/>
      <c r="AIC602"/>
      <c r="AID602"/>
      <c r="AIE602"/>
      <c r="AIF602"/>
      <c r="AIG602"/>
      <c r="AIH602"/>
      <c r="AII602"/>
      <c r="AIJ602"/>
      <c r="AIK602"/>
      <c r="AIL602"/>
      <c r="AIM602"/>
      <c r="AIN602"/>
      <c r="AIO602"/>
      <c r="AIP602"/>
      <c r="AIQ602"/>
      <c r="AIR602"/>
      <c r="AIS602"/>
      <c r="AIT602"/>
      <c r="AIU602"/>
      <c r="AIV602"/>
      <c r="AIW602"/>
      <c r="AIX602"/>
      <c r="AIY602"/>
      <c r="AIZ602"/>
      <c r="AJA602"/>
      <c r="AJB602"/>
      <c r="AJC602"/>
      <c r="AJD602"/>
      <c r="AJE602"/>
      <c r="AJF602"/>
      <c r="AJG602"/>
      <c r="AJH602"/>
      <c r="AJI602"/>
      <c r="AJJ602"/>
      <c r="AJK602"/>
      <c r="AJL602"/>
      <c r="AJM602"/>
      <c r="AJN602"/>
      <c r="AJO602"/>
      <c r="AJP602"/>
      <c r="AJQ602"/>
      <c r="AJR602"/>
      <c r="AJS602"/>
      <c r="AJT602"/>
      <c r="AJU602"/>
      <c r="AJV602"/>
      <c r="AJW602"/>
      <c r="AJX602"/>
      <c r="AJY602"/>
      <c r="AJZ602"/>
      <c r="AKA602"/>
      <c r="AKB602"/>
      <c r="AKC602"/>
      <c r="AKD602"/>
      <c r="AKE602"/>
      <c r="AKF602"/>
      <c r="AKG602"/>
      <c r="AKH602"/>
      <c r="AKI602"/>
      <c r="AKJ602"/>
      <c r="AKK602"/>
      <c r="AKL602"/>
      <c r="AKM602"/>
      <c r="AKN602"/>
      <c r="AKO602"/>
      <c r="AKP602"/>
      <c r="AKQ602"/>
      <c r="AKR602"/>
      <c r="AKS602"/>
      <c r="AKT602"/>
      <c r="AKU602"/>
      <c r="AKV602"/>
      <c r="AKW602"/>
      <c r="AKX602"/>
      <c r="AKY602"/>
      <c r="AKZ602"/>
      <c r="ALA602"/>
      <c r="ALB602"/>
      <c r="ALC602"/>
      <c r="ALD602"/>
      <c r="ALE602"/>
      <c r="ALF602"/>
      <c r="ALG602"/>
      <c r="ALH602"/>
      <c r="ALI602"/>
      <c r="ALJ602"/>
      <c r="ALK602"/>
      <c r="ALL602"/>
      <c r="ALM602"/>
      <c r="ALN602"/>
      <c r="ALO602"/>
      <c r="ALP602"/>
      <c r="ALQ602"/>
      <c r="ALR602"/>
      <c r="ALS602"/>
      <c r="ALT602"/>
      <c r="ALU602"/>
      <c r="ALV602"/>
      <c r="ALW602"/>
      <c r="ALX602"/>
      <c r="ALY602"/>
      <c r="ALZ602"/>
      <c r="AMA602"/>
      <c r="AMB602"/>
      <c r="AMC602"/>
      <c r="AMD602"/>
      <c r="AME602"/>
      <c r="AMF602"/>
      <c r="AMG602"/>
      <c r="AMH602"/>
      <c r="AMI602"/>
      <c r="AMJ602"/>
    </row>
    <row r="603" spans="1:1024" ht="20" customHeight="1" x14ac:dyDescent="0.2">
      <c r="A603"/>
      <c r="B603"/>
      <c r="C603"/>
      <c r="D603"/>
      <c r="E603" s="2"/>
      <c r="F603" s="2"/>
      <c r="G603" s="271"/>
      <c r="H603" s="240"/>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c r="AAA603"/>
      <c r="AAB603"/>
      <c r="AAC603"/>
      <c r="AAD603"/>
      <c r="AAE603"/>
      <c r="AAF603"/>
      <c r="AAG603"/>
      <c r="AAH603"/>
      <c r="AAI603"/>
      <c r="AAJ603"/>
      <c r="AAK603"/>
      <c r="AAL603"/>
      <c r="AAM603"/>
      <c r="AAN603"/>
      <c r="AAO603"/>
      <c r="AAP603"/>
      <c r="AAQ603"/>
      <c r="AAR603"/>
      <c r="AAS603"/>
      <c r="AAT603"/>
      <c r="AAU603"/>
      <c r="AAV603"/>
      <c r="AAW603"/>
      <c r="AAX603"/>
      <c r="AAY603"/>
      <c r="AAZ603"/>
      <c r="ABA603"/>
      <c r="ABB603"/>
      <c r="ABC603"/>
      <c r="ABD603"/>
      <c r="ABE603"/>
      <c r="ABF603"/>
      <c r="ABG603"/>
      <c r="ABH603"/>
      <c r="ABI603"/>
      <c r="ABJ603"/>
      <c r="ABK603"/>
      <c r="ABL603"/>
      <c r="ABM603"/>
      <c r="ABN603"/>
      <c r="ABO603"/>
      <c r="ABP603"/>
      <c r="ABQ603"/>
      <c r="ABR603"/>
      <c r="ABS603"/>
      <c r="ABT603"/>
      <c r="ABU603"/>
      <c r="ABV603"/>
      <c r="ABW603"/>
      <c r="ABX603"/>
      <c r="ABY603"/>
      <c r="ABZ603"/>
      <c r="ACA603"/>
      <c r="ACB603"/>
      <c r="ACC603"/>
      <c r="ACD603"/>
      <c r="ACE603"/>
      <c r="ACF603"/>
      <c r="ACG603"/>
      <c r="ACH603"/>
      <c r="ACI603"/>
      <c r="ACJ603"/>
      <c r="ACK603"/>
      <c r="ACL603"/>
      <c r="ACM603"/>
      <c r="ACN603"/>
      <c r="ACO603"/>
      <c r="ACP603"/>
      <c r="ACQ603"/>
      <c r="ACR603"/>
      <c r="ACS603"/>
      <c r="ACT603"/>
      <c r="ACU603"/>
      <c r="ACV603"/>
      <c r="ACW603"/>
      <c r="ACX603"/>
      <c r="ACY603"/>
      <c r="ACZ603"/>
      <c r="ADA603"/>
      <c r="ADB603"/>
      <c r="ADC603"/>
      <c r="ADD603"/>
      <c r="ADE603"/>
      <c r="ADF603"/>
      <c r="ADG603"/>
      <c r="ADH603"/>
      <c r="ADI603"/>
      <c r="ADJ603"/>
      <c r="ADK603"/>
      <c r="ADL603"/>
      <c r="ADM603"/>
      <c r="ADN603"/>
      <c r="ADO603"/>
      <c r="ADP603"/>
      <c r="ADQ603"/>
      <c r="ADR603"/>
      <c r="ADS603"/>
      <c r="ADT603"/>
      <c r="ADU603"/>
      <c r="ADV603"/>
      <c r="ADW603"/>
      <c r="ADX603"/>
      <c r="ADY603"/>
      <c r="ADZ603"/>
      <c r="AEA603"/>
      <c r="AEB603"/>
      <c r="AEC603"/>
      <c r="AED603"/>
      <c r="AEE603"/>
      <c r="AEF603"/>
      <c r="AEG603"/>
      <c r="AEH603"/>
      <c r="AEI603"/>
      <c r="AEJ603"/>
      <c r="AEK603"/>
      <c r="AEL603"/>
      <c r="AEM603"/>
      <c r="AEN603"/>
      <c r="AEO603"/>
      <c r="AEP603"/>
      <c r="AEQ603"/>
      <c r="AER603"/>
      <c r="AES603"/>
      <c r="AET603"/>
      <c r="AEU603"/>
      <c r="AEV603"/>
      <c r="AEW603"/>
      <c r="AEX603"/>
      <c r="AEY603"/>
      <c r="AEZ603"/>
      <c r="AFA603"/>
      <c r="AFB603"/>
      <c r="AFC603"/>
      <c r="AFD603"/>
      <c r="AFE603"/>
      <c r="AFF603"/>
      <c r="AFG603"/>
      <c r="AFH603"/>
      <c r="AFI603"/>
      <c r="AFJ603"/>
      <c r="AFK603"/>
      <c r="AFL603"/>
      <c r="AFM603"/>
      <c r="AFN603"/>
      <c r="AFO603"/>
      <c r="AFP603"/>
      <c r="AFQ603"/>
      <c r="AFR603"/>
      <c r="AFS603"/>
      <c r="AFT603"/>
      <c r="AFU603"/>
      <c r="AFV603"/>
      <c r="AFW603"/>
      <c r="AFX603"/>
      <c r="AFY603"/>
      <c r="AFZ603"/>
      <c r="AGA603"/>
      <c r="AGB603"/>
      <c r="AGC603"/>
      <c r="AGD603"/>
      <c r="AGE603"/>
      <c r="AGF603"/>
      <c r="AGG603"/>
      <c r="AGH603"/>
      <c r="AGI603"/>
      <c r="AGJ603"/>
      <c r="AGK603"/>
      <c r="AGL603"/>
      <c r="AGM603"/>
      <c r="AGN603"/>
      <c r="AGO603"/>
      <c r="AGP603"/>
      <c r="AGQ603"/>
      <c r="AGR603"/>
      <c r="AGS603"/>
      <c r="AGT603"/>
      <c r="AGU603"/>
      <c r="AGV603"/>
      <c r="AGW603"/>
      <c r="AGX603"/>
      <c r="AGY603"/>
      <c r="AGZ603"/>
      <c r="AHA603"/>
      <c r="AHB603"/>
      <c r="AHC603"/>
      <c r="AHD603"/>
      <c r="AHE603"/>
      <c r="AHF603"/>
      <c r="AHG603"/>
      <c r="AHH603"/>
      <c r="AHI603"/>
      <c r="AHJ603"/>
      <c r="AHK603"/>
      <c r="AHL603"/>
      <c r="AHM603"/>
      <c r="AHN603"/>
      <c r="AHO603"/>
      <c r="AHP603"/>
      <c r="AHQ603"/>
      <c r="AHR603"/>
      <c r="AHS603"/>
      <c r="AHT603"/>
      <c r="AHU603"/>
      <c r="AHV603"/>
      <c r="AHW603"/>
      <c r="AHX603"/>
      <c r="AHY603"/>
      <c r="AHZ603"/>
      <c r="AIA603"/>
      <c r="AIB603"/>
      <c r="AIC603"/>
      <c r="AID603"/>
      <c r="AIE603"/>
      <c r="AIF603"/>
      <c r="AIG603"/>
      <c r="AIH603"/>
      <c r="AII603"/>
      <c r="AIJ603"/>
      <c r="AIK603"/>
      <c r="AIL603"/>
      <c r="AIM603"/>
      <c r="AIN603"/>
      <c r="AIO603"/>
      <c r="AIP603"/>
      <c r="AIQ603"/>
      <c r="AIR603"/>
      <c r="AIS603"/>
      <c r="AIT603"/>
      <c r="AIU603"/>
      <c r="AIV603"/>
      <c r="AIW603"/>
      <c r="AIX603"/>
      <c r="AIY603"/>
      <c r="AIZ603"/>
      <c r="AJA603"/>
      <c r="AJB603"/>
      <c r="AJC603"/>
      <c r="AJD603"/>
      <c r="AJE603"/>
      <c r="AJF603"/>
      <c r="AJG603"/>
      <c r="AJH603"/>
      <c r="AJI603"/>
      <c r="AJJ603"/>
      <c r="AJK603"/>
      <c r="AJL603"/>
      <c r="AJM603"/>
      <c r="AJN603"/>
      <c r="AJO603"/>
      <c r="AJP603"/>
      <c r="AJQ603"/>
      <c r="AJR603"/>
      <c r="AJS603"/>
      <c r="AJT603"/>
      <c r="AJU603"/>
      <c r="AJV603"/>
      <c r="AJW603"/>
      <c r="AJX603"/>
      <c r="AJY603"/>
      <c r="AJZ603"/>
      <c r="AKA603"/>
      <c r="AKB603"/>
      <c r="AKC603"/>
      <c r="AKD603"/>
      <c r="AKE603"/>
      <c r="AKF603"/>
      <c r="AKG603"/>
      <c r="AKH603"/>
      <c r="AKI603"/>
      <c r="AKJ603"/>
      <c r="AKK603"/>
      <c r="AKL603"/>
      <c r="AKM603"/>
      <c r="AKN603"/>
      <c r="AKO603"/>
      <c r="AKP603"/>
      <c r="AKQ603"/>
      <c r="AKR603"/>
      <c r="AKS603"/>
      <c r="AKT603"/>
      <c r="AKU603"/>
      <c r="AKV603"/>
      <c r="AKW603"/>
      <c r="AKX603"/>
      <c r="AKY603"/>
      <c r="AKZ603"/>
      <c r="ALA603"/>
      <c r="ALB603"/>
      <c r="ALC603"/>
      <c r="ALD603"/>
      <c r="ALE603"/>
      <c r="ALF603"/>
      <c r="ALG603"/>
      <c r="ALH603"/>
      <c r="ALI603"/>
      <c r="ALJ603"/>
      <c r="ALK603"/>
      <c r="ALL603"/>
      <c r="ALM603"/>
      <c r="ALN603"/>
      <c r="ALO603"/>
      <c r="ALP603"/>
      <c r="ALQ603"/>
      <c r="ALR603"/>
      <c r="ALS603"/>
      <c r="ALT603"/>
      <c r="ALU603"/>
      <c r="ALV603"/>
      <c r="ALW603"/>
      <c r="ALX603"/>
      <c r="ALY603"/>
      <c r="ALZ603"/>
      <c r="AMA603"/>
      <c r="AMB603"/>
      <c r="AMC603"/>
      <c r="AMD603"/>
      <c r="AME603"/>
      <c r="AMF603"/>
      <c r="AMG603"/>
      <c r="AMH603"/>
      <c r="AMI603"/>
      <c r="AMJ603"/>
    </row>
    <row r="604" spans="1:1024" ht="20" customHeight="1" x14ac:dyDescent="0.2">
      <c r="A604"/>
      <c r="B604"/>
      <c r="C604"/>
      <c r="D604"/>
      <c r="E604" s="2"/>
      <c r="F604" s="2"/>
      <c r="G604" s="271"/>
      <c r="H604" s="240"/>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c r="AAA604"/>
      <c r="AAB604"/>
      <c r="AAC604"/>
      <c r="AAD604"/>
      <c r="AAE604"/>
      <c r="AAF604"/>
      <c r="AAG604"/>
      <c r="AAH604"/>
      <c r="AAI604"/>
      <c r="AAJ604"/>
      <c r="AAK604"/>
      <c r="AAL604"/>
      <c r="AAM604"/>
      <c r="AAN604"/>
      <c r="AAO604"/>
      <c r="AAP604"/>
      <c r="AAQ604"/>
      <c r="AAR604"/>
      <c r="AAS604"/>
      <c r="AAT604"/>
      <c r="AAU604"/>
      <c r="AAV604"/>
      <c r="AAW604"/>
      <c r="AAX604"/>
      <c r="AAY604"/>
      <c r="AAZ604"/>
      <c r="ABA604"/>
      <c r="ABB604"/>
      <c r="ABC604"/>
      <c r="ABD604"/>
      <c r="ABE604"/>
      <c r="ABF604"/>
      <c r="ABG604"/>
      <c r="ABH604"/>
      <c r="ABI604"/>
      <c r="ABJ604"/>
      <c r="ABK604"/>
      <c r="ABL604"/>
      <c r="ABM604"/>
      <c r="ABN604"/>
      <c r="ABO604"/>
      <c r="ABP604"/>
      <c r="ABQ604"/>
      <c r="ABR604"/>
      <c r="ABS604"/>
      <c r="ABT604"/>
      <c r="ABU604"/>
      <c r="ABV604"/>
      <c r="ABW604"/>
      <c r="ABX604"/>
      <c r="ABY604"/>
      <c r="ABZ604"/>
      <c r="ACA604"/>
      <c r="ACB604"/>
      <c r="ACC604"/>
      <c r="ACD604"/>
      <c r="ACE604"/>
      <c r="ACF604"/>
      <c r="ACG604"/>
      <c r="ACH604"/>
      <c r="ACI604"/>
      <c r="ACJ604"/>
      <c r="ACK604"/>
      <c r="ACL604"/>
      <c r="ACM604"/>
      <c r="ACN604"/>
      <c r="ACO604"/>
      <c r="ACP604"/>
      <c r="ACQ604"/>
      <c r="ACR604"/>
      <c r="ACS604"/>
      <c r="ACT604"/>
      <c r="ACU604"/>
      <c r="ACV604"/>
      <c r="ACW604"/>
      <c r="ACX604"/>
      <c r="ACY604"/>
      <c r="ACZ604"/>
      <c r="ADA604"/>
      <c r="ADB604"/>
      <c r="ADC604"/>
      <c r="ADD604"/>
      <c r="ADE604"/>
      <c r="ADF604"/>
      <c r="ADG604"/>
      <c r="ADH604"/>
      <c r="ADI604"/>
      <c r="ADJ604"/>
      <c r="ADK604"/>
      <c r="ADL604"/>
      <c r="ADM604"/>
      <c r="ADN604"/>
      <c r="ADO604"/>
      <c r="ADP604"/>
      <c r="ADQ604"/>
      <c r="ADR604"/>
      <c r="ADS604"/>
      <c r="ADT604"/>
      <c r="ADU604"/>
      <c r="ADV604"/>
      <c r="ADW604"/>
      <c r="ADX604"/>
      <c r="ADY604"/>
      <c r="ADZ604"/>
      <c r="AEA604"/>
      <c r="AEB604"/>
      <c r="AEC604"/>
      <c r="AED604"/>
      <c r="AEE604"/>
      <c r="AEF604"/>
      <c r="AEG604"/>
      <c r="AEH604"/>
      <c r="AEI604"/>
      <c r="AEJ604"/>
      <c r="AEK604"/>
      <c r="AEL604"/>
      <c r="AEM604"/>
      <c r="AEN604"/>
      <c r="AEO604"/>
      <c r="AEP604"/>
      <c r="AEQ604"/>
      <c r="AER604"/>
      <c r="AES604"/>
      <c r="AET604"/>
      <c r="AEU604"/>
      <c r="AEV604"/>
      <c r="AEW604"/>
      <c r="AEX604"/>
      <c r="AEY604"/>
      <c r="AEZ604"/>
      <c r="AFA604"/>
      <c r="AFB604"/>
      <c r="AFC604"/>
      <c r="AFD604"/>
      <c r="AFE604"/>
      <c r="AFF604"/>
      <c r="AFG604"/>
      <c r="AFH604"/>
      <c r="AFI604"/>
      <c r="AFJ604"/>
      <c r="AFK604"/>
      <c r="AFL604"/>
      <c r="AFM604"/>
      <c r="AFN604"/>
      <c r="AFO604"/>
      <c r="AFP604"/>
      <c r="AFQ604"/>
      <c r="AFR604"/>
      <c r="AFS604"/>
      <c r="AFT604"/>
      <c r="AFU604"/>
      <c r="AFV604"/>
      <c r="AFW604"/>
      <c r="AFX604"/>
      <c r="AFY604"/>
      <c r="AFZ604"/>
      <c r="AGA604"/>
      <c r="AGB604"/>
      <c r="AGC604"/>
      <c r="AGD604"/>
      <c r="AGE604"/>
      <c r="AGF604"/>
      <c r="AGG604"/>
      <c r="AGH604"/>
      <c r="AGI604"/>
      <c r="AGJ604"/>
      <c r="AGK604"/>
      <c r="AGL604"/>
      <c r="AGM604"/>
      <c r="AGN604"/>
      <c r="AGO604"/>
      <c r="AGP604"/>
      <c r="AGQ604"/>
      <c r="AGR604"/>
      <c r="AGS604"/>
      <c r="AGT604"/>
      <c r="AGU604"/>
      <c r="AGV604"/>
      <c r="AGW604"/>
      <c r="AGX604"/>
      <c r="AGY604"/>
      <c r="AGZ604"/>
      <c r="AHA604"/>
      <c r="AHB604"/>
      <c r="AHC604"/>
      <c r="AHD604"/>
      <c r="AHE604"/>
      <c r="AHF604"/>
      <c r="AHG604"/>
      <c r="AHH604"/>
      <c r="AHI604"/>
      <c r="AHJ604"/>
      <c r="AHK604"/>
      <c r="AHL604"/>
      <c r="AHM604"/>
      <c r="AHN604"/>
      <c r="AHO604"/>
      <c r="AHP604"/>
      <c r="AHQ604"/>
      <c r="AHR604"/>
      <c r="AHS604"/>
      <c r="AHT604"/>
      <c r="AHU604"/>
      <c r="AHV604"/>
      <c r="AHW604"/>
      <c r="AHX604"/>
      <c r="AHY604"/>
      <c r="AHZ604"/>
      <c r="AIA604"/>
      <c r="AIB604"/>
      <c r="AIC604"/>
      <c r="AID604"/>
      <c r="AIE604"/>
      <c r="AIF604"/>
      <c r="AIG604"/>
      <c r="AIH604"/>
      <c r="AII604"/>
      <c r="AIJ604"/>
      <c r="AIK604"/>
      <c r="AIL604"/>
      <c r="AIM604"/>
      <c r="AIN604"/>
      <c r="AIO604"/>
      <c r="AIP604"/>
      <c r="AIQ604"/>
      <c r="AIR604"/>
      <c r="AIS604"/>
      <c r="AIT604"/>
      <c r="AIU604"/>
      <c r="AIV604"/>
      <c r="AIW604"/>
      <c r="AIX604"/>
      <c r="AIY604"/>
      <c r="AIZ604"/>
      <c r="AJA604"/>
      <c r="AJB604"/>
      <c r="AJC604"/>
      <c r="AJD604"/>
      <c r="AJE604"/>
      <c r="AJF604"/>
      <c r="AJG604"/>
      <c r="AJH604"/>
      <c r="AJI604"/>
      <c r="AJJ604"/>
      <c r="AJK604"/>
      <c r="AJL604"/>
      <c r="AJM604"/>
      <c r="AJN604"/>
      <c r="AJO604"/>
      <c r="AJP604"/>
      <c r="AJQ604"/>
      <c r="AJR604"/>
      <c r="AJS604"/>
      <c r="AJT604"/>
      <c r="AJU604"/>
      <c r="AJV604"/>
      <c r="AJW604"/>
      <c r="AJX604"/>
      <c r="AJY604"/>
      <c r="AJZ604"/>
      <c r="AKA604"/>
      <c r="AKB604"/>
      <c r="AKC604"/>
      <c r="AKD604"/>
      <c r="AKE604"/>
      <c r="AKF604"/>
      <c r="AKG604"/>
      <c r="AKH604"/>
      <c r="AKI604"/>
      <c r="AKJ604"/>
      <c r="AKK604"/>
      <c r="AKL604"/>
      <c r="AKM604"/>
      <c r="AKN604"/>
      <c r="AKO604"/>
      <c r="AKP604"/>
      <c r="AKQ604"/>
      <c r="AKR604"/>
      <c r="AKS604"/>
      <c r="AKT604"/>
      <c r="AKU604"/>
      <c r="AKV604"/>
      <c r="AKW604"/>
      <c r="AKX604"/>
      <c r="AKY604"/>
      <c r="AKZ604"/>
      <c r="ALA604"/>
      <c r="ALB604"/>
      <c r="ALC604"/>
      <c r="ALD604"/>
      <c r="ALE604"/>
      <c r="ALF604"/>
      <c r="ALG604"/>
      <c r="ALH604"/>
      <c r="ALI604"/>
      <c r="ALJ604"/>
      <c r="ALK604"/>
      <c r="ALL604"/>
      <c r="ALM604"/>
      <c r="ALN604"/>
      <c r="ALO604"/>
      <c r="ALP604"/>
      <c r="ALQ604"/>
      <c r="ALR604"/>
      <c r="ALS604"/>
      <c r="ALT604"/>
      <c r="ALU604"/>
      <c r="ALV604"/>
      <c r="ALW604"/>
      <c r="ALX604"/>
      <c r="ALY604"/>
      <c r="ALZ604"/>
      <c r="AMA604"/>
      <c r="AMB604"/>
      <c r="AMC604"/>
      <c r="AMD604"/>
      <c r="AME604"/>
      <c r="AMF604"/>
      <c r="AMG604"/>
      <c r="AMH604"/>
      <c r="AMI604"/>
      <c r="AMJ604"/>
    </row>
    <row r="605" spans="1:1024" ht="20" customHeight="1" x14ac:dyDescent="0.2">
      <c r="A605"/>
      <c r="B605"/>
      <c r="C605"/>
      <c r="D605"/>
      <c r="E605" s="2"/>
      <c r="F605" s="2"/>
      <c r="G605" s="271"/>
      <c r="H605" s="240"/>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c r="IW605"/>
      <c r="IX605"/>
      <c r="IY605"/>
      <c r="IZ605"/>
      <c r="JA605"/>
      <c r="JB605"/>
      <c r="JC605"/>
      <c r="JD605"/>
      <c r="JE605"/>
      <c r="JF605"/>
      <c r="JG605"/>
      <c r="JH605"/>
      <c r="JI605"/>
      <c r="JJ605"/>
      <c r="JK605"/>
      <c r="JL605"/>
      <c r="JM605"/>
      <c r="JN605"/>
      <c r="JO605"/>
      <c r="JP605"/>
      <c r="JQ605"/>
      <c r="JR605"/>
      <c r="JS605"/>
      <c r="JT605"/>
      <c r="JU605"/>
      <c r="JV605"/>
      <c r="JW605"/>
      <c r="JX605"/>
      <c r="JY605"/>
      <c r="JZ605"/>
      <c r="KA605"/>
      <c r="KB605"/>
      <c r="KC605"/>
      <c r="KD605"/>
      <c r="KE605"/>
      <c r="KF605"/>
      <c r="KG605"/>
      <c r="KH605"/>
      <c r="KI605"/>
      <c r="KJ605"/>
      <c r="KK605"/>
      <c r="KL605"/>
      <c r="KM605"/>
      <c r="KN605"/>
      <c r="KO605"/>
      <c r="KP605"/>
      <c r="KQ605"/>
      <c r="KR605"/>
      <c r="KS605"/>
      <c r="KT605"/>
      <c r="KU605"/>
      <c r="KV605"/>
      <c r="KW605"/>
      <c r="KX605"/>
      <c r="KY605"/>
      <c r="KZ605"/>
      <c r="LA605"/>
      <c r="LB605"/>
      <c r="LC605"/>
      <c r="LD605"/>
      <c r="LE605"/>
      <c r="LF605"/>
      <c r="LG605"/>
      <c r="LH605"/>
      <c r="LI605"/>
      <c r="LJ605"/>
      <c r="LK605"/>
      <c r="LL605"/>
      <c r="LM605"/>
      <c r="LN605"/>
      <c r="LO605"/>
      <c r="LP605"/>
      <c r="LQ605"/>
      <c r="LR605"/>
      <c r="LS605"/>
      <c r="LT605"/>
      <c r="LU605"/>
      <c r="LV605"/>
      <c r="LW605"/>
      <c r="LX605"/>
      <c r="LY605"/>
      <c r="LZ605"/>
      <c r="MA605"/>
      <c r="MB605"/>
      <c r="MC605"/>
      <c r="MD605"/>
      <c r="ME605"/>
      <c r="MF605"/>
      <c r="MG605"/>
      <c r="MH605"/>
      <c r="MI605"/>
      <c r="MJ605"/>
      <c r="MK605"/>
      <c r="ML605"/>
      <c r="MM605"/>
      <c r="MN605"/>
      <c r="MO605"/>
      <c r="MP605"/>
      <c r="MQ605"/>
      <c r="MR605"/>
      <c r="MS605"/>
      <c r="MT605"/>
      <c r="MU605"/>
      <c r="MV605"/>
      <c r="MW605"/>
      <c r="MX605"/>
      <c r="MY605"/>
      <c r="MZ605"/>
      <c r="NA605"/>
      <c r="NB605"/>
      <c r="NC605"/>
      <c r="ND605"/>
      <c r="NE605"/>
      <c r="NF605"/>
      <c r="NG605"/>
      <c r="NH605"/>
      <c r="NI605"/>
      <c r="NJ605"/>
      <c r="NK605"/>
      <c r="NL605"/>
      <c r="NM605"/>
      <c r="NN605"/>
      <c r="NO605"/>
      <c r="NP605"/>
      <c r="NQ605"/>
      <c r="NR605"/>
      <c r="NS605"/>
      <c r="NT605"/>
      <c r="NU605"/>
      <c r="NV605"/>
      <c r="NW605"/>
      <c r="NX605"/>
      <c r="NY605"/>
      <c r="NZ605"/>
      <c r="OA605"/>
      <c r="OB605"/>
      <c r="OC605"/>
      <c r="OD605"/>
      <c r="OE605"/>
      <c r="OF605"/>
      <c r="OG605"/>
      <c r="OH605"/>
      <c r="OI605"/>
      <c r="OJ605"/>
      <c r="OK605"/>
      <c r="OL605"/>
      <c r="OM605"/>
      <c r="ON605"/>
      <c r="OO605"/>
      <c r="OP605"/>
      <c r="OQ605"/>
      <c r="OR605"/>
      <c r="OS605"/>
      <c r="OT605"/>
      <c r="OU605"/>
      <c r="OV605"/>
      <c r="OW605"/>
      <c r="OX605"/>
      <c r="OY605"/>
      <c r="OZ605"/>
      <c r="PA605"/>
      <c r="PB605"/>
      <c r="PC605"/>
      <c r="PD605"/>
      <c r="PE605"/>
      <c r="PF605"/>
      <c r="PG605"/>
      <c r="PH605"/>
      <c r="PI605"/>
      <c r="PJ605"/>
      <c r="PK605"/>
      <c r="PL605"/>
      <c r="PM605"/>
      <c r="PN605"/>
      <c r="PO605"/>
      <c r="PP605"/>
      <c r="PQ605"/>
      <c r="PR605"/>
      <c r="PS605"/>
      <c r="PT605"/>
      <c r="PU605"/>
      <c r="PV605"/>
      <c r="PW605"/>
      <c r="PX605"/>
      <c r="PY605"/>
      <c r="PZ605"/>
      <c r="QA605"/>
      <c r="QB605"/>
      <c r="QC605"/>
      <c r="QD605"/>
      <c r="QE605"/>
      <c r="QF605"/>
      <c r="QG605"/>
      <c r="QH605"/>
      <c r="QI605"/>
      <c r="QJ605"/>
      <c r="QK605"/>
      <c r="QL605"/>
      <c r="QM605"/>
      <c r="QN605"/>
      <c r="QO605"/>
      <c r="QP605"/>
      <c r="QQ605"/>
      <c r="QR605"/>
      <c r="QS605"/>
      <c r="QT605"/>
      <c r="QU605"/>
      <c r="QV605"/>
      <c r="QW605"/>
      <c r="QX605"/>
      <c r="QY605"/>
      <c r="QZ605"/>
      <c r="RA605"/>
      <c r="RB605"/>
      <c r="RC605"/>
      <c r="RD605"/>
      <c r="RE605"/>
      <c r="RF605"/>
      <c r="RG605"/>
      <c r="RH605"/>
      <c r="RI605"/>
      <c r="RJ605"/>
      <c r="RK605"/>
      <c r="RL605"/>
      <c r="RM605"/>
      <c r="RN605"/>
      <c r="RO605"/>
      <c r="RP605"/>
      <c r="RQ605"/>
      <c r="RR605"/>
      <c r="RS605"/>
      <c r="RT605"/>
      <c r="RU605"/>
      <c r="RV605"/>
      <c r="RW605"/>
      <c r="RX605"/>
      <c r="RY605"/>
      <c r="RZ605"/>
      <c r="SA605"/>
      <c r="SB605"/>
      <c r="SC605"/>
      <c r="SD605"/>
      <c r="SE605"/>
      <c r="SF605"/>
      <c r="SG605"/>
      <c r="SH605"/>
      <c r="SI605"/>
      <c r="SJ605"/>
      <c r="SK605"/>
      <c r="SL605"/>
      <c r="SM605"/>
      <c r="SN605"/>
      <c r="SO605"/>
      <c r="SP605"/>
      <c r="SQ605"/>
      <c r="SR605"/>
      <c r="SS605"/>
      <c r="ST605"/>
      <c r="SU605"/>
      <c r="SV605"/>
      <c r="SW605"/>
      <c r="SX605"/>
      <c r="SY605"/>
      <c r="SZ605"/>
      <c r="TA605"/>
      <c r="TB605"/>
      <c r="TC605"/>
      <c r="TD605"/>
      <c r="TE605"/>
      <c r="TF605"/>
      <c r="TG605"/>
      <c r="TH605"/>
      <c r="TI605"/>
      <c r="TJ605"/>
      <c r="TK605"/>
      <c r="TL605"/>
      <c r="TM605"/>
      <c r="TN605"/>
      <c r="TO605"/>
      <c r="TP605"/>
      <c r="TQ605"/>
      <c r="TR605"/>
      <c r="TS605"/>
      <c r="TT605"/>
      <c r="TU605"/>
      <c r="TV605"/>
      <c r="TW605"/>
      <c r="TX605"/>
      <c r="TY605"/>
      <c r="TZ605"/>
      <c r="UA605"/>
      <c r="UB605"/>
      <c r="UC605"/>
      <c r="UD605"/>
      <c r="UE605"/>
      <c r="UF605"/>
      <c r="UG605"/>
      <c r="UH605"/>
      <c r="UI605"/>
      <c r="UJ605"/>
      <c r="UK605"/>
      <c r="UL605"/>
      <c r="UM605"/>
      <c r="UN605"/>
      <c r="UO605"/>
      <c r="UP605"/>
      <c r="UQ605"/>
      <c r="UR605"/>
      <c r="US605"/>
      <c r="UT605"/>
      <c r="UU605"/>
      <c r="UV605"/>
      <c r="UW605"/>
      <c r="UX605"/>
      <c r="UY605"/>
      <c r="UZ605"/>
      <c r="VA605"/>
      <c r="VB605"/>
      <c r="VC605"/>
      <c r="VD605"/>
      <c r="VE605"/>
      <c r="VF605"/>
      <c r="VG605"/>
      <c r="VH605"/>
      <c r="VI605"/>
      <c r="VJ605"/>
      <c r="VK605"/>
      <c r="VL605"/>
      <c r="VM605"/>
      <c r="VN605"/>
      <c r="VO605"/>
      <c r="VP605"/>
      <c r="VQ605"/>
      <c r="VR605"/>
      <c r="VS605"/>
      <c r="VT605"/>
      <c r="VU605"/>
      <c r="VV605"/>
      <c r="VW605"/>
      <c r="VX605"/>
      <c r="VY605"/>
      <c r="VZ605"/>
      <c r="WA605"/>
      <c r="WB605"/>
      <c r="WC605"/>
      <c r="WD605"/>
      <c r="WE605"/>
      <c r="WF605"/>
      <c r="WG605"/>
      <c r="WH605"/>
      <c r="WI605"/>
      <c r="WJ605"/>
      <c r="WK605"/>
      <c r="WL605"/>
      <c r="WM605"/>
      <c r="WN605"/>
      <c r="WO605"/>
      <c r="WP605"/>
      <c r="WQ605"/>
      <c r="WR605"/>
      <c r="WS605"/>
      <c r="WT605"/>
      <c r="WU605"/>
      <c r="WV605"/>
      <c r="WW605"/>
      <c r="WX605"/>
      <c r="WY605"/>
      <c r="WZ605"/>
      <c r="XA605"/>
      <c r="XB605"/>
      <c r="XC605"/>
      <c r="XD605"/>
      <c r="XE605"/>
      <c r="XF605"/>
      <c r="XG605"/>
      <c r="XH605"/>
      <c r="XI605"/>
      <c r="XJ605"/>
      <c r="XK605"/>
      <c r="XL605"/>
      <c r="XM605"/>
      <c r="XN605"/>
      <c r="XO605"/>
      <c r="XP605"/>
      <c r="XQ605"/>
      <c r="XR605"/>
      <c r="XS605"/>
      <c r="XT605"/>
      <c r="XU605"/>
      <c r="XV605"/>
      <c r="XW605"/>
      <c r="XX605"/>
      <c r="XY605"/>
      <c r="XZ605"/>
      <c r="YA605"/>
      <c r="YB605"/>
      <c r="YC605"/>
      <c r="YD605"/>
      <c r="YE605"/>
      <c r="YF605"/>
      <c r="YG605"/>
      <c r="YH605"/>
      <c r="YI605"/>
      <c r="YJ605"/>
      <c r="YK605"/>
      <c r="YL605"/>
      <c r="YM605"/>
      <c r="YN605"/>
      <c r="YO605"/>
      <c r="YP605"/>
      <c r="YQ605"/>
      <c r="YR605"/>
      <c r="YS605"/>
      <c r="YT605"/>
      <c r="YU605"/>
      <c r="YV605"/>
      <c r="YW605"/>
      <c r="YX605"/>
      <c r="YY605"/>
      <c r="YZ605"/>
      <c r="ZA605"/>
      <c r="ZB605"/>
      <c r="ZC605"/>
      <c r="ZD605"/>
      <c r="ZE605"/>
      <c r="ZF605"/>
      <c r="ZG605"/>
      <c r="ZH605"/>
      <c r="ZI605"/>
      <c r="ZJ605"/>
      <c r="ZK605"/>
      <c r="ZL605"/>
      <c r="ZM605"/>
      <c r="ZN605"/>
      <c r="ZO605"/>
      <c r="ZP605"/>
      <c r="ZQ605"/>
      <c r="ZR605"/>
      <c r="ZS605"/>
      <c r="ZT605"/>
      <c r="ZU605"/>
      <c r="ZV605"/>
      <c r="ZW605"/>
      <c r="ZX605"/>
      <c r="ZY605"/>
      <c r="ZZ605"/>
      <c r="AAA605"/>
      <c r="AAB605"/>
      <c r="AAC605"/>
      <c r="AAD605"/>
      <c r="AAE605"/>
      <c r="AAF605"/>
      <c r="AAG605"/>
      <c r="AAH605"/>
      <c r="AAI605"/>
      <c r="AAJ605"/>
      <c r="AAK605"/>
      <c r="AAL605"/>
      <c r="AAM605"/>
      <c r="AAN605"/>
      <c r="AAO605"/>
      <c r="AAP605"/>
      <c r="AAQ605"/>
      <c r="AAR605"/>
      <c r="AAS605"/>
      <c r="AAT605"/>
      <c r="AAU605"/>
      <c r="AAV605"/>
      <c r="AAW605"/>
      <c r="AAX605"/>
      <c r="AAY605"/>
      <c r="AAZ605"/>
      <c r="ABA605"/>
      <c r="ABB605"/>
      <c r="ABC605"/>
      <c r="ABD605"/>
      <c r="ABE605"/>
      <c r="ABF605"/>
      <c r="ABG605"/>
      <c r="ABH605"/>
      <c r="ABI605"/>
      <c r="ABJ605"/>
      <c r="ABK605"/>
      <c r="ABL605"/>
      <c r="ABM605"/>
      <c r="ABN605"/>
      <c r="ABO605"/>
      <c r="ABP605"/>
      <c r="ABQ605"/>
      <c r="ABR605"/>
      <c r="ABS605"/>
      <c r="ABT605"/>
      <c r="ABU605"/>
      <c r="ABV605"/>
      <c r="ABW605"/>
      <c r="ABX605"/>
      <c r="ABY605"/>
      <c r="ABZ605"/>
      <c r="ACA605"/>
      <c r="ACB605"/>
      <c r="ACC605"/>
      <c r="ACD605"/>
      <c r="ACE605"/>
      <c r="ACF605"/>
      <c r="ACG605"/>
      <c r="ACH605"/>
      <c r="ACI605"/>
      <c r="ACJ605"/>
      <c r="ACK605"/>
      <c r="ACL605"/>
      <c r="ACM605"/>
      <c r="ACN605"/>
      <c r="ACO605"/>
      <c r="ACP605"/>
      <c r="ACQ605"/>
      <c r="ACR605"/>
      <c r="ACS605"/>
      <c r="ACT605"/>
      <c r="ACU605"/>
      <c r="ACV605"/>
      <c r="ACW605"/>
      <c r="ACX605"/>
      <c r="ACY605"/>
      <c r="ACZ605"/>
      <c r="ADA605"/>
      <c r="ADB605"/>
      <c r="ADC605"/>
      <c r="ADD605"/>
      <c r="ADE605"/>
      <c r="ADF605"/>
      <c r="ADG605"/>
      <c r="ADH605"/>
      <c r="ADI605"/>
      <c r="ADJ605"/>
      <c r="ADK605"/>
      <c r="ADL605"/>
      <c r="ADM605"/>
      <c r="ADN605"/>
      <c r="ADO605"/>
      <c r="ADP605"/>
      <c r="ADQ605"/>
      <c r="ADR605"/>
      <c r="ADS605"/>
      <c r="ADT605"/>
      <c r="ADU605"/>
      <c r="ADV605"/>
      <c r="ADW605"/>
      <c r="ADX605"/>
      <c r="ADY605"/>
      <c r="ADZ605"/>
      <c r="AEA605"/>
      <c r="AEB605"/>
      <c r="AEC605"/>
      <c r="AED605"/>
      <c r="AEE605"/>
      <c r="AEF605"/>
      <c r="AEG605"/>
      <c r="AEH605"/>
      <c r="AEI605"/>
      <c r="AEJ605"/>
      <c r="AEK605"/>
      <c r="AEL605"/>
      <c r="AEM605"/>
      <c r="AEN605"/>
      <c r="AEO605"/>
      <c r="AEP605"/>
      <c r="AEQ605"/>
      <c r="AER605"/>
      <c r="AES605"/>
      <c r="AET605"/>
      <c r="AEU605"/>
      <c r="AEV605"/>
      <c r="AEW605"/>
      <c r="AEX605"/>
      <c r="AEY605"/>
      <c r="AEZ605"/>
      <c r="AFA605"/>
      <c r="AFB605"/>
      <c r="AFC605"/>
      <c r="AFD605"/>
      <c r="AFE605"/>
      <c r="AFF605"/>
      <c r="AFG605"/>
      <c r="AFH605"/>
      <c r="AFI605"/>
      <c r="AFJ605"/>
      <c r="AFK605"/>
      <c r="AFL605"/>
      <c r="AFM605"/>
      <c r="AFN605"/>
      <c r="AFO605"/>
      <c r="AFP605"/>
      <c r="AFQ605"/>
      <c r="AFR605"/>
      <c r="AFS605"/>
      <c r="AFT605"/>
      <c r="AFU605"/>
      <c r="AFV605"/>
      <c r="AFW605"/>
      <c r="AFX605"/>
      <c r="AFY605"/>
      <c r="AFZ605"/>
      <c r="AGA605"/>
      <c r="AGB605"/>
      <c r="AGC605"/>
      <c r="AGD605"/>
      <c r="AGE605"/>
      <c r="AGF605"/>
      <c r="AGG605"/>
      <c r="AGH605"/>
      <c r="AGI605"/>
      <c r="AGJ605"/>
      <c r="AGK605"/>
      <c r="AGL605"/>
      <c r="AGM605"/>
      <c r="AGN605"/>
      <c r="AGO605"/>
      <c r="AGP605"/>
      <c r="AGQ605"/>
      <c r="AGR605"/>
      <c r="AGS605"/>
      <c r="AGT605"/>
      <c r="AGU605"/>
      <c r="AGV605"/>
      <c r="AGW605"/>
      <c r="AGX605"/>
      <c r="AGY605"/>
      <c r="AGZ605"/>
      <c r="AHA605"/>
      <c r="AHB605"/>
      <c r="AHC605"/>
      <c r="AHD605"/>
      <c r="AHE605"/>
      <c r="AHF605"/>
      <c r="AHG605"/>
      <c r="AHH605"/>
      <c r="AHI605"/>
      <c r="AHJ605"/>
      <c r="AHK605"/>
      <c r="AHL605"/>
      <c r="AHM605"/>
      <c r="AHN605"/>
      <c r="AHO605"/>
      <c r="AHP605"/>
      <c r="AHQ605"/>
      <c r="AHR605"/>
      <c r="AHS605"/>
      <c r="AHT605"/>
      <c r="AHU605"/>
      <c r="AHV605"/>
      <c r="AHW605"/>
      <c r="AHX605"/>
      <c r="AHY605"/>
      <c r="AHZ605"/>
      <c r="AIA605"/>
      <c r="AIB605"/>
      <c r="AIC605"/>
      <c r="AID605"/>
      <c r="AIE605"/>
      <c r="AIF605"/>
      <c r="AIG605"/>
      <c r="AIH605"/>
      <c r="AII605"/>
      <c r="AIJ605"/>
      <c r="AIK605"/>
      <c r="AIL605"/>
      <c r="AIM605"/>
      <c r="AIN605"/>
      <c r="AIO605"/>
      <c r="AIP605"/>
      <c r="AIQ605"/>
      <c r="AIR605"/>
      <c r="AIS605"/>
      <c r="AIT605"/>
      <c r="AIU605"/>
      <c r="AIV605"/>
      <c r="AIW605"/>
      <c r="AIX605"/>
      <c r="AIY605"/>
      <c r="AIZ605"/>
      <c r="AJA605"/>
      <c r="AJB605"/>
      <c r="AJC605"/>
      <c r="AJD605"/>
      <c r="AJE605"/>
      <c r="AJF605"/>
      <c r="AJG605"/>
      <c r="AJH605"/>
      <c r="AJI605"/>
      <c r="AJJ605"/>
      <c r="AJK605"/>
      <c r="AJL605"/>
      <c r="AJM605"/>
      <c r="AJN605"/>
      <c r="AJO605"/>
      <c r="AJP605"/>
      <c r="AJQ605"/>
      <c r="AJR605"/>
      <c r="AJS605"/>
      <c r="AJT605"/>
      <c r="AJU605"/>
      <c r="AJV605"/>
      <c r="AJW605"/>
      <c r="AJX605"/>
      <c r="AJY605"/>
      <c r="AJZ605"/>
      <c r="AKA605"/>
      <c r="AKB605"/>
      <c r="AKC605"/>
      <c r="AKD605"/>
      <c r="AKE605"/>
      <c r="AKF605"/>
      <c r="AKG605"/>
      <c r="AKH605"/>
      <c r="AKI605"/>
      <c r="AKJ605"/>
      <c r="AKK605"/>
      <c r="AKL605"/>
      <c r="AKM605"/>
      <c r="AKN605"/>
      <c r="AKO605"/>
      <c r="AKP605"/>
      <c r="AKQ605"/>
      <c r="AKR605"/>
      <c r="AKS605"/>
      <c r="AKT605"/>
      <c r="AKU605"/>
      <c r="AKV605"/>
      <c r="AKW605"/>
      <c r="AKX605"/>
      <c r="AKY605"/>
      <c r="AKZ605"/>
      <c r="ALA605"/>
      <c r="ALB605"/>
      <c r="ALC605"/>
      <c r="ALD605"/>
      <c r="ALE605"/>
      <c r="ALF605"/>
      <c r="ALG605"/>
      <c r="ALH605"/>
      <c r="ALI605"/>
      <c r="ALJ605"/>
      <c r="ALK605"/>
      <c r="ALL605"/>
      <c r="ALM605"/>
      <c r="ALN605"/>
      <c r="ALO605"/>
      <c r="ALP605"/>
      <c r="ALQ605"/>
      <c r="ALR605"/>
      <c r="ALS605"/>
      <c r="ALT605"/>
      <c r="ALU605"/>
      <c r="ALV605"/>
      <c r="ALW605"/>
      <c r="ALX605"/>
      <c r="ALY605"/>
      <c r="ALZ605"/>
      <c r="AMA605"/>
      <c r="AMB605"/>
      <c r="AMC605"/>
      <c r="AMD605"/>
      <c r="AME605"/>
      <c r="AMF605"/>
      <c r="AMG605"/>
      <c r="AMH605"/>
      <c r="AMI605"/>
      <c r="AMJ605"/>
    </row>
    <row r="606" spans="1:1024" ht="20" customHeight="1" x14ac:dyDescent="0.2">
      <c r="A606"/>
      <c r="B606"/>
      <c r="C606"/>
      <c r="D606"/>
      <c r="E606" s="2"/>
      <c r="F606" s="2"/>
      <c r="G606" s="271"/>
      <c r="H606" s="240"/>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c r="IW606"/>
      <c r="IX606"/>
      <c r="IY606"/>
      <c r="IZ606"/>
      <c r="JA606"/>
      <c r="JB606"/>
      <c r="JC606"/>
      <c r="JD606"/>
      <c r="JE606"/>
      <c r="JF606"/>
      <c r="JG606"/>
      <c r="JH606"/>
      <c r="JI606"/>
      <c r="JJ606"/>
      <c r="JK606"/>
      <c r="JL606"/>
      <c r="JM606"/>
      <c r="JN606"/>
      <c r="JO606"/>
      <c r="JP606"/>
      <c r="JQ606"/>
      <c r="JR606"/>
      <c r="JS606"/>
      <c r="JT606"/>
      <c r="JU606"/>
      <c r="JV606"/>
      <c r="JW606"/>
      <c r="JX606"/>
      <c r="JY606"/>
      <c r="JZ606"/>
      <c r="KA606"/>
      <c r="KB606"/>
      <c r="KC606"/>
      <c r="KD606"/>
      <c r="KE606"/>
      <c r="KF606"/>
      <c r="KG606"/>
      <c r="KH606"/>
      <c r="KI606"/>
      <c r="KJ606"/>
      <c r="KK606"/>
      <c r="KL606"/>
      <c r="KM606"/>
      <c r="KN606"/>
      <c r="KO606"/>
      <c r="KP606"/>
      <c r="KQ606"/>
      <c r="KR606"/>
      <c r="KS606"/>
      <c r="KT606"/>
      <c r="KU606"/>
      <c r="KV606"/>
      <c r="KW606"/>
      <c r="KX606"/>
      <c r="KY606"/>
      <c r="KZ606"/>
      <c r="LA606"/>
      <c r="LB606"/>
      <c r="LC606"/>
      <c r="LD606"/>
      <c r="LE606"/>
      <c r="LF606"/>
      <c r="LG606"/>
      <c r="LH606"/>
      <c r="LI606"/>
      <c r="LJ606"/>
      <c r="LK606"/>
      <c r="LL606"/>
      <c r="LM606"/>
      <c r="LN606"/>
      <c r="LO606"/>
      <c r="LP606"/>
      <c r="LQ606"/>
      <c r="LR606"/>
      <c r="LS606"/>
      <c r="LT606"/>
      <c r="LU606"/>
      <c r="LV606"/>
      <c r="LW606"/>
      <c r="LX606"/>
      <c r="LY606"/>
      <c r="LZ606"/>
      <c r="MA606"/>
      <c r="MB606"/>
      <c r="MC606"/>
      <c r="MD606"/>
      <c r="ME606"/>
      <c r="MF606"/>
      <c r="MG606"/>
      <c r="MH606"/>
      <c r="MI606"/>
      <c r="MJ606"/>
      <c r="MK606"/>
      <c r="ML606"/>
      <c r="MM606"/>
      <c r="MN606"/>
      <c r="MO606"/>
      <c r="MP606"/>
      <c r="MQ606"/>
      <c r="MR606"/>
      <c r="MS606"/>
      <c r="MT606"/>
      <c r="MU606"/>
      <c r="MV606"/>
      <c r="MW606"/>
      <c r="MX606"/>
      <c r="MY606"/>
      <c r="MZ606"/>
      <c r="NA606"/>
      <c r="NB606"/>
      <c r="NC606"/>
      <c r="ND606"/>
      <c r="NE606"/>
      <c r="NF606"/>
      <c r="NG606"/>
      <c r="NH606"/>
      <c r="NI606"/>
      <c r="NJ606"/>
      <c r="NK606"/>
      <c r="NL606"/>
      <c r="NM606"/>
      <c r="NN606"/>
      <c r="NO606"/>
      <c r="NP606"/>
      <c r="NQ606"/>
      <c r="NR606"/>
      <c r="NS606"/>
      <c r="NT606"/>
      <c r="NU606"/>
      <c r="NV606"/>
      <c r="NW606"/>
      <c r="NX606"/>
      <c r="NY606"/>
      <c r="NZ606"/>
      <c r="OA606"/>
      <c r="OB606"/>
      <c r="OC606"/>
      <c r="OD606"/>
      <c r="OE606"/>
      <c r="OF606"/>
      <c r="OG606"/>
      <c r="OH606"/>
      <c r="OI606"/>
      <c r="OJ606"/>
      <c r="OK606"/>
      <c r="OL606"/>
      <c r="OM606"/>
      <c r="ON606"/>
      <c r="OO606"/>
      <c r="OP606"/>
      <c r="OQ606"/>
      <c r="OR606"/>
      <c r="OS606"/>
      <c r="OT606"/>
      <c r="OU606"/>
      <c r="OV606"/>
      <c r="OW606"/>
      <c r="OX606"/>
      <c r="OY606"/>
      <c r="OZ606"/>
      <c r="PA606"/>
      <c r="PB606"/>
      <c r="PC606"/>
      <c r="PD606"/>
      <c r="PE606"/>
      <c r="PF606"/>
      <c r="PG606"/>
      <c r="PH606"/>
      <c r="PI606"/>
      <c r="PJ606"/>
      <c r="PK606"/>
      <c r="PL606"/>
      <c r="PM606"/>
      <c r="PN606"/>
      <c r="PO606"/>
      <c r="PP606"/>
      <c r="PQ606"/>
      <c r="PR606"/>
      <c r="PS606"/>
      <c r="PT606"/>
      <c r="PU606"/>
      <c r="PV606"/>
      <c r="PW606"/>
      <c r="PX606"/>
      <c r="PY606"/>
      <c r="PZ606"/>
      <c r="QA606"/>
      <c r="QB606"/>
      <c r="QC606"/>
      <c r="QD606"/>
      <c r="QE606"/>
      <c r="QF606"/>
      <c r="QG606"/>
      <c r="QH606"/>
      <c r="QI606"/>
      <c r="QJ606"/>
      <c r="QK606"/>
      <c r="QL606"/>
      <c r="QM606"/>
      <c r="QN606"/>
      <c r="QO606"/>
      <c r="QP606"/>
      <c r="QQ606"/>
      <c r="QR606"/>
      <c r="QS606"/>
      <c r="QT606"/>
      <c r="QU606"/>
      <c r="QV606"/>
      <c r="QW606"/>
      <c r="QX606"/>
      <c r="QY606"/>
      <c r="QZ606"/>
      <c r="RA606"/>
      <c r="RB606"/>
      <c r="RC606"/>
      <c r="RD606"/>
      <c r="RE606"/>
      <c r="RF606"/>
      <c r="RG606"/>
      <c r="RH606"/>
      <c r="RI606"/>
      <c r="RJ606"/>
      <c r="RK606"/>
      <c r="RL606"/>
      <c r="RM606"/>
      <c r="RN606"/>
      <c r="RO606"/>
      <c r="RP606"/>
      <c r="RQ606"/>
      <c r="RR606"/>
      <c r="RS606"/>
      <c r="RT606"/>
      <c r="RU606"/>
      <c r="RV606"/>
      <c r="RW606"/>
      <c r="RX606"/>
      <c r="RY606"/>
      <c r="RZ606"/>
      <c r="SA606"/>
      <c r="SB606"/>
      <c r="SC606"/>
      <c r="SD606"/>
      <c r="SE606"/>
      <c r="SF606"/>
      <c r="SG606"/>
      <c r="SH606"/>
      <c r="SI606"/>
      <c r="SJ606"/>
      <c r="SK606"/>
      <c r="SL606"/>
      <c r="SM606"/>
      <c r="SN606"/>
      <c r="SO606"/>
      <c r="SP606"/>
      <c r="SQ606"/>
      <c r="SR606"/>
      <c r="SS606"/>
      <c r="ST606"/>
      <c r="SU606"/>
      <c r="SV606"/>
      <c r="SW606"/>
      <c r="SX606"/>
      <c r="SY606"/>
      <c r="SZ606"/>
      <c r="TA606"/>
      <c r="TB606"/>
      <c r="TC606"/>
      <c r="TD606"/>
      <c r="TE606"/>
      <c r="TF606"/>
      <c r="TG606"/>
      <c r="TH606"/>
      <c r="TI606"/>
      <c r="TJ606"/>
      <c r="TK606"/>
      <c r="TL606"/>
      <c r="TM606"/>
      <c r="TN606"/>
      <c r="TO606"/>
      <c r="TP606"/>
      <c r="TQ606"/>
      <c r="TR606"/>
      <c r="TS606"/>
      <c r="TT606"/>
      <c r="TU606"/>
      <c r="TV606"/>
      <c r="TW606"/>
      <c r="TX606"/>
      <c r="TY606"/>
      <c r="TZ606"/>
      <c r="UA606"/>
      <c r="UB606"/>
      <c r="UC606"/>
      <c r="UD606"/>
      <c r="UE606"/>
      <c r="UF606"/>
      <c r="UG606"/>
      <c r="UH606"/>
      <c r="UI606"/>
      <c r="UJ606"/>
      <c r="UK606"/>
      <c r="UL606"/>
      <c r="UM606"/>
      <c r="UN606"/>
      <c r="UO606"/>
      <c r="UP606"/>
      <c r="UQ606"/>
      <c r="UR606"/>
      <c r="US606"/>
      <c r="UT606"/>
      <c r="UU606"/>
      <c r="UV606"/>
      <c r="UW606"/>
      <c r="UX606"/>
      <c r="UY606"/>
      <c r="UZ606"/>
      <c r="VA606"/>
      <c r="VB606"/>
      <c r="VC606"/>
      <c r="VD606"/>
      <c r="VE606"/>
      <c r="VF606"/>
      <c r="VG606"/>
      <c r="VH606"/>
      <c r="VI606"/>
      <c r="VJ606"/>
      <c r="VK606"/>
      <c r="VL606"/>
      <c r="VM606"/>
      <c r="VN606"/>
      <c r="VO606"/>
      <c r="VP606"/>
      <c r="VQ606"/>
      <c r="VR606"/>
      <c r="VS606"/>
      <c r="VT606"/>
      <c r="VU606"/>
      <c r="VV606"/>
      <c r="VW606"/>
      <c r="VX606"/>
      <c r="VY606"/>
      <c r="VZ606"/>
      <c r="WA606"/>
      <c r="WB606"/>
      <c r="WC606"/>
      <c r="WD606"/>
      <c r="WE606"/>
      <c r="WF606"/>
      <c r="WG606"/>
      <c r="WH606"/>
      <c r="WI606"/>
      <c r="WJ606"/>
      <c r="WK606"/>
      <c r="WL606"/>
      <c r="WM606"/>
      <c r="WN606"/>
      <c r="WO606"/>
      <c r="WP606"/>
      <c r="WQ606"/>
      <c r="WR606"/>
      <c r="WS606"/>
      <c r="WT606"/>
      <c r="WU606"/>
      <c r="WV606"/>
      <c r="WW606"/>
      <c r="WX606"/>
      <c r="WY606"/>
      <c r="WZ606"/>
      <c r="XA606"/>
      <c r="XB606"/>
      <c r="XC606"/>
      <c r="XD606"/>
      <c r="XE606"/>
      <c r="XF606"/>
      <c r="XG606"/>
      <c r="XH606"/>
      <c r="XI606"/>
      <c r="XJ606"/>
      <c r="XK606"/>
      <c r="XL606"/>
      <c r="XM606"/>
      <c r="XN606"/>
      <c r="XO606"/>
      <c r="XP606"/>
      <c r="XQ606"/>
      <c r="XR606"/>
      <c r="XS606"/>
      <c r="XT606"/>
      <c r="XU606"/>
      <c r="XV606"/>
      <c r="XW606"/>
      <c r="XX606"/>
      <c r="XY606"/>
      <c r="XZ606"/>
      <c r="YA606"/>
      <c r="YB606"/>
      <c r="YC606"/>
      <c r="YD606"/>
      <c r="YE606"/>
      <c r="YF606"/>
      <c r="YG606"/>
      <c r="YH606"/>
      <c r="YI606"/>
      <c r="YJ606"/>
      <c r="YK606"/>
      <c r="YL606"/>
      <c r="YM606"/>
      <c r="YN606"/>
      <c r="YO606"/>
      <c r="YP606"/>
      <c r="YQ606"/>
      <c r="YR606"/>
      <c r="YS606"/>
      <c r="YT606"/>
      <c r="YU606"/>
      <c r="YV606"/>
      <c r="YW606"/>
      <c r="YX606"/>
      <c r="YY606"/>
      <c r="YZ606"/>
      <c r="ZA606"/>
      <c r="ZB606"/>
      <c r="ZC606"/>
      <c r="ZD606"/>
      <c r="ZE606"/>
      <c r="ZF606"/>
      <c r="ZG606"/>
      <c r="ZH606"/>
      <c r="ZI606"/>
      <c r="ZJ606"/>
      <c r="ZK606"/>
      <c r="ZL606"/>
      <c r="ZM606"/>
      <c r="ZN606"/>
      <c r="ZO606"/>
      <c r="ZP606"/>
      <c r="ZQ606"/>
      <c r="ZR606"/>
      <c r="ZS606"/>
      <c r="ZT606"/>
      <c r="ZU606"/>
      <c r="ZV606"/>
      <c r="ZW606"/>
      <c r="ZX606"/>
      <c r="ZY606"/>
      <c r="ZZ606"/>
      <c r="AAA606"/>
      <c r="AAB606"/>
      <c r="AAC606"/>
      <c r="AAD606"/>
      <c r="AAE606"/>
      <c r="AAF606"/>
      <c r="AAG606"/>
      <c r="AAH606"/>
      <c r="AAI606"/>
      <c r="AAJ606"/>
      <c r="AAK606"/>
      <c r="AAL606"/>
      <c r="AAM606"/>
      <c r="AAN606"/>
      <c r="AAO606"/>
      <c r="AAP606"/>
      <c r="AAQ606"/>
      <c r="AAR606"/>
      <c r="AAS606"/>
      <c r="AAT606"/>
      <c r="AAU606"/>
      <c r="AAV606"/>
      <c r="AAW606"/>
      <c r="AAX606"/>
      <c r="AAY606"/>
      <c r="AAZ606"/>
      <c r="ABA606"/>
      <c r="ABB606"/>
      <c r="ABC606"/>
      <c r="ABD606"/>
      <c r="ABE606"/>
      <c r="ABF606"/>
      <c r="ABG606"/>
      <c r="ABH606"/>
      <c r="ABI606"/>
      <c r="ABJ606"/>
      <c r="ABK606"/>
      <c r="ABL606"/>
      <c r="ABM606"/>
      <c r="ABN606"/>
      <c r="ABO606"/>
      <c r="ABP606"/>
      <c r="ABQ606"/>
      <c r="ABR606"/>
      <c r="ABS606"/>
      <c r="ABT606"/>
      <c r="ABU606"/>
      <c r="ABV606"/>
      <c r="ABW606"/>
      <c r="ABX606"/>
      <c r="ABY606"/>
      <c r="ABZ606"/>
      <c r="ACA606"/>
      <c r="ACB606"/>
      <c r="ACC606"/>
      <c r="ACD606"/>
      <c r="ACE606"/>
      <c r="ACF606"/>
      <c r="ACG606"/>
      <c r="ACH606"/>
      <c r="ACI606"/>
      <c r="ACJ606"/>
      <c r="ACK606"/>
      <c r="ACL606"/>
      <c r="ACM606"/>
      <c r="ACN606"/>
      <c r="ACO606"/>
      <c r="ACP606"/>
      <c r="ACQ606"/>
      <c r="ACR606"/>
      <c r="ACS606"/>
      <c r="ACT606"/>
      <c r="ACU606"/>
      <c r="ACV606"/>
      <c r="ACW606"/>
      <c r="ACX606"/>
      <c r="ACY606"/>
      <c r="ACZ606"/>
      <c r="ADA606"/>
      <c r="ADB606"/>
      <c r="ADC606"/>
      <c r="ADD606"/>
      <c r="ADE606"/>
      <c r="ADF606"/>
      <c r="ADG606"/>
      <c r="ADH606"/>
      <c r="ADI606"/>
      <c r="ADJ606"/>
      <c r="ADK606"/>
      <c r="ADL606"/>
      <c r="ADM606"/>
      <c r="ADN606"/>
      <c r="ADO606"/>
      <c r="ADP606"/>
      <c r="ADQ606"/>
      <c r="ADR606"/>
      <c r="ADS606"/>
      <c r="ADT606"/>
      <c r="ADU606"/>
      <c r="ADV606"/>
      <c r="ADW606"/>
      <c r="ADX606"/>
      <c r="ADY606"/>
      <c r="ADZ606"/>
      <c r="AEA606"/>
      <c r="AEB606"/>
      <c r="AEC606"/>
      <c r="AED606"/>
      <c r="AEE606"/>
      <c r="AEF606"/>
      <c r="AEG606"/>
      <c r="AEH606"/>
      <c r="AEI606"/>
      <c r="AEJ606"/>
      <c r="AEK606"/>
      <c r="AEL606"/>
      <c r="AEM606"/>
      <c r="AEN606"/>
      <c r="AEO606"/>
      <c r="AEP606"/>
      <c r="AEQ606"/>
      <c r="AER606"/>
      <c r="AES606"/>
      <c r="AET606"/>
      <c r="AEU606"/>
      <c r="AEV606"/>
      <c r="AEW606"/>
      <c r="AEX606"/>
      <c r="AEY606"/>
      <c r="AEZ606"/>
      <c r="AFA606"/>
      <c r="AFB606"/>
      <c r="AFC606"/>
      <c r="AFD606"/>
      <c r="AFE606"/>
      <c r="AFF606"/>
      <c r="AFG606"/>
      <c r="AFH606"/>
      <c r="AFI606"/>
      <c r="AFJ606"/>
      <c r="AFK606"/>
      <c r="AFL606"/>
      <c r="AFM606"/>
      <c r="AFN606"/>
      <c r="AFO606"/>
      <c r="AFP606"/>
      <c r="AFQ606"/>
      <c r="AFR606"/>
      <c r="AFS606"/>
      <c r="AFT606"/>
      <c r="AFU606"/>
      <c r="AFV606"/>
      <c r="AFW606"/>
      <c r="AFX606"/>
      <c r="AFY606"/>
      <c r="AFZ606"/>
      <c r="AGA606"/>
      <c r="AGB606"/>
      <c r="AGC606"/>
      <c r="AGD606"/>
      <c r="AGE606"/>
      <c r="AGF606"/>
      <c r="AGG606"/>
      <c r="AGH606"/>
      <c r="AGI606"/>
      <c r="AGJ606"/>
      <c r="AGK606"/>
      <c r="AGL606"/>
      <c r="AGM606"/>
      <c r="AGN606"/>
      <c r="AGO606"/>
      <c r="AGP606"/>
      <c r="AGQ606"/>
      <c r="AGR606"/>
      <c r="AGS606"/>
      <c r="AGT606"/>
      <c r="AGU606"/>
      <c r="AGV606"/>
      <c r="AGW606"/>
      <c r="AGX606"/>
      <c r="AGY606"/>
      <c r="AGZ606"/>
      <c r="AHA606"/>
      <c r="AHB606"/>
      <c r="AHC606"/>
      <c r="AHD606"/>
      <c r="AHE606"/>
      <c r="AHF606"/>
      <c r="AHG606"/>
      <c r="AHH606"/>
      <c r="AHI606"/>
      <c r="AHJ606"/>
      <c r="AHK606"/>
      <c r="AHL606"/>
      <c r="AHM606"/>
      <c r="AHN606"/>
      <c r="AHO606"/>
      <c r="AHP606"/>
      <c r="AHQ606"/>
      <c r="AHR606"/>
      <c r="AHS606"/>
      <c r="AHT606"/>
      <c r="AHU606"/>
      <c r="AHV606"/>
      <c r="AHW606"/>
      <c r="AHX606"/>
      <c r="AHY606"/>
      <c r="AHZ606"/>
      <c r="AIA606"/>
      <c r="AIB606"/>
      <c r="AIC606"/>
      <c r="AID606"/>
      <c r="AIE606"/>
      <c r="AIF606"/>
      <c r="AIG606"/>
      <c r="AIH606"/>
      <c r="AII606"/>
      <c r="AIJ606"/>
      <c r="AIK606"/>
      <c r="AIL606"/>
      <c r="AIM606"/>
      <c r="AIN606"/>
      <c r="AIO606"/>
      <c r="AIP606"/>
      <c r="AIQ606"/>
      <c r="AIR606"/>
      <c r="AIS606"/>
      <c r="AIT606"/>
      <c r="AIU606"/>
      <c r="AIV606"/>
      <c r="AIW606"/>
      <c r="AIX606"/>
      <c r="AIY606"/>
      <c r="AIZ606"/>
      <c r="AJA606"/>
      <c r="AJB606"/>
      <c r="AJC606"/>
      <c r="AJD606"/>
      <c r="AJE606"/>
      <c r="AJF606"/>
      <c r="AJG606"/>
      <c r="AJH606"/>
      <c r="AJI606"/>
      <c r="AJJ606"/>
      <c r="AJK606"/>
      <c r="AJL606"/>
      <c r="AJM606"/>
      <c r="AJN606"/>
      <c r="AJO606"/>
      <c r="AJP606"/>
      <c r="AJQ606"/>
      <c r="AJR606"/>
      <c r="AJS606"/>
      <c r="AJT606"/>
      <c r="AJU606"/>
      <c r="AJV606"/>
      <c r="AJW606"/>
      <c r="AJX606"/>
      <c r="AJY606"/>
      <c r="AJZ606"/>
      <c r="AKA606"/>
      <c r="AKB606"/>
      <c r="AKC606"/>
      <c r="AKD606"/>
      <c r="AKE606"/>
      <c r="AKF606"/>
      <c r="AKG606"/>
      <c r="AKH606"/>
      <c r="AKI606"/>
      <c r="AKJ606"/>
      <c r="AKK606"/>
      <c r="AKL606"/>
      <c r="AKM606"/>
      <c r="AKN606"/>
      <c r="AKO606"/>
      <c r="AKP606"/>
      <c r="AKQ606"/>
      <c r="AKR606"/>
      <c r="AKS606"/>
      <c r="AKT606"/>
      <c r="AKU606"/>
      <c r="AKV606"/>
      <c r="AKW606"/>
      <c r="AKX606"/>
      <c r="AKY606"/>
      <c r="AKZ606"/>
      <c r="ALA606"/>
      <c r="ALB606"/>
      <c r="ALC606"/>
      <c r="ALD606"/>
      <c r="ALE606"/>
      <c r="ALF606"/>
      <c r="ALG606"/>
      <c r="ALH606"/>
      <c r="ALI606"/>
      <c r="ALJ606"/>
      <c r="ALK606"/>
      <c r="ALL606"/>
      <c r="ALM606"/>
      <c r="ALN606"/>
      <c r="ALO606"/>
      <c r="ALP606"/>
      <c r="ALQ606"/>
      <c r="ALR606"/>
      <c r="ALS606"/>
      <c r="ALT606"/>
      <c r="ALU606"/>
      <c r="ALV606"/>
      <c r="ALW606"/>
      <c r="ALX606"/>
      <c r="ALY606"/>
      <c r="ALZ606"/>
      <c r="AMA606"/>
      <c r="AMB606"/>
      <c r="AMC606"/>
      <c r="AMD606"/>
      <c r="AME606"/>
      <c r="AMF606"/>
      <c r="AMG606"/>
      <c r="AMH606"/>
      <c r="AMI606"/>
      <c r="AMJ606"/>
    </row>
    <row r="607" spans="1:1024" ht="20" customHeight="1" x14ac:dyDescent="0.2">
      <c r="A607"/>
      <c r="B607"/>
      <c r="C607"/>
      <c r="D607"/>
      <c r="E607" s="2"/>
      <c r="F607" s="2"/>
      <c r="G607" s="271"/>
      <c r="H607" s="240"/>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c r="IW607"/>
      <c r="IX607"/>
      <c r="IY607"/>
      <c r="IZ607"/>
      <c r="JA607"/>
      <c r="JB607"/>
      <c r="JC607"/>
      <c r="JD607"/>
      <c r="JE607"/>
      <c r="JF607"/>
      <c r="JG607"/>
      <c r="JH607"/>
      <c r="JI607"/>
      <c r="JJ607"/>
      <c r="JK607"/>
      <c r="JL607"/>
      <c r="JM607"/>
      <c r="JN607"/>
      <c r="JO607"/>
      <c r="JP607"/>
      <c r="JQ607"/>
      <c r="JR607"/>
      <c r="JS607"/>
      <c r="JT607"/>
      <c r="JU607"/>
      <c r="JV607"/>
      <c r="JW607"/>
      <c r="JX607"/>
      <c r="JY607"/>
      <c r="JZ607"/>
      <c r="KA607"/>
      <c r="KB607"/>
      <c r="KC607"/>
      <c r="KD607"/>
      <c r="KE607"/>
      <c r="KF607"/>
      <c r="KG607"/>
      <c r="KH607"/>
      <c r="KI607"/>
      <c r="KJ607"/>
      <c r="KK607"/>
      <c r="KL607"/>
      <c r="KM607"/>
      <c r="KN607"/>
      <c r="KO607"/>
      <c r="KP607"/>
      <c r="KQ607"/>
      <c r="KR607"/>
      <c r="KS607"/>
      <c r="KT607"/>
      <c r="KU607"/>
      <c r="KV607"/>
      <c r="KW607"/>
      <c r="KX607"/>
      <c r="KY607"/>
      <c r="KZ607"/>
      <c r="LA607"/>
      <c r="LB607"/>
      <c r="LC607"/>
      <c r="LD607"/>
      <c r="LE607"/>
      <c r="LF607"/>
      <c r="LG607"/>
      <c r="LH607"/>
      <c r="LI607"/>
      <c r="LJ607"/>
      <c r="LK607"/>
      <c r="LL607"/>
      <c r="LM607"/>
      <c r="LN607"/>
      <c r="LO607"/>
      <c r="LP607"/>
      <c r="LQ607"/>
      <c r="LR607"/>
      <c r="LS607"/>
      <c r="LT607"/>
      <c r="LU607"/>
      <c r="LV607"/>
      <c r="LW607"/>
      <c r="LX607"/>
      <c r="LY607"/>
      <c r="LZ607"/>
      <c r="MA607"/>
      <c r="MB607"/>
      <c r="MC607"/>
      <c r="MD607"/>
      <c r="ME607"/>
      <c r="MF607"/>
      <c r="MG607"/>
      <c r="MH607"/>
      <c r="MI607"/>
      <c r="MJ607"/>
      <c r="MK607"/>
      <c r="ML607"/>
      <c r="MM607"/>
      <c r="MN607"/>
      <c r="MO607"/>
      <c r="MP607"/>
      <c r="MQ607"/>
      <c r="MR607"/>
      <c r="MS607"/>
      <c r="MT607"/>
      <c r="MU607"/>
      <c r="MV607"/>
      <c r="MW607"/>
      <c r="MX607"/>
      <c r="MY607"/>
      <c r="MZ607"/>
      <c r="NA607"/>
      <c r="NB607"/>
      <c r="NC607"/>
      <c r="ND607"/>
      <c r="NE607"/>
      <c r="NF607"/>
      <c r="NG607"/>
      <c r="NH607"/>
      <c r="NI607"/>
      <c r="NJ607"/>
      <c r="NK607"/>
      <c r="NL607"/>
      <c r="NM607"/>
      <c r="NN607"/>
      <c r="NO607"/>
      <c r="NP607"/>
      <c r="NQ607"/>
      <c r="NR607"/>
      <c r="NS607"/>
      <c r="NT607"/>
      <c r="NU607"/>
      <c r="NV607"/>
      <c r="NW607"/>
      <c r="NX607"/>
      <c r="NY607"/>
      <c r="NZ607"/>
      <c r="OA607"/>
      <c r="OB607"/>
      <c r="OC607"/>
      <c r="OD607"/>
      <c r="OE607"/>
      <c r="OF607"/>
      <c r="OG607"/>
      <c r="OH607"/>
      <c r="OI607"/>
      <c r="OJ607"/>
      <c r="OK607"/>
      <c r="OL607"/>
      <c r="OM607"/>
      <c r="ON607"/>
      <c r="OO607"/>
      <c r="OP607"/>
      <c r="OQ607"/>
      <c r="OR607"/>
      <c r="OS607"/>
      <c r="OT607"/>
      <c r="OU607"/>
      <c r="OV607"/>
      <c r="OW607"/>
      <c r="OX607"/>
      <c r="OY607"/>
      <c r="OZ607"/>
      <c r="PA607"/>
      <c r="PB607"/>
      <c r="PC607"/>
      <c r="PD607"/>
      <c r="PE607"/>
      <c r="PF607"/>
      <c r="PG607"/>
      <c r="PH607"/>
      <c r="PI607"/>
      <c r="PJ607"/>
      <c r="PK607"/>
      <c r="PL607"/>
      <c r="PM607"/>
      <c r="PN607"/>
      <c r="PO607"/>
      <c r="PP607"/>
      <c r="PQ607"/>
      <c r="PR607"/>
      <c r="PS607"/>
      <c r="PT607"/>
      <c r="PU607"/>
      <c r="PV607"/>
      <c r="PW607"/>
      <c r="PX607"/>
      <c r="PY607"/>
      <c r="PZ607"/>
      <c r="QA607"/>
      <c r="QB607"/>
      <c r="QC607"/>
      <c r="QD607"/>
      <c r="QE607"/>
      <c r="QF607"/>
      <c r="QG607"/>
      <c r="QH607"/>
      <c r="QI607"/>
      <c r="QJ607"/>
      <c r="QK607"/>
      <c r="QL607"/>
      <c r="QM607"/>
      <c r="QN607"/>
      <c r="QO607"/>
      <c r="QP607"/>
      <c r="QQ607"/>
      <c r="QR607"/>
      <c r="QS607"/>
      <c r="QT607"/>
      <c r="QU607"/>
      <c r="QV607"/>
      <c r="QW607"/>
      <c r="QX607"/>
      <c r="QY607"/>
      <c r="QZ607"/>
      <c r="RA607"/>
      <c r="RB607"/>
      <c r="RC607"/>
      <c r="RD607"/>
      <c r="RE607"/>
      <c r="RF607"/>
      <c r="RG607"/>
      <c r="RH607"/>
      <c r="RI607"/>
      <c r="RJ607"/>
      <c r="RK607"/>
      <c r="RL607"/>
      <c r="RM607"/>
      <c r="RN607"/>
      <c r="RO607"/>
      <c r="RP607"/>
      <c r="RQ607"/>
      <c r="RR607"/>
      <c r="RS607"/>
      <c r="RT607"/>
      <c r="RU607"/>
      <c r="RV607"/>
      <c r="RW607"/>
      <c r="RX607"/>
      <c r="RY607"/>
      <c r="RZ607"/>
      <c r="SA607"/>
      <c r="SB607"/>
      <c r="SC607"/>
      <c r="SD607"/>
      <c r="SE607"/>
      <c r="SF607"/>
      <c r="SG607"/>
      <c r="SH607"/>
      <c r="SI607"/>
      <c r="SJ607"/>
      <c r="SK607"/>
      <c r="SL607"/>
      <c r="SM607"/>
      <c r="SN607"/>
      <c r="SO607"/>
      <c r="SP607"/>
      <c r="SQ607"/>
      <c r="SR607"/>
      <c r="SS607"/>
      <c r="ST607"/>
      <c r="SU607"/>
      <c r="SV607"/>
      <c r="SW607"/>
      <c r="SX607"/>
      <c r="SY607"/>
      <c r="SZ607"/>
      <c r="TA607"/>
      <c r="TB607"/>
      <c r="TC607"/>
      <c r="TD607"/>
      <c r="TE607"/>
      <c r="TF607"/>
      <c r="TG607"/>
      <c r="TH607"/>
      <c r="TI607"/>
      <c r="TJ607"/>
      <c r="TK607"/>
      <c r="TL607"/>
      <c r="TM607"/>
      <c r="TN607"/>
      <c r="TO607"/>
      <c r="TP607"/>
      <c r="TQ607"/>
      <c r="TR607"/>
      <c r="TS607"/>
      <c r="TT607"/>
      <c r="TU607"/>
      <c r="TV607"/>
      <c r="TW607"/>
      <c r="TX607"/>
      <c r="TY607"/>
      <c r="TZ607"/>
      <c r="UA607"/>
      <c r="UB607"/>
      <c r="UC607"/>
      <c r="UD607"/>
      <c r="UE607"/>
      <c r="UF607"/>
      <c r="UG607"/>
      <c r="UH607"/>
      <c r="UI607"/>
      <c r="UJ607"/>
      <c r="UK607"/>
      <c r="UL607"/>
      <c r="UM607"/>
      <c r="UN607"/>
      <c r="UO607"/>
      <c r="UP607"/>
      <c r="UQ607"/>
      <c r="UR607"/>
      <c r="US607"/>
      <c r="UT607"/>
      <c r="UU607"/>
      <c r="UV607"/>
      <c r="UW607"/>
      <c r="UX607"/>
      <c r="UY607"/>
      <c r="UZ607"/>
      <c r="VA607"/>
      <c r="VB607"/>
      <c r="VC607"/>
      <c r="VD607"/>
      <c r="VE607"/>
      <c r="VF607"/>
      <c r="VG607"/>
      <c r="VH607"/>
      <c r="VI607"/>
      <c r="VJ607"/>
      <c r="VK607"/>
      <c r="VL607"/>
      <c r="VM607"/>
      <c r="VN607"/>
      <c r="VO607"/>
      <c r="VP607"/>
      <c r="VQ607"/>
      <c r="VR607"/>
      <c r="VS607"/>
      <c r="VT607"/>
      <c r="VU607"/>
      <c r="VV607"/>
      <c r="VW607"/>
      <c r="VX607"/>
      <c r="VY607"/>
      <c r="VZ607"/>
      <c r="WA607"/>
      <c r="WB607"/>
      <c r="WC607"/>
      <c r="WD607"/>
      <c r="WE607"/>
      <c r="WF607"/>
      <c r="WG607"/>
      <c r="WH607"/>
      <c r="WI607"/>
      <c r="WJ607"/>
      <c r="WK607"/>
      <c r="WL607"/>
      <c r="WM607"/>
      <c r="WN607"/>
      <c r="WO607"/>
      <c r="WP607"/>
      <c r="WQ607"/>
      <c r="WR607"/>
      <c r="WS607"/>
      <c r="WT607"/>
      <c r="WU607"/>
      <c r="WV607"/>
      <c r="WW607"/>
      <c r="WX607"/>
      <c r="WY607"/>
      <c r="WZ607"/>
      <c r="XA607"/>
      <c r="XB607"/>
      <c r="XC607"/>
      <c r="XD607"/>
      <c r="XE607"/>
      <c r="XF607"/>
      <c r="XG607"/>
      <c r="XH607"/>
      <c r="XI607"/>
      <c r="XJ607"/>
      <c r="XK607"/>
      <c r="XL607"/>
      <c r="XM607"/>
      <c r="XN607"/>
      <c r="XO607"/>
      <c r="XP607"/>
      <c r="XQ607"/>
      <c r="XR607"/>
      <c r="XS607"/>
      <c r="XT607"/>
      <c r="XU607"/>
      <c r="XV607"/>
      <c r="XW607"/>
      <c r="XX607"/>
      <c r="XY607"/>
      <c r="XZ607"/>
      <c r="YA607"/>
      <c r="YB607"/>
      <c r="YC607"/>
      <c r="YD607"/>
      <c r="YE607"/>
      <c r="YF607"/>
      <c r="YG607"/>
      <c r="YH607"/>
      <c r="YI607"/>
      <c r="YJ607"/>
      <c r="YK607"/>
      <c r="YL607"/>
      <c r="YM607"/>
      <c r="YN607"/>
      <c r="YO607"/>
      <c r="YP607"/>
      <c r="YQ607"/>
      <c r="YR607"/>
      <c r="YS607"/>
      <c r="YT607"/>
      <c r="YU607"/>
      <c r="YV607"/>
      <c r="YW607"/>
      <c r="YX607"/>
      <c r="YY607"/>
      <c r="YZ607"/>
      <c r="ZA607"/>
      <c r="ZB607"/>
      <c r="ZC607"/>
      <c r="ZD607"/>
      <c r="ZE607"/>
      <c r="ZF607"/>
      <c r="ZG607"/>
      <c r="ZH607"/>
      <c r="ZI607"/>
      <c r="ZJ607"/>
      <c r="ZK607"/>
      <c r="ZL607"/>
      <c r="ZM607"/>
      <c r="ZN607"/>
      <c r="ZO607"/>
      <c r="ZP607"/>
      <c r="ZQ607"/>
      <c r="ZR607"/>
      <c r="ZS607"/>
      <c r="ZT607"/>
      <c r="ZU607"/>
      <c r="ZV607"/>
      <c r="ZW607"/>
      <c r="ZX607"/>
      <c r="ZY607"/>
      <c r="ZZ607"/>
      <c r="AAA607"/>
      <c r="AAB607"/>
      <c r="AAC607"/>
      <c r="AAD607"/>
      <c r="AAE607"/>
      <c r="AAF607"/>
      <c r="AAG607"/>
      <c r="AAH607"/>
      <c r="AAI607"/>
      <c r="AAJ607"/>
      <c r="AAK607"/>
      <c r="AAL607"/>
      <c r="AAM607"/>
      <c r="AAN607"/>
      <c r="AAO607"/>
      <c r="AAP607"/>
      <c r="AAQ607"/>
      <c r="AAR607"/>
      <c r="AAS607"/>
      <c r="AAT607"/>
      <c r="AAU607"/>
      <c r="AAV607"/>
      <c r="AAW607"/>
      <c r="AAX607"/>
      <c r="AAY607"/>
      <c r="AAZ607"/>
      <c r="ABA607"/>
      <c r="ABB607"/>
      <c r="ABC607"/>
      <c r="ABD607"/>
      <c r="ABE607"/>
      <c r="ABF607"/>
      <c r="ABG607"/>
      <c r="ABH607"/>
      <c r="ABI607"/>
      <c r="ABJ607"/>
      <c r="ABK607"/>
      <c r="ABL607"/>
      <c r="ABM607"/>
      <c r="ABN607"/>
      <c r="ABO607"/>
      <c r="ABP607"/>
      <c r="ABQ607"/>
      <c r="ABR607"/>
      <c r="ABS607"/>
      <c r="ABT607"/>
      <c r="ABU607"/>
      <c r="ABV607"/>
      <c r="ABW607"/>
      <c r="ABX607"/>
      <c r="ABY607"/>
      <c r="ABZ607"/>
      <c r="ACA607"/>
      <c r="ACB607"/>
      <c r="ACC607"/>
      <c r="ACD607"/>
      <c r="ACE607"/>
      <c r="ACF607"/>
      <c r="ACG607"/>
      <c r="ACH607"/>
      <c r="ACI607"/>
      <c r="ACJ607"/>
      <c r="ACK607"/>
      <c r="ACL607"/>
      <c r="ACM607"/>
      <c r="ACN607"/>
      <c r="ACO607"/>
      <c r="ACP607"/>
      <c r="ACQ607"/>
      <c r="ACR607"/>
      <c r="ACS607"/>
      <c r="ACT607"/>
      <c r="ACU607"/>
      <c r="ACV607"/>
      <c r="ACW607"/>
      <c r="ACX607"/>
      <c r="ACY607"/>
      <c r="ACZ607"/>
      <c r="ADA607"/>
      <c r="ADB607"/>
      <c r="ADC607"/>
      <c r="ADD607"/>
      <c r="ADE607"/>
      <c r="ADF607"/>
      <c r="ADG607"/>
      <c r="ADH607"/>
      <c r="ADI607"/>
      <c r="ADJ607"/>
      <c r="ADK607"/>
      <c r="ADL607"/>
      <c r="ADM607"/>
      <c r="ADN607"/>
      <c r="ADO607"/>
      <c r="ADP607"/>
      <c r="ADQ607"/>
      <c r="ADR607"/>
      <c r="ADS607"/>
      <c r="ADT607"/>
      <c r="ADU607"/>
      <c r="ADV607"/>
      <c r="ADW607"/>
      <c r="ADX607"/>
      <c r="ADY607"/>
      <c r="ADZ607"/>
      <c r="AEA607"/>
      <c r="AEB607"/>
      <c r="AEC607"/>
      <c r="AED607"/>
      <c r="AEE607"/>
      <c r="AEF607"/>
      <c r="AEG607"/>
      <c r="AEH607"/>
      <c r="AEI607"/>
      <c r="AEJ607"/>
      <c r="AEK607"/>
      <c r="AEL607"/>
      <c r="AEM607"/>
      <c r="AEN607"/>
      <c r="AEO607"/>
      <c r="AEP607"/>
      <c r="AEQ607"/>
      <c r="AER607"/>
      <c r="AES607"/>
      <c r="AET607"/>
      <c r="AEU607"/>
      <c r="AEV607"/>
      <c r="AEW607"/>
      <c r="AEX607"/>
      <c r="AEY607"/>
      <c r="AEZ607"/>
      <c r="AFA607"/>
      <c r="AFB607"/>
      <c r="AFC607"/>
      <c r="AFD607"/>
      <c r="AFE607"/>
      <c r="AFF607"/>
      <c r="AFG607"/>
      <c r="AFH607"/>
      <c r="AFI607"/>
      <c r="AFJ607"/>
      <c r="AFK607"/>
      <c r="AFL607"/>
      <c r="AFM607"/>
      <c r="AFN607"/>
      <c r="AFO607"/>
      <c r="AFP607"/>
      <c r="AFQ607"/>
      <c r="AFR607"/>
      <c r="AFS607"/>
      <c r="AFT607"/>
      <c r="AFU607"/>
      <c r="AFV607"/>
      <c r="AFW607"/>
      <c r="AFX607"/>
      <c r="AFY607"/>
      <c r="AFZ607"/>
      <c r="AGA607"/>
      <c r="AGB607"/>
      <c r="AGC607"/>
      <c r="AGD607"/>
      <c r="AGE607"/>
      <c r="AGF607"/>
      <c r="AGG607"/>
      <c r="AGH607"/>
      <c r="AGI607"/>
      <c r="AGJ607"/>
      <c r="AGK607"/>
      <c r="AGL607"/>
      <c r="AGM607"/>
      <c r="AGN607"/>
      <c r="AGO607"/>
      <c r="AGP607"/>
      <c r="AGQ607"/>
      <c r="AGR607"/>
      <c r="AGS607"/>
      <c r="AGT607"/>
      <c r="AGU607"/>
      <c r="AGV607"/>
      <c r="AGW607"/>
      <c r="AGX607"/>
      <c r="AGY607"/>
      <c r="AGZ607"/>
      <c r="AHA607"/>
      <c r="AHB607"/>
      <c r="AHC607"/>
      <c r="AHD607"/>
      <c r="AHE607"/>
      <c r="AHF607"/>
      <c r="AHG607"/>
      <c r="AHH607"/>
      <c r="AHI607"/>
      <c r="AHJ607"/>
      <c r="AHK607"/>
      <c r="AHL607"/>
      <c r="AHM607"/>
      <c r="AHN607"/>
      <c r="AHO607"/>
      <c r="AHP607"/>
      <c r="AHQ607"/>
      <c r="AHR607"/>
      <c r="AHS607"/>
      <c r="AHT607"/>
      <c r="AHU607"/>
      <c r="AHV607"/>
      <c r="AHW607"/>
      <c r="AHX607"/>
      <c r="AHY607"/>
      <c r="AHZ607"/>
      <c r="AIA607"/>
      <c r="AIB607"/>
      <c r="AIC607"/>
      <c r="AID607"/>
      <c r="AIE607"/>
      <c r="AIF607"/>
      <c r="AIG607"/>
      <c r="AIH607"/>
      <c r="AII607"/>
      <c r="AIJ607"/>
      <c r="AIK607"/>
      <c r="AIL607"/>
      <c r="AIM607"/>
      <c r="AIN607"/>
      <c r="AIO607"/>
      <c r="AIP607"/>
      <c r="AIQ607"/>
      <c r="AIR607"/>
      <c r="AIS607"/>
      <c r="AIT607"/>
      <c r="AIU607"/>
      <c r="AIV607"/>
      <c r="AIW607"/>
      <c r="AIX607"/>
      <c r="AIY607"/>
      <c r="AIZ607"/>
      <c r="AJA607"/>
      <c r="AJB607"/>
      <c r="AJC607"/>
      <c r="AJD607"/>
      <c r="AJE607"/>
      <c r="AJF607"/>
      <c r="AJG607"/>
      <c r="AJH607"/>
      <c r="AJI607"/>
      <c r="AJJ607"/>
      <c r="AJK607"/>
      <c r="AJL607"/>
      <c r="AJM607"/>
      <c r="AJN607"/>
      <c r="AJO607"/>
      <c r="AJP607"/>
      <c r="AJQ607"/>
      <c r="AJR607"/>
      <c r="AJS607"/>
      <c r="AJT607"/>
      <c r="AJU607"/>
      <c r="AJV607"/>
      <c r="AJW607"/>
      <c r="AJX607"/>
      <c r="AJY607"/>
      <c r="AJZ607"/>
      <c r="AKA607"/>
      <c r="AKB607"/>
      <c r="AKC607"/>
      <c r="AKD607"/>
      <c r="AKE607"/>
      <c r="AKF607"/>
      <c r="AKG607"/>
      <c r="AKH607"/>
      <c r="AKI607"/>
      <c r="AKJ607"/>
      <c r="AKK607"/>
      <c r="AKL607"/>
      <c r="AKM607"/>
      <c r="AKN607"/>
      <c r="AKO607"/>
      <c r="AKP607"/>
      <c r="AKQ607"/>
      <c r="AKR607"/>
      <c r="AKS607"/>
      <c r="AKT607"/>
      <c r="AKU607"/>
      <c r="AKV607"/>
      <c r="AKW607"/>
      <c r="AKX607"/>
      <c r="AKY607"/>
      <c r="AKZ607"/>
      <c r="ALA607"/>
      <c r="ALB607"/>
      <c r="ALC607"/>
      <c r="ALD607"/>
      <c r="ALE607"/>
      <c r="ALF607"/>
      <c r="ALG607"/>
      <c r="ALH607"/>
      <c r="ALI607"/>
      <c r="ALJ607"/>
      <c r="ALK607"/>
      <c r="ALL607"/>
      <c r="ALM607"/>
      <c r="ALN607"/>
      <c r="ALO607"/>
      <c r="ALP607"/>
      <c r="ALQ607"/>
      <c r="ALR607"/>
      <c r="ALS607"/>
      <c r="ALT607"/>
      <c r="ALU607"/>
      <c r="ALV607"/>
      <c r="ALW607"/>
      <c r="ALX607"/>
      <c r="ALY607"/>
      <c r="ALZ607"/>
      <c r="AMA607"/>
      <c r="AMB607"/>
      <c r="AMC607"/>
      <c r="AMD607"/>
      <c r="AME607"/>
      <c r="AMF607"/>
      <c r="AMG607"/>
      <c r="AMH607"/>
      <c r="AMI607"/>
      <c r="AMJ607"/>
    </row>
    <row r="608" spans="1:1024" ht="20" customHeight="1" x14ac:dyDescent="0.2">
      <c r="A608"/>
      <c r="B608"/>
      <c r="C608"/>
      <c r="D608"/>
      <c r="E608" s="2"/>
      <c r="F608" s="2"/>
      <c r="G608" s="271"/>
      <c r="H608" s="240"/>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c r="IW608"/>
      <c r="IX608"/>
      <c r="IY608"/>
      <c r="IZ608"/>
      <c r="JA608"/>
      <c r="JB608"/>
      <c r="JC608"/>
      <c r="JD608"/>
      <c r="JE608"/>
      <c r="JF608"/>
      <c r="JG608"/>
      <c r="JH608"/>
      <c r="JI608"/>
      <c r="JJ608"/>
      <c r="JK608"/>
      <c r="JL608"/>
      <c r="JM608"/>
      <c r="JN608"/>
      <c r="JO608"/>
      <c r="JP608"/>
      <c r="JQ608"/>
      <c r="JR608"/>
      <c r="JS608"/>
      <c r="JT608"/>
      <c r="JU608"/>
      <c r="JV608"/>
      <c r="JW608"/>
      <c r="JX608"/>
      <c r="JY608"/>
      <c r="JZ608"/>
      <c r="KA608"/>
      <c r="KB608"/>
      <c r="KC608"/>
      <c r="KD608"/>
      <c r="KE608"/>
      <c r="KF608"/>
      <c r="KG608"/>
      <c r="KH608"/>
      <c r="KI608"/>
      <c r="KJ608"/>
      <c r="KK608"/>
      <c r="KL608"/>
      <c r="KM608"/>
      <c r="KN608"/>
      <c r="KO608"/>
      <c r="KP608"/>
      <c r="KQ608"/>
      <c r="KR608"/>
      <c r="KS608"/>
      <c r="KT608"/>
      <c r="KU608"/>
      <c r="KV608"/>
      <c r="KW608"/>
      <c r="KX608"/>
      <c r="KY608"/>
      <c r="KZ608"/>
      <c r="LA608"/>
      <c r="LB608"/>
      <c r="LC608"/>
      <c r="LD608"/>
      <c r="LE608"/>
      <c r="LF608"/>
      <c r="LG608"/>
      <c r="LH608"/>
      <c r="LI608"/>
      <c r="LJ608"/>
      <c r="LK608"/>
      <c r="LL608"/>
      <c r="LM608"/>
      <c r="LN608"/>
      <c r="LO608"/>
      <c r="LP608"/>
      <c r="LQ608"/>
      <c r="LR608"/>
      <c r="LS608"/>
      <c r="LT608"/>
      <c r="LU608"/>
      <c r="LV608"/>
      <c r="LW608"/>
      <c r="LX608"/>
      <c r="LY608"/>
      <c r="LZ608"/>
      <c r="MA608"/>
      <c r="MB608"/>
      <c r="MC608"/>
      <c r="MD608"/>
      <c r="ME608"/>
      <c r="MF608"/>
      <c r="MG608"/>
      <c r="MH608"/>
      <c r="MI608"/>
      <c r="MJ608"/>
      <c r="MK608"/>
      <c r="ML608"/>
      <c r="MM608"/>
      <c r="MN608"/>
      <c r="MO608"/>
      <c r="MP608"/>
      <c r="MQ608"/>
      <c r="MR608"/>
      <c r="MS608"/>
      <c r="MT608"/>
      <c r="MU608"/>
      <c r="MV608"/>
      <c r="MW608"/>
      <c r="MX608"/>
      <c r="MY608"/>
      <c r="MZ608"/>
      <c r="NA608"/>
      <c r="NB608"/>
      <c r="NC608"/>
      <c r="ND608"/>
      <c r="NE608"/>
      <c r="NF608"/>
      <c r="NG608"/>
      <c r="NH608"/>
      <c r="NI608"/>
      <c r="NJ608"/>
      <c r="NK608"/>
      <c r="NL608"/>
      <c r="NM608"/>
      <c r="NN608"/>
      <c r="NO608"/>
      <c r="NP608"/>
      <c r="NQ608"/>
      <c r="NR608"/>
      <c r="NS608"/>
      <c r="NT608"/>
      <c r="NU608"/>
      <c r="NV608"/>
      <c r="NW608"/>
      <c r="NX608"/>
      <c r="NY608"/>
      <c r="NZ608"/>
      <c r="OA608"/>
      <c r="OB608"/>
      <c r="OC608"/>
      <c r="OD608"/>
      <c r="OE608"/>
      <c r="OF608"/>
      <c r="OG608"/>
      <c r="OH608"/>
      <c r="OI608"/>
      <c r="OJ608"/>
      <c r="OK608"/>
      <c r="OL608"/>
      <c r="OM608"/>
      <c r="ON608"/>
      <c r="OO608"/>
      <c r="OP608"/>
      <c r="OQ608"/>
      <c r="OR608"/>
      <c r="OS608"/>
      <c r="OT608"/>
      <c r="OU608"/>
      <c r="OV608"/>
      <c r="OW608"/>
      <c r="OX608"/>
      <c r="OY608"/>
      <c r="OZ608"/>
      <c r="PA608"/>
      <c r="PB608"/>
      <c r="PC608"/>
      <c r="PD608"/>
      <c r="PE608"/>
      <c r="PF608"/>
      <c r="PG608"/>
      <c r="PH608"/>
      <c r="PI608"/>
      <c r="PJ608"/>
      <c r="PK608"/>
      <c r="PL608"/>
      <c r="PM608"/>
      <c r="PN608"/>
      <c r="PO608"/>
      <c r="PP608"/>
      <c r="PQ608"/>
      <c r="PR608"/>
      <c r="PS608"/>
      <c r="PT608"/>
      <c r="PU608"/>
      <c r="PV608"/>
      <c r="PW608"/>
      <c r="PX608"/>
      <c r="PY608"/>
      <c r="PZ608"/>
      <c r="QA608"/>
      <c r="QB608"/>
      <c r="QC608"/>
      <c r="QD608"/>
      <c r="QE608"/>
      <c r="QF608"/>
      <c r="QG608"/>
      <c r="QH608"/>
      <c r="QI608"/>
      <c r="QJ608"/>
      <c r="QK608"/>
      <c r="QL608"/>
      <c r="QM608"/>
      <c r="QN608"/>
      <c r="QO608"/>
      <c r="QP608"/>
      <c r="QQ608"/>
      <c r="QR608"/>
      <c r="QS608"/>
      <c r="QT608"/>
      <c r="QU608"/>
      <c r="QV608"/>
      <c r="QW608"/>
      <c r="QX608"/>
      <c r="QY608"/>
      <c r="QZ608"/>
      <c r="RA608"/>
      <c r="RB608"/>
      <c r="RC608"/>
      <c r="RD608"/>
      <c r="RE608"/>
      <c r="RF608"/>
      <c r="RG608"/>
      <c r="RH608"/>
      <c r="RI608"/>
      <c r="RJ608"/>
      <c r="RK608"/>
      <c r="RL608"/>
      <c r="RM608"/>
      <c r="RN608"/>
      <c r="RO608"/>
      <c r="RP608"/>
      <c r="RQ608"/>
      <c r="RR608"/>
      <c r="RS608"/>
      <c r="RT608"/>
      <c r="RU608"/>
      <c r="RV608"/>
      <c r="RW608"/>
      <c r="RX608"/>
      <c r="RY608"/>
      <c r="RZ608"/>
      <c r="SA608"/>
      <c r="SB608"/>
      <c r="SC608"/>
      <c r="SD608"/>
      <c r="SE608"/>
      <c r="SF608"/>
      <c r="SG608"/>
      <c r="SH608"/>
      <c r="SI608"/>
      <c r="SJ608"/>
      <c r="SK608"/>
      <c r="SL608"/>
      <c r="SM608"/>
      <c r="SN608"/>
      <c r="SO608"/>
      <c r="SP608"/>
      <c r="SQ608"/>
      <c r="SR608"/>
      <c r="SS608"/>
      <c r="ST608"/>
      <c r="SU608"/>
      <c r="SV608"/>
      <c r="SW608"/>
      <c r="SX608"/>
      <c r="SY608"/>
      <c r="SZ608"/>
      <c r="TA608"/>
      <c r="TB608"/>
      <c r="TC608"/>
      <c r="TD608"/>
      <c r="TE608"/>
      <c r="TF608"/>
      <c r="TG608"/>
      <c r="TH608"/>
      <c r="TI608"/>
      <c r="TJ608"/>
      <c r="TK608"/>
      <c r="TL608"/>
      <c r="TM608"/>
      <c r="TN608"/>
      <c r="TO608"/>
      <c r="TP608"/>
      <c r="TQ608"/>
      <c r="TR608"/>
      <c r="TS608"/>
      <c r="TT608"/>
      <c r="TU608"/>
      <c r="TV608"/>
      <c r="TW608"/>
      <c r="TX608"/>
      <c r="TY608"/>
      <c r="TZ608"/>
      <c r="UA608"/>
      <c r="UB608"/>
      <c r="UC608"/>
      <c r="UD608"/>
      <c r="UE608"/>
      <c r="UF608"/>
      <c r="UG608"/>
      <c r="UH608"/>
      <c r="UI608"/>
      <c r="UJ608"/>
      <c r="UK608"/>
      <c r="UL608"/>
      <c r="UM608"/>
      <c r="UN608"/>
      <c r="UO608"/>
      <c r="UP608"/>
      <c r="UQ608"/>
      <c r="UR608"/>
      <c r="US608"/>
      <c r="UT608"/>
      <c r="UU608"/>
      <c r="UV608"/>
      <c r="UW608"/>
      <c r="UX608"/>
      <c r="UY608"/>
      <c r="UZ608"/>
      <c r="VA608"/>
      <c r="VB608"/>
      <c r="VC608"/>
      <c r="VD608"/>
      <c r="VE608"/>
      <c r="VF608"/>
      <c r="VG608"/>
      <c r="VH608"/>
      <c r="VI608"/>
      <c r="VJ608"/>
      <c r="VK608"/>
      <c r="VL608"/>
      <c r="VM608"/>
      <c r="VN608"/>
      <c r="VO608"/>
      <c r="VP608"/>
      <c r="VQ608"/>
      <c r="VR608"/>
      <c r="VS608"/>
      <c r="VT608"/>
      <c r="VU608"/>
      <c r="VV608"/>
      <c r="VW608"/>
      <c r="VX608"/>
      <c r="VY608"/>
      <c r="VZ608"/>
      <c r="WA608"/>
      <c r="WB608"/>
      <c r="WC608"/>
      <c r="WD608"/>
      <c r="WE608"/>
      <c r="WF608"/>
      <c r="WG608"/>
      <c r="WH608"/>
      <c r="WI608"/>
      <c r="WJ608"/>
      <c r="WK608"/>
      <c r="WL608"/>
      <c r="WM608"/>
      <c r="WN608"/>
      <c r="WO608"/>
      <c r="WP608"/>
      <c r="WQ608"/>
      <c r="WR608"/>
      <c r="WS608"/>
      <c r="WT608"/>
      <c r="WU608"/>
      <c r="WV608"/>
      <c r="WW608"/>
      <c r="WX608"/>
      <c r="WY608"/>
      <c r="WZ608"/>
      <c r="XA608"/>
      <c r="XB608"/>
      <c r="XC608"/>
      <c r="XD608"/>
      <c r="XE608"/>
      <c r="XF608"/>
      <c r="XG608"/>
      <c r="XH608"/>
      <c r="XI608"/>
      <c r="XJ608"/>
      <c r="XK608"/>
      <c r="XL608"/>
      <c r="XM608"/>
      <c r="XN608"/>
      <c r="XO608"/>
      <c r="XP608"/>
      <c r="XQ608"/>
      <c r="XR608"/>
      <c r="XS608"/>
      <c r="XT608"/>
      <c r="XU608"/>
      <c r="XV608"/>
      <c r="XW608"/>
      <c r="XX608"/>
      <c r="XY608"/>
      <c r="XZ608"/>
      <c r="YA608"/>
      <c r="YB608"/>
      <c r="YC608"/>
      <c r="YD608"/>
      <c r="YE608"/>
      <c r="YF608"/>
      <c r="YG608"/>
      <c r="YH608"/>
      <c r="YI608"/>
      <c r="YJ608"/>
      <c r="YK608"/>
      <c r="YL608"/>
      <c r="YM608"/>
      <c r="YN608"/>
      <c r="YO608"/>
      <c r="YP608"/>
      <c r="YQ608"/>
      <c r="YR608"/>
      <c r="YS608"/>
      <c r="YT608"/>
      <c r="YU608"/>
      <c r="YV608"/>
      <c r="YW608"/>
      <c r="YX608"/>
      <c r="YY608"/>
      <c r="YZ608"/>
      <c r="ZA608"/>
      <c r="ZB608"/>
      <c r="ZC608"/>
      <c r="ZD608"/>
      <c r="ZE608"/>
      <c r="ZF608"/>
      <c r="ZG608"/>
      <c r="ZH608"/>
      <c r="ZI608"/>
      <c r="ZJ608"/>
      <c r="ZK608"/>
      <c r="ZL608"/>
      <c r="ZM608"/>
      <c r="ZN608"/>
      <c r="ZO608"/>
      <c r="ZP608"/>
      <c r="ZQ608"/>
      <c r="ZR608"/>
      <c r="ZS608"/>
      <c r="ZT608"/>
      <c r="ZU608"/>
      <c r="ZV608"/>
      <c r="ZW608"/>
      <c r="ZX608"/>
      <c r="ZY608"/>
      <c r="ZZ608"/>
      <c r="AAA608"/>
      <c r="AAB608"/>
      <c r="AAC608"/>
      <c r="AAD608"/>
      <c r="AAE608"/>
      <c r="AAF608"/>
      <c r="AAG608"/>
      <c r="AAH608"/>
      <c r="AAI608"/>
      <c r="AAJ608"/>
      <c r="AAK608"/>
      <c r="AAL608"/>
      <c r="AAM608"/>
      <c r="AAN608"/>
      <c r="AAO608"/>
      <c r="AAP608"/>
      <c r="AAQ608"/>
      <c r="AAR608"/>
      <c r="AAS608"/>
      <c r="AAT608"/>
      <c r="AAU608"/>
      <c r="AAV608"/>
      <c r="AAW608"/>
      <c r="AAX608"/>
      <c r="AAY608"/>
      <c r="AAZ608"/>
      <c r="ABA608"/>
      <c r="ABB608"/>
      <c r="ABC608"/>
      <c r="ABD608"/>
      <c r="ABE608"/>
      <c r="ABF608"/>
      <c r="ABG608"/>
      <c r="ABH608"/>
      <c r="ABI608"/>
      <c r="ABJ608"/>
      <c r="ABK608"/>
      <c r="ABL608"/>
      <c r="ABM608"/>
      <c r="ABN608"/>
      <c r="ABO608"/>
      <c r="ABP608"/>
      <c r="ABQ608"/>
      <c r="ABR608"/>
      <c r="ABS608"/>
      <c r="ABT608"/>
      <c r="ABU608"/>
      <c r="ABV608"/>
      <c r="ABW608"/>
      <c r="ABX608"/>
      <c r="ABY608"/>
      <c r="ABZ608"/>
      <c r="ACA608"/>
      <c r="ACB608"/>
      <c r="ACC608"/>
      <c r="ACD608"/>
      <c r="ACE608"/>
      <c r="ACF608"/>
      <c r="ACG608"/>
      <c r="ACH608"/>
      <c r="ACI608"/>
      <c r="ACJ608"/>
      <c r="ACK608"/>
      <c r="ACL608"/>
      <c r="ACM608"/>
      <c r="ACN608"/>
      <c r="ACO608"/>
      <c r="ACP608"/>
      <c r="ACQ608"/>
      <c r="ACR608"/>
      <c r="ACS608"/>
      <c r="ACT608"/>
      <c r="ACU608"/>
      <c r="ACV608"/>
      <c r="ACW608"/>
      <c r="ACX608"/>
      <c r="ACY608"/>
      <c r="ACZ608"/>
      <c r="ADA608"/>
      <c r="ADB608"/>
      <c r="ADC608"/>
      <c r="ADD608"/>
      <c r="ADE608"/>
      <c r="ADF608"/>
      <c r="ADG608"/>
      <c r="ADH608"/>
      <c r="ADI608"/>
      <c r="ADJ608"/>
      <c r="ADK608"/>
      <c r="ADL608"/>
      <c r="ADM608"/>
      <c r="ADN608"/>
      <c r="ADO608"/>
      <c r="ADP608"/>
      <c r="ADQ608"/>
      <c r="ADR608"/>
      <c r="ADS608"/>
      <c r="ADT608"/>
      <c r="ADU608"/>
      <c r="ADV608"/>
      <c r="ADW608"/>
      <c r="ADX608"/>
      <c r="ADY608"/>
      <c r="ADZ608"/>
      <c r="AEA608"/>
      <c r="AEB608"/>
      <c r="AEC608"/>
      <c r="AED608"/>
      <c r="AEE608"/>
      <c r="AEF608"/>
      <c r="AEG608"/>
      <c r="AEH608"/>
      <c r="AEI608"/>
      <c r="AEJ608"/>
      <c r="AEK608"/>
      <c r="AEL608"/>
      <c r="AEM608"/>
      <c r="AEN608"/>
      <c r="AEO608"/>
      <c r="AEP608"/>
      <c r="AEQ608"/>
      <c r="AER608"/>
      <c r="AES608"/>
      <c r="AET608"/>
      <c r="AEU608"/>
      <c r="AEV608"/>
      <c r="AEW608"/>
      <c r="AEX608"/>
      <c r="AEY608"/>
      <c r="AEZ608"/>
      <c r="AFA608"/>
      <c r="AFB608"/>
      <c r="AFC608"/>
      <c r="AFD608"/>
      <c r="AFE608"/>
      <c r="AFF608"/>
      <c r="AFG608"/>
      <c r="AFH608"/>
      <c r="AFI608"/>
      <c r="AFJ608"/>
      <c r="AFK608"/>
      <c r="AFL608"/>
      <c r="AFM608"/>
      <c r="AFN608"/>
      <c r="AFO608"/>
      <c r="AFP608"/>
      <c r="AFQ608"/>
      <c r="AFR608"/>
      <c r="AFS608"/>
      <c r="AFT608"/>
      <c r="AFU608"/>
      <c r="AFV608"/>
      <c r="AFW608"/>
      <c r="AFX608"/>
      <c r="AFY608"/>
      <c r="AFZ608"/>
      <c r="AGA608"/>
      <c r="AGB608"/>
      <c r="AGC608"/>
      <c r="AGD608"/>
      <c r="AGE608"/>
      <c r="AGF608"/>
      <c r="AGG608"/>
      <c r="AGH608"/>
      <c r="AGI608"/>
      <c r="AGJ608"/>
      <c r="AGK608"/>
      <c r="AGL608"/>
      <c r="AGM608"/>
      <c r="AGN608"/>
      <c r="AGO608"/>
      <c r="AGP608"/>
      <c r="AGQ608"/>
      <c r="AGR608"/>
      <c r="AGS608"/>
      <c r="AGT608"/>
      <c r="AGU608"/>
      <c r="AGV608"/>
      <c r="AGW608"/>
      <c r="AGX608"/>
      <c r="AGY608"/>
      <c r="AGZ608"/>
      <c r="AHA608"/>
      <c r="AHB608"/>
      <c r="AHC608"/>
      <c r="AHD608"/>
      <c r="AHE608"/>
      <c r="AHF608"/>
      <c r="AHG608"/>
      <c r="AHH608"/>
      <c r="AHI608"/>
      <c r="AHJ608"/>
      <c r="AHK608"/>
      <c r="AHL608"/>
      <c r="AHM608"/>
      <c r="AHN608"/>
      <c r="AHO608"/>
      <c r="AHP608"/>
      <c r="AHQ608"/>
      <c r="AHR608"/>
      <c r="AHS608"/>
      <c r="AHT608"/>
      <c r="AHU608"/>
      <c r="AHV608"/>
      <c r="AHW608"/>
      <c r="AHX608"/>
      <c r="AHY608"/>
      <c r="AHZ608"/>
      <c r="AIA608"/>
      <c r="AIB608"/>
      <c r="AIC608"/>
      <c r="AID608"/>
      <c r="AIE608"/>
      <c r="AIF608"/>
      <c r="AIG608"/>
      <c r="AIH608"/>
      <c r="AII608"/>
      <c r="AIJ608"/>
      <c r="AIK608"/>
      <c r="AIL608"/>
      <c r="AIM608"/>
      <c r="AIN608"/>
      <c r="AIO608"/>
      <c r="AIP608"/>
      <c r="AIQ608"/>
      <c r="AIR608"/>
      <c r="AIS608"/>
      <c r="AIT608"/>
      <c r="AIU608"/>
      <c r="AIV608"/>
      <c r="AIW608"/>
      <c r="AIX608"/>
      <c r="AIY608"/>
      <c r="AIZ608"/>
      <c r="AJA608"/>
      <c r="AJB608"/>
      <c r="AJC608"/>
      <c r="AJD608"/>
      <c r="AJE608"/>
      <c r="AJF608"/>
      <c r="AJG608"/>
      <c r="AJH608"/>
      <c r="AJI608"/>
      <c r="AJJ608"/>
      <c r="AJK608"/>
      <c r="AJL608"/>
      <c r="AJM608"/>
      <c r="AJN608"/>
      <c r="AJO608"/>
      <c r="AJP608"/>
      <c r="AJQ608"/>
      <c r="AJR608"/>
      <c r="AJS608"/>
      <c r="AJT608"/>
      <c r="AJU608"/>
      <c r="AJV608"/>
      <c r="AJW608"/>
      <c r="AJX608"/>
      <c r="AJY608"/>
      <c r="AJZ608"/>
      <c r="AKA608"/>
      <c r="AKB608"/>
      <c r="AKC608"/>
      <c r="AKD608"/>
      <c r="AKE608"/>
      <c r="AKF608"/>
      <c r="AKG608"/>
      <c r="AKH608"/>
      <c r="AKI608"/>
      <c r="AKJ608"/>
      <c r="AKK608"/>
      <c r="AKL608"/>
      <c r="AKM608"/>
      <c r="AKN608"/>
      <c r="AKO608"/>
      <c r="AKP608"/>
      <c r="AKQ608"/>
      <c r="AKR608"/>
      <c r="AKS608"/>
      <c r="AKT608"/>
      <c r="AKU608"/>
      <c r="AKV608"/>
      <c r="AKW608"/>
      <c r="AKX608"/>
      <c r="AKY608"/>
      <c r="AKZ608"/>
      <c r="ALA608"/>
      <c r="ALB608"/>
      <c r="ALC608"/>
      <c r="ALD608"/>
      <c r="ALE608"/>
      <c r="ALF608"/>
      <c r="ALG608"/>
      <c r="ALH608"/>
      <c r="ALI608"/>
      <c r="ALJ608"/>
      <c r="ALK608"/>
      <c r="ALL608"/>
      <c r="ALM608"/>
      <c r="ALN608"/>
      <c r="ALO608"/>
      <c r="ALP608"/>
      <c r="ALQ608"/>
      <c r="ALR608"/>
      <c r="ALS608"/>
      <c r="ALT608"/>
      <c r="ALU608"/>
      <c r="ALV608"/>
      <c r="ALW608"/>
      <c r="ALX608"/>
      <c r="ALY608"/>
      <c r="ALZ608"/>
      <c r="AMA608"/>
      <c r="AMB608"/>
      <c r="AMC608"/>
      <c r="AMD608"/>
      <c r="AME608"/>
      <c r="AMF608"/>
      <c r="AMG608"/>
      <c r="AMH608"/>
      <c r="AMI608"/>
      <c r="AMJ608"/>
    </row>
    <row r="609" spans="1:1024" ht="20" customHeight="1" x14ac:dyDescent="0.2">
      <c r="A609"/>
      <c r="B609"/>
      <c r="C609"/>
      <c r="D609"/>
      <c r="E609" s="2"/>
      <c r="F609" s="2"/>
      <c r="G609" s="271"/>
      <c r="H609" s="240"/>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c r="AAA609"/>
      <c r="AAB609"/>
      <c r="AAC609"/>
      <c r="AAD609"/>
      <c r="AAE609"/>
      <c r="AAF609"/>
      <c r="AAG609"/>
      <c r="AAH609"/>
      <c r="AAI609"/>
      <c r="AAJ609"/>
      <c r="AAK609"/>
      <c r="AAL609"/>
      <c r="AAM609"/>
      <c r="AAN609"/>
      <c r="AAO609"/>
      <c r="AAP609"/>
      <c r="AAQ609"/>
      <c r="AAR609"/>
      <c r="AAS609"/>
      <c r="AAT609"/>
      <c r="AAU609"/>
      <c r="AAV609"/>
      <c r="AAW609"/>
      <c r="AAX609"/>
      <c r="AAY609"/>
      <c r="AAZ609"/>
      <c r="ABA609"/>
      <c r="ABB609"/>
      <c r="ABC609"/>
      <c r="ABD609"/>
      <c r="ABE609"/>
      <c r="ABF609"/>
      <c r="ABG609"/>
      <c r="ABH609"/>
      <c r="ABI609"/>
      <c r="ABJ609"/>
      <c r="ABK609"/>
      <c r="ABL609"/>
      <c r="ABM609"/>
      <c r="ABN609"/>
      <c r="ABO609"/>
      <c r="ABP609"/>
      <c r="ABQ609"/>
      <c r="ABR609"/>
      <c r="ABS609"/>
      <c r="ABT609"/>
      <c r="ABU609"/>
      <c r="ABV609"/>
      <c r="ABW609"/>
      <c r="ABX609"/>
      <c r="ABY609"/>
      <c r="ABZ609"/>
      <c r="ACA609"/>
      <c r="ACB609"/>
      <c r="ACC609"/>
      <c r="ACD609"/>
      <c r="ACE609"/>
      <c r="ACF609"/>
      <c r="ACG609"/>
      <c r="ACH609"/>
      <c r="ACI609"/>
      <c r="ACJ609"/>
      <c r="ACK609"/>
      <c r="ACL609"/>
      <c r="ACM609"/>
      <c r="ACN609"/>
      <c r="ACO609"/>
      <c r="ACP609"/>
      <c r="ACQ609"/>
      <c r="ACR609"/>
      <c r="ACS609"/>
      <c r="ACT609"/>
      <c r="ACU609"/>
      <c r="ACV609"/>
      <c r="ACW609"/>
      <c r="ACX609"/>
      <c r="ACY609"/>
      <c r="ACZ609"/>
      <c r="ADA609"/>
      <c r="ADB609"/>
      <c r="ADC609"/>
      <c r="ADD609"/>
      <c r="ADE609"/>
      <c r="ADF609"/>
      <c r="ADG609"/>
      <c r="ADH609"/>
      <c r="ADI609"/>
      <c r="ADJ609"/>
      <c r="ADK609"/>
      <c r="ADL609"/>
      <c r="ADM609"/>
      <c r="ADN609"/>
      <c r="ADO609"/>
      <c r="ADP609"/>
      <c r="ADQ609"/>
      <c r="ADR609"/>
      <c r="ADS609"/>
      <c r="ADT609"/>
      <c r="ADU609"/>
      <c r="ADV609"/>
      <c r="ADW609"/>
      <c r="ADX609"/>
      <c r="ADY609"/>
      <c r="ADZ609"/>
      <c r="AEA609"/>
      <c r="AEB609"/>
      <c r="AEC609"/>
      <c r="AED609"/>
      <c r="AEE609"/>
      <c r="AEF609"/>
      <c r="AEG609"/>
      <c r="AEH609"/>
      <c r="AEI609"/>
      <c r="AEJ609"/>
      <c r="AEK609"/>
      <c r="AEL609"/>
      <c r="AEM609"/>
      <c r="AEN609"/>
      <c r="AEO609"/>
      <c r="AEP609"/>
      <c r="AEQ609"/>
      <c r="AER609"/>
      <c r="AES609"/>
      <c r="AET609"/>
      <c r="AEU609"/>
      <c r="AEV609"/>
      <c r="AEW609"/>
      <c r="AEX609"/>
      <c r="AEY609"/>
      <c r="AEZ609"/>
      <c r="AFA609"/>
      <c r="AFB609"/>
      <c r="AFC609"/>
      <c r="AFD609"/>
      <c r="AFE609"/>
      <c r="AFF609"/>
      <c r="AFG609"/>
      <c r="AFH609"/>
      <c r="AFI609"/>
      <c r="AFJ609"/>
      <c r="AFK609"/>
      <c r="AFL609"/>
      <c r="AFM609"/>
      <c r="AFN609"/>
      <c r="AFO609"/>
      <c r="AFP609"/>
      <c r="AFQ609"/>
      <c r="AFR609"/>
      <c r="AFS609"/>
      <c r="AFT609"/>
      <c r="AFU609"/>
      <c r="AFV609"/>
      <c r="AFW609"/>
      <c r="AFX609"/>
      <c r="AFY609"/>
      <c r="AFZ609"/>
      <c r="AGA609"/>
      <c r="AGB609"/>
      <c r="AGC609"/>
      <c r="AGD609"/>
      <c r="AGE609"/>
      <c r="AGF609"/>
      <c r="AGG609"/>
      <c r="AGH609"/>
      <c r="AGI609"/>
      <c r="AGJ609"/>
      <c r="AGK609"/>
      <c r="AGL609"/>
      <c r="AGM609"/>
      <c r="AGN609"/>
      <c r="AGO609"/>
      <c r="AGP609"/>
      <c r="AGQ609"/>
      <c r="AGR609"/>
      <c r="AGS609"/>
      <c r="AGT609"/>
      <c r="AGU609"/>
      <c r="AGV609"/>
      <c r="AGW609"/>
      <c r="AGX609"/>
      <c r="AGY609"/>
      <c r="AGZ609"/>
      <c r="AHA609"/>
      <c r="AHB609"/>
      <c r="AHC609"/>
      <c r="AHD609"/>
      <c r="AHE609"/>
      <c r="AHF609"/>
      <c r="AHG609"/>
      <c r="AHH609"/>
      <c r="AHI609"/>
      <c r="AHJ609"/>
      <c r="AHK609"/>
      <c r="AHL609"/>
      <c r="AHM609"/>
      <c r="AHN609"/>
      <c r="AHO609"/>
      <c r="AHP609"/>
      <c r="AHQ609"/>
      <c r="AHR609"/>
      <c r="AHS609"/>
      <c r="AHT609"/>
      <c r="AHU609"/>
      <c r="AHV609"/>
      <c r="AHW609"/>
      <c r="AHX609"/>
      <c r="AHY609"/>
      <c r="AHZ609"/>
      <c r="AIA609"/>
      <c r="AIB609"/>
      <c r="AIC609"/>
      <c r="AID609"/>
      <c r="AIE609"/>
      <c r="AIF609"/>
      <c r="AIG609"/>
      <c r="AIH609"/>
      <c r="AII609"/>
      <c r="AIJ609"/>
      <c r="AIK609"/>
      <c r="AIL609"/>
      <c r="AIM609"/>
      <c r="AIN609"/>
      <c r="AIO609"/>
      <c r="AIP609"/>
      <c r="AIQ609"/>
      <c r="AIR609"/>
      <c r="AIS609"/>
      <c r="AIT609"/>
      <c r="AIU609"/>
      <c r="AIV609"/>
      <c r="AIW609"/>
      <c r="AIX609"/>
      <c r="AIY609"/>
      <c r="AIZ609"/>
      <c r="AJA609"/>
      <c r="AJB609"/>
      <c r="AJC609"/>
      <c r="AJD609"/>
      <c r="AJE609"/>
      <c r="AJF609"/>
      <c r="AJG609"/>
      <c r="AJH609"/>
      <c r="AJI609"/>
      <c r="AJJ609"/>
      <c r="AJK609"/>
      <c r="AJL609"/>
      <c r="AJM609"/>
      <c r="AJN609"/>
      <c r="AJO609"/>
      <c r="AJP609"/>
      <c r="AJQ609"/>
      <c r="AJR609"/>
      <c r="AJS609"/>
      <c r="AJT609"/>
      <c r="AJU609"/>
      <c r="AJV609"/>
      <c r="AJW609"/>
      <c r="AJX609"/>
      <c r="AJY609"/>
      <c r="AJZ609"/>
      <c r="AKA609"/>
      <c r="AKB609"/>
      <c r="AKC609"/>
      <c r="AKD609"/>
      <c r="AKE609"/>
      <c r="AKF609"/>
      <c r="AKG609"/>
      <c r="AKH609"/>
      <c r="AKI609"/>
      <c r="AKJ609"/>
      <c r="AKK609"/>
      <c r="AKL609"/>
      <c r="AKM609"/>
      <c r="AKN609"/>
      <c r="AKO609"/>
      <c r="AKP609"/>
      <c r="AKQ609"/>
      <c r="AKR609"/>
      <c r="AKS609"/>
      <c r="AKT609"/>
      <c r="AKU609"/>
      <c r="AKV609"/>
      <c r="AKW609"/>
      <c r="AKX609"/>
      <c r="AKY609"/>
      <c r="AKZ609"/>
      <c r="ALA609"/>
      <c r="ALB609"/>
      <c r="ALC609"/>
      <c r="ALD609"/>
      <c r="ALE609"/>
      <c r="ALF609"/>
      <c r="ALG609"/>
      <c r="ALH609"/>
      <c r="ALI609"/>
      <c r="ALJ609"/>
      <c r="ALK609"/>
      <c r="ALL609"/>
      <c r="ALM609"/>
      <c r="ALN609"/>
      <c r="ALO609"/>
      <c r="ALP609"/>
      <c r="ALQ609"/>
      <c r="ALR609"/>
      <c r="ALS609"/>
      <c r="ALT609"/>
      <c r="ALU609"/>
      <c r="ALV609"/>
      <c r="ALW609"/>
      <c r="ALX609"/>
      <c r="ALY609"/>
      <c r="ALZ609"/>
      <c r="AMA609"/>
      <c r="AMB609"/>
      <c r="AMC609"/>
      <c r="AMD609"/>
      <c r="AME609"/>
      <c r="AMF609"/>
      <c r="AMG609"/>
      <c r="AMH609"/>
      <c r="AMI609"/>
      <c r="AMJ609"/>
    </row>
    <row r="610" spans="1:1024" ht="20" customHeight="1" x14ac:dyDescent="0.2">
      <c r="A610"/>
      <c r="B610"/>
      <c r="C610"/>
      <c r="D610"/>
      <c r="E610" s="2"/>
      <c r="F610" s="2"/>
      <c r="G610" s="271"/>
      <c r="H610" s="24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c r="AAA610"/>
      <c r="AAB610"/>
      <c r="AAC610"/>
      <c r="AAD610"/>
      <c r="AAE610"/>
      <c r="AAF610"/>
      <c r="AAG610"/>
      <c r="AAH610"/>
      <c r="AAI610"/>
      <c r="AAJ610"/>
      <c r="AAK610"/>
      <c r="AAL610"/>
      <c r="AAM610"/>
      <c r="AAN610"/>
      <c r="AAO610"/>
      <c r="AAP610"/>
      <c r="AAQ610"/>
      <c r="AAR610"/>
      <c r="AAS610"/>
      <c r="AAT610"/>
      <c r="AAU610"/>
      <c r="AAV610"/>
      <c r="AAW610"/>
      <c r="AAX610"/>
      <c r="AAY610"/>
      <c r="AAZ610"/>
      <c r="ABA610"/>
      <c r="ABB610"/>
      <c r="ABC610"/>
      <c r="ABD610"/>
      <c r="ABE610"/>
      <c r="ABF610"/>
      <c r="ABG610"/>
      <c r="ABH610"/>
      <c r="ABI610"/>
      <c r="ABJ610"/>
      <c r="ABK610"/>
      <c r="ABL610"/>
      <c r="ABM610"/>
      <c r="ABN610"/>
      <c r="ABO610"/>
      <c r="ABP610"/>
      <c r="ABQ610"/>
      <c r="ABR610"/>
      <c r="ABS610"/>
      <c r="ABT610"/>
      <c r="ABU610"/>
      <c r="ABV610"/>
      <c r="ABW610"/>
      <c r="ABX610"/>
      <c r="ABY610"/>
      <c r="ABZ610"/>
      <c r="ACA610"/>
      <c r="ACB610"/>
      <c r="ACC610"/>
      <c r="ACD610"/>
      <c r="ACE610"/>
      <c r="ACF610"/>
      <c r="ACG610"/>
      <c r="ACH610"/>
      <c r="ACI610"/>
      <c r="ACJ610"/>
      <c r="ACK610"/>
      <c r="ACL610"/>
      <c r="ACM610"/>
      <c r="ACN610"/>
      <c r="ACO610"/>
      <c r="ACP610"/>
      <c r="ACQ610"/>
      <c r="ACR610"/>
      <c r="ACS610"/>
      <c r="ACT610"/>
      <c r="ACU610"/>
      <c r="ACV610"/>
      <c r="ACW610"/>
      <c r="ACX610"/>
      <c r="ACY610"/>
      <c r="ACZ610"/>
      <c r="ADA610"/>
      <c r="ADB610"/>
      <c r="ADC610"/>
      <c r="ADD610"/>
      <c r="ADE610"/>
      <c r="ADF610"/>
      <c r="ADG610"/>
      <c r="ADH610"/>
      <c r="ADI610"/>
      <c r="ADJ610"/>
      <c r="ADK610"/>
      <c r="ADL610"/>
      <c r="ADM610"/>
      <c r="ADN610"/>
      <c r="ADO610"/>
      <c r="ADP610"/>
      <c r="ADQ610"/>
      <c r="ADR610"/>
      <c r="ADS610"/>
      <c r="ADT610"/>
      <c r="ADU610"/>
      <c r="ADV610"/>
      <c r="ADW610"/>
      <c r="ADX610"/>
      <c r="ADY610"/>
      <c r="ADZ610"/>
      <c r="AEA610"/>
      <c r="AEB610"/>
      <c r="AEC610"/>
      <c r="AED610"/>
      <c r="AEE610"/>
      <c r="AEF610"/>
      <c r="AEG610"/>
      <c r="AEH610"/>
      <c r="AEI610"/>
      <c r="AEJ610"/>
      <c r="AEK610"/>
      <c r="AEL610"/>
      <c r="AEM610"/>
      <c r="AEN610"/>
      <c r="AEO610"/>
      <c r="AEP610"/>
      <c r="AEQ610"/>
      <c r="AER610"/>
      <c r="AES610"/>
      <c r="AET610"/>
      <c r="AEU610"/>
      <c r="AEV610"/>
      <c r="AEW610"/>
      <c r="AEX610"/>
      <c r="AEY610"/>
      <c r="AEZ610"/>
      <c r="AFA610"/>
      <c r="AFB610"/>
      <c r="AFC610"/>
      <c r="AFD610"/>
      <c r="AFE610"/>
      <c r="AFF610"/>
      <c r="AFG610"/>
      <c r="AFH610"/>
      <c r="AFI610"/>
      <c r="AFJ610"/>
      <c r="AFK610"/>
      <c r="AFL610"/>
      <c r="AFM610"/>
      <c r="AFN610"/>
      <c r="AFO610"/>
      <c r="AFP610"/>
      <c r="AFQ610"/>
      <c r="AFR610"/>
      <c r="AFS610"/>
      <c r="AFT610"/>
      <c r="AFU610"/>
      <c r="AFV610"/>
      <c r="AFW610"/>
      <c r="AFX610"/>
      <c r="AFY610"/>
      <c r="AFZ610"/>
      <c r="AGA610"/>
      <c r="AGB610"/>
      <c r="AGC610"/>
      <c r="AGD610"/>
      <c r="AGE610"/>
      <c r="AGF610"/>
      <c r="AGG610"/>
      <c r="AGH610"/>
      <c r="AGI610"/>
      <c r="AGJ610"/>
      <c r="AGK610"/>
      <c r="AGL610"/>
      <c r="AGM610"/>
      <c r="AGN610"/>
      <c r="AGO610"/>
      <c r="AGP610"/>
      <c r="AGQ610"/>
      <c r="AGR610"/>
      <c r="AGS610"/>
      <c r="AGT610"/>
      <c r="AGU610"/>
      <c r="AGV610"/>
      <c r="AGW610"/>
      <c r="AGX610"/>
      <c r="AGY610"/>
      <c r="AGZ610"/>
      <c r="AHA610"/>
      <c r="AHB610"/>
      <c r="AHC610"/>
      <c r="AHD610"/>
      <c r="AHE610"/>
      <c r="AHF610"/>
      <c r="AHG610"/>
      <c r="AHH610"/>
      <c r="AHI610"/>
      <c r="AHJ610"/>
      <c r="AHK610"/>
      <c r="AHL610"/>
      <c r="AHM610"/>
      <c r="AHN610"/>
      <c r="AHO610"/>
      <c r="AHP610"/>
      <c r="AHQ610"/>
      <c r="AHR610"/>
      <c r="AHS610"/>
      <c r="AHT610"/>
      <c r="AHU610"/>
      <c r="AHV610"/>
      <c r="AHW610"/>
      <c r="AHX610"/>
      <c r="AHY610"/>
      <c r="AHZ610"/>
      <c r="AIA610"/>
      <c r="AIB610"/>
      <c r="AIC610"/>
      <c r="AID610"/>
      <c r="AIE610"/>
      <c r="AIF610"/>
      <c r="AIG610"/>
      <c r="AIH610"/>
      <c r="AII610"/>
      <c r="AIJ610"/>
      <c r="AIK610"/>
      <c r="AIL610"/>
      <c r="AIM610"/>
      <c r="AIN610"/>
      <c r="AIO610"/>
      <c r="AIP610"/>
      <c r="AIQ610"/>
      <c r="AIR610"/>
      <c r="AIS610"/>
      <c r="AIT610"/>
      <c r="AIU610"/>
      <c r="AIV610"/>
      <c r="AIW610"/>
      <c r="AIX610"/>
      <c r="AIY610"/>
      <c r="AIZ610"/>
      <c r="AJA610"/>
      <c r="AJB610"/>
      <c r="AJC610"/>
      <c r="AJD610"/>
      <c r="AJE610"/>
      <c r="AJF610"/>
      <c r="AJG610"/>
      <c r="AJH610"/>
      <c r="AJI610"/>
      <c r="AJJ610"/>
      <c r="AJK610"/>
      <c r="AJL610"/>
      <c r="AJM610"/>
      <c r="AJN610"/>
      <c r="AJO610"/>
      <c r="AJP610"/>
      <c r="AJQ610"/>
      <c r="AJR610"/>
      <c r="AJS610"/>
      <c r="AJT610"/>
      <c r="AJU610"/>
      <c r="AJV610"/>
      <c r="AJW610"/>
      <c r="AJX610"/>
      <c r="AJY610"/>
      <c r="AJZ610"/>
      <c r="AKA610"/>
      <c r="AKB610"/>
      <c r="AKC610"/>
      <c r="AKD610"/>
      <c r="AKE610"/>
      <c r="AKF610"/>
      <c r="AKG610"/>
      <c r="AKH610"/>
      <c r="AKI610"/>
      <c r="AKJ610"/>
      <c r="AKK610"/>
      <c r="AKL610"/>
      <c r="AKM610"/>
      <c r="AKN610"/>
      <c r="AKO610"/>
      <c r="AKP610"/>
      <c r="AKQ610"/>
      <c r="AKR610"/>
      <c r="AKS610"/>
      <c r="AKT610"/>
      <c r="AKU610"/>
      <c r="AKV610"/>
      <c r="AKW610"/>
      <c r="AKX610"/>
      <c r="AKY610"/>
      <c r="AKZ610"/>
      <c r="ALA610"/>
      <c r="ALB610"/>
      <c r="ALC610"/>
      <c r="ALD610"/>
      <c r="ALE610"/>
      <c r="ALF610"/>
      <c r="ALG610"/>
      <c r="ALH610"/>
      <c r="ALI610"/>
      <c r="ALJ610"/>
      <c r="ALK610"/>
      <c r="ALL610"/>
      <c r="ALM610"/>
      <c r="ALN610"/>
      <c r="ALO610"/>
      <c r="ALP610"/>
      <c r="ALQ610"/>
      <c r="ALR610"/>
      <c r="ALS610"/>
      <c r="ALT610"/>
      <c r="ALU610"/>
      <c r="ALV610"/>
      <c r="ALW610"/>
      <c r="ALX610"/>
      <c r="ALY610"/>
      <c r="ALZ610"/>
      <c r="AMA610"/>
      <c r="AMB610"/>
      <c r="AMC610"/>
      <c r="AMD610"/>
      <c r="AME610"/>
      <c r="AMF610"/>
      <c r="AMG610"/>
      <c r="AMH610"/>
      <c r="AMI610"/>
      <c r="AMJ610"/>
    </row>
    <row r="611" spans="1:1024" ht="20" customHeight="1" x14ac:dyDescent="0.2">
      <c r="A611"/>
      <c r="B611"/>
      <c r="C611"/>
      <c r="D611"/>
      <c r="E611" s="2"/>
      <c r="F611" s="2"/>
      <c r="G611" s="271"/>
      <c r="H611" s="240"/>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c r="AAA611"/>
      <c r="AAB611"/>
      <c r="AAC611"/>
      <c r="AAD611"/>
      <c r="AAE611"/>
      <c r="AAF611"/>
      <c r="AAG611"/>
      <c r="AAH611"/>
      <c r="AAI611"/>
      <c r="AAJ611"/>
      <c r="AAK611"/>
      <c r="AAL611"/>
      <c r="AAM611"/>
      <c r="AAN611"/>
      <c r="AAO611"/>
      <c r="AAP611"/>
      <c r="AAQ611"/>
      <c r="AAR611"/>
      <c r="AAS611"/>
      <c r="AAT611"/>
      <c r="AAU611"/>
      <c r="AAV611"/>
      <c r="AAW611"/>
      <c r="AAX611"/>
      <c r="AAY611"/>
      <c r="AAZ611"/>
      <c r="ABA611"/>
      <c r="ABB611"/>
      <c r="ABC611"/>
      <c r="ABD611"/>
      <c r="ABE611"/>
      <c r="ABF611"/>
      <c r="ABG611"/>
      <c r="ABH611"/>
      <c r="ABI611"/>
      <c r="ABJ611"/>
      <c r="ABK611"/>
      <c r="ABL611"/>
      <c r="ABM611"/>
      <c r="ABN611"/>
      <c r="ABO611"/>
      <c r="ABP611"/>
      <c r="ABQ611"/>
      <c r="ABR611"/>
      <c r="ABS611"/>
      <c r="ABT611"/>
      <c r="ABU611"/>
      <c r="ABV611"/>
      <c r="ABW611"/>
      <c r="ABX611"/>
      <c r="ABY611"/>
      <c r="ABZ611"/>
      <c r="ACA611"/>
      <c r="ACB611"/>
      <c r="ACC611"/>
      <c r="ACD611"/>
      <c r="ACE611"/>
      <c r="ACF611"/>
      <c r="ACG611"/>
      <c r="ACH611"/>
      <c r="ACI611"/>
      <c r="ACJ611"/>
      <c r="ACK611"/>
      <c r="ACL611"/>
      <c r="ACM611"/>
      <c r="ACN611"/>
      <c r="ACO611"/>
      <c r="ACP611"/>
      <c r="ACQ611"/>
      <c r="ACR611"/>
      <c r="ACS611"/>
      <c r="ACT611"/>
      <c r="ACU611"/>
      <c r="ACV611"/>
      <c r="ACW611"/>
      <c r="ACX611"/>
      <c r="ACY611"/>
      <c r="ACZ611"/>
      <c r="ADA611"/>
      <c r="ADB611"/>
      <c r="ADC611"/>
      <c r="ADD611"/>
      <c r="ADE611"/>
      <c r="ADF611"/>
      <c r="ADG611"/>
      <c r="ADH611"/>
      <c r="ADI611"/>
      <c r="ADJ611"/>
      <c r="ADK611"/>
      <c r="ADL611"/>
      <c r="ADM611"/>
      <c r="ADN611"/>
      <c r="ADO611"/>
      <c r="ADP611"/>
      <c r="ADQ611"/>
      <c r="ADR611"/>
      <c r="ADS611"/>
      <c r="ADT611"/>
      <c r="ADU611"/>
      <c r="ADV611"/>
      <c r="ADW611"/>
      <c r="ADX611"/>
      <c r="ADY611"/>
      <c r="ADZ611"/>
      <c r="AEA611"/>
      <c r="AEB611"/>
      <c r="AEC611"/>
      <c r="AED611"/>
      <c r="AEE611"/>
      <c r="AEF611"/>
      <c r="AEG611"/>
      <c r="AEH611"/>
      <c r="AEI611"/>
      <c r="AEJ611"/>
      <c r="AEK611"/>
      <c r="AEL611"/>
      <c r="AEM611"/>
      <c r="AEN611"/>
      <c r="AEO611"/>
      <c r="AEP611"/>
      <c r="AEQ611"/>
      <c r="AER611"/>
      <c r="AES611"/>
      <c r="AET611"/>
      <c r="AEU611"/>
      <c r="AEV611"/>
      <c r="AEW611"/>
      <c r="AEX611"/>
      <c r="AEY611"/>
      <c r="AEZ611"/>
      <c r="AFA611"/>
      <c r="AFB611"/>
      <c r="AFC611"/>
      <c r="AFD611"/>
      <c r="AFE611"/>
      <c r="AFF611"/>
      <c r="AFG611"/>
      <c r="AFH611"/>
      <c r="AFI611"/>
      <c r="AFJ611"/>
      <c r="AFK611"/>
      <c r="AFL611"/>
      <c r="AFM611"/>
      <c r="AFN611"/>
      <c r="AFO611"/>
      <c r="AFP611"/>
      <c r="AFQ611"/>
      <c r="AFR611"/>
      <c r="AFS611"/>
      <c r="AFT611"/>
      <c r="AFU611"/>
      <c r="AFV611"/>
      <c r="AFW611"/>
      <c r="AFX611"/>
      <c r="AFY611"/>
      <c r="AFZ611"/>
      <c r="AGA611"/>
      <c r="AGB611"/>
      <c r="AGC611"/>
      <c r="AGD611"/>
      <c r="AGE611"/>
      <c r="AGF611"/>
      <c r="AGG611"/>
      <c r="AGH611"/>
      <c r="AGI611"/>
      <c r="AGJ611"/>
      <c r="AGK611"/>
      <c r="AGL611"/>
      <c r="AGM611"/>
      <c r="AGN611"/>
      <c r="AGO611"/>
      <c r="AGP611"/>
      <c r="AGQ611"/>
      <c r="AGR611"/>
      <c r="AGS611"/>
      <c r="AGT611"/>
      <c r="AGU611"/>
      <c r="AGV611"/>
      <c r="AGW611"/>
      <c r="AGX611"/>
      <c r="AGY611"/>
      <c r="AGZ611"/>
      <c r="AHA611"/>
      <c r="AHB611"/>
      <c r="AHC611"/>
      <c r="AHD611"/>
      <c r="AHE611"/>
      <c r="AHF611"/>
      <c r="AHG611"/>
      <c r="AHH611"/>
      <c r="AHI611"/>
      <c r="AHJ611"/>
      <c r="AHK611"/>
      <c r="AHL611"/>
      <c r="AHM611"/>
      <c r="AHN611"/>
      <c r="AHO611"/>
      <c r="AHP611"/>
      <c r="AHQ611"/>
      <c r="AHR611"/>
      <c r="AHS611"/>
      <c r="AHT611"/>
      <c r="AHU611"/>
      <c r="AHV611"/>
      <c r="AHW611"/>
      <c r="AHX611"/>
      <c r="AHY611"/>
      <c r="AHZ611"/>
      <c r="AIA611"/>
      <c r="AIB611"/>
      <c r="AIC611"/>
      <c r="AID611"/>
      <c r="AIE611"/>
      <c r="AIF611"/>
      <c r="AIG611"/>
      <c r="AIH611"/>
      <c r="AII611"/>
      <c r="AIJ611"/>
      <c r="AIK611"/>
      <c r="AIL611"/>
      <c r="AIM611"/>
      <c r="AIN611"/>
      <c r="AIO611"/>
      <c r="AIP611"/>
      <c r="AIQ611"/>
      <c r="AIR611"/>
      <c r="AIS611"/>
      <c r="AIT611"/>
      <c r="AIU611"/>
      <c r="AIV611"/>
      <c r="AIW611"/>
      <c r="AIX611"/>
      <c r="AIY611"/>
      <c r="AIZ611"/>
      <c r="AJA611"/>
      <c r="AJB611"/>
      <c r="AJC611"/>
      <c r="AJD611"/>
      <c r="AJE611"/>
      <c r="AJF611"/>
      <c r="AJG611"/>
      <c r="AJH611"/>
      <c r="AJI611"/>
      <c r="AJJ611"/>
      <c r="AJK611"/>
      <c r="AJL611"/>
      <c r="AJM611"/>
      <c r="AJN611"/>
      <c r="AJO611"/>
      <c r="AJP611"/>
      <c r="AJQ611"/>
      <c r="AJR611"/>
      <c r="AJS611"/>
      <c r="AJT611"/>
      <c r="AJU611"/>
      <c r="AJV611"/>
      <c r="AJW611"/>
      <c r="AJX611"/>
      <c r="AJY611"/>
      <c r="AJZ611"/>
      <c r="AKA611"/>
      <c r="AKB611"/>
      <c r="AKC611"/>
      <c r="AKD611"/>
      <c r="AKE611"/>
      <c r="AKF611"/>
      <c r="AKG611"/>
      <c r="AKH611"/>
      <c r="AKI611"/>
      <c r="AKJ611"/>
      <c r="AKK611"/>
      <c r="AKL611"/>
      <c r="AKM611"/>
      <c r="AKN611"/>
      <c r="AKO611"/>
      <c r="AKP611"/>
      <c r="AKQ611"/>
      <c r="AKR611"/>
      <c r="AKS611"/>
      <c r="AKT611"/>
      <c r="AKU611"/>
      <c r="AKV611"/>
      <c r="AKW611"/>
      <c r="AKX611"/>
      <c r="AKY611"/>
      <c r="AKZ611"/>
      <c r="ALA611"/>
      <c r="ALB611"/>
      <c r="ALC611"/>
      <c r="ALD611"/>
      <c r="ALE611"/>
      <c r="ALF611"/>
      <c r="ALG611"/>
      <c r="ALH611"/>
      <c r="ALI611"/>
      <c r="ALJ611"/>
      <c r="ALK611"/>
      <c r="ALL611"/>
      <c r="ALM611"/>
      <c r="ALN611"/>
      <c r="ALO611"/>
      <c r="ALP611"/>
      <c r="ALQ611"/>
      <c r="ALR611"/>
      <c r="ALS611"/>
      <c r="ALT611"/>
      <c r="ALU611"/>
      <c r="ALV611"/>
      <c r="ALW611"/>
      <c r="ALX611"/>
      <c r="ALY611"/>
      <c r="ALZ611"/>
      <c r="AMA611"/>
      <c r="AMB611"/>
      <c r="AMC611"/>
      <c r="AMD611"/>
      <c r="AME611"/>
      <c r="AMF611"/>
      <c r="AMG611"/>
      <c r="AMH611"/>
      <c r="AMI611"/>
      <c r="AMJ611"/>
    </row>
    <row r="612" spans="1:1024" ht="20" customHeight="1" x14ac:dyDescent="0.2">
      <c r="A612"/>
      <c r="B612"/>
      <c r="C612"/>
      <c r="D612"/>
      <c r="E612" s="2"/>
      <c r="F612" s="2"/>
      <c r="G612" s="271"/>
      <c r="H612" s="240"/>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c r="IW612"/>
      <c r="IX612"/>
      <c r="IY612"/>
      <c r="IZ612"/>
      <c r="JA612"/>
      <c r="JB612"/>
      <c r="JC612"/>
      <c r="JD612"/>
      <c r="JE612"/>
      <c r="JF612"/>
      <c r="JG612"/>
      <c r="JH612"/>
      <c r="JI612"/>
      <c r="JJ612"/>
      <c r="JK612"/>
      <c r="JL612"/>
      <c r="JM612"/>
      <c r="JN612"/>
      <c r="JO612"/>
      <c r="JP612"/>
      <c r="JQ612"/>
      <c r="JR612"/>
      <c r="JS612"/>
      <c r="JT612"/>
      <c r="JU612"/>
      <c r="JV612"/>
      <c r="JW612"/>
      <c r="JX612"/>
      <c r="JY612"/>
      <c r="JZ612"/>
      <c r="KA612"/>
      <c r="KB612"/>
      <c r="KC612"/>
      <c r="KD612"/>
      <c r="KE612"/>
      <c r="KF612"/>
      <c r="KG612"/>
      <c r="KH612"/>
      <c r="KI612"/>
      <c r="KJ612"/>
      <c r="KK612"/>
      <c r="KL612"/>
      <c r="KM612"/>
      <c r="KN612"/>
      <c r="KO612"/>
      <c r="KP612"/>
      <c r="KQ612"/>
      <c r="KR612"/>
      <c r="KS612"/>
      <c r="KT612"/>
      <c r="KU612"/>
      <c r="KV612"/>
      <c r="KW612"/>
      <c r="KX612"/>
      <c r="KY612"/>
      <c r="KZ612"/>
      <c r="LA612"/>
      <c r="LB612"/>
      <c r="LC612"/>
      <c r="LD612"/>
      <c r="LE612"/>
      <c r="LF612"/>
      <c r="LG612"/>
      <c r="LH612"/>
      <c r="LI612"/>
      <c r="LJ612"/>
      <c r="LK612"/>
      <c r="LL612"/>
      <c r="LM612"/>
      <c r="LN612"/>
      <c r="LO612"/>
      <c r="LP612"/>
      <c r="LQ612"/>
      <c r="LR612"/>
      <c r="LS612"/>
      <c r="LT612"/>
      <c r="LU612"/>
      <c r="LV612"/>
      <c r="LW612"/>
      <c r="LX612"/>
      <c r="LY612"/>
      <c r="LZ612"/>
      <c r="MA612"/>
      <c r="MB612"/>
      <c r="MC612"/>
      <c r="MD612"/>
      <c r="ME612"/>
      <c r="MF612"/>
      <c r="MG612"/>
      <c r="MH612"/>
      <c r="MI612"/>
      <c r="MJ612"/>
      <c r="MK612"/>
      <c r="ML612"/>
      <c r="MM612"/>
      <c r="MN612"/>
      <c r="MO612"/>
      <c r="MP612"/>
      <c r="MQ612"/>
      <c r="MR612"/>
      <c r="MS612"/>
      <c r="MT612"/>
      <c r="MU612"/>
      <c r="MV612"/>
      <c r="MW612"/>
      <c r="MX612"/>
      <c r="MY612"/>
      <c r="MZ612"/>
      <c r="NA612"/>
      <c r="NB612"/>
      <c r="NC612"/>
      <c r="ND612"/>
      <c r="NE612"/>
      <c r="NF612"/>
      <c r="NG612"/>
      <c r="NH612"/>
      <c r="NI612"/>
      <c r="NJ612"/>
      <c r="NK612"/>
      <c r="NL612"/>
      <c r="NM612"/>
      <c r="NN612"/>
      <c r="NO612"/>
      <c r="NP612"/>
      <c r="NQ612"/>
      <c r="NR612"/>
      <c r="NS612"/>
      <c r="NT612"/>
      <c r="NU612"/>
      <c r="NV612"/>
      <c r="NW612"/>
      <c r="NX612"/>
      <c r="NY612"/>
      <c r="NZ612"/>
      <c r="OA612"/>
      <c r="OB612"/>
      <c r="OC612"/>
      <c r="OD612"/>
      <c r="OE612"/>
      <c r="OF612"/>
      <c r="OG612"/>
      <c r="OH612"/>
      <c r="OI612"/>
      <c r="OJ612"/>
      <c r="OK612"/>
      <c r="OL612"/>
      <c r="OM612"/>
      <c r="ON612"/>
      <c r="OO612"/>
      <c r="OP612"/>
      <c r="OQ612"/>
      <c r="OR612"/>
      <c r="OS612"/>
      <c r="OT612"/>
      <c r="OU612"/>
      <c r="OV612"/>
      <c r="OW612"/>
      <c r="OX612"/>
      <c r="OY612"/>
      <c r="OZ612"/>
      <c r="PA612"/>
      <c r="PB612"/>
      <c r="PC612"/>
      <c r="PD612"/>
      <c r="PE612"/>
      <c r="PF612"/>
      <c r="PG612"/>
      <c r="PH612"/>
      <c r="PI612"/>
      <c r="PJ612"/>
      <c r="PK612"/>
      <c r="PL612"/>
      <c r="PM612"/>
      <c r="PN612"/>
      <c r="PO612"/>
      <c r="PP612"/>
      <c r="PQ612"/>
      <c r="PR612"/>
      <c r="PS612"/>
      <c r="PT612"/>
      <c r="PU612"/>
      <c r="PV612"/>
      <c r="PW612"/>
      <c r="PX612"/>
      <c r="PY612"/>
      <c r="PZ612"/>
      <c r="QA612"/>
      <c r="QB612"/>
      <c r="QC612"/>
      <c r="QD612"/>
      <c r="QE612"/>
      <c r="QF612"/>
      <c r="QG612"/>
      <c r="QH612"/>
      <c r="QI612"/>
      <c r="QJ612"/>
      <c r="QK612"/>
      <c r="QL612"/>
      <c r="QM612"/>
      <c r="QN612"/>
      <c r="QO612"/>
      <c r="QP612"/>
      <c r="QQ612"/>
      <c r="QR612"/>
      <c r="QS612"/>
      <c r="QT612"/>
      <c r="QU612"/>
      <c r="QV612"/>
      <c r="QW612"/>
      <c r="QX612"/>
      <c r="QY612"/>
      <c r="QZ612"/>
      <c r="RA612"/>
      <c r="RB612"/>
      <c r="RC612"/>
      <c r="RD612"/>
      <c r="RE612"/>
      <c r="RF612"/>
      <c r="RG612"/>
      <c r="RH612"/>
      <c r="RI612"/>
      <c r="RJ612"/>
      <c r="RK612"/>
      <c r="RL612"/>
      <c r="RM612"/>
      <c r="RN612"/>
      <c r="RO612"/>
      <c r="RP612"/>
      <c r="RQ612"/>
      <c r="RR612"/>
      <c r="RS612"/>
      <c r="RT612"/>
      <c r="RU612"/>
      <c r="RV612"/>
      <c r="RW612"/>
      <c r="RX612"/>
      <c r="RY612"/>
      <c r="RZ612"/>
      <c r="SA612"/>
      <c r="SB612"/>
      <c r="SC612"/>
      <c r="SD612"/>
      <c r="SE612"/>
      <c r="SF612"/>
      <c r="SG612"/>
      <c r="SH612"/>
      <c r="SI612"/>
      <c r="SJ612"/>
      <c r="SK612"/>
      <c r="SL612"/>
      <c r="SM612"/>
      <c r="SN612"/>
      <c r="SO612"/>
      <c r="SP612"/>
      <c r="SQ612"/>
      <c r="SR612"/>
      <c r="SS612"/>
      <c r="ST612"/>
      <c r="SU612"/>
      <c r="SV612"/>
      <c r="SW612"/>
      <c r="SX612"/>
      <c r="SY612"/>
      <c r="SZ612"/>
      <c r="TA612"/>
      <c r="TB612"/>
      <c r="TC612"/>
      <c r="TD612"/>
      <c r="TE612"/>
      <c r="TF612"/>
      <c r="TG612"/>
      <c r="TH612"/>
      <c r="TI612"/>
      <c r="TJ612"/>
      <c r="TK612"/>
      <c r="TL612"/>
      <c r="TM612"/>
      <c r="TN612"/>
      <c r="TO612"/>
      <c r="TP612"/>
      <c r="TQ612"/>
      <c r="TR612"/>
      <c r="TS612"/>
      <c r="TT612"/>
      <c r="TU612"/>
      <c r="TV612"/>
      <c r="TW612"/>
      <c r="TX612"/>
      <c r="TY612"/>
      <c r="TZ612"/>
      <c r="UA612"/>
      <c r="UB612"/>
      <c r="UC612"/>
      <c r="UD612"/>
      <c r="UE612"/>
      <c r="UF612"/>
      <c r="UG612"/>
      <c r="UH612"/>
      <c r="UI612"/>
      <c r="UJ612"/>
      <c r="UK612"/>
      <c r="UL612"/>
      <c r="UM612"/>
      <c r="UN612"/>
      <c r="UO612"/>
      <c r="UP612"/>
      <c r="UQ612"/>
      <c r="UR612"/>
      <c r="US612"/>
      <c r="UT612"/>
      <c r="UU612"/>
      <c r="UV612"/>
      <c r="UW612"/>
      <c r="UX612"/>
      <c r="UY612"/>
      <c r="UZ612"/>
      <c r="VA612"/>
      <c r="VB612"/>
      <c r="VC612"/>
      <c r="VD612"/>
      <c r="VE612"/>
      <c r="VF612"/>
      <c r="VG612"/>
      <c r="VH612"/>
      <c r="VI612"/>
      <c r="VJ612"/>
      <c r="VK612"/>
      <c r="VL612"/>
      <c r="VM612"/>
      <c r="VN612"/>
      <c r="VO612"/>
      <c r="VP612"/>
      <c r="VQ612"/>
      <c r="VR612"/>
      <c r="VS612"/>
      <c r="VT612"/>
      <c r="VU612"/>
      <c r="VV612"/>
      <c r="VW612"/>
      <c r="VX612"/>
      <c r="VY612"/>
      <c r="VZ612"/>
      <c r="WA612"/>
      <c r="WB612"/>
      <c r="WC612"/>
      <c r="WD612"/>
      <c r="WE612"/>
      <c r="WF612"/>
      <c r="WG612"/>
      <c r="WH612"/>
      <c r="WI612"/>
      <c r="WJ612"/>
      <c r="WK612"/>
      <c r="WL612"/>
      <c r="WM612"/>
      <c r="WN612"/>
      <c r="WO612"/>
      <c r="WP612"/>
      <c r="WQ612"/>
      <c r="WR612"/>
      <c r="WS612"/>
      <c r="WT612"/>
      <c r="WU612"/>
      <c r="WV612"/>
      <c r="WW612"/>
      <c r="WX612"/>
      <c r="WY612"/>
      <c r="WZ612"/>
      <c r="XA612"/>
      <c r="XB612"/>
      <c r="XC612"/>
      <c r="XD612"/>
      <c r="XE612"/>
      <c r="XF612"/>
      <c r="XG612"/>
      <c r="XH612"/>
      <c r="XI612"/>
      <c r="XJ612"/>
      <c r="XK612"/>
      <c r="XL612"/>
      <c r="XM612"/>
      <c r="XN612"/>
      <c r="XO612"/>
      <c r="XP612"/>
      <c r="XQ612"/>
      <c r="XR612"/>
      <c r="XS612"/>
      <c r="XT612"/>
      <c r="XU612"/>
      <c r="XV612"/>
      <c r="XW612"/>
      <c r="XX612"/>
      <c r="XY612"/>
      <c r="XZ612"/>
      <c r="YA612"/>
      <c r="YB612"/>
      <c r="YC612"/>
      <c r="YD612"/>
      <c r="YE612"/>
      <c r="YF612"/>
      <c r="YG612"/>
      <c r="YH612"/>
      <c r="YI612"/>
      <c r="YJ612"/>
      <c r="YK612"/>
      <c r="YL612"/>
      <c r="YM612"/>
      <c r="YN612"/>
      <c r="YO612"/>
      <c r="YP612"/>
      <c r="YQ612"/>
      <c r="YR612"/>
      <c r="YS612"/>
      <c r="YT612"/>
      <c r="YU612"/>
      <c r="YV612"/>
      <c r="YW612"/>
      <c r="YX612"/>
      <c r="YY612"/>
      <c r="YZ612"/>
      <c r="ZA612"/>
      <c r="ZB612"/>
      <c r="ZC612"/>
      <c r="ZD612"/>
      <c r="ZE612"/>
      <c r="ZF612"/>
      <c r="ZG612"/>
      <c r="ZH612"/>
      <c r="ZI612"/>
      <c r="ZJ612"/>
      <c r="ZK612"/>
      <c r="ZL612"/>
      <c r="ZM612"/>
      <c r="ZN612"/>
      <c r="ZO612"/>
      <c r="ZP612"/>
      <c r="ZQ612"/>
      <c r="ZR612"/>
      <c r="ZS612"/>
      <c r="ZT612"/>
      <c r="ZU612"/>
      <c r="ZV612"/>
      <c r="ZW612"/>
      <c r="ZX612"/>
      <c r="ZY612"/>
      <c r="ZZ612"/>
      <c r="AAA612"/>
      <c r="AAB612"/>
      <c r="AAC612"/>
      <c r="AAD612"/>
      <c r="AAE612"/>
      <c r="AAF612"/>
      <c r="AAG612"/>
      <c r="AAH612"/>
      <c r="AAI612"/>
      <c r="AAJ612"/>
      <c r="AAK612"/>
      <c r="AAL612"/>
      <c r="AAM612"/>
      <c r="AAN612"/>
      <c r="AAO612"/>
      <c r="AAP612"/>
      <c r="AAQ612"/>
      <c r="AAR612"/>
      <c r="AAS612"/>
      <c r="AAT612"/>
      <c r="AAU612"/>
      <c r="AAV612"/>
      <c r="AAW612"/>
      <c r="AAX612"/>
      <c r="AAY612"/>
      <c r="AAZ612"/>
      <c r="ABA612"/>
      <c r="ABB612"/>
      <c r="ABC612"/>
      <c r="ABD612"/>
      <c r="ABE612"/>
      <c r="ABF612"/>
      <c r="ABG612"/>
      <c r="ABH612"/>
      <c r="ABI612"/>
      <c r="ABJ612"/>
      <c r="ABK612"/>
      <c r="ABL612"/>
      <c r="ABM612"/>
      <c r="ABN612"/>
      <c r="ABO612"/>
      <c r="ABP612"/>
      <c r="ABQ612"/>
      <c r="ABR612"/>
      <c r="ABS612"/>
      <c r="ABT612"/>
      <c r="ABU612"/>
      <c r="ABV612"/>
      <c r="ABW612"/>
      <c r="ABX612"/>
      <c r="ABY612"/>
      <c r="ABZ612"/>
      <c r="ACA612"/>
      <c r="ACB612"/>
      <c r="ACC612"/>
      <c r="ACD612"/>
      <c r="ACE612"/>
      <c r="ACF612"/>
      <c r="ACG612"/>
      <c r="ACH612"/>
      <c r="ACI612"/>
      <c r="ACJ612"/>
      <c r="ACK612"/>
      <c r="ACL612"/>
      <c r="ACM612"/>
      <c r="ACN612"/>
      <c r="ACO612"/>
      <c r="ACP612"/>
      <c r="ACQ612"/>
      <c r="ACR612"/>
      <c r="ACS612"/>
      <c r="ACT612"/>
      <c r="ACU612"/>
      <c r="ACV612"/>
      <c r="ACW612"/>
      <c r="ACX612"/>
      <c r="ACY612"/>
      <c r="ACZ612"/>
      <c r="ADA612"/>
      <c r="ADB612"/>
      <c r="ADC612"/>
      <c r="ADD612"/>
      <c r="ADE612"/>
      <c r="ADF612"/>
      <c r="ADG612"/>
      <c r="ADH612"/>
      <c r="ADI612"/>
      <c r="ADJ612"/>
      <c r="ADK612"/>
      <c r="ADL612"/>
      <c r="ADM612"/>
      <c r="ADN612"/>
      <c r="ADO612"/>
      <c r="ADP612"/>
      <c r="ADQ612"/>
      <c r="ADR612"/>
      <c r="ADS612"/>
      <c r="ADT612"/>
      <c r="ADU612"/>
      <c r="ADV612"/>
      <c r="ADW612"/>
      <c r="ADX612"/>
      <c r="ADY612"/>
      <c r="ADZ612"/>
      <c r="AEA612"/>
      <c r="AEB612"/>
      <c r="AEC612"/>
      <c r="AED612"/>
      <c r="AEE612"/>
      <c r="AEF612"/>
      <c r="AEG612"/>
      <c r="AEH612"/>
      <c r="AEI612"/>
      <c r="AEJ612"/>
      <c r="AEK612"/>
      <c r="AEL612"/>
      <c r="AEM612"/>
      <c r="AEN612"/>
      <c r="AEO612"/>
      <c r="AEP612"/>
      <c r="AEQ612"/>
      <c r="AER612"/>
      <c r="AES612"/>
      <c r="AET612"/>
      <c r="AEU612"/>
      <c r="AEV612"/>
      <c r="AEW612"/>
      <c r="AEX612"/>
      <c r="AEY612"/>
      <c r="AEZ612"/>
      <c r="AFA612"/>
      <c r="AFB612"/>
      <c r="AFC612"/>
      <c r="AFD612"/>
      <c r="AFE612"/>
      <c r="AFF612"/>
      <c r="AFG612"/>
      <c r="AFH612"/>
      <c r="AFI612"/>
      <c r="AFJ612"/>
      <c r="AFK612"/>
      <c r="AFL612"/>
      <c r="AFM612"/>
      <c r="AFN612"/>
      <c r="AFO612"/>
      <c r="AFP612"/>
      <c r="AFQ612"/>
      <c r="AFR612"/>
      <c r="AFS612"/>
      <c r="AFT612"/>
      <c r="AFU612"/>
      <c r="AFV612"/>
      <c r="AFW612"/>
      <c r="AFX612"/>
      <c r="AFY612"/>
      <c r="AFZ612"/>
      <c r="AGA612"/>
      <c r="AGB612"/>
      <c r="AGC612"/>
      <c r="AGD612"/>
      <c r="AGE612"/>
      <c r="AGF612"/>
      <c r="AGG612"/>
      <c r="AGH612"/>
      <c r="AGI612"/>
      <c r="AGJ612"/>
      <c r="AGK612"/>
      <c r="AGL612"/>
      <c r="AGM612"/>
      <c r="AGN612"/>
      <c r="AGO612"/>
      <c r="AGP612"/>
      <c r="AGQ612"/>
      <c r="AGR612"/>
      <c r="AGS612"/>
      <c r="AGT612"/>
      <c r="AGU612"/>
      <c r="AGV612"/>
      <c r="AGW612"/>
      <c r="AGX612"/>
      <c r="AGY612"/>
      <c r="AGZ612"/>
      <c r="AHA612"/>
      <c r="AHB612"/>
      <c r="AHC612"/>
      <c r="AHD612"/>
      <c r="AHE612"/>
      <c r="AHF612"/>
      <c r="AHG612"/>
      <c r="AHH612"/>
      <c r="AHI612"/>
      <c r="AHJ612"/>
      <c r="AHK612"/>
      <c r="AHL612"/>
      <c r="AHM612"/>
      <c r="AHN612"/>
      <c r="AHO612"/>
      <c r="AHP612"/>
      <c r="AHQ612"/>
      <c r="AHR612"/>
      <c r="AHS612"/>
      <c r="AHT612"/>
      <c r="AHU612"/>
      <c r="AHV612"/>
      <c r="AHW612"/>
      <c r="AHX612"/>
      <c r="AHY612"/>
      <c r="AHZ612"/>
      <c r="AIA612"/>
      <c r="AIB612"/>
      <c r="AIC612"/>
      <c r="AID612"/>
      <c r="AIE612"/>
      <c r="AIF612"/>
      <c r="AIG612"/>
      <c r="AIH612"/>
      <c r="AII612"/>
      <c r="AIJ612"/>
      <c r="AIK612"/>
      <c r="AIL612"/>
      <c r="AIM612"/>
      <c r="AIN612"/>
      <c r="AIO612"/>
      <c r="AIP612"/>
      <c r="AIQ612"/>
      <c r="AIR612"/>
      <c r="AIS612"/>
      <c r="AIT612"/>
      <c r="AIU612"/>
      <c r="AIV612"/>
      <c r="AIW612"/>
      <c r="AIX612"/>
      <c r="AIY612"/>
      <c r="AIZ612"/>
      <c r="AJA612"/>
      <c r="AJB612"/>
      <c r="AJC612"/>
      <c r="AJD612"/>
      <c r="AJE612"/>
      <c r="AJF612"/>
      <c r="AJG612"/>
      <c r="AJH612"/>
      <c r="AJI612"/>
      <c r="AJJ612"/>
      <c r="AJK612"/>
      <c r="AJL612"/>
      <c r="AJM612"/>
      <c r="AJN612"/>
      <c r="AJO612"/>
      <c r="AJP612"/>
      <c r="AJQ612"/>
      <c r="AJR612"/>
      <c r="AJS612"/>
      <c r="AJT612"/>
      <c r="AJU612"/>
      <c r="AJV612"/>
      <c r="AJW612"/>
      <c r="AJX612"/>
      <c r="AJY612"/>
      <c r="AJZ612"/>
      <c r="AKA612"/>
      <c r="AKB612"/>
      <c r="AKC612"/>
      <c r="AKD612"/>
      <c r="AKE612"/>
      <c r="AKF612"/>
      <c r="AKG612"/>
      <c r="AKH612"/>
      <c r="AKI612"/>
      <c r="AKJ612"/>
      <c r="AKK612"/>
      <c r="AKL612"/>
      <c r="AKM612"/>
      <c r="AKN612"/>
      <c r="AKO612"/>
      <c r="AKP612"/>
      <c r="AKQ612"/>
      <c r="AKR612"/>
      <c r="AKS612"/>
      <c r="AKT612"/>
      <c r="AKU612"/>
      <c r="AKV612"/>
      <c r="AKW612"/>
      <c r="AKX612"/>
      <c r="AKY612"/>
      <c r="AKZ612"/>
      <c r="ALA612"/>
      <c r="ALB612"/>
      <c r="ALC612"/>
      <c r="ALD612"/>
      <c r="ALE612"/>
      <c r="ALF612"/>
      <c r="ALG612"/>
      <c r="ALH612"/>
      <c r="ALI612"/>
      <c r="ALJ612"/>
      <c r="ALK612"/>
      <c r="ALL612"/>
      <c r="ALM612"/>
      <c r="ALN612"/>
      <c r="ALO612"/>
      <c r="ALP612"/>
      <c r="ALQ612"/>
      <c r="ALR612"/>
      <c r="ALS612"/>
      <c r="ALT612"/>
      <c r="ALU612"/>
      <c r="ALV612"/>
      <c r="ALW612"/>
      <c r="ALX612"/>
      <c r="ALY612"/>
      <c r="ALZ612"/>
      <c r="AMA612"/>
      <c r="AMB612"/>
      <c r="AMC612"/>
      <c r="AMD612"/>
      <c r="AME612"/>
      <c r="AMF612"/>
      <c r="AMG612"/>
      <c r="AMH612"/>
      <c r="AMI612"/>
      <c r="AMJ612"/>
    </row>
    <row r="613" spans="1:1024" ht="20" customHeight="1" x14ac:dyDescent="0.2">
      <c r="A613"/>
      <c r="B613"/>
      <c r="C613"/>
      <c r="D613"/>
      <c r="E613" s="2"/>
      <c r="F613" s="2"/>
      <c r="G613" s="271"/>
      <c r="H613" s="240"/>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c r="AAA613"/>
      <c r="AAB613"/>
      <c r="AAC613"/>
      <c r="AAD613"/>
      <c r="AAE613"/>
      <c r="AAF613"/>
      <c r="AAG613"/>
      <c r="AAH613"/>
      <c r="AAI613"/>
      <c r="AAJ613"/>
      <c r="AAK613"/>
      <c r="AAL613"/>
      <c r="AAM613"/>
      <c r="AAN613"/>
      <c r="AAO613"/>
      <c r="AAP613"/>
      <c r="AAQ613"/>
      <c r="AAR613"/>
      <c r="AAS613"/>
      <c r="AAT613"/>
      <c r="AAU613"/>
      <c r="AAV613"/>
      <c r="AAW613"/>
      <c r="AAX613"/>
      <c r="AAY613"/>
      <c r="AAZ613"/>
      <c r="ABA613"/>
      <c r="ABB613"/>
      <c r="ABC613"/>
      <c r="ABD613"/>
      <c r="ABE613"/>
      <c r="ABF613"/>
      <c r="ABG613"/>
      <c r="ABH613"/>
      <c r="ABI613"/>
      <c r="ABJ613"/>
      <c r="ABK613"/>
      <c r="ABL613"/>
      <c r="ABM613"/>
      <c r="ABN613"/>
      <c r="ABO613"/>
      <c r="ABP613"/>
      <c r="ABQ613"/>
      <c r="ABR613"/>
      <c r="ABS613"/>
      <c r="ABT613"/>
      <c r="ABU613"/>
      <c r="ABV613"/>
      <c r="ABW613"/>
      <c r="ABX613"/>
      <c r="ABY613"/>
      <c r="ABZ613"/>
      <c r="ACA613"/>
      <c r="ACB613"/>
      <c r="ACC613"/>
      <c r="ACD613"/>
      <c r="ACE613"/>
      <c r="ACF613"/>
      <c r="ACG613"/>
      <c r="ACH613"/>
      <c r="ACI613"/>
      <c r="ACJ613"/>
      <c r="ACK613"/>
      <c r="ACL613"/>
      <c r="ACM613"/>
      <c r="ACN613"/>
      <c r="ACO613"/>
      <c r="ACP613"/>
      <c r="ACQ613"/>
      <c r="ACR613"/>
      <c r="ACS613"/>
      <c r="ACT613"/>
      <c r="ACU613"/>
      <c r="ACV613"/>
      <c r="ACW613"/>
      <c r="ACX613"/>
      <c r="ACY613"/>
      <c r="ACZ613"/>
      <c r="ADA613"/>
      <c r="ADB613"/>
      <c r="ADC613"/>
      <c r="ADD613"/>
      <c r="ADE613"/>
      <c r="ADF613"/>
      <c r="ADG613"/>
      <c r="ADH613"/>
      <c r="ADI613"/>
      <c r="ADJ613"/>
      <c r="ADK613"/>
      <c r="ADL613"/>
      <c r="ADM613"/>
      <c r="ADN613"/>
      <c r="ADO613"/>
      <c r="ADP613"/>
      <c r="ADQ613"/>
      <c r="ADR613"/>
      <c r="ADS613"/>
      <c r="ADT613"/>
      <c r="ADU613"/>
      <c r="ADV613"/>
      <c r="ADW613"/>
      <c r="ADX613"/>
      <c r="ADY613"/>
      <c r="ADZ613"/>
      <c r="AEA613"/>
      <c r="AEB613"/>
      <c r="AEC613"/>
      <c r="AED613"/>
      <c r="AEE613"/>
      <c r="AEF613"/>
      <c r="AEG613"/>
      <c r="AEH613"/>
      <c r="AEI613"/>
      <c r="AEJ613"/>
      <c r="AEK613"/>
      <c r="AEL613"/>
      <c r="AEM613"/>
      <c r="AEN613"/>
      <c r="AEO613"/>
      <c r="AEP613"/>
      <c r="AEQ613"/>
      <c r="AER613"/>
      <c r="AES613"/>
      <c r="AET613"/>
      <c r="AEU613"/>
      <c r="AEV613"/>
      <c r="AEW613"/>
      <c r="AEX613"/>
      <c r="AEY613"/>
      <c r="AEZ613"/>
      <c r="AFA613"/>
      <c r="AFB613"/>
      <c r="AFC613"/>
      <c r="AFD613"/>
      <c r="AFE613"/>
      <c r="AFF613"/>
      <c r="AFG613"/>
      <c r="AFH613"/>
      <c r="AFI613"/>
      <c r="AFJ613"/>
      <c r="AFK613"/>
      <c r="AFL613"/>
      <c r="AFM613"/>
      <c r="AFN613"/>
      <c r="AFO613"/>
      <c r="AFP613"/>
      <c r="AFQ613"/>
      <c r="AFR613"/>
      <c r="AFS613"/>
      <c r="AFT613"/>
      <c r="AFU613"/>
      <c r="AFV613"/>
      <c r="AFW613"/>
      <c r="AFX613"/>
      <c r="AFY613"/>
      <c r="AFZ613"/>
      <c r="AGA613"/>
      <c r="AGB613"/>
      <c r="AGC613"/>
      <c r="AGD613"/>
      <c r="AGE613"/>
      <c r="AGF613"/>
      <c r="AGG613"/>
      <c r="AGH613"/>
      <c r="AGI613"/>
      <c r="AGJ613"/>
      <c r="AGK613"/>
      <c r="AGL613"/>
      <c r="AGM613"/>
      <c r="AGN613"/>
      <c r="AGO613"/>
      <c r="AGP613"/>
      <c r="AGQ613"/>
      <c r="AGR613"/>
      <c r="AGS613"/>
      <c r="AGT613"/>
      <c r="AGU613"/>
      <c r="AGV613"/>
      <c r="AGW613"/>
      <c r="AGX613"/>
      <c r="AGY613"/>
      <c r="AGZ613"/>
      <c r="AHA613"/>
      <c r="AHB613"/>
      <c r="AHC613"/>
      <c r="AHD613"/>
      <c r="AHE613"/>
      <c r="AHF613"/>
      <c r="AHG613"/>
      <c r="AHH613"/>
      <c r="AHI613"/>
      <c r="AHJ613"/>
      <c r="AHK613"/>
      <c r="AHL613"/>
      <c r="AHM613"/>
      <c r="AHN613"/>
      <c r="AHO613"/>
      <c r="AHP613"/>
      <c r="AHQ613"/>
      <c r="AHR613"/>
      <c r="AHS613"/>
      <c r="AHT613"/>
      <c r="AHU613"/>
      <c r="AHV613"/>
      <c r="AHW613"/>
      <c r="AHX613"/>
      <c r="AHY613"/>
      <c r="AHZ613"/>
      <c r="AIA613"/>
      <c r="AIB613"/>
      <c r="AIC613"/>
      <c r="AID613"/>
      <c r="AIE613"/>
      <c r="AIF613"/>
      <c r="AIG613"/>
      <c r="AIH613"/>
      <c r="AII613"/>
      <c r="AIJ613"/>
      <c r="AIK613"/>
      <c r="AIL613"/>
      <c r="AIM613"/>
      <c r="AIN613"/>
      <c r="AIO613"/>
      <c r="AIP613"/>
      <c r="AIQ613"/>
      <c r="AIR613"/>
      <c r="AIS613"/>
      <c r="AIT613"/>
      <c r="AIU613"/>
      <c r="AIV613"/>
      <c r="AIW613"/>
      <c r="AIX613"/>
      <c r="AIY613"/>
      <c r="AIZ613"/>
      <c r="AJA613"/>
      <c r="AJB613"/>
      <c r="AJC613"/>
      <c r="AJD613"/>
      <c r="AJE613"/>
      <c r="AJF613"/>
      <c r="AJG613"/>
      <c r="AJH613"/>
      <c r="AJI613"/>
      <c r="AJJ613"/>
      <c r="AJK613"/>
      <c r="AJL613"/>
      <c r="AJM613"/>
      <c r="AJN613"/>
      <c r="AJO613"/>
      <c r="AJP613"/>
      <c r="AJQ613"/>
      <c r="AJR613"/>
      <c r="AJS613"/>
      <c r="AJT613"/>
      <c r="AJU613"/>
      <c r="AJV613"/>
      <c r="AJW613"/>
      <c r="AJX613"/>
      <c r="AJY613"/>
      <c r="AJZ613"/>
      <c r="AKA613"/>
      <c r="AKB613"/>
      <c r="AKC613"/>
      <c r="AKD613"/>
      <c r="AKE613"/>
      <c r="AKF613"/>
      <c r="AKG613"/>
      <c r="AKH613"/>
      <c r="AKI613"/>
      <c r="AKJ613"/>
      <c r="AKK613"/>
      <c r="AKL613"/>
      <c r="AKM613"/>
      <c r="AKN613"/>
      <c r="AKO613"/>
      <c r="AKP613"/>
      <c r="AKQ613"/>
      <c r="AKR613"/>
      <c r="AKS613"/>
      <c r="AKT613"/>
      <c r="AKU613"/>
      <c r="AKV613"/>
      <c r="AKW613"/>
      <c r="AKX613"/>
      <c r="AKY613"/>
      <c r="AKZ613"/>
      <c r="ALA613"/>
      <c r="ALB613"/>
      <c r="ALC613"/>
      <c r="ALD613"/>
      <c r="ALE613"/>
      <c r="ALF613"/>
      <c r="ALG613"/>
      <c r="ALH613"/>
      <c r="ALI613"/>
      <c r="ALJ613"/>
      <c r="ALK613"/>
      <c r="ALL613"/>
      <c r="ALM613"/>
      <c r="ALN613"/>
      <c r="ALO613"/>
      <c r="ALP613"/>
      <c r="ALQ613"/>
      <c r="ALR613"/>
      <c r="ALS613"/>
      <c r="ALT613"/>
      <c r="ALU613"/>
      <c r="ALV613"/>
      <c r="ALW613"/>
      <c r="ALX613"/>
      <c r="ALY613"/>
      <c r="ALZ613"/>
      <c r="AMA613"/>
      <c r="AMB613"/>
      <c r="AMC613"/>
      <c r="AMD613"/>
      <c r="AME613"/>
      <c r="AMF613"/>
      <c r="AMG613"/>
      <c r="AMH613"/>
      <c r="AMI613"/>
      <c r="AMJ613"/>
    </row>
    <row r="614" spans="1:1024" ht="20" customHeight="1" x14ac:dyDescent="0.2">
      <c r="A614"/>
      <c r="B614"/>
      <c r="C614"/>
      <c r="D614"/>
      <c r="E614" s="2"/>
      <c r="F614" s="2"/>
      <c r="G614" s="271"/>
      <c r="H614" s="240"/>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c r="AAA614"/>
      <c r="AAB614"/>
      <c r="AAC614"/>
      <c r="AAD614"/>
      <c r="AAE614"/>
      <c r="AAF614"/>
      <c r="AAG614"/>
      <c r="AAH614"/>
      <c r="AAI614"/>
      <c r="AAJ614"/>
      <c r="AAK614"/>
      <c r="AAL614"/>
      <c r="AAM614"/>
      <c r="AAN614"/>
      <c r="AAO614"/>
      <c r="AAP614"/>
      <c r="AAQ614"/>
      <c r="AAR614"/>
      <c r="AAS614"/>
      <c r="AAT614"/>
      <c r="AAU614"/>
      <c r="AAV614"/>
      <c r="AAW614"/>
      <c r="AAX614"/>
      <c r="AAY614"/>
      <c r="AAZ614"/>
      <c r="ABA614"/>
      <c r="ABB614"/>
      <c r="ABC614"/>
      <c r="ABD614"/>
      <c r="ABE614"/>
      <c r="ABF614"/>
      <c r="ABG614"/>
      <c r="ABH614"/>
      <c r="ABI614"/>
      <c r="ABJ614"/>
      <c r="ABK614"/>
      <c r="ABL614"/>
      <c r="ABM614"/>
      <c r="ABN614"/>
      <c r="ABO614"/>
      <c r="ABP614"/>
      <c r="ABQ614"/>
      <c r="ABR614"/>
      <c r="ABS614"/>
      <c r="ABT614"/>
      <c r="ABU614"/>
      <c r="ABV614"/>
      <c r="ABW614"/>
      <c r="ABX614"/>
      <c r="ABY614"/>
      <c r="ABZ614"/>
      <c r="ACA614"/>
      <c r="ACB614"/>
      <c r="ACC614"/>
      <c r="ACD614"/>
      <c r="ACE614"/>
      <c r="ACF614"/>
      <c r="ACG614"/>
      <c r="ACH614"/>
      <c r="ACI614"/>
      <c r="ACJ614"/>
      <c r="ACK614"/>
      <c r="ACL614"/>
      <c r="ACM614"/>
      <c r="ACN614"/>
      <c r="ACO614"/>
      <c r="ACP614"/>
      <c r="ACQ614"/>
      <c r="ACR614"/>
      <c r="ACS614"/>
      <c r="ACT614"/>
      <c r="ACU614"/>
      <c r="ACV614"/>
      <c r="ACW614"/>
      <c r="ACX614"/>
      <c r="ACY614"/>
      <c r="ACZ614"/>
      <c r="ADA614"/>
      <c r="ADB614"/>
      <c r="ADC614"/>
      <c r="ADD614"/>
      <c r="ADE614"/>
      <c r="ADF614"/>
      <c r="ADG614"/>
      <c r="ADH614"/>
      <c r="ADI614"/>
      <c r="ADJ614"/>
      <c r="ADK614"/>
      <c r="ADL614"/>
      <c r="ADM614"/>
      <c r="ADN614"/>
      <c r="ADO614"/>
      <c r="ADP614"/>
      <c r="ADQ614"/>
      <c r="ADR614"/>
      <c r="ADS614"/>
      <c r="ADT614"/>
      <c r="ADU614"/>
      <c r="ADV614"/>
      <c r="ADW614"/>
      <c r="ADX614"/>
      <c r="ADY614"/>
      <c r="ADZ614"/>
      <c r="AEA614"/>
      <c r="AEB614"/>
      <c r="AEC614"/>
      <c r="AED614"/>
      <c r="AEE614"/>
      <c r="AEF614"/>
      <c r="AEG614"/>
      <c r="AEH614"/>
      <c r="AEI614"/>
      <c r="AEJ614"/>
      <c r="AEK614"/>
      <c r="AEL614"/>
      <c r="AEM614"/>
      <c r="AEN614"/>
      <c r="AEO614"/>
      <c r="AEP614"/>
      <c r="AEQ614"/>
      <c r="AER614"/>
      <c r="AES614"/>
      <c r="AET614"/>
      <c r="AEU614"/>
      <c r="AEV614"/>
      <c r="AEW614"/>
      <c r="AEX614"/>
      <c r="AEY614"/>
      <c r="AEZ614"/>
      <c r="AFA614"/>
      <c r="AFB614"/>
      <c r="AFC614"/>
      <c r="AFD614"/>
      <c r="AFE614"/>
      <c r="AFF614"/>
      <c r="AFG614"/>
      <c r="AFH614"/>
      <c r="AFI614"/>
      <c r="AFJ614"/>
      <c r="AFK614"/>
      <c r="AFL614"/>
      <c r="AFM614"/>
      <c r="AFN614"/>
      <c r="AFO614"/>
      <c r="AFP614"/>
      <c r="AFQ614"/>
      <c r="AFR614"/>
      <c r="AFS614"/>
      <c r="AFT614"/>
      <c r="AFU614"/>
      <c r="AFV614"/>
      <c r="AFW614"/>
      <c r="AFX614"/>
      <c r="AFY614"/>
      <c r="AFZ614"/>
      <c r="AGA614"/>
      <c r="AGB614"/>
      <c r="AGC614"/>
      <c r="AGD614"/>
      <c r="AGE614"/>
      <c r="AGF614"/>
      <c r="AGG614"/>
      <c r="AGH614"/>
      <c r="AGI614"/>
      <c r="AGJ614"/>
      <c r="AGK614"/>
      <c r="AGL614"/>
      <c r="AGM614"/>
      <c r="AGN614"/>
      <c r="AGO614"/>
      <c r="AGP614"/>
      <c r="AGQ614"/>
      <c r="AGR614"/>
      <c r="AGS614"/>
      <c r="AGT614"/>
      <c r="AGU614"/>
      <c r="AGV614"/>
      <c r="AGW614"/>
      <c r="AGX614"/>
      <c r="AGY614"/>
      <c r="AGZ614"/>
      <c r="AHA614"/>
      <c r="AHB614"/>
      <c r="AHC614"/>
      <c r="AHD614"/>
      <c r="AHE614"/>
      <c r="AHF614"/>
      <c r="AHG614"/>
      <c r="AHH614"/>
      <c r="AHI614"/>
      <c r="AHJ614"/>
      <c r="AHK614"/>
      <c r="AHL614"/>
      <c r="AHM614"/>
      <c r="AHN614"/>
      <c r="AHO614"/>
      <c r="AHP614"/>
      <c r="AHQ614"/>
      <c r="AHR614"/>
      <c r="AHS614"/>
      <c r="AHT614"/>
      <c r="AHU614"/>
      <c r="AHV614"/>
      <c r="AHW614"/>
      <c r="AHX614"/>
      <c r="AHY614"/>
      <c r="AHZ614"/>
      <c r="AIA614"/>
      <c r="AIB614"/>
      <c r="AIC614"/>
      <c r="AID614"/>
      <c r="AIE614"/>
      <c r="AIF614"/>
      <c r="AIG614"/>
      <c r="AIH614"/>
      <c r="AII614"/>
      <c r="AIJ614"/>
      <c r="AIK614"/>
      <c r="AIL614"/>
      <c r="AIM614"/>
      <c r="AIN614"/>
      <c r="AIO614"/>
      <c r="AIP614"/>
      <c r="AIQ614"/>
      <c r="AIR614"/>
      <c r="AIS614"/>
      <c r="AIT614"/>
      <c r="AIU614"/>
      <c r="AIV614"/>
      <c r="AIW614"/>
      <c r="AIX614"/>
      <c r="AIY614"/>
      <c r="AIZ614"/>
      <c r="AJA614"/>
      <c r="AJB614"/>
      <c r="AJC614"/>
      <c r="AJD614"/>
      <c r="AJE614"/>
      <c r="AJF614"/>
      <c r="AJG614"/>
      <c r="AJH614"/>
      <c r="AJI614"/>
      <c r="AJJ614"/>
      <c r="AJK614"/>
      <c r="AJL614"/>
      <c r="AJM614"/>
      <c r="AJN614"/>
      <c r="AJO614"/>
      <c r="AJP614"/>
      <c r="AJQ614"/>
      <c r="AJR614"/>
      <c r="AJS614"/>
      <c r="AJT614"/>
      <c r="AJU614"/>
      <c r="AJV614"/>
      <c r="AJW614"/>
      <c r="AJX614"/>
      <c r="AJY614"/>
      <c r="AJZ614"/>
      <c r="AKA614"/>
      <c r="AKB614"/>
      <c r="AKC614"/>
      <c r="AKD614"/>
      <c r="AKE614"/>
      <c r="AKF614"/>
      <c r="AKG614"/>
      <c r="AKH614"/>
      <c r="AKI614"/>
      <c r="AKJ614"/>
      <c r="AKK614"/>
      <c r="AKL614"/>
      <c r="AKM614"/>
      <c r="AKN614"/>
      <c r="AKO614"/>
      <c r="AKP614"/>
      <c r="AKQ614"/>
      <c r="AKR614"/>
      <c r="AKS614"/>
      <c r="AKT614"/>
      <c r="AKU614"/>
      <c r="AKV614"/>
      <c r="AKW614"/>
      <c r="AKX614"/>
      <c r="AKY614"/>
      <c r="AKZ614"/>
      <c r="ALA614"/>
      <c r="ALB614"/>
      <c r="ALC614"/>
      <c r="ALD614"/>
      <c r="ALE614"/>
      <c r="ALF614"/>
      <c r="ALG614"/>
      <c r="ALH614"/>
      <c r="ALI614"/>
      <c r="ALJ614"/>
      <c r="ALK614"/>
      <c r="ALL614"/>
      <c r="ALM614"/>
      <c r="ALN614"/>
      <c r="ALO614"/>
      <c r="ALP614"/>
      <c r="ALQ614"/>
      <c r="ALR614"/>
      <c r="ALS614"/>
      <c r="ALT614"/>
      <c r="ALU614"/>
      <c r="ALV614"/>
      <c r="ALW614"/>
      <c r="ALX614"/>
      <c r="ALY614"/>
      <c r="ALZ614"/>
      <c r="AMA614"/>
      <c r="AMB614"/>
      <c r="AMC614"/>
      <c r="AMD614"/>
      <c r="AME614"/>
      <c r="AMF614"/>
      <c r="AMG614"/>
      <c r="AMH614"/>
      <c r="AMI614"/>
      <c r="AMJ614"/>
    </row>
    <row r="615" spans="1:1024" ht="20" customHeight="1" x14ac:dyDescent="0.2">
      <c r="A615"/>
      <c r="B615"/>
      <c r="C615"/>
      <c r="D615"/>
      <c r="E615" s="2"/>
      <c r="F615" s="2"/>
      <c r="G615" s="271"/>
      <c r="H615" s="240"/>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c r="AAA615"/>
      <c r="AAB615"/>
      <c r="AAC615"/>
      <c r="AAD615"/>
      <c r="AAE615"/>
      <c r="AAF615"/>
      <c r="AAG615"/>
      <c r="AAH615"/>
      <c r="AAI615"/>
      <c r="AAJ615"/>
      <c r="AAK615"/>
      <c r="AAL615"/>
      <c r="AAM615"/>
      <c r="AAN615"/>
      <c r="AAO615"/>
      <c r="AAP615"/>
      <c r="AAQ615"/>
      <c r="AAR615"/>
      <c r="AAS615"/>
      <c r="AAT615"/>
      <c r="AAU615"/>
      <c r="AAV615"/>
      <c r="AAW615"/>
      <c r="AAX615"/>
      <c r="AAY615"/>
      <c r="AAZ615"/>
      <c r="ABA615"/>
      <c r="ABB615"/>
      <c r="ABC615"/>
      <c r="ABD615"/>
      <c r="ABE615"/>
      <c r="ABF615"/>
      <c r="ABG615"/>
      <c r="ABH615"/>
      <c r="ABI615"/>
      <c r="ABJ615"/>
      <c r="ABK615"/>
      <c r="ABL615"/>
      <c r="ABM615"/>
      <c r="ABN615"/>
      <c r="ABO615"/>
      <c r="ABP615"/>
      <c r="ABQ615"/>
      <c r="ABR615"/>
      <c r="ABS615"/>
      <c r="ABT615"/>
      <c r="ABU615"/>
      <c r="ABV615"/>
      <c r="ABW615"/>
      <c r="ABX615"/>
      <c r="ABY615"/>
      <c r="ABZ615"/>
      <c r="ACA615"/>
      <c r="ACB615"/>
      <c r="ACC615"/>
      <c r="ACD615"/>
      <c r="ACE615"/>
      <c r="ACF615"/>
      <c r="ACG615"/>
      <c r="ACH615"/>
      <c r="ACI615"/>
      <c r="ACJ615"/>
      <c r="ACK615"/>
      <c r="ACL615"/>
      <c r="ACM615"/>
      <c r="ACN615"/>
      <c r="ACO615"/>
      <c r="ACP615"/>
      <c r="ACQ615"/>
      <c r="ACR615"/>
      <c r="ACS615"/>
      <c r="ACT615"/>
      <c r="ACU615"/>
      <c r="ACV615"/>
      <c r="ACW615"/>
      <c r="ACX615"/>
      <c r="ACY615"/>
      <c r="ACZ615"/>
      <c r="ADA615"/>
      <c r="ADB615"/>
      <c r="ADC615"/>
      <c r="ADD615"/>
      <c r="ADE615"/>
      <c r="ADF615"/>
      <c r="ADG615"/>
      <c r="ADH615"/>
      <c r="ADI615"/>
      <c r="ADJ615"/>
      <c r="ADK615"/>
      <c r="ADL615"/>
      <c r="ADM615"/>
      <c r="ADN615"/>
      <c r="ADO615"/>
      <c r="ADP615"/>
      <c r="ADQ615"/>
      <c r="ADR615"/>
      <c r="ADS615"/>
      <c r="ADT615"/>
      <c r="ADU615"/>
      <c r="ADV615"/>
      <c r="ADW615"/>
      <c r="ADX615"/>
      <c r="ADY615"/>
      <c r="ADZ615"/>
      <c r="AEA615"/>
      <c r="AEB615"/>
      <c r="AEC615"/>
      <c r="AED615"/>
      <c r="AEE615"/>
      <c r="AEF615"/>
      <c r="AEG615"/>
      <c r="AEH615"/>
      <c r="AEI615"/>
      <c r="AEJ615"/>
      <c r="AEK615"/>
      <c r="AEL615"/>
      <c r="AEM615"/>
      <c r="AEN615"/>
      <c r="AEO615"/>
      <c r="AEP615"/>
      <c r="AEQ615"/>
      <c r="AER615"/>
      <c r="AES615"/>
      <c r="AET615"/>
      <c r="AEU615"/>
      <c r="AEV615"/>
      <c r="AEW615"/>
      <c r="AEX615"/>
      <c r="AEY615"/>
      <c r="AEZ615"/>
      <c r="AFA615"/>
      <c r="AFB615"/>
      <c r="AFC615"/>
      <c r="AFD615"/>
      <c r="AFE615"/>
      <c r="AFF615"/>
      <c r="AFG615"/>
      <c r="AFH615"/>
      <c r="AFI615"/>
      <c r="AFJ615"/>
      <c r="AFK615"/>
      <c r="AFL615"/>
      <c r="AFM615"/>
      <c r="AFN615"/>
      <c r="AFO615"/>
      <c r="AFP615"/>
      <c r="AFQ615"/>
      <c r="AFR615"/>
      <c r="AFS615"/>
      <c r="AFT615"/>
      <c r="AFU615"/>
      <c r="AFV615"/>
      <c r="AFW615"/>
      <c r="AFX615"/>
      <c r="AFY615"/>
      <c r="AFZ615"/>
      <c r="AGA615"/>
      <c r="AGB615"/>
      <c r="AGC615"/>
      <c r="AGD615"/>
      <c r="AGE615"/>
      <c r="AGF615"/>
      <c r="AGG615"/>
      <c r="AGH615"/>
      <c r="AGI615"/>
      <c r="AGJ615"/>
      <c r="AGK615"/>
      <c r="AGL615"/>
      <c r="AGM615"/>
      <c r="AGN615"/>
      <c r="AGO615"/>
      <c r="AGP615"/>
      <c r="AGQ615"/>
      <c r="AGR615"/>
      <c r="AGS615"/>
      <c r="AGT615"/>
      <c r="AGU615"/>
      <c r="AGV615"/>
      <c r="AGW615"/>
      <c r="AGX615"/>
      <c r="AGY615"/>
      <c r="AGZ615"/>
      <c r="AHA615"/>
      <c r="AHB615"/>
      <c r="AHC615"/>
      <c r="AHD615"/>
      <c r="AHE615"/>
      <c r="AHF615"/>
      <c r="AHG615"/>
      <c r="AHH615"/>
      <c r="AHI615"/>
      <c r="AHJ615"/>
      <c r="AHK615"/>
      <c r="AHL615"/>
      <c r="AHM615"/>
      <c r="AHN615"/>
      <c r="AHO615"/>
      <c r="AHP615"/>
      <c r="AHQ615"/>
      <c r="AHR615"/>
      <c r="AHS615"/>
      <c r="AHT615"/>
      <c r="AHU615"/>
      <c r="AHV615"/>
      <c r="AHW615"/>
      <c r="AHX615"/>
      <c r="AHY615"/>
      <c r="AHZ615"/>
      <c r="AIA615"/>
      <c r="AIB615"/>
      <c r="AIC615"/>
      <c r="AID615"/>
      <c r="AIE615"/>
      <c r="AIF615"/>
      <c r="AIG615"/>
      <c r="AIH615"/>
      <c r="AII615"/>
      <c r="AIJ615"/>
      <c r="AIK615"/>
      <c r="AIL615"/>
      <c r="AIM615"/>
      <c r="AIN615"/>
      <c r="AIO615"/>
      <c r="AIP615"/>
      <c r="AIQ615"/>
      <c r="AIR615"/>
      <c r="AIS615"/>
      <c r="AIT615"/>
      <c r="AIU615"/>
      <c r="AIV615"/>
      <c r="AIW615"/>
      <c r="AIX615"/>
      <c r="AIY615"/>
      <c r="AIZ615"/>
      <c r="AJA615"/>
      <c r="AJB615"/>
      <c r="AJC615"/>
      <c r="AJD615"/>
      <c r="AJE615"/>
      <c r="AJF615"/>
      <c r="AJG615"/>
      <c r="AJH615"/>
      <c r="AJI615"/>
      <c r="AJJ615"/>
      <c r="AJK615"/>
      <c r="AJL615"/>
      <c r="AJM615"/>
      <c r="AJN615"/>
      <c r="AJO615"/>
      <c r="AJP615"/>
      <c r="AJQ615"/>
      <c r="AJR615"/>
      <c r="AJS615"/>
      <c r="AJT615"/>
      <c r="AJU615"/>
      <c r="AJV615"/>
      <c r="AJW615"/>
      <c r="AJX615"/>
      <c r="AJY615"/>
      <c r="AJZ615"/>
      <c r="AKA615"/>
      <c r="AKB615"/>
      <c r="AKC615"/>
      <c r="AKD615"/>
      <c r="AKE615"/>
      <c r="AKF615"/>
      <c r="AKG615"/>
      <c r="AKH615"/>
      <c r="AKI615"/>
      <c r="AKJ615"/>
      <c r="AKK615"/>
      <c r="AKL615"/>
      <c r="AKM615"/>
      <c r="AKN615"/>
      <c r="AKO615"/>
      <c r="AKP615"/>
      <c r="AKQ615"/>
      <c r="AKR615"/>
      <c r="AKS615"/>
      <c r="AKT615"/>
      <c r="AKU615"/>
      <c r="AKV615"/>
      <c r="AKW615"/>
      <c r="AKX615"/>
      <c r="AKY615"/>
      <c r="AKZ615"/>
      <c r="ALA615"/>
      <c r="ALB615"/>
      <c r="ALC615"/>
      <c r="ALD615"/>
      <c r="ALE615"/>
      <c r="ALF615"/>
      <c r="ALG615"/>
      <c r="ALH615"/>
      <c r="ALI615"/>
      <c r="ALJ615"/>
      <c r="ALK615"/>
      <c r="ALL615"/>
      <c r="ALM615"/>
      <c r="ALN615"/>
      <c r="ALO615"/>
      <c r="ALP615"/>
      <c r="ALQ615"/>
      <c r="ALR615"/>
      <c r="ALS615"/>
      <c r="ALT615"/>
      <c r="ALU615"/>
      <c r="ALV615"/>
      <c r="ALW615"/>
      <c r="ALX615"/>
      <c r="ALY615"/>
      <c r="ALZ615"/>
      <c r="AMA615"/>
      <c r="AMB615"/>
      <c r="AMC615"/>
      <c r="AMD615"/>
      <c r="AME615"/>
      <c r="AMF615"/>
      <c r="AMG615"/>
      <c r="AMH615"/>
      <c r="AMI615"/>
      <c r="AMJ615"/>
    </row>
    <row r="616" spans="1:1024" ht="20" customHeight="1" x14ac:dyDescent="0.2">
      <c r="A616"/>
      <c r="B616"/>
      <c r="C616"/>
      <c r="D616"/>
      <c r="E616" s="2"/>
      <c r="F616" s="2"/>
      <c r="G616" s="271"/>
      <c r="H616" s="240"/>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c r="IW616"/>
      <c r="IX616"/>
      <c r="IY616"/>
      <c r="IZ616"/>
      <c r="JA616"/>
      <c r="JB616"/>
      <c r="JC616"/>
      <c r="JD616"/>
      <c r="JE616"/>
      <c r="JF616"/>
      <c r="JG616"/>
      <c r="JH616"/>
      <c r="JI616"/>
      <c r="JJ616"/>
      <c r="JK616"/>
      <c r="JL616"/>
      <c r="JM616"/>
      <c r="JN616"/>
      <c r="JO616"/>
      <c r="JP616"/>
      <c r="JQ616"/>
      <c r="JR616"/>
      <c r="JS616"/>
      <c r="JT616"/>
      <c r="JU616"/>
      <c r="JV616"/>
      <c r="JW616"/>
      <c r="JX616"/>
      <c r="JY616"/>
      <c r="JZ616"/>
      <c r="KA616"/>
      <c r="KB616"/>
      <c r="KC616"/>
      <c r="KD616"/>
      <c r="KE616"/>
      <c r="KF616"/>
      <c r="KG616"/>
      <c r="KH616"/>
      <c r="KI616"/>
      <c r="KJ616"/>
      <c r="KK616"/>
      <c r="KL616"/>
      <c r="KM616"/>
      <c r="KN616"/>
      <c r="KO616"/>
      <c r="KP616"/>
      <c r="KQ616"/>
      <c r="KR616"/>
      <c r="KS616"/>
      <c r="KT616"/>
      <c r="KU616"/>
      <c r="KV616"/>
      <c r="KW616"/>
      <c r="KX616"/>
      <c r="KY616"/>
      <c r="KZ616"/>
      <c r="LA616"/>
      <c r="LB616"/>
      <c r="LC616"/>
      <c r="LD616"/>
      <c r="LE616"/>
      <c r="LF616"/>
      <c r="LG616"/>
      <c r="LH616"/>
      <c r="LI616"/>
      <c r="LJ616"/>
      <c r="LK616"/>
      <c r="LL616"/>
      <c r="LM616"/>
      <c r="LN616"/>
      <c r="LO616"/>
      <c r="LP616"/>
      <c r="LQ616"/>
      <c r="LR616"/>
      <c r="LS616"/>
      <c r="LT616"/>
      <c r="LU616"/>
      <c r="LV616"/>
      <c r="LW616"/>
      <c r="LX616"/>
      <c r="LY616"/>
      <c r="LZ616"/>
      <c r="MA616"/>
      <c r="MB616"/>
      <c r="MC616"/>
      <c r="MD616"/>
      <c r="ME616"/>
      <c r="MF616"/>
      <c r="MG616"/>
      <c r="MH616"/>
      <c r="MI616"/>
      <c r="MJ616"/>
      <c r="MK616"/>
      <c r="ML616"/>
      <c r="MM616"/>
      <c r="MN616"/>
      <c r="MO616"/>
      <c r="MP616"/>
      <c r="MQ616"/>
      <c r="MR616"/>
      <c r="MS616"/>
      <c r="MT616"/>
      <c r="MU616"/>
      <c r="MV616"/>
      <c r="MW616"/>
      <c r="MX616"/>
      <c r="MY616"/>
      <c r="MZ616"/>
      <c r="NA616"/>
      <c r="NB616"/>
      <c r="NC616"/>
      <c r="ND616"/>
      <c r="NE616"/>
      <c r="NF616"/>
      <c r="NG616"/>
      <c r="NH616"/>
      <c r="NI616"/>
      <c r="NJ616"/>
      <c r="NK616"/>
      <c r="NL616"/>
      <c r="NM616"/>
      <c r="NN616"/>
      <c r="NO616"/>
      <c r="NP616"/>
      <c r="NQ616"/>
      <c r="NR616"/>
      <c r="NS616"/>
      <c r="NT616"/>
      <c r="NU616"/>
      <c r="NV616"/>
      <c r="NW616"/>
      <c r="NX616"/>
      <c r="NY616"/>
      <c r="NZ616"/>
      <c r="OA616"/>
      <c r="OB616"/>
      <c r="OC616"/>
      <c r="OD616"/>
      <c r="OE616"/>
      <c r="OF616"/>
      <c r="OG616"/>
      <c r="OH616"/>
      <c r="OI616"/>
      <c r="OJ616"/>
      <c r="OK616"/>
      <c r="OL616"/>
      <c r="OM616"/>
      <c r="ON616"/>
      <c r="OO616"/>
      <c r="OP616"/>
      <c r="OQ616"/>
      <c r="OR616"/>
      <c r="OS616"/>
      <c r="OT616"/>
      <c r="OU616"/>
      <c r="OV616"/>
      <c r="OW616"/>
      <c r="OX616"/>
      <c r="OY616"/>
      <c r="OZ616"/>
      <c r="PA616"/>
      <c r="PB616"/>
      <c r="PC616"/>
      <c r="PD616"/>
      <c r="PE616"/>
      <c r="PF616"/>
      <c r="PG616"/>
      <c r="PH616"/>
      <c r="PI616"/>
      <c r="PJ616"/>
      <c r="PK616"/>
      <c r="PL616"/>
      <c r="PM616"/>
      <c r="PN616"/>
      <c r="PO616"/>
      <c r="PP616"/>
      <c r="PQ616"/>
      <c r="PR616"/>
      <c r="PS616"/>
      <c r="PT616"/>
      <c r="PU616"/>
      <c r="PV616"/>
      <c r="PW616"/>
      <c r="PX616"/>
      <c r="PY616"/>
      <c r="PZ616"/>
      <c r="QA616"/>
      <c r="QB616"/>
      <c r="QC616"/>
      <c r="QD616"/>
      <c r="QE616"/>
      <c r="QF616"/>
      <c r="QG616"/>
      <c r="QH616"/>
      <c r="QI616"/>
      <c r="QJ616"/>
      <c r="QK616"/>
      <c r="QL616"/>
      <c r="QM616"/>
      <c r="QN616"/>
      <c r="QO616"/>
      <c r="QP616"/>
      <c r="QQ616"/>
      <c r="QR616"/>
      <c r="QS616"/>
      <c r="QT616"/>
      <c r="QU616"/>
      <c r="QV616"/>
      <c r="QW616"/>
      <c r="QX616"/>
      <c r="QY616"/>
      <c r="QZ616"/>
      <c r="RA616"/>
      <c r="RB616"/>
      <c r="RC616"/>
      <c r="RD616"/>
      <c r="RE616"/>
      <c r="RF616"/>
      <c r="RG616"/>
      <c r="RH616"/>
      <c r="RI616"/>
      <c r="RJ616"/>
      <c r="RK616"/>
      <c r="RL616"/>
      <c r="RM616"/>
      <c r="RN616"/>
      <c r="RO616"/>
      <c r="RP616"/>
      <c r="RQ616"/>
      <c r="RR616"/>
      <c r="RS616"/>
      <c r="RT616"/>
      <c r="RU616"/>
      <c r="RV616"/>
      <c r="RW616"/>
      <c r="RX616"/>
      <c r="RY616"/>
      <c r="RZ616"/>
      <c r="SA616"/>
      <c r="SB616"/>
      <c r="SC616"/>
      <c r="SD616"/>
      <c r="SE616"/>
      <c r="SF616"/>
      <c r="SG616"/>
      <c r="SH616"/>
      <c r="SI616"/>
      <c r="SJ616"/>
      <c r="SK616"/>
      <c r="SL616"/>
      <c r="SM616"/>
      <c r="SN616"/>
      <c r="SO616"/>
      <c r="SP616"/>
      <c r="SQ616"/>
      <c r="SR616"/>
      <c r="SS616"/>
      <c r="ST616"/>
      <c r="SU616"/>
      <c r="SV616"/>
      <c r="SW616"/>
      <c r="SX616"/>
      <c r="SY616"/>
      <c r="SZ616"/>
      <c r="TA616"/>
      <c r="TB616"/>
      <c r="TC616"/>
      <c r="TD616"/>
      <c r="TE616"/>
      <c r="TF616"/>
      <c r="TG616"/>
      <c r="TH616"/>
      <c r="TI616"/>
      <c r="TJ616"/>
      <c r="TK616"/>
      <c r="TL616"/>
      <c r="TM616"/>
      <c r="TN616"/>
      <c r="TO616"/>
      <c r="TP616"/>
      <c r="TQ616"/>
      <c r="TR616"/>
      <c r="TS616"/>
      <c r="TT616"/>
      <c r="TU616"/>
      <c r="TV616"/>
      <c r="TW616"/>
      <c r="TX616"/>
      <c r="TY616"/>
      <c r="TZ616"/>
      <c r="UA616"/>
      <c r="UB616"/>
      <c r="UC616"/>
      <c r="UD616"/>
      <c r="UE616"/>
      <c r="UF616"/>
      <c r="UG616"/>
      <c r="UH616"/>
      <c r="UI616"/>
      <c r="UJ616"/>
      <c r="UK616"/>
      <c r="UL616"/>
      <c r="UM616"/>
      <c r="UN616"/>
      <c r="UO616"/>
      <c r="UP616"/>
      <c r="UQ616"/>
      <c r="UR616"/>
      <c r="US616"/>
      <c r="UT616"/>
      <c r="UU616"/>
      <c r="UV616"/>
      <c r="UW616"/>
      <c r="UX616"/>
      <c r="UY616"/>
      <c r="UZ616"/>
      <c r="VA616"/>
      <c r="VB616"/>
      <c r="VC616"/>
      <c r="VD616"/>
      <c r="VE616"/>
      <c r="VF616"/>
      <c r="VG616"/>
      <c r="VH616"/>
      <c r="VI616"/>
      <c r="VJ616"/>
      <c r="VK616"/>
      <c r="VL616"/>
      <c r="VM616"/>
      <c r="VN616"/>
      <c r="VO616"/>
      <c r="VP616"/>
      <c r="VQ616"/>
      <c r="VR616"/>
      <c r="VS616"/>
      <c r="VT616"/>
      <c r="VU616"/>
      <c r="VV616"/>
      <c r="VW616"/>
      <c r="VX616"/>
      <c r="VY616"/>
      <c r="VZ616"/>
      <c r="WA616"/>
      <c r="WB616"/>
      <c r="WC616"/>
      <c r="WD616"/>
      <c r="WE616"/>
      <c r="WF616"/>
      <c r="WG616"/>
      <c r="WH616"/>
      <c r="WI616"/>
      <c r="WJ616"/>
      <c r="WK616"/>
      <c r="WL616"/>
      <c r="WM616"/>
      <c r="WN616"/>
      <c r="WO616"/>
      <c r="WP616"/>
      <c r="WQ616"/>
      <c r="WR616"/>
      <c r="WS616"/>
      <c r="WT616"/>
      <c r="WU616"/>
      <c r="WV616"/>
      <c r="WW616"/>
      <c r="WX616"/>
      <c r="WY616"/>
      <c r="WZ616"/>
      <c r="XA616"/>
      <c r="XB616"/>
      <c r="XC616"/>
      <c r="XD616"/>
      <c r="XE616"/>
      <c r="XF616"/>
      <c r="XG616"/>
      <c r="XH616"/>
      <c r="XI616"/>
      <c r="XJ616"/>
      <c r="XK616"/>
      <c r="XL616"/>
      <c r="XM616"/>
      <c r="XN616"/>
      <c r="XO616"/>
      <c r="XP616"/>
      <c r="XQ616"/>
      <c r="XR616"/>
      <c r="XS616"/>
      <c r="XT616"/>
      <c r="XU616"/>
      <c r="XV616"/>
      <c r="XW616"/>
      <c r="XX616"/>
      <c r="XY616"/>
      <c r="XZ616"/>
      <c r="YA616"/>
      <c r="YB616"/>
      <c r="YC616"/>
      <c r="YD616"/>
      <c r="YE616"/>
      <c r="YF616"/>
      <c r="YG616"/>
      <c r="YH616"/>
      <c r="YI616"/>
      <c r="YJ616"/>
      <c r="YK616"/>
      <c r="YL616"/>
      <c r="YM616"/>
      <c r="YN616"/>
      <c r="YO616"/>
      <c r="YP616"/>
      <c r="YQ616"/>
      <c r="YR616"/>
      <c r="YS616"/>
      <c r="YT616"/>
      <c r="YU616"/>
      <c r="YV616"/>
      <c r="YW616"/>
      <c r="YX616"/>
      <c r="YY616"/>
      <c r="YZ616"/>
      <c r="ZA616"/>
      <c r="ZB616"/>
      <c r="ZC616"/>
      <c r="ZD616"/>
      <c r="ZE616"/>
      <c r="ZF616"/>
      <c r="ZG616"/>
      <c r="ZH616"/>
      <c r="ZI616"/>
      <c r="ZJ616"/>
      <c r="ZK616"/>
      <c r="ZL616"/>
      <c r="ZM616"/>
      <c r="ZN616"/>
      <c r="ZO616"/>
      <c r="ZP616"/>
      <c r="ZQ616"/>
      <c r="ZR616"/>
      <c r="ZS616"/>
      <c r="ZT616"/>
      <c r="ZU616"/>
      <c r="ZV616"/>
      <c r="ZW616"/>
      <c r="ZX616"/>
      <c r="ZY616"/>
      <c r="ZZ616"/>
      <c r="AAA616"/>
      <c r="AAB616"/>
      <c r="AAC616"/>
      <c r="AAD616"/>
      <c r="AAE616"/>
      <c r="AAF616"/>
      <c r="AAG616"/>
      <c r="AAH616"/>
      <c r="AAI616"/>
      <c r="AAJ616"/>
      <c r="AAK616"/>
      <c r="AAL616"/>
      <c r="AAM616"/>
      <c r="AAN616"/>
      <c r="AAO616"/>
      <c r="AAP616"/>
      <c r="AAQ616"/>
      <c r="AAR616"/>
      <c r="AAS616"/>
      <c r="AAT616"/>
      <c r="AAU616"/>
      <c r="AAV616"/>
      <c r="AAW616"/>
      <c r="AAX616"/>
      <c r="AAY616"/>
      <c r="AAZ616"/>
      <c r="ABA616"/>
      <c r="ABB616"/>
      <c r="ABC616"/>
      <c r="ABD616"/>
      <c r="ABE616"/>
      <c r="ABF616"/>
      <c r="ABG616"/>
      <c r="ABH616"/>
      <c r="ABI616"/>
      <c r="ABJ616"/>
      <c r="ABK616"/>
      <c r="ABL616"/>
      <c r="ABM616"/>
      <c r="ABN616"/>
      <c r="ABO616"/>
      <c r="ABP616"/>
      <c r="ABQ616"/>
      <c r="ABR616"/>
      <c r="ABS616"/>
      <c r="ABT616"/>
      <c r="ABU616"/>
      <c r="ABV616"/>
      <c r="ABW616"/>
      <c r="ABX616"/>
      <c r="ABY616"/>
      <c r="ABZ616"/>
      <c r="ACA616"/>
      <c r="ACB616"/>
      <c r="ACC616"/>
      <c r="ACD616"/>
      <c r="ACE616"/>
      <c r="ACF616"/>
      <c r="ACG616"/>
      <c r="ACH616"/>
      <c r="ACI616"/>
      <c r="ACJ616"/>
      <c r="ACK616"/>
      <c r="ACL616"/>
      <c r="ACM616"/>
      <c r="ACN616"/>
      <c r="ACO616"/>
      <c r="ACP616"/>
      <c r="ACQ616"/>
      <c r="ACR616"/>
      <c r="ACS616"/>
      <c r="ACT616"/>
      <c r="ACU616"/>
      <c r="ACV616"/>
      <c r="ACW616"/>
      <c r="ACX616"/>
      <c r="ACY616"/>
      <c r="ACZ616"/>
      <c r="ADA616"/>
      <c r="ADB616"/>
      <c r="ADC616"/>
      <c r="ADD616"/>
      <c r="ADE616"/>
      <c r="ADF616"/>
      <c r="ADG616"/>
      <c r="ADH616"/>
      <c r="ADI616"/>
      <c r="ADJ616"/>
      <c r="ADK616"/>
      <c r="ADL616"/>
      <c r="ADM616"/>
      <c r="ADN616"/>
      <c r="ADO616"/>
      <c r="ADP616"/>
      <c r="ADQ616"/>
      <c r="ADR616"/>
      <c r="ADS616"/>
      <c r="ADT616"/>
      <c r="ADU616"/>
      <c r="ADV616"/>
      <c r="ADW616"/>
      <c r="ADX616"/>
      <c r="ADY616"/>
      <c r="ADZ616"/>
      <c r="AEA616"/>
      <c r="AEB616"/>
      <c r="AEC616"/>
      <c r="AED616"/>
      <c r="AEE616"/>
      <c r="AEF616"/>
      <c r="AEG616"/>
      <c r="AEH616"/>
      <c r="AEI616"/>
      <c r="AEJ616"/>
      <c r="AEK616"/>
      <c r="AEL616"/>
      <c r="AEM616"/>
      <c r="AEN616"/>
      <c r="AEO616"/>
      <c r="AEP616"/>
      <c r="AEQ616"/>
      <c r="AER616"/>
      <c r="AES616"/>
      <c r="AET616"/>
      <c r="AEU616"/>
      <c r="AEV616"/>
      <c r="AEW616"/>
      <c r="AEX616"/>
      <c r="AEY616"/>
      <c r="AEZ616"/>
      <c r="AFA616"/>
      <c r="AFB616"/>
      <c r="AFC616"/>
      <c r="AFD616"/>
      <c r="AFE616"/>
      <c r="AFF616"/>
      <c r="AFG616"/>
      <c r="AFH616"/>
      <c r="AFI616"/>
      <c r="AFJ616"/>
      <c r="AFK616"/>
      <c r="AFL616"/>
      <c r="AFM616"/>
      <c r="AFN616"/>
      <c r="AFO616"/>
      <c r="AFP616"/>
      <c r="AFQ616"/>
      <c r="AFR616"/>
      <c r="AFS616"/>
      <c r="AFT616"/>
      <c r="AFU616"/>
      <c r="AFV616"/>
      <c r="AFW616"/>
      <c r="AFX616"/>
      <c r="AFY616"/>
      <c r="AFZ616"/>
      <c r="AGA616"/>
      <c r="AGB616"/>
      <c r="AGC616"/>
      <c r="AGD616"/>
      <c r="AGE616"/>
      <c r="AGF616"/>
      <c r="AGG616"/>
      <c r="AGH616"/>
      <c r="AGI616"/>
      <c r="AGJ616"/>
      <c r="AGK616"/>
      <c r="AGL616"/>
      <c r="AGM616"/>
      <c r="AGN616"/>
      <c r="AGO616"/>
      <c r="AGP616"/>
      <c r="AGQ616"/>
      <c r="AGR616"/>
      <c r="AGS616"/>
      <c r="AGT616"/>
      <c r="AGU616"/>
      <c r="AGV616"/>
      <c r="AGW616"/>
      <c r="AGX616"/>
      <c r="AGY616"/>
      <c r="AGZ616"/>
      <c r="AHA616"/>
      <c r="AHB616"/>
      <c r="AHC616"/>
      <c r="AHD616"/>
      <c r="AHE616"/>
      <c r="AHF616"/>
      <c r="AHG616"/>
      <c r="AHH616"/>
      <c r="AHI616"/>
      <c r="AHJ616"/>
      <c r="AHK616"/>
      <c r="AHL616"/>
      <c r="AHM616"/>
      <c r="AHN616"/>
      <c r="AHO616"/>
      <c r="AHP616"/>
      <c r="AHQ616"/>
      <c r="AHR616"/>
      <c r="AHS616"/>
      <c r="AHT616"/>
      <c r="AHU616"/>
      <c r="AHV616"/>
      <c r="AHW616"/>
      <c r="AHX616"/>
      <c r="AHY616"/>
      <c r="AHZ616"/>
      <c r="AIA616"/>
      <c r="AIB616"/>
      <c r="AIC616"/>
      <c r="AID616"/>
      <c r="AIE616"/>
      <c r="AIF616"/>
      <c r="AIG616"/>
      <c r="AIH616"/>
      <c r="AII616"/>
      <c r="AIJ616"/>
      <c r="AIK616"/>
      <c r="AIL616"/>
      <c r="AIM616"/>
      <c r="AIN616"/>
      <c r="AIO616"/>
      <c r="AIP616"/>
      <c r="AIQ616"/>
      <c r="AIR616"/>
      <c r="AIS616"/>
      <c r="AIT616"/>
      <c r="AIU616"/>
      <c r="AIV616"/>
      <c r="AIW616"/>
      <c r="AIX616"/>
      <c r="AIY616"/>
      <c r="AIZ616"/>
      <c r="AJA616"/>
      <c r="AJB616"/>
      <c r="AJC616"/>
      <c r="AJD616"/>
      <c r="AJE616"/>
      <c r="AJF616"/>
      <c r="AJG616"/>
      <c r="AJH616"/>
      <c r="AJI616"/>
      <c r="AJJ616"/>
      <c r="AJK616"/>
      <c r="AJL616"/>
      <c r="AJM616"/>
      <c r="AJN616"/>
      <c r="AJO616"/>
      <c r="AJP616"/>
      <c r="AJQ616"/>
      <c r="AJR616"/>
      <c r="AJS616"/>
      <c r="AJT616"/>
      <c r="AJU616"/>
      <c r="AJV616"/>
      <c r="AJW616"/>
      <c r="AJX616"/>
      <c r="AJY616"/>
      <c r="AJZ616"/>
      <c r="AKA616"/>
      <c r="AKB616"/>
      <c r="AKC616"/>
      <c r="AKD616"/>
      <c r="AKE616"/>
      <c r="AKF616"/>
      <c r="AKG616"/>
      <c r="AKH616"/>
      <c r="AKI616"/>
      <c r="AKJ616"/>
      <c r="AKK616"/>
      <c r="AKL616"/>
      <c r="AKM616"/>
      <c r="AKN616"/>
      <c r="AKO616"/>
      <c r="AKP616"/>
      <c r="AKQ616"/>
      <c r="AKR616"/>
      <c r="AKS616"/>
      <c r="AKT616"/>
      <c r="AKU616"/>
      <c r="AKV616"/>
      <c r="AKW616"/>
      <c r="AKX616"/>
      <c r="AKY616"/>
      <c r="AKZ616"/>
      <c r="ALA616"/>
      <c r="ALB616"/>
      <c r="ALC616"/>
      <c r="ALD616"/>
      <c r="ALE616"/>
      <c r="ALF616"/>
      <c r="ALG616"/>
      <c r="ALH616"/>
      <c r="ALI616"/>
      <c r="ALJ616"/>
      <c r="ALK616"/>
      <c r="ALL616"/>
      <c r="ALM616"/>
      <c r="ALN616"/>
      <c r="ALO616"/>
      <c r="ALP616"/>
      <c r="ALQ616"/>
      <c r="ALR616"/>
      <c r="ALS616"/>
      <c r="ALT616"/>
      <c r="ALU616"/>
      <c r="ALV616"/>
      <c r="ALW616"/>
      <c r="ALX616"/>
      <c r="ALY616"/>
      <c r="ALZ616"/>
      <c r="AMA616"/>
      <c r="AMB616"/>
      <c r="AMC616"/>
      <c r="AMD616"/>
      <c r="AME616"/>
      <c r="AMF616"/>
      <c r="AMG616"/>
      <c r="AMH616"/>
      <c r="AMI616"/>
      <c r="AMJ616"/>
    </row>
    <row r="617" spans="1:1024" ht="20" customHeight="1" x14ac:dyDescent="0.2">
      <c r="A617"/>
      <c r="B617"/>
      <c r="C617"/>
      <c r="D617"/>
      <c r="E617" s="2"/>
      <c r="F617" s="2"/>
      <c r="G617" s="271"/>
      <c r="H617" s="240"/>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c r="IW617"/>
      <c r="IX617"/>
      <c r="IY617"/>
      <c r="IZ617"/>
      <c r="JA617"/>
      <c r="JB617"/>
      <c r="JC617"/>
      <c r="JD617"/>
      <c r="JE617"/>
      <c r="JF617"/>
      <c r="JG617"/>
      <c r="JH617"/>
      <c r="JI617"/>
      <c r="JJ617"/>
      <c r="JK617"/>
      <c r="JL617"/>
      <c r="JM617"/>
      <c r="JN617"/>
      <c r="JO617"/>
      <c r="JP617"/>
      <c r="JQ617"/>
      <c r="JR617"/>
      <c r="JS617"/>
      <c r="JT617"/>
      <c r="JU617"/>
      <c r="JV617"/>
      <c r="JW617"/>
      <c r="JX617"/>
      <c r="JY617"/>
      <c r="JZ617"/>
      <c r="KA617"/>
      <c r="KB617"/>
      <c r="KC617"/>
      <c r="KD617"/>
      <c r="KE617"/>
      <c r="KF617"/>
      <c r="KG617"/>
      <c r="KH617"/>
      <c r="KI617"/>
      <c r="KJ617"/>
      <c r="KK617"/>
      <c r="KL617"/>
      <c r="KM617"/>
      <c r="KN617"/>
      <c r="KO617"/>
      <c r="KP617"/>
      <c r="KQ617"/>
      <c r="KR617"/>
      <c r="KS617"/>
      <c r="KT617"/>
      <c r="KU617"/>
      <c r="KV617"/>
      <c r="KW617"/>
      <c r="KX617"/>
      <c r="KY617"/>
      <c r="KZ617"/>
      <c r="LA617"/>
      <c r="LB617"/>
      <c r="LC617"/>
      <c r="LD617"/>
      <c r="LE617"/>
      <c r="LF617"/>
      <c r="LG617"/>
      <c r="LH617"/>
      <c r="LI617"/>
      <c r="LJ617"/>
      <c r="LK617"/>
      <c r="LL617"/>
      <c r="LM617"/>
      <c r="LN617"/>
      <c r="LO617"/>
      <c r="LP617"/>
      <c r="LQ617"/>
      <c r="LR617"/>
      <c r="LS617"/>
      <c r="LT617"/>
      <c r="LU617"/>
      <c r="LV617"/>
      <c r="LW617"/>
      <c r="LX617"/>
      <c r="LY617"/>
      <c r="LZ617"/>
      <c r="MA617"/>
      <c r="MB617"/>
      <c r="MC617"/>
      <c r="MD617"/>
      <c r="ME617"/>
      <c r="MF617"/>
      <c r="MG617"/>
      <c r="MH617"/>
      <c r="MI617"/>
      <c r="MJ617"/>
      <c r="MK617"/>
      <c r="ML617"/>
      <c r="MM617"/>
      <c r="MN617"/>
      <c r="MO617"/>
      <c r="MP617"/>
      <c r="MQ617"/>
      <c r="MR617"/>
      <c r="MS617"/>
      <c r="MT617"/>
      <c r="MU617"/>
      <c r="MV617"/>
      <c r="MW617"/>
      <c r="MX617"/>
      <c r="MY617"/>
      <c r="MZ617"/>
      <c r="NA617"/>
      <c r="NB617"/>
      <c r="NC617"/>
      <c r="ND617"/>
      <c r="NE617"/>
      <c r="NF617"/>
      <c r="NG617"/>
      <c r="NH617"/>
      <c r="NI617"/>
      <c r="NJ617"/>
      <c r="NK617"/>
      <c r="NL617"/>
      <c r="NM617"/>
      <c r="NN617"/>
      <c r="NO617"/>
      <c r="NP617"/>
      <c r="NQ617"/>
      <c r="NR617"/>
      <c r="NS617"/>
      <c r="NT617"/>
      <c r="NU617"/>
      <c r="NV617"/>
      <c r="NW617"/>
      <c r="NX617"/>
      <c r="NY617"/>
      <c r="NZ617"/>
      <c r="OA617"/>
      <c r="OB617"/>
      <c r="OC617"/>
      <c r="OD617"/>
      <c r="OE617"/>
      <c r="OF617"/>
      <c r="OG617"/>
      <c r="OH617"/>
      <c r="OI617"/>
      <c r="OJ617"/>
      <c r="OK617"/>
      <c r="OL617"/>
      <c r="OM617"/>
      <c r="ON617"/>
      <c r="OO617"/>
      <c r="OP617"/>
      <c r="OQ617"/>
      <c r="OR617"/>
      <c r="OS617"/>
      <c r="OT617"/>
      <c r="OU617"/>
      <c r="OV617"/>
      <c r="OW617"/>
      <c r="OX617"/>
      <c r="OY617"/>
      <c r="OZ617"/>
      <c r="PA617"/>
      <c r="PB617"/>
      <c r="PC617"/>
      <c r="PD617"/>
      <c r="PE617"/>
      <c r="PF617"/>
      <c r="PG617"/>
      <c r="PH617"/>
      <c r="PI617"/>
      <c r="PJ617"/>
      <c r="PK617"/>
      <c r="PL617"/>
      <c r="PM617"/>
      <c r="PN617"/>
      <c r="PO617"/>
      <c r="PP617"/>
      <c r="PQ617"/>
      <c r="PR617"/>
      <c r="PS617"/>
      <c r="PT617"/>
      <c r="PU617"/>
      <c r="PV617"/>
      <c r="PW617"/>
      <c r="PX617"/>
      <c r="PY617"/>
      <c r="PZ617"/>
      <c r="QA617"/>
      <c r="QB617"/>
      <c r="QC617"/>
      <c r="QD617"/>
      <c r="QE617"/>
      <c r="QF617"/>
      <c r="QG617"/>
      <c r="QH617"/>
      <c r="QI617"/>
      <c r="QJ617"/>
      <c r="QK617"/>
      <c r="QL617"/>
      <c r="QM617"/>
      <c r="QN617"/>
      <c r="QO617"/>
      <c r="QP617"/>
      <c r="QQ617"/>
      <c r="QR617"/>
      <c r="QS617"/>
      <c r="QT617"/>
      <c r="QU617"/>
      <c r="QV617"/>
      <c r="QW617"/>
      <c r="QX617"/>
      <c r="QY617"/>
      <c r="QZ617"/>
      <c r="RA617"/>
      <c r="RB617"/>
      <c r="RC617"/>
      <c r="RD617"/>
      <c r="RE617"/>
      <c r="RF617"/>
      <c r="RG617"/>
      <c r="RH617"/>
      <c r="RI617"/>
      <c r="RJ617"/>
      <c r="RK617"/>
      <c r="RL617"/>
      <c r="RM617"/>
      <c r="RN617"/>
      <c r="RO617"/>
      <c r="RP617"/>
      <c r="RQ617"/>
      <c r="RR617"/>
      <c r="RS617"/>
      <c r="RT617"/>
      <c r="RU617"/>
      <c r="RV617"/>
      <c r="RW617"/>
      <c r="RX617"/>
      <c r="RY617"/>
      <c r="RZ617"/>
      <c r="SA617"/>
      <c r="SB617"/>
      <c r="SC617"/>
      <c r="SD617"/>
      <c r="SE617"/>
      <c r="SF617"/>
      <c r="SG617"/>
      <c r="SH617"/>
      <c r="SI617"/>
      <c r="SJ617"/>
      <c r="SK617"/>
      <c r="SL617"/>
      <c r="SM617"/>
      <c r="SN617"/>
      <c r="SO617"/>
      <c r="SP617"/>
      <c r="SQ617"/>
      <c r="SR617"/>
      <c r="SS617"/>
      <c r="ST617"/>
      <c r="SU617"/>
      <c r="SV617"/>
      <c r="SW617"/>
      <c r="SX617"/>
      <c r="SY617"/>
      <c r="SZ617"/>
      <c r="TA617"/>
      <c r="TB617"/>
      <c r="TC617"/>
      <c r="TD617"/>
      <c r="TE617"/>
      <c r="TF617"/>
      <c r="TG617"/>
      <c r="TH617"/>
      <c r="TI617"/>
      <c r="TJ617"/>
      <c r="TK617"/>
      <c r="TL617"/>
      <c r="TM617"/>
      <c r="TN617"/>
      <c r="TO617"/>
      <c r="TP617"/>
      <c r="TQ617"/>
      <c r="TR617"/>
      <c r="TS617"/>
      <c r="TT617"/>
      <c r="TU617"/>
      <c r="TV617"/>
      <c r="TW617"/>
      <c r="TX617"/>
      <c r="TY617"/>
      <c r="TZ617"/>
      <c r="UA617"/>
      <c r="UB617"/>
      <c r="UC617"/>
      <c r="UD617"/>
      <c r="UE617"/>
      <c r="UF617"/>
      <c r="UG617"/>
      <c r="UH617"/>
      <c r="UI617"/>
      <c r="UJ617"/>
      <c r="UK617"/>
      <c r="UL617"/>
      <c r="UM617"/>
      <c r="UN617"/>
      <c r="UO617"/>
      <c r="UP617"/>
      <c r="UQ617"/>
      <c r="UR617"/>
      <c r="US617"/>
      <c r="UT617"/>
      <c r="UU617"/>
      <c r="UV617"/>
      <c r="UW617"/>
      <c r="UX617"/>
      <c r="UY617"/>
      <c r="UZ617"/>
      <c r="VA617"/>
      <c r="VB617"/>
      <c r="VC617"/>
      <c r="VD617"/>
      <c r="VE617"/>
      <c r="VF617"/>
      <c r="VG617"/>
      <c r="VH617"/>
      <c r="VI617"/>
      <c r="VJ617"/>
      <c r="VK617"/>
      <c r="VL617"/>
      <c r="VM617"/>
      <c r="VN617"/>
      <c r="VO617"/>
      <c r="VP617"/>
      <c r="VQ617"/>
      <c r="VR617"/>
      <c r="VS617"/>
      <c r="VT617"/>
      <c r="VU617"/>
      <c r="VV617"/>
      <c r="VW617"/>
      <c r="VX617"/>
      <c r="VY617"/>
      <c r="VZ617"/>
      <c r="WA617"/>
      <c r="WB617"/>
      <c r="WC617"/>
      <c r="WD617"/>
      <c r="WE617"/>
      <c r="WF617"/>
      <c r="WG617"/>
      <c r="WH617"/>
      <c r="WI617"/>
      <c r="WJ617"/>
      <c r="WK617"/>
      <c r="WL617"/>
      <c r="WM617"/>
      <c r="WN617"/>
      <c r="WO617"/>
      <c r="WP617"/>
      <c r="WQ617"/>
      <c r="WR617"/>
      <c r="WS617"/>
      <c r="WT617"/>
      <c r="WU617"/>
      <c r="WV617"/>
      <c r="WW617"/>
      <c r="WX617"/>
      <c r="WY617"/>
      <c r="WZ617"/>
      <c r="XA617"/>
      <c r="XB617"/>
      <c r="XC617"/>
      <c r="XD617"/>
      <c r="XE617"/>
      <c r="XF617"/>
      <c r="XG617"/>
      <c r="XH617"/>
      <c r="XI617"/>
      <c r="XJ617"/>
      <c r="XK617"/>
      <c r="XL617"/>
      <c r="XM617"/>
      <c r="XN617"/>
      <c r="XO617"/>
      <c r="XP617"/>
      <c r="XQ617"/>
      <c r="XR617"/>
      <c r="XS617"/>
      <c r="XT617"/>
      <c r="XU617"/>
      <c r="XV617"/>
      <c r="XW617"/>
      <c r="XX617"/>
      <c r="XY617"/>
      <c r="XZ617"/>
      <c r="YA617"/>
      <c r="YB617"/>
      <c r="YC617"/>
      <c r="YD617"/>
      <c r="YE617"/>
      <c r="YF617"/>
      <c r="YG617"/>
      <c r="YH617"/>
      <c r="YI617"/>
      <c r="YJ617"/>
      <c r="YK617"/>
      <c r="YL617"/>
      <c r="YM617"/>
      <c r="YN617"/>
      <c r="YO617"/>
      <c r="YP617"/>
      <c r="YQ617"/>
      <c r="YR617"/>
      <c r="YS617"/>
      <c r="YT617"/>
      <c r="YU617"/>
      <c r="YV617"/>
      <c r="YW617"/>
      <c r="YX617"/>
      <c r="YY617"/>
      <c r="YZ617"/>
      <c r="ZA617"/>
      <c r="ZB617"/>
      <c r="ZC617"/>
      <c r="ZD617"/>
      <c r="ZE617"/>
      <c r="ZF617"/>
      <c r="ZG617"/>
      <c r="ZH617"/>
      <c r="ZI617"/>
      <c r="ZJ617"/>
      <c r="ZK617"/>
      <c r="ZL617"/>
      <c r="ZM617"/>
      <c r="ZN617"/>
      <c r="ZO617"/>
      <c r="ZP617"/>
      <c r="ZQ617"/>
      <c r="ZR617"/>
      <c r="ZS617"/>
      <c r="ZT617"/>
      <c r="ZU617"/>
      <c r="ZV617"/>
      <c r="ZW617"/>
      <c r="ZX617"/>
      <c r="ZY617"/>
      <c r="ZZ617"/>
      <c r="AAA617"/>
      <c r="AAB617"/>
      <c r="AAC617"/>
      <c r="AAD617"/>
      <c r="AAE617"/>
      <c r="AAF617"/>
      <c r="AAG617"/>
      <c r="AAH617"/>
      <c r="AAI617"/>
      <c r="AAJ617"/>
      <c r="AAK617"/>
      <c r="AAL617"/>
      <c r="AAM617"/>
      <c r="AAN617"/>
      <c r="AAO617"/>
      <c r="AAP617"/>
      <c r="AAQ617"/>
      <c r="AAR617"/>
      <c r="AAS617"/>
      <c r="AAT617"/>
      <c r="AAU617"/>
      <c r="AAV617"/>
      <c r="AAW617"/>
      <c r="AAX617"/>
      <c r="AAY617"/>
      <c r="AAZ617"/>
      <c r="ABA617"/>
      <c r="ABB617"/>
      <c r="ABC617"/>
      <c r="ABD617"/>
      <c r="ABE617"/>
      <c r="ABF617"/>
      <c r="ABG617"/>
      <c r="ABH617"/>
      <c r="ABI617"/>
      <c r="ABJ617"/>
      <c r="ABK617"/>
      <c r="ABL617"/>
      <c r="ABM617"/>
      <c r="ABN617"/>
      <c r="ABO617"/>
      <c r="ABP617"/>
      <c r="ABQ617"/>
      <c r="ABR617"/>
      <c r="ABS617"/>
      <c r="ABT617"/>
      <c r="ABU617"/>
      <c r="ABV617"/>
      <c r="ABW617"/>
      <c r="ABX617"/>
      <c r="ABY617"/>
      <c r="ABZ617"/>
      <c r="ACA617"/>
      <c r="ACB617"/>
      <c r="ACC617"/>
      <c r="ACD617"/>
      <c r="ACE617"/>
      <c r="ACF617"/>
      <c r="ACG617"/>
      <c r="ACH617"/>
      <c r="ACI617"/>
      <c r="ACJ617"/>
      <c r="ACK617"/>
      <c r="ACL617"/>
      <c r="ACM617"/>
      <c r="ACN617"/>
      <c r="ACO617"/>
      <c r="ACP617"/>
      <c r="ACQ617"/>
      <c r="ACR617"/>
      <c r="ACS617"/>
      <c r="ACT617"/>
      <c r="ACU617"/>
      <c r="ACV617"/>
      <c r="ACW617"/>
      <c r="ACX617"/>
      <c r="ACY617"/>
      <c r="ACZ617"/>
      <c r="ADA617"/>
      <c r="ADB617"/>
      <c r="ADC617"/>
      <c r="ADD617"/>
      <c r="ADE617"/>
      <c r="ADF617"/>
      <c r="ADG617"/>
      <c r="ADH617"/>
      <c r="ADI617"/>
      <c r="ADJ617"/>
      <c r="ADK617"/>
      <c r="ADL617"/>
      <c r="ADM617"/>
      <c r="ADN617"/>
      <c r="ADO617"/>
      <c r="ADP617"/>
      <c r="ADQ617"/>
      <c r="ADR617"/>
      <c r="ADS617"/>
      <c r="ADT617"/>
      <c r="ADU617"/>
      <c r="ADV617"/>
      <c r="ADW617"/>
      <c r="ADX617"/>
      <c r="ADY617"/>
      <c r="ADZ617"/>
      <c r="AEA617"/>
      <c r="AEB617"/>
      <c r="AEC617"/>
      <c r="AED617"/>
      <c r="AEE617"/>
      <c r="AEF617"/>
      <c r="AEG617"/>
      <c r="AEH617"/>
      <c r="AEI617"/>
      <c r="AEJ617"/>
      <c r="AEK617"/>
      <c r="AEL617"/>
      <c r="AEM617"/>
      <c r="AEN617"/>
      <c r="AEO617"/>
      <c r="AEP617"/>
      <c r="AEQ617"/>
      <c r="AER617"/>
      <c r="AES617"/>
      <c r="AET617"/>
      <c r="AEU617"/>
      <c r="AEV617"/>
      <c r="AEW617"/>
      <c r="AEX617"/>
      <c r="AEY617"/>
      <c r="AEZ617"/>
      <c r="AFA617"/>
      <c r="AFB617"/>
      <c r="AFC617"/>
      <c r="AFD617"/>
      <c r="AFE617"/>
      <c r="AFF617"/>
      <c r="AFG617"/>
      <c r="AFH617"/>
      <c r="AFI617"/>
      <c r="AFJ617"/>
      <c r="AFK617"/>
      <c r="AFL617"/>
      <c r="AFM617"/>
      <c r="AFN617"/>
      <c r="AFO617"/>
      <c r="AFP617"/>
      <c r="AFQ617"/>
      <c r="AFR617"/>
      <c r="AFS617"/>
      <c r="AFT617"/>
      <c r="AFU617"/>
      <c r="AFV617"/>
      <c r="AFW617"/>
      <c r="AFX617"/>
      <c r="AFY617"/>
      <c r="AFZ617"/>
      <c r="AGA617"/>
      <c r="AGB617"/>
      <c r="AGC617"/>
      <c r="AGD617"/>
      <c r="AGE617"/>
      <c r="AGF617"/>
      <c r="AGG617"/>
      <c r="AGH617"/>
      <c r="AGI617"/>
      <c r="AGJ617"/>
      <c r="AGK617"/>
      <c r="AGL617"/>
      <c r="AGM617"/>
      <c r="AGN617"/>
      <c r="AGO617"/>
      <c r="AGP617"/>
      <c r="AGQ617"/>
      <c r="AGR617"/>
      <c r="AGS617"/>
      <c r="AGT617"/>
      <c r="AGU617"/>
      <c r="AGV617"/>
      <c r="AGW617"/>
      <c r="AGX617"/>
      <c r="AGY617"/>
      <c r="AGZ617"/>
      <c r="AHA617"/>
      <c r="AHB617"/>
      <c r="AHC617"/>
      <c r="AHD617"/>
      <c r="AHE617"/>
      <c r="AHF617"/>
      <c r="AHG617"/>
      <c r="AHH617"/>
      <c r="AHI617"/>
      <c r="AHJ617"/>
      <c r="AHK617"/>
      <c r="AHL617"/>
      <c r="AHM617"/>
      <c r="AHN617"/>
      <c r="AHO617"/>
      <c r="AHP617"/>
      <c r="AHQ617"/>
      <c r="AHR617"/>
      <c r="AHS617"/>
      <c r="AHT617"/>
      <c r="AHU617"/>
      <c r="AHV617"/>
      <c r="AHW617"/>
      <c r="AHX617"/>
      <c r="AHY617"/>
      <c r="AHZ617"/>
      <c r="AIA617"/>
      <c r="AIB617"/>
      <c r="AIC617"/>
      <c r="AID617"/>
      <c r="AIE617"/>
      <c r="AIF617"/>
      <c r="AIG617"/>
      <c r="AIH617"/>
      <c r="AII617"/>
      <c r="AIJ617"/>
      <c r="AIK617"/>
      <c r="AIL617"/>
      <c r="AIM617"/>
      <c r="AIN617"/>
      <c r="AIO617"/>
      <c r="AIP617"/>
      <c r="AIQ617"/>
      <c r="AIR617"/>
      <c r="AIS617"/>
      <c r="AIT617"/>
      <c r="AIU617"/>
      <c r="AIV617"/>
      <c r="AIW617"/>
      <c r="AIX617"/>
      <c r="AIY617"/>
      <c r="AIZ617"/>
      <c r="AJA617"/>
      <c r="AJB617"/>
      <c r="AJC617"/>
      <c r="AJD617"/>
      <c r="AJE617"/>
      <c r="AJF617"/>
      <c r="AJG617"/>
      <c r="AJH617"/>
      <c r="AJI617"/>
      <c r="AJJ617"/>
      <c r="AJK617"/>
      <c r="AJL617"/>
      <c r="AJM617"/>
      <c r="AJN617"/>
      <c r="AJO617"/>
      <c r="AJP617"/>
      <c r="AJQ617"/>
      <c r="AJR617"/>
      <c r="AJS617"/>
      <c r="AJT617"/>
      <c r="AJU617"/>
      <c r="AJV617"/>
      <c r="AJW617"/>
      <c r="AJX617"/>
      <c r="AJY617"/>
      <c r="AJZ617"/>
      <c r="AKA617"/>
      <c r="AKB617"/>
      <c r="AKC617"/>
      <c r="AKD617"/>
      <c r="AKE617"/>
      <c r="AKF617"/>
      <c r="AKG617"/>
      <c r="AKH617"/>
      <c r="AKI617"/>
      <c r="AKJ617"/>
      <c r="AKK617"/>
      <c r="AKL617"/>
      <c r="AKM617"/>
      <c r="AKN617"/>
      <c r="AKO617"/>
      <c r="AKP617"/>
      <c r="AKQ617"/>
      <c r="AKR617"/>
      <c r="AKS617"/>
      <c r="AKT617"/>
      <c r="AKU617"/>
      <c r="AKV617"/>
      <c r="AKW617"/>
      <c r="AKX617"/>
      <c r="AKY617"/>
      <c r="AKZ617"/>
      <c r="ALA617"/>
      <c r="ALB617"/>
      <c r="ALC617"/>
      <c r="ALD617"/>
      <c r="ALE617"/>
      <c r="ALF617"/>
      <c r="ALG617"/>
      <c r="ALH617"/>
      <c r="ALI617"/>
      <c r="ALJ617"/>
      <c r="ALK617"/>
      <c r="ALL617"/>
      <c r="ALM617"/>
      <c r="ALN617"/>
      <c r="ALO617"/>
      <c r="ALP617"/>
      <c r="ALQ617"/>
      <c r="ALR617"/>
      <c r="ALS617"/>
      <c r="ALT617"/>
      <c r="ALU617"/>
      <c r="ALV617"/>
      <c r="ALW617"/>
      <c r="ALX617"/>
      <c r="ALY617"/>
      <c r="ALZ617"/>
      <c r="AMA617"/>
      <c r="AMB617"/>
      <c r="AMC617"/>
      <c r="AMD617"/>
      <c r="AME617"/>
      <c r="AMF617"/>
      <c r="AMG617"/>
      <c r="AMH617"/>
      <c r="AMI617"/>
      <c r="AMJ617"/>
    </row>
    <row r="618" spans="1:1024" ht="20" customHeight="1" x14ac:dyDescent="0.2">
      <c r="A618"/>
      <c r="B618"/>
      <c r="C618"/>
      <c r="D618"/>
      <c r="E618" s="2"/>
      <c r="F618" s="2"/>
      <c r="G618" s="271"/>
      <c r="H618" s="240"/>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c r="IW618"/>
      <c r="IX618"/>
      <c r="IY618"/>
      <c r="IZ618"/>
      <c r="JA618"/>
      <c r="JB618"/>
      <c r="JC618"/>
      <c r="JD618"/>
      <c r="JE618"/>
      <c r="JF618"/>
      <c r="JG618"/>
      <c r="JH618"/>
      <c r="JI618"/>
      <c r="JJ618"/>
      <c r="JK618"/>
      <c r="JL618"/>
      <c r="JM618"/>
      <c r="JN618"/>
      <c r="JO618"/>
      <c r="JP618"/>
      <c r="JQ618"/>
      <c r="JR618"/>
      <c r="JS618"/>
      <c r="JT618"/>
      <c r="JU618"/>
      <c r="JV618"/>
      <c r="JW618"/>
      <c r="JX618"/>
      <c r="JY618"/>
      <c r="JZ618"/>
      <c r="KA618"/>
      <c r="KB618"/>
      <c r="KC618"/>
      <c r="KD618"/>
      <c r="KE618"/>
      <c r="KF618"/>
      <c r="KG618"/>
      <c r="KH618"/>
      <c r="KI618"/>
      <c r="KJ618"/>
      <c r="KK618"/>
      <c r="KL618"/>
      <c r="KM618"/>
      <c r="KN618"/>
      <c r="KO618"/>
      <c r="KP618"/>
      <c r="KQ618"/>
      <c r="KR618"/>
      <c r="KS618"/>
      <c r="KT618"/>
      <c r="KU618"/>
      <c r="KV618"/>
      <c r="KW618"/>
      <c r="KX618"/>
      <c r="KY618"/>
      <c r="KZ618"/>
      <c r="LA618"/>
      <c r="LB618"/>
      <c r="LC618"/>
      <c r="LD618"/>
      <c r="LE618"/>
      <c r="LF618"/>
      <c r="LG618"/>
      <c r="LH618"/>
      <c r="LI618"/>
      <c r="LJ618"/>
      <c r="LK618"/>
      <c r="LL618"/>
      <c r="LM618"/>
      <c r="LN618"/>
      <c r="LO618"/>
      <c r="LP618"/>
      <c r="LQ618"/>
      <c r="LR618"/>
      <c r="LS618"/>
      <c r="LT618"/>
      <c r="LU618"/>
      <c r="LV618"/>
      <c r="LW618"/>
      <c r="LX618"/>
      <c r="LY618"/>
      <c r="LZ618"/>
      <c r="MA618"/>
      <c r="MB618"/>
      <c r="MC618"/>
      <c r="MD618"/>
      <c r="ME618"/>
      <c r="MF618"/>
      <c r="MG618"/>
      <c r="MH618"/>
      <c r="MI618"/>
      <c r="MJ618"/>
      <c r="MK618"/>
      <c r="ML618"/>
      <c r="MM618"/>
      <c r="MN618"/>
      <c r="MO618"/>
      <c r="MP618"/>
      <c r="MQ618"/>
      <c r="MR618"/>
      <c r="MS618"/>
      <c r="MT618"/>
      <c r="MU618"/>
      <c r="MV618"/>
      <c r="MW618"/>
      <c r="MX618"/>
      <c r="MY618"/>
      <c r="MZ618"/>
      <c r="NA618"/>
      <c r="NB618"/>
      <c r="NC618"/>
      <c r="ND618"/>
      <c r="NE618"/>
      <c r="NF618"/>
      <c r="NG618"/>
      <c r="NH618"/>
      <c r="NI618"/>
      <c r="NJ618"/>
      <c r="NK618"/>
      <c r="NL618"/>
      <c r="NM618"/>
      <c r="NN618"/>
      <c r="NO618"/>
      <c r="NP618"/>
      <c r="NQ618"/>
      <c r="NR618"/>
      <c r="NS618"/>
      <c r="NT618"/>
      <c r="NU618"/>
      <c r="NV618"/>
      <c r="NW618"/>
      <c r="NX618"/>
      <c r="NY618"/>
      <c r="NZ618"/>
      <c r="OA618"/>
      <c r="OB618"/>
      <c r="OC618"/>
      <c r="OD618"/>
      <c r="OE618"/>
      <c r="OF618"/>
      <c r="OG618"/>
      <c r="OH618"/>
      <c r="OI618"/>
      <c r="OJ618"/>
      <c r="OK618"/>
      <c r="OL618"/>
      <c r="OM618"/>
      <c r="ON618"/>
      <c r="OO618"/>
      <c r="OP618"/>
      <c r="OQ618"/>
      <c r="OR618"/>
      <c r="OS618"/>
      <c r="OT618"/>
      <c r="OU618"/>
      <c r="OV618"/>
      <c r="OW618"/>
      <c r="OX618"/>
      <c r="OY618"/>
      <c r="OZ618"/>
      <c r="PA618"/>
      <c r="PB618"/>
      <c r="PC618"/>
      <c r="PD618"/>
      <c r="PE618"/>
      <c r="PF618"/>
      <c r="PG618"/>
      <c r="PH618"/>
      <c r="PI618"/>
      <c r="PJ618"/>
      <c r="PK618"/>
      <c r="PL618"/>
      <c r="PM618"/>
      <c r="PN618"/>
      <c r="PO618"/>
      <c r="PP618"/>
      <c r="PQ618"/>
      <c r="PR618"/>
      <c r="PS618"/>
      <c r="PT618"/>
      <c r="PU618"/>
      <c r="PV618"/>
      <c r="PW618"/>
      <c r="PX618"/>
      <c r="PY618"/>
      <c r="PZ618"/>
      <c r="QA618"/>
      <c r="QB618"/>
      <c r="QC618"/>
      <c r="QD618"/>
      <c r="QE618"/>
      <c r="QF618"/>
      <c r="QG618"/>
      <c r="QH618"/>
      <c r="QI618"/>
      <c r="QJ618"/>
      <c r="QK618"/>
      <c r="QL618"/>
      <c r="QM618"/>
      <c r="QN618"/>
      <c r="QO618"/>
      <c r="QP618"/>
      <c r="QQ618"/>
      <c r="QR618"/>
      <c r="QS618"/>
      <c r="QT618"/>
      <c r="QU618"/>
      <c r="QV618"/>
      <c r="QW618"/>
      <c r="QX618"/>
      <c r="QY618"/>
      <c r="QZ618"/>
      <c r="RA618"/>
      <c r="RB618"/>
      <c r="RC618"/>
      <c r="RD618"/>
      <c r="RE618"/>
      <c r="RF618"/>
      <c r="RG618"/>
      <c r="RH618"/>
      <c r="RI618"/>
      <c r="RJ618"/>
      <c r="RK618"/>
      <c r="RL618"/>
      <c r="RM618"/>
      <c r="RN618"/>
      <c r="RO618"/>
      <c r="RP618"/>
      <c r="RQ618"/>
      <c r="RR618"/>
      <c r="RS618"/>
      <c r="RT618"/>
      <c r="RU618"/>
      <c r="RV618"/>
      <c r="RW618"/>
      <c r="RX618"/>
      <c r="RY618"/>
      <c r="RZ618"/>
      <c r="SA618"/>
      <c r="SB618"/>
      <c r="SC618"/>
      <c r="SD618"/>
      <c r="SE618"/>
      <c r="SF618"/>
      <c r="SG618"/>
      <c r="SH618"/>
      <c r="SI618"/>
      <c r="SJ618"/>
      <c r="SK618"/>
      <c r="SL618"/>
      <c r="SM618"/>
      <c r="SN618"/>
      <c r="SO618"/>
      <c r="SP618"/>
      <c r="SQ618"/>
      <c r="SR618"/>
      <c r="SS618"/>
      <c r="ST618"/>
      <c r="SU618"/>
      <c r="SV618"/>
      <c r="SW618"/>
      <c r="SX618"/>
      <c r="SY618"/>
      <c r="SZ618"/>
      <c r="TA618"/>
      <c r="TB618"/>
      <c r="TC618"/>
      <c r="TD618"/>
      <c r="TE618"/>
      <c r="TF618"/>
      <c r="TG618"/>
      <c r="TH618"/>
      <c r="TI618"/>
      <c r="TJ618"/>
      <c r="TK618"/>
      <c r="TL618"/>
      <c r="TM618"/>
      <c r="TN618"/>
      <c r="TO618"/>
      <c r="TP618"/>
      <c r="TQ618"/>
      <c r="TR618"/>
      <c r="TS618"/>
      <c r="TT618"/>
      <c r="TU618"/>
      <c r="TV618"/>
      <c r="TW618"/>
      <c r="TX618"/>
      <c r="TY618"/>
      <c r="TZ618"/>
      <c r="UA618"/>
      <c r="UB618"/>
      <c r="UC618"/>
      <c r="UD618"/>
      <c r="UE618"/>
      <c r="UF618"/>
      <c r="UG618"/>
      <c r="UH618"/>
      <c r="UI618"/>
      <c r="UJ618"/>
      <c r="UK618"/>
      <c r="UL618"/>
      <c r="UM618"/>
      <c r="UN618"/>
      <c r="UO618"/>
      <c r="UP618"/>
      <c r="UQ618"/>
      <c r="UR618"/>
      <c r="US618"/>
      <c r="UT618"/>
      <c r="UU618"/>
      <c r="UV618"/>
      <c r="UW618"/>
      <c r="UX618"/>
      <c r="UY618"/>
      <c r="UZ618"/>
      <c r="VA618"/>
      <c r="VB618"/>
      <c r="VC618"/>
      <c r="VD618"/>
      <c r="VE618"/>
      <c r="VF618"/>
      <c r="VG618"/>
      <c r="VH618"/>
      <c r="VI618"/>
      <c r="VJ618"/>
      <c r="VK618"/>
      <c r="VL618"/>
      <c r="VM618"/>
      <c r="VN618"/>
      <c r="VO618"/>
      <c r="VP618"/>
      <c r="VQ618"/>
      <c r="VR618"/>
      <c r="VS618"/>
      <c r="VT618"/>
      <c r="VU618"/>
      <c r="VV618"/>
      <c r="VW618"/>
      <c r="VX618"/>
      <c r="VY618"/>
      <c r="VZ618"/>
      <c r="WA618"/>
      <c r="WB618"/>
      <c r="WC618"/>
      <c r="WD618"/>
      <c r="WE618"/>
      <c r="WF618"/>
      <c r="WG618"/>
      <c r="WH618"/>
      <c r="WI618"/>
      <c r="WJ618"/>
      <c r="WK618"/>
      <c r="WL618"/>
      <c r="WM618"/>
      <c r="WN618"/>
      <c r="WO618"/>
      <c r="WP618"/>
      <c r="WQ618"/>
      <c r="WR618"/>
      <c r="WS618"/>
      <c r="WT618"/>
      <c r="WU618"/>
      <c r="WV618"/>
      <c r="WW618"/>
      <c r="WX618"/>
      <c r="WY618"/>
      <c r="WZ618"/>
      <c r="XA618"/>
      <c r="XB618"/>
      <c r="XC618"/>
      <c r="XD618"/>
      <c r="XE618"/>
      <c r="XF618"/>
      <c r="XG618"/>
      <c r="XH618"/>
      <c r="XI618"/>
      <c r="XJ618"/>
      <c r="XK618"/>
      <c r="XL618"/>
      <c r="XM618"/>
      <c r="XN618"/>
      <c r="XO618"/>
      <c r="XP618"/>
      <c r="XQ618"/>
      <c r="XR618"/>
      <c r="XS618"/>
      <c r="XT618"/>
      <c r="XU618"/>
      <c r="XV618"/>
      <c r="XW618"/>
      <c r="XX618"/>
      <c r="XY618"/>
      <c r="XZ618"/>
      <c r="YA618"/>
      <c r="YB618"/>
      <c r="YC618"/>
      <c r="YD618"/>
      <c r="YE618"/>
      <c r="YF618"/>
      <c r="YG618"/>
      <c r="YH618"/>
      <c r="YI618"/>
      <c r="YJ618"/>
      <c r="YK618"/>
      <c r="YL618"/>
      <c r="YM618"/>
      <c r="YN618"/>
      <c r="YO618"/>
      <c r="YP618"/>
      <c r="YQ618"/>
      <c r="YR618"/>
      <c r="YS618"/>
      <c r="YT618"/>
      <c r="YU618"/>
      <c r="YV618"/>
      <c r="YW618"/>
      <c r="YX618"/>
      <c r="YY618"/>
      <c r="YZ618"/>
      <c r="ZA618"/>
      <c r="ZB618"/>
      <c r="ZC618"/>
      <c r="ZD618"/>
      <c r="ZE618"/>
      <c r="ZF618"/>
      <c r="ZG618"/>
      <c r="ZH618"/>
      <c r="ZI618"/>
      <c r="ZJ618"/>
      <c r="ZK618"/>
      <c r="ZL618"/>
      <c r="ZM618"/>
      <c r="ZN618"/>
      <c r="ZO618"/>
      <c r="ZP618"/>
      <c r="ZQ618"/>
      <c r="ZR618"/>
      <c r="ZS618"/>
      <c r="ZT618"/>
      <c r="ZU618"/>
      <c r="ZV618"/>
      <c r="ZW618"/>
      <c r="ZX618"/>
      <c r="ZY618"/>
      <c r="ZZ618"/>
      <c r="AAA618"/>
      <c r="AAB618"/>
      <c r="AAC618"/>
      <c r="AAD618"/>
      <c r="AAE618"/>
      <c r="AAF618"/>
      <c r="AAG618"/>
      <c r="AAH618"/>
      <c r="AAI618"/>
      <c r="AAJ618"/>
      <c r="AAK618"/>
      <c r="AAL618"/>
      <c r="AAM618"/>
      <c r="AAN618"/>
      <c r="AAO618"/>
      <c r="AAP618"/>
      <c r="AAQ618"/>
      <c r="AAR618"/>
      <c r="AAS618"/>
      <c r="AAT618"/>
      <c r="AAU618"/>
      <c r="AAV618"/>
      <c r="AAW618"/>
      <c r="AAX618"/>
      <c r="AAY618"/>
      <c r="AAZ618"/>
      <c r="ABA618"/>
      <c r="ABB618"/>
      <c r="ABC618"/>
      <c r="ABD618"/>
      <c r="ABE618"/>
      <c r="ABF618"/>
      <c r="ABG618"/>
      <c r="ABH618"/>
      <c r="ABI618"/>
      <c r="ABJ618"/>
      <c r="ABK618"/>
      <c r="ABL618"/>
      <c r="ABM618"/>
      <c r="ABN618"/>
      <c r="ABO618"/>
      <c r="ABP618"/>
      <c r="ABQ618"/>
      <c r="ABR618"/>
      <c r="ABS618"/>
      <c r="ABT618"/>
      <c r="ABU618"/>
      <c r="ABV618"/>
      <c r="ABW618"/>
      <c r="ABX618"/>
      <c r="ABY618"/>
      <c r="ABZ618"/>
      <c r="ACA618"/>
      <c r="ACB618"/>
      <c r="ACC618"/>
      <c r="ACD618"/>
      <c r="ACE618"/>
      <c r="ACF618"/>
      <c r="ACG618"/>
      <c r="ACH618"/>
      <c r="ACI618"/>
      <c r="ACJ618"/>
      <c r="ACK618"/>
      <c r="ACL618"/>
      <c r="ACM618"/>
      <c r="ACN618"/>
      <c r="ACO618"/>
      <c r="ACP618"/>
      <c r="ACQ618"/>
      <c r="ACR618"/>
      <c r="ACS618"/>
      <c r="ACT618"/>
      <c r="ACU618"/>
      <c r="ACV618"/>
      <c r="ACW618"/>
      <c r="ACX618"/>
      <c r="ACY618"/>
      <c r="ACZ618"/>
      <c r="ADA618"/>
      <c r="ADB618"/>
      <c r="ADC618"/>
      <c r="ADD618"/>
      <c r="ADE618"/>
      <c r="ADF618"/>
      <c r="ADG618"/>
      <c r="ADH618"/>
      <c r="ADI618"/>
      <c r="ADJ618"/>
      <c r="ADK618"/>
      <c r="ADL618"/>
      <c r="ADM618"/>
      <c r="ADN618"/>
      <c r="ADO618"/>
      <c r="ADP618"/>
      <c r="ADQ618"/>
      <c r="ADR618"/>
      <c r="ADS618"/>
      <c r="ADT618"/>
      <c r="ADU618"/>
      <c r="ADV618"/>
      <c r="ADW618"/>
      <c r="ADX618"/>
      <c r="ADY618"/>
      <c r="ADZ618"/>
      <c r="AEA618"/>
      <c r="AEB618"/>
      <c r="AEC618"/>
      <c r="AED618"/>
      <c r="AEE618"/>
      <c r="AEF618"/>
      <c r="AEG618"/>
      <c r="AEH618"/>
      <c r="AEI618"/>
      <c r="AEJ618"/>
      <c r="AEK618"/>
      <c r="AEL618"/>
      <c r="AEM618"/>
      <c r="AEN618"/>
      <c r="AEO618"/>
      <c r="AEP618"/>
      <c r="AEQ618"/>
      <c r="AER618"/>
      <c r="AES618"/>
      <c r="AET618"/>
      <c r="AEU618"/>
      <c r="AEV618"/>
      <c r="AEW618"/>
      <c r="AEX618"/>
      <c r="AEY618"/>
      <c r="AEZ618"/>
      <c r="AFA618"/>
      <c r="AFB618"/>
      <c r="AFC618"/>
      <c r="AFD618"/>
      <c r="AFE618"/>
      <c r="AFF618"/>
      <c r="AFG618"/>
      <c r="AFH618"/>
      <c r="AFI618"/>
      <c r="AFJ618"/>
      <c r="AFK618"/>
      <c r="AFL618"/>
      <c r="AFM618"/>
      <c r="AFN618"/>
      <c r="AFO618"/>
      <c r="AFP618"/>
      <c r="AFQ618"/>
      <c r="AFR618"/>
      <c r="AFS618"/>
      <c r="AFT618"/>
      <c r="AFU618"/>
      <c r="AFV618"/>
      <c r="AFW618"/>
      <c r="AFX618"/>
      <c r="AFY618"/>
      <c r="AFZ618"/>
      <c r="AGA618"/>
      <c r="AGB618"/>
      <c r="AGC618"/>
      <c r="AGD618"/>
      <c r="AGE618"/>
      <c r="AGF618"/>
      <c r="AGG618"/>
      <c r="AGH618"/>
      <c r="AGI618"/>
      <c r="AGJ618"/>
      <c r="AGK618"/>
      <c r="AGL618"/>
      <c r="AGM618"/>
      <c r="AGN618"/>
      <c r="AGO618"/>
      <c r="AGP618"/>
      <c r="AGQ618"/>
      <c r="AGR618"/>
      <c r="AGS618"/>
      <c r="AGT618"/>
      <c r="AGU618"/>
      <c r="AGV618"/>
      <c r="AGW618"/>
      <c r="AGX618"/>
      <c r="AGY618"/>
      <c r="AGZ618"/>
      <c r="AHA618"/>
      <c r="AHB618"/>
      <c r="AHC618"/>
      <c r="AHD618"/>
      <c r="AHE618"/>
      <c r="AHF618"/>
      <c r="AHG618"/>
      <c r="AHH618"/>
      <c r="AHI618"/>
      <c r="AHJ618"/>
      <c r="AHK618"/>
      <c r="AHL618"/>
      <c r="AHM618"/>
      <c r="AHN618"/>
      <c r="AHO618"/>
      <c r="AHP618"/>
      <c r="AHQ618"/>
      <c r="AHR618"/>
      <c r="AHS618"/>
      <c r="AHT618"/>
      <c r="AHU618"/>
      <c r="AHV618"/>
      <c r="AHW618"/>
      <c r="AHX618"/>
      <c r="AHY618"/>
      <c r="AHZ618"/>
      <c r="AIA618"/>
      <c r="AIB618"/>
      <c r="AIC618"/>
      <c r="AID618"/>
      <c r="AIE618"/>
      <c r="AIF618"/>
      <c r="AIG618"/>
      <c r="AIH618"/>
      <c r="AII618"/>
      <c r="AIJ618"/>
      <c r="AIK618"/>
      <c r="AIL618"/>
      <c r="AIM618"/>
      <c r="AIN618"/>
      <c r="AIO618"/>
      <c r="AIP618"/>
      <c r="AIQ618"/>
      <c r="AIR618"/>
      <c r="AIS618"/>
      <c r="AIT618"/>
      <c r="AIU618"/>
      <c r="AIV618"/>
      <c r="AIW618"/>
      <c r="AIX618"/>
      <c r="AIY618"/>
      <c r="AIZ618"/>
      <c r="AJA618"/>
      <c r="AJB618"/>
      <c r="AJC618"/>
      <c r="AJD618"/>
      <c r="AJE618"/>
      <c r="AJF618"/>
      <c r="AJG618"/>
      <c r="AJH618"/>
      <c r="AJI618"/>
      <c r="AJJ618"/>
      <c r="AJK618"/>
      <c r="AJL618"/>
      <c r="AJM618"/>
      <c r="AJN618"/>
      <c r="AJO618"/>
      <c r="AJP618"/>
      <c r="AJQ618"/>
      <c r="AJR618"/>
      <c r="AJS618"/>
      <c r="AJT618"/>
      <c r="AJU618"/>
      <c r="AJV618"/>
      <c r="AJW618"/>
      <c r="AJX618"/>
      <c r="AJY618"/>
      <c r="AJZ618"/>
      <c r="AKA618"/>
      <c r="AKB618"/>
      <c r="AKC618"/>
      <c r="AKD618"/>
      <c r="AKE618"/>
      <c r="AKF618"/>
      <c r="AKG618"/>
      <c r="AKH618"/>
      <c r="AKI618"/>
      <c r="AKJ618"/>
      <c r="AKK618"/>
      <c r="AKL618"/>
      <c r="AKM618"/>
      <c r="AKN618"/>
      <c r="AKO618"/>
      <c r="AKP618"/>
      <c r="AKQ618"/>
      <c r="AKR618"/>
      <c r="AKS618"/>
      <c r="AKT618"/>
      <c r="AKU618"/>
      <c r="AKV618"/>
      <c r="AKW618"/>
      <c r="AKX618"/>
      <c r="AKY618"/>
      <c r="AKZ618"/>
      <c r="ALA618"/>
      <c r="ALB618"/>
      <c r="ALC618"/>
      <c r="ALD618"/>
      <c r="ALE618"/>
      <c r="ALF618"/>
      <c r="ALG618"/>
      <c r="ALH618"/>
      <c r="ALI618"/>
      <c r="ALJ618"/>
      <c r="ALK618"/>
      <c r="ALL618"/>
      <c r="ALM618"/>
      <c r="ALN618"/>
      <c r="ALO618"/>
      <c r="ALP618"/>
      <c r="ALQ618"/>
      <c r="ALR618"/>
      <c r="ALS618"/>
      <c r="ALT618"/>
      <c r="ALU618"/>
      <c r="ALV618"/>
      <c r="ALW618"/>
      <c r="ALX618"/>
      <c r="ALY618"/>
      <c r="ALZ618"/>
      <c r="AMA618"/>
      <c r="AMB618"/>
      <c r="AMC618"/>
      <c r="AMD618"/>
      <c r="AME618"/>
      <c r="AMF618"/>
      <c r="AMG618"/>
      <c r="AMH618"/>
      <c r="AMI618"/>
      <c r="AMJ618"/>
    </row>
    <row r="619" spans="1:1024" ht="20" customHeight="1" x14ac:dyDescent="0.2">
      <c r="A619"/>
      <c r="B619"/>
      <c r="C619"/>
      <c r="D619"/>
      <c r="E619" s="2"/>
      <c r="F619" s="2"/>
      <c r="G619" s="271"/>
      <c r="H619" s="240"/>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c r="AAA619"/>
      <c r="AAB619"/>
      <c r="AAC619"/>
      <c r="AAD619"/>
      <c r="AAE619"/>
      <c r="AAF619"/>
      <c r="AAG619"/>
      <c r="AAH619"/>
      <c r="AAI619"/>
      <c r="AAJ619"/>
      <c r="AAK619"/>
      <c r="AAL619"/>
      <c r="AAM619"/>
      <c r="AAN619"/>
      <c r="AAO619"/>
      <c r="AAP619"/>
      <c r="AAQ619"/>
      <c r="AAR619"/>
      <c r="AAS619"/>
      <c r="AAT619"/>
      <c r="AAU619"/>
      <c r="AAV619"/>
      <c r="AAW619"/>
      <c r="AAX619"/>
      <c r="AAY619"/>
      <c r="AAZ619"/>
      <c r="ABA619"/>
      <c r="ABB619"/>
      <c r="ABC619"/>
      <c r="ABD619"/>
      <c r="ABE619"/>
      <c r="ABF619"/>
      <c r="ABG619"/>
      <c r="ABH619"/>
      <c r="ABI619"/>
      <c r="ABJ619"/>
      <c r="ABK619"/>
      <c r="ABL619"/>
      <c r="ABM619"/>
      <c r="ABN619"/>
      <c r="ABO619"/>
      <c r="ABP619"/>
      <c r="ABQ619"/>
      <c r="ABR619"/>
      <c r="ABS619"/>
      <c r="ABT619"/>
      <c r="ABU619"/>
      <c r="ABV619"/>
      <c r="ABW619"/>
      <c r="ABX619"/>
      <c r="ABY619"/>
      <c r="ABZ619"/>
      <c r="ACA619"/>
      <c r="ACB619"/>
      <c r="ACC619"/>
      <c r="ACD619"/>
      <c r="ACE619"/>
      <c r="ACF619"/>
      <c r="ACG619"/>
      <c r="ACH619"/>
      <c r="ACI619"/>
      <c r="ACJ619"/>
      <c r="ACK619"/>
      <c r="ACL619"/>
      <c r="ACM619"/>
      <c r="ACN619"/>
      <c r="ACO619"/>
      <c r="ACP619"/>
      <c r="ACQ619"/>
      <c r="ACR619"/>
      <c r="ACS619"/>
      <c r="ACT619"/>
      <c r="ACU619"/>
      <c r="ACV619"/>
      <c r="ACW619"/>
      <c r="ACX619"/>
      <c r="ACY619"/>
      <c r="ACZ619"/>
      <c r="ADA619"/>
      <c r="ADB619"/>
      <c r="ADC619"/>
      <c r="ADD619"/>
      <c r="ADE619"/>
      <c r="ADF619"/>
      <c r="ADG619"/>
      <c r="ADH619"/>
      <c r="ADI619"/>
      <c r="ADJ619"/>
      <c r="ADK619"/>
      <c r="ADL619"/>
      <c r="ADM619"/>
      <c r="ADN619"/>
      <c r="ADO619"/>
      <c r="ADP619"/>
      <c r="ADQ619"/>
      <c r="ADR619"/>
      <c r="ADS619"/>
      <c r="ADT619"/>
      <c r="ADU619"/>
      <c r="ADV619"/>
      <c r="ADW619"/>
      <c r="ADX619"/>
      <c r="ADY619"/>
      <c r="ADZ619"/>
      <c r="AEA619"/>
      <c r="AEB619"/>
      <c r="AEC619"/>
      <c r="AED619"/>
      <c r="AEE619"/>
      <c r="AEF619"/>
      <c r="AEG619"/>
      <c r="AEH619"/>
      <c r="AEI619"/>
      <c r="AEJ619"/>
      <c r="AEK619"/>
      <c r="AEL619"/>
      <c r="AEM619"/>
      <c r="AEN619"/>
      <c r="AEO619"/>
      <c r="AEP619"/>
      <c r="AEQ619"/>
      <c r="AER619"/>
      <c r="AES619"/>
      <c r="AET619"/>
      <c r="AEU619"/>
      <c r="AEV619"/>
      <c r="AEW619"/>
      <c r="AEX619"/>
      <c r="AEY619"/>
      <c r="AEZ619"/>
      <c r="AFA619"/>
      <c r="AFB619"/>
      <c r="AFC619"/>
      <c r="AFD619"/>
      <c r="AFE619"/>
      <c r="AFF619"/>
      <c r="AFG619"/>
      <c r="AFH619"/>
      <c r="AFI619"/>
      <c r="AFJ619"/>
      <c r="AFK619"/>
      <c r="AFL619"/>
      <c r="AFM619"/>
      <c r="AFN619"/>
      <c r="AFO619"/>
      <c r="AFP619"/>
      <c r="AFQ619"/>
      <c r="AFR619"/>
      <c r="AFS619"/>
      <c r="AFT619"/>
      <c r="AFU619"/>
      <c r="AFV619"/>
      <c r="AFW619"/>
      <c r="AFX619"/>
      <c r="AFY619"/>
      <c r="AFZ619"/>
      <c r="AGA619"/>
      <c r="AGB619"/>
      <c r="AGC619"/>
      <c r="AGD619"/>
      <c r="AGE619"/>
      <c r="AGF619"/>
      <c r="AGG619"/>
      <c r="AGH619"/>
      <c r="AGI619"/>
      <c r="AGJ619"/>
      <c r="AGK619"/>
      <c r="AGL619"/>
      <c r="AGM619"/>
      <c r="AGN619"/>
      <c r="AGO619"/>
      <c r="AGP619"/>
      <c r="AGQ619"/>
      <c r="AGR619"/>
      <c r="AGS619"/>
      <c r="AGT619"/>
      <c r="AGU619"/>
      <c r="AGV619"/>
      <c r="AGW619"/>
      <c r="AGX619"/>
      <c r="AGY619"/>
      <c r="AGZ619"/>
      <c r="AHA619"/>
      <c r="AHB619"/>
      <c r="AHC619"/>
      <c r="AHD619"/>
      <c r="AHE619"/>
      <c r="AHF619"/>
      <c r="AHG619"/>
      <c r="AHH619"/>
      <c r="AHI619"/>
      <c r="AHJ619"/>
      <c r="AHK619"/>
      <c r="AHL619"/>
      <c r="AHM619"/>
      <c r="AHN619"/>
      <c r="AHO619"/>
      <c r="AHP619"/>
      <c r="AHQ619"/>
      <c r="AHR619"/>
      <c r="AHS619"/>
      <c r="AHT619"/>
      <c r="AHU619"/>
      <c r="AHV619"/>
      <c r="AHW619"/>
      <c r="AHX619"/>
      <c r="AHY619"/>
      <c r="AHZ619"/>
      <c r="AIA619"/>
      <c r="AIB619"/>
      <c r="AIC619"/>
      <c r="AID619"/>
      <c r="AIE619"/>
      <c r="AIF619"/>
      <c r="AIG619"/>
      <c r="AIH619"/>
      <c r="AII619"/>
      <c r="AIJ619"/>
      <c r="AIK619"/>
      <c r="AIL619"/>
      <c r="AIM619"/>
      <c r="AIN619"/>
      <c r="AIO619"/>
      <c r="AIP619"/>
      <c r="AIQ619"/>
      <c r="AIR619"/>
      <c r="AIS619"/>
      <c r="AIT619"/>
      <c r="AIU619"/>
      <c r="AIV619"/>
      <c r="AIW619"/>
      <c r="AIX619"/>
      <c r="AIY619"/>
      <c r="AIZ619"/>
      <c r="AJA619"/>
      <c r="AJB619"/>
      <c r="AJC619"/>
      <c r="AJD619"/>
      <c r="AJE619"/>
      <c r="AJF619"/>
      <c r="AJG619"/>
      <c r="AJH619"/>
      <c r="AJI619"/>
      <c r="AJJ619"/>
      <c r="AJK619"/>
      <c r="AJL619"/>
      <c r="AJM619"/>
      <c r="AJN619"/>
      <c r="AJO619"/>
      <c r="AJP619"/>
      <c r="AJQ619"/>
      <c r="AJR619"/>
      <c r="AJS619"/>
      <c r="AJT619"/>
      <c r="AJU619"/>
      <c r="AJV619"/>
      <c r="AJW619"/>
      <c r="AJX619"/>
      <c r="AJY619"/>
      <c r="AJZ619"/>
      <c r="AKA619"/>
      <c r="AKB619"/>
      <c r="AKC619"/>
      <c r="AKD619"/>
      <c r="AKE619"/>
      <c r="AKF619"/>
      <c r="AKG619"/>
      <c r="AKH619"/>
      <c r="AKI619"/>
      <c r="AKJ619"/>
      <c r="AKK619"/>
      <c r="AKL619"/>
      <c r="AKM619"/>
      <c r="AKN619"/>
      <c r="AKO619"/>
      <c r="AKP619"/>
      <c r="AKQ619"/>
      <c r="AKR619"/>
      <c r="AKS619"/>
      <c r="AKT619"/>
      <c r="AKU619"/>
      <c r="AKV619"/>
      <c r="AKW619"/>
      <c r="AKX619"/>
      <c r="AKY619"/>
      <c r="AKZ619"/>
      <c r="ALA619"/>
      <c r="ALB619"/>
      <c r="ALC619"/>
      <c r="ALD619"/>
      <c r="ALE619"/>
      <c r="ALF619"/>
      <c r="ALG619"/>
      <c r="ALH619"/>
      <c r="ALI619"/>
      <c r="ALJ619"/>
      <c r="ALK619"/>
      <c r="ALL619"/>
      <c r="ALM619"/>
      <c r="ALN619"/>
      <c r="ALO619"/>
      <c r="ALP619"/>
      <c r="ALQ619"/>
      <c r="ALR619"/>
      <c r="ALS619"/>
      <c r="ALT619"/>
      <c r="ALU619"/>
      <c r="ALV619"/>
      <c r="ALW619"/>
      <c r="ALX619"/>
      <c r="ALY619"/>
      <c r="ALZ619"/>
      <c r="AMA619"/>
      <c r="AMB619"/>
      <c r="AMC619"/>
      <c r="AMD619"/>
      <c r="AME619"/>
      <c r="AMF619"/>
      <c r="AMG619"/>
      <c r="AMH619"/>
      <c r="AMI619"/>
      <c r="AMJ619"/>
    </row>
    <row r="620" spans="1:1024" ht="20" customHeight="1" x14ac:dyDescent="0.2">
      <c r="A620"/>
      <c r="B620"/>
      <c r="C620"/>
      <c r="D620"/>
      <c r="E620" s="2"/>
      <c r="F620" s="2"/>
      <c r="G620" s="271"/>
      <c r="H620" s="24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c r="AAA620"/>
      <c r="AAB620"/>
      <c r="AAC620"/>
      <c r="AAD620"/>
      <c r="AAE620"/>
      <c r="AAF620"/>
      <c r="AAG620"/>
      <c r="AAH620"/>
      <c r="AAI620"/>
      <c r="AAJ620"/>
      <c r="AAK620"/>
      <c r="AAL620"/>
      <c r="AAM620"/>
      <c r="AAN620"/>
      <c r="AAO620"/>
      <c r="AAP620"/>
      <c r="AAQ620"/>
      <c r="AAR620"/>
      <c r="AAS620"/>
      <c r="AAT620"/>
      <c r="AAU620"/>
      <c r="AAV620"/>
      <c r="AAW620"/>
      <c r="AAX620"/>
      <c r="AAY620"/>
      <c r="AAZ620"/>
      <c r="ABA620"/>
      <c r="ABB620"/>
      <c r="ABC620"/>
      <c r="ABD620"/>
      <c r="ABE620"/>
      <c r="ABF620"/>
      <c r="ABG620"/>
      <c r="ABH620"/>
      <c r="ABI620"/>
      <c r="ABJ620"/>
      <c r="ABK620"/>
      <c r="ABL620"/>
      <c r="ABM620"/>
      <c r="ABN620"/>
      <c r="ABO620"/>
      <c r="ABP620"/>
      <c r="ABQ620"/>
      <c r="ABR620"/>
      <c r="ABS620"/>
      <c r="ABT620"/>
      <c r="ABU620"/>
      <c r="ABV620"/>
      <c r="ABW620"/>
      <c r="ABX620"/>
      <c r="ABY620"/>
      <c r="ABZ620"/>
      <c r="ACA620"/>
      <c r="ACB620"/>
      <c r="ACC620"/>
      <c r="ACD620"/>
      <c r="ACE620"/>
      <c r="ACF620"/>
      <c r="ACG620"/>
      <c r="ACH620"/>
      <c r="ACI620"/>
      <c r="ACJ620"/>
      <c r="ACK620"/>
      <c r="ACL620"/>
      <c r="ACM620"/>
      <c r="ACN620"/>
      <c r="ACO620"/>
      <c r="ACP620"/>
      <c r="ACQ620"/>
      <c r="ACR620"/>
      <c r="ACS620"/>
      <c r="ACT620"/>
      <c r="ACU620"/>
      <c r="ACV620"/>
      <c r="ACW620"/>
      <c r="ACX620"/>
      <c r="ACY620"/>
      <c r="ACZ620"/>
      <c r="ADA620"/>
      <c r="ADB620"/>
      <c r="ADC620"/>
      <c r="ADD620"/>
      <c r="ADE620"/>
      <c r="ADF620"/>
      <c r="ADG620"/>
      <c r="ADH620"/>
      <c r="ADI620"/>
      <c r="ADJ620"/>
      <c r="ADK620"/>
      <c r="ADL620"/>
      <c r="ADM620"/>
      <c r="ADN620"/>
      <c r="ADO620"/>
      <c r="ADP620"/>
      <c r="ADQ620"/>
      <c r="ADR620"/>
      <c r="ADS620"/>
      <c r="ADT620"/>
      <c r="ADU620"/>
      <c r="ADV620"/>
      <c r="ADW620"/>
      <c r="ADX620"/>
      <c r="ADY620"/>
      <c r="ADZ620"/>
      <c r="AEA620"/>
      <c r="AEB620"/>
      <c r="AEC620"/>
      <c r="AED620"/>
      <c r="AEE620"/>
      <c r="AEF620"/>
      <c r="AEG620"/>
      <c r="AEH620"/>
      <c r="AEI620"/>
      <c r="AEJ620"/>
      <c r="AEK620"/>
      <c r="AEL620"/>
      <c r="AEM620"/>
      <c r="AEN620"/>
      <c r="AEO620"/>
      <c r="AEP620"/>
      <c r="AEQ620"/>
      <c r="AER620"/>
      <c r="AES620"/>
      <c r="AET620"/>
      <c r="AEU620"/>
      <c r="AEV620"/>
      <c r="AEW620"/>
      <c r="AEX620"/>
      <c r="AEY620"/>
      <c r="AEZ620"/>
      <c r="AFA620"/>
      <c r="AFB620"/>
      <c r="AFC620"/>
      <c r="AFD620"/>
      <c r="AFE620"/>
      <c r="AFF620"/>
      <c r="AFG620"/>
      <c r="AFH620"/>
      <c r="AFI620"/>
      <c r="AFJ620"/>
      <c r="AFK620"/>
      <c r="AFL620"/>
      <c r="AFM620"/>
      <c r="AFN620"/>
      <c r="AFO620"/>
      <c r="AFP620"/>
      <c r="AFQ620"/>
      <c r="AFR620"/>
      <c r="AFS620"/>
      <c r="AFT620"/>
      <c r="AFU620"/>
      <c r="AFV620"/>
      <c r="AFW620"/>
      <c r="AFX620"/>
      <c r="AFY620"/>
      <c r="AFZ620"/>
      <c r="AGA620"/>
      <c r="AGB620"/>
      <c r="AGC620"/>
      <c r="AGD620"/>
      <c r="AGE620"/>
      <c r="AGF620"/>
      <c r="AGG620"/>
      <c r="AGH620"/>
      <c r="AGI620"/>
      <c r="AGJ620"/>
      <c r="AGK620"/>
      <c r="AGL620"/>
      <c r="AGM620"/>
      <c r="AGN620"/>
      <c r="AGO620"/>
      <c r="AGP620"/>
      <c r="AGQ620"/>
      <c r="AGR620"/>
      <c r="AGS620"/>
      <c r="AGT620"/>
      <c r="AGU620"/>
      <c r="AGV620"/>
      <c r="AGW620"/>
      <c r="AGX620"/>
      <c r="AGY620"/>
      <c r="AGZ620"/>
      <c r="AHA620"/>
      <c r="AHB620"/>
      <c r="AHC620"/>
      <c r="AHD620"/>
      <c r="AHE620"/>
      <c r="AHF620"/>
      <c r="AHG620"/>
      <c r="AHH620"/>
      <c r="AHI620"/>
      <c r="AHJ620"/>
      <c r="AHK620"/>
      <c r="AHL620"/>
      <c r="AHM620"/>
      <c r="AHN620"/>
      <c r="AHO620"/>
      <c r="AHP620"/>
      <c r="AHQ620"/>
      <c r="AHR620"/>
      <c r="AHS620"/>
      <c r="AHT620"/>
      <c r="AHU620"/>
      <c r="AHV620"/>
      <c r="AHW620"/>
      <c r="AHX620"/>
      <c r="AHY620"/>
      <c r="AHZ620"/>
      <c r="AIA620"/>
      <c r="AIB620"/>
      <c r="AIC620"/>
      <c r="AID620"/>
      <c r="AIE620"/>
      <c r="AIF620"/>
      <c r="AIG620"/>
      <c r="AIH620"/>
      <c r="AII620"/>
      <c r="AIJ620"/>
      <c r="AIK620"/>
      <c r="AIL620"/>
      <c r="AIM620"/>
      <c r="AIN620"/>
      <c r="AIO620"/>
      <c r="AIP620"/>
      <c r="AIQ620"/>
      <c r="AIR620"/>
      <c r="AIS620"/>
      <c r="AIT620"/>
      <c r="AIU620"/>
      <c r="AIV620"/>
      <c r="AIW620"/>
      <c r="AIX620"/>
      <c r="AIY620"/>
      <c r="AIZ620"/>
      <c r="AJA620"/>
      <c r="AJB620"/>
      <c r="AJC620"/>
      <c r="AJD620"/>
      <c r="AJE620"/>
      <c r="AJF620"/>
      <c r="AJG620"/>
      <c r="AJH620"/>
      <c r="AJI620"/>
      <c r="AJJ620"/>
      <c r="AJK620"/>
      <c r="AJL620"/>
      <c r="AJM620"/>
      <c r="AJN620"/>
      <c r="AJO620"/>
      <c r="AJP620"/>
      <c r="AJQ620"/>
      <c r="AJR620"/>
      <c r="AJS620"/>
      <c r="AJT620"/>
      <c r="AJU620"/>
      <c r="AJV620"/>
      <c r="AJW620"/>
      <c r="AJX620"/>
      <c r="AJY620"/>
      <c r="AJZ620"/>
      <c r="AKA620"/>
      <c r="AKB620"/>
      <c r="AKC620"/>
      <c r="AKD620"/>
      <c r="AKE620"/>
      <c r="AKF620"/>
      <c r="AKG620"/>
      <c r="AKH620"/>
      <c r="AKI620"/>
      <c r="AKJ620"/>
      <c r="AKK620"/>
      <c r="AKL620"/>
      <c r="AKM620"/>
      <c r="AKN620"/>
      <c r="AKO620"/>
      <c r="AKP620"/>
      <c r="AKQ620"/>
      <c r="AKR620"/>
      <c r="AKS620"/>
      <c r="AKT620"/>
      <c r="AKU620"/>
      <c r="AKV620"/>
      <c r="AKW620"/>
      <c r="AKX620"/>
      <c r="AKY620"/>
      <c r="AKZ620"/>
      <c r="ALA620"/>
      <c r="ALB620"/>
      <c r="ALC620"/>
      <c r="ALD620"/>
      <c r="ALE620"/>
      <c r="ALF620"/>
      <c r="ALG620"/>
      <c r="ALH620"/>
      <c r="ALI620"/>
      <c r="ALJ620"/>
      <c r="ALK620"/>
      <c r="ALL620"/>
      <c r="ALM620"/>
      <c r="ALN620"/>
      <c r="ALO620"/>
      <c r="ALP620"/>
      <c r="ALQ620"/>
      <c r="ALR620"/>
      <c r="ALS620"/>
      <c r="ALT620"/>
      <c r="ALU620"/>
      <c r="ALV620"/>
      <c r="ALW620"/>
      <c r="ALX620"/>
      <c r="ALY620"/>
      <c r="ALZ620"/>
      <c r="AMA620"/>
      <c r="AMB620"/>
      <c r="AMC620"/>
      <c r="AMD620"/>
      <c r="AME620"/>
      <c r="AMF620"/>
      <c r="AMG620"/>
      <c r="AMH620"/>
      <c r="AMI620"/>
      <c r="AMJ620"/>
    </row>
    <row r="621" spans="1:1024" ht="20" customHeight="1" x14ac:dyDescent="0.2">
      <c r="A621"/>
      <c r="B621"/>
      <c r="C621"/>
      <c r="D621"/>
      <c r="E621" s="2"/>
      <c r="F621" s="2"/>
      <c r="G621" s="271"/>
      <c r="H621" s="240"/>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c r="AAA621"/>
      <c r="AAB621"/>
      <c r="AAC621"/>
      <c r="AAD621"/>
      <c r="AAE621"/>
      <c r="AAF621"/>
      <c r="AAG621"/>
      <c r="AAH621"/>
      <c r="AAI621"/>
      <c r="AAJ621"/>
      <c r="AAK621"/>
      <c r="AAL621"/>
      <c r="AAM621"/>
      <c r="AAN621"/>
      <c r="AAO621"/>
      <c r="AAP621"/>
      <c r="AAQ621"/>
      <c r="AAR621"/>
      <c r="AAS621"/>
      <c r="AAT621"/>
      <c r="AAU621"/>
      <c r="AAV621"/>
      <c r="AAW621"/>
      <c r="AAX621"/>
      <c r="AAY621"/>
      <c r="AAZ621"/>
      <c r="ABA621"/>
      <c r="ABB621"/>
      <c r="ABC621"/>
      <c r="ABD621"/>
      <c r="ABE621"/>
      <c r="ABF621"/>
      <c r="ABG621"/>
      <c r="ABH621"/>
      <c r="ABI621"/>
      <c r="ABJ621"/>
      <c r="ABK621"/>
      <c r="ABL621"/>
      <c r="ABM621"/>
      <c r="ABN621"/>
      <c r="ABO621"/>
      <c r="ABP621"/>
      <c r="ABQ621"/>
      <c r="ABR621"/>
      <c r="ABS621"/>
      <c r="ABT621"/>
      <c r="ABU621"/>
      <c r="ABV621"/>
      <c r="ABW621"/>
      <c r="ABX621"/>
      <c r="ABY621"/>
      <c r="ABZ621"/>
      <c r="ACA621"/>
      <c r="ACB621"/>
      <c r="ACC621"/>
      <c r="ACD621"/>
      <c r="ACE621"/>
      <c r="ACF621"/>
      <c r="ACG621"/>
      <c r="ACH621"/>
      <c r="ACI621"/>
      <c r="ACJ621"/>
      <c r="ACK621"/>
      <c r="ACL621"/>
      <c r="ACM621"/>
      <c r="ACN621"/>
      <c r="ACO621"/>
      <c r="ACP621"/>
      <c r="ACQ621"/>
      <c r="ACR621"/>
      <c r="ACS621"/>
      <c r="ACT621"/>
      <c r="ACU621"/>
      <c r="ACV621"/>
      <c r="ACW621"/>
      <c r="ACX621"/>
      <c r="ACY621"/>
      <c r="ACZ621"/>
      <c r="ADA621"/>
      <c r="ADB621"/>
      <c r="ADC621"/>
      <c r="ADD621"/>
      <c r="ADE621"/>
      <c r="ADF621"/>
      <c r="ADG621"/>
      <c r="ADH621"/>
      <c r="ADI621"/>
      <c r="ADJ621"/>
      <c r="ADK621"/>
      <c r="ADL621"/>
      <c r="ADM621"/>
      <c r="ADN621"/>
      <c r="ADO621"/>
      <c r="ADP621"/>
      <c r="ADQ621"/>
      <c r="ADR621"/>
      <c r="ADS621"/>
      <c r="ADT621"/>
      <c r="ADU621"/>
      <c r="ADV621"/>
      <c r="ADW621"/>
      <c r="ADX621"/>
      <c r="ADY621"/>
      <c r="ADZ621"/>
      <c r="AEA621"/>
      <c r="AEB621"/>
      <c r="AEC621"/>
      <c r="AED621"/>
      <c r="AEE621"/>
      <c r="AEF621"/>
      <c r="AEG621"/>
      <c r="AEH621"/>
      <c r="AEI621"/>
      <c r="AEJ621"/>
      <c r="AEK621"/>
      <c r="AEL621"/>
      <c r="AEM621"/>
      <c r="AEN621"/>
      <c r="AEO621"/>
      <c r="AEP621"/>
      <c r="AEQ621"/>
      <c r="AER621"/>
      <c r="AES621"/>
      <c r="AET621"/>
      <c r="AEU621"/>
      <c r="AEV621"/>
      <c r="AEW621"/>
      <c r="AEX621"/>
      <c r="AEY621"/>
      <c r="AEZ621"/>
      <c r="AFA621"/>
      <c r="AFB621"/>
      <c r="AFC621"/>
      <c r="AFD621"/>
      <c r="AFE621"/>
      <c r="AFF621"/>
      <c r="AFG621"/>
      <c r="AFH621"/>
      <c r="AFI621"/>
      <c r="AFJ621"/>
      <c r="AFK621"/>
      <c r="AFL621"/>
      <c r="AFM621"/>
      <c r="AFN621"/>
      <c r="AFO621"/>
      <c r="AFP621"/>
      <c r="AFQ621"/>
      <c r="AFR621"/>
      <c r="AFS621"/>
      <c r="AFT621"/>
      <c r="AFU621"/>
      <c r="AFV621"/>
      <c r="AFW621"/>
      <c r="AFX621"/>
      <c r="AFY621"/>
      <c r="AFZ621"/>
      <c r="AGA621"/>
      <c r="AGB621"/>
      <c r="AGC621"/>
      <c r="AGD621"/>
      <c r="AGE621"/>
      <c r="AGF621"/>
      <c r="AGG621"/>
      <c r="AGH621"/>
      <c r="AGI621"/>
      <c r="AGJ621"/>
      <c r="AGK621"/>
      <c r="AGL621"/>
      <c r="AGM621"/>
      <c r="AGN621"/>
      <c r="AGO621"/>
      <c r="AGP621"/>
      <c r="AGQ621"/>
      <c r="AGR621"/>
      <c r="AGS621"/>
      <c r="AGT621"/>
      <c r="AGU621"/>
      <c r="AGV621"/>
      <c r="AGW621"/>
      <c r="AGX621"/>
      <c r="AGY621"/>
      <c r="AGZ621"/>
      <c r="AHA621"/>
      <c r="AHB621"/>
      <c r="AHC621"/>
      <c r="AHD621"/>
      <c r="AHE621"/>
      <c r="AHF621"/>
      <c r="AHG621"/>
      <c r="AHH621"/>
      <c r="AHI621"/>
      <c r="AHJ621"/>
      <c r="AHK621"/>
      <c r="AHL621"/>
      <c r="AHM621"/>
      <c r="AHN621"/>
      <c r="AHO621"/>
      <c r="AHP621"/>
      <c r="AHQ621"/>
      <c r="AHR621"/>
      <c r="AHS621"/>
      <c r="AHT621"/>
      <c r="AHU621"/>
      <c r="AHV621"/>
      <c r="AHW621"/>
      <c r="AHX621"/>
      <c r="AHY621"/>
      <c r="AHZ621"/>
      <c r="AIA621"/>
      <c r="AIB621"/>
      <c r="AIC621"/>
      <c r="AID621"/>
      <c r="AIE621"/>
      <c r="AIF621"/>
      <c r="AIG621"/>
      <c r="AIH621"/>
      <c r="AII621"/>
      <c r="AIJ621"/>
      <c r="AIK621"/>
      <c r="AIL621"/>
      <c r="AIM621"/>
      <c r="AIN621"/>
      <c r="AIO621"/>
      <c r="AIP621"/>
      <c r="AIQ621"/>
      <c r="AIR621"/>
      <c r="AIS621"/>
      <c r="AIT621"/>
      <c r="AIU621"/>
      <c r="AIV621"/>
      <c r="AIW621"/>
      <c r="AIX621"/>
      <c r="AIY621"/>
      <c r="AIZ621"/>
      <c r="AJA621"/>
      <c r="AJB621"/>
      <c r="AJC621"/>
      <c r="AJD621"/>
      <c r="AJE621"/>
      <c r="AJF621"/>
      <c r="AJG621"/>
      <c r="AJH621"/>
      <c r="AJI621"/>
      <c r="AJJ621"/>
      <c r="AJK621"/>
      <c r="AJL621"/>
      <c r="AJM621"/>
      <c r="AJN621"/>
      <c r="AJO621"/>
      <c r="AJP621"/>
      <c r="AJQ621"/>
      <c r="AJR621"/>
      <c r="AJS621"/>
      <c r="AJT621"/>
      <c r="AJU621"/>
      <c r="AJV621"/>
      <c r="AJW621"/>
      <c r="AJX621"/>
      <c r="AJY621"/>
      <c r="AJZ621"/>
      <c r="AKA621"/>
      <c r="AKB621"/>
      <c r="AKC621"/>
      <c r="AKD621"/>
      <c r="AKE621"/>
      <c r="AKF621"/>
      <c r="AKG621"/>
      <c r="AKH621"/>
      <c r="AKI621"/>
      <c r="AKJ621"/>
      <c r="AKK621"/>
      <c r="AKL621"/>
      <c r="AKM621"/>
      <c r="AKN621"/>
      <c r="AKO621"/>
      <c r="AKP621"/>
      <c r="AKQ621"/>
      <c r="AKR621"/>
      <c r="AKS621"/>
      <c r="AKT621"/>
      <c r="AKU621"/>
      <c r="AKV621"/>
      <c r="AKW621"/>
      <c r="AKX621"/>
      <c r="AKY621"/>
      <c r="AKZ621"/>
      <c r="ALA621"/>
      <c r="ALB621"/>
      <c r="ALC621"/>
      <c r="ALD621"/>
      <c r="ALE621"/>
      <c r="ALF621"/>
      <c r="ALG621"/>
      <c r="ALH621"/>
      <c r="ALI621"/>
      <c r="ALJ621"/>
      <c r="ALK621"/>
      <c r="ALL621"/>
      <c r="ALM621"/>
      <c r="ALN621"/>
      <c r="ALO621"/>
      <c r="ALP621"/>
      <c r="ALQ621"/>
      <c r="ALR621"/>
      <c r="ALS621"/>
      <c r="ALT621"/>
      <c r="ALU621"/>
      <c r="ALV621"/>
      <c r="ALW621"/>
      <c r="ALX621"/>
      <c r="ALY621"/>
      <c r="ALZ621"/>
      <c r="AMA621"/>
      <c r="AMB621"/>
      <c r="AMC621"/>
      <c r="AMD621"/>
      <c r="AME621"/>
      <c r="AMF621"/>
      <c r="AMG621"/>
      <c r="AMH621"/>
      <c r="AMI621"/>
      <c r="AMJ621"/>
    </row>
    <row r="622" spans="1:1024" ht="20" customHeight="1" x14ac:dyDescent="0.2">
      <c r="A622"/>
      <c r="B622"/>
      <c r="C622"/>
      <c r="D622"/>
      <c r="E622" s="2"/>
      <c r="F622" s="2"/>
      <c r="G622" s="271"/>
      <c r="H622" s="240"/>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c r="AAA622"/>
      <c r="AAB622"/>
      <c r="AAC622"/>
      <c r="AAD622"/>
      <c r="AAE622"/>
      <c r="AAF622"/>
      <c r="AAG622"/>
      <c r="AAH622"/>
      <c r="AAI622"/>
      <c r="AAJ622"/>
      <c r="AAK622"/>
      <c r="AAL622"/>
      <c r="AAM622"/>
      <c r="AAN622"/>
      <c r="AAO622"/>
      <c r="AAP622"/>
      <c r="AAQ622"/>
      <c r="AAR622"/>
      <c r="AAS622"/>
      <c r="AAT622"/>
      <c r="AAU622"/>
      <c r="AAV622"/>
      <c r="AAW622"/>
      <c r="AAX622"/>
      <c r="AAY622"/>
      <c r="AAZ622"/>
      <c r="ABA622"/>
      <c r="ABB622"/>
      <c r="ABC622"/>
      <c r="ABD622"/>
      <c r="ABE622"/>
      <c r="ABF622"/>
      <c r="ABG622"/>
      <c r="ABH622"/>
      <c r="ABI622"/>
      <c r="ABJ622"/>
      <c r="ABK622"/>
      <c r="ABL622"/>
      <c r="ABM622"/>
      <c r="ABN622"/>
      <c r="ABO622"/>
      <c r="ABP622"/>
      <c r="ABQ622"/>
      <c r="ABR622"/>
      <c r="ABS622"/>
      <c r="ABT622"/>
      <c r="ABU622"/>
      <c r="ABV622"/>
      <c r="ABW622"/>
      <c r="ABX622"/>
      <c r="ABY622"/>
      <c r="ABZ622"/>
      <c r="ACA622"/>
      <c r="ACB622"/>
      <c r="ACC622"/>
      <c r="ACD622"/>
      <c r="ACE622"/>
      <c r="ACF622"/>
      <c r="ACG622"/>
      <c r="ACH622"/>
      <c r="ACI622"/>
      <c r="ACJ622"/>
      <c r="ACK622"/>
      <c r="ACL622"/>
      <c r="ACM622"/>
      <c r="ACN622"/>
      <c r="ACO622"/>
      <c r="ACP622"/>
      <c r="ACQ622"/>
      <c r="ACR622"/>
      <c r="ACS622"/>
      <c r="ACT622"/>
      <c r="ACU622"/>
      <c r="ACV622"/>
      <c r="ACW622"/>
      <c r="ACX622"/>
      <c r="ACY622"/>
      <c r="ACZ622"/>
      <c r="ADA622"/>
      <c r="ADB622"/>
      <c r="ADC622"/>
      <c r="ADD622"/>
      <c r="ADE622"/>
      <c r="ADF622"/>
      <c r="ADG622"/>
      <c r="ADH622"/>
      <c r="ADI622"/>
      <c r="ADJ622"/>
      <c r="ADK622"/>
      <c r="ADL622"/>
      <c r="ADM622"/>
      <c r="ADN622"/>
      <c r="ADO622"/>
      <c r="ADP622"/>
      <c r="ADQ622"/>
      <c r="ADR622"/>
      <c r="ADS622"/>
      <c r="ADT622"/>
      <c r="ADU622"/>
      <c r="ADV622"/>
      <c r="ADW622"/>
      <c r="ADX622"/>
      <c r="ADY622"/>
      <c r="ADZ622"/>
      <c r="AEA622"/>
      <c r="AEB622"/>
      <c r="AEC622"/>
      <c r="AED622"/>
      <c r="AEE622"/>
      <c r="AEF622"/>
      <c r="AEG622"/>
      <c r="AEH622"/>
      <c r="AEI622"/>
      <c r="AEJ622"/>
      <c r="AEK622"/>
      <c r="AEL622"/>
      <c r="AEM622"/>
      <c r="AEN622"/>
      <c r="AEO622"/>
      <c r="AEP622"/>
      <c r="AEQ622"/>
      <c r="AER622"/>
      <c r="AES622"/>
      <c r="AET622"/>
      <c r="AEU622"/>
      <c r="AEV622"/>
      <c r="AEW622"/>
      <c r="AEX622"/>
      <c r="AEY622"/>
      <c r="AEZ622"/>
      <c r="AFA622"/>
      <c r="AFB622"/>
      <c r="AFC622"/>
      <c r="AFD622"/>
      <c r="AFE622"/>
      <c r="AFF622"/>
      <c r="AFG622"/>
      <c r="AFH622"/>
      <c r="AFI622"/>
      <c r="AFJ622"/>
      <c r="AFK622"/>
      <c r="AFL622"/>
      <c r="AFM622"/>
      <c r="AFN622"/>
      <c r="AFO622"/>
      <c r="AFP622"/>
      <c r="AFQ622"/>
      <c r="AFR622"/>
      <c r="AFS622"/>
      <c r="AFT622"/>
      <c r="AFU622"/>
      <c r="AFV622"/>
      <c r="AFW622"/>
      <c r="AFX622"/>
      <c r="AFY622"/>
      <c r="AFZ622"/>
      <c r="AGA622"/>
      <c r="AGB622"/>
      <c r="AGC622"/>
      <c r="AGD622"/>
      <c r="AGE622"/>
      <c r="AGF622"/>
      <c r="AGG622"/>
      <c r="AGH622"/>
      <c r="AGI622"/>
      <c r="AGJ622"/>
      <c r="AGK622"/>
      <c r="AGL622"/>
      <c r="AGM622"/>
      <c r="AGN622"/>
      <c r="AGO622"/>
      <c r="AGP622"/>
      <c r="AGQ622"/>
      <c r="AGR622"/>
      <c r="AGS622"/>
      <c r="AGT622"/>
      <c r="AGU622"/>
      <c r="AGV622"/>
      <c r="AGW622"/>
      <c r="AGX622"/>
      <c r="AGY622"/>
      <c r="AGZ622"/>
      <c r="AHA622"/>
      <c r="AHB622"/>
      <c r="AHC622"/>
      <c r="AHD622"/>
      <c r="AHE622"/>
      <c r="AHF622"/>
      <c r="AHG622"/>
      <c r="AHH622"/>
      <c r="AHI622"/>
      <c r="AHJ622"/>
      <c r="AHK622"/>
      <c r="AHL622"/>
      <c r="AHM622"/>
      <c r="AHN622"/>
      <c r="AHO622"/>
      <c r="AHP622"/>
      <c r="AHQ622"/>
      <c r="AHR622"/>
      <c r="AHS622"/>
      <c r="AHT622"/>
      <c r="AHU622"/>
      <c r="AHV622"/>
      <c r="AHW622"/>
      <c r="AHX622"/>
      <c r="AHY622"/>
      <c r="AHZ622"/>
      <c r="AIA622"/>
      <c r="AIB622"/>
      <c r="AIC622"/>
      <c r="AID622"/>
      <c r="AIE622"/>
      <c r="AIF622"/>
      <c r="AIG622"/>
      <c r="AIH622"/>
      <c r="AII622"/>
      <c r="AIJ622"/>
      <c r="AIK622"/>
      <c r="AIL622"/>
      <c r="AIM622"/>
      <c r="AIN622"/>
      <c r="AIO622"/>
      <c r="AIP622"/>
      <c r="AIQ622"/>
      <c r="AIR622"/>
      <c r="AIS622"/>
      <c r="AIT622"/>
      <c r="AIU622"/>
      <c r="AIV622"/>
      <c r="AIW622"/>
      <c r="AIX622"/>
      <c r="AIY622"/>
      <c r="AIZ622"/>
      <c r="AJA622"/>
      <c r="AJB622"/>
      <c r="AJC622"/>
      <c r="AJD622"/>
      <c r="AJE622"/>
      <c r="AJF622"/>
      <c r="AJG622"/>
      <c r="AJH622"/>
      <c r="AJI622"/>
      <c r="AJJ622"/>
      <c r="AJK622"/>
      <c r="AJL622"/>
      <c r="AJM622"/>
      <c r="AJN622"/>
      <c r="AJO622"/>
      <c r="AJP622"/>
      <c r="AJQ622"/>
      <c r="AJR622"/>
      <c r="AJS622"/>
      <c r="AJT622"/>
      <c r="AJU622"/>
      <c r="AJV622"/>
      <c r="AJW622"/>
      <c r="AJX622"/>
      <c r="AJY622"/>
      <c r="AJZ622"/>
      <c r="AKA622"/>
      <c r="AKB622"/>
      <c r="AKC622"/>
      <c r="AKD622"/>
      <c r="AKE622"/>
      <c r="AKF622"/>
      <c r="AKG622"/>
      <c r="AKH622"/>
      <c r="AKI622"/>
      <c r="AKJ622"/>
      <c r="AKK622"/>
      <c r="AKL622"/>
      <c r="AKM622"/>
      <c r="AKN622"/>
      <c r="AKO622"/>
      <c r="AKP622"/>
      <c r="AKQ622"/>
      <c r="AKR622"/>
      <c r="AKS622"/>
      <c r="AKT622"/>
      <c r="AKU622"/>
      <c r="AKV622"/>
      <c r="AKW622"/>
      <c r="AKX622"/>
      <c r="AKY622"/>
      <c r="AKZ622"/>
      <c r="ALA622"/>
      <c r="ALB622"/>
      <c r="ALC622"/>
      <c r="ALD622"/>
      <c r="ALE622"/>
      <c r="ALF622"/>
      <c r="ALG622"/>
      <c r="ALH622"/>
      <c r="ALI622"/>
      <c r="ALJ622"/>
      <c r="ALK622"/>
      <c r="ALL622"/>
      <c r="ALM622"/>
      <c r="ALN622"/>
      <c r="ALO622"/>
      <c r="ALP622"/>
      <c r="ALQ622"/>
      <c r="ALR622"/>
      <c r="ALS622"/>
      <c r="ALT622"/>
      <c r="ALU622"/>
      <c r="ALV622"/>
      <c r="ALW622"/>
      <c r="ALX622"/>
      <c r="ALY622"/>
      <c r="ALZ622"/>
      <c r="AMA622"/>
      <c r="AMB622"/>
      <c r="AMC622"/>
      <c r="AMD622"/>
      <c r="AME622"/>
      <c r="AMF622"/>
      <c r="AMG622"/>
      <c r="AMH622"/>
      <c r="AMI622"/>
      <c r="AMJ622"/>
    </row>
    <row r="623" spans="1:1024" ht="20" customHeight="1" x14ac:dyDescent="0.2">
      <c r="A623"/>
      <c r="B623"/>
      <c r="C623"/>
      <c r="D623"/>
      <c r="E623" s="2"/>
      <c r="F623" s="2"/>
      <c r="G623" s="271"/>
      <c r="H623" s="240"/>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c r="IW623"/>
      <c r="IX623"/>
      <c r="IY623"/>
      <c r="IZ623"/>
      <c r="JA623"/>
      <c r="JB623"/>
      <c r="JC623"/>
      <c r="JD623"/>
      <c r="JE623"/>
      <c r="JF623"/>
      <c r="JG623"/>
      <c r="JH623"/>
      <c r="JI623"/>
      <c r="JJ623"/>
      <c r="JK623"/>
      <c r="JL623"/>
      <c r="JM623"/>
      <c r="JN623"/>
      <c r="JO623"/>
      <c r="JP623"/>
      <c r="JQ623"/>
      <c r="JR623"/>
      <c r="JS623"/>
      <c r="JT623"/>
      <c r="JU623"/>
      <c r="JV623"/>
      <c r="JW623"/>
      <c r="JX623"/>
      <c r="JY623"/>
      <c r="JZ623"/>
      <c r="KA623"/>
      <c r="KB623"/>
      <c r="KC623"/>
      <c r="KD623"/>
      <c r="KE623"/>
      <c r="KF623"/>
      <c r="KG623"/>
      <c r="KH623"/>
      <c r="KI623"/>
      <c r="KJ623"/>
      <c r="KK623"/>
      <c r="KL623"/>
      <c r="KM623"/>
      <c r="KN623"/>
      <c r="KO623"/>
      <c r="KP623"/>
      <c r="KQ623"/>
      <c r="KR623"/>
      <c r="KS623"/>
      <c r="KT623"/>
      <c r="KU623"/>
      <c r="KV623"/>
      <c r="KW623"/>
      <c r="KX623"/>
      <c r="KY623"/>
      <c r="KZ623"/>
      <c r="LA623"/>
      <c r="LB623"/>
      <c r="LC623"/>
      <c r="LD623"/>
      <c r="LE623"/>
      <c r="LF623"/>
      <c r="LG623"/>
      <c r="LH623"/>
      <c r="LI623"/>
      <c r="LJ623"/>
      <c r="LK623"/>
      <c r="LL623"/>
      <c r="LM623"/>
      <c r="LN623"/>
      <c r="LO623"/>
      <c r="LP623"/>
      <c r="LQ623"/>
      <c r="LR623"/>
      <c r="LS623"/>
      <c r="LT623"/>
      <c r="LU623"/>
      <c r="LV623"/>
      <c r="LW623"/>
      <c r="LX623"/>
      <c r="LY623"/>
      <c r="LZ623"/>
      <c r="MA623"/>
      <c r="MB623"/>
      <c r="MC623"/>
      <c r="MD623"/>
      <c r="ME623"/>
      <c r="MF623"/>
      <c r="MG623"/>
      <c r="MH623"/>
      <c r="MI623"/>
      <c r="MJ623"/>
      <c r="MK623"/>
      <c r="ML623"/>
      <c r="MM623"/>
      <c r="MN623"/>
      <c r="MO623"/>
      <c r="MP623"/>
      <c r="MQ623"/>
      <c r="MR623"/>
      <c r="MS623"/>
      <c r="MT623"/>
      <c r="MU623"/>
      <c r="MV623"/>
      <c r="MW623"/>
      <c r="MX623"/>
      <c r="MY623"/>
      <c r="MZ623"/>
      <c r="NA623"/>
      <c r="NB623"/>
      <c r="NC623"/>
      <c r="ND623"/>
      <c r="NE623"/>
      <c r="NF623"/>
      <c r="NG623"/>
      <c r="NH623"/>
      <c r="NI623"/>
      <c r="NJ623"/>
      <c r="NK623"/>
      <c r="NL623"/>
      <c r="NM623"/>
      <c r="NN623"/>
      <c r="NO623"/>
      <c r="NP623"/>
      <c r="NQ623"/>
      <c r="NR623"/>
      <c r="NS623"/>
      <c r="NT623"/>
      <c r="NU623"/>
      <c r="NV623"/>
      <c r="NW623"/>
      <c r="NX623"/>
      <c r="NY623"/>
      <c r="NZ623"/>
      <c r="OA623"/>
      <c r="OB623"/>
      <c r="OC623"/>
      <c r="OD623"/>
      <c r="OE623"/>
      <c r="OF623"/>
      <c r="OG623"/>
      <c r="OH623"/>
      <c r="OI623"/>
      <c r="OJ623"/>
      <c r="OK623"/>
      <c r="OL623"/>
      <c r="OM623"/>
      <c r="ON623"/>
      <c r="OO623"/>
      <c r="OP623"/>
      <c r="OQ623"/>
      <c r="OR623"/>
      <c r="OS623"/>
      <c r="OT623"/>
      <c r="OU623"/>
      <c r="OV623"/>
      <c r="OW623"/>
      <c r="OX623"/>
      <c r="OY623"/>
      <c r="OZ623"/>
      <c r="PA623"/>
      <c r="PB623"/>
      <c r="PC623"/>
      <c r="PD623"/>
      <c r="PE623"/>
      <c r="PF623"/>
      <c r="PG623"/>
      <c r="PH623"/>
      <c r="PI623"/>
      <c r="PJ623"/>
      <c r="PK623"/>
      <c r="PL623"/>
      <c r="PM623"/>
      <c r="PN623"/>
      <c r="PO623"/>
      <c r="PP623"/>
      <c r="PQ623"/>
      <c r="PR623"/>
      <c r="PS623"/>
      <c r="PT623"/>
      <c r="PU623"/>
      <c r="PV623"/>
      <c r="PW623"/>
      <c r="PX623"/>
      <c r="PY623"/>
      <c r="PZ623"/>
      <c r="QA623"/>
      <c r="QB623"/>
      <c r="QC623"/>
      <c r="QD623"/>
      <c r="QE623"/>
      <c r="QF623"/>
      <c r="QG623"/>
      <c r="QH623"/>
      <c r="QI623"/>
      <c r="QJ623"/>
      <c r="QK623"/>
      <c r="QL623"/>
      <c r="QM623"/>
      <c r="QN623"/>
      <c r="QO623"/>
      <c r="QP623"/>
      <c r="QQ623"/>
      <c r="QR623"/>
      <c r="QS623"/>
      <c r="QT623"/>
      <c r="QU623"/>
      <c r="QV623"/>
      <c r="QW623"/>
      <c r="QX623"/>
      <c r="QY623"/>
      <c r="QZ623"/>
      <c r="RA623"/>
      <c r="RB623"/>
      <c r="RC623"/>
      <c r="RD623"/>
      <c r="RE623"/>
      <c r="RF623"/>
      <c r="RG623"/>
      <c r="RH623"/>
      <c r="RI623"/>
      <c r="RJ623"/>
      <c r="RK623"/>
      <c r="RL623"/>
      <c r="RM623"/>
      <c r="RN623"/>
      <c r="RO623"/>
      <c r="RP623"/>
      <c r="RQ623"/>
      <c r="RR623"/>
      <c r="RS623"/>
      <c r="RT623"/>
      <c r="RU623"/>
      <c r="RV623"/>
      <c r="RW623"/>
      <c r="RX623"/>
      <c r="RY623"/>
      <c r="RZ623"/>
      <c r="SA623"/>
      <c r="SB623"/>
      <c r="SC623"/>
      <c r="SD623"/>
      <c r="SE623"/>
      <c r="SF623"/>
      <c r="SG623"/>
      <c r="SH623"/>
      <c r="SI623"/>
      <c r="SJ623"/>
      <c r="SK623"/>
      <c r="SL623"/>
      <c r="SM623"/>
      <c r="SN623"/>
      <c r="SO623"/>
      <c r="SP623"/>
      <c r="SQ623"/>
      <c r="SR623"/>
      <c r="SS623"/>
      <c r="ST623"/>
      <c r="SU623"/>
      <c r="SV623"/>
      <c r="SW623"/>
      <c r="SX623"/>
      <c r="SY623"/>
      <c r="SZ623"/>
      <c r="TA623"/>
      <c r="TB623"/>
      <c r="TC623"/>
      <c r="TD623"/>
      <c r="TE623"/>
      <c r="TF623"/>
      <c r="TG623"/>
      <c r="TH623"/>
      <c r="TI623"/>
      <c r="TJ623"/>
      <c r="TK623"/>
      <c r="TL623"/>
      <c r="TM623"/>
      <c r="TN623"/>
      <c r="TO623"/>
      <c r="TP623"/>
      <c r="TQ623"/>
      <c r="TR623"/>
      <c r="TS623"/>
      <c r="TT623"/>
      <c r="TU623"/>
      <c r="TV623"/>
      <c r="TW623"/>
      <c r="TX623"/>
      <c r="TY623"/>
      <c r="TZ623"/>
      <c r="UA623"/>
      <c r="UB623"/>
      <c r="UC623"/>
      <c r="UD623"/>
      <c r="UE623"/>
      <c r="UF623"/>
      <c r="UG623"/>
      <c r="UH623"/>
      <c r="UI623"/>
      <c r="UJ623"/>
      <c r="UK623"/>
      <c r="UL623"/>
      <c r="UM623"/>
      <c r="UN623"/>
      <c r="UO623"/>
      <c r="UP623"/>
      <c r="UQ623"/>
      <c r="UR623"/>
      <c r="US623"/>
      <c r="UT623"/>
      <c r="UU623"/>
      <c r="UV623"/>
      <c r="UW623"/>
      <c r="UX623"/>
      <c r="UY623"/>
      <c r="UZ623"/>
      <c r="VA623"/>
      <c r="VB623"/>
      <c r="VC623"/>
      <c r="VD623"/>
      <c r="VE623"/>
      <c r="VF623"/>
      <c r="VG623"/>
      <c r="VH623"/>
      <c r="VI623"/>
      <c r="VJ623"/>
      <c r="VK623"/>
      <c r="VL623"/>
      <c r="VM623"/>
      <c r="VN623"/>
      <c r="VO623"/>
      <c r="VP623"/>
      <c r="VQ623"/>
      <c r="VR623"/>
      <c r="VS623"/>
      <c r="VT623"/>
      <c r="VU623"/>
      <c r="VV623"/>
      <c r="VW623"/>
      <c r="VX623"/>
      <c r="VY623"/>
      <c r="VZ623"/>
      <c r="WA623"/>
      <c r="WB623"/>
      <c r="WC623"/>
      <c r="WD623"/>
      <c r="WE623"/>
      <c r="WF623"/>
      <c r="WG623"/>
      <c r="WH623"/>
      <c r="WI623"/>
      <c r="WJ623"/>
      <c r="WK623"/>
      <c r="WL623"/>
      <c r="WM623"/>
      <c r="WN623"/>
      <c r="WO623"/>
      <c r="WP623"/>
      <c r="WQ623"/>
      <c r="WR623"/>
      <c r="WS623"/>
      <c r="WT623"/>
      <c r="WU623"/>
      <c r="WV623"/>
      <c r="WW623"/>
      <c r="WX623"/>
      <c r="WY623"/>
      <c r="WZ623"/>
      <c r="XA623"/>
      <c r="XB623"/>
      <c r="XC623"/>
      <c r="XD623"/>
      <c r="XE623"/>
      <c r="XF623"/>
      <c r="XG623"/>
      <c r="XH623"/>
      <c r="XI623"/>
      <c r="XJ623"/>
      <c r="XK623"/>
      <c r="XL623"/>
      <c r="XM623"/>
      <c r="XN623"/>
      <c r="XO623"/>
      <c r="XP623"/>
      <c r="XQ623"/>
      <c r="XR623"/>
      <c r="XS623"/>
      <c r="XT623"/>
      <c r="XU623"/>
      <c r="XV623"/>
      <c r="XW623"/>
      <c r="XX623"/>
      <c r="XY623"/>
      <c r="XZ623"/>
      <c r="YA623"/>
      <c r="YB623"/>
      <c r="YC623"/>
      <c r="YD623"/>
      <c r="YE623"/>
      <c r="YF623"/>
      <c r="YG623"/>
      <c r="YH623"/>
      <c r="YI623"/>
      <c r="YJ623"/>
      <c r="YK623"/>
      <c r="YL623"/>
      <c r="YM623"/>
      <c r="YN623"/>
      <c r="YO623"/>
      <c r="YP623"/>
      <c r="YQ623"/>
      <c r="YR623"/>
      <c r="YS623"/>
      <c r="YT623"/>
      <c r="YU623"/>
      <c r="YV623"/>
      <c r="YW623"/>
      <c r="YX623"/>
      <c r="YY623"/>
      <c r="YZ623"/>
      <c r="ZA623"/>
      <c r="ZB623"/>
      <c r="ZC623"/>
      <c r="ZD623"/>
      <c r="ZE623"/>
      <c r="ZF623"/>
      <c r="ZG623"/>
      <c r="ZH623"/>
      <c r="ZI623"/>
      <c r="ZJ623"/>
      <c r="ZK623"/>
      <c r="ZL623"/>
      <c r="ZM623"/>
      <c r="ZN623"/>
      <c r="ZO623"/>
      <c r="ZP623"/>
      <c r="ZQ623"/>
      <c r="ZR623"/>
      <c r="ZS623"/>
      <c r="ZT623"/>
      <c r="ZU623"/>
      <c r="ZV623"/>
      <c r="ZW623"/>
      <c r="ZX623"/>
      <c r="ZY623"/>
      <c r="ZZ623"/>
      <c r="AAA623"/>
      <c r="AAB623"/>
      <c r="AAC623"/>
      <c r="AAD623"/>
      <c r="AAE623"/>
      <c r="AAF623"/>
      <c r="AAG623"/>
      <c r="AAH623"/>
      <c r="AAI623"/>
      <c r="AAJ623"/>
      <c r="AAK623"/>
      <c r="AAL623"/>
      <c r="AAM623"/>
      <c r="AAN623"/>
      <c r="AAO623"/>
      <c r="AAP623"/>
      <c r="AAQ623"/>
      <c r="AAR623"/>
      <c r="AAS623"/>
      <c r="AAT623"/>
      <c r="AAU623"/>
      <c r="AAV623"/>
      <c r="AAW623"/>
      <c r="AAX623"/>
      <c r="AAY623"/>
      <c r="AAZ623"/>
      <c r="ABA623"/>
      <c r="ABB623"/>
      <c r="ABC623"/>
      <c r="ABD623"/>
      <c r="ABE623"/>
      <c r="ABF623"/>
      <c r="ABG623"/>
      <c r="ABH623"/>
      <c r="ABI623"/>
      <c r="ABJ623"/>
      <c r="ABK623"/>
      <c r="ABL623"/>
      <c r="ABM623"/>
      <c r="ABN623"/>
      <c r="ABO623"/>
      <c r="ABP623"/>
      <c r="ABQ623"/>
      <c r="ABR623"/>
      <c r="ABS623"/>
      <c r="ABT623"/>
      <c r="ABU623"/>
      <c r="ABV623"/>
      <c r="ABW623"/>
      <c r="ABX623"/>
      <c r="ABY623"/>
      <c r="ABZ623"/>
      <c r="ACA623"/>
      <c r="ACB623"/>
      <c r="ACC623"/>
      <c r="ACD623"/>
      <c r="ACE623"/>
      <c r="ACF623"/>
      <c r="ACG623"/>
      <c r="ACH623"/>
      <c r="ACI623"/>
      <c r="ACJ623"/>
      <c r="ACK623"/>
      <c r="ACL623"/>
      <c r="ACM623"/>
      <c r="ACN623"/>
      <c r="ACO623"/>
      <c r="ACP623"/>
      <c r="ACQ623"/>
      <c r="ACR623"/>
      <c r="ACS623"/>
      <c r="ACT623"/>
      <c r="ACU623"/>
      <c r="ACV623"/>
      <c r="ACW623"/>
      <c r="ACX623"/>
      <c r="ACY623"/>
      <c r="ACZ623"/>
      <c r="ADA623"/>
      <c r="ADB623"/>
      <c r="ADC623"/>
      <c r="ADD623"/>
      <c r="ADE623"/>
      <c r="ADF623"/>
      <c r="ADG623"/>
      <c r="ADH623"/>
      <c r="ADI623"/>
      <c r="ADJ623"/>
      <c r="ADK623"/>
      <c r="ADL623"/>
      <c r="ADM623"/>
      <c r="ADN623"/>
      <c r="ADO623"/>
      <c r="ADP623"/>
      <c r="ADQ623"/>
      <c r="ADR623"/>
      <c r="ADS623"/>
      <c r="ADT623"/>
      <c r="ADU623"/>
      <c r="ADV623"/>
      <c r="ADW623"/>
      <c r="ADX623"/>
      <c r="ADY623"/>
      <c r="ADZ623"/>
      <c r="AEA623"/>
      <c r="AEB623"/>
      <c r="AEC623"/>
      <c r="AED623"/>
      <c r="AEE623"/>
      <c r="AEF623"/>
      <c r="AEG623"/>
      <c r="AEH623"/>
      <c r="AEI623"/>
      <c r="AEJ623"/>
      <c r="AEK623"/>
      <c r="AEL623"/>
      <c r="AEM623"/>
      <c r="AEN623"/>
      <c r="AEO623"/>
      <c r="AEP623"/>
      <c r="AEQ623"/>
      <c r="AER623"/>
      <c r="AES623"/>
      <c r="AET623"/>
      <c r="AEU623"/>
      <c r="AEV623"/>
      <c r="AEW623"/>
      <c r="AEX623"/>
      <c r="AEY623"/>
      <c r="AEZ623"/>
      <c r="AFA623"/>
      <c r="AFB623"/>
      <c r="AFC623"/>
      <c r="AFD623"/>
      <c r="AFE623"/>
      <c r="AFF623"/>
      <c r="AFG623"/>
      <c r="AFH623"/>
      <c r="AFI623"/>
      <c r="AFJ623"/>
      <c r="AFK623"/>
      <c r="AFL623"/>
      <c r="AFM623"/>
      <c r="AFN623"/>
      <c r="AFO623"/>
      <c r="AFP623"/>
      <c r="AFQ623"/>
      <c r="AFR623"/>
      <c r="AFS623"/>
      <c r="AFT623"/>
      <c r="AFU623"/>
      <c r="AFV623"/>
      <c r="AFW623"/>
      <c r="AFX623"/>
      <c r="AFY623"/>
      <c r="AFZ623"/>
      <c r="AGA623"/>
      <c r="AGB623"/>
      <c r="AGC623"/>
      <c r="AGD623"/>
      <c r="AGE623"/>
      <c r="AGF623"/>
      <c r="AGG623"/>
      <c r="AGH623"/>
      <c r="AGI623"/>
      <c r="AGJ623"/>
      <c r="AGK623"/>
      <c r="AGL623"/>
      <c r="AGM623"/>
      <c r="AGN623"/>
      <c r="AGO623"/>
      <c r="AGP623"/>
      <c r="AGQ623"/>
      <c r="AGR623"/>
      <c r="AGS623"/>
      <c r="AGT623"/>
      <c r="AGU623"/>
      <c r="AGV623"/>
      <c r="AGW623"/>
      <c r="AGX623"/>
      <c r="AGY623"/>
      <c r="AGZ623"/>
      <c r="AHA623"/>
      <c r="AHB623"/>
      <c r="AHC623"/>
      <c r="AHD623"/>
      <c r="AHE623"/>
      <c r="AHF623"/>
      <c r="AHG623"/>
      <c r="AHH623"/>
      <c r="AHI623"/>
      <c r="AHJ623"/>
      <c r="AHK623"/>
      <c r="AHL623"/>
      <c r="AHM623"/>
      <c r="AHN623"/>
      <c r="AHO623"/>
      <c r="AHP623"/>
      <c r="AHQ623"/>
      <c r="AHR623"/>
      <c r="AHS623"/>
      <c r="AHT623"/>
      <c r="AHU623"/>
      <c r="AHV623"/>
      <c r="AHW623"/>
      <c r="AHX623"/>
      <c r="AHY623"/>
      <c r="AHZ623"/>
      <c r="AIA623"/>
      <c r="AIB623"/>
      <c r="AIC623"/>
      <c r="AID623"/>
      <c r="AIE623"/>
      <c r="AIF623"/>
      <c r="AIG623"/>
      <c r="AIH623"/>
      <c r="AII623"/>
      <c r="AIJ623"/>
      <c r="AIK623"/>
      <c r="AIL623"/>
      <c r="AIM623"/>
      <c r="AIN623"/>
      <c r="AIO623"/>
      <c r="AIP623"/>
      <c r="AIQ623"/>
      <c r="AIR623"/>
      <c r="AIS623"/>
      <c r="AIT623"/>
      <c r="AIU623"/>
      <c r="AIV623"/>
      <c r="AIW623"/>
      <c r="AIX623"/>
      <c r="AIY623"/>
      <c r="AIZ623"/>
      <c r="AJA623"/>
      <c r="AJB623"/>
      <c r="AJC623"/>
      <c r="AJD623"/>
      <c r="AJE623"/>
      <c r="AJF623"/>
      <c r="AJG623"/>
      <c r="AJH623"/>
      <c r="AJI623"/>
      <c r="AJJ623"/>
      <c r="AJK623"/>
      <c r="AJL623"/>
      <c r="AJM623"/>
      <c r="AJN623"/>
      <c r="AJO623"/>
      <c r="AJP623"/>
      <c r="AJQ623"/>
      <c r="AJR623"/>
      <c r="AJS623"/>
      <c r="AJT623"/>
      <c r="AJU623"/>
      <c r="AJV623"/>
      <c r="AJW623"/>
      <c r="AJX623"/>
      <c r="AJY623"/>
      <c r="AJZ623"/>
      <c r="AKA623"/>
      <c r="AKB623"/>
      <c r="AKC623"/>
      <c r="AKD623"/>
      <c r="AKE623"/>
      <c r="AKF623"/>
      <c r="AKG623"/>
      <c r="AKH623"/>
      <c r="AKI623"/>
      <c r="AKJ623"/>
      <c r="AKK623"/>
      <c r="AKL623"/>
      <c r="AKM623"/>
      <c r="AKN623"/>
      <c r="AKO623"/>
      <c r="AKP623"/>
      <c r="AKQ623"/>
      <c r="AKR623"/>
      <c r="AKS623"/>
      <c r="AKT623"/>
      <c r="AKU623"/>
      <c r="AKV623"/>
      <c r="AKW623"/>
      <c r="AKX623"/>
      <c r="AKY623"/>
      <c r="AKZ623"/>
      <c r="ALA623"/>
      <c r="ALB623"/>
      <c r="ALC623"/>
      <c r="ALD623"/>
      <c r="ALE623"/>
      <c r="ALF623"/>
      <c r="ALG623"/>
      <c r="ALH623"/>
      <c r="ALI623"/>
      <c r="ALJ623"/>
      <c r="ALK623"/>
      <c r="ALL623"/>
      <c r="ALM623"/>
      <c r="ALN623"/>
      <c r="ALO623"/>
      <c r="ALP623"/>
      <c r="ALQ623"/>
      <c r="ALR623"/>
      <c r="ALS623"/>
      <c r="ALT623"/>
      <c r="ALU623"/>
      <c r="ALV623"/>
      <c r="ALW623"/>
      <c r="ALX623"/>
      <c r="ALY623"/>
      <c r="ALZ623"/>
      <c r="AMA623"/>
      <c r="AMB623"/>
      <c r="AMC623"/>
      <c r="AMD623"/>
      <c r="AME623"/>
      <c r="AMF623"/>
      <c r="AMG623"/>
      <c r="AMH623"/>
      <c r="AMI623"/>
      <c r="AMJ623"/>
    </row>
    <row r="624" spans="1:1024" ht="20" customHeight="1" x14ac:dyDescent="0.2">
      <c r="A624"/>
      <c r="B624"/>
      <c r="C624"/>
      <c r="D624"/>
      <c r="E624" s="2"/>
      <c r="F624" s="2"/>
      <c r="G624" s="271"/>
      <c r="H624" s="240"/>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c r="AAA624"/>
      <c r="AAB624"/>
      <c r="AAC624"/>
      <c r="AAD624"/>
      <c r="AAE624"/>
      <c r="AAF624"/>
      <c r="AAG624"/>
      <c r="AAH624"/>
      <c r="AAI624"/>
      <c r="AAJ624"/>
      <c r="AAK624"/>
      <c r="AAL624"/>
      <c r="AAM624"/>
      <c r="AAN624"/>
      <c r="AAO624"/>
      <c r="AAP624"/>
      <c r="AAQ624"/>
      <c r="AAR624"/>
      <c r="AAS624"/>
      <c r="AAT624"/>
      <c r="AAU624"/>
      <c r="AAV624"/>
      <c r="AAW624"/>
      <c r="AAX624"/>
      <c r="AAY624"/>
      <c r="AAZ624"/>
      <c r="ABA624"/>
      <c r="ABB624"/>
      <c r="ABC624"/>
      <c r="ABD624"/>
      <c r="ABE624"/>
      <c r="ABF624"/>
      <c r="ABG624"/>
      <c r="ABH624"/>
      <c r="ABI624"/>
      <c r="ABJ624"/>
      <c r="ABK624"/>
      <c r="ABL624"/>
      <c r="ABM624"/>
      <c r="ABN624"/>
      <c r="ABO624"/>
      <c r="ABP624"/>
      <c r="ABQ624"/>
      <c r="ABR624"/>
      <c r="ABS624"/>
      <c r="ABT624"/>
      <c r="ABU624"/>
      <c r="ABV624"/>
      <c r="ABW624"/>
      <c r="ABX624"/>
      <c r="ABY624"/>
      <c r="ABZ624"/>
      <c r="ACA624"/>
      <c r="ACB624"/>
      <c r="ACC624"/>
      <c r="ACD624"/>
      <c r="ACE624"/>
      <c r="ACF624"/>
      <c r="ACG624"/>
      <c r="ACH624"/>
      <c r="ACI624"/>
      <c r="ACJ624"/>
      <c r="ACK624"/>
      <c r="ACL624"/>
      <c r="ACM624"/>
      <c r="ACN624"/>
      <c r="ACO624"/>
      <c r="ACP624"/>
      <c r="ACQ624"/>
      <c r="ACR624"/>
      <c r="ACS624"/>
      <c r="ACT624"/>
      <c r="ACU624"/>
      <c r="ACV624"/>
      <c r="ACW624"/>
      <c r="ACX624"/>
      <c r="ACY624"/>
      <c r="ACZ624"/>
      <c r="ADA624"/>
      <c r="ADB624"/>
      <c r="ADC624"/>
      <c r="ADD624"/>
      <c r="ADE624"/>
      <c r="ADF624"/>
      <c r="ADG624"/>
      <c r="ADH624"/>
      <c r="ADI624"/>
      <c r="ADJ624"/>
      <c r="ADK624"/>
      <c r="ADL624"/>
      <c r="ADM624"/>
      <c r="ADN624"/>
      <c r="ADO624"/>
      <c r="ADP624"/>
      <c r="ADQ624"/>
      <c r="ADR624"/>
      <c r="ADS624"/>
      <c r="ADT624"/>
      <c r="ADU624"/>
      <c r="ADV624"/>
      <c r="ADW624"/>
      <c r="ADX624"/>
      <c r="ADY624"/>
      <c r="ADZ624"/>
      <c r="AEA624"/>
      <c r="AEB624"/>
      <c r="AEC624"/>
      <c r="AED624"/>
      <c r="AEE624"/>
      <c r="AEF624"/>
      <c r="AEG624"/>
      <c r="AEH624"/>
      <c r="AEI624"/>
      <c r="AEJ624"/>
      <c r="AEK624"/>
      <c r="AEL624"/>
      <c r="AEM624"/>
      <c r="AEN624"/>
      <c r="AEO624"/>
      <c r="AEP624"/>
      <c r="AEQ624"/>
      <c r="AER624"/>
      <c r="AES624"/>
      <c r="AET624"/>
      <c r="AEU624"/>
      <c r="AEV624"/>
      <c r="AEW624"/>
      <c r="AEX624"/>
      <c r="AEY624"/>
      <c r="AEZ624"/>
      <c r="AFA624"/>
      <c r="AFB624"/>
      <c r="AFC624"/>
      <c r="AFD624"/>
      <c r="AFE624"/>
      <c r="AFF624"/>
      <c r="AFG624"/>
      <c r="AFH624"/>
      <c r="AFI624"/>
      <c r="AFJ624"/>
      <c r="AFK624"/>
      <c r="AFL624"/>
      <c r="AFM624"/>
      <c r="AFN624"/>
      <c r="AFO624"/>
      <c r="AFP624"/>
      <c r="AFQ624"/>
      <c r="AFR624"/>
      <c r="AFS624"/>
      <c r="AFT624"/>
      <c r="AFU624"/>
      <c r="AFV624"/>
      <c r="AFW624"/>
      <c r="AFX624"/>
      <c r="AFY624"/>
      <c r="AFZ624"/>
      <c r="AGA624"/>
      <c r="AGB624"/>
      <c r="AGC624"/>
      <c r="AGD624"/>
      <c r="AGE624"/>
      <c r="AGF624"/>
      <c r="AGG624"/>
      <c r="AGH624"/>
      <c r="AGI624"/>
      <c r="AGJ624"/>
      <c r="AGK624"/>
      <c r="AGL624"/>
      <c r="AGM624"/>
      <c r="AGN624"/>
      <c r="AGO624"/>
      <c r="AGP624"/>
      <c r="AGQ624"/>
      <c r="AGR624"/>
      <c r="AGS624"/>
      <c r="AGT624"/>
      <c r="AGU624"/>
      <c r="AGV624"/>
      <c r="AGW624"/>
      <c r="AGX624"/>
      <c r="AGY624"/>
      <c r="AGZ624"/>
      <c r="AHA624"/>
      <c r="AHB624"/>
      <c r="AHC624"/>
      <c r="AHD624"/>
      <c r="AHE624"/>
      <c r="AHF624"/>
      <c r="AHG624"/>
      <c r="AHH624"/>
      <c r="AHI624"/>
      <c r="AHJ624"/>
      <c r="AHK624"/>
      <c r="AHL624"/>
      <c r="AHM624"/>
      <c r="AHN624"/>
      <c r="AHO624"/>
      <c r="AHP624"/>
      <c r="AHQ624"/>
      <c r="AHR624"/>
      <c r="AHS624"/>
      <c r="AHT624"/>
      <c r="AHU624"/>
      <c r="AHV624"/>
      <c r="AHW624"/>
      <c r="AHX624"/>
      <c r="AHY624"/>
      <c r="AHZ624"/>
      <c r="AIA624"/>
      <c r="AIB624"/>
      <c r="AIC624"/>
      <c r="AID624"/>
      <c r="AIE624"/>
      <c r="AIF624"/>
      <c r="AIG624"/>
      <c r="AIH624"/>
      <c r="AII624"/>
      <c r="AIJ624"/>
      <c r="AIK624"/>
      <c r="AIL624"/>
      <c r="AIM624"/>
      <c r="AIN624"/>
      <c r="AIO624"/>
      <c r="AIP624"/>
      <c r="AIQ624"/>
      <c r="AIR624"/>
      <c r="AIS624"/>
      <c r="AIT624"/>
      <c r="AIU624"/>
      <c r="AIV624"/>
      <c r="AIW624"/>
      <c r="AIX624"/>
      <c r="AIY624"/>
      <c r="AIZ624"/>
      <c r="AJA624"/>
      <c r="AJB624"/>
      <c r="AJC624"/>
      <c r="AJD624"/>
      <c r="AJE624"/>
      <c r="AJF624"/>
      <c r="AJG624"/>
      <c r="AJH624"/>
      <c r="AJI624"/>
      <c r="AJJ624"/>
      <c r="AJK624"/>
      <c r="AJL624"/>
      <c r="AJM624"/>
      <c r="AJN624"/>
      <c r="AJO624"/>
      <c r="AJP624"/>
      <c r="AJQ624"/>
      <c r="AJR624"/>
      <c r="AJS624"/>
      <c r="AJT624"/>
      <c r="AJU624"/>
      <c r="AJV624"/>
      <c r="AJW624"/>
      <c r="AJX624"/>
      <c r="AJY624"/>
      <c r="AJZ624"/>
      <c r="AKA624"/>
      <c r="AKB624"/>
      <c r="AKC624"/>
      <c r="AKD624"/>
      <c r="AKE624"/>
      <c r="AKF624"/>
      <c r="AKG624"/>
      <c r="AKH624"/>
      <c r="AKI624"/>
      <c r="AKJ624"/>
      <c r="AKK624"/>
      <c r="AKL624"/>
      <c r="AKM624"/>
      <c r="AKN624"/>
      <c r="AKO624"/>
      <c r="AKP624"/>
      <c r="AKQ624"/>
      <c r="AKR624"/>
      <c r="AKS624"/>
      <c r="AKT624"/>
      <c r="AKU624"/>
      <c r="AKV624"/>
      <c r="AKW624"/>
      <c r="AKX624"/>
      <c r="AKY624"/>
      <c r="AKZ624"/>
      <c r="ALA624"/>
      <c r="ALB624"/>
      <c r="ALC624"/>
      <c r="ALD624"/>
      <c r="ALE624"/>
      <c r="ALF624"/>
      <c r="ALG624"/>
      <c r="ALH624"/>
      <c r="ALI624"/>
      <c r="ALJ624"/>
      <c r="ALK624"/>
      <c r="ALL624"/>
      <c r="ALM624"/>
      <c r="ALN624"/>
      <c r="ALO624"/>
      <c r="ALP624"/>
      <c r="ALQ624"/>
      <c r="ALR624"/>
      <c r="ALS624"/>
      <c r="ALT624"/>
      <c r="ALU624"/>
      <c r="ALV624"/>
      <c r="ALW624"/>
      <c r="ALX624"/>
      <c r="ALY624"/>
      <c r="ALZ624"/>
      <c r="AMA624"/>
      <c r="AMB624"/>
      <c r="AMC624"/>
      <c r="AMD624"/>
      <c r="AME624"/>
      <c r="AMF624"/>
      <c r="AMG624"/>
      <c r="AMH624"/>
      <c r="AMI624"/>
      <c r="AMJ624"/>
    </row>
    <row r="625" spans="1:1024" ht="20" customHeight="1" x14ac:dyDescent="0.2">
      <c r="A625"/>
      <c r="B625"/>
      <c r="C625"/>
      <c r="D625"/>
      <c r="E625" s="2"/>
      <c r="F625" s="2"/>
      <c r="G625" s="271"/>
      <c r="H625" s="240"/>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c r="AAA625"/>
      <c r="AAB625"/>
      <c r="AAC625"/>
      <c r="AAD625"/>
      <c r="AAE625"/>
      <c r="AAF625"/>
      <c r="AAG625"/>
      <c r="AAH625"/>
      <c r="AAI625"/>
      <c r="AAJ625"/>
      <c r="AAK625"/>
      <c r="AAL625"/>
      <c r="AAM625"/>
      <c r="AAN625"/>
      <c r="AAO625"/>
      <c r="AAP625"/>
      <c r="AAQ625"/>
      <c r="AAR625"/>
      <c r="AAS625"/>
      <c r="AAT625"/>
      <c r="AAU625"/>
      <c r="AAV625"/>
      <c r="AAW625"/>
      <c r="AAX625"/>
      <c r="AAY625"/>
      <c r="AAZ625"/>
      <c r="ABA625"/>
      <c r="ABB625"/>
      <c r="ABC625"/>
      <c r="ABD625"/>
      <c r="ABE625"/>
      <c r="ABF625"/>
      <c r="ABG625"/>
      <c r="ABH625"/>
      <c r="ABI625"/>
      <c r="ABJ625"/>
      <c r="ABK625"/>
      <c r="ABL625"/>
      <c r="ABM625"/>
      <c r="ABN625"/>
      <c r="ABO625"/>
      <c r="ABP625"/>
      <c r="ABQ625"/>
      <c r="ABR625"/>
      <c r="ABS625"/>
      <c r="ABT625"/>
      <c r="ABU625"/>
      <c r="ABV625"/>
      <c r="ABW625"/>
      <c r="ABX625"/>
      <c r="ABY625"/>
      <c r="ABZ625"/>
      <c r="ACA625"/>
      <c r="ACB625"/>
      <c r="ACC625"/>
      <c r="ACD625"/>
      <c r="ACE625"/>
      <c r="ACF625"/>
      <c r="ACG625"/>
      <c r="ACH625"/>
      <c r="ACI625"/>
      <c r="ACJ625"/>
      <c r="ACK625"/>
      <c r="ACL625"/>
      <c r="ACM625"/>
      <c r="ACN625"/>
      <c r="ACO625"/>
      <c r="ACP625"/>
      <c r="ACQ625"/>
      <c r="ACR625"/>
      <c r="ACS625"/>
      <c r="ACT625"/>
      <c r="ACU625"/>
      <c r="ACV625"/>
      <c r="ACW625"/>
      <c r="ACX625"/>
      <c r="ACY625"/>
      <c r="ACZ625"/>
      <c r="ADA625"/>
      <c r="ADB625"/>
      <c r="ADC625"/>
      <c r="ADD625"/>
      <c r="ADE625"/>
      <c r="ADF625"/>
      <c r="ADG625"/>
      <c r="ADH625"/>
      <c r="ADI625"/>
      <c r="ADJ625"/>
      <c r="ADK625"/>
      <c r="ADL625"/>
      <c r="ADM625"/>
      <c r="ADN625"/>
      <c r="ADO625"/>
      <c r="ADP625"/>
      <c r="ADQ625"/>
      <c r="ADR625"/>
      <c r="ADS625"/>
      <c r="ADT625"/>
      <c r="ADU625"/>
      <c r="ADV625"/>
      <c r="ADW625"/>
      <c r="ADX625"/>
      <c r="ADY625"/>
      <c r="ADZ625"/>
      <c r="AEA625"/>
      <c r="AEB625"/>
      <c r="AEC625"/>
      <c r="AED625"/>
      <c r="AEE625"/>
      <c r="AEF625"/>
      <c r="AEG625"/>
      <c r="AEH625"/>
      <c r="AEI625"/>
      <c r="AEJ625"/>
      <c r="AEK625"/>
      <c r="AEL625"/>
      <c r="AEM625"/>
      <c r="AEN625"/>
      <c r="AEO625"/>
      <c r="AEP625"/>
      <c r="AEQ625"/>
      <c r="AER625"/>
      <c r="AES625"/>
      <c r="AET625"/>
      <c r="AEU625"/>
      <c r="AEV625"/>
      <c r="AEW625"/>
      <c r="AEX625"/>
      <c r="AEY625"/>
      <c r="AEZ625"/>
      <c r="AFA625"/>
      <c r="AFB625"/>
      <c r="AFC625"/>
      <c r="AFD625"/>
      <c r="AFE625"/>
      <c r="AFF625"/>
      <c r="AFG625"/>
      <c r="AFH625"/>
      <c r="AFI625"/>
      <c r="AFJ625"/>
      <c r="AFK625"/>
      <c r="AFL625"/>
      <c r="AFM625"/>
      <c r="AFN625"/>
      <c r="AFO625"/>
      <c r="AFP625"/>
      <c r="AFQ625"/>
      <c r="AFR625"/>
      <c r="AFS625"/>
      <c r="AFT625"/>
      <c r="AFU625"/>
      <c r="AFV625"/>
      <c r="AFW625"/>
      <c r="AFX625"/>
      <c r="AFY625"/>
      <c r="AFZ625"/>
      <c r="AGA625"/>
      <c r="AGB625"/>
      <c r="AGC625"/>
      <c r="AGD625"/>
      <c r="AGE625"/>
      <c r="AGF625"/>
      <c r="AGG625"/>
      <c r="AGH625"/>
      <c r="AGI625"/>
      <c r="AGJ625"/>
      <c r="AGK625"/>
      <c r="AGL625"/>
      <c r="AGM625"/>
      <c r="AGN625"/>
      <c r="AGO625"/>
      <c r="AGP625"/>
      <c r="AGQ625"/>
      <c r="AGR625"/>
      <c r="AGS625"/>
      <c r="AGT625"/>
      <c r="AGU625"/>
      <c r="AGV625"/>
      <c r="AGW625"/>
      <c r="AGX625"/>
      <c r="AGY625"/>
      <c r="AGZ625"/>
      <c r="AHA625"/>
      <c r="AHB625"/>
      <c r="AHC625"/>
      <c r="AHD625"/>
      <c r="AHE625"/>
      <c r="AHF625"/>
      <c r="AHG625"/>
      <c r="AHH625"/>
      <c r="AHI625"/>
      <c r="AHJ625"/>
      <c r="AHK625"/>
      <c r="AHL625"/>
      <c r="AHM625"/>
      <c r="AHN625"/>
      <c r="AHO625"/>
      <c r="AHP625"/>
      <c r="AHQ625"/>
      <c r="AHR625"/>
      <c r="AHS625"/>
      <c r="AHT625"/>
      <c r="AHU625"/>
      <c r="AHV625"/>
      <c r="AHW625"/>
      <c r="AHX625"/>
      <c r="AHY625"/>
      <c r="AHZ625"/>
      <c r="AIA625"/>
      <c r="AIB625"/>
      <c r="AIC625"/>
      <c r="AID625"/>
      <c r="AIE625"/>
      <c r="AIF625"/>
      <c r="AIG625"/>
      <c r="AIH625"/>
      <c r="AII625"/>
      <c r="AIJ625"/>
      <c r="AIK625"/>
      <c r="AIL625"/>
      <c r="AIM625"/>
      <c r="AIN625"/>
      <c r="AIO625"/>
      <c r="AIP625"/>
      <c r="AIQ625"/>
      <c r="AIR625"/>
      <c r="AIS625"/>
      <c r="AIT625"/>
      <c r="AIU625"/>
      <c r="AIV625"/>
      <c r="AIW625"/>
      <c r="AIX625"/>
      <c r="AIY625"/>
      <c r="AIZ625"/>
      <c r="AJA625"/>
      <c r="AJB625"/>
      <c r="AJC625"/>
      <c r="AJD625"/>
      <c r="AJE625"/>
      <c r="AJF625"/>
      <c r="AJG625"/>
      <c r="AJH625"/>
      <c r="AJI625"/>
      <c r="AJJ625"/>
      <c r="AJK625"/>
      <c r="AJL625"/>
      <c r="AJM625"/>
      <c r="AJN625"/>
      <c r="AJO625"/>
      <c r="AJP625"/>
      <c r="AJQ625"/>
      <c r="AJR625"/>
      <c r="AJS625"/>
      <c r="AJT625"/>
      <c r="AJU625"/>
      <c r="AJV625"/>
      <c r="AJW625"/>
      <c r="AJX625"/>
      <c r="AJY625"/>
      <c r="AJZ625"/>
      <c r="AKA625"/>
      <c r="AKB625"/>
      <c r="AKC625"/>
      <c r="AKD625"/>
      <c r="AKE625"/>
      <c r="AKF625"/>
      <c r="AKG625"/>
      <c r="AKH625"/>
      <c r="AKI625"/>
      <c r="AKJ625"/>
      <c r="AKK625"/>
      <c r="AKL625"/>
      <c r="AKM625"/>
      <c r="AKN625"/>
      <c r="AKO625"/>
      <c r="AKP625"/>
      <c r="AKQ625"/>
      <c r="AKR625"/>
      <c r="AKS625"/>
      <c r="AKT625"/>
      <c r="AKU625"/>
      <c r="AKV625"/>
      <c r="AKW625"/>
      <c r="AKX625"/>
      <c r="AKY625"/>
      <c r="AKZ625"/>
      <c r="ALA625"/>
      <c r="ALB625"/>
      <c r="ALC625"/>
      <c r="ALD625"/>
      <c r="ALE625"/>
      <c r="ALF625"/>
      <c r="ALG625"/>
      <c r="ALH625"/>
      <c r="ALI625"/>
      <c r="ALJ625"/>
      <c r="ALK625"/>
      <c r="ALL625"/>
      <c r="ALM625"/>
      <c r="ALN625"/>
      <c r="ALO625"/>
      <c r="ALP625"/>
      <c r="ALQ625"/>
      <c r="ALR625"/>
      <c r="ALS625"/>
      <c r="ALT625"/>
      <c r="ALU625"/>
      <c r="ALV625"/>
      <c r="ALW625"/>
      <c r="ALX625"/>
      <c r="ALY625"/>
      <c r="ALZ625"/>
      <c r="AMA625"/>
      <c r="AMB625"/>
      <c r="AMC625"/>
      <c r="AMD625"/>
      <c r="AME625"/>
      <c r="AMF625"/>
      <c r="AMG625"/>
      <c r="AMH625"/>
      <c r="AMI625"/>
      <c r="AMJ625"/>
    </row>
    <row r="626" spans="1:1024" ht="20" customHeight="1" x14ac:dyDescent="0.2">
      <c r="A626"/>
      <c r="B626"/>
      <c r="C626"/>
      <c r="D626"/>
      <c r="E626" s="2"/>
      <c r="F626" s="2"/>
      <c r="G626" s="271"/>
      <c r="H626" s="240"/>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c r="IW626"/>
      <c r="IX626"/>
      <c r="IY626"/>
      <c r="IZ626"/>
      <c r="JA626"/>
      <c r="JB626"/>
      <c r="JC626"/>
      <c r="JD626"/>
      <c r="JE626"/>
      <c r="JF626"/>
      <c r="JG626"/>
      <c r="JH626"/>
      <c r="JI626"/>
      <c r="JJ626"/>
      <c r="JK626"/>
      <c r="JL626"/>
      <c r="JM626"/>
      <c r="JN626"/>
      <c r="JO626"/>
      <c r="JP626"/>
      <c r="JQ626"/>
      <c r="JR626"/>
      <c r="JS626"/>
      <c r="JT626"/>
      <c r="JU626"/>
      <c r="JV626"/>
      <c r="JW626"/>
      <c r="JX626"/>
      <c r="JY626"/>
      <c r="JZ626"/>
      <c r="KA626"/>
      <c r="KB626"/>
      <c r="KC626"/>
      <c r="KD626"/>
      <c r="KE626"/>
      <c r="KF626"/>
      <c r="KG626"/>
      <c r="KH626"/>
      <c r="KI626"/>
      <c r="KJ626"/>
      <c r="KK626"/>
      <c r="KL626"/>
      <c r="KM626"/>
      <c r="KN626"/>
      <c r="KO626"/>
      <c r="KP626"/>
      <c r="KQ626"/>
      <c r="KR626"/>
      <c r="KS626"/>
      <c r="KT626"/>
      <c r="KU626"/>
      <c r="KV626"/>
      <c r="KW626"/>
      <c r="KX626"/>
      <c r="KY626"/>
      <c r="KZ626"/>
      <c r="LA626"/>
      <c r="LB626"/>
      <c r="LC626"/>
      <c r="LD626"/>
      <c r="LE626"/>
      <c r="LF626"/>
      <c r="LG626"/>
      <c r="LH626"/>
      <c r="LI626"/>
      <c r="LJ626"/>
      <c r="LK626"/>
      <c r="LL626"/>
      <c r="LM626"/>
      <c r="LN626"/>
      <c r="LO626"/>
      <c r="LP626"/>
      <c r="LQ626"/>
      <c r="LR626"/>
      <c r="LS626"/>
      <c r="LT626"/>
      <c r="LU626"/>
      <c r="LV626"/>
      <c r="LW626"/>
      <c r="LX626"/>
      <c r="LY626"/>
      <c r="LZ626"/>
      <c r="MA626"/>
      <c r="MB626"/>
      <c r="MC626"/>
      <c r="MD626"/>
      <c r="ME626"/>
      <c r="MF626"/>
      <c r="MG626"/>
      <c r="MH626"/>
      <c r="MI626"/>
      <c r="MJ626"/>
      <c r="MK626"/>
      <c r="ML626"/>
      <c r="MM626"/>
      <c r="MN626"/>
      <c r="MO626"/>
      <c r="MP626"/>
      <c r="MQ626"/>
      <c r="MR626"/>
      <c r="MS626"/>
      <c r="MT626"/>
      <c r="MU626"/>
      <c r="MV626"/>
      <c r="MW626"/>
      <c r="MX626"/>
      <c r="MY626"/>
      <c r="MZ626"/>
      <c r="NA626"/>
      <c r="NB626"/>
      <c r="NC626"/>
      <c r="ND626"/>
      <c r="NE626"/>
      <c r="NF626"/>
      <c r="NG626"/>
      <c r="NH626"/>
      <c r="NI626"/>
      <c r="NJ626"/>
      <c r="NK626"/>
      <c r="NL626"/>
      <c r="NM626"/>
      <c r="NN626"/>
      <c r="NO626"/>
      <c r="NP626"/>
      <c r="NQ626"/>
      <c r="NR626"/>
      <c r="NS626"/>
      <c r="NT626"/>
      <c r="NU626"/>
      <c r="NV626"/>
      <c r="NW626"/>
      <c r="NX626"/>
      <c r="NY626"/>
      <c r="NZ626"/>
      <c r="OA626"/>
      <c r="OB626"/>
      <c r="OC626"/>
      <c r="OD626"/>
      <c r="OE626"/>
      <c r="OF626"/>
      <c r="OG626"/>
      <c r="OH626"/>
      <c r="OI626"/>
      <c r="OJ626"/>
      <c r="OK626"/>
      <c r="OL626"/>
      <c r="OM626"/>
      <c r="ON626"/>
      <c r="OO626"/>
      <c r="OP626"/>
      <c r="OQ626"/>
      <c r="OR626"/>
      <c r="OS626"/>
      <c r="OT626"/>
      <c r="OU626"/>
      <c r="OV626"/>
      <c r="OW626"/>
      <c r="OX626"/>
      <c r="OY626"/>
      <c r="OZ626"/>
      <c r="PA626"/>
      <c r="PB626"/>
      <c r="PC626"/>
      <c r="PD626"/>
      <c r="PE626"/>
      <c r="PF626"/>
      <c r="PG626"/>
      <c r="PH626"/>
      <c r="PI626"/>
      <c r="PJ626"/>
      <c r="PK626"/>
      <c r="PL626"/>
      <c r="PM626"/>
      <c r="PN626"/>
      <c r="PO626"/>
      <c r="PP626"/>
      <c r="PQ626"/>
      <c r="PR626"/>
      <c r="PS626"/>
      <c r="PT626"/>
      <c r="PU626"/>
      <c r="PV626"/>
      <c r="PW626"/>
      <c r="PX626"/>
      <c r="PY626"/>
      <c r="PZ626"/>
      <c r="QA626"/>
      <c r="QB626"/>
      <c r="QC626"/>
      <c r="QD626"/>
      <c r="QE626"/>
      <c r="QF626"/>
      <c r="QG626"/>
      <c r="QH626"/>
      <c r="QI626"/>
      <c r="QJ626"/>
      <c r="QK626"/>
      <c r="QL626"/>
      <c r="QM626"/>
      <c r="QN626"/>
      <c r="QO626"/>
      <c r="QP626"/>
      <c r="QQ626"/>
      <c r="QR626"/>
      <c r="QS626"/>
      <c r="QT626"/>
      <c r="QU626"/>
      <c r="QV626"/>
      <c r="QW626"/>
      <c r="QX626"/>
      <c r="QY626"/>
      <c r="QZ626"/>
      <c r="RA626"/>
      <c r="RB626"/>
      <c r="RC626"/>
      <c r="RD626"/>
      <c r="RE626"/>
      <c r="RF626"/>
      <c r="RG626"/>
      <c r="RH626"/>
      <c r="RI626"/>
      <c r="RJ626"/>
      <c r="RK626"/>
      <c r="RL626"/>
      <c r="RM626"/>
      <c r="RN626"/>
      <c r="RO626"/>
      <c r="RP626"/>
      <c r="RQ626"/>
      <c r="RR626"/>
      <c r="RS626"/>
      <c r="RT626"/>
      <c r="RU626"/>
      <c r="RV626"/>
      <c r="RW626"/>
      <c r="RX626"/>
      <c r="RY626"/>
      <c r="RZ626"/>
      <c r="SA626"/>
      <c r="SB626"/>
      <c r="SC626"/>
      <c r="SD626"/>
      <c r="SE626"/>
      <c r="SF626"/>
      <c r="SG626"/>
      <c r="SH626"/>
      <c r="SI626"/>
      <c r="SJ626"/>
      <c r="SK626"/>
      <c r="SL626"/>
      <c r="SM626"/>
      <c r="SN626"/>
      <c r="SO626"/>
      <c r="SP626"/>
      <c r="SQ626"/>
      <c r="SR626"/>
      <c r="SS626"/>
      <c r="ST626"/>
      <c r="SU626"/>
      <c r="SV626"/>
      <c r="SW626"/>
      <c r="SX626"/>
      <c r="SY626"/>
      <c r="SZ626"/>
      <c r="TA626"/>
      <c r="TB626"/>
      <c r="TC626"/>
      <c r="TD626"/>
      <c r="TE626"/>
      <c r="TF626"/>
      <c r="TG626"/>
      <c r="TH626"/>
      <c r="TI626"/>
      <c r="TJ626"/>
      <c r="TK626"/>
      <c r="TL626"/>
      <c r="TM626"/>
      <c r="TN626"/>
      <c r="TO626"/>
      <c r="TP626"/>
      <c r="TQ626"/>
      <c r="TR626"/>
      <c r="TS626"/>
      <c r="TT626"/>
      <c r="TU626"/>
      <c r="TV626"/>
      <c r="TW626"/>
      <c r="TX626"/>
      <c r="TY626"/>
      <c r="TZ626"/>
      <c r="UA626"/>
      <c r="UB626"/>
      <c r="UC626"/>
      <c r="UD626"/>
      <c r="UE626"/>
      <c r="UF626"/>
      <c r="UG626"/>
      <c r="UH626"/>
      <c r="UI626"/>
      <c r="UJ626"/>
      <c r="UK626"/>
      <c r="UL626"/>
      <c r="UM626"/>
      <c r="UN626"/>
      <c r="UO626"/>
      <c r="UP626"/>
      <c r="UQ626"/>
      <c r="UR626"/>
      <c r="US626"/>
      <c r="UT626"/>
      <c r="UU626"/>
      <c r="UV626"/>
      <c r="UW626"/>
      <c r="UX626"/>
      <c r="UY626"/>
      <c r="UZ626"/>
      <c r="VA626"/>
      <c r="VB626"/>
      <c r="VC626"/>
      <c r="VD626"/>
      <c r="VE626"/>
      <c r="VF626"/>
      <c r="VG626"/>
      <c r="VH626"/>
      <c r="VI626"/>
      <c r="VJ626"/>
      <c r="VK626"/>
      <c r="VL626"/>
      <c r="VM626"/>
      <c r="VN626"/>
      <c r="VO626"/>
      <c r="VP626"/>
      <c r="VQ626"/>
      <c r="VR626"/>
      <c r="VS626"/>
      <c r="VT626"/>
      <c r="VU626"/>
      <c r="VV626"/>
      <c r="VW626"/>
      <c r="VX626"/>
      <c r="VY626"/>
      <c r="VZ626"/>
      <c r="WA626"/>
      <c r="WB626"/>
      <c r="WC626"/>
      <c r="WD626"/>
      <c r="WE626"/>
      <c r="WF626"/>
      <c r="WG626"/>
      <c r="WH626"/>
      <c r="WI626"/>
      <c r="WJ626"/>
      <c r="WK626"/>
      <c r="WL626"/>
      <c r="WM626"/>
      <c r="WN626"/>
      <c r="WO626"/>
      <c r="WP626"/>
      <c r="WQ626"/>
      <c r="WR626"/>
      <c r="WS626"/>
      <c r="WT626"/>
      <c r="WU626"/>
      <c r="WV626"/>
      <c r="WW626"/>
      <c r="WX626"/>
      <c r="WY626"/>
      <c r="WZ626"/>
      <c r="XA626"/>
      <c r="XB626"/>
      <c r="XC626"/>
      <c r="XD626"/>
      <c r="XE626"/>
      <c r="XF626"/>
      <c r="XG626"/>
      <c r="XH626"/>
      <c r="XI626"/>
      <c r="XJ626"/>
      <c r="XK626"/>
      <c r="XL626"/>
      <c r="XM626"/>
      <c r="XN626"/>
      <c r="XO626"/>
      <c r="XP626"/>
      <c r="XQ626"/>
      <c r="XR626"/>
      <c r="XS626"/>
      <c r="XT626"/>
      <c r="XU626"/>
      <c r="XV626"/>
      <c r="XW626"/>
      <c r="XX626"/>
      <c r="XY626"/>
      <c r="XZ626"/>
      <c r="YA626"/>
      <c r="YB626"/>
      <c r="YC626"/>
      <c r="YD626"/>
      <c r="YE626"/>
      <c r="YF626"/>
      <c r="YG626"/>
      <c r="YH626"/>
      <c r="YI626"/>
      <c r="YJ626"/>
      <c r="YK626"/>
      <c r="YL626"/>
      <c r="YM626"/>
      <c r="YN626"/>
      <c r="YO626"/>
      <c r="YP626"/>
      <c r="YQ626"/>
      <c r="YR626"/>
      <c r="YS626"/>
      <c r="YT626"/>
      <c r="YU626"/>
      <c r="YV626"/>
      <c r="YW626"/>
      <c r="YX626"/>
      <c r="YY626"/>
      <c r="YZ626"/>
      <c r="ZA626"/>
      <c r="ZB626"/>
      <c r="ZC626"/>
      <c r="ZD626"/>
      <c r="ZE626"/>
      <c r="ZF626"/>
      <c r="ZG626"/>
      <c r="ZH626"/>
      <c r="ZI626"/>
      <c r="ZJ626"/>
      <c r="ZK626"/>
      <c r="ZL626"/>
      <c r="ZM626"/>
      <c r="ZN626"/>
      <c r="ZO626"/>
      <c r="ZP626"/>
      <c r="ZQ626"/>
      <c r="ZR626"/>
      <c r="ZS626"/>
      <c r="ZT626"/>
      <c r="ZU626"/>
      <c r="ZV626"/>
      <c r="ZW626"/>
      <c r="ZX626"/>
      <c r="ZY626"/>
      <c r="ZZ626"/>
      <c r="AAA626"/>
      <c r="AAB626"/>
      <c r="AAC626"/>
      <c r="AAD626"/>
      <c r="AAE626"/>
      <c r="AAF626"/>
      <c r="AAG626"/>
      <c r="AAH626"/>
      <c r="AAI626"/>
      <c r="AAJ626"/>
      <c r="AAK626"/>
      <c r="AAL626"/>
      <c r="AAM626"/>
      <c r="AAN626"/>
      <c r="AAO626"/>
      <c r="AAP626"/>
      <c r="AAQ626"/>
      <c r="AAR626"/>
      <c r="AAS626"/>
      <c r="AAT626"/>
      <c r="AAU626"/>
      <c r="AAV626"/>
      <c r="AAW626"/>
      <c r="AAX626"/>
      <c r="AAY626"/>
      <c r="AAZ626"/>
      <c r="ABA626"/>
      <c r="ABB626"/>
      <c r="ABC626"/>
      <c r="ABD626"/>
      <c r="ABE626"/>
      <c r="ABF626"/>
      <c r="ABG626"/>
      <c r="ABH626"/>
      <c r="ABI626"/>
      <c r="ABJ626"/>
      <c r="ABK626"/>
      <c r="ABL626"/>
      <c r="ABM626"/>
      <c r="ABN626"/>
      <c r="ABO626"/>
      <c r="ABP626"/>
      <c r="ABQ626"/>
      <c r="ABR626"/>
      <c r="ABS626"/>
      <c r="ABT626"/>
      <c r="ABU626"/>
      <c r="ABV626"/>
      <c r="ABW626"/>
      <c r="ABX626"/>
      <c r="ABY626"/>
      <c r="ABZ626"/>
      <c r="ACA626"/>
      <c r="ACB626"/>
      <c r="ACC626"/>
      <c r="ACD626"/>
      <c r="ACE626"/>
      <c r="ACF626"/>
      <c r="ACG626"/>
      <c r="ACH626"/>
      <c r="ACI626"/>
      <c r="ACJ626"/>
      <c r="ACK626"/>
      <c r="ACL626"/>
      <c r="ACM626"/>
      <c r="ACN626"/>
      <c r="ACO626"/>
      <c r="ACP626"/>
      <c r="ACQ626"/>
      <c r="ACR626"/>
      <c r="ACS626"/>
      <c r="ACT626"/>
      <c r="ACU626"/>
      <c r="ACV626"/>
      <c r="ACW626"/>
      <c r="ACX626"/>
      <c r="ACY626"/>
      <c r="ACZ626"/>
      <c r="ADA626"/>
      <c r="ADB626"/>
      <c r="ADC626"/>
      <c r="ADD626"/>
      <c r="ADE626"/>
      <c r="ADF626"/>
      <c r="ADG626"/>
      <c r="ADH626"/>
      <c r="ADI626"/>
      <c r="ADJ626"/>
      <c r="ADK626"/>
      <c r="ADL626"/>
      <c r="ADM626"/>
      <c r="ADN626"/>
      <c r="ADO626"/>
      <c r="ADP626"/>
      <c r="ADQ626"/>
      <c r="ADR626"/>
      <c r="ADS626"/>
      <c r="ADT626"/>
      <c r="ADU626"/>
      <c r="ADV626"/>
      <c r="ADW626"/>
      <c r="ADX626"/>
      <c r="ADY626"/>
      <c r="ADZ626"/>
      <c r="AEA626"/>
      <c r="AEB626"/>
      <c r="AEC626"/>
      <c r="AED626"/>
      <c r="AEE626"/>
      <c r="AEF626"/>
      <c r="AEG626"/>
      <c r="AEH626"/>
      <c r="AEI626"/>
      <c r="AEJ626"/>
      <c r="AEK626"/>
      <c r="AEL626"/>
      <c r="AEM626"/>
      <c r="AEN626"/>
      <c r="AEO626"/>
      <c r="AEP626"/>
      <c r="AEQ626"/>
      <c r="AER626"/>
      <c r="AES626"/>
      <c r="AET626"/>
      <c r="AEU626"/>
      <c r="AEV626"/>
      <c r="AEW626"/>
      <c r="AEX626"/>
      <c r="AEY626"/>
      <c r="AEZ626"/>
      <c r="AFA626"/>
      <c r="AFB626"/>
      <c r="AFC626"/>
      <c r="AFD626"/>
      <c r="AFE626"/>
      <c r="AFF626"/>
      <c r="AFG626"/>
      <c r="AFH626"/>
      <c r="AFI626"/>
      <c r="AFJ626"/>
      <c r="AFK626"/>
      <c r="AFL626"/>
      <c r="AFM626"/>
      <c r="AFN626"/>
      <c r="AFO626"/>
      <c r="AFP626"/>
      <c r="AFQ626"/>
      <c r="AFR626"/>
      <c r="AFS626"/>
      <c r="AFT626"/>
      <c r="AFU626"/>
      <c r="AFV626"/>
      <c r="AFW626"/>
      <c r="AFX626"/>
      <c r="AFY626"/>
      <c r="AFZ626"/>
      <c r="AGA626"/>
      <c r="AGB626"/>
      <c r="AGC626"/>
      <c r="AGD626"/>
      <c r="AGE626"/>
      <c r="AGF626"/>
      <c r="AGG626"/>
      <c r="AGH626"/>
      <c r="AGI626"/>
      <c r="AGJ626"/>
      <c r="AGK626"/>
      <c r="AGL626"/>
      <c r="AGM626"/>
      <c r="AGN626"/>
      <c r="AGO626"/>
      <c r="AGP626"/>
      <c r="AGQ626"/>
      <c r="AGR626"/>
      <c r="AGS626"/>
      <c r="AGT626"/>
      <c r="AGU626"/>
      <c r="AGV626"/>
      <c r="AGW626"/>
      <c r="AGX626"/>
      <c r="AGY626"/>
      <c r="AGZ626"/>
      <c r="AHA626"/>
      <c r="AHB626"/>
      <c r="AHC626"/>
      <c r="AHD626"/>
      <c r="AHE626"/>
      <c r="AHF626"/>
      <c r="AHG626"/>
      <c r="AHH626"/>
      <c r="AHI626"/>
      <c r="AHJ626"/>
      <c r="AHK626"/>
      <c r="AHL626"/>
      <c r="AHM626"/>
      <c r="AHN626"/>
      <c r="AHO626"/>
      <c r="AHP626"/>
      <c r="AHQ626"/>
      <c r="AHR626"/>
      <c r="AHS626"/>
      <c r="AHT626"/>
      <c r="AHU626"/>
      <c r="AHV626"/>
      <c r="AHW626"/>
      <c r="AHX626"/>
      <c r="AHY626"/>
      <c r="AHZ626"/>
      <c r="AIA626"/>
      <c r="AIB626"/>
      <c r="AIC626"/>
      <c r="AID626"/>
      <c r="AIE626"/>
      <c r="AIF626"/>
      <c r="AIG626"/>
      <c r="AIH626"/>
      <c r="AII626"/>
      <c r="AIJ626"/>
      <c r="AIK626"/>
      <c r="AIL626"/>
      <c r="AIM626"/>
      <c r="AIN626"/>
      <c r="AIO626"/>
      <c r="AIP626"/>
      <c r="AIQ626"/>
      <c r="AIR626"/>
      <c r="AIS626"/>
      <c r="AIT626"/>
      <c r="AIU626"/>
      <c r="AIV626"/>
      <c r="AIW626"/>
      <c r="AIX626"/>
      <c r="AIY626"/>
      <c r="AIZ626"/>
      <c r="AJA626"/>
      <c r="AJB626"/>
      <c r="AJC626"/>
      <c r="AJD626"/>
      <c r="AJE626"/>
      <c r="AJF626"/>
      <c r="AJG626"/>
      <c r="AJH626"/>
      <c r="AJI626"/>
      <c r="AJJ626"/>
      <c r="AJK626"/>
      <c r="AJL626"/>
      <c r="AJM626"/>
      <c r="AJN626"/>
      <c r="AJO626"/>
      <c r="AJP626"/>
      <c r="AJQ626"/>
      <c r="AJR626"/>
      <c r="AJS626"/>
      <c r="AJT626"/>
      <c r="AJU626"/>
      <c r="AJV626"/>
      <c r="AJW626"/>
      <c r="AJX626"/>
      <c r="AJY626"/>
      <c r="AJZ626"/>
      <c r="AKA626"/>
      <c r="AKB626"/>
      <c r="AKC626"/>
      <c r="AKD626"/>
      <c r="AKE626"/>
      <c r="AKF626"/>
      <c r="AKG626"/>
      <c r="AKH626"/>
      <c r="AKI626"/>
      <c r="AKJ626"/>
      <c r="AKK626"/>
      <c r="AKL626"/>
      <c r="AKM626"/>
      <c r="AKN626"/>
      <c r="AKO626"/>
      <c r="AKP626"/>
      <c r="AKQ626"/>
      <c r="AKR626"/>
      <c r="AKS626"/>
      <c r="AKT626"/>
      <c r="AKU626"/>
      <c r="AKV626"/>
      <c r="AKW626"/>
      <c r="AKX626"/>
      <c r="AKY626"/>
      <c r="AKZ626"/>
      <c r="ALA626"/>
      <c r="ALB626"/>
      <c r="ALC626"/>
      <c r="ALD626"/>
      <c r="ALE626"/>
      <c r="ALF626"/>
      <c r="ALG626"/>
      <c r="ALH626"/>
      <c r="ALI626"/>
      <c r="ALJ626"/>
      <c r="ALK626"/>
      <c r="ALL626"/>
      <c r="ALM626"/>
      <c r="ALN626"/>
      <c r="ALO626"/>
      <c r="ALP626"/>
      <c r="ALQ626"/>
      <c r="ALR626"/>
      <c r="ALS626"/>
      <c r="ALT626"/>
      <c r="ALU626"/>
      <c r="ALV626"/>
      <c r="ALW626"/>
      <c r="ALX626"/>
      <c r="ALY626"/>
      <c r="ALZ626"/>
      <c r="AMA626"/>
      <c r="AMB626"/>
      <c r="AMC626"/>
      <c r="AMD626"/>
      <c r="AME626"/>
      <c r="AMF626"/>
      <c r="AMG626"/>
      <c r="AMH626"/>
      <c r="AMI626"/>
      <c r="AMJ626"/>
    </row>
    <row r="627" spans="1:1024" ht="20" customHeight="1" x14ac:dyDescent="0.2">
      <c r="A627"/>
      <c r="B627"/>
      <c r="C627"/>
      <c r="D627"/>
      <c r="E627" s="2"/>
      <c r="F627" s="2"/>
      <c r="G627" s="271"/>
      <c r="H627" s="240"/>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c r="IW627"/>
      <c r="IX627"/>
      <c r="IY627"/>
      <c r="IZ627"/>
      <c r="JA627"/>
      <c r="JB627"/>
      <c r="JC627"/>
      <c r="JD627"/>
      <c r="JE627"/>
      <c r="JF627"/>
      <c r="JG627"/>
      <c r="JH627"/>
      <c r="JI627"/>
      <c r="JJ627"/>
      <c r="JK627"/>
      <c r="JL627"/>
      <c r="JM627"/>
      <c r="JN627"/>
      <c r="JO627"/>
      <c r="JP627"/>
      <c r="JQ627"/>
      <c r="JR627"/>
      <c r="JS627"/>
      <c r="JT627"/>
      <c r="JU627"/>
      <c r="JV627"/>
      <c r="JW627"/>
      <c r="JX627"/>
      <c r="JY627"/>
      <c r="JZ627"/>
      <c r="KA627"/>
      <c r="KB627"/>
      <c r="KC627"/>
      <c r="KD627"/>
      <c r="KE627"/>
      <c r="KF627"/>
      <c r="KG627"/>
      <c r="KH627"/>
      <c r="KI627"/>
      <c r="KJ627"/>
      <c r="KK627"/>
      <c r="KL627"/>
      <c r="KM627"/>
      <c r="KN627"/>
      <c r="KO627"/>
      <c r="KP627"/>
      <c r="KQ627"/>
      <c r="KR627"/>
      <c r="KS627"/>
      <c r="KT627"/>
      <c r="KU627"/>
      <c r="KV627"/>
      <c r="KW627"/>
      <c r="KX627"/>
      <c r="KY627"/>
      <c r="KZ627"/>
      <c r="LA627"/>
      <c r="LB627"/>
      <c r="LC627"/>
      <c r="LD627"/>
      <c r="LE627"/>
      <c r="LF627"/>
      <c r="LG627"/>
      <c r="LH627"/>
      <c r="LI627"/>
      <c r="LJ627"/>
      <c r="LK627"/>
      <c r="LL627"/>
      <c r="LM627"/>
      <c r="LN627"/>
      <c r="LO627"/>
      <c r="LP627"/>
      <c r="LQ627"/>
      <c r="LR627"/>
      <c r="LS627"/>
      <c r="LT627"/>
      <c r="LU627"/>
      <c r="LV627"/>
      <c r="LW627"/>
      <c r="LX627"/>
      <c r="LY627"/>
      <c r="LZ627"/>
      <c r="MA627"/>
      <c r="MB627"/>
      <c r="MC627"/>
      <c r="MD627"/>
      <c r="ME627"/>
      <c r="MF627"/>
      <c r="MG627"/>
      <c r="MH627"/>
      <c r="MI627"/>
      <c r="MJ627"/>
      <c r="MK627"/>
      <c r="ML627"/>
      <c r="MM627"/>
      <c r="MN627"/>
      <c r="MO627"/>
      <c r="MP627"/>
      <c r="MQ627"/>
      <c r="MR627"/>
      <c r="MS627"/>
      <c r="MT627"/>
      <c r="MU627"/>
      <c r="MV627"/>
      <c r="MW627"/>
      <c r="MX627"/>
      <c r="MY627"/>
      <c r="MZ627"/>
      <c r="NA627"/>
      <c r="NB627"/>
      <c r="NC627"/>
      <c r="ND627"/>
      <c r="NE627"/>
      <c r="NF627"/>
      <c r="NG627"/>
      <c r="NH627"/>
      <c r="NI627"/>
      <c r="NJ627"/>
      <c r="NK627"/>
      <c r="NL627"/>
      <c r="NM627"/>
      <c r="NN627"/>
      <c r="NO627"/>
      <c r="NP627"/>
      <c r="NQ627"/>
      <c r="NR627"/>
      <c r="NS627"/>
      <c r="NT627"/>
      <c r="NU627"/>
      <c r="NV627"/>
      <c r="NW627"/>
      <c r="NX627"/>
      <c r="NY627"/>
      <c r="NZ627"/>
      <c r="OA627"/>
      <c r="OB627"/>
      <c r="OC627"/>
      <c r="OD627"/>
      <c r="OE627"/>
      <c r="OF627"/>
      <c r="OG627"/>
      <c r="OH627"/>
      <c r="OI627"/>
      <c r="OJ627"/>
      <c r="OK627"/>
      <c r="OL627"/>
      <c r="OM627"/>
      <c r="ON627"/>
      <c r="OO627"/>
      <c r="OP627"/>
      <c r="OQ627"/>
      <c r="OR627"/>
      <c r="OS627"/>
      <c r="OT627"/>
      <c r="OU627"/>
      <c r="OV627"/>
      <c r="OW627"/>
      <c r="OX627"/>
      <c r="OY627"/>
      <c r="OZ627"/>
      <c r="PA627"/>
      <c r="PB627"/>
      <c r="PC627"/>
      <c r="PD627"/>
      <c r="PE627"/>
      <c r="PF627"/>
      <c r="PG627"/>
      <c r="PH627"/>
      <c r="PI627"/>
      <c r="PJ627"/>
      <c r="PK627"/>
      <c r="PL627"/>
      <c r="PM627"/>
      <c r="PN627"/>
      <c r="PO627"/>
      <c r="PP627"/>
      <c r="PQ627"/>
      <c r="PR627"/>
      <c r="PS627"/>
      <c r="PT627"/>
      <c r="PU627"/>
      <c r="PV627"/>
      <c r="PW627"/>
      <c r="PX627"/>
      <c r="PY627"/>
      <c r="PZ627"/>
      <c r="QA627"/>
      <c r="QB627"/>
      <c r="QC627"/>
      <c r="QD627"/>
      <c r="QE627"/>
      <c r="QF627"/>
      <c r="QG627"/>
      <c r="QH627"/>
      <c r="QI627"/>
      <c r="QJ627"/>
      <c r="QK627"/>
      <c r="QL627"/>
      <c r="QM627"/>
      <c r="QN627"/>
      <c r="QO627"/>
      <c r="QP627"/>
      <c r="QQ627"/>
      <c r="QR627"/>
      <c r="QS627"/>
      <c r="QT627"/>
      <c r="QU627"/>
      <c r="QV627"/>
      <c r="QW627"/>
      <c r="QX627"/>
      <c r="QY627"/>
      <c r="QZ627"/>
      <c r="RA627"/>
      <c r="RB627"/>
      <c r="RC627"/>
      <c r="RD627"/>
      <c r="RE627"/>
      <c r="RF627"/>
      <c r="RG627"/>
      <c r="RH627"/>
      <c r="RI627"/>
      <c r="RJ627"/>
      <c r="RK627"/>
      <c r="RL627"/>
      <c r="RM627"/>
      <c r="RN627"/>
      <c r="RO627"/>
      <c r="RP627"/>
      <c r="RQ627"/>
      <c r="RR627"/>
      <c r="RS627"/>
      <c r="RT627"/>
      <c r="RU627"/>
      <c r="RV627"/>
      <c r="RW627"/>
      <c r="RX627"/>
      <c r="RY627"/>
      <c r="RZ627"/>
      <c r="SA627"/>
      <c r="SB627"/>
      <c r="SC627"/>
      <c r="SD627"/>
      <c r="SE627"/>
      <c r="SF627"/>
      <c r="SG627"/>
      <c r="SH627"/>
      <c r="SI627"/>
      <c r="SJ627"/>
      <c r="SK627"/>
      <c r="SL627"/>
      <c r="SM627"/>
      <c r="SN627"/>
      <c r="SO627"/>
      <c r="SP627"/>
      <c r="SQ627"/>
      <c r="SR627"/>
      <c r="SS627"/>
      <c r="ST627"/>
      <c r="SU627"/>
      <c r="SV627"/>
      <c r="SW627"/>
      <c r="SX627"/>
      <c r="SY627"/>
      <c r="SZ627"/>
      <c r="TA627"/>
      <c r="TB627"/>
      <c r="TC627"/>
      <c r="TD627"/>
      <c r="TE627"/>
      <c r="TF627"/>
      <c r="TG627"/>
      <c r="TH627"/>
      <c r="TI627"/>
      <c r="TJ627"/>
      <c r="TK627"/>
      <c r="TL627"/>
      <c r="TM627"/>
      <c r="TN627"/>
      <c r="TO627"/>
      <c r="TP627"/>
      <c r="TQ627"/>
      <c r="TR627"/>
      <c r="TS627"/>
      <c r="TT627"/>
      <c r="TU627"/>
      <c r="TV627"/>
      <c r="TW627"/>
      <c r="TX627"/>
      <c r="TY627"/>
      <c r="TZ627"/>
      <c r="UA627"/>
      <c r="UB627"/>
      <c r="UC627"/>
      <c r="UD627"/>
      <c r="UE627"/>
      <c r="UF627"/>
      <c r="UG627"/>
      <c r="UH627"/>
      <c r="UI627"/>
      <c r="UJ627"/>
      <c r="UK627"/>
      <c r="UL627"/>
      <c r="UM627"/>
      <c r="UN627"/>
      <c r="UO627"/>
      <c r="UP627"/>
      <c r="UQ627"/>
      <c r="UR627"/>
      <c r="US627"/>
      <c r="UT627"/>
      <c r="UU627"/>
      <c r="UV627"/>
      <c r="UW627"/>
      <c r="UX627"/>
      <c r="UY627"/>
      <c r="UZ627"/>
      <c r="VA627"/>
      <c r="VB627"/>
      <c r="VC627"/>
      <c r="VD627"/>
      <c r="VE627"/>
      <c r="VF627"/>
      <c r="VG627"/>
      <c r="VH627"/>
      <c r="VI627"/>
      <c r="VJ627"/>
      <c r="VK627"/>
      <c r="VL627"/>
      <c r="VM627"/>
      <c r="VN627"/>
      <c r="VO627"/>
      <c r="VP627"/>
      <c r="VQ627"/>
      <c r="VR627"/>
      <c r="VS627"/>
      <c r="VT627"/>
      <c r="VU627"/>
      <c r="VV627"/>
      <c r="VW627"/>
      <c r="VX627"/>
      <c r="VY627"/>
      <c r="VZ627"/>
      <c r="WA627"/>
      <c r="WB627"/>
      <c r="WC627"/>
      <c r="WD627"/>
      <c r="WE627"/>
      <c r="WF627"/>
      <c r="WG627"/>
      <c r="WH627"/>
      <c r="WI627"/>
      <c r="WJ627"/>
      <c r="WK627"/>
      <c r="WL627"/>
      <c r="WM627"/>
      <c r="WN627"/>
      <c r="WO627"/>
      <c r="WP627"/>
      <c r="WQ627"/>
      <c r="WR627"/>
      <c r="WS627"/>
      <c r="WT627"/>
      <c r="WU627"/>
      <c r="WV627"/>
      <c r="WW627"/>
      <c r="WX627"/>
      <c r="WY627"/>
      <c r="WZ627"/>
      <c r="XA627"/>
      <c r="XB627"/>
      <c r="XC627"/>
      <c r="XD627"/>
      <c r="XE627"/>
      <c r="XF627"/>
      <c r="XG627"/>
      <c r="XH627"/>
      <c r="XI627"/>
      <c r="XJ627"/>
      <c r="XK627"/>
      <c r="XL627"/>
      <c r="XM627"/>
      <c r="XN627"/>
      <c r="XO627"/>
      <c r="XP627"/>
      <c r="XQ627"/>
      <c r="XR627"/>
      <c r="XS627"/>
      <c r="XT627"/>
      <c r="XU627"/>
      <c r="XV627"/>
      <c r="XW627"/>
      <c r="XX627"/>
      <c r="XY627"/>
      <c r="XZ627"/>
      <c r="YA627"/>
      <c r="YB627"/>
      <c r="YC627"/>
      <c r="YD627"/>
      <c r="YE627"/>
      <c r="YF627"/>
      <c r="YG627"/>
      <c r="YH627"/>
      <c r="YI627"/>
      <c r="YJ627"/>
      <c r="YK627"/>
      <c r="YL627"/>
      <c r="YM627"/>
      <c r="YN627"/>
      <c r="YO627"/>
      <c r="YP627"/>
      <c r="YQ627"/>
      <c r="YR627"/>
      <c r="YS627"/>
      <c r="YT627"/>
      <c r="YU627"/>
      <c r="YV627"/>
      <c r="YW627"/>
      <c r="YX627"/>
      <c r="YY627"/>
      <c r="YZ627"/>
      <c r="ZA627"/>
      <c r="ZB627"/>
      <c r="ZC627"/>
      <c r="ZD627"/>
      <c r="ZE627"/>
      <c r="ZF627"/>
      <c r="ZG627"/>
      <c r="ZH627"/>
      <c r="ZI627"/>
      <c r="ZJ627"/>
      <c r="ZK627"/>
      <c r="ZL627"/>
      <c r="ZM627"/>
      <c r="ZN627"/>
      <c r="ZO627"/>
      <c r="ZP627"/>
      <c r="ZQ627"/>
      <c r="ZR627"/>
      <c r="ZS627"/>
      <c r="ZT627"/>
      <c r="ZU627"/>
      <c r="ZV627"/>
      <c r="ZW627"/>
      <c r="ZX627"/>
      <c r="ZY627"/>
      <c r="ZZ627"/>
      <c r="AAA627"/>
      <c r="AAB627"/>
      <c r="AAC627"/>
      <c r="AAD627"/>
      <c r="AAE627"/>
      <c r="AAF627"/>
      <c r="AAG627"/>
      <c r="AAH627"/>
      <c r="AAI627"/>
      <c r="AAJ627"/>
      <c r="AAK627"/>
      <c r="AAL627"/>
      <c r="AAM627"/>
      <c r="AAN627"/>
      <c r="AAO627"/>
      <c r="AAP627"/>
      <c r="AAQ627"/>
      <c r="AAR627"/>
      <c r="AAS627"/>
      <c r="AAT627"/>
      <c r="AAU627"/>
      <c r="AAV627"/>
      <c r="AAW627"/>
      <c r="AAX627"/>
      <c r="AAY627"/>
      <c r="AAZ627"/>
      <c r="ABA627"/>
      <c r="ABB627"/>
      <c r="ABC627"/>
      <c r="ABD627"/>
      <c r="ABE627"/>
      <c r="ABF627"/>
      <c r="ABG627"/>
      <c r="ABH627"/>
      <c r="ABI627"/>
      <c r="ABJ627"/>
      <c r="ABK627"/>
      <c r="ABL627"/>
      <c r="ABM627"/>
      <c r="ABN627"/>
      <c r="ABO627"/>
      <c r="ABP627"/>
      <c r="ABQ627"/>
      <c r="ABR627"/>
      <c r="ABS627"/>
      <c r="ABT627"/>
      <c r="ABU627"/>
      <c r="ABV627"/>
      <c r="ABW627"/>
      <c r="ABX627"/>
      <c r="ABY627"/>
      <c r="ABZ627"/>
      <c r="ACA627"/>
      <c r="ACB627"/>
      <c r="ACC627"/>
      <c r="ACD627"/>
      <c r="ACE627"/>
      <c r="ACF627"/>
      <c r="ACG627"/>
      <c r="ACH627"/>
      <c r="ACI627"/>
      <c r="ACJ627"/>
      <c r="ACK627"/>
      <c r="ACL627"/>
      <c r="ACM627"/>
      <c r="ACN627"/>
      <c r="ACO627"/>
      <c r="ACP627"/>
      <c r="ACQ627"/>
      <c r="ACR627"/>
      <c r="ACS627"/>
      <c r="ACT627"/>
      <c r="ACU627"/>
      <c r="ACV627"/>
      <c r="ACW627"/>
      <c r="ACX627"/>
      <c r="ACY627"/>
      <c r="ACZ627"/>
      <c r="ADA627"/>
      <c r="ADB627"/>
      <c r="ADC627"/>
      <c r="ADD627"/>
      <c r="ADE627"/>
      <c r="ADF627"/>
      <c r="ADG627"/>
      <c r="ADH627"/>
      <c r="ADI627"/>
      <c r="ADJ627"/>
      <c r="ADK627"/>
      <c r="ADL627"/>
      <c r="ADM627"/>
      <c r="ADN627"/>
      <c r="ADO627"/>
      <c r="ADP627"/>
      <c r="ADQ627"/>
      <c r="ADR627"/>
      <c r="ADS627"/>
      <c r="ADT627"/>
      <c r="ADU627"/>
      <c r="ADV627"/>
      <c r="ADW627"/>
      <c r="ADX627"/>
      <c r="ADY627"/>
      <c r="ADZ627"/>
      <c r="AEA627"/>
      <c r="AEB627"/>
      <c r="AEC627"/>
      <c r="AED627"/>
      <c r="AEE627"/>
      <c r="AEF627"/>
      <c r="AEG627"/>
      <c r="AEH627"/>
      <c r="AEI627"/>
      <c r="AEJ627"/>
      <c r="AEK627"/>
      <c r="AEL627"/>
      <c r="AEM627"/>
      <c r="AEN627"/>
      <c r="AEO627"/>
      <c r="AEP627"/>
      <c r="AEQ627"/>
      <c r="AER627"/>
      <c r="AES627"/>
      <c r="AET627"/>
      <c r="AEU627"/>
      <c r="AEV627"/>
      <c r="AEW627"/>
      <c r="AEX627"/>
      <c r="AEY627"/>
      <c r="AEZ627"/>
      <c r="AFA627"/>
      <c r="AFB627"/>
      <c r="AFC627"/>
      <c r="AFD627"/>
      <c r="AFE627"/>
      <c r="AFF627"/>
      <c r="AFG627"/>
      <c r="AFH627"/>
      <c r="AFI627"/>
      <c r="AFJ627"/>
      <c r="AFK627"/>
      <c r="AFL627"/>
      <c r="AFM627"/>
      <c r="AFN627"/>
      <c r="AFO627"/>
      <c r="AFP627"/>
      <c r="AFQ627"/>
      <c r="AFR627"/>
      <c r="AFS627"/>
      <c r="AFT627"/>
      <c r="AFU627"/>
      <c r="AFV627"/>
      <c r="AFW627"/>
      <c r="AFX627"/>
      <c r="AFY627"/>
      <c r="AFZ627"/>
      <c r="AGA627"/>
      <c r="AGB627"/>
      <c r="AGC627"/>
      <c r="AGD627"/>
      <c r="AGE627"/>
      <c r="AGF627"/>
      <c r="AGG627"/>
      <c r="AGH627"/>
      <c r="AGI627"/>
      <c r="AGJ627"/>
      <c r="AGK627"/>
      <c r="AGL627"/>
      <c r="AGM627"/>
      <c r="AGN627"/>
      <c r="AGO627"/>
      <c r="AGP627"/>
      <c r="AGQ627"/>
      <c r="AGR627"/>
      <c r="AGS627"/>
      <c r="AGT627"/>
      <c r="AGU627"/>
      <c r="AGV627"/>
      <c r="AGW627"/>
      <c r="AGX627"/>
      <c r="AGY627"/>
      <c r="AGZ627"/>
      <c r="AHA627"/>
      <c r="AHB627"/>
      <c r="AHC627"/>
      <c r="AHD627"/>
      <c r="AHE627"/>
      <c r="AHF627"/>
      <c r="AHG627"/>
      <c r="AHH627"/>
      <c r="AHI627"/>
      <c r="AHJ627"/>
      <c r="AHK627"/>
      <c r="AHL627"/>
      <c r="AHM627"/>
      <c r="AHN627"/>
      <c r="AHO627"/>
      <c r="AHP627"/>
      <c r="AHQ627"/>
      <c r="AHR627"/>
      <c r="AHS627"/>
      <c r="AHT627"/>
      <c r="AHU627"/>
      <c r="AHV627"/>
      <c r="AHW627"/>
      <c r="AHX627"/>
      <c r="AHY627"/>
      <c r="AHZ627"/>
      <c r="AIA627"/>
      <c r="AIB627"/>
      <c r="AIC627"/>
      <c r="AID627"/>
      <c r="AIE627"/>
      <c r="AIF627"/>
      <c r="AIG627"/>
      <c r="AIH627"/>
      <c r="AII627"/>
      <c r="AIJ627"/>
      <c r="AIK627"/>
      <c r="AIL627"/>
      <c r="AIM627"/>
      <c r="AIN627"/>
      <c r="AIO627"/>
      <c r="AIP627"/>
      <c r="AIQ627"/>
      <c r="AIR627"/>
      <c r="AIS627"/>
      <c r="AIT627"/>
      <c r="AIU627"/>
      <c r="AIV627"/>
      <c r="AIW627"/>
      <c r="AIX627"/>
      <c r="AIY627"/>
      <c r="AIZ627"/>
      <c r="AJA627"/>
      <c r="AJB627"/>
      <c r="AJC627"/>
      <c r="AJD627"/>
      <c r="AJE627"/>
      <c r="AJF627"/>
      <c r="AJG627"/>
      <c r="AJH627"/>
      <c r="AJI627"/>
      <c r="AJJ627"/>
      <c r="AJK627"/>
      <c r="AJL627"/>
      <c r="AJM627"/>
      <c r="AJN627"/>
      <c r="AJO627"/>
      <c r="AJP627"/>
      <c r="AJQ627"/>
      <c r="AJR627"/>
      <c r="AJS627"/>
      <c r="AJT627"/>
      <c r="AJU627"/>
      <c r="AJV627"/>
      <c r="AJW627"/>
      <c r="AJX627"/>
      <c r="AJY627"/>
      <c r="AJZ627"/>
      <c r="AKA627"/>
      <c r="AKB627"/>
      <c r="AKC627"/>
      <c r="AKD627"/>
      <c r="AKE627"/>
      <c r="AKF627"/>
      <c r="AKG627"/>
      <c r="AKH627"/>
      <c r="AKI627"/>
      <c r="AKJ627"/>
      <c r="AKK627"/>
      <c r="AKL627"/>
      <c r="AKM627"/>
      <c r="AKN627"/>
      <c r="AKO627"/>
      <c r="AKP627"/>
      <c r="AKQ627"/>
      <c r="AKR627"/>
      <c r="AKS627"/>
      <c r="AKT627"/>
      <c r="AKU627"/>
      <c r="AKV627"/>
      <c r="AKW627"/>
      <c r="AKX627"/>
      <c r="AKY627"/>
      <c r="AKZ627"/>
      <c r="ALA627"/>
      <c r="ALB627"/>
      <c r="ALC627"/>
      <c r="ALD627"/>
      <c r="ALE627"/>
      <c r="ALF627"/>
      <c r="ALG627"/>
      <c r="ALH627"/>
      <c r="ALI627"/>
      <c r="ALJ627"/>
      <c r="ALK627"/>
      <c r="ALL627"/>
      <c r="ALM627"/>
      <c r="ALN627"/>
      <c r="ALO627"/>
      <c r="ALP627"/>
      <c r="ALQ627"/>
      <c r="ALR627"/>
      <c r="ALS627"/>
      <c r="ALT627"/>
      <c r="ALU627"/>
      <c r="ALV627"/>
      <c r="ALW627"/>
      <c r="ALX627"/>
      <c r="ALY627"/>
      <c r="ALZ627"/>
      <c r="AMA627"/>
      <c r="AMB627"/>
      <c r="AMC627"/>
      <c r="AMD627"/>
      <c r="AME627"/>
      <c r="AMF627"/>
      <c r="AMG627"/>
      <c r="AMH627"/>
      <c r="AMI627"/>
      <c r="AMJ627"/>
    </row>
    <row r="628" spans="1:1024" ht="20" customHeight="1" x14ac:dyDescent="0.2">
      <c r="A628"/>
      <c r="B628"/>
      <c r="C628"/>
      <c r="D628"/>
      <c r="E628" s="2"/>
      <c r="F628" s="2"/>
      <c r="G628" s="271"/>
      <c r="H628" s="240"/>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c r="IW628"/>
      <c r="IX628"/>
      <c r="IY628"/>
      <c r="IZ628"/>
      <c r="JA628"/>
      <c r="JB628"/>
      <c r="JC628"/>
      <c r="JD628"/>
      <c r="JE628"/>
      <c r="JF628"/>
      <c r="JG628"/>
      <c r="JH628"/>
      <c r="JI628"/>
      <c r="JJ628"/>
      <c r="JK628"/>
      <c r="JL628"/>
      <c r="JM628"/>
      <c r="JN628"/>
      <c r="JO628"/>
      <c r="JP628"/>
      <c r="JQ628"/>
      <c r="JR628"/>
      <c r="JS628"/>
      <c r="JT628"/>
      <c r="JU628"/>
      <c r="JV628"/>
      <c r="JW628"/>
      <c r="JX628"/>
      <c r="JY628"/>
      <c r="JZ628"/>
      <c r="KA628"/>
      <c r="KB628"/>
      <c r="KC628"/>
      <c r="KD628"/>
      <c r="KE628"/>
      <c r="KF628"/>
      <c r="KG628"/>
      <c r="KH628"/>
      <c r="KI628"/>
      <c r="KJ628"/>
      <c r="KK628"/>
      <c r="KL628"/>
      <c r="KM628"/>
      <c r="KN628"/>
      <c r="KO628"/>
      <c r="KP628"/>
      <c r="KQ628"/>
      <c r="KR628"/>
      <c r="KS628"/>
      <c r="KT628"/>
      <c r="KU628"/>
      <c r="KV628"/>
      <c r="KW628"/>
      <c r="KX628"/>
      <c r="KY628"/>
      <c r="KZ628"/>
      <c r="LA628"/>
      <c r="LB628"/>
      <c r="LC628"/>
      <c r="LD628"/>
      <c r="LE628"/>
      <c r="LF628"/>
      <c r="LG628"/>
      <c r="LH628"/>
      <c r="LI628"/>
      <c r="LJ628"/>
      <c r="LK628"/>
      <c r="LL628"/>
      <c r="LM628"/>
      <c r="LN628"/>
      <c r="LO628"/>
      <c r="LP628"/>
      <c r="LQ628"/>
      <c r="LR628"/>
      <c r="LS628"/>
      <c r="LT628"/>
      <c r="LU628"/>
      <c r="LV628"/>
      <c r="LW628"/>
      <c r="LX628"/>
      <c r="LY628"/>
      <c r="LZ628"/>
      <c r="MA628"/>
      <c r="MB628"/>
      <c r="MC628"/>
      <c r="MD628"/>
      <c r="ME628"/>
      <c r="MF628"/>
      <c r="MG628"/>
      <c r="MH628"/>
      <c r="MI628"/>
      <c r="MJ628"/>
      <c r="MK628"/>
      <c r="ML628"/>
      <c r="MM628"/>
      <c r="MN628"/>
      <c r="MO628"/>
      <c r="MP628"/>
      <c r="MQ628"/>
      <c r="MR628"/>
      <c r="MS628"/>
      <c r="MT628"/>
      <c r="MU628"/>
      <c r="MV628"/>
      <c r="MW628"/>
      <c r="MX628"/>
      <c r="MY628"/>
      <c r="MZ628"/>
      <c r="NA628"/>
      <c r="NB628"/>
      <c r="NC628"/>
      <c r="ND628"/>
      <c r="NE628"/>
      <c r="NF628"/>
      <c r="NG628"/>
      <c r="NH628"/>
      <c r="NI628"/>
      <c r="NJ628"/>
      <c r="NK628"/>
      <c r="NL628"/>
      <c r="NM628"/>
      <c r="NN628"/>
      <c r="NO628"/>
      <c r="NP628"/>
      <c r="NQ628"/>
      <c r="NR628"/>
      <c r="NS628"/>
      <c r="NT628"/>
      <c r="NU628"/>
      <c r="NV628"/>
      <c r="NW628"/>
      <c r="NX628"/>
      <c r="NY628"/>
      <c r="NZ628"/>
      <c r="OA628"/>
      <c r="OB628"/>
      <c r="OC628"/>
      <c r="OD628"/>
      <c r="OE628"/>
      <c r="OF628"/>
      <c r="OG628"/>
      <c r="OH628"/>
      <c r="OI628"/>
      <c r="OJ628"/>
      <c r="OK628"/>
      <c r="OL628"/>
      <c r="OM628"/>
      <c r="ON628"/>
      <c r="OO628"/>
      <c r="OP628"/>
      <c r="OQ628"/>
      <c r="OR628"/>
      <c r="OS628"/>
      <c r="OT628"/>
      <c r="OU628"/>
      <c r="OV628"/>
      <c r="OW628"/>
      <c r="OX628"/>
      <c r="OY628"/>
      <c r="OZ628"/>
      <c r="PA628"/>
      <c r="PB628"/>
      <c r="PC628"/>
      <c r="PD628"/>
      <c r="PE628"/>
      <c r="PF628"/>
      <c r="PG628"/>
      <c r="PH628"/>
      <c r="PI628"/>
      <c r="PJ628"/>
      <c r="PK628"/>
      <c r="PL628"/>
      <c r="PM628"/>
      <c r="PN628"/>
      <c r="PO628"/>
      <c r="PP628"/>
      <c r="PQ628"/>
      <c r="PR628"/>
      <c r="PS628"/>
      <c r="PT628"/>
      <c r="PU628"/>
      <c r="PV628"/>
      <c r="PW628"/>
      <c r="PX628"/>
      <c r="PY628"/>
      <c r="PZ628"/>
      <c r="QA628"/>
      <c r="QB628"/>
      <c r="QC628"/>
      <c r="QD628"/>
      <c r="QE628"/>
      <c r="QF628"/>
      <c r="QG628"/>
      <c r="QH628"/>
      <c r="QI628"/>
      <c r="QJ628"/>
      <c r="QK628"/>
      <c r="QL628"/>
      <c r="QM628"/>
      <c r="QN628"/>
      <c r="QO628"/>
      <c r="QP628"/>
      <c r="QQ628"/>
      <c r="QR628"/>
      <c r="QS628"/>
      <c r="QT628"/>
      <c r="QU628"/>
      <c r="QV628"/>
      <c r="QW628"/>
      <c r="QX628"/>
      <c r="QY628"/>
      <c r="QZ628"/>
      <c r="RA628"/>
      <c r="RB628"/>
      <c r="RC628"/>
      <c r="RD628"/>
      <c r="RE628"/>
      <c r="RF628"/>
      <c r="RG628"/>
      <c r="RH628"/>
      <c r="RI628"/>
      <c r="RJ628"/>
      <c r="RK628"/>
      <c r="RL628"/>
      <c r="RM628"/>
      <c r="RN628"/>
      <c r="RO628"/>
      <c r="RP628"/>
      <c r="RQ628"/>
      <c r="RR628"/>
      <c r="RS628"/>
      <c r="RT628"/>
      <c r="RU628"/>
      <c r="RV628"/>
      <c r="RW628"/>
      <c r="RX628"/>
      <c r="RY628"/>
      <c r="RZ628"/>
      <c r="SA628"/>
      <c r="SB628"/>
      <c r="SC628"/>
      <c r="SD628"/>
      <c r="SE628"/>
      <c r="SF628"/>
      <c r="SG628"/>
      <c r="SH628"/>
      <c r="SI628"/>
      <c r="SJ628"/>
      <c r="SK628"/>
      <c r="SL628"/>
      <c r="SM628"/>
      <c r="SN628"/>
      <c r="SO628"/>
      <c r="SP628"/>
      <c r="SQ628"/>
      <c r="SR628"/>
      <c r="SS628"/>
      <c r="ST628"/>
      <c r="SU628"/>
      <c r="SV628"/>
      <c r="SW628"/>
      <c r="SX628"/>
      <c r="SY628"/>
      <c r="SZ628"/>
      <c r="TA628"/>
      <c r="TB628"/>
      <c r="TC628"/>
      <c r="TD628"/>
      <c r="TE628"/>
      <c r="TF628"/>
      <c r="TG628"/>
      <c r="TH628"/>
      <c r="TI628"/>
      <c r="TJ628"/>
      <c r="TK628"/>
      <c r="TL628"/>
      <c r="TM628"/>
      <c r="TN628"/>
      <c r="TO628"/>
      <c r="TP628"/>
      <c r="TQ628"/>
      <c r="TR628"/>
      <c r="TS628"/>
      <c r="TT628"/>
      <c r="TU628"/>
      <c r="TV628"/>
      <c r="TW628"/>
      <c r="TX628"/>
      <c r="TY628"/>
      <c r="TZ628"/>
      <c r="UA628"/>
      <c r="UB628"/>
      <c r="UC628"/>
      <c r="UD628"/>
      <c r="UE628"/>
      <c r="UF628"/>
      <c r="UG628"/>
      <c r="UH628"/>
      <c r="UI628"/>
      <c r="UJ628"/>
      <c r="UK628"/>
      <c r="UL628"/>
      <c r="UM628"/>
      <c r="UN628"/>
      <c r="UO628"/>
      <c r="UP628"/>
      <c r="UQ628"/>
      <c r="UR628"/>
      <c r="US628"/>
      <c r="UT628"/>
      <c r="UU628"/>
      <c r="UV628"/>
      <c r="UW628"/>
      <c r="UX628"/>
      <c r="UY628"/>
      <c r="UZ628"/>
      <c r="VA628"/>
      <c r="VB628"/>
      <c r="VC628"/>
      <c r="VD628"/>
      <c r="VE628"/>
      <c r="VF628"/>
      <c r="VG628"/>
      <c r="VH628"/>
      <c r="VI628"/>
      <c r="VJ628"/>
      <c r="VK628"/>
      <c r="VL628"/>
      <c r="VM628"/>
      <c r="VN628"/>
      <c r="VO628"/>
      <c r="VP628"/>
      <c r="VQ628"/>
      <c r="VR628"/>
      <c r="VS628"/>
      <c r="VT628"/>
      <c r="VU628"/>
      <c r="VV628"/>
      <c r="VW628"/>
      <c r="VX628"/>
      <c r="VY628"/>
      <c r="VZ628"/>
      <c r="WA628"/>
      <c r="WB628"/>
      <c r="WC628"/>
      <c r="WD628"/>
      <c r="WE628"/>
      <c r="WF628"/>
      <c r="WG628"/>
      <c r="WH628"/>
      <c r="WI628"/>
      <c r="WJ628"/>
      <c r="WK628"/>
      <c r="WL628"/>
      <c r="WM628"/>
      <c r="WN628"/>
      <c r="WO628"/>
      <c r="WP628"/>
      <c r="WQ628"/>
      <c r="WR628"/>
      <c r="WS628"/>
      <c r="WT628"/>
      <c r="WU628"/>
      <c r="WV628"/>
      <c r="WW628"/>
      <c r="WX628"/>
      <c r="WY628"/>
      <c r="WZ628"/>
      <c r="XA628"/>
      <c r="XB628"/>
      <c r="XC628"/>
      <c r="XD628"/>
      <c r="XE628"/>
      <c r="XF628"/>
      <c r="XG628"/>
      <c r="XH628"/>
      <c r="XI628"/>
      <c r="XJ628"/>
      <c r="XK628"/>
      <c r="XL628"/>
      <c r="XM628"/>
      <c r="XN628"/>
      <c r="XO628"/>
      <c r="XP628"/>
      <c r="XQ628"/>
      <c r="XR628"/>
      <c r="XS628"/>
      <c r="XT628"/>
      <c r="XU628"/>
      <c r="XV628"/>
      <c r="XW628"/>
      <c r="XX628"/>
      <c r="XY628"/>
      <c r="XZ628"/>
      <c r="YA628"/>
      <c r="YB628"/>
      <c r="YC628"/>
      <c r="YD628"/>
      <c r="YE628"/>
      <c r="YF628"/>
      <c r="YG628"/>
      <c r="YH628"/>
      <c r="YI628"/>
      <c r="YJ628"/>
      <c r="YK628"/>
      <c r="YL628"/>
      <c r="YM628"/>
      <c r="YN628"/>
      <c r="YO628"/>
      <c r="YP628"/>
      <c r="YQ628"/>
      <c r="YR628"/>
      <c r="YS628"/>
      <c r="YT628"/>
      <c r="YU628"/>
      <c r="YV628"/>
      <c r="YW628"/>
      <c r="YX628"/>
      <c r="YY628"/>
      <c r="YZ628"/>
      <c r="ZA628"/>
      <c r="ZB628"/>
      <c r="ZC628"/>
      <c r="ZD628"/>
      <c r="ZE628"/>
      <c r="ZF628"/>
      <c r="ZG628"/>
      <c r="ZH628"/>
      <c r="ZI628"/>
      <c r="ZJ628"/>
      <c r="ZK628"/>
      <c r="ZL628"/>
      <c r="ZM628"/>
      <c r="ZN628"/>
      <c r="ZO628"/>
      <c r="ZP628"/>
      <c r="ZQ628"/>
      <c r="ZR628"/>
      <c r="ZS628"/>
      <c r="ZT628"/>
      <c r="ZU628"/>
      <c r="ZV628"/>
      <c r="ZW628"/>
      <c r="ZX628"/>
      <c r="ZY628"/>
      <c r="ZZ628"/>
      <c r="AAA628"/>
      <c r="AAB628"/>
      <c r="AAC628"/>
      <c r="AAD628"/>
      <c r="AAE628"/>
      <c r="AAF628"/>
      <c r="AAG628"/>
      <c r="AAH628"/>
      <c r="AAI628"/>
      <c r="AAJ628"/>
      <c r="AAK628"/>
      <c r="AAL628"/>
      <c r="AAM628"/>
      <c r="AAN628"/>
      <c r="AAO628"/>
      <c r="AAP628"/>
      <c r="AAQ628"/>
      <c r="AAR628"/>
      <c r="AAS628"/>
      <c r="AAT628"/>
      <c r="AAU628"/>
      <c r="AAV628"/>
      <c r="AAW628"/>
      <c r="AAX628"/>
      <c r="AAY628"/>
      <c r="AAZ628"/>
      <c r="ABA628"/>
      <c r="ABB628"/>
      <c r="ABC628"/>
      <c r="ABD628"/>
      <c r="ABE628"/>
      <c r="ABF628"/>
      <c r="ABG628"/>
      <c r="ABH628"/>
      <c r="ABI628"/>
      <c r="ABJ628"/>
      <c r="ABK628"/>
      <c r="ABL628"/>
      <c r="ABM628"/>
      <c r="ABN628"/>
      <c r="ABO628"/>
      <c r="ABP628"/>
      <c r="ABQ628"/>
      <c r="ABR628"/>
      <c r="ABS628"/>
      <c r="ABT628"/>
      <c r="ABU628"/>
      <c r="ABV628"/>
      <c r="ABW628"/>
      <c r="ABX628"/>
      <c r="ABY628"/>
      <c r="ABZ628"/>
      <c r="ACA628"/>
      <c r="ACB628"/>
      <c r="ACC628"/>
      <c r="ACD628"/>
      <c r="ACE628"/>
      <c r="ACF628"/>
      <c r="ACG628"/>
      <c r="ACH628"/>
      <c r="ACI628"/>
      <c r="ACJ628"/>
      <c r="ACK628"/>
      <c r="ACL628"/>
      <c r="ACM628"/>
      <c r="ACN628"/>
      <c r="ACO628"/>
      <c r="ACP628"/>
      <c r="ACQ628"/>
      <c r="ACR628"/>
      <c r="ACS628"/>
      <c r="ACT628"/>
      <c r="ACU628"/>
      <c r="ACV628"/>
      <c r="ACW628"/>
      <c r="ACX628"/>
      <c r="ACY628"/>
      <c r="ACZ628"/>
      <c r="ADA628"/>
      <c r="ADB628"/>
      <c r="ADC628"/>
      <c r="ADD628"/>
      <c r="ADE628"/>
      <c r="ADF628"/>
      <c r="ADG628"/>
      <c r="ADH628"/>
      <c r="ADI628"/>
      <c r="ADJ628"/>
      <c r="ADK628"/>
      <c r="ADL628"/>
      <c r="ADM628"/>
      <c r="ADN628"/>
      <c r="ADO628"/>
      <c r="ADP628"/>
      <c r="ADQ628"/>
      <c r="ADR628"/>
      <c r="ADS628"/>
      <c r="ADT628"/>
      <c r="ADU628"/>
      <c r="ADV628"/>
      <c r="ADW628"/>
      <c r="ADX628"/>
      <c r="ADY628"/>
      <c r="ADZ628"/>
      <c r="AEA628"/>
      <c r="AEB628"/>
      <c r="AEC628"/>
      <c r="AED628"/>
      <c r="AEE628"/>
      <c r="AEF628"/>
      <c r="AEG628"/>
      <c r="AEH628"/>
      <c r="AEI628"/>
      <c r="AEJ628"/>
      <c r="AEK628"/>
      <c r="AEL628"/>
      <c r="AEM628"/>
      <c r="AEN628"/>
      <c r="AEO628"/>
      <c r="AEP628"/>
      <c r="AEQ628"/>
      <c r="AER628"/>
      <c r="AES628"/>
      <c r="AET628"/>
      <c r="AEU628"/>
      <c r="AEV628"/>
      <c r="AEW628"/>
      <c r="AEX628"/>
      <c r="AEY628"/>
      <c r="AEZ628"/>
      <c r="AFA628"/>
      <c r="AFB628"/>
      <c r="AFC628"/>
      <c r="AFD628"/>
      <c r="AFE628"/>
      <c r="AFF628"/>
      <c r="AFG628"/>
      <c r="AFH628"/>
      <c r="AFI628"/>
      <c r="AFJ628"/>
      <c r="AFK628"/>
      <c r="AFL628"/>
      <c r="AFM628"/>
      <c r="AFN628"/>
      <c r="AFO628"/>
      <c r="AFP628"/>
      <c r="AFQ628"/>
      <c r="AFR628"/>
      <c r="AFS628"/>
      <c r="AFT628"/>
      <c r="AFU628"/>
      <c r="AFV628"/>
      <c r="AFW628"/>
      <c r="AFX628"/>
      <c r="AFY628"/>
      <c r="AFZ628"/>
      <c r="AGA628"/>
      <c r="AGB628"/>
      <c r="AGC628"/>
      <c r="AGD628"/>
      <c r="AGE628"/>
      <c r="AGF628"/>
      <c r="AGG628"/>
      <c r="AGH628"/>
      <c r="AGI628"/>
      <c r="AGJ628"/>
      <c r="AGK628"/>
      <c r="AGL628"/>
      <c r="AGM628"/>
      <c r="AGN628"/>
      <c r="AGO628"/>
      <c r="AGP628"/>
      <c r="AGQ628"/>
      <c r="AGR628"/>
      <c r="AGS628"/>
      <c r="AGT628"/>
      <c r="AGU628"/>
      <c r="AGV628"/>
      <c r="AGW628"/>
      <c r="AGX628"/>
      <c r="AGY628"/>
      <c r="AGZ628"/>
      <c r="AHA628"/>
      <c r="AHB628"/>
      <c r="AHC628"/>
      <c r="AHD628"/>
      <c r="AHE628"/>
      <c r="AHF628"/>
      <c r="AHG628"/>
      <c r="AHH628"/>
      <c r="AHI628"/>
      <c r="AHJ628"/>
      <c r="AHK628"/>
      <c r="AHL628"/>
      <c r="AHM628"/>
      <c r="AHN628"/>
      <c r="AHO628"/>
      <c r="AHP628"/>
      <c r="AHQ628"/>
      <c r="AHR628"/>
      <c r="AHS628"/>
      <c r="AHT628"/>
      <c r="AHU628"/>
      <c r="AHV628"/>
      <c r="AHW628"/>
      <c r="AHX628"/>
      <c r="AHY628"/>
      <c r="AHZ628"/>
      <c r="AIA628"/>
      <c r="AIB628"/>
      <c r="AIC628"/>
      <c r="AID628"/>
      <c r="AIE628"/>
      <c r="AIF628"/>
      <c r="AIG628"/>
      <c r="AIH628"/>
      <c r="AII628"/>
      <c r="AIJ628"/>
      <c r="AIK628"/>
      <c r="AIL628"/>
      <c r="AIM628"/>
      <c r="AIN628"/>
      <c r="AIO628"/>
      <c r="AIP628"/>
      <c r="AIQ628"/>
      <c r="AIR628"/>
      <c r="AIS628"/>
      <c r="AIT628"/>
      <c r="AIU628"/>
      <c r="AIV628"/>
      <c r="AIW628"/>
      <c r="AIX628"/>
      <c r="AIY628"/>
      <c r="AIZ628"/>
      <c r="AJA628"/>
      <c r="AJB628"/>
      <c r="AJC628"/>
      <c r="AJD628"/>
      <c r="AJE628"/>
      <c r="AJF628"/>
      <c r="AJG628"/>
      <c r="AJH628"/>
      <c r="AJI628"/>
      <c r="AJJ628"/>
      <c r="AJK628"/>
      <c r="AJL628"/>
      <c r="AJM628"/>
      <c r="AJN628"/>
      <c r="AJO628"/>
      <c r="AJP628"/>
      <c r="AJQ628"/>
      <c r="AJR628"/>
      <c r="AJS628"/>
      <c r="AJT628"/>
      <c r="AJU628"/>
      <c r="AJV628"/>
      <c r="AJW628"/>
      <c r="AJX628"/>
      <c r="AJY628"/>
      <c r="AJZ628"/>
      <c r="AKA628"/>
      <c r="AKB628"/>
      <c r="AKC628"/>
      <c r="AKD628"/>
      <c r="AKE628"/>
      <c r="AKF628"/>
      <c r="AKG628"/>
      <c r="AKH628"/>
      <c r="AKI628"/>
      <c r="AKJ628"/>
      <c r="AKK628"/>
      <c r="AKL628"/>
      <c r="AKM628"/>
      <c r="AKN628"/>
      <c r="AKO628"/>
      <c r="AKP628"/>
      <c r="AKQ628"/>
      <c r="AKR628"/>
      <c r="AKS628"/>
      <c r="AKT628"/>
      <c r="AKU628"/>
      <c r="AKV628"/>
      <c r="AKW628"/>
      <c r="AKX628"/>
      <c r="AKY628"/>
      <c r="AKZ628"/>
      <c r="ALA628"/>
      <c r="ALB628"/>
      <c r="ALC628"/>
      <c r="ALD628"/>
      <c r="ALE628"/>
      <c r="ALF628"/>
      <c r="ALG628"/>
      <c r="ALH628"/>
      <c r="ALI628"/>
      <c r="ALJ628"/>
      <c r="ALK628"/>
      <c r="ALL628"/>
      <c r="ALM628"/>
      <c r="ALN628"/>
      <c r="ALO628"/>
      <c r="ALP628"/>
      <c r="ALQ628"/>
      <c r="ALR628"/>
      <c r="ALS628"/>
      <c r="ALT628"/>
      <c r="ALU628"/>
      <c r="ALV628"/>
      <c r="ALW628"/>
      <c r="ALX628"/>
      <c r="ALY628"/>
      <c r="ALZ628"/>
      <c r="AMA628"/>
      <c r="AMB628"/>
      <c r="AMC628"/>
      <c r="AMD628"/>
      <c r="AME628"/>
      <c r="AMF628"/>
      <c r="AMG628"/>
      <c r="AMH628"/>
      <c r="AMI628"/>
      <c r="AMJ628"/>
    </row>
    <row r="629" spans="1:1024" ht="20" customHeight="1" x14ac:dyDescent="0.2">
      <c r="A629"/>
      <c r="B629"/>
      <c r="C629"/>
      <c r="D629"/>
      <c r="E629" s="2"/>
      <c r="F629" s="2"/>
      <c r="G629" s="271"/>
      <c r="H629" s="240"/>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c r="IW629"/>
      <c r="IX629"/>
      <c r="IY629"/>
      <c r="IZ629"/>
      <c r="JA629"/>
      <c r="JB629"/>
      <c r="JC629"/>
      <c r="JD629"/>
      <c r="JE629"/>
      <c r="JF629"/>
      <c r="JG629"/>
      <c r="JH629"/>
      <c r="JI629"/>
      <c r="JJ629"/>
      <c r="JK629"/>
      <c r="JL629"/>
      <c r="JM629"/>
      <c r="JN629"/>
      <c r="JO629"/>
      <c r="JP629"/>
      <c r="JQ629"/>
      <c r="JR629"/>
      <c r="JS629"/>
      <c r="JT629"/>
      <c r="JU629"/>
      <c r="JV629"/>
      <c r="JW629"/>
      <c r="JX629"/>
      <c r="JY629"/>
      <c r="JZ629"/>
      <c r="KA629"/>
      <c r="KB629"/>
      <c r="KC629"/>
      <c r="KD629"/>
      <c r="KE629"/>
      <c r="KF629"/>
      <c r="KG629"/>
      <c r="KH629"/>
      <c r="KI629"/>
      <c r="KJ629"/>
      <c r="KK629"/>
      <c r="KL629"/>
      <c r="KM629"/>
      <c r="KN629"/>
      <c r="KO629"/>
      <c r="KP629"/>
      <c r="KQ629"/>
      <c r="KR629"/>
      <c r="KS629"/>
      <c r="KT629"/>
      <c r="KU629"/>
      <c r="KV629"/>
      <c r="KW629"/>
      <c r="KX629"/>
      <c r="KY629"/>
      <c r="KZ629"/>
      <c r="LA629"/>
      <c r="LB629"/>
      <c r="LC629"/>
      <c r="LD629"/>
      <c r="LE629"/>
      <c r="LF629"/>
      <c r="LG629"/>
      <c r="LH629"/>
      <c r="LI629"/>
      <c r="LJ629"/>
      <c r="LK629"/>
      <c r="LL629"/>
      <c r="LM629"/>
      <c r="LN629"/>
      <c r="LO629"/>
      <c r="LP629"/>
      <c r="LQ629"/>
      <c r="LR629"/>
      <c r="LS629"/>
      <c r="LT629"/>
      <c r="LU629"/>
      <c r="LV629"/>
      <c r="LW629"/>
      <c r="LX629"/>
      <c r="LY629"/>
      <c r="LZ629"/>
      <c r="MA629"/>
      <c r="MB629"/>
      <c r="MC629"/>
      <c r="MD629"/>
      <c r="ME629"/>
      <c r="MF629"/>
      <c r="MG629"/>
      <c r="MH629"/>
      <c r="MI629"/>
      <c r="MJ629"/>
      <c r="MK629"/>
      <c r="ML629"/>
      <c r="MM629"/>
      <c r="MN629"/>
      <c r="MO629"/>
      <c r="MP629"/>
      <c r="MQ629"/>
      <c r="MR629"/>
      <c r="MS629"/>
      <c r="MT629"/>
      <c r="MU629"/>
      <c r="MV629"/>
      <c r="MW629"/>
      <c r="MX629"/>
      <c r="MY629"/>
      <c r="MZ629"/>
      <c r="NA629"/>
      <c r="NB629"/>
      <c r="NC629"/>
      <c r="ND629"/>
      <c r="NE629"/>
      <c r="NF629"/>
      <c r="NG629"/>
      <c r="NH629"/>
      <c r="NI629"/>
      <c r="NJ629"/>
      <c r="NK629"/>
      <c r="NL629"/>
      <c r="NM629"/>
      <c r="NN629"/>
      <c r="NO629"/>
      <c r="NP629"/>
      <c r="NQ629"/>
      <c r="NR629"/>
      <c r="NS629"/>
      <c r="NT629"/>
      <c r="NU629"/>
      <c r="NV629"/>
      <c r="NW629"/>
      <c r="NX629"/>
      <c r="NY629"/>
      <c r="NZ629"/>
      <c r="OA629"/>
      <c r="OB629"/>
      <c r="OC629"/>
      <c r="OD629"/>
      <c r="OE629"/>
      <c r="OF629"/>
      <c r="OG629"/>
      <c r="OH629"/>
      <c r="OI629"/>
      <c r="OJ629"/>
      <c r="OK629"/>
      <c r="OL629"/>
      <c r="OM629"/>
      <c r="ON629"/>
      <c r="OO629"/>
      <c r="OP629"/>
      <c r="OQ629"/>
      <c r="OR629"/>
      <c r="OS629"/>
      <c r="OT629"/>
      <c r="OU629"/>
      <c r="OV629"/>
      <c r="OW629"/>
      <c r="OX629"/>
      <c r="OY629"/>
      <c r="OZ629"/>
      <c r="PA629"/>
      <c r="PB629"/>
      <c r="PC629"/>
      <c r="PD629"/>
      <c r="PE629"/>
      <c r="PF629"/>
      <c r="PG629"/>
      <c r="PH629"/>
      <c r="PI629"/>
      <c r="PJ629"/>
      <c r="PK629"/>
      <c r="PL629"/>
      <c r="PM629"/>
      <c r="PN629"/>
      <c r="PO629"/>
      <c r="PP629"/>
      <c r="PQ629"/>
      <c r="PR629"/>
      <c r="PS629"/>
      <c r="PT629"/>
      <c r="PU629"/>
      <c r="PV629"/>
      <c r="PW629"/>
      <c r="PX629"/>
      <c r="PY629"/>
      <c r="PZ629"/>
      <c r="QA629"/>
      <c r="QB629"/>
      <c r="QC629"/>
      <c r="QD629"/>
      <c r="QE629"/>
      <c r="QF629"/>
      <c r="QG629"/>
      <c r="QH629"/>
      <c r="QI629"/>
      <c r="QJ629"/>
      <c r="QK629"/>
      <c r="QL629"/>
      <c r="QM629"/>
      <c r="QN629"/>
      <c r="QO629"/>
      <c r="QP629"/>
      <c r="QQ629"/>
      <c r="QR629"/>
      <c r="QS629"/>
      <c r="QT629"/>
      <c r="QU629"/>
      <c r="QV629"/>
      <c r="QW629"/>
      <c r="QX629"/>
      <c r="QY629"/>
      <c r="QZ629"/>
      <c r="RA629"/>
      <c r="RB629"/>
      <c r="RC629"/>
      <c r="RD629"/>
      <c r="RE629"/>
      <c r="RF629"/>
      <c r="RG629"/>
      <c r="RH629"/>
      <c r="RI629"/>
      <c r="RJ629"/>
      <c r="RK629"/>
      <c r="RL629"/>
      <c r="RM629"/>
      <c r="RN629"/>
      <c r="RO629"/>
      <c r="RP629"/>
      <c r="RQ629"/>
      <c r="RR629"/>
      <c r="RS629"/>
      <c r="RT629"/>
      <c r="RU629"/>
      <c r="RV629"/>
      <c r="RW629"/>
      <c r="RX629"/>
      <c r="RY629"/>
      <c r="RZ629"/>
      <c r="SA629"/>
      <c r="SB629"/>
      <c r="SC629"/>
      <c r="SD629"/>
      <c r="SE629"/>
      <c r="SF629"/>
      <c r="SG629"/>
      <c r="SH629"/>
      <c r="SI629"/>
      <c r="SJ629"/>
      <c r="SK629"/>
      <c r="SL629"/>
      <c r="SM629"/>
      <c r="SN629"/>
      <c r="SO629"/>
      <c r="SP629"/>
      <c r="SQ629"/>
      <c r="SR629"/>
      <c r="SS629"/>
      <c r="ST629"/>
      <c r="SU629"/>
      <c r="SV629"/>
      <c r="SW629"/>
      <c r="SX629"/>
      <c r="SY629"/>
      <c r="SZ629"/>
      <c r="TA629"/>
      <c r="TB629"/>
      <c r="TC629"/>
      <c r="TD629"/>
      <c r="TE629"/>
      <c r="TF629"/>
      <c r="TG629"/>
      <c r="TH629"/>
      <c r="TI629"/>
      <c r="TJ629"/>
      <c r="TK629"/>
      <c r="TL629"/>
      <c r="TM629"/>
      <c r="TN629"/>
      <c r="TO629"/>
      <c r="TP629"/>
      <c r="TQ629"/>
      <c r="TR629"/>
      <c r="TS629"/>
      <c r="TT629"/>
      <c r="TU629"/>
      <c r="TV629"/>
      <c r="TW629"/>
      <c r="TX629"/>
      <c r="TY629"/>
      <c r="TZ629"/>
      <c r="UA629"/>
      <c r="UB629"/>
      <c r="UC629"/>
      <c r="UD629"/>
      <c r="UE629"/>
      <c r="UF629"/>
      <c r="UG629"/>
      <c r="UH629"/>
      <c r="UI629"/>
      <c r="UJ629"/>
      <c r="UK629"/>
      <c r="UL629"/>
      <c r="UM629"/>
      <c r="UN629"/>
      <c r="UO629"/>
      <c r="UP629"/>
      <c r="UQ629"/>
      <c r="UR629"/>
      <c r="US629"/>
      <c r="UT629"/>
      <c r="UU629"/>
      <c r="UV629"/>
      <c r="UW629"/>
      <c r="UX629"/>
      <c r="UY629"/>
      <c r="UZ629"/>
      <c r="VA629"/>
      <c r="VB629"/>
      <c r="VC629"/>
      <c r="VD629"/>
      <c r="VE629"/>
      <c r="VF629"/>
      <c r="VG629"/>
      <c r="VH629"/>
      <c r="VI629"/>
      <c r="VJ629"/>
      <c r="VK629"/>
      <c r="VL629"/>
      <c r="VM629"/>
      <c r="VN629"/>
      <c r="VO629"/>
      <c r="VP629"/>
      <c r="VQ629"/>
      <c r="VR629"/>
      <c r="VS629"/>
      <c r="VT629"/>
      <c r="VU629"/>
      <c r="VV629"/>
      <c r="VW629"/>
      <c r="VX629"/>
      <c r="VY629"/>
      <c r="VZ629"/>
      <c r="WA629"/>
      <c r="WB629"/>
      <c r="WC629"/>
      <c r="WD629"/>
      <c r="WE629"/>
      <c r="WF629"/>
      <c r="WG629"/>
      <c r="WH629"/>
      <c r="WI629"/>
      <c r="WJ629"/>
      <c r="WK629"/>
      <c r="WL629"/>
      <c r="WM629"/>
      <c r="WN629"/>
      <c r="WO629"/>
      <c r="WP629"/>
      <c r="WQ629"/>
      <c r="WR629"/>
      <c r="WS629"/>
      <c r="WT629"/>
      <c r="WU629"/>
      <c r="WV629"/>
      <c r="WW629"/>
      <c r="WX629"/>
      <c r="WY629"/>
      <c r="WZ629"/>
      <c r="XA629"/>
      <c r="XB629"/>
      <c r="XC629"/>
      <c r="XD629"/>
      <c r="XE629"/>
      <c r="XF629"/>
      <c r="XG629"/>
      <c r="XH629"/>
      <c r="XI629"/>
      <c r="XJ629"/>
      <c r="XK629"/>
      <c r="XL629"/>
      <c r="XM629"/>
      <c r="XN629"/>
      <c r="XO629"/>
      <c r="XP629"/>
      <c r="XQ629"/>
      <c r="XR629"/>
      <c r="XS629"/>
      <c r="XT629"/>
      <c r="XU629"/>
      <c r="XV629"/>
      <c r="XW629"/>
      <c r="XX629"/>
      <c r="XY629"/>
      <c r="XZ629"/>
      <c r="YA629"/>
      <c r="YB629"/>
      <c r="YC629"/>
      <c r="YD629"/>
      <c r="YE629"/>
      <c r="YF629"/>
      <c r="YG629"/>
      <c r="YH629"/>
      <c r="YI629"/>
      <c r="YJ629"/>
      <c r="YK629"/>
      <c r="YL629"/>
      <c r="YM629"/>
      <c r="YN629"/>
      <c r="YO629"/>
      <c r="YP629"/>
      <c r="YQ629"/>
      <c r="YR629"/>
      <c r="YS629"/>
      <c r="YT629"/>
      <c r="YU629"/>
      <c r="YV629"/>
      <c r="YW629"/>
      <c r="YX629"/>
      <c r="YY629"/>
      <c r="YZ629"/>
      <c r="ZA629"/>
      <c r="ZB629"/>
      <c r="ZC629"/>
      <c r="ZD629"/>
      <c r="ZE629"/>
      <c r="ZF629"/>
      <c r="ZG629"/>
      <c r="ZH629"/>
      <c r="ZI629"/>
      <c r="ZJ629"/>
      <c r="ZK629"/>
      <c r="ZL629"/>
      <c r="ZM629"/>
      <c r="ZN629"/>
      <c r="ZO629"/>
      <c r="ZP629"/>
      <c r="ZQ629"/>
      <c r="ZR629"/>
      <c r="ZS629"/>
      <c r="ZT629"/>
      <c r="ZU629"/>
      <c r="ZV629"/>
      <c r="ZW629"/>
      <c r="ZX629"/>
      <c r="ZY629"/>
      <c r="ZZ629"/>
      <c r="AAA629"/>
      <c r="AAB629"/>
      <c r="AAC629"/>
      <c r="AAD629"/>
      <c r="AAE629"/>
      <c r="AAF629"/>
      <c r="AAG629"/>
      <c r="AAH629"/>
      <c r="AAI629"/>
      <c r="AAJ629"/>
      <c r="AAK629"/>
      <c r="AAL629"/>
      <c r="AAM629"/>
      <c r="AAN629"/>
      <c r="AAO629"/>
      <c r="AAP629"/>
      <c r="AAQ629"/>
      <c r="AAR629"/>
      <c r="AAS629"/>
      <c r="AAT629"/>
      <c r="AAU629"/>
      <c r="AAV629"/>
      <c r="AAW629"/>
      <c r="AAX629"/>
      <c r="AAY629"/>
      <c r="AAZ629"/>
      <c r="ABA629"/>
      <c r="ABB629"/>
      <c r="ABC629"/>
      <c r="ABD629"/>
      <c r="ABE629"/>
      <c r="ABF629"/>
      <c r="ABG629"/>
      <c r="ABH629"/>
      <c r="ABI629"/>
      <c r="ABJ629"/>
      <c r="ABK629"/>
      <c r="ABL629"/>
      <c r="ABM629"/>
      <c r="ABN629"/>
      <c r="ABO629"/>
      <c r="ABP629"/>
      <c r="ABQ629"/>
      <c r="ABR629"/>
      <c r="ABS629"/>
      <c r="ABT629"/>
      <c r="ABU629"/>
      <c r="ABV629"/>
      <c r="ABW629"/>
      <c r="ABX629"/>
      <c r="ABY629"/>
      <c r="ABZ629"/>
      <c r="ACA629"/>
      <c r="ACB629"/>
      <c r="ACC629"/>
      <c r="ACD629"/>
      <c r="ACE629"/>
      <c r="ACF629"/>
      <c r="ACG629"/>
      <c r="ACH629"/>
      <c r="ACI629"/>
      <c r="ACJ629"/>
      <c r="ACK629"/>
      <c r="ACL629"/>
      <c r="ACM629"/>
      <c r="ACN629"/>
      <c r="ACO629"/>
      <c r="ACP629"/>
      <c r="ACQ629"/>
      <c r="ACR629"/>
      <c r="ACS629"/>
      <c r="ACT629"/>
      <c r="ACU629"/>
      <c r="ACV629"/>
      <c r="ACW629"/>
      <c r="ACX629"/>
      <c r="ACY629"/>
      <c r="ACZ629"/>
      <c r="ADA629"/>
      <c r="ADB629"/>
      <c r="ADC629"/>
      <c r="ADD629"/>
      <c r="ADE629"/>
      <c r="ADF629"/>
      <c r="ADG629"/>
      <c r="ADH629"/>
      <c r="ADI629"/>
      <c r="ADJ629"/>
      <c r="ADK629"/>
      <c r="ADL629"/>
      <c r="ADM629"/>
      <c r="ADN629"/>
      <c r="ADO629"/>
      <c r="ADP629"/>
      <c r="ADQ629"/>
      <c r="ADR629"/>
      <c r="ADS629"/>
      <c r="ADT629"/>
      <c r="ADU629"/>
      <c r="ADV629"/>
      <c r="ADW629"/>
      <c r="ADX629"/>
      <c r="ADY629"/>
      <c r="ADZ629"/>
      <c r="AEA629"/>
      <c r="AEB629"/>
      <c r="AEC629"/>
      <c r="AED629"/>
      <c r="AEE629"/>
      <c r="AEF629"/>
      <c r="AEG629"/>
      <c r="AEH629"/>
      <c r="AEI629"/>
      <c r="AEJ629"/>
      <c r="AEK629"/>
      <c r="AEL629"/>
      <c r="AEM629"/>
      <c r="AEN629"/>
      <c r="AEO629"/>
      <c r="AEP629"/>
      <c r="AEQ629"/>
      <c r="AER629"/>
      <c r="AES629"/>
      <c r="AET629"/>
      <c r="AEU629"/>
      <c r="AEV629"/>
      <c r="AEW629"/>
      <c r="AEX629"/>
      <c r="AEY629"/>
      <c r="AEZ629"/>
      <c r="AFA629"/>
      <c r="AFB629"/>
      <c r="AFC629"/>
      <c r="AFD629"/>
      <c r="AFE629"/>
      <c r="AFF629"/>
      <c r="AFG629"/>
      <c r="AFH629"/>
      <c r="AFI629"/>
      <c r="AFJ629"/>
      <c r="AFK629"/>
      <c r="AFL629"/>
      <c r="AFM629"/>
      <c r="AFN629"/>
      <c r="AFO629"/>
      <c r="AFP629"/>
      <c r="AFQ629"/>
      <c r="AFR629"/>
      <c r="AFS629"/>
      <c r="AFT629"/>
      <c r="AFU629"/>
      <c r="AFV629"/>
      <c r="AFW629"/>
      <c r="AFX629"/>
      <c r="AFY629"/>
      <c r="AFZ629"/>
      <c r="AGA629"/>
      <c r="AGB629"/>
      <c r="AGC629"/>
      <c r="AGD629"/>
      <c r="AGE629"/>
      <c r="AGF629"/>
      <c r="AGG629"/>
      <c r="AGH629"/>
      <c r="AGI629"/>
      <c r="AGJ629"/>
      <c r="AGK629"/>
      <c r="AGL629"/>
      <c r="AGM629"/>
      <c r="AGN629"/>
      <c r="AGO629"/>
      <c r="AGP629"/>
      <c r="AGQ629"/>
      <c r="AGR629"/>
      <c r="AGS629"/>
      <c r="AGT629"/>
      <c r="AGU629"/>
      <c r="AGV629"/>
      <c r="AGW629"/>
      <c r="AGX629"/>
      <c r="AGY629"/>
      <c r="AGZ629"/>
      <c r="AHA629"/>
      <c r="AHB629"/>
      <c r="AHC629"/>
      <c r="AHD629"/>
      <c r="AHE629"/>
      <c r="AHF629"/>
      <c r="AHG629"/>
      <c r="AHH629"/>
      <c r="AHI629"/>
      <c r="AHJ629"/>
      <c r="AHK629"/>
      <c r="AHL629"/>
      <c r="AHM629"/>
      <c r="AHN629"/>
      <c r="AHO629"/>
      <c r="AHP629"/>
      <c r="AHQ629"/>
      <c r="AHR629"/>
      <c r="AHS629"/>
      <c r="AHT629"/>
      <c r="AHU629"/>
      <c r="AHV629"/>
      <c r="AHW629"/>
      <c r="AHX629"/>
      <c r="AHY629"/>
      <c r="AHZ629"/>
      <c r="AIA629"/>
      <c r="AIB629"/>
      <c r="AIC629"/>
      <c r="AID629"/>
      <c r="AIE629"/>
      <c r="AIF629"/>
      <c r="AIG629"/>
      <c r="AIH629"/>
      <c r="AII629"/>
      <c r="AIJ629"/>
      <c r="AIK629"/>
      <c r="AIL629"/>
      <c r="AIM629"/>
      <c r="AIN629"/>
      <c r="AIO629"/>
      <c r="AIP629"/>
      <c r="AIQ629"/>
      <c r="AIR629"/>
      <c r="AIS629"/>
      <c r="AIT629"/>
      <c r="AIU629"/>
      <c r="AIV629"/>
      <c r="AIW629"/>
      <c r="AIX629"/>
      <c r="AIY629"/>
      <c r="AIZ629"/>
      <c r="AJA629"/>
      <c r="AJB629"/>
      <c r="AJC629"/>
      <c r="AJD629"/>
      <c r="AJE629"/>
      <c r="AJF629"/>
      <c r="AJG629"/>
      <c r="AJH629"/>
      <c r="AJI629"/>
      <c r="AJJ629"/>
      <c r="AJK629"/>
      <c r="AJL629"/>
      <c r="AJM629"/>
      <c r="AJN629"/>
      <c r="AJO629"/>
      <c r="AJP629"/>
      <c r="AJQ629"/>
      <c r="AJR629"/>
      <c r="AJS629"/>
      <c r="AJT629"/>
      <c r="AJU629"/>
      <c r="AJV629"/>
      <c r="AJW629"/>
      <c r="AJX629"/>
      <c r="AJY629"/>
      <c r="AJZ629"/>
      <c r="AKA629"/>
      <c r="AKB629"/>
      <c r="AKC629"/>
      <c r="AKD629"/>
      <c r="AKE629"/>
      <c r="AKF629"/>
      <c r="AKG629"/>
      <c r="AKH629"/>
      <c r="AKI629"/>
      <c r="AKJ629"/>
      <c r="AKK629"/>
      <c r="AKL629"/>
      <c r="AKM629"/>
      <c r="AKN629"/>
      <c r="AKO629"/>
      <c r="AKP629"/>
      <c r="AKQ629"/>
      <c r="AKR629"/>
      <c r="AKS629"/>
      <c r="AKT629"/>
      <c r="AKU629"/>
      <c r="AKV629"/>
      <c r="AKW629"/>
      <c r="AKX629"/>
      <c r="AKY629"/>
      <c r="AKZ629"/>
      <c r="ALA629"/>
      <c r="ALB629"/>
      <c r="ALC629"/>
      <c r="ALD629"/>
      <c r="ALE629"/>
      <c r="ALF629"/>
      <c r="ALG629"/>
      <c r="ALH629"/>
      <c r="ALI629"/>
      <c r="ALJ629"/>
      <c r="ALK629"/>
      <c r="ALL629"/>
      <c r="ALM629"/>
      <c r="ALN629"/>
      <c r="ALO629"/>
      <c r="ALP629"/>
      <c r="ALQ629"/>
      <c r="ALR629"/>
      <c r="ALS629"/>
      <c r="ALT629"/>
      <c r="ALU629"/>
      <c r="ALV629"/>
      <c r="ALW629"/>
      <c r="ALX629"/>
      <c r="ALY629"/>
      <c r="ALZ629"/>
      <c r="AMA629"/>
      <c r="AMB629"/>
      <c r="AMC629"/>
      <c r="AMD629"/>
      <c r="AME629"/>
      <c r="AMF629"/>
      <c r="AMG629"/>
      <c r="AMH629"/>
      <c r="AMI629"/>
      <c r="AMJ629"/>
    </row>
    <row r="630" spans="1:1024" ht="20" customHeight="1" x14ac:dyDescent="0.2">
      <c r="A630"/>
      <c r="B630"/>
      <c r="C630"/>
      <c r="D630"/>
      <c r="E630" s="2"/>
      <c r="F630" s="2"/>
      <c r="G630" s="271"/>
      <c r="H630" s="24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c r="IW630"/>
      <c r="IX630"/>
      <c r="IY630"/>
      <c r="IZ630"/>
      <c r="JA630"/>
      <c r="JB630"/>
      <c r="JC630"/>
      <c r="JD630"/>
      <c r="JE630"/>
      <c r="JF630"/>
      <c r="JG630"/>
      <c r="JH630"/>
      <c r="JI630"/>
      <c r="JJ630"/>
      <c r="JK630"/>
      <c r="JL630"/>
      <c r="JM630"/>
      <c r="JN630"/>
      <c r="JO630"/>
      <c r="JP630"/>
      <c r="JQ630"/>
      <c r="JR630"/>
      <c r="JS630"/>
      <c r="JT630"/>
      <c r="JU630"/>
      <c r="JV630"/>
      <c r="JW630"/>
      <c r="JX630"/>
      <c r="JY630"/>
      <c r="JZ630"/>
      <c r="KA630"/>
      <c r="KB630"/>
      <c r="KC630"/>
      <c r="KD630"/>
      <c r="KE630"/>
      <c r="KF630"/>
      <c r="KG630"/>
      <c r="KH630"/>
      <c r="KI630"/>
      <c r="KJ630"/>
      <c r="KK630"/>
      <c r="KL630"/>
      <c r="KM630"/>
      <c r="KN630"/>
      <c r="KO630"/>
      <c r="KP630"/>
      <c r="KQ630"/>
      <c r="KR630"/>
      <c r="KS630"/>
      <c r="KT630"/>
      <c r="KU630"/>
      <c r="KV630"/>
      <c r="KW630"/>
      <c r="KX630"/>
      <c r="KY630"/>
      <c r="KZ630"/>
      <c r="LA630"/>
      <c r="LB630"/>
      <c r="LC630"/>
      <c r="LD630"/>
      <c r="LE630"/>
      <c r="LF630"/>
      <c r="LG630"/>
      <c r="LH630"/>
      <c r="LI630"/>
      <c r="LJ630"/>
      <c r="LK630"/>
      <c r="LL630"/>
      <c r="LM630"/>
      <c r="LN630"/>
      <c r="LO630"/>
      <c r="LP630"/>
      <c r="LQ630"/>
      <c r="LR630"/>
      <c r="LS630"/>
      <c r="LT630"/>
      <c r="LU630"/>
      <c r="LV630"/>
      <c r="LW630"/>
      <c r="LX630"/>
      <c r="LY630"/>
      <c r="LZ630"/>
      <c r="MA630"/>
      <c r="MB630"/>
      <c r="MC630"/>
      <c r="MD630"/>
      <c r="ME630"/>
      <c r="MF630"/>
      <c r="MG630"/>
      <c r="MH630"/>
      <c r="MI630"/>
      <c r="MJ630"/>
      <c r="MK630"/>
      <c r="ML630"/>
      <c r="MM630"/>
      <c r="MN630"/>
      <c r="MO630"/>
      <c r="MP630"/>
      <c r="MQ630"/>
      <c r="MR630"/>
      <c r="MS630"/>
      <c r="MT630"/>
      <c r="MU630"/>
      <c r="MV630"/>
      <c r="MW630"/>
      <c r="MX630"/>
      <c r="MY630"/>
      <c r="MZ630"/>
      <c r="NA630"/>
      <c r="NB630"/>
      <c r="NC630"/>
      <c r="ND630"/>
      <c r="NE630"/>
      <c r="NF630"/>
      <c r="NG630"/>
      <c r="NH630"/>
      <c r="NI630"/>
      <c r="NJ630"/>
      <c r="NK630"/>
      <c r="NL630"/>
      <c r="NM630"/>
      <c r="NN630"/>
      <c r="NO630"/>
      <c r="NP630"/>
      <c r="NQ630"/>
      <c r="NR630"/>
      <c r="NS630"/>
      <c r="NT630"/>
      <c r="NU630"/>
      <c r="NV630"/>
      <c r="NW630"/>
      <c r="NX630"/>
      <c r="NY630"/>
      <c r="NZ630"/>
      <c r="OA630"/>
      <c r="OB630"/>
      <c r="OC630"/>
      <c r="OD630"/>
      <c r="OE630"/>
      <c r="OF630"/>
      <c r="OG630"/>
      <c r="OH630"/>
      <c r="OI630"/>
      <c r="OJ630"/>
      <c r="OK630"/>
      <c r="OL630"/>
      <c r="OM630"/>
      <c r="ON630"/>
      <c r="OO630"/>
      <c r="OP630"/>
      <c r="OQ630"/>
      <c r="OR630"/>
      <c r="OS630"/>
      <c r="OT630"/>
      <c r="OU630"/>
      <c r="OV630"/>
      <c r="OW630"/>
      <c r="OX630"/>
      <c r="OY630"/>
      <c r="OZ630"/>
      <c r="PA630"/>
      <c r="PB630"/>
      <c r="PC630"/>
      <c r="PD630"/>
      <c r="PE630"/>
      <c r="PF630"/>
      <c r="PG630"/>
      <c r="PH630"/>
      <c r="PI630"/>
      <c r="PJ630"/>
      <c r="PK630"/>
      <c r="PL630"/>
      <c r="PM630"/>
      <c r="PN630"/>
      <c r="PO630"/>
      <c r="PP630"/>
      <c r="PQ630"/>
      <c r="PR630"/>
      <c r="PS630"/>
      <c r="PT630"/>
      <c r="PU630"/>
      <c r="PV630"/>
      <c r="PW630"/>
      <c r="PX630"/>
      <c r="PY630"/>
      <c r="PZ630"/>
      <c r="QA630"/>
      <c r="QB630"/>
      <c r="QC630"/>
      <c r="QD630"/>
      <c r="QE630"/>
      <c r="QF630"/>
      <c r="QG630"/>
      <c r="QH630"/>
      <c r="QI630"/>
      <c r="QJ630"/>
      <c r="QK630"/>
      <c r="QL630"/>
      <c r="QM630"/>
      <c r="QN630"/>
      <c r="QO630"/>
      <c r="QP630"/>
      <c r="QQ630"/>
      <c r="QR630"/>
      <c r="QS630"/>
      <c r="QT630"/>
      <c r="QU630"/>
      <c r="QV630"/>
      <c r="QW630"/>
      <c r="QX630"/>
      <c r="QY630"/>
      <c r="QZ630"/>
      <c r="RA630"/>
      <c r="RB630"/>
      <c r="RC630"/>
      <c r="RD630"/>
      <c r="RE630"/>
      <c r="RF630"/>
      <c r="RG630"/>
      <c r="RH630"/>
      <c r="RI630"/>
      <c r="RJ630"/>
      <c r="RK630"/>
      <c r="RL630"/>
      <c r="RM630"/>
      <c r="RN630"/>
      <c r="RO630"/>
      <c r="RP630"/>
      <c r="RQ630"/>
      <c r="RR630"/>
      <c r="RS630"/>
      <c r="RT630"/>
      <c r="RU630"/>
      <c r="RV630"/>
      <c r="RW630"/>
      <c r="RX630"/>
      <c r="RY630"/>
      <c r="RZ630"/>
      <c r="SA630"/>
      <c r="SB630"/>
      <c r="SC630"/>
      <c r="SD630"/>
      <c r="SE630"/>
      <c r="SF630"/>
      <c r="SG630"/>
      <c r="SH630"/>
      <c r="SI630"/>
      <c r="SJ630"/>
      <c r="SK630"/>
      <c r="SL630"/>
      <c r="SM630"/>
      <c r="SN630"/>
      <c r="SO630"/>
      <c r="SP630"/>
      <c r="SQ630"/>
      <c r="SR630"/>
      <c r="SS630"/>
      <c r="ST630"/>
      <c r="SU630"/>
      <c r="SV630"/>
      <c r="SW630"/>
      <c r="SX630"/>
      <c r="SY630"/>
      <c r="SZ630"/>
      <c r="TA630"/>
      <c r="TB630"/>
      <c r="TC630"/>
      <c r="TD630"/>
      <c r="TE630"/>
      <c r="TF630"/>
      <c r="TG630"/>
      <c r="TH630"/>
      <c r="TI630"/>
      <c r="TJ630"/>
      <c r="TK630"/>
      <c r="TL630"/>
      <c r="TM630"/>
      <c r="TN630"/>
      <c r="TO630"/>
      <c r="TP630"/>
      <c r="TQ630"/>
      <c r="TR630"/>
      <c r="TS630"/>
      <c r="TT630"/>
      <c r="TU630"/>
      <c r="TV630"/>
      <c r="TW630"/>
      <c r="TX630"/>
      <c r="TY630"/>
      <c r="TZ630"/>
      <c r="UA630"/>
      <c r="UB630"/>
      <c r="UC630"/>
      <c r="UD630"/>
      <c r="UE630"/>
      <c r="UF630"/>
      <c r="UG630"/>
      <c r="UH630"/>
      <c r="UI630"/>
      <c r="UJ630"/>
      <c r="UK630"/>
      <c r="UL630"/>
      <c r="UM630"/>
      <c r="UN630"/>
      <c r="UO630"/>
      <c r="UP630"/>
      <c r="UQ630"/>
      <c r="UR630"/>
      <c r="US630"/>
      <c r="UT630"/>
      <c r="UU630"/>
      <c r="UV630"/>
      <c r="UW630"/>
      <c r="UX630"/>
      <c r="UY630"/>
      <c r="UZ630"/>
      <c r="VA630"/>
      <c r="VB630"/>
      <c r="VC630"/>
      <c r="VD630"/>
      <c r="VE630"/>
      <c r="VF630"/>
      <c r="VG630"/>
      <c r="VH630"/>
      <c r="VI630"/>
      <c r="VJ630"/>
      <c r="VK630"/>
      <c r="VL630"/>
      <c r="VM630"/>
      <c r="VN630"/>
      <c r="VO630"/>
      <c r="VP630"/>
      <c r="VQ630"/>
      <c r="VR630"/>
      <c r="VS630"/>
      <c r="VT630"/>
      <c r="VU630"/>
      <c r="VV630"/>
      <c r="VW630"/>
      <c r="VX630"/>
      <c r="VY630"/>
      <c r="VZ630"/>
      <c r="WA630"/>
      <c r="WB630"/>
      <c r="WC630"/>
      <c r="WD630"/>
      <c r="WE630"/>
      <c r="WF630"/>
      <c r="WG630"/>
      <c r="WH630"/>
      <c r="WI630"/>
      <c r="WJ630"/>
      <c r="WK630"/>
      <c r="WL630"/>
      <c r="WM630"/>
      <c r="WN630"/>
      <c r="WO630"/>
      <c r="WP630"/>
      <c r="WQ630"/>
      <c r="WR630"/>
      <c r="WS630"/>
      <c r="WT630"/>
      <c r="WU630"/>
      <c r="WV630"/>
      <c r="WW630"/>
      <c r="WX630"/>
      <c r="WY630"/>
      <c r="WZ630"/>
      <c r="XA630"/>
      <c r="XB630"/>
      <c r="XC630"/>
      <c r="XD630"/>
      <c r="XE630"/>
      <c r="XF630"/>
      <c r="XG630"/>
      <c r="XH630"/>
      <c r="XI630"/>
      <c r="XJ630"/>
      <c r="XK630"/>
      <c r="XL630"/>
      <c r="XM630"/>
      <c r="XN630"/>
      <c r="XO630"/>
      <c r="XP630"/>
      <c r="XQ630"/>
      <c r="XR630"/>
      <c r="XS630"/>
      <c r="XT630"/>
      <c r="XU630"/>
      <c r="XV630"/>
      <c r="XW630"/>
      <c r="XX630"/>
      <c r="XY630"/>
      <c r="XZ630"/>
      <c r="YA630"/>
      <c r="YB630"/>
      <c r="YC630"/>
      <c r="YD630"/>
      <c r="YE630"/>
      <c r="YF630"/>
      <c r="YG630"/>
      <c r="YH630"/>
      <c r="YI630"/>
      <c r="YJ630"/>
      <c r="YK630"/>
      <c r="YL630"/>
      <c r="YM630"/>
      <c r="YN630"/>
      <c r="YO630"/>
      <c r="YP630"/>
      <c r="YQ630"/>
      <c r="YR630"/>
      <c r="YS630"/>
      <c r="YT630"/>
      <c r="YU630"/>
      <c r="YV630"/>
      <c r="YW630"/>
      <c r="YX630"/>
      <c r="YY630"/>
      <c r="YZ630"/>
      <c r="ZA630"/>
      <c r="ZB630"/>
      <c r="ZC630"/>
      <c r="ZD630"/>
      <c r="ZE630"/>
      <c r="ZF630"/>
      <c r="ZG630"/>
      <c r="ZH630"/>
      <c r="ZI630"/>
      <c r="ZJ630"/>
      <c r="ZK630"/>
      <c r="ZL630"/>
      <c r="ZM630"/>
      <c r="ZN630"/>
      <c r="ZO630"/>
      <c r="ZP630"/>
      <c r="ZQ630"/>
      <c r="ZR630"/>
      <c r="ZS630"/>
      <c r="ZT630"/>
      <c r="ZU630"/>
      <c r="ZV630"/>
      <c r="ZW630"/>
      <c r="ZX630"/>
      <c r="ZY630"/>
      <c r="ZZ630"/>
      <c r="AAA630"/>
      <c r="AAB630"/>
      <c r="AAC630"/>
      <c r="AAD630"/>
      <c r="AAE630"/>
      <c r="AAF630"/>
      <c r="AAG630"/>
      <c r="AAH630"/>
      <c r="AAI630"/>
      <c r="AAJ630"/>
      <c r="AAK630"/>
      <c r="AAL630"/>
      <c r="AAM630"/>
      <c r="AAN630"/>
      <c r="AAO630"/>
      <c r="AAP630"/>
      <c r="AAQ630"/>
      <c r="AAR630"/>
      <c r="AAS630"/>
      <c r="AAT630"/>
      <c r="AAU630"/>
      <c r="AAV630"/>
      <c r="AAW630"/>
      <c r="AAX630"/>
      <c r="AAY630"/>
      <c r="AAZ630"/>
      <c r="ABA630"/>
      <c r="ABB630"/>
      <c r="ABC630"/>
      <c r="ABD630"/>
      <c r="ABE630"/>
      <c r="ABF630"/>
      <c r="ABG630"/>
      <c r="ABH630"/>
      <c r="ABI630"/>
      <c r="ABJ630"/>
      <c r="ABK630"/>
      <c r="ABL630"/>
      <c r="ABM630"/>
      <c r="ABN630"/>
      <c r="ABO630"/>
      <c r="ABP630"/>
      <c r="ABQ630"/>
      <c r="ABR630"/>
      <c r="ABS630"/>
      <c r="ABT630"/>
      <c r="ABU630"/>
      <c r="ABV630"/>
      <c r="ABW630"/>
      <c r="ABX630"/>
      <c r="ABY630"/>
      <c r="ABZ630"/>
      <c r="ACA630"/>
      <c r="ACB630"/>
      <c r="ACC630"/>
      <c r="ACD630"/>
      <c r="ACE630"/>
      <c r="ACF630"/>
      <c r="ACG630"/>
      <c r="ACH630"/>
      <c r="ACI630"/>
      <c r="ACJ630"/>
      <c r="ACK630"/>
      <c r="ACL630"/>
      <c r="ACM630"/>
      <c r="ACN630"/>
      <c r="ACO630"/>
      <c r="ACP630"/>
      <c r="ACQ630"/>
      <c r="ACR630"/>
      <c r="ACS630"/>
      <c r="ACT630"/>
      <c r="ACU630"/>
      <c r="ACV630"/>
      <c r="ACW630"/>
      <c r="ACX630"/>
      <c r="ACY630"/>
      <c r="ACZ630"/>
      <c r="ADA630"/>
      <c r="ADB630"/>
      <c r="ADC630"/>
      <c r="ADD630"/>
      <c r="ADE630"/>
      <c r="ADF630"/>
      <c r="ADG630"/>
      <c r="ADH630"/>
      <c r="ADI630"/>
      <c r="ADJ630"/>
      <c r="ADK630"/>
      <c r="ADL630"/>
      <c r="ADM630"/>
      <c r="ADN630"/>
      <c r="ADO630"/>
      <c r="ADP630"/>
      <c r="ADQ630"/>
      <c r="ADR630"/>
      <c r="ADS630"/>
      <c r="ADT630"/>
      <c r="ADU630"/>
      <c r="ADV630"/>
      <c r="ADW630"/>
      <c r="ADX630"/>
      <c r="ADY630"/>
      <c r="ADZ630"/>
      <c r="AEA630"/>
      <c r="AEB630"/>
      <c r="AEC630"/>
      <c r="AED630"/>
      <c r="AEE630"/>
      <c r="AEF630"/>
      <c r="AEG630"/>
      <c r="AEH630"/>
      <c r="AEI630"/>
      <c r="AEJ630"/>
      <c r="AEK630"/>
      <c r="AEL630"/>
      <c r="AEM630"/>
      <c r="AEN630"/>
      <c r="AEO630"/>
      <c r="AEP630"/>
      <c r="AEQ630"/>
      <c r="AER630"/>
      <c r="AES630"/>
      <c r="AET630"/>
      <c r="AEU630"/>
      <c r="AEV630"/>
      <c r="AEW630"/>
      <c r="AEX630"/>
      <c r="AEY630"/>
      <c r="AEZ630"/>
      <c r="AFA630"/>
      <c r="AFB630"/>
      <c r="AFC630"/>
      <c r="AFD630"/>
      <c r="AFE630"/>
      <c r="AFF630"/>
      <c r="AFG630"/>
      <c r="AFH630"/>
      <c r="AFI630"/>
      <c r="AFJ630"/>
      <c r="AFK630"/>
      <c r="AFL630"/>
      <c r="AFM630"/>
      <c r="AFN630"/>
      <c r="AFO630"/>
      <c r="AFP630"/>
      <c r="AFQ630"/>
      <c r="AFR630"/>
      <c r="AFS630"/>
      <c r="AFT630"/>
      <c r="AFU630"/>
      <c r="AFV630"/>
      <c r="AFW630"/>
      <c r="AFX630"/>
      <c r="AFY630"/>
      <c r="AFZ630"/>
      <c r="AGA630"/>
      <c r="AGB630"/>
      <c r="AGC630"/>
      <c r="AGD630"/>
      <c r="AGE630"/>
      <c r="AGF630"/>
      <c r="AGG630"/>
      <c r="AGH630"/>
      <c r="AGI630"/>
      <c r="AGJ630"/>
      <c r="AGK630"/>
      <c r="AGL630"/>
      <c r="AGM630"/>
      <c r="AGN630"/>
      <c r="AGO630"/>
      <c r="AGP630"/>
      <c r="AGQ630"/>
      <c r="AGR630"/>
      <c r="AGS630"/>
      <c r="AGT630"/>
      <c r="AGU630"/>
      <c r="AGV630"/>
      <c r="AGW630"/>
      <c r="AGX630"/>
      <c r="AGY630"/>
      <c r="AGZ630"/>
      <c r="AHA630"/>
      <c r="AHB630"/>
      <c r="AHC630"/>
      <c r="AHD630"/>
      <c r="AHE630"/>
      <c r="AHF630"/>
      <c r="AHG630"/>
      <c r="AHH630"/>
      <c r="AHI630"/>
      <c r="AHJ630"/>
      <c r="AHK630"/>
      <c r="AHL630"/>
      <c r="AHM630"/>
      <c r="AHN630"/>
      <c r="AHO630"/>
      <c r="AHP630"/>
      <c r="AHQ630"/>
      <c r="AHR630"/>
      <c r="AHS630"/>
      <c r="AHT630"/>
      <c r="AHU630"/>
      <c r="AHV630"/>
      <c r="AHW630"/>
      <c r="AHX630"/>
      <c r="AHY630"/>
      <c r="AHZ630"/>
      <c r="AIA630"/>
      <c r="AIB630"/>
      <c r="AIC630"/>
      <c r="AID630"/>
      <c r="AIE630"/>
      <c r="AIF630"/>
      <c r="AIG630"/>
      <c r="AIH630"/>
      <c r="AII630"/>
      <c r="AIJ630"/>
      <c r="AIK630"/>
      <c r="AIL630"/>
      <c r="AIM630"/>
      <c r="AIN630"/>
      <c r="AIO630"/>
      <c r="AIP630"/>
      <c r="AIQ630"/>
      <c r="AIR630"/>
      <c r="AIS630"/>
      <c r="AIT630"/>
      <c r="AIU630"/>
      <c r="AIV630"/>
      <c r="AIW630"/>
      <c r="AIX630"/>
      <c r="AIY630"/>
      <c r="AIZ630"/>
      <c r="AJA630"/>
      <c r="AJB630"/>
      <c r="AJC630"/>
      <c r="AJD630"/>
      <c r="AJE630"/>
      <c r="AJF630"/>
      <c r="AJG630"/>
      <c r="AJH630"/>
      <c r="AJI630"/>
      <c r="AJJ630"/>
      <c r="AJK630"/>
      <c r="AJL630"/>
      <c r="AJM630"/>
      <c r="AJN630"/>
      <c r="AJO630"/>
      <c r="AJP630"/>
      <c r="AJQ630"/>
      <c r="AJR630"/>
      <c r="AJS630"/>
      <c r="AJT630"/>
      <c r="AJU630"/>
      <c r="AJV630"/>
      <c r="AJW630"/>
      <c r="AJX630"/>
      <c r="AJY630"/>
      <c r="AJZ630"/>
      <c r="AKA630"/>
      <c r="AKB630"/>
      <c r="AKC630"/>
      <c r="AKD630"/>
      <c r="AKE630"/>
      <c r="AKF630"/>
      <c r="AKG630"/>
      <c r="AKH630"/>
      <c r="AKI630"/>
      <c r="AKJ630"/>
      <c r="AKK630"/>
      <c r="AKL630"/>
      <c r="AKM630"/>
      <c r="AKN630"/>
      <c r="AKO630"/>
      <c r="AKP630"/>
      <c r="AKQ630"/>
      <c r="AKR630"/>
      <c r="AKS630"/>
      <c r="AKT630"/>
      <c r="AKU630"/>
      <c r="AKV630"/>
      <c r="AKW630"/>
      <c r="AKX630"/>
      <c r="AKY630"/>
      <c r="AKZ630"/>
      <c r="ALA630"/>
      <c r="ALB630"/>
      <c r="ALC630"/>
      <c r="ALD630"/>
      <c r="ALE630"/>
      <c r="ALF630"/>
      <c r="ALG630"/>
      <c r="ALH630"/>
      <c r="ALI630"/>
      <c r="ALJ630"/>
      <c r="ALK630"/>
      <c r="ALL630"/>
      <c r="ALM630"/>
      <c r="ALN630"/>
      <c r="ALO630"/>
      <c r="ALP630"/>
      <c r="ALQ630"/>
      <c r="ALR630"/>
      <c r="ALS630"/>
      <c r="ALT630"/>
      <c r="ALU630"/>
      <c r="ALV630"/>
      <c r="ALW630"/>
      <c r="ALX630"/>
      <c r="ALY630"/>
      <c r="ALZ630"/>
      <c r="AMA630"/>
      <c r="AMB630"/>
      <c r="AMC630"/>
      <c r="AMD630"/>
      <c r="AME630"/>
      <c r="AMF630"/>
      <c r="AMG630"/>
      <c r="AMH630"/>
      <c r="AMI630"/>
      <c r="AMJ630"/>
    </row>
    <row r="631" spans="1:1024" ht="20" customHeight="1" x14ac:dyDescent="0.2">
      <c r="A631"/>
      <c r="B631"/>
      <c r="C631"/>
      <c r="D631"/>
      <c r="E631" s="2"/>
      <c r="F631" s="2"/>
      <c r="G631" s="271"/>
      <c r="H631" s="240"/>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c r="IW631"/>
      <c r="IX631"/>
      <c r="IY631"/>
      <c r="IZ631"/>
      <c r="JA631"/>
      <c r="JB631"/>
      <c r="JC631"/>
      <c r="JD631"/>
      <c r="JE631"/>
      <c r="JF631"/>
      <c r="JG631"/>
      <c r="JH631"/>
      <c r="JI631"/>
      <c r="JJ631"/>
      <c r="JK631"/>
      <c r="JL631"/>
      <c r="JM631"/>
      <c r="JN631"/>
      <c r="JO631"/>
      <c r="JP631"/>
      <c r="JQ631"/>
      <c r="JR631"/>
      <c r="JS631"/>
      <c r="JT631"/>
      <c r="JU631"/>
      <c r="JV631"/>
      <c r="JW631"/>
      <c r="JX631"/>
      <c r="JY631"/>
      <c r="JZ631"/>
      <c r="KA631"/>
      <c r="KB631"/>
      <c r="KC631"/>
      <c r="KD631"/>
      <c r="KE631"/>
      <c r="KF631"/>
      <c r="KG631"/>
      <c r="KH631"/>
      <c r="KI631"/>
      <c r="KJ631"/>
      <c r="KK631"/>
      <c r="KL631"/>
      <c r="KM631"/>
      <c r="KN631"/>
      <c r="KO631"/>
      <c r="KP631"/>
      <c r="KQ631"/>
      <c r="KR631"/>
      <c r="KS631"/>
      <c r="KT631"/>
      <c r="KU631"/>
      <c r="KV631"/>
      <c r="KW631"/>
      <c r="KX631"/>
      <c r="KY631"/>
      <c r="KZ631"/>
      <c r="LA631"/>
      <c r="LB631"/>
      <c r="LC631"/>
      <c r="LD631"/>
      <c r="LE631"/>
      <c r="LF631"/>
      <c r="LG631"/>
      <c r="LH631"/>
      <c r="LI631"/>
      <c r="LJ631"/>
      <c r="LK631"/>
      <c r="LL631"/>
      <c r="LM631"/>
      <c r="LN631"/>
      <c r="LO631"/>
      <c r="LP631"/>
      <c r="LQ631"/>
      <c r="LR631"/>
      <c r="LS631"/>
      <c r="LT631"/>
      <c r="LU631"/>
      <c r="LV631"/>
      <c r="LW631"/>
      <c r="LX631"/>
      <c r="LY631"/>
      <c r="LZ631"/>
      <c r="MA631"/>
      <c r="MB631"/>
      <c r="MC631"/>
      <c r="MD631"/>
      <c r="ME631"/>
      <c r="MF631"/>
      <c r="MG631"/>
      <c r="MH631"/>
      <c r="MI631"/>
      <c r="MJ631"/>
      <c r="MK631"/>
      <c r="ML631"/>
      <c r="MM631"/>
      <c r="MN631"/>
      <c r="MO631"/>
      <c r="MP631"/>
      <c r="MQ631"/>
      <c r="MR631"/>
      <c r="MS631"/>
      <c r="MT631"/>
      <c r="MU631"/>
      <c r="MV631"/>
      <c r="MW631"/>
      <c r="MX631"/>
      <c r="MY631"/>
      <c r="MZ631"/>
      <c r="NA631"/>
      <c r="NB631"/>
      <c r="NC631"/>
      <c r="ND631"/>
      <c r="NE631"/>
      <c r="NF631"/>
      <c r="NG631"/>
      <c r="NH631"/>
      <c r="NI631"/>
      <c r="NJ631"/>
      <c r="NK631"/>
      <c r="NL631"/>
      <c r="NM631"/>
      <c r="NN631"/>
      <c r="NO631"/>
      <c r="NP631"/>
      <c r="NQ631"/>
      <c r="NR631"/>
      <c r="NS631"/>
      <c r="NT631"/>
      <c r="NU631"/>
      <c r="NV631"/>
      <c r="NW631"/>
      <c r="NX631"/>
      <c r="NY631"/>
      <c r="NZ631"/>
      <c r="OA631"/>
      <c r="OB631"/>
      <c r="OC631"/>
      <c r="OD631"/>
      <c r="OE631"/>
      <c r="OF631"/>
      <c r="OG631"/>
      <c r="OH631"/>
      <c r="OI631"/>
      <c r="OJ631"/>
      <c r="OK631"/>
      <c r="OL631"/>
      <c r="OM631"/>
      <c r="ON631"/>
      <c r="OO631"/>
      <c r="OP631"/>
      <c r="OQ631"/>
      <c r="OR631"/>
      <c r="OS631"/>
      <c r="OT631"/>
      <c r="OU631"/>
      <c r="OV631"/>
      <c r="OW631"/>
      <c r="OX631"/>
      <c r="OY631"/>
      <c r="OZ631"/>
      <c r="PA631"/>
      <c r="PB631"/>
      <c r="PC631"/>
      <c r="PD631"/>
      <c r="PE631"/>
      <c r="PF631"/>
      <c r="PG631"/>
      <c r="PH631"/>
      <c r="PI631"/>
      <c r="PJ631"/>
      <c r="PK631"/>
      <c r="PL631"/>
      <c r="PM631"/>
      <c r="PN631"/>
      <c r="PO631"/>
      <c r="PP631"/>
      <c r="PQ631"/>
      <c r="PR631"/>
      <c r="PS631"/>
      <c r="PT631"/>
      <c r="PU631"/>
      <c r="PV631"/>
      <c r="PW631"/>
      <c r="PX631"/>
      <c r="PY631"/>
      <c r="PZ631"/>
      <c r="QA631"/>
      <c r="QB631"/>
      <c r="QC631"/>
      <c r="QD631"/>
      <c r="QE631"/>
      <c r="QF631"/>
      <c r="QG631"/>
      <c r="QH631"/>
      <c r="QI631"/>
      <c r="QJ631"/>
      <c r="QK631"/>
      <c r="QL631"/>
      <c r="QM631"/>
      <c r="QN631"/>
      <c r="QO631"/>
      <c r="QP631"/>
      <c r="QQ631"/>
      <c r="QR631"/>
      <c r="QS631"/>
      <c r="QT631"/>
      <c r="QU631"/>
      <c r="QV631"/>
      <c r="QW631"/>
      <c r="QX631"/>
      <c r="QY631"/>
      <c r="QZ631"/>
      <c r="RA631"/>
      <c r="RB631"/>
      <c r="RC631"/>
      <c r="RD631"/>
      <c r="RE631"/>
      <c r="RF631"/>
      <c r="RG631"/>
      <c r="RH631"/>
      <c r="RI631"/>
      <c r="RJ631"/>
      <c r="RK631"/>
      <c r="RL631"/>
      <c r="RM631"/>
      <c r="RN631"/>
      <c r="RO631"/>
      <c r="RP631"/>
      <c r="RQ631"/>
      <c r="RR631"/>
      <c r="RS631"/>
      <c r="RT631"/>
      <c r="RU631"/>
      <c r="RV631"/>
      <c r="RW631"/>
      <c r="RX631"/>
      <c r="RY631"/>
      <c r="RZ631"/>
      <c r="SA631"/>
      <c r="SB631"/>
      <c r="SC631"/>
      <c r="SD631"/>
      <c r="SE631"/>
      <c r="SF631"/>
      <c r="SG631"/>
      <c r="SH631"/>
      <c r="SI631"/>
      <c r="SJ631"/>
      <c r="SK631"/>
      <c r="SL631"/>
      <c r="SM631"/>
      <c r="SN631"/>
      <c r="SO631"/>
      <c r="SP631"/>
      <c r="SQ631"/>
      <c r="SR631"/>
      <c r="SS631"/>
      <c r="ST631"/>
      <c r="SU631"/>
      <c r="SV631"/>
      <c r="SW631"/>
      <c r="SX631"/>
      <c r="SY631"/>
      <c r="SZ631"/>
      <c r="TA631"/>
      <c r="TB631"/>
      <c r="TC631"/>
      <c r="TD631"/>
      <c r="TE631"/>
      <c r="TF631"/>
      <c r="TG631"/>
      <c r="TH631"/>
      <c r="TI631"/>
      <c r="TJ631"/>
      <c r="TK631"/>
      <c r="TL631"/>
      <c r="TM631"/>
      <c r="TN631"/>
      <c r="TO631"/>
      <c r="TP631"/>
      <c r="TQ631"/>
      <c r="TR631"/>
      <c r="TS631"/>
      <c r="TT631"/>
      <c r="TU631"/>
      <c r="TV631"/>
      <c r="TW631"/>
      <c r="TX631"/>
      <c r="TY631"/>
      <c r="TZ631"/>
      <c r="UA631"/>
      <c r="UB631"/>
      <c r="UC631"/>
      <c r="UD631"/>
      <c r="UE631"/>
      <c r="UF631"/>
      <c r="UG631"/>
      <c r="UH631"/>
      <c r="UI631"/>
      <c r="UJ631"/>
      <c r="UK631"/>
      <c r="UL631"/>
      <c r="UM631"/>
      <c r="UN631"/>
      <c r="UO631"/>
      <c r="UP631"/>
      <c r="UQ631"/>
      <c r="UR631"/>
      <c r="US631"/>
      <c r="UT631"/>
      <c r="UU631"/>
      <c r="UV631"/>
      <c r="UW631"/>
      <c r="UX631"/>
      <c r="UY631"/>
      <c r="UZ631"/>
      <c r="VA631"/>
      <c r="VB631"/>
      <c r="VC631"/>
      <c r="VD631"/>
      <c r="VE631"/>
      <c r="VF631"/>
      <c r="VG631"/>
      <c r="VH631"/>
      <c r="VI631"/>
      <c r="VJ631"/>
      <c r="VK631"/>
      <c r="VL631"/>
      <c r="VM631"/>
      <c r="VN631"/>
      <c r="VO631"/>
      <c r="VP631"/>
      <c r="VQ631"/>
      <c r="VR631"/>
      <c r="VS631"/>
      <c r="VT631"/>
      <c r="VU631"/>
      <c r="VV631"/>
      <c r="VW631"/>
      <c r="VX631"/>
      <c r="VY631"/>
      <c r="VZ631"/>
      <c r="WA631"/>
      <c r="WB631"/>
      <c r="WC631"/>
      <c r="WD631"/>
      <c r="WE631"/>
      <c r="WF631"/>
      <c r="WG631"/>
      <c r="WH631"/>
      <c r="WI631"/>
      <c r="WJ631"/>
      <c r="WK631"/>
      <c r="WL631"/>
      <c r="WM631"/>
      <c r="WN631"/>
      <c r="WO631"/>
      <c r="WP631"/>
      <c r="WQ631"/>
      <c r="WR631"/>
      <c r="WS631"/>
      <c r="WT631"/>
      <c r="WU631"/>
      <c r="WV631"/>
      <c r="WW631"/>
      <c r="WX631"/>
      <c r="WY631"/>
      <c r="WZ631"/>
      <c r="XA631"/>
      <c r="XB631"/>
      <c r="XC631"/>
      <c r="XD631"/>
      <c r="XE631"/>
      <c r="XF631"/>
      <c r="XG631"/>
      <c r="XH631"/>
      <c r="XI631"/>
      <c r="XJ631"/>
      <c r="XK631"/>
      <c r="XL631"/>
      <c r="XM631"/>
      <c r="XN631"/>
      <c r="XO631"/>
      <c r="XP631"/>
      <c r="XQ631"/>
      <c r="XR631"/>
      <c r="XS631"/>
      <c r="XT631"/>
      <c r="XU631"/>
      <c r="XV631"/>
      <c r="XW631"/>
      <c r="XX631"/>
      <c r="XY631"/>
      <c r="XZ631"/>
      <c r="YA631"/>
      <c r="YB631"/>
      <c r="YC631"/>
      <c r="YD631"/>
      <c r="YE631"/>
      <c r="YF631"/>
      <c r="YG631"/>
      <c r="YH631"/>
      <c r="YI631"/>
      <c r="YJ631"/>
      <c r="YK631"/>
      <c r="YL631"/>
      <c r="YM631"/>
      <c r="YN631"/>
      <c r="YO631"/>
      <c r="YP631"/>
      <c r="YQ631"/>
      <c r="YR631"/>
      <c r="YS631"/>
      <c r="YT631"/>
      <c r="YU631"/>
      <c r="YV631"/>
      <c r="YW631"/>
      <c r="YX631"/>
      <c r="YY631"/>
      <c r="YZ631"/>
      <c r="ZA631"/>
      <c r="ZB631"/>
      <c r="ZC631"/>
      <c r="ZD631"/>
      <c r="ZE631"/>
      <c r="ZF631"/>
      <c r="ZG631"/>
      <c r="ZH631"/>
      <c r="ZI631"/>
      <c r="ZJ631"/>
      <c r="ZK631"/>
      <c r="ZL631"/>
      <c r="ZM631"/>
      <c r="ZN631"/>
      <c r="ZO631"/>
      <c r="ZP631"/>
      <c r="ZQ631"/>
      <c r="ZR631"/>
      <c r="ZS631"/>
      <c r="ZT631"/>
      <c r="ZU631"/>
      <c r="ZV631"/>
      <c r="ZW631"/>
      <c r="ZX631"/>
      <c r="ZY631"/>
      <c r="ZZ631"/>
      <c r="AAA631"/>
      <c r="AAB631"/>
      <c r="AAC631"/>
      <c r="AAD631"/>
      <c r="AAE631"/>
      <c r="AAF631"/>
      <c r="AAG631"/>
      <c r="AAH631"/>
      <c r="AAI631"/>
      <c r="AAJ631"/>
      <c r="AAK631"/>
      <c r="AAL631"/>
      <c r="AAM631"/>
      <c r="AAN631"/>
      <c r="AAO631"/>
      <c r="AAP631"/>
      <c r="AAQ631"/>
      <c r="AAR631"/>
      <c r="AAS631"/>
      <c r="AAT631"/>
      <c r="AAU631"/>
      <c r="AAV631"/>
      <c r="AAW631"/>
      <c r="AAX631"/>
      <c r="AAY631"/>
      <c r="AAZ631"/>
      <c r="ABA631"/>
      <c r="ABB631"/>
      <c r="ABC631"/>
      <c r="ABD631"/>
      <c r="ABE631"/>
      <c r="ABF631"/>
      <c r="ABG631"/>
      <c r="ABH631"/>
      <c r="ABI631"/>
      <c r="ABJ631"/>
      <c r="ABK631"/>
      <c r="ABL631"/>
      <c r="ABM631"/>
      <c r="ABN631"/>
      <c r="ABO631"/>
      <c r="ABP631"/>
      <c r="ABQ631"/>
      <c r="ABR631"/>
      <c r="ABS631"/>
      <c r="ABT631"/>
      <c r="ABU631"/>
      <c r="ABV631"/>
      <c r="ABW631"/>
      <c r="ABX631"/>
      <c r="ABY631"/>
      <c r="ABZ631"/>
      <c r="ACA631"/>
      <c r="ACB631"/>
      <c r="ACC631"/>
      <c r="ACD631"/>
      <c r="ACE631"/>
      <c r="ACF631"/>
      <c r="ACG631"/>
      <c r="ACH631"/>
      <c r="ACI631"/>
      <c r="ACJ631"/>
      <c r="ACK631"/>
      <c r="ACL631"/>
      <c r="ACM631"/>
      <c r="ACN631"/>
      <c r="ACO631"/>
      <c r="ACP631"/>
      <c r="ACQ631"/>
      <c r="ACR631"/>
      <c r="ACS631"/>
      <c r="ACT631"/>
      <c r="ACU631"/>
      <c r="ACV631"/>
      <c r="ACW631"/>
      <c r="ACX631"/>
      <c r="ACY631"/>
      <c r="ACZ631"/>
      <c r="ADA631"/>
      <c r="ADB631"/>
      <c r="ADC631"/>
      <c r="ADD631"/>
      <c r="ADE631"/>
      <c r="ADF631"/>
      <c r="ADG631"/>
      <c r="ADH631"/>
      <c r="ADI631"/>
      <c r="ADJ631"/>
      <c r="ADK631"/>
      <c r="ADL631"/>
      <c r="ADM631"/>
      <c r="ADN631"/>
      <c r="ADO631"/>
      <c r="ADP631"/>
      <c r="ADQ631"/>
      <c r="ADR631"/>
      <c r="ADS631"/>
      <c r="ADT631"/>
      <c r="ADU631"/>
      <c r="ADV631"/>
      <c r="ADW631"/>
      <c r="ADX631"/>
      <c r="ADY631"/>
      <c r="ADZ631"/>
      <c r="AEA631"/>
      <c r="AEB631"/>
      <c r="AEC631"/>
      <c r="AED631"/>
      <c r="AEE631"/>
      <c r="AEF631"/>
      <c r="AEG631"/>
      <c r="AEH631"/>
      <c r="AEI631"/>
      <c r="AEJ631"/>
      <c r="AEK631"/>
      <c r="AEL631"/>
      <c r="AEM631"/>
      <c r="AEN631"/>
      <c r="AEO631"/>
      <c r="AEP631"/>
      <c r="AEQ631"/>
      <c r="AER631"/>
      <c r="AES631"/>
      <c r="AET631"/>
      <c r="AEU631"/>
      <c r="AEV631"/>
      <c r="AEW631"/>
      <c r="AEX631"/>
      <c r="AEY631"/>
      <c r="AEZ631"/>
      <c r="AFA631"/>
      <c r="AFB631"/>
      <c r="AFC631"/>
      <c r="AFD631"/>
      <c r="AFE631"/>
      <c r="AFF631"/>
      <c r="AFG631"/>
      <c r="AFH631"/>
      <c r="AFI631"/>
      <c r="AFJ631"/>
      <c r="AFK631"/>
      <c r="AFL631"/>
      <c r="AFM631"/>
      <c r="AFN631"/>
      <c r="AFO631"/>
      <c r="AFP631"/>
      <c r="AFQ631"/>
      <c r="AFR631"/>
      <c r="AFS631"/>
      <c r="AFT631"/>
      <c r="AFU631"/>
      <c r="AFV631"/>
      <c r="AFW631"/>
      <c r="AFX631"/>
      <c r="AFY631"/>
      <c r="AFZ631"/>
      <c r="AGA631"/>
      <c r="AGB631"/>
      <c r="AGC631"/>
      <c r="AGD631"/>
      <c r="AGE631"/>
      <c r="AGF631"/>
      <c r="AGG631"/>
      <c r="AGH631"/>
      <c r="AGI631"/>
      <c r="AGJ631"/>
      <c r="AGK631"/>
      <c r="AGL631"/>
      <c r="AGM631"/>
      <c r="AGN631"/>
      <c r="AGO631"/>
      <c r="AGP631"/>
      <c r="AGQ631"/>
      <c r="AGR631"/>
      <c r="AGS631"/>
      <c r="AGT631"/>
      <c r="AGU631"/>
      <c r="AGV631"/>
      <c r="AGW631"/>
      <c r="AGX631"/>
      <c r="AGY631"/>
      <c r="AGZ631"/>
      <c r="AHA631"/>
      <c r="AHB631"/>
      <c r="AHC631"/>
      <c r="AHD631"/>
      <c r="AHE631"/>
      <c r="AHF631"/>
      <c r="AHG631"/>
      <c r="AHH631"/>
      <c r="AHI631"/>
      <c r="AHJ631"/>
      <c r="AHK631"/>
      <c r="AHL631"/>
      <c r="AHM631"/>
      <c r="AHN631"/>
      <c r="AHO631"/>
      <c r="AHP631"/>
      <c r="AHQ631"/>
      <c r="AHR631"/>
      <c r="AHS631"/>
      <c r="AHT631"/>
      <c r="AHU631"/>
      <c r="AHV631"/>
      <c r="AHW631"/>
      <c r="AHX631"/>
      <c r="AHY631"/>
      <c r="AHZ631"/>
      <c r="AIA631"/>
      <c r="AIB631"/>
      <c r="AIC631"/>
      <c r="AID631"/>
      <c r="AIE631"/>
      <c r="AIF631"/>
      <c r="AIG631"/>
      <c r="AIH631"/>
      <c r="AII631"/>
      <c r="AIJ631"/>
      <c r="AIK631"/>
      <c r="AIL631"/>
      <c r="AIM631"/>
      <c r="AIN631"/>
      <c r="AIO631"/>
      <c r="AIP631"/>
      <c r="AIQ631"/>
      <c r="AIR631"/>
      <c r="AIS631"/>
      <c r="AIT631"/>
      <c r="AIU631"/>
      <c r="AIV631"/>
      <c r="AIW631"/>
      <c r="AIX631"/>
      <c r="AIY631"/>
      <c r="AIZ631"/>
      <c r="AJA631"/>
      <c r="AJB631"/>
      <c r="AJC631"/>
      <c r="AJD631"/>
      <c r="AJE631"/>
      <c r="AJF631"/>
      <c r="AJG631"/>
      <c r="AJH631"/>
      <c r="AJI631"/>
      <c r="AJJ631"/>
      <c r="AJK631"/>
      <c r="AJL631"/>
      <c r="AJM631"/>
      <c r="AJN631"/>
      <c r="AJO631"/>
      <c r="AJP631"/>
      <c r="AJQ631"/>
      <c r="AJR631"/>
      <c r="AJS631"/>
      <c r="AJT631"/>
      <c r="AJU631"/>
      <c r="AJV631"/>
      <c r="AJW631"/>
      <c r="AJX631"/>
      <c r="AJY631"/>
      <c r="AJZ631"/>
      <c r="AKA631"/>
      <c r="AKB631"/>
      <c r="AKC631"/>
      <c r="AKD631"/>
      <c r="AKE631"/>
      <c r="AKF631"/>
      <c r="AKG631"/>
      <c r="AKH631"/>
      <c r="AKI631"/>
      <c r="AKJ631"/>
      <c r="AKK631"/>
      <c r="AKL631"/>
      <c r="AKM631"/>
      <c r="AKN631"/>
      <c r="AKO631"/>
      <c r="AKP631"/>
      <c r="AKQ631"/>
      <c r="AKR631"/>
      <c r="AKS631"/>
      <c r="AKT631"/>
      <c r="AKU631"/>
      <c r="AKV631"/>
      <c r="AKW631"/>
      <c r="AKX631"/>
      <c r="AKY631"/>
      <c r="AKZ631"/>
      <c r="ALA631"/>
      <c r="ALB631"/>
      <c r="ALC631"/>
      <c r="ALD631"/>
      <c r="ALE631"/>
      <c r="ALF631"/>
      <c r="ALG631"/>
      <c r="ALH631"/>
      <c r="ALI631"/>
      <c r="ALJ631"/>
      <c r="ALK631"/>
      <c r="ALL631"/>
      <c r="ALM631"/>
      <c r="ALN631"/>
      <c r="ALO631"/>
      <c r="ALP631"/>
      <c r="ALQ631"/>
      <c r="ALR631"/>
      <c r="ALS631"/>
      <c r="ALT631"/>
      <c r="ALU631"/>
      <c r="ALV631"/>
      <c r="ALW631"/>
      <c r="ALX631"/>
      <c r="ALY631"/>
      <c r="ALZ631"/>
      <c r="AMA631"/>
      <c r="AMB631"/>
      <c r="AMC631"/>
      <c r="AMD631"/>
      <c r="AME631"/>
      <c r="AMF631"/>
      <c r="AMG631"/>
      <c r="AMH631"/>
      <c r="AMI631"/>
      <c r="AMJ631"/>
    </row>
    <row r="632" spans="1:1024" ht="20" customHeight="1" x14ac:dyDescent="0.2">
      <c r="A632"/>
      <c r="B632"/>
      <c r="C632"/>
      <c r="D632"/>
      <c r="E632" s="2"/>
      <c r="F632" s="2"/>
      <c r="G632" s="271"/>
      <c r="H632" s="240"/>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c r="AAA632"/>
      <c r="AAB632"/>
      <c r="AAC632"/>
      <c r="AAD632"/>
      <c r="AAE632"/>
      <c r="AAF632"/>
      <c r="AAG632"/>
      <c r="AAH632"/>
      <c r="AAI632"/>
      <c r="AAJ632"/>
      <c r="AAK632"/>
      <c r="AAL632"/>
      <c r="AAM632"/>
      <c r="AAN632"/>
      <c r="AAO632"/>
      <c r="AAP632"/>
      <c r="AAQ632"/>
      <c r="AAR632"/>
      <c r="AAS632"/>
      <c r="AAT632"/>
      <c r="AAU632"/>
      <c r="AAV632"/>
      <c r="AAW632"/>
      <c r="AAX632"/>
      <c r="AAY632"/>
      <c r="AAZ632"/>
      <c r="ABA632"/>
      <c r="ABB632"/>
      <c r="ABC632"/>
      <c r="ABD632"/>
      <c r="ABE632"/>
      <c r="ABF632"/>
      <c r="ABG632"/>
      <c r="ABH632"/>
      <c r="ABI632"/>
      <c r="ABJ632"/>
      <c r="ABK632"/>
      <c r="ABL632"/>
      <c r="ABM632"/>
      <c r="ABN632"/>
      <c r="ABO632"/>
      <c r="ABP632"/>
      <c r="ABQ632"/>
      <c r="ABR632"/>
      <c r="ABS632"/>
      <c r="ABT632"/>
      <c r="ABU632"/>
      <c r="ABV632"/>
      <c r="ABW632"/>
      <c r="ABX632"/>
      <c r="ABY632"/>
      <c r="ABZ632"/>
      <c r="ACA632"/>
      <c r="ACB632"/>
      <c r="ACC632"/>
      <c r="ACD632"/>
      <c r="ACE632"/>
      <c r="ACF632"/>
      <c r="ACG632"/>
      <c r="ACH632"/>
      <c r="ACI632"/>
      <c r="ACJ632"/>
      <c r="ACK632"/>
      <c r="ACL632"/>
      <c r="ACM632"/>
      <c r="ACN632"/>
      <c r="ACO632"/>
      <c r="ACP632"/>
      <c r="ACQ632"/>
      <c r="ACR632"/>
      <c r="ACS632"/>
      <c r="ACT632"/>
      <c r="ACU632"/>
      <c r="ACV632"/>
      <c r="ACW632"/>
      <c r="ACX632"/>
      <c r="ACY632"/>
      <c r="ACZ632"/>
      <c r="ADA632"/>
      <c r="ADB632"/>
      <c r="ADC632"/>
      <c r="ADD632"/>
      <c r="ADE632"/>
      <c r="ADF632"/>
      <c r="ADG632"/>
      <c r="ADH632"/>
      <c r="ADI632"/>
      <c r="ADJ632"/>
      <c r="ADK632"/>
      <c r="ADL632"/>
      <c r="ADM632"/>
      <c r="ADN632"/>
      <c r="ADO632"/>
      <c r="ADP632"/>
      <c r="ADQ632"/>
      <c r="ADR632"/>
      <c r="ADS632"/>
      <c r="ADT632"/>
      <c r="ADU632"/>
      <c r="ADV632"/>
      <c r="ADW632"/>
      <c r="ADX632"/>
      <c r="ADY632"/>
      <c r="ADZ632"/>
      <c r="AEA632"/>
      <c r="AEB632"/>
      <c r="AEC632"/>
      <c r="AED632"/>
      <c r="AEE632"/>
      <c r="AEF632"/>
      <c r="AEG632"/>
      <c r="AEH632"/>
      <c r="AEI632"/>
      <c r="AEJ632"/>
      <c r="AEK632"/>
      <c r="AEL632"/>
      <c r="AEM632"/>
      <c r="AEN632"/>
      <c r="AEO632"/>
      <c r="AEP632"/>
      <c r="AEQ632"/>
      <c r="AER632"/>
      <c r="AES632"/>
      <c r="AET632"/>
      <c r="AEU632"/>
      <c r="AEV632"/>
      <c r="AEW632"/>
      <c r="AEX632"/>
      <c r="AEY632"/>
      <c r="AEZ632"/>
      <c r="AFA632"/>
      <c r="AFB632"/>
      <c r="AFC632"/>
      <c r="AFD632"/>
      <c r="AFE632"/>
      <c r="AFF632"/>
      <c r="AFG632"/>
      <c r="AFH632"/>
      <c r="AFI632"/>
      <c r="AFJ632"/>
      <c r="AFK632"/>
      <c r="AFL632"/>
      <c r="AFM632"/>
      <c r="AFN632"/>
      <c r="AFO632"/>
      <c r="AFP632"/>
      <c r="AFQ632"/>
      <c r="AFR632"/>
      <c r="AFS632"/>
      <c r="AFT632"/>
      <c r="AFU632"/>
      <c r="AFV632"/>
      <c r="AFW632"/>
      <c r="AFX632"/>
      <c r="AFY632"/>
      <c r="AFZ632"/>
      <c r="AGA632"/>
      <c r="AGB632"/>
      <c r="AGC632"/>
      <c r="AGD632"/>
      <c r="AGE632"/>
      <c r="AGF632"/>
      <c r="AGG632"/>
      <c r="AGH632"/>
      <c r="AGI632"/>
      <c r="AGJ632"/>
      <c r="AGK632"/>
      <c r="AGL632"/>
      <c r="AGM632"/>
      <c r="AGN632"/>
      <c r="AGO632"/>
      <c r="AGP632"/>
      <c r="AGQ632"/>
      <c r="AGR632"/>
      <c r="AGS632"/>
      <c r="AGT632"/>
      <c r="AGU632"/>
      <c r="AGV632"/>
      <c r="AGW632"/>
      <c r="AGX632"/>
      <c r="AGY632"/>
      <c r="AGZ632"/>
      <c r="AHA632"/>
      <c r="AHB632"/>
      <c r="AHC632"/>
      <c r="AHD632"/>
      <c r="AHE632"/>
      <c r="AHF632"/>
      <c r="AHG632"/>
      <c r="AHH632"/>
      <c r="AHI632"/>
      <c r="AHJ632"/>
      <c r="AHK632"/>
      <c r="AHL632"/>
      <c r="AHM632"/>
      <c r="AHN632"/>
      <c r="AHO632"/>
      <c r="AHP632"/>
      <c r="AHQ632"/>
      <c r="AHR632"/>
      <c r="AHS632"/>
      <c r="AHT632"/>
      <c r="AHU632"/>
      <c r="AHV632"/>
      <c r="AHW632"/>
      <c r="AHX632"/>
      <c r="AHY632"/>
      <c r="AHZ632"/>
      <c r="AIA632"/>
      <c r="AIB632"/>
      <c r="AIC632"/>
      <c r="AID632"/>
      <c r="AIE632"/>
      <c r="AIF632"/>
      <c r="AIG632"/>
      <c r="AIH632"/>
      <c r="AII632"/>
      <c r="AIJ632"/>
      <c r="AIK632"/>
      <c r="AIL632"/>
      <c r="AIM632"/>
      <c r="AIN632"/>
      <c r="AIO632"/>
      <c r="AIP632"/>
      <c r="AIQ632"/>
      <c r="AIR632"/>
      <c r="AIS632"/>
      <c r="AIT632"/>
      <c r="AIU632"/>
      <c r="AIV632"/>
      <c r="AIW632"/>
      <c r="AIX632"/>
      <c r="AIY632"/>
      <c r="AIZ632"/>
      <c r="AJA632"/>
      <c r="AJB632"/>
      <c r="AJC632"/>
      <c r="AJD632"/>
      <c r="AJE632"/>
      <c r="AJF632"/>
      <c r="AJG632"/>
      <c r="AJH632"/>
      <c r="AJI632"/>
      <c r="AJJ632"/>
      <c r="AJK632"/>
      <c r="AJL632"/>
      <c r="AJM632"/>
      <c r="AJN632"/>
      <c r="AJO632"/>
      <c r="AJP632"/>
      <c r="AJQ632"/>
      <c r="AJR632"/>
      <c r="AJS632"/>
      <c r="AJT632"/>
      <c r="AJU632"/>
      <c r="AJV632"/>
      <c r="AJW632"/>
      <c r="AJX632"/>
      <c r="AJY632"/>
      <c r="AJZ632"/>
      <c r="AKA632"/>
      <c r="AKB632"/>
      <c r="AKC632"/>
      <c r="AKD632"/>
      <c r="AKE632"/>
      <c r="AKF632"/>
      <c r="AKG632"/>
      <c r="AKH632"/>
      <c r="AKI632"/>
      <c r="AKJ632"/>
      <c r="AKK632"/>
      <c r="AKL632"/>
      <c r="AKM632"/>
      <c r="AKN632"/>
      <c r="AKO632"/>
      <c r="AKP632"/>
      <c r="AKQ632"/>
      <c r="AKR632"/>
      <c r="AKS632"/>
      <c r="AKT632"/>
      <c r="AKU632"/>
      <c r="AKV632"/>
      <c r="AKW632"/>
      <c r="AKX632"/>
      <c r="AKY632"/>
      <c r="AKZ632"/>
      <c r="ALA632"/>
      <c r="ALB632"/>
      <c r="ALC632"/>
      <c r="ALD632"/>
      <c r="ALE632"/>
      <c r="ALF632"/>
      <c r="ALG632"/>
      <c r="ALH632"/>
      <c r="ALI632"/>
      <c r="ALJ632"/>
      <c r="ALK632"/>
      <c r="ALL632"/>
      <c r="ALM632"/>
      <c r="ALN632"/>
      <c r="ALO632"/>
      <c r="ALP632"/>
      <c r="ALQ632"/>
      <c r="ALR632"/>
      <c r="ALS632"/>
      <c r="ALT632"/>
      <c r="ALU632"/>
      <c r="ALV632"/>
      <c r="ALW632"/>
      <c r="ALX632"/>
      <c r="ALY632"/>
      <c r="ALZ632"/>
      <c r="AMA632"/>
      <c r="AMB632"/>
      <c r="AMC632"/>
      <c r="AMD632"/>
      <c r="AME632"/>
      <c r="AMF632"/>
      <c r="AMG632"/>
      <c r="AMH632"/>
      <c r="AMI632"/>
      <c r="AMJ632"/>
    </row>
    <row r="633" spans="1:1024" ht="20" customHeight="1" x14ac:dyDescent="0.2">
      <c r="A633"/>
      <c r="B633"/>
      <c r="C633"/>
      <c r="D633"/>
      <c r="E633" s="2"/>
      <c r="F633" s="2"/>
      <c r="G633" s="271"/>
      <c r="H633" s="240"/>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c r="AAA633"/>
      <c r="AAB633"/>
      <c r="AAC633"/>
      <c r="AAD633"/>
      <c r="AAE633"/>
      <c r="AAF633"/>
      <c r="AAG633"/>
      <c r="AAH633"/>
      <c r="AAI633"/>
      <c r="AAJ633"/>
      <c r="AAK633"/>
      <c r="AAL633"/>
      <c r="AAM633"/>
      <c r="AAN633"/>
      <c r="AAO633"/>
      <c r="AAP633"/>
      <c r="AAQ633"/>
      <c r="AAR633"/>
      <c r="AAS633"/>
      <c r="AAT633"/>
      <c r="AAU633"/>
      <c r="AAV633"/>
      <c r="AAW633"/>
      <c r="AAX633"/>
      <c r="AAY633"/>
      <c r="AAZ633"/>
      <c r="ABA633"/>
      <c r="ABB633"/>
      <c r="ABC633"/>
      <c r="ABD633"/>
      <c r="ABE633"/>
      <c r="ABF633"/>
      <c r="ABG633"/>
      <c r="ABH633"/>
      <c r="ABI633"/>
      <c r="ABJ633"/>
      <c r="ABK633"/>
      <c r="ABL633"/>
      <c r="ABM633"/>
      <c r="ABN633"/>
      <c r="ABO633"/>
      <c r="ABP633"/>
      <c r="ABQ633"/>
      <c r="ABR633"/>
      <c r="ABS633"/>
      <c r="ABT633"/>
      <c r="ABU633"/>
      <c r="ABV633"/>
      <c r="ABW633"/>
      <c r="ABX633"/>
      <c r="ABY633"/>
      <c r="ABZ633"/>
      <c r="ACA633"/>
      <c r="ACB633"/>
      <c r="ACC633"/>
      <c r="ACD633"/>
      <c r="ACE633"/>
      <c r="ACF633"/>
      <c r="ACG633"/>
      <c r="ACH633"/>
      <c r="ACI633"/>
      <c r="ACJ633"/>
      <c r="ACK633"/>
      <c r="ACL633"/>
      <c r="ACM633"/>
      <c r="ACN633"/>
      <c r="ACO633"/>
      <c r="ACP633"/>
      <c r="ACQ633"/>
      <c r="ACR633"/>
      <c r="ACS633"/>
      <c r="ACT633"/>
      <c r="ACU633"/>
      <c r="ACV633"/>
      <c r="ACW633"/>
      <c r="ACX633"/>
      <c r="ACY633"/>
      <c r="ACZ633"/>
      <c r="ADA633"/>
      <c r="ADB633"/>
      <c r="ADC633"/>
      <c r="ADD633"/>
      <c r="ADE633"/>
      <c r="ADF633"/>
      <c r="ADG633"/>
      <c r="ADH633"/>
      <c r="ADI633"/>
      <c r="ADJ633"/>
      <c r="ADK633"/>
      <c r="ADL633"/>
      <c r="ADM633"/>
      <c r="ADN633"/>
      <c r="ADO633"/>
      <c r="ADP633"/>
      <c r="ADQ633"/>
      <c r="ADR633"/>
      <c r="ADS633"/>
      <c r="ADT633"/>
      <c r="ADU633"/>
      <c r="ADV633"/>
      <c r="ADW633"/>
      <c r="ADX633"/>
      <c r="ADY633"/>
      <c r="ADZ633"/>
      <c r="AEA633"/>
      <c r="AEB633"/>
      <c r="AEC633"/>
      <c r="AED633"/>
      <c r="AEE633"/>
      <c r="AEF633"/>
      <c r="AEG633"/>
      <c r="AEH633"/>
      <c r="AEI633"/>
      <c r="AEJ633"/>
      <c r="AEK633"/>
      <c r="AEL633"/>
      <c r="AEM633"/>
      <c r="AEN633"/>
      <c r="AEO633"/>
      <c r="AEP633"/>
      <c r="AEQ633"/>
      <c r="AER633"/>
      <c r="AES633"/>
      <c r="AET633"/>
      <c r="AEU633"/>
      <c r="AEV633"/>
      <c r="AEW633"/>
      <c r="AEX633"/>
      <c r="AEY633"/>
      <c r="AEZ633"/>
      <c r="AFA633"/>
      <c r="AFB633"/>
      <c r="AFC633"/>
      <c r="AFD633"/>
      <c r="AFE633"/>
      <c r="AFF633"/>
      <c r="AFG633"/>
      <c r="AFH633"/>
      <c r="AFI633"/>
      <c r="AFJ633"/>
      <c r="AFK633"/>
      <c r="AFL633"/>
      <c r="AFM633"/>
      <c r="AFN633"/>
      <c r="AFO633"/>
      <c r="AFP633"/>
      <c r="AFQ633"/>
      <c r="AFR633"/>
      <c r="AFS633"/>
      <c r="AFT633"/>
      <c r="AFU633"/>
      <c r="AFV633"/>
      <c r="AFW633"/>
      <c r="AFX633"/>
      <c r="AFY633"/>
      <c r="AFZ633"/>
      <c r="AGA633"/>
      <c r="AGB633"/>
      <c r="AGC633"/>
      <c r="AGD633"/>
      <c r="AGE633"/>
      <c r="AGF633"/>
      <c r="AGG633"/>
      <c r="AGH633"/>
      <c r="AGI633"/>
      <c r="AGJ633"/>
      <c r="AGK633"/>
      <c r="AGL633"/>
      <c r="AGM633"/>
      <c r="AGN633"/>
      <c r="AGO633"/>
      <c r="AGP633"/>
      <c r="AGQ633"/>
      <c r="AGR633"/>
      <c r="AGS633"/>
      <c r="AGT633"/>
      <c r="AGU633"/>
      <c r="AGV633"/>
      <c r="AGW633"/>
      <c r="AGX633"/>
      <c r="AGY633"/>
      <c r="AGZ633"/>
      <c r="AHA633"/>
      <c r="AHB633"/>
      <c r="AHC633"/>
      <c r="AHD633"/>
      <c r="AHE633"/>
      <c r="AHF633"/>
      <c r="AHG633"/>
      <c r="AHH633"/>
      <c r="AHI633"/>
      <c r="AHJ633"/>
      <c r="AHK633"/>
      <c r="AHL633"/>
      <c r="AHM633"/>
      <c r="AHN633"/>
      <c r="AHO633"/>
      <c r="AHP633"/>
      <c r="AHQ633"/>
      <c r="AHR633"/>
      <c r="AHS633"/>
      <c r="AHT633"/>
      <c r="AHU633"/>
      <c r="AHV633"/>
      <c r="AHW633"/>
      <c r="AHX633"/>
      <c r="AHY633"/>
      <c r="AHZ633"/>
      <c r="AIA633"/>
      <c r="AIB633"/>
      <c r="AIC633"/>
      <c r="AID633"/>
      <c r="AIE633"/>
      <c r="AIF633"/>
      <c r="AIG633"/>
      <c r="AIH633"/>
      <c r="AII633"/>
      <c r="AIJ633"/>
      <c r="AIK633"/>
      <c r="AIL633"/>
      <c r="AIM633"/>
      <c r="AIN633"/>
      <c r="AIO633"/>
      <c r="AIP633"/>
      <c r="AIQ633"/>
      <c r="AIR633"/>
      <c r="AIS633"/>
      <c r="AIT633"/>
      <c r="AIU633"/>
      <c r="AIV633"/>
      <c r="AIW633"/>
      <c r="AIX633"/>
      <c r="AIY633"/>
      <c r="AIZ633"/>
      <c r="AJA633"/>
      <c r="AJB633"/>
      <c r="AJC633"/>
      <c r="AJD633"/>
      <c r="AJE633"/>
      <c r="AJF633"/>
      <c r="AJG633"/>
      <c r="AJH633"/>
      <c r="AJI633"/>
      <c r="AJJ633"/>
      <c r="AJK633"/>
      <c r="AJL633"/>
      <c r="AJM633"/>
      <c r="AJN633"/>
      <c r="AJO633"/>
      <c r="AJP633"/>
      <c r="AJQ633"/>
      <c r="AJR633"/>
      <c r="AJS633"/>
      <c r="AJT633"/>
      <c r="AJU633"/>
      <c r="AJV633"/>
      <c r="AJW633"/>
      <c r="AJX633"/>
      <c r="AJY633"/>
      <c r="AJZ633"/>
      <c r="AKA633"/>
      <c r="AKB633"/>
      <c r="AKC633"/>
      <c r="AKD633"/>
      <c r="AKE633"/>
      <c r="AKF633"/>
      <c r="AKG633"/>
      <c r="AKH633"/>
      <c r="AKI633"/>
      <c r="AKJ633"/>
      <c r="AKK633"/>
      <c r="AKL633"/>
      <c r="AKM633"/>
      <c r="AKN633"/>
      <c r="AKO633"/>
      <c r="AKP633"/>
      <c r="AKQ633"/>
      <c r="AKR633"/>
      <c r="AKS633"/>
      <c r="AKT633"/>
      <c r="AKU633"/>
      <c r="AKV633"/>
      <c r="AKW633"/>
      <c r="AKX633"/>
      <c r="AKY633"/>
      <c r="AKZ633"/>
      <c r="ALA633"/>
      <c r="ALB633"/>
      <c r="ALC633"/>
      <c r="ALD633"/>
      <c r="ALE633"/>
      <c r="ALF633"/>
      <c r="ALG633"/>
      <c r="ALH633"/>
      <c r="ALI633"/>
      <c r="ALJ633"/>
      <c r="ALK633"/>
      <c r="ALL633"/>
      <c r="ALM633"/>
      <c r="ALN633"/>
      <c r="ALO633"/>
      <c r="ALP633"/>
      <c r="ALQ633"/>
      <c r="ALR633"/>
      <c r="ALS633"/>
      <c r="ALT633"/>
      <c r="ALU633"/>
      <c r="ALV633"/>
      <c r="ALW633"/>
      <c r="ALX633"/>
      <c r="ALY633"/>
      <c r="ALZ633"/>
      <c r="AMA633"/>
      <c r="AMB633"/>
      <c r="AMC633"/>
      <c r="AMD633"/>
      <c r="AME633"/>
      <c r="AMF633"/>
      <c r="AMG633"/>
      <c r="AMH633"/>
      <c r="AMI633"/>
      <c r="AMJ633"/>
    </row>
    <row r="634" spans="1:1024" ht="20" customHeight="1" x14ac:dyDescent="0.2">
      <c r="A634"/>
      <c r="B634"/>
      <c r="C634"/>
      <c r="D634"/>
      <c r="E634" s="2"/>
      <c r="F634" s="2"/>
      <c r="G634" s="271"/>
      <c r="H634" s="240"/>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c r="AAA634"/>
      <c r="AAB634"/>
      <c r="AAC634"/>
      <c r="AAD634"/>
      <c r="AAE634"/>
      <c r="AAF634"/>
      <c r="AAG634"/>
      <c r="AAH634"/>
      <c r="AAI634"/>
      <c r="AAJ634"/>
      <c r="AAK634"/>
      <c r="AAL634"/>
      <c r="AAM634"/>
      <c r="AAN634"/>
      <c r="AAO634"/>
      <c r="AAP634"/>
      <c r="AAQ634"/>
      <c r="AAR634"/>
      <c r="AAS634"/>
      <c r="AAT634"/>
      <c r="AAU634"/>
      <c r="AAV634"/>
      <c r="AAW634"/>
      <c r="AAX634"/>
      <c r="AAY634"/>
      <c r="AAZ634"/>
      <c r="ABA634"/>
      <c r="ABB634"/>
      <c r="ABC634"/>
      <c r="ABD634"/>
      <c r="ABE634"/>
      <c r="ABF634"/>
      <c r="ABG634"/>
      <c r="ABH634"/>
      <c r="ABI634"/>
      <c r="ABJ634"/>
      <c r="ABK634"/>
      <c r="ABL634"/>
      <c r="ABM634"/>
      <c r="ABN634"/>
      <c r="ABO634"/>
      <c r="ABP634"/>
      <c r="ABQ634"/>
      <c r="ABR634"/>
      <c r="ABS634"/>
      <c r="ABT634"/>
      <c r="ABU634"/>
      <c r="ABV634"/>
      <c r="ABW634"/>
      <c r="ABX634"/>
      <c r="ABY634"/>
      <c r="ABZ634"/>
      <c r="ACA634"/>
      <c r="ACB634"/>
      <c r="ACC634"/>
      <c r="ACD634"/>
      <c r="ACE634"/>
      <c r="ACF634"/>
      <c r="ACG634"/>
      <c r="ACH634"/>
      <c r="ACI634"/>
      <c r="ACJ634"/>
      <c r="ACK634"/>
      <c r="ACL634"/>
      <c r="ACM634"/>
      <c r="ACN634"/>
      <c r="ACO634"/>
      <c r="ACP634"/>
      <c r="ACQ634"/>
      <c r="ACR634"/>
      <c r="ACS634"/>
      <c r="ACT634"/>
      <c r="ACU634"/>
      <c r="ACV634"/>
      <c r="ACW634"/>
      <c r="ACX634"/>
      <c r="ACY634"/>
      <c r="ACZ634"/>
      <c r="ADA634"/>
      <c r="ADB634"/>
      <c r="ADC634"/>
      <c r="ADD634"/>
      <c r="ADE634"/>
      <c r="ADF634"/>
      <c r="ADG634"/>
      <c r="ADH634"/>
      <c r="ADI634"/>
      <c r="ADJ634"/>
      <c r="ADK634"/>
      <c r="ADL634"/>
      <c r="ADM634"/>
      <c r="ADN634"/>
      <c r="ADO634"/>
      <c r="ADP634"/>
      <c r="ADQ634"/>
      <c r="ADR634"/>
      <c r="ADS634"/>
      <c r="ADT634"/>
      <c r="ADU634"/>
      <c r="ADV634"/>
      <c r="ADW634"/>
      <c r="ADX634"/>
      <c r="ADY634"/>
      <c r="ADZ634"/>
      <c r="AEA634"/>
      <c r="AEB634"/>
      <c r="AEC634"/>
      <c r="AED634"/>
      <c r="AEE634"/>
      <c r="AEF634"/>
      <c r="AEG634"/>
      <c r="AEH634"/>
      <c r="AEI634"/>
      <c r="AEJ634"/>
      <c r="AEK634"/>
      <c r="AEL634"/>
      <c r="AEM634"/>
      <c r="AEN634"/>
      <c r="AEO634"/>
      <c r="AEP634"/>
      <c r="AEQ634"/>
      <c r="AER634"/>
      <c r="AES634"/>
      <c r="AET634"/>
      <c r="AEU634"/>
      <c r="AEV634"/>
      <c r="AEW634"/>
      <c r="AEX634"/>
      <c r="AEY634"/>
      <c r="AEZ634"/>
      <c r="AFA634"/>
      <c r="AFB634"/>
      <c r="AFC634"/>
      <c r="AFD634"/>
      <c r="AFE634"/>
      <c r="AFF634"/>
      <c r="AFG634"/>
      <c r="AFH634"/>
      <c r="AFI634"/>
      <c r="AFJ634"/>
      <c r="AFK634"/>
      <c r="AFL634"/>
      <c r="AFM634"/>
      <c r="AFN634"/>
      <c r="AFO634"/>
      <c r="AFP634"/>
      <c r="AFQ634"/>
      <c r="AFR634"/>
      <c r="AFS634"/>
      <c r="AFT634"/>
      <c r="AFU634"/>
      <c r="AFV634"/>
      <c r="AFW634"/>
      <c r="AFX634"/>
      <c r="AFY634"/>
      <c r="AFZ634"/>
      <c r="AGA634"/>
      <c r="AGB634"/>
      <c r="AGC634"/>
      <c r="AGD634"/>
      <c r="AGE634"/>
      <c r="AGF634"/>
      <c r="AGG634"/>
      <c r="AGH634"/>
      <c r="AGI634"/>
      <c r="AGJ634"/>
      <c r="AGK634"/>
      <c r="AGL634"/>
      <c r="AGM634"/>
      <c r="AGN634"/>
      <c r="AGO634"/>
      <c r="AGP634"/>
      <c r="AGQ634"/>
      <c r="AGR634"/>
      <c r="AGS634"/>
      <c r="AGT634"/>
      <c r="AGU634"/>
      <c r="AGV634"/>
      <c r="AGW634"/>
      <c r="AGX634"/>
      <c r="AGY634"/>
      <c r="AGZ634"/>
      <c r="AHA634"/>
      <c r="AHB634"/>
      <c r="AHC634"/>
      <c r="AHD634"/>
      <c r="AHE634"/>
      <c r="AHF634"/>
      <c r="AHG634"/>
      <c r="AHH634"/>
      <c r="AHI634"/>
      <c r="AHJ634"/>
      <c r="AHK634"/>
      <c r="AHL634"/>
      <c r="AHM634"/>
      <c r="AHN634"/>
      <c r="AHO634"/>
      <c r="AHP634"/>
      <c r="AHQ634"/>
      <c r="AHR634"/>
      <c r="AHS634"/>
      <c r="AHT634"/>
      <c r="AHU634"/>
      <c r="AHV634"/>
      <c r="AHW634"/>
      <c r="AHX634"/>
      <c r="AHY634"/>
      <c r="AHZ634"/>
      <c r="AIA634"/>
      <c r="AIB634"/>
      <c r="AIC634"/>
      <c r="AID634"/>
      <c r="AIE634"/>
      <c r="AIF634"/>
      <c r="AIG634"/>
      <c r="AIH634"/>
      <c r="AII634"/>
      <c r="AIJ634"/>
      <c r="AIK634"/>
      <c r="AIL634"/>
      <c r="AIM634"/>
      <c r="AIN634"/>
      <c r="AIO634"/>
      <c r="AIP634"/>
      <c r="AIQ634"/>
      <c r="AIR634"/>
      <c r="AIS634"/>
      <c r="AIT634"/>
      <c r="AIU634"/>
      <c r="AIV634"/>
      <c r="AIW634"/>
      <c r="AIX634"/>
      <c r="AIY634"/>
      <c r="AIZ634"/>
      <c r="AJA634"/>
      <c r="AJB634"/>
      <c r="AJC634"/>
      <c r="AJD634"/>
      <c r="AJE634"/>
      <c r="AJF634"/>
      <c r="AJG634"/>
      <c r="AJH634"/>
      <c r="AJI634"/>
      <c r="AJJ634"/>
      <c r="AJK634"/>
      <c r="AJL634"/>
      <c r="AJM634"/>
      <c r="AJN634"/>
      <c r="AJO634"/>
      <c r="AJP634"/>
      <c r="AJQ634"/>
      <c r="AJR634"/>
      <c r="AJS634"/>
      <c r="AJT634"/>
      <c r="AJU634"/>
      <c r="AJV634"/>
      <c r="AJW634"/>
      <c r="AJX634"/>
      <c r="AJY634"/>
      <c r="AJZ634"/>
      <c r="AKA634"/>
      <c r="AKB634"/>
      <c r="AKC634"/>
      <c r="AKD634"/>
      <c r="AKE634"/>
      <c r="AKF634"/>
      <c r="AKG634"/>
      <c r="AKH634"/>
      <c r="AKI634"/>
      <c r="AKJ634"/>
      <c r="AKK634"/>
      <c r="AKL634"/>
      <c r="AKM634"/>
      <c r="AKN634"/>
      <c r="AKO634"/>
      <c r="AKP634"/>
      <c r="AKQ634"/>
      <c r="AKR634"/>
      <c r="AKS634"/>
      <c r="AKT634"/>
      <c r="AKU634"/>
      <c r="AKV634"/>
      <c r="AKW634"/>
      <c r="AKX634"/>
      <c r="AKY634"/>
      <c r="AKZ634"/>
      <c r="ALA634"/>
      <c r="ALB634"/>
      <c r="ALC634"/>
      <c r="ALD634"/>
      <c r="ALE634"/>
      <c r="ALF634"/>
      <c r="ALG634"/>
      <c r="ALH634"/>
      <c r="ALI634"/>
      <c r="ALJ634"/>
      <c r="ALK634"/>
      <c r="ALL634"/>
      <c r="ALM634"/>
      <c r="ALN634"/>
      <c r="ALO634"/>
      <c r="ALP634"/>
      <c r="ALQ634"/>
      <c r="ALR634"/>
      <c r="ALS634"/>
      <c r="ALT634"/>
      <c r="ALU634"/>
      <c r="ALV634"/>
      <c r="ALW634"/>
      <c r="ALX634"/>
      <c r="ALY634"/>
      <c r="ALZ634"/>
      <c r="AMA634"/>
      <c r="AMB634"/>
      <c r="AMC634"/>
      <c r="AMD634"/>
      <c r="AME634"/>
      <c r="AMF634"/>
      <c r="AMG634"/>
      <c r="AMH634"/>
      <c r="AMI634"/>
      <c r="AMJ634"/>
    </row>
    <row r="635" spans="1:1024" ht="20" customHeight="1" x14ac:dyDescent="0.2">
      <c r="A635"/>
      <c r="B635"/>
      <c r="C635"/>
      <c r="D635"/>
      <c r="E635" s="2"/>
      <c r="F635" s="2"/>
      <c r="G635" s="271"/>
      <c r="H635" s="240"/>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c r="IW635"/>
      <c r="IX635"/>
      <c r="IY635"/>
      <c r="IZ635"/>
      <c r="JA635"/>
      <c r="JB635"/>
      <c r="JC635"/>
      <c r="JD635"/>
      <c r="JE635"/>
      <c r="JF635"/>
      <c r="JG635"/>
      <c r="JH635"/>
      <c r="JI635"/>
      <c r="JJ635"/>
      <c r="JK635"/>
      <c r="JL635"/>
      <c r="JM635"/>
      <c r="JN635"/>
      <c r="JO635"/>
      <c r="JP635"/>
      <c r="JQ635"/>
      <c r="JR635"/>
      <c r="JS635"/>
      <c r="JT635"/>
      <c r="JU635"/>
      <c r="JV635"/>
      <c r="JW635"/>
      <c r="JX635"/>
      <c r="JY635"/>
      <c r="JZ635"/>
      <c r="KA635"/>
      <c r="KB635"/>
      <c r="KC635"/>
      <c r="KD635"/>
      <c r="KE635"/>
      <c r="KF635"/>
      <c r="KG635"/>
      <c r="KH635"/>
      <c r="KI635"/>
      <c r="KJ635"/>
      <c r="KK635"/>
      <c r="KL635"/>
      <c r="KM635"/>
      <c r="KN635"/>
      <c r="KO635"/>
      <c r="KP635"/>
      <c r="KQ635"/>
      <c r="KR635"/>
      <c r="KS635"/>
      <c r="KT635"/>
      <c r="KU635"/>
      <c r="KV635"/>
      <c r="KW635"/>
      <c r="KX635"/>
      <c r="KY635"/>
      <c r="KZ635"/>
      <c r="LA635"/>
      <c r="LB635"/>
      <c r="LC635"/>
      <c r="LD635"/>
      <c r="LE635"/>
      <c r="LF635"/>
      <c r="LG635"/>
      <c r="LH635"/>
      <c r="LI635"/>
      <c r="LJ635"/>
      <c r="LK635"/>
      <c r="LL635"/>
      <c r="LM635"/>
      <c r="LN635"/>
      <c r="LO635"/>
      <c r="LP635"/>
      <c r="LQ635"/>
      <c r="LR635"/>
      <c r="LS635"/>
      <c r="LT635"/>
      <c r="LU635"/>
      <c r="LV635"/>
      <c r="LW635"/>
      <c r="LX635"/>
      <c r="LY635"/>
      <c r="LZ635"/>
      <c r="MA635"/>
      <c r="MB635"/>
      <c r="MC635"/>
      <c r="MD635"/>
      <c r="ME635"/>
      <c r="MF635"/>
      <c r="MG635"/>
      <c r="MH635"/>
      <c r="MI635"/>
      <c r="MJ635"/>
      <c r="MK635"/>
      <c r="ML635"/>
      <c r="MM635"/>
      <c r="MN635"/>
      <c r="MO635"/>
      <c r="MP635"/>
      <c r="MQ635"/>
      <c r="MR635"/>
      <c r="MS635"/>
      <c r="MT635"/>
      <c r="MU635"/>
      <c r="MV635"/>
      <c r="MW635"/>
      <c r="MX635"/>
      <c r="MY635"/>
      <c r="MZ635"/>
      <c r="NA635"/>
      <c r="NB635"/>
      <c r="NC635"/>
      <c r="ND635"/>
      <c r="NE635"/>
      <c r="NF635"/>
      <c r="NG635"/>
      <c r="NH635"/>
      <c r="NI635"/>
      <c r="NJ635"/>
      <c r="NK635"/>
      <c r="NL635"/>
      <c r="NM635"/>
      <c r="NN635"/>
      <c r="NO635"/>
      <c r="NP635"/>
      <c r="NQ635"/>
      <c r="NR635"/>
      <c r="NS635"/>
      <c r="NT635"/>
      <c r="NU635"/>
      <c r="NV635"/>
      <c r="NW635"/>
      <c r="NX635"/>
      <c r="NY635"/>
      <c r="NZ635"/>
      <c r="OA635"/>
      <c r="OB635"/>
      <c r="OC635"/>
      <c r="OD635"/>
      <c r="OE635"/>
      <c r="OF635"/>
      <c r="OG635"/>
      <c r="OH635"/>
      <c r="OI635"/>
      <c r="OJ635"/>
      <c r="OK635"/>
      <c r="OL635"/>
      <c r="OM635"/>
      <c r="ON635"/>
      <c r="OO635"/>
      <c r="OP635"/>
      <c r="OQ635"/>
      <c r="OR635"/>
      <c r="OS635"/>
      <c r="OT635"/>
      <c r="OU635"/>
      <c r="OV635"/>
      <c r="OW635"/>
      <c r="OX635"/>
      <c r="OY635"/>
      <c r="OZ635"/>
      <c r="PA635"/>
      <c r="PB635"/>
      <c r="PC635"/>
      <c r="PD635"/>
      <c r="PE635"/>
      <c r="PF635"/>
      <c r="PG635"/>
      <c r="PH635"/>
      <c r="PI635"/>
      <c r="PJ635"/>
      <c r="PK635"/>
      <c r="PL635"/>
      <c r="PM635"/>
      <c r="PN635"/>
      <c r="PO635"/>
      <c r="PP635"/>
      <c r="PQ635"/>
      <c r="PR635"/>
      <c r="PS635"/>
      <c r="PT635"/>
      <c r="PU635"/>
      <c r="PV635"/>
      <c r="PW635"/>
      <c r="PX635"/>
      <c r="PY635"/>
      <c r="PZ635"/>
      <c r="QA635"/>
      <c r="QB635"/>
      <c r="QC635"/>
      <c r="QD635"/>
      <c r="QE635"/>
      <c r="QF635"/>
      <c r="QG635"/>
      <c r="QH635"/>
      <c r="QI635"/>
      <c r="QJ635"/>
      <c r="QK635"/>
      <c r="QL635"/>
      <c r="QM635"/>
      <c r="QN635"/>
      <c r="QO635"/>
      <c r="QP635"/>
      <c r="QQ635"/>
      <c r="QR635"/>
      <c r="QS635"/>
      <c r="QT635"/>
      <c r="QU635"/>
      <c r="QV635"/>
      <c r="QW635"/>
      <c r="QX635"/>
      <c r="QY635"/>
      <c r="QZ635"/>
      <c r="RA635"/>
      <c r="RB635"/>
      <c r="RC635"/>
      <c r="RD635"/>
      <c r="RE635"/>
      <c r="RF635"/>
      <c r="RG635"/>
      <c r="RH635"/>
      <c r="RI635"/>
      <c r="RJ635"/>
      <c r="RK635"/>
      <c r="RL635"/>
      <c r="RM635"/>
      <c r="RN635"/>
      <c r="RO635"/>
      <c r="RP635"/>
      <c r="RQ635"/>
      <c r="RR635"/>
      <c r="RS635"/>
      <c r="RT635"/>
      <c r="RU635"/>
      <c r="RV635"/>
      <c r="RW635"/>
      <c r="RX635"/>
      <c r="RY635"/>
      <c r="RZ635"/>
      <c r="SA635"/>
      <c r="SB635"/>
      <c r="SC635"/>
      <c r="SD635"/>
      <c r="SE635"/>
      <c r="SF635"/>
      <c r="SG635"/>
      <c r="SH635"/>
      <c r="SI635"/>
      <c r="SJ635"/>
      <c r="SK635"/>
      <c r="SL635"/>
      <c r="SM635"/>
      <c r="SN635"/>
      <c r="SO635"/>
      <c r="SP635"/>
      <c r="SQ635"/>
      <c r="SR635"/>
      <c r="SS635"/>
      <c r="ST635"/>
      <c r="SU635"/>
      <c r="SV635"/>
      <c r="SW635"/>
      <c r="SX635"/>
      <c r="SY635"/>
      <c r="SZ635"/>
      <c r="TA635"/>
      <c r="TB635"/>
      <c r="TC635"/>
      <c r="TD635"/>
      <c r="TE635"/>
      <c r="TF635"/>
      <c r="TG635"/>
      <c r="TH635"/>
      <c r="TI635"/>
      <c r="TJ635"/>
      <c r="TK635"/>
      <c r="TL635"/>
      <c r="TM635"/>
      <c r="TN635"/>
      <c r="TO635"/>
      <c r="TP635"/>
      <c r="TQ635"/>
      <c r="TR635"/>
      <c r="TS635"/>
      <c r="TT635"/>
      <c r="TU635"/>
      <c r="TV635"/>
      <c r="TW635"/>
      <c r="TX635"/>
      <c r="TY635"/>
      <c r="TZ635"/>
      <c r="UA635"/>
      <c r="UB635"/>
      <c r="UC635"/>
      <c r="UD635"/>
      <c r="UE635"/>
      <c r="UF635"/>
      <c r="UG635"/>
      <c r="UH635"/>
      <c r="UI635"/>
      <c r="UJ635"/>
      <c r="UK635"/>
      <c r="UL635"/>
      <c r="UM635"/>
      <c r="UN635"/>
      <c r="UO635"/>
      <c r="UP635"/>
      <c r="UQ635"/>
      <c r="UR635"/>
      <c r="US635"/>
      <c r="UT635"/>
      <c r="UU635"/>
      <c r="UV635"/>
      <c r="UW635"/>
      <c r="UX635"/>
      <c r="UY635"/>
      <c r="UZ635"/>
      <c r="VA635"/>
      <c r="VB635"/>
      <c r="VC635"/>
      <c r="VD635"/>
      <c r="VE635"/>
      <c r="VF635"/>
      <c r="VG635"/>
      <c r="VH635"/>
      <c r="VI635"/>
      <c r="VJ635"/>
      <c r="VK635"/>
      <c r="VL635"/>
      <c r="VM635"/>
      <c r="VN635"/>
      <c r="VO635"/>
      <c r="VP635"/>
      <c r="VQ635"/>
      <c r="VR635"/>
      <c r="VS635"/>
      <c r="VT635"/>
      <c r="VU635"/>
      <c r="VV635"/>
      <c r="VW635"/>
      <c r="VX635"/>
      <c r="VY635"/>
      <c r="VZ635"/>
      <c r="WA635"/>
      <c r="WB635"/>
      <c r="WC635"/>
      <c r="WD635"/>
      <c r="WE635"/>
      <c r="WF635"/>
      <c r="WG635"/>
      <c r="WH635"/>
      <c r="WI635"/>
      <c r="WJ635"/>
      <c r="WK635"/>
      <c r="WL635"/>
      <c r="WM635"/>
      <c r="WN635"/>
      <c r="WO635"/>
      <c r="WP635"/>
      <c r="WQ635"/>
      <c r="WR635"/>
      <c r="WS635"/>
      <c r="WT635"/>
      <c r="WU635"/>
      <c r="WV635"/>
      <c r="WW635"/>
      <c r="WX635"/>
      <c r="WY635"/>
      <c r="WZ635"/>
      <c r="XA635"/>
      <c r="XB635"/>
      <c r="XC635"/>
      <c r="XD635"/>
      <c r="XE635"/>
      <c r="XF635"/>
      <c r="XG635"/>
      <c r="XH635"/>
      <c r="XI635"/>
      <c r="XJ635"/>
      <c r="XK635"/>
      <c r="XL635"/>
      <c r="XM635"/>
      <c r="XN635"/>
      <c r="XO635"/>
      <c r="XP635"/>
      <c r="XQ635"/>
      <c r="XR635"/>
      <c r="XS635"/>
      <c r="XT635"/>
      <c r="XU635"/>
      <c r="XV635"/>
      <c r="XW635"/>
      <c r="XX635"/>
      <c r="XY635"/>
      <c r="XZ635"/>
      <c r="YA635"/>
      <c r="YB635"/>
      <c r="YC635"/>
      <c r="YD635"/>
      <c r="YE635"/>
      <c r="YF635"/>
      <c r="YG635"/>
      <c r="YH635"/>
      <c r="YI635"/>
      <c r="YJ635"/>
      <c r="YK635"/>
      <c r="YL635"/>
      <c r="YM635"/>
      <c r="YN635"/>
      <c r="YO635"/>
      <c r="YP635"/>
      <c r="YQ635"/>
      <c r="YR635"/>
      <c r="YS635"/>
      <c r="YT635"/>
      <c r="YU635"/>
      <c r="YV635"/>
      <c r="YW635"/>
      <c r="YX635"/>
      <c r="YY635"/>
      <c r="YZ635"/>
      <c r="ZA635"/>
      <c r="ZB635"/>
      <c r="ZC635"/>
      <c r="ZD635"/>
      <c r="ZE635"/>
      <c r="ZF635"/>
      <c r="ZG635"/>
      <c r="ZH635"/>
      <c r="ZI635"/>
      <c r="ZJ635"/>
      <c r="ZK635"/>
      <c r="ZL635"/>
      <c r="ZM635"/>
      <c r="ZN635"/>
      <c r="ZO635"/>
      <c r="ZP635"/>
      <c r="ZQ635"/>
      <c r="ZR635"/>
      <c r="ZS635"/>
      <c r="ZT635"/>
      <c r="ZU635"/>
      <c r="ZV635"/>
      <c r="ZW635"/>
      <c r="ZX635"/>
      <c r="ZY635"/>
      <c r="ZZ635"/>
      <c r="AAA635"/>
      <c r="AAB635"/>
      <c r="AAC635"/>
      <c r="AAD635"/>
      <c r="AAE635"/>
      <c r="AAF635"/>
      <c r="AAG635"/>
      <c r="AAH635"/>
      <c r="AAI635"/>
      <c r="AAJ635"/>
      <c r="AAK635"/>
      <c r="AAL635"/>
      <c r="AAM635"/>
      <c r="AAN635"/>
      <c r="AAO635"/>
      <c r="AAP635"/>
      <c r="AAQ635"/>
      <c r="AAR635"/>
      <c r="AAS635"/>
      <c r="AAT635"/>
      <c r="AAU635"/>
      <c r="AAV635"/>
      <c r="AAW635"/>
      <c r="AAX635"/>
      <c r="AAY635"/>
      <c r="AAZ635"/>
      <c r="ABA635"/>
      <c r="ABB635"/>
      <c r="ABC635"/>
      <c r="ABD635"/>
      <c r="ABE635"/>
      <c r="ABF635"/>
      <c r="ABG635"/>
      <c r="ABH635"/>
      <c r="ABI635"/>
      <c r="ABJ635"/>
      <c r="ABK635"/>
      <c r="ABL635"/>
      <c r="ABM635"/>
      <c r="ABN635"/>
      <c r="ABO635"/>
      <c r="ABP635"/>
      <c r="ABQ635"/>
      <c r="ABR635"/>
      <c r="ABS635"/>
      <c r="ABT635"/>
      <c r="ABU635"/>
      <c r="ABV635"/>
      <c r="ABW635"/>
      <c r="ABX635"/>
      <c r="ABY635"/>
      <c r="ABZ635"/>
      <c r="ACA635"/>
      <c r="ACB635"/>
      <c r="ACC635"/>
      <c r="ACD635"/>
      <c r="ACE635"/>
      <c r="ACF635"/>
      <c r="ACG635"/>
      <c r="ACH635"/>
      <c r="ACI635"/>
      <c r="ACJ635"/>
      <c r="ACK635"/>
      <c r="ACL635"/>
      <c r="ACM635"/>
      <c r="ACN635"/>
      <c r="ACO635"/>
      <c r="ACP635"/>
      <c r="ACQ635"/>
      <c r="ACR635"/>
      <c r="ACS635"/>
      <c r="ACT635"/>
      <c r="ACU635"/>
      <c r="ACV635"/>
      <c r="ACW635"/>
      <c r="ACX635"/>
      <c r="ACY635"/>
      <c r="ACZ635"/>
      <c r="ADA635"/>
      <c r="ADB635"/>
      <c r="ADC635"/>
      <c r="ADD635"/>
      <c r="ADE635"/>
      <c r="ADF635"/>
      <c r="ADG635"/>
      <c r="ADH635"/>
      <c r="ADI635"/>
      <c r="ADJ635"/>
      <c r="ADK635"/>
      <c r="ADL635"/>
      <c r="ADM635"/>
      <c r="ADN635"/>
      <c r="ADO635"/>
      <c r="ADP635"/>
      <c r="ADQ635"/>
      <c r="ADR635"/>
      <c r="ADS635"/>
      <c r="ADT635"/>
      <c r="ADU635"/>
      <c r="ADV635"/>
      <c r="ADW635"/>
      <c r="ADX635"/>
      <c r="ADY635"/>
      <c r="ADZ635"/>
      <c r="AEA635"/>
      <c r="AEB635"/>
      <c r="AEC635"/>
      <c r="AED635"/>
      <c r="AEE635"/>
      <c r="AEF635"/>
      <c r="AEG635"/>
      <c r="AEH635"/>
      <c r="AEI635"/>
      <c r="AEJ635"/>
      <c r="AEK635"/>
      <c r="AEL635"/>
      <c r="AEM635"/>
      <c r="AEN635"/>
      <c r="AEO635"/>
      <c r="AEP635"/>
      <c r="AEQ635"/>
      <c r="AER635"/>
      <c r="AES635"/>
      <c r="AET635"/>
      <c r="AEU635"/>
      <c r="AEV635"/>
      <c r="AEW635"/>
      <c r="AEX635"/>
      <c r="AEY635"/>
      <c r="AEZ635"/>
      <c r="AFA635"/>
      <c r="AFB635"/>
      <c r="AFC635"/>
      <c r="AFD635"/>
      <c r="AFE635"/>
      <c r="AFF635"/>
      <c r="AFG635"/>
      <c r="AFH635"/>
      <c r="AFI635"/>
      <c r="AFJ635"/>
      <c r="AFK635"/>
      <c r="AFL635"/>
      <c r="AFM635"/>
      <c r="AFN635"/>
      <c r="AFO635"/>
      <c r="AFP635"/>
      <c r="AFQ635"/>
      <c r="AFR635"/>
      <c r="AFS635"/>
      <c r="AFT635"/>
      <c r="AFU635"/>
      <c r="AFV635"/>
      <c r="AFW635"/>
      <c r="AFX635"/>
      <c r="AFY635"/>
      <c r="AFZ635"/>
      <c r="AGA635"/>
      <c r="AGB635"/>
      <c r="AGC635"/>
      <c r="AGD635"/>
      <c r="AGE635"/>
      <c r="AGF635"/>
      <c r="AGG635"/>
      <c r="AGH635"/>
      <c r="AGI635"/>
      <c r="AGJ635"/>
      <c r="AGK635"/>
      <c r="AGL635"/>
      <c r="AGM635"/>
      <c r="AGN635"/>
      <c r="AGO635"/>
      <c r="AGP635"/>
      <c r="AGQ635"/>
      <c r="AGR635"/>
      <c r="AGS635"/>
      <c r="AGT635"/>
      <c r="AGU635"/>
      <c r="AGV635"/>
      <c r="AGW635"/>
      <c r="AGX635"/>
      <c r="AGY635"/>
      <c r="AGZ635"/>
      <c r="AHA635"/>
      <c r="AHB635"/>
      <c r="AHC635"/>
      <c r="AHD635"/>
      <c r="AHE635"/>
      <c r="AHF635"/>
      <c r="AHG635"/>
      <c r="AHH635"/>
      <c r="AHI635"/>
      <c r="AHJ635"/>
      <c r="AHK635"/>
      <c r="AHL635"/>
      <c r="AHM635"/>
      <c r="AHN635"/>
      <c r="AHO635"/>
      <c r="AHP635"/>
      <c r="AHQ635"/>
      <c r="AHR635"/>
      <c r="AHS635"/>
      <c r="AHT635"/>
      <c r="AHU635"/>
      <c r="AHV635"/>
      <c r="AHW635"/>
      <c r="AHX635"/>
      <c r="AHY635"/>
      <c r="AHZ635"/>
      <c r="AIA635"/>
      <c r="AIB635"/>
      <c r="AIC635"/>
      <c r="AID635"/>
      <c r="AIE635"/>
      <c r="AIF635"/>
      <c r="AIG635"/>
      <c r="AIH635"/>
      <c r="AII635"/>
      <c r="AIJ635"/>
      <c r="AIK635"/>
      <c r="AIL635"/>
      <c r="AIM635"/>
      <c r="AIN635"/>
      <c r="AIO635"/>
      <c r="AIP635"/>
      <c r="AIQ635"/>
      <c r="AIR635"/>
      <c r="AIS635"/>
      <c r="AIT635"/>
      <c r="AIU635"/>
      <c r="AIV635"/>
      <c r="AIW635"/>
      <c r="AIX635"/>
      <c r="AIY635"/>
      <c r="AIZ635"/>
      <c r="AJA635"/>
      <c r="AJB635"/>
      <c r="AJC635"/>
      <c r="AJD635"/>
      <c r="AJE635"/>
      <c r="AJF635"/>
      <c r="AJG635"/>
      <c r="AJH635"/>
      <c r="AJI635"/>
      <c r="AJJ635"/>
      <c r="AJK635"/>
      <c r="AJL635"/>
      <c r="AJM635"/>
      <c r="AJN635"/>
      <c r="AJO635"/>
      <c r="AJP635"/>
      <c r="AJQ635"/>
      <c r="AJR635"/>
      <c r="AJS635"/>
      <c r="AJT635"/>
      <c r="AJU635"/>
      <c r="AJV635"/>
      <c r="AJW635"/>
      <c r="AJX635"/>
      <c r="AJY635"/>
      <c r="AJZ635"/>
      <c r="AKA635"/>
      <c r="AKB635"/>
      <c r="AKC635"/>
      <c r="AKD635"/>
      <c r="AKE635"/>
      <c r="AKF635"/>
      <c r="AKG635"/>
      <c r="AKH635"/>
      <c r="AKI635"/>
      <c r="AKJ635"/>
      <c r="AKK635"/>
      <c r="AKL635"/>
      <c r="AKM635"/>
      <c r="AKN635"/>
      <c r="AKO635"/>
      <c r="AKP635"/>
      <c r="AKQ635"/>
      <c r="AKR635"/>
      <c r="AKS635"/>
      <c r="AKT635"/>
      <c r="AKU635"/>
      <c r="AKV635"/>
      <c r="AKW635"/>
      <c r="AKX635"/>
      <c r="AKY635"/>
      <c r="AKZ635"/>
      <c r="ALA635"/>
      <c r="ALB635"/>
      <c r="ALC635"/>
      <c r="ALD635"/>
      <c r="ALE635"/>
      <c r="ALF635"/>
      <c r="ALG635"/>
      <c r="ALH635"/>
      <c r="ALI635"/>
      <c r="ALJ635"/>
      <c r="ALK635"/>
      <c r="ALL635"/>
      <c r="ALM635"/>
      <c r="ALN635"/>
      <c r="ALO635"/>
      <c r="ALP635"/>
      <c r="ALQ635"/>
      <c r="ALR635"/>
      <c r="ALS635"/>
      <c r="ALT635"/>
      <c r="ALU635"/>
      <c r="ALV635"/>
      <c r="ALW635"/>
      <c r="ALX635"/>
      <c r="ALY635"/>
      <c r="ALZ635"/>
      <c r="AMA635"/>
      <c r="AMB635"/>
      <c r="AMC635"/>
      <c r="AMD635"/>
      <c r="AME635"/>
      <c r="AMF635"/>
      <c r="AMG635"/>
      <c r="AMH635"/>
      <c r="AMI635"/>
      <c r="AMJ635"/>
    </row>
    <row r="636" spans="1:1024" ht="20" customHeight="1" x14ac:dyDescent="0.2">
      <c r="A636"/>
      <c r="B636"/>
      <c r="C636"/>
      <c r="D636"/>
      <c r="E636" s="2"/>
      <c r="F636" s="2"/>
      <c r="G636" s="271"/>
      <c r="H636" s="240"/>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c r="AAA636"/>
      <c r="AAB636"/>
      <c r="AAC636"/>
      <c r="AAD636"/>
      <c r="AAE636"/>
      <c r="AAF636"/>
      <c r="AAG636"/>
      <c r="AAH636"/>
      <c r="AAI636"/>
      <c r="AAJ636"/>
      <c r="AAK636"/>
      <c r="AAL636"/>
      <c r="AAM636"/>
      <c r="AAN636"/>
      <c r="AAO636"/>
      <c r="AAP636"/>
      <c r="AAQ636"/>
      <c r="AAR636"/>
      <c r="AAS636"/>
      <c r="AAT636"/>
      <c r="AAU636"/>
      <c r="AAV636"/>
      <c r="AAW636"/>
      <c r="AAX636"/>
      <c r="AAY636"/>
      <c r="AAZ636"/>
      <c r="ABA636"/>
      <c r="ABB636"/>
      <c r="ABC636"/>
      <c r="ABD636"/>
      <c r="ABE636"/>
      <c r="ABF636"/>
      <c r="ABG636"/>
      <c r="ABH636"/>
      <c r="ABI636"/>
      <c r="ABJ636"/>
      <c r="ABK636"/>
      <c r="ABL636"/>
      <c r="ABM636"/>
      <c r="ABN636"/>
      <c r="ABO636"/>
      <c r="ABP636"/>
      <c r="ABQ636"/>
      <c r="ABR636"/>
      <c r="ABS636"/>
      <c r="ABT636"/>
      <c r="ABU636"/>
      <c r="ABV636"/>
      <c r="ABW636"/>
      <c r="ABX636"/>
      <c r="ABY636"/>
      <c r="ABZ636"/>
      <c r="ACA636"/>
      <c r="ACB636"/>
      <c r="ACC636"/>
      <c r="ACD636"/>
      <c r="ACE636"/>
      <c r="ACF636"/>
      <c r="ACG636"/>
      <c r="ACH636"/>
      <c r="ACI636"/>
      <c r="ACJ636"/>
      <c r="ACK636"/>
      <c r="ACL636"/>
      <c r="ACM636"/>
      <c r="ACN636"/>
      <c r="ACO636"/>
      <c r="ACP636"/>
      <c r="ACQ636"/>
      <c r="ACR636"/>
      <c r="ACS636"/>
      <c r="ACT636"/>
      <c r="ACU636"/>
      <c r="ACV636"/>
      <c r="ACW636"/>
      <c r="ACX636"/>
      <c r="ACY636"/>
      <c r="ACZ636"/>
      <c r="ADA636"/>
      <c r="ADB636"/>
      <c r="ADC636"/>
      <c r="ADD636"/>
      <c r="ADE636"/>
      <c r="ADF636"/>
      <c r="ADG636"/>
      <c r="ADH636"/>
      <c r="ADI636"/>
      <c r="ADJ636"/>
      <c r="ADK636"/>
      <c r="ADL636"/>
      <c r="ADM636"/>
      <c r="ADN636"/>
      <c r="ADO636"/>
      <c r="ADP636"/>
      <c r="ADQ636"/>
      <c r="ADR636"/>
      <c r="ADS636"/>
      <c r="ADT636"/>
      <c r="ADU636"/>
      <c r="ADV636"/>
      <c r="ADW636"/>
      <c r="ADX636"/>
      <c r="ADY636"/>
      <c r="ADZ636"/>
      <c r="AEA636"/>
      <c r="AEB636"/>
      <c r="AEC636"/>
      <c r="AED636"/>
      <c r="AEE636"/>
      <c r="AEF636"/>
      <c r="AEG636"/>
      <c r="AEH636"/>
      <c r="AEI636"/>
      <c r="AEJ636"/>
      <c r="AEK636"/>
      <c r="AEL636"/>
      <c r="AEM636"/>
      <c r="AEN636"/>
      <c r="AEO636"/>
      <c r="AEP636"/>
      <c r="AEQ636"/>
      <c r="AER636"/>
      <c r="AES636"/>
      <c r="AET636"/>
      <c r="AEU636"/>
      <c r="AEV636"/>
      <c r="AEW636"/>
      <c r="AEX636"/>
      <c r="AEY636"/>
      <c r="AEZ636"/>
      <c r="AFA636"/>
      <c r="AFB636"/>
      <c r="AFC636"/>
      <c r="AFD636"/>
      <c r="AFE636"/>
      <c r="AFF636"/>
      <c r="AFG636"/>
      <c r="AFH636"/>
      <c r="AFI636"/>
      <c r="AFJ636"/>
      <c r="AFK636"/>
      <c r="AFL636"/>
      <c r="AFM636"/>
      <c r="AFN636"/>
      <c r="AFO636"/>
      <c r="AFP636"/>
      <c r="AFQ636"/>
      <c r="AFR636"/>
      <c r="AFS636"/>
      <c r="AFT636"/>
      <c r="AFU636"/>
      <c r="AFV636"/>
      <c r="AFW636"/>
      <c r="AFX636"/>
      <c r="AFY636"/>
      <c r="AFZ636"/>
      <c r="AGA636"/>
      <c r="AGB636"/>
      <c r="AGC636"/>
      <c r="AGD636"/>
      <c r="AGE636"/>
      <c r="AGF636"/>
      <c r="AGG636"/>
      <c r="AGH636"/>
      <c r="AGI636"/>
      <c r="AGJ636"/>
      <c r="AGK636"/>
      <c r="AGL636"/>
      <c r="AGM636"/>
      <c r="AGN636"/>
      <c r="AGO636"/>
      <c r="AGP636"/>
      <c r="AGQ636"/>
      <c r="AGR636"/>
      <c r="AGS636"/>
      <c r="AGT636"/>
      <c r="AGU636"/>
      <c r="AGV636"/>
      <c r="AGW636"/>
      <c r="AGX636"/>
      <c r="AGY636"/>
      <c r="AGZ636"/>
      <c r="AHA636"/>
      <c r="AHB636"/>
      <c r="AHC636"/>
      <c r="AHD636"/>
      <c r="AHE636"/>
      <c r="AHF636"/>
      <c r="AHG636"/>
      <c r="AHH636"/>
      <c r="AHI636"/>
      <c r="AHJ636"/>
      <c r="AHK636"/>
      <c r="AHL636"/>
      <c r="AHM636"/>
      <c r="AHN636"/>
      <c r="AHO636"/>
      <c r="AHP636"/>
      <c r="AHQ636"/>
      <c r="AHR636"/>
      <c r="AHS636"/>
      <c r="AHT636"/>
      <c r="AHU636"/>
      <c r="AHV636"/>
      <c r="AHW636"/>
      <c r="AHX636"/>
      <c r="AHY636"/>
      <c r="AHZ636"/>
      <c r="AIA636"/>
      <c r="AIB636"/>
      <c r="AIC636"/>
      <c r="AID636"/>
      <c r="AIE636"/>
      <c r="AIF636"/>
      <c r="AIG636"/>
      <c r="AIH636"/>
      <c r="AII636"/>
      <c r="AIJ636"/>
      <c r="AIK636"/>
      <c r="AIL636"/>
      <c r="AIM636"/>
      <c r="AIN636"/>
      <c r="AIO636"/>
      <c r="AIP636"/>
      <c r="AIQ636"/>
      <c r="AIR636"/>
      <c r="AIS636"/>
      <c r="AIT636"/>
      <c r="AIU636"/>
      <c r="AIV636"/>
      <c r="AIW636"/>
      <c r="AIX636"/>
      <c r="AIY636"/>
      <c r="AIZ636"/>
      <c r="AJA636"/>
      <c r="AJB636"/>
      <c r="AJC636"/>
      <c r="AJD636"/>
      <c r="AJE636"/>
      <c r="AJF636"/>
      <c r="AJG636"/>
      <c r="AJH636"/>
      <c r="AJI636"/>
      <c r="AJJ636"/>
      <c r="AJK636"/>
      <c r="AJL636"/>
      <c r="AJM636"/>
      <c r="AJN636"/>
      <c r="AJO636"/>
      <c r="AJP636"/>
      <c r="AJQ636"/>
      <c r="AJR636"/>
      <c r="AJS636"/>
      <c r="AJT636"/>
      <c r="AJU636"/>
      <c r="AJV636"/>
      <c r="AJW636"/>
      <c r="AJX636"/>
      <c r="AJY636"/>
      <c r="AJZ636"/>
      <c r="AKA636"/>
      <c r="AKB636"/>
      <c r="AKC636"/>
      <c r="AKD636"/>
      <c r="AKE636"/>
      <c r="AKF636"/>
      <c r="AKG636"/>
      <c r="AKH636"/>
      <c r="AKI636"/>
      <c r="AKJ636"/>
      <c r="AKK636"/>
      <c r="AKL636"/>
      <c r="AKM636"/>
      <c r="AKN636"/>
      <c r="AKO636"/>
      <c r="AKP636"/>
      <c r="AKQ636"/>
      <c r="AKR636"/>
      <c r="AKS636"/>
      <c r="AKT636"/>
      <c r="AKU636"/>
      <c r="AKV636"/>
      <c r="AKW636"/>
      <c r="AKX636"/>
      <c r="AKY636"/>
      <c r="AKZ636"/>
      <c r="ALA636"/>
      <c r="ALB636"/>
      <c r="ALC636"/>
      <c r="ALD636"/>
      <c r="ALE636"/>
      <c r="ALF636"/>
      <c r="ALG636"/>
      <c r="ALH636"/>
      <c r="ALI636"/>
      <c r="ALJ636"/>
      <c r="ALK636"/>
      <c r="ALL636"/>
      <c r="ALM636"/>
      <c r="ALN636"/>
      <c r="ALO636"/>
      <c r="ALP636"/>
      <c r="ALQ636"/>
      <c r="ALR636"/>
      <c r="ALS636"/>
      <c r="ALT636"/>
      <c r="ALU636"/>
      <c r="ALV636"/>
      <c r="ALW636"/>
      <c r="ALX636"/>
      <c r="ALY636"/>
      <c r="ALZ636"/>
      <c r="AMA636"/>
      <c r="AMB636"/>
      <c r="AMC636"/>
      <c r="AMD636"/>
      <c r="AME636"/>
      <c r="AMF636"/>
      <c r="AMG636"/>
      <c r="AMH636"/>
      <c r="AMI636"/>
      <c r="AMJ636"/>
    </row>
    <row r="637" spans="1:1024" ht="20" customHeight="1" x14ac:dyDescent="0.2">
      <c r="A637"/>
      <c r="B637"/>
      <c r="C637"/>
      <c r="D637"/>
      <c r="E637" s="2"/>
      <c r="F637" s="2"/>
      <c r="G637" s="271"/>
      <c r="H637" s="240"/>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c r="AAA637"/>
      <c r="AAB637"/>
      <c r="AAC637"/>
      <c r="AAD637"/>
      <c r="AAE637"/>
      <c r="AAF637"/>
      <c r="AAG637"/>
      <c r="AAH637"/>
      <c r="AAI637"/>
      <c r="AAJ637"/>
      <c r="AAK637"/>
      <c r="AAL637"/>
      <c r="AAM637"/>
      <c r="AAN637"/>
      <c r="AAO637"/>
      <c r="AAP637"/>
      <c r="AAQ637"/>
      <c r="AAR637"/>
      <c r="AAS637"/>
      <c r="AAT637"/>
      <c r="AAU637"/>
      <c r="AAV637"/>
      <c r="AAW637"/>
      <c r="AAX637"/>
      <c r="AAY637"/>
      <c r="AAZ637"/>
      <c r="ABA637"/>
      <c r="ABB637"/>
      <c r="ABC637"/>
      <c r="ABD637"/>
      <c r="ABE637"/>
      <c r="ABF637"/>
      <c r="ABG637"/>
      <c r="ABH637"/>
      <c r="ABI637"/>
      <c r="ABJ637"/>
      <c r="ABK637"/>
      <c r="ABL637"/>
      <c r="ABM637"/>
      <c r="ABN637"/>
      <c r="ABO637"/>
      <c r="ABP637"/>
      <c r="ABQ637"/>
      <c r="ABR637"/>
      <c r="ABS637"/>
      <c r="ABT637"/>
      <c r="ABU637"/>
      <c r="ABV637"/>
      <c r="ABW637"/>
      <c r="ABX637"/>
      <c r="ABY637"/>
      <c r="ABZ637"/>
      <c r="ACA637"/>
      <c r="ACB637"/>
      <c r="ACC637"/>
      <c r="ACD637"/>
      <c r="ACE637"/>
      <c r="ACF637"/>
      <c r="ACG637"/>
      <c r="ACH637"/>
      <c r="ACI637"/>
      <c r="ACJ637"/>
      <c r="ACK637"/>
      <c r="ACL637"/>
      <c r="ACM637"/>
      <c r="ACN637"/>
      <c r="ACO637"/>
      <c r="ACP637"/>
      <c r="ACQ637"/>
      <c r="ACR637"/>
      <c r="ACS637"/>
      <c r="ACT637"/>
      <c r="ACU637"/>
      <c r="ACV637"/>
      <c r="ACW637"/>
      <c r="ACX637"/>
      <c r="ACY637"/>
      <c r="ACZ637"/>
      <c r="ADA637"/>
      <c r="ADB637"/>
      <c r="ADC637"/>
      <c r="ADD637"/>
      <c r="ADE637"/>
      <c r="ADF637"/>
      <c r="ADG637"/>
      <c r="ADH637"/>
      <c r="ADI637"/>
      <c r="ADJ637"/>
      <c r="ADK637"/>
      <c r="ADL637"/>
      <c r="ADM637"/>
      <c r="ADN637"/>
      <c r="ADO637"/>
      <c r="ADP637"/>
      <c r="ADQ637"/>
      <c r="ADR637"/>
      <c r="ADS637"/>
      <c r="ADT637"/>
      <c r="ADU637"/>
      <c r="ADV637"/>
      <c r="ADW637"/>
      <c r="ADX637"/>
      <c r="ADY637"/>
      <c r="ADZ637"/>
      <c r="AEA637"/>
      <c r="AEB637"/>
      <c r="AEC637"/>
      <c r="AED637"/>
      <c r="AEE637"/>
      <c r="AEF637"/>
      <c r="AEG637"/>
      <c r="AEH637"/>
      <c r="AEI637"/>
      <c r="AEJ637"/>
      <c r="AEK637"/>
      <c r="AEL637"/>
      <c r="AEM637"/>
      <c r="AEN637"/>
      <c r="AEO637"/>
      <c r="AEP637"/>
      <c r="AEQ637"/>
      <c r="AER637"/>
      <c r="AES637"/>
      <c r="AET637"/>
      <c r="AEU637"/>
      <c r="AEV637"/>
      <c r="AEW637"/>
      <c r="AEX637"/>
      <c r="AEY637"/>
      <c r="AEZ637"/>
      <c r="AFA637"/>
      <c r="AFB637"/>
      <c r="AFC637"/>
      <c r="AFD637"/>
      <c r="AFE637"/>
      <c r="AFF637"/>
      <c r="AFG637"/>
      <c r="AFH637"/>
      <c r="AFI637"/>
      <c r="AFJ637"/>
      <c r="AFK637"/>
      <c r="AFL637"/>
      <c r="AFM637"/>
      <c r="AFN637"/>
      <c r="AFO637"/>
      <c r="AFP637"/>
      <c r="AFQ637"/>
      <c r="AFR637"/>
      <c r="AFS637"/>
      <c r="AFT637"/>
      <c r="AFU637"/>
      <c r="AFV637"/>
      <c r="AFW637"/>
      <c r="AFX637"/>
      <c r="AFY637"/>
      <c r="AFZ637"/>
      <c r="AGA637"/>
      <c r="AGB637"/>
      <c r="AGC637"/>
      <c r="AGD637"/>
      <c r="AGE637"/>
      <c r="AGF637"/>
      <c r="AGG637"/>
      <c r="AGH637"/>
      <c r="AGI637"/>
      <c r="AGJ637"/>
      <c r="AGK637"/>
      <c r="AGL637"/>
      <c r="AGM637"/>
      <c r="AGN637"/>
      <c r="AGO637"/>
      <c r="AGP637"/>
      <c r="AGQ637"/>
      <c r="AGR637"/>
      <c r="AGS637"/>
      <c r="AGT637"/>
      <c r="AGU637"/>
      <c r="AGV637"/>
      <c r="AGW637"/>
      <c r="AGX637"/>
      <c r="AGY637"/>
      <c r="AGZ637"/>
      <c r="AHA637"/>
      <c r="AHB637"/>
      <c r="AHC637"/>
      <c r="AHD637"/>
      <c r="AHE637"/>
      <c r="AHF637"/>
      <c r="AHG637"/>
      <c r="AHH637"/>
      <c r="AHI637"/>
      <c r="AHJ637"/>
      <c r="AHK637"/>
      <c r="AHL637"/>
      <c r="AHM637"/>
      <c r="AHN637"/>
      <c r="AHO637"/>
      <c r="AHP637"/>
      <c r="AHQ637"/>
      <c r="AHR637"/>
      <c r="AHS637"/>
      <c r="AHT637"/>
      <c r="AHU637"/>
      <c r="AHV637"/>
      <c r="AHW637"/>
      <c r="AHX637"/>
      <c r="AHY637"/>
      <c r="AHZ637"/>
      <c r="AIA637"/>
      <c r="AIB637"/>
      <c r="AIC637"/>
      <c r="AID637"/>
      <c r="AIE637"/>
      <c r="AIF637"/>
      <c r="AIG637"/>
      <c r="AIH637"/>
      <c r="AII637"/>
      <c r="AIJ637"/>
      <c r="AIK637"/>
      <c r="AIL637"/>
      <c r="AIM637"/>
      <c r="AIN637"/>
      <c r="AIO637"/>
      <c r="AIP637"/>
      <c r="AIQ637"/>
      <c r="AIR637"/>
      <c r="AIS637"/>
      <c r="AIT637"/>
      <c r="AIU637"/>
      <c r="AIV637"/>
      <c r="AIW637"/>
      <c r="AIX637"/>
      <c r="AIY637"/>
      <c r="AIZ637"/>
      <c r="AJA637"/>
      <c r="AJB637"/>
      <c r="AJC637"/>
      <c r="AJD637"/>
      <c r="AJE637"/>
      <c r="AJF637"/>
      <c r="AJG637"/>
      <c r="AJH637"/>
      <c r="AJI637"/>
      <c r="AJJ637"/>
      <c r="AJK637"/>
      <c r="AJL637"/>
      <c r="AJM637"/>
      <c r="AJN637"/>
      <c r="AJO637"/>
      <c r="AJP637"/>
      <c r="AJQ637"/>
      <c r="AJR637"/>
      <c r="AJS637"/>
      <c r="AJT637"/>
      <c r="AJU637"/>
      <c r="AJV637"/>
      <c r="AJW637"/>
      <c r="AJX637"/>
      <c r="AJY637"/>
      <c r="AJZ637"/>
      <c r="AKA637"/>
      <c r="AKB637"/>
      <c r="AKC637"/>
      <c r="AKD637"/>
      <c r="AKE637"/>
      <c r="AKF637"/>
      <c r="AKG637"/>
      <c r="AKH637"/>
      <c r="AKI637"/>
      <c r="AKJ637"/>
      <c r="AKK637"/>
      <c r="AKL637"/>
      <c r="AKM637"/>
      <c r="AKN637"/>
      <c r="AKO637"/>
      <c r="AKP637"/>
      <c r="AKQ637"/>
      <c r="AKR637"/>
      <c r="AKS637"/>
      <c r="AKT637"/>
      <c r="AKU637"/>
      <c r="AKV637"/>
      <c r="AKW637"/>
      <c r="AKX637"/>
      <c r="AKY637"/>
      <c r="AKZ637"/>
      <c r="ALA637"/>
      <c r="ALB637"/>
      <c r="ALC637"/>
      <c r="ALD637"/>
      <c r="ALE637"/>
      <c r="ALF637"/>
      <c r="ALG637"/>
      <c r="ALH637"/>
      <c r="ALI637"/>
      <c r="ALJ637"/>
      <c r="ALK637"/>
      <c r="ALL637"/>
      <c r="ALM637"/>
      <c r="ALN637"/>
      <c r="ALO637"/>
      <c r="ALP637"/>
      <c r="ALQ637"/>
      <c r="ALR637"/>
      <c r="ALS637"/>
      <c r="ALT637"/>
      <c r="ALU637"/>
      <c r="ALV637"/>
      <c r="ALW637"/>
      <c r="ALX637"/>
      <c r="ALY637"/>
      <c r="ALZ637"/>
      <c r="AMA637"/>
      <c r="AMB637"/>
      <c r="AMC637"/>
      <c r="AMD637"/>
      <c r="AME637"/>
      <c r="AMF637"/>
      <c r="AMG637"/>
      <c r="AMH637"/>
      <c r="AMI637"/>
      <c r="AMJ637"/>
    </row>
    <row r="638" spans="1:1024" ht="20" customHeight="1" x14ac:dyDescent="0.2">
      <c r="A638"/>
      <c r="B638"/>
      <c r="C638"/>
      <c r="D638"/>
      <c r="E638" s="2"/>
      <c r="F638" s="2"/>
      <c r="G638" s="271"/>
      <c r="H638" s="240"/>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c r="IW638"/>
      <c r="IX638"/>
      <c r="IY638"/>
      <c r="IZ638"/>
      <c r="JA638"/>
      <c r="JB638"/>
      <c r="JC638"/>
      <c r="JD638"/>
      <c r="JE638"/>
      <c r="JF638"/>
      <c r="JG638"/>
      <c r="JH638"/>
      <c r="JI638"/>
      <c r="JJ638"/>
      <c r="JK638"/>
      <c r="JL638"/>
      <c r="JM638"/>
      <c r="JN638"/>
      <c r="JO638"/>
      <c r="JP638"/>
      <c r="JQ638"/>
      <c r="JR638"/>
      <c r="JS638"/>
      <c r="JT638"/>
      <c r="JU638"/>
      <c r="JV638"/>
      <c r="JW638"/>
      <c r="JX638"/>
      <c r="JY638"/>
      <c r="JZ638"/>
      <c r="KA638"/>
      <c r="KB638"/>
      <c r="KC638"/>
      <c r="KD638"/>
      <c r="KE638"/>
      <c r="KF638"/>
      <c r="KG638"/>
      <c r="KH638"/>
      <c r="KI638"/>
      <c r="KJ638"/>
      <c r="KK638"/>
      <c r="KL638"/>
      <c r="KM638"/>
      <c r="KN638"/>
      <c r="KO638"/>
      <c r="KP638"/>
      <c r="KQ638"/>
      <c r="KR638"/>
      <c r="KS638"/>
      <c r="KT638"/>
      <c r="KU638"/>
      <c r="KV638"/>
      <c r="KW638"/>
      <c r="KX638"/>
      <c r="KY638"/>
      <c r="KZ638"/>
      <c r="LA638"/>
      <c r="LB638"/>
      <c r="LC638"/>
      <c r="LD638"/>
      <c r="LE638"/>
      <c r="LF638"/>
      <c r="LG638"/>
      <c r="LH638"/>
      <c r="LI638"/>
      <c r="LJ638"/>
      <c r="LK638"/>
      <c r="LL638"/>
      <c r="LM638"/>
      <c r="LN638"/>
      <c r="LO638"/>
      <c r="LP638"/>
      <c r="LQ638"/>
      <c r="LR638"/>
      <c r="LS638"/>
      <c r="LT638"/>
      <c r="LU638"/>
      <c r="LV638"/>
      <c r="LW638"/>
      <c r="LX638"/>
      <c r="LY638"/>
      <c r="LZ638"/>
      <c r="MA638"/>
      <c r="MB638"/>
      <c r="MC638"/>
      <c r="MD638"/>
      <c r="ME638"/>
      <c r="MF638"/>
      <c r="MG638"/>
      <c r="MH638"/>
      <c r="MI638"/>
      <c r="MJ638"/>
      <c r="MK638"/>
      <c r="ML638"/>
      <c r="MM638"/>
      <c r="MN638"/>
      <c r="MO638"/>
      <c r="MP638"/>
      <c r="MQ638"/>
      <c r="MR638"/>
      <c r="MS638"/>
      <c r="MT638"/>
      <c r="MU638"/>
      <c r="MV638"/>
      <c r="MW638"/>
      <c r="MX638"/>
      <c r="MY638"/>
      <c r="MZ638"/>
      <c r="NA638"/>
      <c r="NB638"/>
      <c r="NC638"/>
      <c r="ND638"/>
      <c r="NE638"/>
      <c r="NF638"/>
      <c r="NG638"/>
      <c r="NH638"/>
      <c r="NI638"/>
      <c r="NJ638"/>
      <c r="NK638"/>
      <c r="NL638"/>
      <c r="NM638"/>
      <c r="NN638"/>
      <c r="NO638"/>
      <c r="NP638"/>
      <c r="NQ638"/>
      <c r="NR638"/>
      <c r="NS638"/>
      <c r="NT638"/>
      <c r="NU638"/>
      <c r="NV638"/>
      <c r="NW638"/>
      <c r="NX638"/>
      <c r="NY638"/>
      <c r="NZ638"/>
      <c r="OA638"/>
      <c r="OB638"/>
      <c r="OC638"/>
      <c r="OD638"/>
      <c r="OE638"/>
      <c r="OF638"/>
      <c r="OG638"/>
      <c r="OH638"/>
      <c r="OI638"/>
      <c r="OJ638"/>
      <c r="OK638"/>
      <c r="OL638"/>
      <c r="OM638"/>
      <c r="ON638"/>
      <c r="OO638"/>
      <c r="OP638"/>
      <c r="OQ638"/>
      <c r="OR638"/>
      <c r="OS638"/>
      <c r="OT638"/>
      <c r="OU638"/>
      <c r="OV638"/>
      <c r="OW638"/>
      <c r="OX638"/>
      <c r="OY638"/>
      <c r="OZ638"/>
      <c r="PA638"/>
      <c r="PB638"/>
      <c r="PC638"/>
      <c r="PD638"/>
      <c r="PE638"/>
      <c r="PF638"/>
      <c r="PG638"/>
      <c r="PH638"/>
      <c r="PI638"/>
      <c r="PJ638"/>
      <c r="PK638"/>
      <c r="PL638"/>
      <c r="PM638"/>
      <c r="PN638"/>
      <c r="PO638"/>
      <c r="PP638"/>
      <c r="PQ638"/>
      <c r="PR638"/>
      <c r="PS638"/>
      <c r="PT638"/>
      <c r="PU638"/>
      <c r="PV638"/>
      <c r="PW638"/>
      <c r="PX638"/>
      <c r="PY638"/>
      <c r="PZ638"/>
      <c r="QA638"/>
      <c r="QB638"/>
      <c r="QC638"/>
      <c r="QD638"/>
      <c r="QE638"/>
      <c r="QF638"/>
      <c r="QG638"/>
      <c r="QH638"/>
      <c r="QI638"/>
      <c r="QJ638"/>
      <c r="QK638"/>
      <c r="QL638"/>
      <c r="QM638"/>
      <c r="QN638"/>
      <c r="QO638"/>
      <c r="QP638"/>
      <c r="QQ638"/>
      <c r="QR638"/>
      <c r="QS638"/>
      <c r="QT638"/>
      <c r="QU638"/>
      <c r="QV638"/>
      <c r="QW638"/>
      <c r="QX638"/>
      <c r="QY638"/>
      <c r="QZ638"/>
      <c r="RA638"/>
      <c r="RB638"/>
      <c r="RC638"/>
      <c r="RD638"/>
      <c r="RE638"/>
      <c r="RF638"/>
      <c r="RG638"/>
      <c r="RH638"/>
      <c r="RI638"/>
      <c r="RJ638"/>
      <c r="RK638"/>
      <c r="RL638"/>
      <c r="RM638"/>
      <c r="RN638"/>
      <c r="RO638"/>
      <c r="RP638"/>
      <c r="RQ638"/>
      <c r="RR638"/>
      <c r="RS638"/>
      <c r="RT638"/>
      <c r="RU638"/>
      <c r="RV638"/>
      <c r="RW638"/>
      <c r="RX638"/>
      <c r="RY638"/>
      <c r="RZ638"/>
      <c r="SA638"/>
      <c r="SB638"/>
      <c r="SC638"/>
      <c r="SD638"/>
      <c r="SE638"/>
      <c r="SF638"/>
      <c r="SG638"/>
      <c r="SH638"/>
      <c r="SI638"/>
      <c r="SJ638"/>
      <c r="SK638"/>
      <c r="SL638"/>
      <c r="SM638"/>
      <c r="SN638"/>
      <c r="SO638"/>
      <c r="SP638"/>
      <c r="SQ638"/>
      <c r="SR638"/>
      <c r="SS638"/>
      <c r="ST638"/>
      <c r="SU638"/>
      <c r="SV638"/>
      <c r="SW638"/>
      <c r="SX638"/>
      <c r="SY638"/>
      <c r="SZ638"/>
      <c r="TA638"/>
      <c r="TB638"/>
      <c r="TC638"/>
      <c r="TD638"/>
      <c r="TE638"/>
      <c r="TF638"/>
      <c r="TG638"/>
      <c r="TH638"/>
      <c r="TI638"/>
      <c r="TJ638"/>
      <c r="TK638"/>
      <c r="TL638"/>
      <c r="TM638"/>
      <c r="TN638"/>
      <c r="TO638"/>
      <c r="TP638"/>
      <c r="TQ638"/>
      <c r="TR638"/>
      <c r="TS638"/>
      <c r="TT638"/>
      <c r="TU638"/>
      <c r="TV638"/>
      <c r="TW638"/>
      <c r="TX638"/>
      <c r="TY638"/>
      <c r="TZ638"/>
      <c r="UA638"/>
      <c r="UB638"/>
      <c r="UC638"/>
      <c r="UD638"/>
      <c r="UE638"/>
      <c r="UF638"/>
      <c r="UG638"/>
      <c r="UH638"/>
      <c r="UI638"/>
      <c r="UJ638"/>
      <c r="UK638"/>
      <c r="UL638"/>
      <c r="UM638"/>
      <c r="UN638"/>
      <c r="UO638"/>
      <c r="UP638"/>
      <c r="UQ638"/>
      <c r="UR638"/>
      <c r="US638"/>
      <c r="UT638"/>
      <c r="UU638"/>
      <c r="UV638"/>
      <c r="UW638"/>
      <c r="UX638"/>
      <c r="UY638"/>
      <c r="UZ638"/>
      <c r="VA638"/>
      <c r="VB638"/>
      <c r="VC638"/>
      <c r="VD638"/>
      <c r="VE638"/>
      <c r="VF638"/>
      <c r="VG638"/>
      <c r="VH638"/>
      <c r="VI638"/>
      <c r="VJ638"/>
      <c r="VK638"/>
      <c r="VL638"/>
      <c r="VM638"/>
      <c r="VN638"/>
      <c r="VO638"/>
      <c r="VP638"/>
      <c r="VQ638"/>
      <c r="VR638"/>
      <c r="VS638"/>
      <c r="VT638"/>
      <c r="VU638"/>
      <c r="VV638"/>
      <c r="VW638"/>
      <c r="VX638"/>
      <c r="VY638"/>
      <c r="VZ638"/>
      <c r="WA638"/>
      <c r="WB638"/>
      <c r="WC638"/>
      <c r="WD638"/>
      <c r="WE638"/>
      <c r="WF638"/>
      <c r="WG638"/>
      <c r="WH638"/>
      <c r="WI638"/>
      <c r="WJ638"/>
      <c r="WK638"/>
      <c r="WL638"/>
      <c r="WM638"/>
      <c r="WN638"/>
      <c r="WO638"/>
      <c r="WP638"/>
      <c r="WQ638"/>
      <c r="WR638"/>
      <c r="WS638"/>
      <c r="WT638"/>
      <c r="WU638"/>
      <c r="WV638"/>
      <c r="WW638"/>
      <c r="WX638"/>
      <c r="WY638"/>
      <c r="WZ638"/>
      <c r="XA638"/>
      <c r="XB638"/>
      <c r="XC638"/>
      <c r="XD638"/>
      <c r="XE638"/>
      <c r="XF638"/>
      <c r="XG638"/>
      <c r="XH638"/>
      <c r="XI638"/>
      <c r="XJ638"/>
      <c r="XK638"/>
      <c r="XL638"/>
      <c r="XM638"/>
      <c r="XN638"/>
      <c r="XO638"/>
      <c r="XP638"/>
      <c r="XQ638"/>
      <c r="XR638"/>
      <c r="XS638"/>
      <c r="XT638"/>
      <c r="XU638"/>
      <c r="XV638"/>
      <c r="XW638"/>
      <c r="XX638"/>
      <c r="XY638"/>
      <c r="XZ638"/>
      <c r="YA638"/>
      <c r="YB638"/>
      <c r="YC638"/>
      <c r="YD638"/>
      <c r="YE638"/>
      <c r="YF638"/>
      <c r="YG638"/>
      <c r="YH638"/>
      <c r="YI638"/>
      <c r="YJ638"/>
      <c r="YK638"/>
      <c r="YL638"/>
      <c r="YM638"/>
      <c r="YN638"/>
      <c r="YO638"/>
      <c r="YP638"/>
      <c r="YQ638"/>
      <c r="YR638"/>
      <c r="YS638"/>
      <c r="YT638"/>
      <c r="YU638"/>
      <c r="YV638"/>
      <c r="YW638"/>
      <c r="YX638"/>
      <c r="YY638"/>
      <c r="YZ638"/>
      <c r="ZA638"/>
      <c r="ZB638"/>
      <c r="ZC638"/>
      <c r="ZD638"/>
      <c r="ZE638"/>
      <c r="ZF638"/>
      <c r="ZG638"/>
      <c r="ZH638"/>
      <c r="ZI638"/>
      <c r="ZJ638"/>
      <c r="ZK638"/>
      <c r="ZL638"/>
      <c r="ZM638"/>
      <c r="ZN638"/>
      <c r="ZO638"/>
      <c r="ZP638"/>
      <c r="ZQ638"/>
      <c r="ZR638"/>
      <c r="ZS638"/>
      <c r="ZT638"/>
      <c r="ZU638"/>
      <c r="ZV638"/>
      <c r="ZW638"/>
      <c r="ZX638"/>
      <c r="ZY638"/>
      <c r="ZZ638"/>
      <c r="AAA638"/>
      <c r="AAB638"/>
      <c r="AAC638"/>
      <c r="AAD638"/>
      <c r="AAE638"/>
      <c r="AAF638"/>
      <c r="AAG638"/>
      <c r="AAH638"/>
      <c r="AAI638"/>
      <c r="AAJ638"/>
      <c r="AAK638"/>
      <c r="AAL638"/>
      <c r="AAM638"/>
      <c r="AAN638"/>
      <c r="AAO638"/>
      <c r="AAP638"/>
      <c r="AAQ638"/>
      <c r="AAR638"/>
      <c r="AAS638"/>
      <c r="AAT638"/>
      <c r="AAU638"/>
      <c r="AAV638"/>
      <c r="AAW638"/>
      <c r="AAX638"/>
      <c r="AAY638"/>
      <c r="AAZ638"/>
      <c r="ABA638"/>
      <c r="ABB638"/>
      <c r="ABC638"/>
      <c r="ABD638"/>
      <c r="ABE638"/>
      <c r="ABF638"/>
      <c r="ABG638"/>
      <c r="ABH638"/>
      <c r="ABI638"/>
      <c r="ABJ638"/>
      <c r="ABK638"/>
      <c r="ABL638"/>
      <c r="ABM638"/>
      <c r="ABN638"/>
      <c r="ABO638"/>
      <c r="ABP638"/>
      <c r="ABQ638"/>
      <c r="ABR638"/>
      <c r="ABS638"/>
      <c r="ABT638"/>
      <c r="ABU638"/>
      <c r="ABV638"/>
      <c r="ABW638"/>
      <c r="ABX638"/>
      <c r="ABY638"/>
      <c r="ABZ638"/>
      <c r="ACA638"/>
      <c r="ACB638"/>
      <c r="ACC638"/>
      <c r="ACD638"/>
      <c r="ACE638"/>
      <c r="ACF638"/>
      <c r="ACG638"/>
      <c r="ACH638"/>
      <c r="ACI638"/>
      <c r="ACJ638"/>
      <c r="ACK638"/>
      <c r="ACL638"/>
      <c r="ACM638"/>
      <c r="ACN638"/>
      <c r="ACO638"/>
      <c r="ACP638"/>
      <c r="ACQ638"/>
      <c r="ACR638"/>
      <c r="ACS638"/>
      <c r="ACT638"/>
      <c r="ACU638"/>
      <c r="ACV638"/>
      <c r="ACW638"/>
      <c r="ACX638"/>
      <c r="ACY638"/>
      <c r="ACZ638"/>
      <c r="ADA638"/>
      <c r="ADB638"/>
      <c r="ADC638"/>
      <c r="ADD638"/>
      <c r="ADE638"/>
      <c r="ADF638"/>
      <c r="ADG638"/>
      <c r="ADH638"/>
      <c r="ADI638"/>
      <c r="ADJ638"/>
      <c r="ADK638"/>
      <c r="ADL638"/>
      <c r="ADM638"/>
      <c r="ADN638"/>
      <c r="ADO638"/>
      <c r="ADP638"/>
      <c r="ADQ638"/>
      <c r="ADR638"/>
      <c r="ADS638"/>
      <c r="ADT638"/>
      <c r="ADU638"/>
      <c r="ADV638"/>
      <c r="ADW638"/>
      <c r="ADX638"/>
      <c r="ADY638"/>
      <c r="ADZ638"/>
      <c r="AEA638"/>
      <c r="AEB638"/>
      <c r="AEC638"/>
      <c r="AED638"/>
      <c r="AEE638"/>
      <c r="AEF638"/>
      <c r="AEG638"/>
      <c r="AEH638"/>
      <c r="AEI638"/>
      <c r="AEJ638"/>
      <c r="AEK638"/>
      <c r="AEL638"/>
      <c r="AEM638"/>
      <c r="AEN638"/>
      <c r="AEO638"/>
      <c r="AEP638"/>
      <c r="AEQ638"/>
      <c r="AER638"/>
      <c r="AES638"/>
      <c r="AET638"/>
      <c r="AEU638"/>
      <c r="AEV638"/>
      <c r="AEW638"/>
      <c r="AEX638"/>
      <c r="AEY638"/>
      <c r="AEZ638"/>
      <c r="AFA638"/>
      <c r="AFB638"/>
      <c r="AFC638"/>
      <c r="AFD638"/>
      <c r="AFE638"/>
      <c r="AFF638"/>
      <c r="AFG638"/>
      <c r="AFH638"/>
      <c r="AFI638"/>
      <c r="AFJ638"/>
      <c r="AFK638"/>
      <c r="AFL638"/>
      <c r="AFM638"/>
      <c r="AFN638"/>
      <c r="AFO638"/>
      <c r="AFP638"/>
      <c r="AFQ638"/>
      <c r="AFR638"/>
      <c r="AFS638"/>
      <c r="AFT638"/>
      <c r="AFU638"/>
      <c r="AFV638"/>
      <c r="AFW638"/>
      <c r="AFX638"/>
      <c r="AFY638"/>
      <c r="AFZ638"/>
      <c r="AGA638"/>
      <c r="AGB638"/>
      <c r="AGC638"/>
      <c r="AGD638"/>
      <c r="AGE638"/>
      <c r="AGF638"/>
      <c r="AGG638"/>
      <c r="AGH638"/>
      <c r="AGI638"/>
      <c r="AGJ638"/>
      <c r="AGK638"/>
      <c r="AGL638"/>
      <c r="AGM638"/>
      <c r="AGN638"/>
      <c r="AGO638"/>
      <c r="AGP638"/>
      <c r="AGQ638"/>
      <c r="AGR638"/>
      <c r="AGS638"/>
      <c r="AGT638"/>
      <c r="AGU638"/>
      <c r="AGV638"/>
      <c r="AGW638"/>
      <c r="AGX638"/>
      <c r="AGY638"/>
      <c r="AGZ638"/>
      <c r="AHA638"/>
      <c r="AHB638"/>
      <c r="AHC638"/>
      <c r="AHD638"/>
      <c r="AHE638"/>
      <c r="AHF638"/>
      <c r="AHG638"/>
      <c r="AHH638"/>
      <c r="AHI638"/>
      <c r="AHJ638"/>
      <c r="AHK638"/>
      <c r="AHL638"/>
      <c r="AHM638"/>
      <c r="AHN638"/>
      <c r="AHO638"/>
      <c r="AHP638"/>
      <c r="AHQ638"/>
      <c r="AHR638"/>
      <c r="AHS638"/>
      <c r="AHT638"/>
      <c r="AHU638"/>
      <c r="AHV638"/>
      <c r="AHW638"/>
      <c r="AHX638"/>
      <c r="AHY638"/>
      <c r="AHZ638"/>
      <c r="AIA638"/>
      <c r="AIB638"/>
      <c r="AIC638"/>
      <c r="AID638"/>
      <c r="AIE638"/>
      <c r="AIF638"/>
      <c r="AIG638"/>
      <c r="AIH638"/>
      <c r="AII638"/>
      <c r="AIJ638"/>
      <c r="AIK638"/>
      <c r="AIL638"/>
      <c r="AIM638"/>
      <c r="AIN638"/>
      <c r="AIO638"/>
      <c r="AIP638"/>
      <c r="AIQ638"/>
      <c r="AIR638"/>
      <c r="AIS638"/>
      <c r="AIT638"/>
      <c r="AIU638"/>
      <c r="AIV638"/>
      <c r="AIW638"/>
      <c r="AIX638"/>
      <c r="AIY638"/>
      <c r="AIZ638"/>
      <c r="AJA638"/>
      <c r="AJB638"/>
      <c r="AJC638"/>
      <c r="AJD638"/>
      <c r="AJE638"/>
      <c r="AJF638"/>
      <c r="AJG638"/>
      <c r="AJH638"/>
      <c r="AJI638"/>
      <c r="AJJ638"/>
      <c r="AJK638"/>
      <c r="AJL638"/>
      <c r="AJM638"/>
      <c r="AJN638"/>
      <c r="AJO638"/>
      <c r="AJP638"/>
      <c r="AJQ638"/>
      <c r="AJR638"/>
      <c r="AJS638"/>
      <c r="AJT638"/>
      <c r="AJU638"/>
      <c r="AJV638"/>
      <c r="AJW638"/>
      <c r="AJX638"/>
      <c r="AJY638"/>
      <c r="AJZ638"/>
      <c r="AKA638"/>
      <c r="AKB638"/>
      <c r="AKC638"/>
      <c r="AKD638"/>
      <c r="AKE638"/>
      <c r="AKF638"/>
      <c r="AKG638"/>
      <c r="AKH638"/>
      <c r="AKI638"/>
      <c r="AKJ638"/>
      <c r="AKK638"/>
      <c r="AKL638"/>
      <c r="AKM638"/>
      <c r="AKN638"/>
      <c r="AKO638"/>
      <c r="AKP638"/>
      <c r="AKQ638"/>
      <c r="AKR638"/>
      <c r="AKS638"/>
      <c r="AKT638"/>
      <c r="AKU638"/>
      <c r="AKV638"/>
      <c r="AKW638"/>
      <c r="AKX638"/>
      <c r="AKY638"/>
      <c r="AKZ638"/>
      <c r="ALA638"/>
      <c r="ALB638"/>
      <c r="ALC638"/>
      <c r="ALD638"/>
      <c r="ALE638"/>
      <c r="ALF638"/>
      <c r="ALG638"/>
      <c r="ALH638"/>
      <c r="ALI638"/>
      <c r="ALJ638"/>
      <c r="ALK638"/>
      <c r="ALL638"/>
      <c r="ALM638"/>
      <c r="ALN638"/>
      <c r="ALO638"/>
      <c r="ALP638"/>
      <c r="ALQ638"/>
      <c r="ALR638"/>
      <c r="ALS638"/>
      <c r="ALT638"/>
      <c r="ALU638"/>
      <c r="ALV638"/>
      <c r="ALW638"/>
      <c r="ALX638"/>
      <c r="ALY638"/>
      <c r="ALZ638"/>
      <c r="AMA638"/>
      <c r="AMB638"/>
      <c r="AMC638"/>
      <c r="AMD638"/>
      <c r="AME638"/>
      <c r="AMF638"/>
      <c r="AMG638"/>
      <c r="AMH638"/>
      <c r="AMI638"/>
      <c r="AMJ638"/>
    </row>
    <row r="639" spans="1:1024" ht="20" customHeight="1" x14ac:dyDescent="0.2">
      <c r="A639"/>
      <c r="B639"/>
      <c r="C639"/>
      <c r="D639"/>
      <c r="E639" s="2"/>
      <c r="F639" s="2"/>
      <c r="G639" s="271"/>
      <c r="H639" s="240"/>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c r="AAA639"/>
      <c r="AAB639"/>
      <c r="AAC639"/>
      <c r="AAD639"/>
      <c r="AAE639"/>
      <c r="AAF639"/>
      <c r="AAG639"/>
      <c r="AAH639"/>
      <c r="AAI639"/>
      <c r="AAJ639"/>
      <c r="AAK639"/>
      <c r="AAL639"/>
      <c r="AAM639"/>
      <c r="AAN639"/>
      <c r="AAO639"/>
      <c r="AAP639"/>
      <c r="AAQ639"/>
      <c r="AAR639"/>
      <c r="AAS639"/>
      <c r="AAT639"/>
      <c r="AAU639"/>
      <c r="AAV639"/>
      <c r="AAW639"/>
      <c r="AAX639"/>
      <c r="AAY639"/>
      <c r="AAZ639"/>
      <c r="ABA639"/>
      <c r="ABB639"/>
      <c r="ABC639"/>
      <c r="ABD639"/>
      <c r="ABE639"/>
      <c r="ABF639"/>
      <c r="ABG639"/>
      <c r="ABH639"/>
      <c r="ABI639"/>
      <c r="ABJ639"/>
      <c r="ABK639"/>
      <c r="ABL639"/>
      <c r="ABM639"/>
      <c r="ABN639"/>
      <c r="ABO639"/>
      <c r="ABP639"/>
      <c r="ABQ639"/>
      <c r="ABR639"/>
      <c r="ABS639"/>
      <c r="ABT639"/>
      <c r="ABU639"/>
      <c r="ABV639"/>
      <c r="ABW639"/>
      <c r="ABX639"/>
      <c r="ABY639"/>
      <c r="ABZ639"/>
      <c r="ACA639"/>
      <c r="ACB639"/>
      <c r="ACC639"/>
      <c r="ACD639"/>
      <c r="ACE639"/>
      <c r="ACF639"/>
      <c r="ACG639"/>
      <c r="ACH639"/>
      <c r="ACI639"/>
      <c r="ACJ639"/>
      <c r="ACK639"/>
      <c r="ACL639"/>
      <c r="ACM639"/>
      <c r="ACN639"/>
      <c r="ACO639"/>
      <c r="ACP639"/>
      <c r="ACQ639"/>
      <c r="ACR639"/>
      <c r="ACS639"/>
      <c r="ACT639"/>
      <c r="ACU639"/>
      <c r="ACV639"/>
      <c r="ACW639"/>
      <c r="ACX639"/>
      <c r="ACY639"/>
      <c r="ACZ639"/>
      <c r="ADA639"/>
      <c r="ADB639"/>
      <c r="ADC639"/>
      <c r="ADD639"/>
      <c r="ADE639"/>
      <c r="ADF639"/>
      <c r="ADG639"/>
      <c r="ADH639"/>
      <c r="ADI639"/>
      <c r="ADJ639"/>
      <c r="ADK639"/>
      <c r="ADL639"/>
      <c r="ADM639"/>
      <c r="ADN639"/>
      <c r="ADO639"/>
      <c r="ADP639"/>
      <c r="ADQ639"/>
      <c r="ADR639"/>
      <c r="ADS639"/>
      <c r="ADT639"/>
      <c r="ADU639"/>
      <c r="ADV639"/>
      <c r="ADW639"/>
      <c r="ADX639"/>
      <c r="ADY639"/>
      <c r="ADZ639"/>
      <c r="AEA639"/>
      <c r="AEB639"/>
      <c r="AEC639"/>
      <c r="AED639"/>
      <c r="AEE639"/>
      <c r="AEF639"/>
      <c r="AEG639"/>
      <c r="AEH639"/>
      <c r="AEI639"/>
      <c r="AEJ639"/>
      <c r="AEK639"/>
      <c r="AEL639"/>
      <c r="AEM639"/>
      <c r="AEN639"/>
      <c r="AEO639"/>
      <c r="AEP639"/>
      <c r="AEQ639"/>
      <c r="AER639"/>
      <c r="AES639"/>
      <c r="AET639"/>
      <c r="AEU639"/>
      <c r="AEV639"/>
      <c r="AEW639"/>
      <c r="AEX639"/>
      <c r="AEY639"/>
      <c r="AEZ639"/>
      <c r="AFA639"/>
      <c r="AFB639"/>
      <c r="AFC639"/>
      <c r="AFD639"/>
      <c r="AFE639"/>
      <c r="AFF639"/>
      <c r="AFG639"/>
      <c r="AFH639"/>
      <c r="AFI639"/>
      <c r="AFJ639"/>
      <c r="AFK639"/>
      <c r="AFL639"/>
      <c r="AFM639"/>
      <c r="AFN639"/>
      <c r="AFO639"/>
      <c r="AFP639"/>
      <c r="AFQ639"/>
      <c r="AFR639"/>
      <c r="AFS639"/>
      <c r="AFT639"/>
      <c r="AFU639"/>
      <c r="AFV639"/>
      <c r="AFW639"/>
      <c r="AFX639"/>
      <c r="AFY639"/>
      <c r="AFZ639"/>
      <c r="AGA639"/>
      <c r="AGB639"/>
      <c r="AGC639"/>
      <c r="AGD639"/>
      <c r="AGE639"/>
      <c r="AGF639"/>
      <c r="AGG639"/>
      <c r="AGH639"/>
      <c r="AGI639"/>
      <c r="AGJ639"/>
      <c r="AGK639"/>
      <c r="AGL639"/>
      <c r="AGM639"/>
      <c r="AGN639"/>
      <c r="AGO639"/>
      <c r="AGP639"/>
      <c r="AGQ639"/>
      <c r="AGR639"/>
      <c r="AGS639"/>
      <c r="AGT639"/>
      <c r="AGU639"/>
      <c r="AGV639"/>
      <c r="AGW639"/>
      <c r="AGX639"/>
      <c r="AGY639"/>
      <c r="AGZ639"/>
      <c r="AHA639"/>
      <c r="AHB639"/>
      <c r="AHC639"/>
      <c r="AHD639"/>
      <c r="AHE639"/>
      <c r="AHF639"/>
      <c r="AHG639"/>
      <c r="AHH639"/>
      <c r="AHI639"/>
      <c r="AHJ639"/>
      <c r="AHK639"/>
      <c r="AHL639"/>
      <c r="AHM639"/>
      <c r="AHN639"/>
      <c r="AHO639"/>
      <c r="AHP639"/>
      <c r="AHQ639"/>
      <c r="AHR639"/>
      <c r="AHS639"/>
      <c r="AHT639"/>
      <c r="AHU639"/>
      <c r="AHV639"/>
      <c r="AHW639"/>
      <c r="AHX639"/>
      <c r="AHY639"/>
      <c r="AHZ639"/>
      <c r="AIA639"/>
      <c r="AIB639"/>
      <c r="AIC639"/>
      <c r="AID639"/>
      <c r="AIE639"/>
      <c r="AIF639"/>
      <c r="AIG639"/>
      <c r="AIH639"/>
      <c r="AII639"/>
      <c r="AIJ639"/>
      <c r="AIK639"/>
      <c r="AIL639"/>
      <c r="AIM639"/>
      <c r="AIN639"/>
      <c r="AIO639"/>
      <c r="AIP639"/>
      <c r="AIQ639"/>
      <c r="AIR639"/>
      <c r="AIS639"/>
      <c r="AIT639"/>
      <c r="AIU639"/>
      <c r="AIV639"/>
      <c r="AIW639"/>
      <c r="AIX639"/>
      <c r="AIY639"/>
      <c r="AIZ639"/>
      <c r="AJA639"/>
      <c r="AJB639"/>
      <c r="AJC639"/>
      <c r="AJD639"/>
      <c r="AJE639"/>
      <c r="AJF639"/>
      <c r="AJG639"/>
      <c r="AJH639"/>
      <c r="AJI639"/>
      <c r="AJJ639"/>
      <c r="AJK639"/>
      <c r="AJL639"/>
      <c r="AJM639"/>
      <c r="AJN639"/>
      <c r="AJO639"/>
      <c r="AJP639"/>
      <c r="AJQ639"/>
      <c r="AJR639"/>
      <c r="AJS639"/>
      <c r="AJT639"/>
      <c r="AJU639"/>
      <c r="AJV639"/>
      <c r="AJW639"/>
      <c r="AJX639"/>
      <c r="AJY639"/>
      <c r="AJZ639"/>
      <c r="AKA639"/>
      <c r="AKB639"/>
      <c r="AKC639"/>
      <c r="AKD639"/>
      <c r="AKE639"/>
      <c r="AKF639"/>
      <c r="AKG639"/>
      <c r="AKH639"/>
      <c r="AKI639"/>
      <c r="AKJ639"/>
      <c r="AKK639"/>
      <c r="AKL639"/>
      <c r="AKM639"/>
      <c r="AKN639"/>
      <c r="AKO639"/>
      <c r="AKP639"/>
      <c r="AKQ639"/>
      <c r="AKR639"/>
      <c r="AKS639"/>
      <c r="AKT639"/>
      <c r="AKU639"/>
      <c r="AKV639"/>
      <c r="AKW639"/>
      <c r="AKX639"/>
      <c r="AKY639"/>
      <c r="AKZ639"/>
      <c r="ALA639"/>
      <c r="ALB639"/>
      <c r="ALC639"/>
      <c r="ALD639"/>
      <c r="ALE639"/>
      <c r="ALF639"/>
      <c r="ALG639"/>
      <c r="ALH639"/>
      <c r="ALI639"/>
      <c r="ALJ639"/>
      <c r="ALK639"/>
      <c r="ALL639"/>
      <c r="ALM639"/>
      <c r="ALN639"/>
      <c r="ALO639"/>
      <c r="ALP639"/>
      <c r="ALQ639"/>
      <c r="ALR639"/>
      <c r="ALS639"/>
      <c r="ALT639"/>
      <c r="ALU639"/>
      <c r="ALV639"/>
      <c r="ALW639"/>
      <c r="ALX639"/>
      <c r="ALY639"/>
      <c r="ALZ639"/>
      <c r="AMA639"/>
      <c r="AMB639"/>
      <c r="AMC639"/>
      <c r="AMD639"/>
      <c r="AME639"/>
      <c r="AMF639"/>
      <c r="AMG639"/>
      <c r="AMH639"/>
      <c r="AMI639"/>
      <c r="AMJ639"/>
    </row>
    <row r="640" spans="1:1024" ht="20" customHeight="1" x14ac:dyDescent="0.2">
      <c r="A640"/>
      <c r="B640"/>
      <c r="C640"/>
      <c r="D640"/>
      <c r="E640" s="2"/>
      <c r="F640" s="2"/>
      <c r="G640" s="271"/>
      <c r="H640" s="2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c r="AAA640"/>
      <c r="AAB640"/>
      <c r="AAC640"/>
      <c r="AAD640"/>
      <c r="AAE640"/>
      <c r="AAF640"/>
      <c r="AAG640"/>
      <c r="AAH640"/>
      <c r="AAI640"/>
      <c r="AAJ640"/>
      <c r="AAK640"/>
      <c r="AAL640"/>
      <c r="AAM640"/>
      <c r="AAN640"/>
      <c r="AAO640"/>
      <c r="AAP640"/>
      <c r="AAQ640"/>
      <c r="AAR640"/>
      <c r="AAS640"/>
      <c r="AAT640"/>
      <c r="AAU640"/>
      <c r="AAV640"/>
      <c r="AAW640"/>
      <c r="AAX640"/>
      <c r="AAY640"/>
      <c r="AAZ640"/>
      <c r="ABA640"/>
      <c r="ABB640"/>
      <c r="ABC640"/>
      <c r="ABD640"/>
      <c r="ABE640"/>
      <c r="ABF640"/>
      <c r="ABG640"/>
      <c r="ABH640"/>
      <c r="ABI640"/>
      <c r="ABJ640"/>
      <c r="ABK640"/>
      <c r="ABL640"/>
      <c r="ABM640"/>
      <c r="ABN640"/>
      <c r="ABO640"/>
      <c r="ABP640"/>
      <c r="ABQ640"/>
      <c r="ABR640"/>
      <c r="ABS640"/>
      <c r="ABT640"/>
      <c r="ABU640"/>
      <c r="ABV640"/>
      <c r="ABW640"/>
      <c r="ABX640"/>
      <c r="ABY640"/>
      <c r="ABZ640"/>
      <c r="ACA640"/>
      <c r="ACB640"/>
      <c r="ACC640"/>
      <c r="ACD640"/>
      <c r="ACE640"/>
      <c r="ACF640"/>
      <c r="ACG640"/>
      <c r="ACH640"/>
      <c r="ACI640"/>
      <c r="ACJ640"/>
      <c r="ACK640"/>
      <c r="ACL640"/>
      <c r="ACM640"/>
      <c r="ACN640"/>
      <c r="ACO640"/>
      <c r="ACP640"/>
      <c r="ACQ640"/>
      <c r="ACR640"/>
      <c r="ACS640"/>
      <c r="ACT640"/>
      <c r="ACU640"/>
      <c r="ACV640"/>
      <c r="ACW640"/>
      <c r="ACX640"/>
      <c r="ACY640"/>
      <c r="ACZ640"/>
      <c r="ADA640"/>
      <c r="ADB640"/>
      <c r="ADC640"/>
      <c r="ADD640"/>
      <c r="ADE640"/>
      <c r="ADF640"/>
      <c r="ADG640"/>
      <c r="ADH640"/>
      <c r="ADI640"/>
      <c r="ADJ640"/>
      <c r="ADK640"/>
      <c r="ADL640"/>
      <c r="ADM640"/>
      <c r="ADN640"/>
      <c r="ADO640"/>
      <c r="ADP640"/>
      <c r="ADQ640"/>
      <c r="ADR640"/>
      <c r="ADS640"/>
      <c r="ADT640"/>
      <c r="ADU640"/>
      <c r="ADV640"/>
      <c r="ADW640"/>
      <c r="ADX640"/>
      <c r="ADY640"/>
      <c r="ADZ640"/>
      <c r="AEA640"/>
      <c r="AEB640"/>
      <c r="AEC640"/>
      <c r="AED640"/>
      <c r="AEE640"/>
      <c r="AEF640"/>
      <c r="AEG640"/>
      <c r="AEH640"/>
      <c r="AEI640"/>
      <c r="AEJ640"/>
      <c r="AEK640"/>
      <c r="AEL640"/>
      <c r="AEM640"/>
      <c r="AEN640"/>
      <c r="AEO640"/>
      <c r="AEP640"/>
      <c r="AEQ640"/>
      <c r="AER640"/>
      <c r="AES640"/>
      <c r="AET640"/>
      <c r="AEU640"/>
      <c r="AEV640"/>
      <c r="AEW640"/>
      <c r="AEX640"/>
      <c r="AEY640"/>
      <c r="AEZ640"/>
      <c r="AFA640"/>
      <c r="AFB640"/>
      <c r="AFC640"/>
      <c r="AFD640"/>
      <c r="AFE640"/>
      <c r="AFF640"/>
      <c r="AFG640"/>
      <c r="AFH640"/>
      <c r="AFI640"/>
      <c r="AFJ640"/>
      <c r="AFK640"/>
      <c r="AFL640"/>
      <c r="AFM640"/>
      <c r="AFN640"/>
      <c r="AFO640"/>
      <c r="AFP640"/>
      <c r="AFQ640"/>
      <c r="AFR640"/>
      <c r="AFS640"/>
      <c r="AFT640"/>
      <c r="AFU640"/>
      <c r="AFV640"/>
      <c r="AFW640"/>
      <c r="AFX640"/>
      <c r="AFY640"/>
      <c r="AFZ640"/>
      <c r="AGA640"/>
      <c r="AGB640"/>
      <c r="AGC640"/>
      <c r="AGD640"/>
      <c r="AGE640"/>
      <c r="AGF640"/>
      <c r="AGG640"/>
      <c r="AGH640"/>
      <c r="AGI640"/>
      <c r="AGJ640"/>
      <c r="AGK640"/>
      <c r="AGL640"/>
      <c r="AGM640"/>
      <c r="AGN640"/>
      <c r="AGO640"/>
      <c r="AGP640"/>
      <c r="AGQ640"/>
      <c r="AGR640"/>
      <c r="AGS640"/>
      <c r="AGT640"/>
      <c r="AGU640"/>
      <c r="AGV640"/>
      <c r="AGW640"/>
      <c r="AGX640"/>
      <c r="AGY640"/>
      <c r="AGZ640"/>
      <c r="AHA640"/>
      <c r="AHB640"/>
      <c r="AHC640"/>
      <c r="AHD640"/>
      <c r="AHE640"/>
      <c r="AHF640"/>
      <c r="AHG640"/>
      <c r="AHH640"/>
      <c r="AHI640"/>
      <c r="AHJ640"/>
      <c r="AHK640"/>
      <c r="AHL640"/>
      <c r="AHM640"/>
      <c r="AHN640"/>
      <c r="AHO640"/>
      <c r="AHP640"/>
      <c r="AHQ640"/>
      <c r="AHR640"/>
      <c r="AHS640"/>
      <c r="AHT640"/>
      <c r="AHU640"/>
      <c r="AHV640"/>
      <c r="AHW640"/>
      <c r="AHX640"/>
      <c r="AHY640"/>
      <c r="AHZ640"/>
      <c r="AIA640"/>
      <c r="AIB640"/>
      <c r="AIC640"/>
      <c r="AID640"/>
      <c r="AIE640"/>
      <c r="AIF640"/>
      <c r="AIG640"/>
      <c r="AIH640"/>
      <c r="AII640"/>
      <c r="AIJ640"/>
      <c r="AIK640"/>
      <c r="AIL640"/>
      <c r="AIM640"/>
      <c r="AIN640"/>
      <c r="AIO640"/>
      <c r="AIP640"/>
      <c r="AIQ640"/>
      <c r="AIR640"/>
      <c r="AIS640"/>
      <c r="AIT640"/>
      <c r="AIU640"/>
      <c r="AIV640"/>
      <c r="AIW640"/>
      <c r="AIX640"/>
      <c r="AIY640"/>
      <c r="AIZ640"/>
      <c r="AJA640"/>
      <c r="AJB640"/>
      <c r="AJC640"/>
      <c r="AJD640"/>
      <c r="AJE640"/>
      <c r="AJF640"/>
      <c r="AJG640"/>
      <c r="AJH640"/>
      <c r="AJI640"/>
      <c r="AJJ640"/>
      <c r="AJK640"/>
      <c r="AJL640"/>
      <c r="AJM640"/>
      <c r="AJN640"/>
      <c r="AJO640"/>
      <c r="AJP640"/>
      <c r="AJQ640"/>
      <c r="AJR640"/>
      <c r="AJS640"/>
      <c r="AJT640"/>
      <c r="AJU640"/>
      <c r="AJV640"/>
      <c r="AJW640"/>
      <c r="AJX640"/>
      <c r="AJY640"/>
      <c r="AJZ640"/>
      <c r="AKA640"/>
      <c r="AKB640"/>
      <c r="AKC640"/>
      <c r="AKD640"/>
      <c r="AKE640"/>
      <c r="AKF640"/>
      <c r="AKG640"/>
      <c r="AKH640"/>
      <c r="AKI640"/>
      <c r="AKJ640"/>
      <c r="AKK640"/>
      <c r="AKL640"/>
      <c r="AKM640"/>
      <c r="AKN640"/>
      <c r="AKO640"/>
      <c r="AKP640"/>
      <c r="AKQ640"/>
      <c r="AKR640"/>
      <c r="AKS640"/>
      <c r="AKT640"/>
      <c r="AKU640"/>
      <c r="AKV640"/>
      <c r="AKW640"/>
      <c r="AKX640"/>
      <c r="AKY640"/>
      <c r="AKZ640"/>
      <c r="ALA640"/>
      <c r="ALB640"/>
      <c r="ALC640"/>
      <c r="ALD640"/>
      <c r="ALE640"/>
      <c r="ALF640"/>
      <c r="ALG640"/>
      <c r="ALH640"/>
      <c r="ALI640"/>
      <c r="ALJ640"/>
      <c r="ALK640"/>
      <c r="ALL640"/>
      <c r="ALM640"/>
      <c r="ALN640"/>
      <c r="ALO640"/>
      <c r="ALP640"/>
      <c r="ALQ640"/>
      <c r="ALR640"/>
      <c r="ALS640"/>
      <c r="ALT640"/>
      <c r="ALU640"/>
      <c r="ALV640"/>
      <c r="ALW640"/>
      <c r="ALX640"/>
      <c r="ALY640"/>
      <c r="ALZ640"/>
      <c r="AMA640"/>
      <c r="AMB640"/>
      <c r="AMC640"/>
      <c r="AMD640"/>
      <c r="AME640"/>
      <c r="AMF640"/>
      <c r="AMG640"/>
      <c r="AMH640"/>
      <c r="AMI640"/>
      <c r="AMJ640"/>
    </row>
    <row r="641" spans="1:1024" ht="20" customHeight="1" x14ac:dyDescent="0.2">
      <c r="A641"/>
      <c r="B641"/>
      <c r="C641"/>
      <c r="D641"/>
      <c r="E641" s="2"/>
      <c r="F641" s="2"/>
      <c r="G641" s="271"/>
      <c r="H641" s="240"/>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c r="AAA641"/>
      <c r="AAB641"/>
      <c r="AAC641"/>
      <c r="AAD641"/>
      <c r="AAE641"/>
      <c r="AAF641"/>
      <c r="AAG641"/>
      <c r="AAH641"/>
      <c r="AAI641"/>
      <c r="AAJ641"/>
      <c r="AAK641"/>
      <c r="AAL641"/>
      <c r="AAM641"/>
      <c r="AAN641"/>
      <c r="AAO641"/>
      <c r="AAP641"/>
      <c r="AAQ641"/>
      <c r="AAR641"/>
      <c r="AAS641"/>
      <c r="AAT641"/>
      <c r="AAU641"/>
      <c r="AAV641"/>
      <c r="AAW641"/>
      <c r="AAX641"/>
      <c r="AAY641"/>
      <c r="AAZ641"/>
      <c r="ABA641"/>
      <c r="ABB641"/>
      <c r="ABC641"/>
      <c r="ABD641"/>
      <c r="ABE641"/>
      <c r="ABF641"/>
      <c r="ABG641"/>
      <c r="ABH641"/>
      <c r="ABI641"/>
      <c r="ABJ641"/>
      <c r="ABK641"/>
      <c r="ABL641"/>
      <c r="ABM641"/>
      <c r="ABN641"/>
      <c r="ABO641"/>
      <c r="ABP641"/>
      <c r="ABQ641"/>
      <c r="ABR641"/>
      <c r="ABS641"/>
      <c r="ABT641"/>
      <c r="ABU641"/>
      <c r="ABV641"/>
      <c r="ABW641"/>
      <c r="ABX641"/>
      <c r="ABY641"/>
      <c r="ABZ641"/>
      <c r="ACA641"/>
      <c r="ACB641"/>
      <c r="ACC641"/>
      <c r="ACD641"/>
      <c r="ACE641"/>
      <c r="ACF641"/>
      <c r="ACG641"/>
      <c r="ACH641"/>
      <c r="ACI641"/>
      <c r="ACJ641"/>
      <c r="ACK641"/>
      <c r="ACL641"/>
      <c r="ACM641"/>
      <c r="ACN641"/>
      <c r="ACO641"/>
      <c r="ACP641"/>
      <c r="ACQ641"/>
      <c r="ACR641"/>
      <c r="ACS641"/>
      <c r="ACT641"/>
      <c r="ACU641"/>
      <c r="ACV641"/>
      <c r="ACW641"/>
      <c r="ACX641"/>
      <c r="ACY641"/>
      <c r="ACZ641"/>
      <c r="ADA641"/>
      <c r="ADB641"/>
      <c r="ADC641"/>
      <c r="ADD641"/>
      <c r="ADE641"/>
      <c r="ADF641"/>
      <c r="ADG641"/>
      <c r="ADH641"/>
      <c r="ADI641"/>
      <c r="ADJ641"/>
      <c r="ADK641"/>
      <c r="ADL641"/>
      <c r="ADM641"/>
      <c r="ADN641"/>
      <c r="ADO641"/>
      <c r="ADP641"/>
      <c r="ADQ641"/>
      <c r="ADR641"/>
      <c r="ADS641"/>
      <c r="ADT641"/>
      <c r="ADU641"/>
      <c r="ADV641"/>
      <c r="ADW641"/>
      <c r="ADX641"/>
      <c r="ADY641"/>
      <c r="ADZ641"/>
      <c r="AEA641"/>
      <c r="AEB641"/>
      <c r="AEC641"/>
      <c r="AED641"/>
      <c r="AEE641"/>
      <c r="AEF641"/>
      <c r="AEG641"/>
      <c r="AEH641"/>
      <c r="AEI641"/>
      <c r="AEJ641"/>
      <c r="AEK641"/>
      <c r="AEL641"/>
      <c r="AEM641"/>
      <c r="AEN641"/>
      <c r="AEO641"/>
      <c r="AEP641"/>
      <c r="AEQ641"/>
      <c r="AER641"/>
      <c r="AES641"/>
      <c r="AET641"/>
      <c r="AEU641"/>
      <c r="AEV641"/>
      <c r="AEW641"/>
      <c r="AEX641"/>
      <c r="AEY641"/>
      <c r="AEZ641"/>
      <c r="AFA641"/>
      <c r="AFB641"/>
      <c r="AFC641"/>
      <c r="AFD641"/>
      <c r="AFE641"/>
      <c r="AFF641"/>
      <c r="AFG641"/>
      <c r="AFH641"/>
      <c r="AFI641"/>
      <c r="AFJ641"/>
      <c r="AFK641"/>
      <c r="AFL641"/>
      <c r="AFM641"/>
      <c r="AFN641"/>
      <c r="AFO641"/>
      <c r="AFP641"/>
      <c r="AFQ641"/>
      <c r="AFR641"/>
      <c r="AFS641"/>
      <c r="AFT641"/>
      <c r="AFU641"/>
      <c r="AFV641"/>
      <c r="AFW641"/>
      <c r="AFX641"/>
      <c r="AFY641"/>
      <c r="AFZ641"/>
      <c r="AGA641"/>
      <c r="AGB641"/>
      <c r="AGC641"/>
      <c r="AGD641"/>
      <c r="AGE641"/>
      <c r="AGF641"/>
      <c r="AGG641"/>
      <c r="AGH641"/>
      <c r="AGI641"/>
      <c r="AGJ641"/>
      <c r="AGK641"/>
      <c r="AGL641"/>
      <c r="AGM641"/>
      <c r="AGN641"/>
      <c r="AGO641"/>
      <c r="AGP641"/>
      <c r="AGQ641"/>
      <c r="AGR641"/>
      <c r="AGS641"/>
      <c r="AGT641"/>
      <c r="AGU641"/>
      <c r="AGV641"/>
      <c r="AGW641"/>
      <c r="AGX641"/>
      <c r="AGY641"/>
      <c r="AGZ641"/>
      <c r="AHA641"/>
      <c r="AHB641"/>
      <c r="AHC641"/>
      <c r="AHD641"/>
      <c r="AHE641"/>
      <c r="AHF641"/>
      <c r="AHG641"/>
      <c r="AHH641"/>
      <c r="AHI641"/>
      <c r="AHJ641"/>
      <c r="AHK641"/>
      <c r="AHL641"/>
      <c r="AHM641"/>
      <c r="AHN641"/>
      <c r="AHO641"/>
      <c r="AHP641"/>
      <c r="AHQ641"/>
      <c r="AHR641"/>
      <c r="AHS641"/>
      <c r="AHT641"/>
      <c r="AHU641"/>
      <c r="AHV641"/>
      <c r="AHW641"/>
      <c r="AHX641"/>
      <c r="AHY641"/>
      <c r="AHZ641"/>
      <c r="AIA641"/>
      <c r="AIB641"/>
      <c r="AIC641"/>
      <c r="AID641"/>
      <c r="AIE641"/>
      <c r="AIF641"/>
      <c r="AIG641"/>
      <c r="AIH641"/>
      <c r="AII641"/>
      <c r="AIJ641"/>
      <c r="AIK641"/>
      <c r="AIL641"/>
      <c r="AIM641"/>
      <c r="AIN641"/>
      <c r="AIO641"/>
      <c r="AIP641"/>
      <c r="AIQ641"/>
      <c r="AIR641"/>
      <c r="AIS641"/>
      <c r="AIT641"/>
      <c r="AIU641"/>
      <c r="AIV641"/>
      <c r="AIW641"/>
      <c r="AIX641"/>
      <c r="AIY641"/>
      <c r="AIZ641"/>
      <c r="AJA641"/>
      <c r="AJB641"/>
      <c r="AJC641"/>
      <c r="AJD641"/>
      <c r="AJE641"/>
      <c r="AJF641"/>
      <c r="AJG641"/>
      <c r="AJH641"/>
      <c r="AJI641"/>
      <c r="AJJ641"/>
      <c r="AJK641"/>
      <c r="AJL641"/>
      <c r="AJM641"/>
      <c r="AJN641"/>
      <c r="AJO641"/>
      <c r="AJP641"/>
      <c r="AJQ641"/>
      <c r="AJR641"/>
      <c r="AJS641"/>
      <c r="AJT641"/>
      <c r="AJU641"/>
      <c r="AJV641"/>
      <c r="AJW641"/>
      <c r="AJX641"/>
      <c r="AJY641"/>
      <c r="AJZ641"/>
      <c r="AKA641"/>
      <c r="AKB641"/>
      <c r="AKC641"/>
      <c r="AKD641"/>
      <c r="AKE641"/>
      <c r="AKF641"/>
      <c r="AKG641"/>
      <c r="AKH641"/>
      <c r="AKI641"/>
      <c r="AKJ641"/>
      <c r="AKK641"/>
      <c r="AKL641"/>
      <c r="AKM641"/>
      <c r="AKN641"/>
      <c r="AKO641"/>
      <c r="AKP641"/>
      <c r="AKQ641"/>
      <c r="AKR641"/>
      <c r="AKS641"/>
      <c r="AKT641"/>
      <c r="AKU641"/>
      <c r="AKV641"/>
      <c r="AKW641"/>
      <c r="AKX641"/>
      <c r="AKY641"/>
      <c r="AKZ641"/>
      <c r="ALA641"/>
      <c r="ALB641"/>
      <c r="ALC641"/>
      <c r="ALD641"/>
      <c r="ALE641"/>
      <c r="ALF641"/>
      <c r="ALG641"/>
      <c r="ALH641"/>
      <c r="ALI641"/>
      <c r="ALJ641"/>
      <c r="ALK641"/>
      <c r="ALL641"/>
      <c r="ALM641"/>
      <c r="ALN641"/>
      <c r="ALO641"/>
      <c r="ALP641"/>
      <c r="ALQ641"/>
      <c r="ALR641"/>
      <c r="ALS641"/>
      <c r="ALT641"/>
      <c r="ALU641"/>
      <c r="ALV641"/>
      <c r="ALW641"/>
      <c r="ALX641"/>
      <c r="ALY641"/>
      <c r="ALZ641"/>
      <c r="AMA641"/>
      <c r="AMB641"/>
      <c r="AMC641"/>
      <c r="AMD641"/>
      <c r="AME641"/>
      <c r="AMF641"/>
      <c r="AMG641"/>
      <c r="AMH641"/>
      <c r="AMI641"/>
      <c r="AMJ641"/>
    </row>
    <row r="642" spans="1:1024" ht="20" customHeight="1" x14ac:dyDescent="0.2">
      <c r="A642"/>
      <c r="B642"/>
      <c r="C642"/>
      <c r="D642"/>
      <c r="E642" s="2"/>
      <c r="F642" s="2"/>
      <c r="G642" s="271"/>
      <c r="H642" s="240"/>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c r="AAA642"/>
      <c r="AAB642"/>
      <c r="AAC642"/>
      <c r="AAD642"/>
      <c r="AAE642"/>
      <c r="AAF642"/>
      <c r="AAG642"/>
      <c r="AAH642"/>
      <c r="AAI642"/>
      <c r="AAJ642"/>
      <c r="AAK642"/>
      <c r="AAL642"/>
      <c r="AAM642"/>
      <c r="AAN642"/>
      <c r="AAO642"/>
      <c r="AAP642"/>
      <c r="AAQ642"/>
      <c r="AAR642"/>
      <c r="AAS642"/>
      <c r="AAT642"/>
      <c r="AAU642"/>
      <c r="AAV642"/>
      <c r="AAW642"/>
      <c r="AAX642"/>
      <c r="AAY642"/>
      <c r="AAZ642"/>
      <c r="ABA642"/>
      <c r="ABB642"/>
      <c r="ABC642"/>
      <c r="ABD642"/>
      <c r="ABE642"/>
      <c r="ABF642"/>
      <c r="ABG642"/>
      <c r="ABH642"/>
      <c r="ABI642"/>
      <c r="ABJ642"/>
      <c r="ABK642"/>
      <c r="ABL642"/>
      <c r="ABM642"/>
      <c r="ABN642"/>
      <c r="ABO642"/>
      <c r="ABP642"/>
      <c r="ABQ642"/>
      <c r="ABR642"/>
      <c r="ABS642"/>
      <c r="ABT642"/>
      <c r="ABU642"/>
      <c r="ABV642"/>
      <c r="ABW642"/>
      <c r="ABX642"/>
      <c r="ABY642"/>
      <c r="ABZ642"/>
      <c r="ACA642"/>
      <c r="ACB642"/>
      <c r="ACC642"/>
      <c r="ACD642"/>
      <c r="ACE642"/>
      <c r="ACF642"/>
      <c r="ACG642"/>
      <c r="ACH642"/>
      <c r="ACI642"/>
      <c r="ACJ642"/>
      <c r="ACK642"/>
      <c r="ACL642"/>
      <c r="ACM642"/>
      <c r="ACN642"/>
      <c r="ACO642"/>
      <c r="ACP642"/>
      <c r="ACQ642"/>
      <c r="ACR642"/>
      <c r="ACS642"/>
      <c r="ACT642"/>
      <c r="ACU642"/>
      <c r="ACV642"/>
      <c r="ACW642"/>
      <c r="ACX642"/>
      <c r="ACY642"/>
      <c r="ACZ642"/>
      <c r="ADA642"/>
      <c r="ADB642"/>
      <c r="ADC642"/>
      <c r="ADD642"/>
      <c r="ADE642"/>
      <c r="ADF642"/>
      <c r="ADG642"/>
      <c r="ADH642"/>
      <c r="ADI642"/>
      <c r="ADJ642"/>
      <c r="ADK642"/>
      <c r="ADL642"/>
      <c r="ADM642"/>
      <c r="ADN642"/>
      <c r="ADO642"/>
      <c r="ADP642"/>
      <c r="ADQ642"/>
      <c r="ADR642"/>
      <c r="ADS642"/>
      <c r="ADT642"/>
      <c r="ADU642"/>
      <c r="ADV642"/>
      <c r="ADW642"/>
      <c r="ADX642"/>
      <c r="ADY642"/>
      <c r="ADZ642"/>
      <c r="AEA642"/>
      <c r="AEB642"/>
      <c r="AEC642"/>
      <c r="AED642"/>
      <c r="AEE642"/>
      <c r="AEF642"/>
      <c r="AEG642"/>
      <c r="AEH642"/>
      <c r="AEI642"/>
      <c r="AEJ642"/>
      <c r="AEK642"/>
      <c r="AEL642"/>
      <c r="AEM642"/>
      <c r="AEN642"/>
      <c r="AEO642"/>
      <c r="AEP642"/>
      <c r="AEQ642"/>
      <c r="AER642"/>
      <c r="AES642"/>
      <c r="AET642"/>
      <c r="AEU642"/>
      <c r="AEV642"/>
      <c r="AEW642"/>
      <c r="AEX642"/>
      <c r="AEY642"/>
      <c r="AEZ642"/>
      <c r="AFA642"/>
      <c r="AFB642"/>
      <c r="AFC642"/>
      <c r="AFD642"/>
      <c r="AFE642"/>
      <c r="AFF642"/>
      <c r="AFG642"/>
      <c r="AFH642"/>
      <c r="AFI642"/>
      <c r="AFJ642"/>
      <c r="AFK642"/>
      <c r="AFL642"/>
      <c r="AFM642"/>
      <c r="AFN642"/>
      <c r="AFO642"/>
      <c r="AFP642"/>
      <c r="AFQ642"/>
      <c r="AFR642"/>
      <c r="AFS642"/>
      <c r="AFT642"/>
      <c r="AFU642"/>
      <c r="AFV642"/>
      <c r="AFW642"/>
      <c r="AFX642"/>
      <c r="AFY642"/>
      <c r="AFZ642"/>
      <c r="AGA642"/>
      <c r="AGB642"/>
      <c r="AGC642"/>
      <c r="AGD642"/>
      <c r="AGE642"/>
      <c r="AGF642"/>
      <c r="AGG642"/>
      <c r="AGH642"/>
      <c r="AGI642"/>
      <c r="AGJ642"/>
      <c r="AGK642"/>
      <c r="AGL642"/>
      <c r="AGM642"/>
      <c r="AGN642"/>
      <c r="AGO642"/>
      <c r="AGP642"/>
      <c r="AGQ642"/>
      <c r="AGR642"/>
      <c r="AGS642"/>
      <c r="AGT642"/>
      <c r="AGU642"/>
      <c r="AGV642"/>
      <c r="AGW642"/>
      <c r="AGX642"/>
      <c r="AGY642"/>
      <c r="AGZ642"/>
      <c r="AHA642"/>
      <c r="AHB642"/>
      <c r="AHC642"/>
      <c r="AHD642"/>
      <c r="AHE642"/>
      <c r="AHF642"/>
      <c r="AHG642"/>
      <c r="AHH642"/>
      <c r="AHI642"/>
      <c r="AHJ642"/>
      <c r="AHK642"/>
      <c r="AHL642"/>
      <c r="AHM642"/>
      <c r="AHN642"/>
      <c r="AHO642"/>
      <c r="AHP642"/>
      <c r="AHQ642"/>
      <c r="AHR642"/>
      <c r="AHS642"/>
      <c r="AHT642"/>
      <c r="AHU642"/>
      <c r="AHV642"/>
      <c r="AHW642"/>
      <c r="AHX642"/>
      <c r="AHY642"/>
      <c r="AHZ642"/>
      <c r="AIA642"/>
      <c r="AIB642"/>
      <c r="AIC642"/>
      <c r="AID642"/>
      <c r="AIE642"/>
      <c r="AIF642"/>
      <c r="AIG642"/>
      <c r="AIH642"/>
      <c r="AII642"/>
      <c r="AIJ642"/>
      <c r="AIK642"/>
      <c r="AIL642"/>
      <c r="AIM642"/>
      <c r="AIN642"/>
      <c r="AIO642"/>
      <c r="AIP642"/>
      <c r="AIQ642"/>
      <c r="AIR642"/>
      <c r="AIS642"/>
      <c r="AIT642"/>
      <c r="AIU642"/>
      <c r="AIV642"/>
      <c r="AIW642"/>
      <c r="AIX642"/>
      <c r="AIY642"/>
      <c r="AIZ642"/>
      <c r="AJA642"/>
      <c r="AJB642"/>
      <c r="AJC642"/>
      <c r="AJD642"/>
      <c r="AJE642"/>
      <c r="AJF642"/>
      <c r="AJG642"/>
      <c r="AJH642"/>
      <c r="AJI642"/>
      <c r="AJJ642"/>
      <c r="AJK642"/>
      <c r="AJL642"/>
      <c r="AJM642"/>
      <c r="AJN642"/>
      <c r="AJO642"/>
      <c r="AJP642"/>
      <c r="AJQ642"/>
      <c r="AJR642"/>
      <c r="AJS642"/>
      <c r="AJT642"/>
      <c r="AJU642"/>
      <c r="AJV642"/>
      <c r="AJW642"/>
      <c r="AJX642"/>
      <c r="AJY642"/>
      <c r="AJZ642"/>
      <c r="AKA642"/>
      <c r="AKB642"/>
      <c r="AKC642"/>
      <c r="AKD642"/>
      <c r="AKE642"/>
      <c r="AKF642"/>
      <c r="AKG642"/>
      <c r="AKH642"/>
      <c r="AKI642"/>
      <c r="AKJ642"/>
      <c r="AKK642"/>
      <c r="AKL642"/>
      <c r="AKM642"/>
      <c r="AKN642"/>
      <c r="AKO642"/>
      <c r="AKP642"/>
      <c r="AKQ642"/>
      <c r="AKR642"/>
      <c r="AKS642"/>
      <c r="AKT642"/>
      <c r="AKU642"/>
      <c r="AKV642"/>
      <c r="AKW642"/>
      <c r="AKX642"/>
      <c r="AKY642"/>
      <c r="AKZ642"/>
      <c r="ALA642"/>
      <c r="ALB642"/>
      <c r="ALC642"/>
      <c r="ALD642"/>
      <c r="ALE642"/>
      <c r="ALF642"/>
      <c r="ALG642"/>
      <c r="ALH642"/>
      <c r="ALI642"/>
      <c r="ALJ642"/>
      <c r="ALK642"/>
      <c r="ALL642"/>
      <c r="ALM642"/>
      <c r="ALN642"/>
      <c r="ALO642"/>
      <c r="ALP642"/>
      <c r="ALQ642"/>
      <c r="ALR642"/>
      <c r="ALS642"/>
      <c r="ALT642"/>
      <c r="ALU642"/>
      <c r="ALV642"/>
      <c r="ALW642"/>
      <c r="ALX642"/>
      <c r="ALY642"/>
      <c r="ALZ642"/>
      <c r="AMA642"/>
      <c r="AMB642"/>
      <c r="AMC642"/>
      <c r="AMD642"/>
      <c r="AME642"/>
      <c r="AMF642"/>
      <c r="AMG642"/>
      <c r="AMH642"/>
      <c r="AMI642"/>
      <c r="AMJ642"/>
    </row>
    <row r="643" spans="1:1024" ht="20" customHeight="1" x14ac:dyDescent="0.2">
      <c r="A643"/>
      <c r="B643"/>
      <c r="C643"/>
      <c r="D643"/>
      <c r="E643" s="2"/>
      <c r="F643" s="2"/>
      <c r="G643" s="271"/>
      <c r="H643" s="240"/>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c r="AAA643"/>
      <c r="AAB643"/>
      <c r="AAC643"/>
      <c r="AAD643"/>
      <c r="AAE643"/>
      <c r="AAF643"/>
      <c r="AAG643"/>
      <c r="AAH643"/>
      <c r="AAI643"/>
      <c r="AAJ643"/>
      <c r="AAK643"/>
      <c r="AAL643"/>
      <c r="AAM643"/>
      <c r="AAN643"/>
      <c r="AAO643"/>
      <c r="AAP643"/>
      <c r="AAQ643"/>
      <c r="AAR643"/>
      <c r="AAS643"/>
      <c r="AAT643"/>
      <c r="AAU643"/>
      <c r="AAV643"/>
      <c r="AAW643"/>
      <c r="AAX643"/>
      <c r="AAY643"/>
      <c r="AAZ643"/>
      <c r="ABA643"/>
      <c r="ABB643"/>
      <c r="ABC643"/>
      <c r="ABD643"/>
      <c r="ABE643"/>
      <c r="ABF643"/>
      <c r="ABG643"/>
      <c r="ABH643"/>
      <c r="ABI643"/>
      <c r="ABJ643"/>
      <c r="ABK643"/>
      <c r="ABL643"/>
      <c r="ABM643"/>
      <c r="ABN643"/>
      <c r="ABO643"/>
      <c r="ABP643"/>
      <c r="ABQ643"/>
      <c r="ABR643"/>
      <c r="ABS643"/>
      <c r="ABT643"/>
      <c r="ABU643"/>
      <c r="ABV643"/>
      <c r="ABW643"/>
      <c r="ABX643"/>
      <c r="ABY643"/>
      <c r="ABZ643"/>
      <c r="ACA643"/>
      <c r="ACB643"/>
      <c r="ACC643"/>
      <c r="ACD643"/>
      <c r="ACE643"/>
      <c r="ACF643"/>
      <c r="ACG643"/>
      <c r="ACH643"/>
      <c r="ACI643"/>
      <c r="ACJ643"/>
      <c r="ACK643"/>
      <c r="ACL643"/>
      <c r="ACM643"/>
      <c r="ACN643"/>
      <c r="ACO643"/>
      <c r="ACP643"/>
      <c r="ACQ643"/>
      <c r="ACR643"/>
      <c r="ACS643"/>
      <c r="ACT643"/>
      <c r="ACU643"/>
      <c r="ACV643"/>
      <c r="ACW643"/>
      <c r="ACX643"/>
      <c r="ACY643"/>
      <c r="ACZ643"/>
      <c r="ADA643"/>
      <c r="ADB643"/>
      <c r="ADC643"/>
      <c r="ADD643"/>
      <c r="ADE643"/>
      <c r="ADF643"/>
      <c r="ADG643"/>
      <c r="ADH643"/>
      <c r="ADI643"/>
      <c r="ADJ643"/>
      <c r="ADK643"/>
      <c r="ADL643"/>
      <c r="ADM643"/>
      <c r="ADN643"/>
      <c r="ADO643"/>
      <c r="ADP643"/>
      <c r="ADQ643"/>
      <c r="ADR643"/>
      <c r="ADS643"/>
      <c r="ADT643"/>
      <c r="ADU643"/>
      <c r="ADV643"/>
      <c r="ADW643"/>
      <c r="ADX643"/>
      <c r="ADY643"/>
      <c r="ADZ643"/>
      <c r="AEA643"/>
      <c r="AEB643"/>
      <c r="AEC643"/>
      <c r="AED643"/>
      <c r="AEE643"/>
      <c r="AEF643"/>
      <c r="AEG643"/>
      <c r="AEH643"/>
      <c r="AEI643"/>
      <c r="AEJ643"/>
      <c r="AEK643"/>
      <c r="AEL643"/>
      <c r="AEM643"/>
      <c r="AEN643"/>
      <c r="AEO643"/>
      <c r="AEP643"/>
      <c r="AEQ643"/>
      <c r="AER643"/>
      <c r="AES643"/>
      <c r="AET643"/>
      <c r="AEU643"/>
      <c r="AEV643"/>
      <c r="AEW643"/>
      <c r="AEX643"/>
      <c r="AEY643"/>
      <c r="AEZ643"/>
      <c r="AFA643"/>
      <c r="AFB643"/>
      <c r="AFC643"/>
      <c r="AFD643"/>
      <c r="AFE643"/>
      <c r="AFF643"/>
      <c r="AFG643"/>
      <c r="AFH643"/>
      <c r="AFI643"/>
      <c r="AFJ643"/>
      <c r="AFK643"/>
      <c r="AFL643"/>
      <c r="AFM643"/>
      <c r="AFN643"/>
      <c r="AFO643"/>
      <c r="AFP643"/>
      <c r="AFQ643"/>
      <c r="AFR643"/>
      <c r="AFS643"/>
      <c r="AFT643"/>
      <c r="AFU643"/>
      <c r="AFV643"/>
      <c r="AFW643"/>
      <c r="AFX643"/>
      <c r="AFY643"/>
      <c r="AFZ643"/>
      <c r="AGA643"/>
      <c r="AGB643"/>
      <c r="AGC643"/>
      <c r="AGD643"/>
      <c r="AGE643"/>
      <c r="AGF643"/>
      <c r="AGG643"/>
      <c r="AGH643"/>
      <c r="AGI643"/>
      <c r="AGJ643"/>
      <c r="AGK643"/>
      <c r="AGL643"/>
      <c r="AGM643"/>
      <c r="AGN643"/>
      <c r="AGO643"/>
      <c r="AGP643"/>
      <c r="AGQ643"/>
      <c r="AGR643"/>
      <c r="AGS643"/>
      <c r="AGT643"/>
      <c r="AGU643"/>
      <c r="AGV643"/>
      <c r="AGW643"/>
      <c r="AGX643"/>
      <c r="AGY643"/>
      <c r="AGZ643"/>
      <c r="AHA643"/>
      <c r="AHB643"/>
      <c r="AHC643"/>
      <c r="AHD643"/>
      <c r="AHE643"/>
      <c r="AHF643"/>
      <c r="AHG643"/>
      <c r="AHH643"/>
      <c r="AHI643"/>
      <c r="AHJ643"/>
      <c r="AHK643"/>
      <c r="AHL643"/>
      <c r="AHM643"/>
      <c r="AHN643"/>
      <c r="AHO643"/>
      <c r="AHP643"/>
      <c r="AHQ643"/>
      <c r="AHR643"/>
      <c r="AHS643"/>
      <c r="AHT643"/>
      <c r="AHU643"/>
      <c r="AHV643"/>
      <c r="AHW643"/>
      <c r="AHX643"/>
      <c r="AHY643"/>
      <c r="AHZ643"/>
      <c r="AIA643"/>
      <c r="AIB643"/>
      <c r="AIC643"/>
      <c r="AID643"/>
      <c r="AIE643"/>
      <c r="AIF643"/>
      <c r="AIG643"/>
      <c r="AIH643"/>
      <c r="AII643"/>
      <c r="AIJ643"/>
      <c r="AIK643"/>
      <c r="AIL643"/>
      <c r="AIM643"/>
      <c r="AIN643"/>
      <c r="AIO643"/>
      <c r="AIP643"/>
      <c r="AIQ643"/>
      <c r="AIR643"/>
      <c r="AIS643"/>
      <c r="AIT643"/>
      <c r="AIU643"/>
      <c r="AIV643"/>
      <c r="AIW643"/>
      <c r="AIX643"/>
      <c r="AIY643"/>
      <c r="AIZ643"/>
      <c r="AJA643"/>
      <c r="AJB643"/>
      <c r="AJC643"/>
      <c r="AJD643"/>
      <c r="AJE643"/>
      <c r="AJF643"/>
      <c r="AJG643"/>
      <c r="AJH643"/>
      <c r="AJI643"/>
      <c r="AJJ643"/>
      <c r="AJK643"/>
      <c r="AJL643"/>
      <c r="AJM643"/>
      <c r="AJN643"/>
      <c r="AJO643"/>
      <c r="AJP643"/>
      <c r="AJQ643"/>
      <c r="AJR643"/>
      <c r="AJS643"/>
      <c r="AJT643"/>
      <c r="AJU643"/>
      <c r="AJV643"/>
      <c r="AJW643"/>
      <c r="AJX643"/>
      <c r="AJY643"/>
      <c r="AJZ643"/>
      <c r="AKA643"/>
      <c r="AKB643"/>
      <c r="AKC643"/>
      <c r="AKD643"/>
      <c r="AKE643"/>
      <c r="AKF643"/>
      <c r="AKG643"/>
      <c r="AKH643"/>
      <c r="AKI643"/>
      <c r="AKJ643"/>
      <c r="AKK643"/>
      <c r="AKL643"/>
      <c r="AKM643"/>
      <c r="AKN643"/>
      <c r="AKO643"/>
      <c r="AKP643"/>
      <c r="AKQ643"/>
      <c r="AKR643"/>
      <c r="AKS643"/>
      <c r="AKT643"/>
      <c r="AKU643"/>
      <c r="AKV643"/>
      <c r="AKW643"/>
      <c r="AKX643"/>
      <c r="AKY643"/>
      <c r="AKZ643"/>
      <c r="ALA643"/>
      <c r="ALB643"/>
      <c r="ALC643"/>
      <c r="ALD643"/>
      <c r="ALE643"/>
      <c r="ALF643"/>
      <c r="ALG643"/>
      <c r="ALH643"/>
      <c r="ALI643"/>
      <c r="ALJ643"/>
      <c r="ALK643"/>
      <c r="ALL643"/>
      <c r="ALM643"/>
      <c r="ALN643"/>
      <c r="ALO643"/>
      <c r="ALP643"/>
      <c r="ALQ643"/>
      <c r="ALR643"/>
      <c r="ALS643"/>
      <c r="ALT643"/>
      <c r="ALU643"/>
      <c r="ALV643"/>
      <c r="ALW643"/>
      <c r="ALX643"/>
      <c r="ALY643"/>
      <c r="ALZ643"/>
      <c r="AMA643"/>
      <c r="AMB643"/>
      <c r="AMC643"/>
      <c r="AMD643"/>
      <c r="AME643"/>
      <c r="AMF643"/>
      <c r="AMG643"/>
      <c r="AMH643"/>
      <c r="AMI643"/>
      <c r="AMJ643"/>
    </row>
    <row r="644" spans="1:1024" ht="20" customHeight="1" x14ac:dyDescent="0.2">
      <c r="A644"/>
      <c r="B644"/>
      <c r="C644"/>
      <c r="D644"/>
      <c r="E644" s="2"/>
      <c r="F644" s="2"/>
      <c r="G644" s="271"/>
      <c r="H644" s="240"/>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c r="AAA644"/>
      <c r="AAB644"/>
      <c r="AAC644"/>
      <c r="AAD644"/>
      <c r="AAE644"/>
      <c r="AAF644"/>
      <c r="AAG644"/>
      <c r="AAH644"/>
      <c r="AAI644"/>
      <c r="AAJ644"/>
      <c r="AAK644"/>
      <c r="AAL644"/>
      <c r="AAM644"/>
      <c r="AAN644"/>
      <c r="AAO644"/>
      <c r="AAP644"/>
      <c r="AAQ644"/>
      <c r="AAR644"/>
      <c r="AAS644"/>
      <c r="AAT644"/>
      <c r="AAU644"/>
      <c r="AAV644"/>
      <c r="AAW644"/>
      <c r="AAX644"/>
      <c r="AAY644"/>
      <c r="AAZ644"/>
      <c r="ABA644"/>
      <c r="ABB644"/>
      <c r="ABC644"/>
      <c r="ABD644"/>
      <c r="ABE644"/>
      <c r="ABF644"/>
      <c r="ABG644"/>
      <c r="ABH644"/>
      <c r="ABI644"/>
      <c r="ABJ644"/>
      <c r="ABK644"/>
      <c r="ABL644"/>
      <c r="ABM644"/>
      <c r="ABN644"/>
      <c r="ABO644"/>
      <c r="ABP644"/>
      <c r="ABQ644"/>
      <c r="ABR644"/>
      <c r="ABS644"/>
      <c r="ABT644"/>
      <c r="ABU644"/>
      <c r="ABV644"/>
      <c r="ABW644"/>
      <c r="ABX644"/>
      <c r="ABY644"/>
      <c r="ABZ644"/>
      <c r="ACA644"/>
      <c r="ACB644"/>
      <c r="ACC644"/>
      <c r="ACD644"/>
      <c r="ACE644"/>
      <c r="ACF644"/>
      <c r="ACG644"/>
      <c r="ACH644"/>
      <c r="ACI644"/>
      <c r="ACJ644"/>
      <c r="ACK644"/>
      <c r="ACL644"/>
      <c r="ACM644"/>
      <c r="ACN644"/>
      <c r="ACO644"/>
      <c r="ACP644"/>
      <c r="ACQ644"/>
      <c r="ACR644"/>
      <c r="ACS644"/>
      <c r="ACT644"/>
      <c r="ACU644"/>
      <c r="ACV644"/>
      <c r="ACW644"/>
      <c r="ACX644"/>
      <c r="ACY644"/>
      <c r="ACZ644"/>
      <c r="ADA644"/>
      <c r="ADB644"/>
      <c r="ADC644"/>
      <c r="ADD644"/>
      <c r="ADE644"/>
      <c r="ADF644"/>
      <c r="ADG644"/>
      <c r="ADH644"/>
      <c r="ADI644"/>
      <c r="ADJ644"/>
      <c r="ADK644"/>
      <c r="ADL644"/>
      <c r="ADM644"/>
      <c r="ADN644"/>
      <c r="ADO644"/>
      <c r="ADP644"/>
      <c r="ADQ644"/>
      <c r="ADR644"/>
      <c r="ADS644"/>
      <c r="ADT644"/>
      <c r="ADU644"/>
      <c r="ADV644"/>
      <c r="ADW644"/>
      <c r="ADX644"/>
      <c r="ADY644"/>
      <c r="ADZ644"/>
      <c r="AEA644"/>
      <c r="AEB644"/>
      <c r="AEC644"/>
      <c r="AED644"/>
      <c r="AEE644"/>
      <c r="AEF644"/>
      <c r="AEG644"/>
      <c r="AEH644"/>
      <c r="AEI644"/>
      <c r="AEJ644"/>
      <c r="AEK644"/>
      <c r="AEL644"/>
      <c r="AEM644"/>
      <c r="AEN644"/>
      <c r="AEO644"/>
      <c r="AEP644"/>
      <c r="AEQ644"/>
      <c r="AER644"/>
      <c r="AES644"/>
      <c r="AET644"/>
      <c r="AEU644"/>
      <c r="AEV644"/>
      <c r="AEW644"/>
      <c r="AEX644"/>
      <c r="AEY644"/>
      <c r="AEZ644"/>
      <c r="AFA644"/>
      <c r="AFB644"/>
      <c r="AFC644"/>
      <c r="AFD644"/>
      <c r="AFE644"/>
      <c r="AFF644"/>
      <c r="AFG644"/>
      <c r="AFH644"/>
      <c r="AFI644"/>
      <c r="AFJ644"/>
      <c r="AFK644"/>
      <c r="AFL644"/>
      <c r="AFM644"/>
      <c r="AFN644"/>
      <c r="AFO644"/>
      <c r="AFP644"/>
      <c r="AFQ644"/>
      <c r="AFR644"/>
      <c r="AFS644"/>
      <c r="AFT644"/>
      <c r="AFU644"/>
      <c r="AFV644"/>
      <c r="AFW644"/>
      <c r="AFX644"/>
      <c r="AFY644"/>
      <c r="AFZ644"/>
      <c r="AGA644"/>
      <c r="AGB644"/>
      <c r="AGC644"/>
      <c r="AGD644"/>
      <c r="AGE644"/>
      <c r="AGF644"/>
      <c r="AGG644"/>
      <c r="AGH644"/>
      <c r="AGI644"/>
      <c r="AGJ644"/>
      <c r="AGK644"/>
      <c r="AGL644"/>
      <c r="AGM644"/>
      <c r="AGN644"/>
      <c r="AGO644"/>
      <c r="AGP644"/>
      <c r="AGQ644"/>
      <c r="AGR644"/>
      <c r="AGS644"/>
      <c r="AGT644"/>
      <c r="AGU644"/>
      <c r="AGV644"/>
      <c r="AGW644"/>
      <c r="AGX644"/>
      <c r="AGY644"/>
      <c r="AGZ644"/>
      <c r="AHA644"/>
      <c r="AHB644"/>
      <c r="AHC644"/>
      <c r="AHD644"/>
      <c r="AHE644"/>
      <c r="AHF644"/>
      <c r="AHG644"/>
      <c r="AHH644"/>
      <c r="AHI644"/>
      <c r="AHJ644"/>
      <c r="AHK644"/>
      <c r="AHL644"/>
      <c r="AHM644"/>
      <c r="AHN644"/>
      <c r="AHO644"/>
      <c r="AHP644"/>
      <c r="AHQ644"/>
      <c r="AHR644"/>
      <c r="AHS644"/>
      <c r="AHT644"/>
      <c r="AHU644"/>
      <c r="AHV644"/>
      <c r="AHW644"/>
      <c r="AHX644"/>
      <c r="AHY644"/>
      <c r="AHZ644"/>
      <c r="AIA644"/>
      <c r="AIB644"/>
      <c r="AIC644"/>
      <c r="AID644"/>
      <c r="AIE644"/>
      <c r="AIF644"/>
      <c r="AIG644"/>
      <c r="AIH644"/>
      <c r="AII644"/>
      <c r="AIJ644"/>
      <c r="AIK644"/>
      <c r="AIL644"/>
      <c r="AIM644"/>
      <c r="AIN644"/>
      <c r="AIO644"/>
      <c r="AIP644"/>
      <c r="AIQ644"/>
      <c r="AIR644"/>
      <c r="AIS644"/>
      <c r="AIT644"/>
      <c r="AIU644"/>
      <c r="AIV644"/>
      <c r="AIW644"/>
      <c r="AIX644"/>
      <c r="AIY644"/>
      <c r="AIZ644"/>
      <c r="AJA644"/>
      <c r="AJB644"/>
      <c r="AJC644"/>
      <c r="AJD644"/>
      <c r="AJE644"/>
      <c r="AJF644"/>
      <c r="AJG644"/>
      <c r="AJH644"/>
      <c r="AJI644"/>
      <c r="AJJ644"/>
      <c r="AJK644"/>
      <c r="AJL644"/>
      <c r="AJM644"/>
      <c r="AJN644"/>
      <c r="AJO644"/>
      <c r="AJP644"/>
      <c r="AJQ644"/>
      <c r="AJR644"/>
      <c r="AJS644"/>
      <c r="AJT644"/>
      <c r="AJU644"/>
      <c r="AJV644"/>
      <c r="AJW644"/>
      <c r="AJX644"/>
      <c r="AJY644"/>
      <c r="AJZ644"/>
      <c r="AKA644"/>
      <c r="AKB644"/>
      <c r="AKC644"/>
      <c r="AKD644"/>
      <c r="AKE644"/>
      <c r="AKF644"/>
      <c r="AKG644"/>
      <c r="AKH644"/>
      <c r="AKI644"/>
      <c r="AKJ644"/>
      <c r="AKK644"/>
      <c r="AKL644"/>
      <c r="AKM644"/>
      <c r="AKN644"/>
      <c r="AKO644"/>
      <c r="AKP644"/>
      <c r="AKQ644"/>
      <c r="AKR644"/>
      <c r="AKS644"/>
      <c r="AKT644"/>
      <c r="AKU644"/>
      <c r="AKV644"/>
      <c r="AKW644"/>
      <c r="AKX644"/>
      <c r="AKY644"/>
      <c r="AKZ644"/>
      <c r="ALA644"/>
      <c r="ALB644"/>
      <c r="ALC644"/>
      <c r="ALD644"/>
      <c r="ALE644"/>
      <c r="ALF644"/>
      <c r="ALG644"/>
      <c r="ALH644"/>
      <c r="ALI644"/>
      <c r="ALJ644"/>
      <c r="ALK644"/>
      <c r="ALL644"/>
      <c r="ALM644"/>
      <c r="ALN644"/>
      <c r="ALO644"/>
      <c r="ALP644"/>
      <c r="ALQ644"/>
      <c r="ALR644"/>
      <c r="ALS644"/>
      <c r="ALT644"/>
      <c r="ALU644"/>
      <c r="ALV644"/>
      <c r="ALW644"/>
      <c r="ALX644"/>
      <c r="ALY644"/>
      <c r="ALZ644"/>
      <c r="AMA644"/>
      <c r="AMB644"/>
      <c r="AMC644"/>
      <c r="AMD644"/>
      <c r="AME644"/>
      <c r="AMF644"/>
      <c r="AMG644"/>
      <c r="AMH644"/>
      <c r="AMI644"/>
      <c r="AMJ644"/>
    </row>
    <row r="645" spans="1:1024" ht="20" customHeight="1" x14ac:dyDescent="0.2">
      <c r="A645"/>
      <c r="B645"/>
      <c r="C645"/>
      <c r="D645"/>
      <c r="E645" s="2"/>
      <c r="F645" s="2"/>
      <c r="G645" s="271"/>
      <c r="H645" s="240"/>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c r="AAA645"/>
      <c r="AAB645"/>
      <c r="AAC645"/>
      <c r="AAD645"/>
      <c r="AAE645"/>
      <c r="AAF645"/>
      <c r="AAG645"/>
      <c r="AAH645"/>
      <c r="AAI645"/>
      <c r="AAJ645"/>
      <c r="AAK645"/>
      <c r="AAL645"/>
      <c r="AAM645"/>
      <c r="AAN645"/>
      <c r="AAO645"/>
      <c r="AAP645"/>
      <c r="AAQ645"/>
      <c r="AAR645"/>
      <c r="AAS645"/>
      <c r="AAT645"/>
      <c r="AAU645"/>
      <c r="AAV645"/>
      <c r="AAW645"/>
      <c r="AAX645"/>
      <c r="AAY645"/>
      <c r="AAZ645"/>
      <c r="ABA645"/>
      <c r="ABB645"/>
      <c r="ABC645"/>
      <c r="ABD645"/>
      <c r="ABE645"/>
      <c r="ABF645"/>
      <c r="ABG645"/>
      <c r="ABH645"/>
      <c r="ABI645"/>
      <c r="ABJ645"/>
      <c r="ABK645"/>
      <c r="ABL645"/>
      <c r="ABM645"/>
      <c r="ABN645"/>
      <c r="ABO645"/>
      <c r="ABP645"/>
      <c r="ABQ645"/>
      <c r="ABR645"/>
      <c r="ABS645"/>
      <c r="ABT645"/>
      <c r="ABU645"/>
      <c r="ABV645"/>
      <c r="ABW645"/>
      <c r="ABX645"/>
      <c r="ABY645"/>
      <c r="ABZ645"/>
      <c r="ACA645"/>
      <c r="ACB645"/>
      <c r="ACC645"/>
      <c r="ACD645"/>
      <c r="ACE645"/>
      <c r="ACF645"/>
      <c r="ACG645"/>
      <c r="ACH645"/>
      <c r="ACI645"/>
      <c r="ACJ645"/>
      <c r="ACK645"/>
      <c r="ACL645"/>
      <c r="ACM645"/>
      <c r="ACN645"/>
      <c r="ACO645"/>
      <c r="ACP645"/>
      <c r="ACQ645"/>
      <c r="ACR645"/>
      <c r="ACS645"/>
      <c r="ACT645"/>
      <c r="ACU645"/>
      <c r="ACV645"/>
      <c r="ACW645"/>
      <c r="ACX645"/>
      <c r="ACY645"/>
      <c r="ACZ645"/>
      <c r="ADA645"/>
      <c r="ADB645"/>
      <c r="ADC645"/>
      <c r="ADD645"/>
      <c r="ADE645"/>
      <c r="ADF645"/>
      <c r="ADG645"/>
      <c r="ADH645"/>
      <c r="ADI645"/>
      <c r="ADJ645"/>
      <c r="ADK645"/>
      <c r="ADL645"/>
      <c r="ADM645"/>
      <c r="ADN645"/>
      <c r="ADO645"/>
      <c r="ADP645"/>
      <c r="ADQ645"/>
      <c r="ADR645"/>
      <c r="ADS645"/>
      <c r="ADT645"/>
      <c r="ADU645"/>
      <c r="ADV645"/>
      <c r="ADW645"/>
      <c r="ADX645"/>
      <c r="ADY645"/>
      <c r="ADZ645"/>
      <c r="AEA645"/>
      <c r="AEB645"/>
      <c r="AEC645"/>
      <c r="AED645"/>
      <c r="AEE645"/>
      <c r="AEF645"/>
      <c r="AEG645"/>
      <c r="AEH645"/>
      <c r="AEI645"/>
      <c r="AEJ645"/>
      <c r="AEK645"/>
      <c r="AEL645"/>
      <c r="AEM645"/>
      <c r="AEN645"/>
      <c r="AEO645"/>
      <c r="AEP645"/>
      <c r="AEQ645"/>
      <c r="AER645"/>
      <c r="AES645"/>
      <c r="AET645"/>
      <c r="AEU645"/>
      <c r="AEV645"/>
      <c r="AEW645"/>
      <c r="AEX645"/>
      <c r="AEY645"/>
      <c r="AEZ645"/>
      <c r="AFA645"/>
      <c r="AFB645"/>
      <c r="AFC645"/>
      <c r="AFD645"/>
      <c r="AFE645"/>
      <c r="AFF645"/>
      <c r="AFG645"/>
      <c r="AFH645"/>
      <c r="AFI645"/>
      <c r="AFJ645"/>
      <c r="AFK645"/>
      <c r="AFL645"/>
      <c r="AFM645"/>
      <c r="AFN645"/>
      <c r="AFO645"/>
      <c r="AFP645"/>
      <c r="AFQ645"/>
      <c r="AFR645"/>
      <c r="AFS645"/>
      <c r="AFT645"/>
      <c r="AFU645"/>
      <c r="AFV645"/>
      <c r="AFW645"/>
      <c r="AFX645"/>
      <c r="AFY645"/>
      <c r="AFZ645"/>
      <c r="AGA645"/>
      <c r="AGB645"/>
      <c r="AGC645"/>
      <c r="AGD645"/>
      <c r="AGE645"/>
      <c r="AGF645"/>
      <c r="AGG645"/>
      <c r="AGH645"/>
      <c r="AGI645"/>
      <c r="AGJ645"/>
      <c r="AGK645"/>
      <c r="AGL645"/>
      <c r="AGM645"/>
      <c r="AGN645"/>
      <c r="AGO645"/>
      <c r="AGP645"/>
      <c r="AGQ645"/>
      <c r="AGR645"/>
      <c r="AGS645"/>
      <c r="AGT645"/>
      <c r="AGU645"/>
      <c r="AGV645"/>
      <c r="AGW645"/>
      <c r="AGX645"/>
      <c r="AGY645"/>
      <c r="AGZ645"/>
      <c r="AHA645"/>
      <c r="AHB645"/>
      <c r="AHC645"/>
      <c r="AHD645"/>
      <c r="AHE645"/>
      <c r="AHF645"/>
      <c r="AHG645"/>
      <c r="AHH645"/>
      <c r="AHI645"/>
      <c r="AHJ645"/>
      <c r="AHK645"/>
      <c r="AHL645"/>
      <c r="AHM645"/>
      <c r="AHN645"/>
      <c r="AHO645"/>
      <c r="AHP645"/>
      <c r="AHQ645"/>
      <c r="AHR645"/>
      <c r="AHS645"/>
      <c r="AHT645"/>
      <c r="AHU645"/>
      <c r="AHV645"/>
      <c r="AHW645"/>
      <c r="AHX645"/>
      <c r="AHY645"/>
      <c r="AHZ645"/>
      <c r="AIA645"/>
      <c r="AIB645"/>
      <c r="AIC645"/>
      <c r="AID645"/>
      <c r="AIE645"/>
      <c r="AIF645"/>
      <c r="AIG645"/>
      <c r="AIH645"/>
      <c r="AII645"/>
      <c r="AIJ645"/>
      <c r="AIK645"/>
      <c r="AIL645"/>
      <c r="AIM645"/>
      <c r="AIN645"/>
      <c r="AIO645"/>
      <c r="AIP645"/>
      <c r="AIQ645"/>
      <c r="AIR645"/>
      <c r="AIS645"/>
      <c r="AIT645"/>
      <c r="AIU645"/>
      <c r="AIV645"/>
      <c r="AIW645"/>
      <c r="AIX645"/>
      <c r="AIY645"/>
      <c r="AIZ645"/>
      <c r="AJA645"/>
      <c r="AJB645"/>
      <c r="AJC645"/>
      <c r="AJD645"/>
      <c r="AJE645"/>
      <c r="AJF645"/>
      <c r="AJG645"/>
      <c r="AJH645"/>
      <c r="AJI645"/>
      <c r="AJJ645"/>
      <c r="AJK645"/>
      <c r="AJL645"/>
      <c r="AJM645"/>
      <c r="AJN645"/>
      <c r="AJO645"/>
      <c r="AJP645"/>
      <c r="AJQ645"/>
      <c r="AJR645"/>
      <c r="AJS645"/>
      <c r="AJT645"/>
      <c r="AJU645"/>
      <c r="AJV645"/>
      <c r="AJW645"/>
      <c r="AJX645"/>
      <c r="AJY645"/>
      <c r="AJZ645"/>
      <c r="AKA645"/>
      <c r="AKB645"/>
      <c r="AKC645"/>
      <c r="AKD645"/>
      <c r="AKE645"/>
      <c r="AKF645"/>
      <c r="AKG645"/>
      <c r="AKH645"/>
      <c r="AKI645"/>
      <c r="AKJ645"/>
      <c r="AKK645"/>
      <c r="AKL645"/>
      <c r="AKM645"/>
      <c r="AKN645"/>
      <c r="AKO645"/>
      <c r="AKP645"/>
      <c r="AKQ645"/>
      <c r="AKR645"/>
      <c r="AKS645"/>
      <c r="AKT645"/>
      <c r="AKU645"/>
      <c r="AKV645"/>
      <c r="AKW645"/>
      <c r="AKX645"/>
      <c r="AKY645"/>
      <c r="AKZ645"/>
      <c r="ALA645"/>
      <c r="ALB645"/>
      <c r="ALC645"/>
      <c r="ALD645"/>
      <c r="ALE645"/>
      <c r="ALF645"/>
      <c r="ALG645"/>
      <c r="ALH645"/>
      <c r="ALI645"/>
      <c r="ALJ645"/>
      <c r="ALK645"/>
      <c r="ALL645"/>
      <c r="ALM645"/>
      <c r="ALN645"/>
      <c r="ALO645"/>
      <c r="ALP645"/>
      <c r="ALQ645"/>
      <c r="ALR645"/>
      <c r="ALS645"/>
      <c r="ALT645"/>
      <c r="ALU645"/>
      <c r="ALV645"/>
      <c r="ALW645"/>
      <c r="ALX645"/>
      <c r="ALY645"/>
      <c r="ALZ645"/>
      <c r="AMA645"/>
      <c r="AMB645"/>
      <c r="AMC645"/>
      <c r="AMD645"/>
      <c r="AME645"/>
      <c r="AMF645"/>
      <c r="AMG645"/>
      <c r="AMH645"/>
      <c r="AMI645"/>
      <c r="AMJ645"/>
    </row>
    <row r="646" spans="1:1024" ht="20" customHeight="1" x14ac:dyDescent="0.2">
      <c r="A646"/>
      <c r="B646"/>
      <c r="C646"/>
      <c r="D646"/>
      <c r="E646" s="2"/>
      <c r="F646" s="2"/>
      <c r="G646" s="271"/>
      <c r="H646" s="240"/>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c r="AAA646"/>
      <c r="AAB646"/>
      <c r="AAC646"/>
      <c r="AAD646"/>
      <c r="AAE646"/>
      <c r="AAF646"/>
      <c r="AAG646"/>
      <c r="AAH646"/>
      <c r="AAI646"/>
      <c r="AAJ646"/>
      <c r="AAK646"/>
      <c r="AAL646"/>
      <c r="AAM646"/>
      <c r="AAN646"/>
      <c r="AAO646"/>
      <c r="AAP646"/>
      <c r="AAQ646"/>
      <c r="AAR646"/>
      <c r="AAS646"/>
      <c r="AAT646"/>
      <c r="AAU646"/>
      <c r="AAV646"/>
      <c r="AAW646"/>
      <c r="AAX646"/>
      <c r="AAY646"/>
      <c r="AAZ646"/>
      <c r="ABA646"/>
      <c r="ABB646"/>
      <c r="ABC646"/>
      <c r="ABD646"/>
      <c r="ABE646"/>
      <c r="ABF646"/>
      <c r="ABG646"/>
      <c r="ABH646"/>
      <c r="ABI646"/>
      <c r="ABJ646"/>
      <c r="ABK646"/>
      <c r="ABL646"/>
      <c r="ABM646"/>
      <c r="ABN646"/>
      <c r="ABO646"/>
      <c r="ABP646"/>
      <c r="ABQ646"/>
      <c r="ABR646"/>
      <c r="ABS646"/>
      <c r="ABT646"/>
      <c r="ABU646"/>
      <c r="ABV646"/>
      <c r="ABW646"/>
      <c r="ABX646"/>
      <c r="ABY646"/>
      <c r="ABZ646"/>
      <c r="ACA646"/>
      <c r="ACB646"/>
      <c r="ACC646"/>
      <c r="ACD646"/>
      <c r="ACE646"/>
      <c r="ACF646"/>
      <c r="ACG646"/>
      <c r="ACH646"/>
      <c r="ACI646"/>
      <c r="ACJ646"/>
      <c r="ACK646"/>
      <c r="ACL646"/>
      <c r="ACM646"/>
      <c r="ACN646"/>
      <c r="ACO646"/>
      <c r="ACP646"/>
      <c r="ACQ646"/>
      <c r="ACR646"/>
      <c r="ACS646"/>
      <c r="ACT646"/>
      <c r="ACU646"/>
      <c r="ACV646"/>
      <c r="ACW646"/>
      <c r="ACX646"/>
      <c r="ACY646"/>
      <c r="ACZ646"/>
      <c r="ADA646"/>
      <c r="ADB646"/>
      <c r="ADC646"/>
      <c r="ADD646"/>
      <c r="ADE646"/>
      <c r="ADF646"/>
      <c r="ADG646"/>
      <c r="ADH646"/>
      <c r="ADI646"/>
      <c r="ADJ646"/>
      <c r="ADK646"/>
      <c r="ADL646"/>
      <c r="ADM646"/>
      <c r="ADN646"/>
      <c r="ADO646"/>
      <c r="ADP646"/>
      <c r="ADQ646"/>
      <c r="ADR646"/>
      <c r="ADS646"/>
      <c r="ADT646"/>
      <c r="ADU646"/>
      <c r="ADV646"/>
      <c r="ADW646"/>
      <c r="ADX646"/>
      <c r="ADY646"/>
      <c r="ADZ646"/>
      <c r="AEA646"/>
      <c r="AEB646"/>
      <c r="AEC646"/>
      <c r="AED646"/>
      <c r="AEE646"/>
      <c r="AEF646"/>
      <c r="AEG646"/>
      <c r="AEH646"/>
      <c r="AEI646"/>
      <c r="AEJ646"/>
      <c r="AEK646"/>
      <c r="AEL646"/>
      <c r="AEM646"/>
      <c r="AEN646"/>
      <c r="AEO646"/>
      <c r="AEP646"/>
      <c r="AEQ646"/>
      <c r="AER646"/>
      <c r="AES646"/>
      <c r="AET646"/>
      <c r="AEU646"/>
      <c r="AEV646"/>
      <c r="AEW646"/>
      <c r="AEX646"/>
      <c r="AEY646"/>
      <c r="AEZ646"/>
      <c r="AFA646"/>
      <c r="AFB646"/>
      <c r="AFC646"/>
      <c r="AFD646"/>
      <c r="AFE646"/>
      <c r="AFF646"/>
      <c r="AFG646"/>
      <c r="AFH646"/>
      <c r="AFI646"/>
      <c r="AFJ646"/>
      <c r="AFK646"/>
      <c r="AFL646"/>
      <c r="AFM646"/>
      <c r="AFN646"/>
      <c r="AFO646"/>
      <c r="AFP646"/>
      <c r="AFQ646"/>
      <c r="AFR646"/>
      <c r="AFS646"/>
      <c r="AFT646"/>
      <c r="AFU646"/>
      <c r="AFV646"/>
      <c r="AFW646"/>
      <c r="AFX646"/>
      <c r="AFY646"/>
      <c r="AFZ646"/>
      <c r="AGA646"/>
      <c r="AGB646"/>
      <c r="AGC646"/>
      <c r="AGD646"/>
      <c r="AGE646"/>
      <c r="AGF646"/>
      <c r="AGG646"/>
      <c r="AGH646"/>
      <c r="AGI646"/>
      <c r="AGJ646"/>
      <c r="AGK646"/>
      <c r="AGL646"/>
      <c r="AGM646"/>
      <c r="AGN646"/>
      <c r="AGO646"/>
      <c r="AGP646"/>
      <c r="AGQ646"/>
      <c r="AGR646"/>
      <c r="AGS646"/>
      <c r="AGT646"/>
      <c r="AGU646"/>
      <c r="AGV646"/>
      <c r="AGW646"/>
      <c r="AGX646"/>
      <c r="AGY646"/>
      <c r="AGZ646"/>
      <c r="AHA646"/>
      <c r="AHB646"/>
      <c r="AHC646"/>
      <c r="AHD646"/>
      <c r="AHE646"/>
      <c r="AHF646"/>
      <c r="AHG646"/>
      <c r="AHH646"/>
      <c r="AHI646"/>
      <c r="AHJ646"/>
      <c r="AHK646"/>
      <c r="AHL646"/>
      <c r="AHM646"/>
      <c r="AHN646"/>
      <c r="AHO646"/>
      <c r="AHP646"/>
      <c r="AHQ646"/>
      <c r="AHR646"/>
      <c r="AHS646"/>
      <c r="AHT646"/>
      <c r="AHU646"/>
      <c r="AHV646"/>
      <c r="AHW646"/>
      <c r="AHX646"/>
      <c r="AHY646"/>
      <c r="AHZ646"/>
      <c r="AIA646"/>
      <c r="AIB646"/>
      <c r="AIC646"/>
      <c r="AID646"/>
      <c r="AIE646"/>
      <c r="AIF646"/>
      <c r="AIG646"/>
      <c r="AIH646"/>
      <c r="AII646"/>
      <c r="AIJ646"/>
      <c r="AIK646"/>
      <c r="AIL646"/>
      <c r="AIM646"/>
      <c r="AIN646"/>
      <c r="AIO646"/>
      <c r="AIP646"/>
      <c r="AIQ646"/>
      <c r="AIR646"/>
      <c r="AIS646"/>
      <c r="AIT646"/>
      <c r="AIU646"/>
      <c r="AIV646"/>
      <c r="AIW646"/>
      <c r="AIX646"/>
      <c r="AIY646"/>
      <c r="AIZ646"/>
      <c r="AJA646"/>
      <c r="AJB646"/>
      <c r="AJC646"/>
      <c r="AJD646"/>
      <c r="AJE646"/>
      <c r="AJF646"/>
      <c r="AJG646"/>
      <c r="AJH646"/>
      <c r="AJI646"/>
      <c r="AJJ646"/>
      <c r="AJK646"/>
      <c r="AJL646"/>
      <c r="AJM646"/>
      <c r="AJN646"/>
      <c r="AJO646"/>
      <c r="AJP646"/>
      <c r="AJQ646"/>
      <c r="AJR646"/>
      <c r="AJS646"/>
      <c r="AJT646"/>
      <c r="AJU646"/>
      <c r="AJV646"/>
      <c r="AJW646"/>
      <c r="AJX646"/>
      <c r="AJY646"/>
      <c r="AJZ646"/>
      <c r="AKA646"/>
      <c r="AKB646"/>
      <c r="AKC646"/>
      <c r="AKD646"/>
      <c r="AKE646"/>
      <c r="AKF646"/>
      <c r="AKG646"/>
      <c r="AKH646"/>
      <c r="AKI646"/>
      <c r="AKJ646"/>
      <c r="AKK646"/>
      <c r="AKL646"/>
      <c r="AKM646"/>
      <c r="AKN646"/>
      <c r="AKO646"/>
      <c r="AKP646"/>
      <c r="AKQ646"/>
      <c r="AKR646"/>
      <c r="AKS646"/>
      <c r="AKT646"/>
      <c r="AKU646"/>
      <c r="AKV646"/>
      <c r="AKW646"/>
      <c r="AKX646"/>
      <c r="AKY646"/>
      <c r="AKZ646"/>
      <c r="ALA646"/>
      <c r="ALB646"/>
      <c r="ALC646"/>
      <c r="ALD646"/>
      <c r="ALE646"/>
      <c r="ALF646"/>
      <c r="ALG646"/>
      <c r="ALH646"/>
      <c r="ALI646"/>
      <c r="ALJ646"/>
      <c r="ALK646"/>
      <c r="ALL646"/>
      <c r="ALM646"/>
      <c r="ALN646"/>
      <c r="ALO646"/>
      <c r="ALP646"/>
      <c r="ALQ646"/>
      <c r="ALR646"/>
      <c r="ALS646"/>
      <c r="ALT646"/>
      <c r="ALU646"/>
      <c r="ALV646"/>
      <c r="ALW646"/>
      <c r="ALX646"/>
      <c r="ALY646"/>
      <c r="ALZ646"/>
      <c r="AMA646"/>
      <c r="AMB646"/>
      <c r="AMC646"/>
      <c r="AMD646"/>
      <c r="AME646"/>
      <c r="AMF646"/>
      <c r="AMG646"/>
      <c r="AMH646"/>
      <c r="AMI646"/>
      <c r="AMJ646"/>
    </row>
    <row r="647" spans="1:1024" ht="20" customHeight="1" x14ac:dyDescent="0.2">
      <c r="A647"/>
      <c r="B647"/>
      <c r="C647"/>
      <c r="D647"/>
      <c r="E647" s="2"/>
      <c r="F647" s="2"/>
      <c r="G647" s="271"/>
      <c r="H647" s="240"/>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c r="IW647"/>
      <c r="IX647"/>
      <c r="IY647"/>
      <c r="IZ647"/>
      <c r="JA647"/>
      <c r="JB647"/>
      <c r="JC647"/>
      <c r="JD647"/>
      <c r="JE647"/>
      <c r="JF647"/>
      <c r="JG647"/>
      <c r="JH647"/>
      <c r="JI647"/>
      <c r="JJ647"/>
      <c r="JK647"/>
      <c r="JL647"/>
      <c r="JM647"/>
      <c r="JN647"/>
      <c r="JO647"/>
      <c r="JP647"/>
      <c r="JQ647"/>
      <c r="JR647"/>
      <c r="JS647"/>
      <c r="JT647"/>
      <c r="JU647"/>
      <c r="JV647"/>
      <c r="JW647"/>
      <c r="JX647"/>
      <c r="JY647"/>
      <c r="JZ647"/>
      <c r="KA647"/>
      <c r="KB647"/>
      <c r="KC647"/>
      <c r="KD647"/>
      <c r="KE647"/>
      <c r="KF647"/>
      <c r="KG647"/>
      <c r="KH647"/>
      <c r="KI647"/>
      <c r="KJ647"/>
      <c r="KK647"/>
      <c r="KL647"/>
      <c r="KM647"/>
      <c r="KN647"/>
      <c r="KO647"/>
      <c r="KP647"/>
      <c r="KQ647"/>
      <c r="KR647"/>
      <c r="KS647"/>
      <c r="KT647"/>
      <c r="KU647"/>
      <c r="KV647"/>
      <c r="KW647"/>
      <c r="KX647"/>
      <c r="KY647"/>
      <c r="KZ647"/>
      <c r="LA647"/>
      <c r="LB647"/>
      <c r="LC647"/>
      <c r="LD647"/>
      <c r="LE647"/>
      <c r="LF647"/>
      <c r="LG647"/>
      <c r="LH647"/>
      <c r="LI647"/>
      <c r="LJ647"/>
      <c r="LK647"/>
      <c r="LL647"/>
      <c r="LM647"/>
      <c r="LN647"/>
      <c r="LO647"/>
      <c r="LP647"/>
      <c r="LQ647"/>
      <c r="LR647"/>
      <c r="LS647"/>
      <c r="LT647"/>
      <c r="LU647"/>
      <c r="LV647"/>
      <c r="LW647"/>
      <c r="LX647"/>
      <c r="LY647"/>
      <c r="LZ647"/>
      <c r="MA647"/>
      <c r="MB647"/>
      <c r="MC647"/>
      <c r="MD647"/>
      <c r="ME647"/>
      <c r="MF647"/>
      <c r="MG647"/>
      <c r="MH647"/>
      <c r="MI647"/>
      <c r="MJ647"/>
      <c r="MK647"/>
      <c r="ML647"/>
      <c r="MM647"/>
      <c r="MN647"/>
      <c r="MO647"/>
      <c r="MP647"/>
      <c r="MQ647"/>
      <c r="MR647"/>
      <c r="MS647"/>
      <c r="MT647"/>
      <c r="MU647"/>
      <c r="MV647"/>
      <c r="MW647"/>
      <c r="MX647"/>
      <c r="MY647"/>
      <c r="MZ647"/>
      <c r="NA647"/>
      <c r="NB647"/>
      <c r="NC647"/>
      <c r="ND647"/>
      <c r="NE647"/>
      <c r="NF647"/>
      <c r="NG647"/>
      <c r="NH647"/>
      <c r="NI647"/>
      <c r="NJ647"/>
      <c r="NK647"/>
      <c r="NL647"/>
      <c r="NM647"/>
      <c r="NN647"/>
      <c r="NO647"/>
      <c r="NP647"/>
      <c r="NQ647"/>
      <c r="NR647"/>
      <c r="NS647"/>
      <c r="NT647"/>
      <c r="NU647"/>
      <c r="NV647"/>
      <c r="NW647"/>
      <c r="NX647"/>
      <c r="NY647"/>
      <c r="NZ647"/>
      <c r="OA647"/>
      <c r="OB647"/>
      <c r="OC647"/>
      <c r="OD647"/>
      <c r="OE647"/>
      <c r="OF647"/>
      <c r="OG647"/>
      <c r="OH647"/>
      <c r="OI647"/>
      <c r="OJ647"/>
      <c r="OK647"/>
      <c r="OL647"/>
      <c r="OM647"/>
      <c r="ON647"/>
      <c r="OO647"/>
      <c r="OP647"/>
      <c r="OQ647"/>
      <c r="OR647"/>
      <c r="OS647"/>
      <c r="OT647"/>
      <c r="OU647"/>
      <c r="OV647"/>
      <c r="OW647"/>
      <c r="OX647"/>
      <c r="OY647"/>
      <c r="OZ647"/>
      <c r="PA647"/>
      <c r="PB647"/>
      <c r="PC647"/>
      <c r="PD647"/>
      <c r="PE647"/>
      <c r="PF647"/>
      <c r="PG647"/>
      <c r="PH647"/>
      <c r="PI647"/>
      <c r="PJ647"/>
      <c r="PK647"/>
      <c r="PL647"/>
      <c r="PM647"/>
      <c r="PN647"/>
      <c r="PO647"/>
      <c r="PP647"/>
      <c r="PQ647"/>
      <c r="PR647"/>
      <c r="PS647"/>
      <c r="PT647"/>
      <c r="PU647"/>
      <c r="PV647"/>
      <c r="PW647"/>
      <c r="PX647"/>
      <c r="PY647"/>
      <c r="PZ647"/>
      <c r="QA647"/>
      <c r="QB647"/>
      <c r="QC647"/>
      <c r="QD647"/>
      <c r="QE647"/>
      <c r="QF647"/>
      <c r="QG647"/>
      <c r="QH647"/>
      <c r="QI647"/>
      <c r="QJ647"/>
      <c r="QK647"/>
      <c r="QL647"/>
      <c r="QM647"/>
      <c r="QN647"/>
      <c r="QO647"/>
      <c r="QP647"/>
      <c r="QQ647"/>
      <c r="QR647"/>
      <c r="QS647"/>
      <c r="QT647"/>
      <c r="QU647"/>
      <c r="QV647"/>
      <c r="QW647"/>
      <c r="QX647"/>
      <c r="QY647"/>
      <c r="QZ647"/>
      <c r="RA647"/>
      <c r="RB647"/>
      <c r="RC647"/>
      <c r="RD647"/>
      <c r="RE647"/>
      <c r="RF647"/>
      <c r="RG647"/>
      <c r="RH647"/>
      <c r="RI647"/>
      <c r="RJ647"/>
      <c r="RK647"/>
      <c r="RL647"/>
      <c r="RM647"/>
      <c r="RN647"/>
      <c r="RO647"/>
      <c r="RP647"/>
      <c r="RQ647"/>
      <c r="RR647"/>
      <c r="RS647"/>
      <c r="RT647"/>
      <c r="RU647"/>
      <c r="RV647"/>
      <c r="RW647"/>
      <c r="RX647"/>
      <c r="RY647"/>
      <c r="RZ647"/>
      <c r="SA647"/>
      <c r="SB647"/>
      <c r="SC647"/>
      <c r="SD647"/>
      <c r="SE647"/>
      <c r="SF647"/>
      <c r="SG647"/>
      <c r="SH647"/>
      <c r="SI647"/>
      <c r="SJ647"/>
      <c r="SK647"/>
      <c r="SL647"/>
      <c r="SM647"/>
      <c r="SN647"/>
      <c r="SO647"/>
      <c r="SP647"/>
      <c r="SQ647"/>
      <c r="SR647"/>
      <c r="SS647"/>
      <c r="ST647"/>
      <c r="SU647"/>
      <c r="SV647"/>
      <c r="SW647"/>
      <c r="SX647"/>
      <c r="SY647"/>
      <c r="SZ647"/>
      <c r="TA647"/>
      <c r="TB647"/>
      <c r="TC647"/>
      <c r="TD647"/>
      <c r="TE647"/>
      <c r="TF647"/>
      <c r="TG647"/>
      <c r="TH647"/>
      <c r="TI647"/>
      <c r="TJ647"/>
      <c r="TK647"/>
      <c r="TL647"/>
      <c r="TM647"/>
      <c r="TN647"/>
      <c r="TO647"/>
      <c r="TP647"/>
      <c r="TQ647"/>
      <c r="TR647"/>
      <c r="TS647"/>
      <c r="TT647"/>
      <c r="TU647"/>
      <c r="TV647"/>
      <c r="TW647"/>
      <c r="TX647"/>
      <c r="TY647"/>
      <c r="TZ647"/>
      <c r="UA647"/>
      <c r="UB647"/>
      <c r="UC647"/>
      <c r="UD647"/>
      <c r="UE647"/>
      <c r="UF647"/>
      <c r="UG647"/>
      <c r="UH647"/>
      <c r="UI647"/>
      <c r="UJ647"/>
      <c r="UK647"/>
      <c r="UL647"/>
      <c r="UM647"/>
      <c r="UN647"/>
      <c r="UO647"/>
      <c r="UP647"/>
      <c r="UQ647"/>
      <c r="UR647"/>
      <c r="US647"/>
      <c r="UT647"/>
      <c r="UU647"/>
      <c r="UV647"/>
      <c r="UW647"/>
      <c r="UX647"/>
      <c r="UY647"/>
      <c r="UZ647"/>
      <c r="VA647"/>
      <c r="VB647"/>
      <c r="VC647"/>
      <c r="VD647"/>
      <c r="VE647"/>
      <c r="VF647"/>
      <c r="VG647"/>
      <c r="VH647"/>
      <c r="VI647"/>
      <c r="VJ647"/>
      <c r="VK647"/>
      <c r="VL647"/>
      <c r="VM647"/>
      <c r="VN647"/>
      <c r="VO647"/>
      <c r="VP647"/>
      <c r="VQ647"/>
      <c r="VR647"/>
      <c r="VS647"/>
      <c r="VT647"/>
      <c r="VU647"/>
      <c r="VV647"/>
      <c r="VW647"/>
      <c r="VX647"/>
      <c r="VY647"/>
      <c r="VZ647"/>
      <c r="WA647"/>
      <c r="WB647"/>
      <c r="WC647"/>
      <c r="WD647"/>
      <c r="WE647"/>
      <c r="WF647"/>
      <c r="WG647"/>
      <c r="WH647"/>
      <c r="WI647"/>
      <c r="WJ647"/>
      <c r="WK647"/>
      <c r="WL647"/>
      <c r="WM647"/>
      <c r="WN647"/>
      <c r="WO647"/>
      <c r="WP647"/>
      <c r="WQ647"/>
      <c r="WR647"/>
      <c r="WS647"/>
      <c r="WT647"/>
      <c r="WU647"/>
      <c r="WV647"/>
      <c r="WW647"/>
      <c r="WX647"/>
      <c r="WY647"/>
      <c r="WZ647"/>
      <c r="XA647"/>
      <c r="XB647"/>
      <c r="XC647"/>
      <c r="XD647"/>
      <c r="XE647"/>
      <c r="XF647"/>
      <c r="XG647"/>
      <c r="XH647"/>
      <c r="XI647"/>
      <c r="XJ647"/>
      <c r="XK647"/>
      <c r="XL647"/>
      <c r="XM647"/>
      <c r="XN647"/>
      <c r="XO647"/>
      <c r="XP647"/>
      <c r="XQ647"/>
      <c r="XR647"/>
      <c r="XS647"/>
      <c r="XT647"/>
      <c r="XU647"/>
      <c r="XV647"/>
      <c r="XW647"/>
      <c r="XX647"/>
      <c r="XY647"/>
      <c r="XZ647"/>
      <c r="YA647"/>
      <c r="YB647"/>
      <c r="YC647"/>
      <c r="YD647"/>
      <c r="YE647"/>
      <c r="YF647"/>
      <c r="YG647"/>
      <c r="YH647"/>
      <c r="YI647"/>
      <c r="YJ647"/>
      <c r="YK647"/>
      <c r="YL647"/>
      <c r="YM647"/>
      <c r="YN647"/>
      <c r="YO647"/>
      <c r="YP647"/>
      <c r="YQ647"/>
      <c r="YR647"/>
      <c r="YS647"/>
      <c r="YT647"/>
      <c r="YU647"/>
      <c r="YV647"/>
      <c r="YW647"/>
      <c r="YX647"/>
      <c r="YY647"/>
      <c r="YZ647"/>
      <c r="ZA647"/>
      <c r="ZB647"/>
      <c r="ZC647"/>
      <c r="ZD647"/>
      <c r="ZE647"/>
      <c r="ZF647"/>
      <c r="ZG647"/>
      <c r="ZH647"/>
      <c r="ZI647"/>
      <c r="ZJ647"/>
      <c r="ZK647"/>
      <c r="ZL647"/>
      <c r="ZM647"/>
      <c r="ZN647"/>
      <c r="ZO647"/>
      <c r="ZP647"/>
      <c r="ZQ647"/>
      <c r="ZR647"/>
      <c r="ZS647"/>
      <c r="ZT647"/>
      <c r="ZU647"/>
      <c r="ZV647"/>
      <c r="ZW647"/>
      <c r="ZX647"/>
      <c r="ZY647"/>
      <c r="ZZ647"/>
      <c r="AAA647"/>
      <c r="AAB647"/>
      <c r="AAC647"/>
      <c r="AAD647"/>
      <c r="AAE647"/>
      <c r="AAF647"/>
      <c r="AAG647"/>
      <c r="AAH647"/>
      <c r="AAI647"/>
      <c r="AAJ647"/>
      <c r="AAK647"/>
      <c r="AAL647"/>
      <c r="AAM647"/>
      <c r="AAN647"/>
      <c r="AAO647"/>
      <c r="AAP647"/>
      <c r="AAQ647"/>
      <c r="AAR647"/>
      <c r="AAS647"/>
      <c r="AAT647"/>
      <c r="AAU647"/>
      <c r="AAV647"/>
      <c r="AAW647"/>
      <c r="AAX647"/>
      <c r="AAY647"/>
      <c r="AAZ647"/>
      <c r="ABA647"/>
      <c r="ABB647"/>
      <c r="ABC647"/>
      <c r="ABD647"/>
      <c r="ABE647"/>
      <c r="ABF647"/>
      <c r="ABG647"/>
      <c r="ABH647"/>
      <c r="ABI647"/>
      <c r="ABJ647"/>
      <c r="ABK647"/>
      <c r="ABL647"/>
      <c r="ABM647"/>
      <c r="ABN647"/>
      <c r="ABO647"/>
      <c r="ABP647"/>
      <c r="ABQ647"/>
      <c r="ABR647"/>
      <c r="ABS647"/>
      <c r="ABT647"/>
      <c r="ABU647"/>
      <c r="ABV647"/>
      <c r="ABW647"/>
      <c r="ABX647"/>
      <c r="ABY647"/>
      <c r="ABZ647"/>
      <c r="ACA647"/>
      <c r="ACB647"/>
      <c r="ACC647"/>
      <c r="ACD647"/>
      <c r="ACE647"/>
      <c r="ACF647"/>
      <c r="ACG647"/>
      <c r="ACH647"/>
      <c r="ACI647"/>
      <c r="ACJ647"/>
      <c r="ACK647"/>
      <c r="ACL647"/>
      <c r="ACM647"/>
      <c r="ACN647"/>
      <c r="ACO647"/>
      <c r="ACP647"/>
      <c r="ACQ647"/>
      <c r="ACR647"/>
      <c r="ACS647"/>
      <c r="ACT647"/>
      <c r="ACU647"/>
      <c r="ACV647"/>
      <c r="ACW647"/>
      <c r="ACX647"/>
      <c r="ACY647"/>
      <c r="ACZ647"/>
      <c r="ADA647"/>
      <c r="ADB647"/>
      <c r="ADC647"/>
      <c r="ADD647"/>
      <c r="ADE647"/>
      <c r="ADF647"/>
      <c r="ADG647"/>
      <c r="ADH647"/>
      <c r="ADI647"/>
      <c r="ADJ647"/>
      <c r="ADK647"/>
      <c r="ADL647"/>
      <c r="ADM647"/>
      <c r="ADN647"/>
      <c r="ADO647"/>
      <c r="ADP647"/>
      <c r="ADQ647"/>
      <c r="ADR647"/>
      <c r="ADS647"/>
      <c r="ADT647"/>
      <c r="ADU647"/>
      <c r="ADV647"/>
      <c r="ADW647"/>
      <c r="ADX647"/>
      <c r="ADY647"/>
      <c r="ADZ647"/>
      <c r="AEA647"/>
      <c r="AEB647"/>
      <c r="AEC647"/>
      <c r="AED647"/>
      <c r="AEE647"/>
      <c r="AEF647"/>
      <c r="AEG647"/>
      <c r="AEH647"/>
      <c r="AEI647"/>
      <c r="AEJ647"/>
      <c r="AEK647"/>
      <c r="AEL647"/>
      <c r="AEM647"/>
      <c r="AEN647"/>
      <c r="AEO647"/>
      <c r="AEP647"/>
      <c r="AEQ647"/>
      <c r="AER647"/>
      <c r="AES647"/>
      <c r="AET647"/>
      <c r="AEU647"/>
      <c r="AEV647"/>
      <c r="AEW647"/>
      <c r="AEX647"/>
      <c r="AEY647"/>
      <c r="AEZ647"/>
      <c r="AFA647"/>
      <c r="AFB647"/>
      <c r="AFC647"/>
      <c r="AFD647"/>
      <c r="AFE647"/>
      <c r="AFF647"/>
      <c r="AFG647"/>
      <c r="AFH647"/>
      <c r="AFI647"/>
      <c r="AFJ647"/>
      <c r="AFK647"/>
      <c r="AFL647"/>
      <c r="AFM647"/>
      <c r="AFN647"/>
      <c r="AFO647"/>
      <c r="AFP647"/>
      <c r="AFQ647"/>
      <c r="AFR647"/>
      <c r="AFS647"/>
      <c r="AFT647"/>
      <c r="AFU647"/>
      <c r="AFV647"/>
      <c r="AFW647"/>
      <c r="AFX647"/>
      <c r="AFY647"/>
      <c r="AFZ647"/>
      <c r="AGA647"/>
      <c r="AGB647"/>
      <c r="AGC647"/>
      <c r="AGD647"/>
      <c r="AGE647"/>
      <c r="AGF647"/>
      <c r="AGG647"/>
      <c r="AGH647"/>
      <c r="AGI647"/>
      <c r="AGJ647"/>
      <c r="AGK647"/>
      <c r="AGL647"/>
      <c r="AGM647"/>
      <c r="AGN647"/>
      <c r="AGO647"/>
      <c r="AGP647"/>
      <c r="AGQ647"/>
      <c r="AGR647"/>
      <c r="AGS647"/>
      <c r="AGT647"/>
      <c r="AGU647"/>
      <c r="AGV647"/>
      <c r="AGW647"/>
      <c r="AGX647"/>
      <c r="AGY647"/>
      <c r="AGZ647"/>
      <c r="AHA647"/>
      <c r="AHB647"/>
      <c r="AHC647"/>
      <c r="AHD647"/>
      <c r="AHE647"/>
      <c r="AHF647"/>
      <c r="AHG647"/>
      <c r="AHH647"/>
      <c r="AHI647"/>
      <c r="AHJ647"/>
      <c r="AHK647"/>
      <c r="AHL647"/>
      <c r="AHM647"/>
      <c r="AHN647"/>
      <c r="AHO647"/>
      <c r="AHP647"/>
      <c r="AHQ647"/>
      <c r="AHR647"/>
      <c r="AHS647"/>
      <c r="AHT647"/>
      <c r="AHU647"/>
      <c r="AHV647"/>
      <c r="AHW647"/>
      <c r="AHX647"/>
      <c r="AHY647"/>
      <c r="AHZ647"/>
      <c r="AIA647"/>
      <c r="AIB647"/>
      <c r="AIC647"/>
      <c r="AID647"/>
      <c r="AIE647"/>
      <c r="AIF647"/>
      <c r="AIG647"/>
      <c r="AIH647"/>
      <c r="AII647"/>
      <c r="AIJ647"/>
      <c r="AIK647"/>
      <c r="AIL647"/>
      <c r="AIM647"/>
      <c r="AIN647"/>
      <c r="AIO647"/>
      <c r="AIP647"/>
      <c r="AIQ647"/>
      <c r="AIR647"/>
      <c r="AIS647"/>
      <c r="AIT647"/>
      <c r="AIU647"/>
      <c r="AIV647"/>
      <c r="AIW647"/>
      <c r="AIX647"/>
      <c r="AIY647"/>
      <c r="AIZ647"/>
      <c r="AJA647"/>
      <c r="AJB647"/>
      <c r="AJC647"/>
      <c r="AJD647"/>
      <c r="AJE647"/>
      <c r="AJF647"/>
      <c r="AJG647"/>
      <c r="AJH647"/>
      <c r="AJI647"/>
      <c r="AJJ647"/>
      <c r="AJK647"/>
      <c r="AJL647"/>
      <c r="AJM647"/>
      <c r="AJN647"/>
      <c r="AJO647"/>
      <c r="AJP647"/>
      <c r="AJQ647"/>
      <c r="AJR647"/>
      <c r="AJS647"/>
      <c r="AJT647"/>
      <c r="AJU647"/>
      <c r="AJV647"/>
      <c r="AJW647"/>
      <c r="AJX647"/>
      <c r="AJY647"/>
      <c r="AJZ647"/>
      <c r="AKA647"/>
      <c r="AKB647"/>
      <c r="AKC647"/>
      <c r="AKD647"/>
      <c r="AKE647"/>
      <c r="AKF647"/>
      <c r="AKG647"/>
      <c r="AKH647"/>
      <c r="AKI647"/>
      <c r="AKJ647"/>
      <c r="AKK647"/>
      <c r="AKL647"/>
      <c r="AKM647"/>
      <c r="AKN647"/>
      <c r="AKO647"/>
      <c r="AKP647"/>
      <c r="AKQ647"/>
      <c r="AKR647"/>
      <c r="AKS647"/>
      <c r="AKT647"/>
      <c r="AKU647"/>
      <c r="AKV647"/>
      <c r="AKW647"/>
      <c r="AKX647"/>
      <c r="AKY647"/>
      <c r="AKZ647"/>
      <c r="ALA647"/>
      <c r="ALB647"/>
      <c r="ALC647"/>
      <c r="ALD647"/>
      <c r="ALE647"/>
      <c r="ALF647"/>
      <c r="ALG647"/>
      <c r="ALH647"/>
      <c r="ALI647"/>
      <c r="ALJ647"/>
      <c r="ALK647"/>
      <c r="ALL647"/>
      <c r="ALM647"/>
      <c r="ALN647"/>
      <c r="ALO647"/>
      <c r="ALP647"/>
      <c r="ALQ647"/>
      <c r="ALR647"/>
      <c r="ALS647"/>
      <c r="ALT647"/>
      <c r="ALU647"/>
      <c r="ALV647"/>
      <c r="ALW647"/>
      <c r="ALX647"/>
      <c r="ALY647"/>
      <c r="ALZ647"/>
      <c r="AMA647"/>
      <c r="AMB647"/>
      <c r="AMC647"/>
      <c r="AMD647"/>
      <c r="AME647"/>
      <c r="AMF647"/>
      <c r="AMG647"/>
      <c r="AMH647"/>
      <c r="AMI647"/>
      <c r="AMJ647"/>
    </row>
    <row r="648" spans="1:1024" ht="20" customHeight="1" x14ac:dyDescent="0.2">
      <c r="A648"/>
      <c r="B648"/>
      <c r="C648"/>
      <c r="D648"/>
      <c r="E648" s="2"/>
      <c r="F648" s="2"/>
      <c r="G648" s="271"/>
      <c r="H648" s="240"/>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c r="AAA648"/>
      <c r="AAB648"/>
      <c r="AAC648"/>
      <c r="AAD648"/>
      <c r="AAE648"/>
      <c r="AAF648"/>
      <c r="AAG648"/>
      <c r="AAH648"/>
      <c r="AAI648"/>
      <c r="AAJ648"/>
      <c r="AAK648"/>
      <c r="AAL648"/>
      <c r="AAM648"/>
      <c r="AAN648"/>
      <c r="AAO648"/>
      <c r="AAP648"/>
      <c r="AAQ648"/>
      <c r="AAR648"/>
      <c r="AAS648"/>
      <c r="AAT648"/>
      <c r="AAU648"/>
      <c r="AAV648"/>
      <c r="AAW648"/>
      <c r="AAX648"/>
      <c r="AAY648"/>
      <c r="AAZ648"/>
      <c r="ABA648"/>
      <c r="ABB648"/>
      <c r="ABC648"/>
      <c r="ABD648"/>
      <c r="ABE648"/>
      <c r="ABF648"/>
      <c r="ABG648"/>
      <c r="ABH648"/>
      <c r="ABI648"/>
      <c r="ABJ648"/>
      <c r="ABK648"/>
      <c r="ABL648"/>
      <c r="ABM648"/>
      <c r="ABN648"/>
      <c r="ABO648"/>
      <c r="ABP648"/>
      <c r="ABQ648"/>
      <c r="ABR648"/>
      <c r="ABS648"/>
      <c r="ABT648"/>
      <c r="ABU648"/>
      <c r="ABV648"/>
      <c r="ABW648"/>
      <c r="ABX648"/>
      <c r="ABY648"/>
      <c r="ABZ648"/>
      <c r="ACA648"/>
      <c r="ACB648"/>
      <c r="ACC648"/>
      <c r="ACD648"/>
      <c r="ACE648"/>
      <c r="ACF648"/>
      <c r="ACG648"/>
      <c r="ACH648"/>
      <c r="ACI648"/>
      <c r="ACJ648"/>
      <c r="ACK648"/>
      <c r="ACL648"/>
      <c r="ACM648"/>
      <c r="ACN648"/>
      <c r="ACO648"/>
      <c r="ACP648"/>
      <c r="ACQ648"/>
      <c r="ACR648"/>
      <c r="ACS648"/>
      <c r="ACT648"/>
      <c r="ACU648"/>
      <c r="ACV648"/>
      <c r="ACW648"/>
      <c r="ACX648"/>
      <c r="ACY648"/>
      <c r="ACZ648"/>
      <c r="ADA648"/>
      <c r="ADB648"/>
      <c r="ADC648"/>
      <c r="ADD648"/>
      <c r="ADE648"/>
      <c r="ADF648"/>
      <c r="ADG648"/>
      <c r="ADH648"/>
      <c r="ADI648"/>
      <c r="ADJ648"/>
      <c r="ADK648"/>
      <c r="ADL648"/>
      <c r="ADM648"/>
      <c r="ADN648"/>
      <c r="ADO648"/>
      <c r="ADP648"/>
      <c r="ADQ648"/>
      <c r="ADR648"/>
      <c r="ADS648"/>
      <c r="ADT648"/>
      <c r="ADU648"/>
      <c r="ADV648"/>
      <c r="ADW648"/>
      <c r="ADX648"/>
      <c r="ADY648"/>
      <c r="ADZ648"/>
      <c r="AEA648"/>
      <c r="AEB648"/>
      <c r="AEC648"/>
      <c r="AED648"/>
      <c r="AEE648"/>
      <c r="AEF648"/>
      <c r="AEG648"/>
      <c r="AEH648"/>
      <c r="AEI648"/>
      <c r="AEJ648"/>
      <c r="AEK648"/>
      <c r="AEL648"/>
      <c r="AEM648"/>
      <c r="AEN648"/>
      <c r="AEO648"/>
      <c r="AEP648"/>
      <c r="AEQ648"/>
      <c r="AER648"/>
      <c r="AES648"/>
      <c r="AET648"/>
      <c r="AEU648"/>
      <c r="AEV648"/>
      <c r="AEW648"/>
      <c r="AEX648"/>
      <c r="AEY648"/>
      <c r="AEZ648"/>
      <c r="AFA648"/>
      <c r="AFB648"/>
      <c r="AFC648"/>
      <c r="AFD648"/>
      <c r="AFE648"/>
      <c r="AFF648"/>
      <c r="AFG648"/>
      <c r="AFH648"/>
      <c r="AFI648"/>
      <c r="AFJ648"/>
      <c r="AFK648"/>
      <c r="AFL648"/>
      <c r="AFM648"/>
      <c r="AFN648"/>
      <c r="AFO648"/>
      <c r="AFP648"/>
      <c r="AFQ648"/>
      <c r="AFR648"/>
      <c r="AFS648"/>
      <c r="AFT648"/>
      <c r="AFU648"/>
      <c r="AFV648"/>
      <c r="AFW648"/>
      <c r="AFX648"/>
      <c r="AFY648"/>
      <c r="AFZ648"/>
      <c r="AGA648"/>
      <c r="AGB648"/>
      <c r="AGC648"/>
      <c r="AGD648"/>
      <c r="AGE648"/>
      <c r="AGF648"/>
      <c r="AGG648"/>
      <c r="AGH648"/>
      <c r="AGI648"/>
      <c r="AGJ648"/>
      <c r="AGK648"/>
      <c r="AGL648"/>
      <c r="AGM648"/>
      <c r="AGN648"/>
      <c r="AGO648"/>
      <c r="AGP648"/>
      <c r="AGQ648"/>
      <c r="AGR648"/>
      <c r="AGS648"/>
      <c r="AGT648"/>
      <c r="AGU648"/>
      <c r="AGV648"/>
      <c r="AGW648"/>
      <c r="AGX648"/>
      <c r="AGY648"/>
      <c r="AGZ648"/>
      <c r="AHA648"/>
      <c r="AHB648"/>
      <c r="AHC648"/>
      <c r="AHD648"/>
      <c r="AHE648"/>
      <c r="AHF648"/>
      <c r="AHG648"/>
      <c r="AHH648"/>
      <c r="AHI648"/>
      <c r="AHJ648"/>
      <c r="AHK648"/>
      <c r="AHL648"/>
      <c r="AHM648"/>
      <c r="AHN648"/>
      <c r="AHO648"/>
      <c r="AHP648"/>
      <c r="AHQ648"/>
      <c r="AHR648"/>
      <c r="AHS648"/>
      <c r="AHT648"/>
      <c r="AHU648"/>
      <c r="AHV648"/>
      <c r="AHW648"/>
      <c r="AHX648"/>
      <c r="AHY648"/>
      <c r="AHZ648"/>
      <c r="AIA648"/>
      <c r="AIB648"/>
      <c r="AIC648"/>
      <c r="AID648"/>
      <c r="AIE648"/>
      <c r="AIF648"/>
      <c r="AIG648"/>
      <c r="AIH648"/>
      <c r="AII648"/>
      <c r="AIJ648"/>
      <c r="AIK648"/>
      <c r="AIL648"/>
      <c r="AIM648"/>
      <c r="AIN648"/>
      <c r="AIO648"/>
      <c r="AIP648"/>
      <c r="AIQ648"/>
      <c r="AIR648"/>
      <c r="AIS648"/>
      <c r="AIT648"/>
      <c r="AIU648"/>
      <c r="AIV648"/>
      <c r="AIW648"/>
      <c r="AIX648"/>
      <c r="AIY648"/>
      <c r="AIZ648"/>
      <c r="AJA648"/>
      <c r="AJB648"/>
      <c r="AJC648"/>
      <c r="AJD648"/>
      <c r="AJE648"/>
      <c r="AJF648"/>
      <c r="AJG648"/>
      <c r="AJH648"/>
      <c r="AJI648"/>
      <c r="AJJ648"/>
      <c r="AJK648"/>
      <c r="AJL648"/>
      <c r="AJM648"/>
      <c r="AJN648"/>
      <c r="AJO648"/>
      <c r="AJP648"/>
      <c r="AJQ648"/>
      <c r="AJR648"/>
      <c r="AJS648"/>
      <c r="AJT648"/>
      <c r="AJU648"/>
      <c r="AJV648"/>
      <c r="AJW648"/>
      <c r="AJX648"/>
      <c r="AJY648"/>
      <c r="AJZ648"/>
      <c r="AKA648"/>
      <c r="AKB648"/>
      <c r="AKC648"/>
      <c r="AKD648"/>
      <c r="AKE648"/>
      <c r="AKF648"/>
      <c r="AKG648"/>
      <c r="AKH648"/>
      <c r="AKI648"/>
      <c r="AKJ648"/>
      <c r="AKK648"/>
      <c r="AKL648"/>
      <c r="AKM648"/>
      <c r="AKN648"/>
      <c r="AKO648"/>
      <c r="AKP648"/>
      <c r="AKQ648"/>
      <c r="AKR648"/>
      <c r="AKS648"/>
      <c r="AKT648"/>
      <c r="AKU648"/>
      <c r="AKV648"/>
      <c r="AKW648"/>
      <c r="AKX648"/>
      <c r="AKY648"/>
      <c r="AKZ648"/>
      <c r="ALA648"/>
      <c r="ALB648"/>
      <c r="ALC648"/>
      <c r="ALD648"/>
      <c r="ALE648"/>
      <c r="ALF648"/>
      <c r="ALG648"/>
      <c r="ALH648"/>
      <c r="ALI648"/>
      <c r="ALJ648"/>
      <c r="ALK648"/>
      <c r="ALL648"/>
      <c r="ALM648"/>
      <c r="ALN648"/>
      <c r="ALO648"/>
      <c r="ALP648"/>
      <c r="ALQ648"/>
      <c r="ALR648"/>
      <c r="ALS648"/>
      <c r="ALT648"/>
      <c r="ALU648"/>
      <c r="ALV648"/>
      <c r="ALW648"/>
      <c r="ALX648"/>
      <c r="ALY648"/>
      <c r="ALZ648"/>
      <c r="AMA648"/>
      <c r="AMB648"/>
      <c r="AMC648"/>
      <c r="AMD648"/>
      <c r="AME648"/>
      <c r="AMF648"/>
      <c r="AMG648"/>
      <c r="AMH648"/>
      <c r="AMI648"/>
      <c r="AMJ648"/>
    </row>
    <row r="649" spans="1:1024" ht="20" customHeight="1" x14ac:dyDescent="0.2">
      <c r="A649"/>
      <c r="B649"/>
      <c r="C649"/>
      <c r="D649"/>
      <c r="E649" s="2"/>
      <c r="F649" s="2"/>
      <c r="G649" s="271"/>
      <c r="H649" s="240"/>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c r="AAA649"/>
      <c r="AAB649"/>
      <c r="AAC649"/>
      <c r="AAD649"/>
      <c r="AAE649"/>
      <c r="AAF649"/>
      <c r="AAG649"/>
      <c r="AAH649"/>
      <c r="AAI649"/>
      <c r="AAJ649"/>
      <c r="AAK649"/>
      <c r="AAL649"/>
      <c r="AAM649"/>
      <c r="AAN649"/>
      <c r="AAO649"/>
      <c r="AAP649"/>
      <c r="AAQ649"/>
      <c r="AAR649"/>
      <c r="AAS649"/>
      <c r="AAT649"/>
      <c r="AAU649"/>
      <c r="AAV649"/>
      <c r="AAW649"/>
      <c r="AAX649"/>
      <c r="AAY649"/>
      <c r="AAZ649"/>
      <c r="ABA649"/>
      <c r="ABB649"/>
      <c r="ABC649"/>
      <c r="ABD649"/>
      <c r="ABE649"/>
      <c r="ABF649"/>
      <c r="ABG649"/>
      <c r="ABH649"/>
      <c r="ABI649"/>
      <c r="ABJ649"/>
      <c r="ABK649"/>
      <c r="ABL649"/>
      <c r="ABM649"/>
      <c r="ABN649"/>
      <c r="ABO649"/>
      <c r="ABP649"/>
      <c r="ABQ649"/>
      <c r="ABR649"/>
      <c r="ABS649"/>
      <c r="ABT649"/>
      <c r="ABU649"/>
      <c r="ABV649"/>
      <c r="ABW649"/>
      <c r="ABX649"/>
      <c r="ABY649"/>
      <c r="ABZ649"/>
      <c r="ACA649"/>
      <c r="ACB649"/>
      <c r="ACC649"/>
      <c r="ACD649"/>
      <c r="ACE649"/>
      <c r="ACF649"/>
      <c r="ACG649"/>
      <c r="ACH649"/>
      <c r="ACI649"/>
      <c r="ACJ649"/>
      <c r="ACK649"/>
      <c r="ACL649"/>
      <c r="ACM649"/>
      <c r="ACN649"/>
      <c r="ACO649"/>
      <c r="ACP649"/>
      <c r="ACQ649"/>
      <c r="ACR649"/>
      <c r="ACS649"/>
      <c r="ACT649"/>
      <c r="ACU649"/>
      <c r="ACV649"/>
      <c r="ACW649"/>
      <c r="ACX649"/>
      <c r="ACY649"/>
      <c r="ACZ649"/>
      <c r="ADA649"/>
      <c r="ADB649"/>
      <c r="ADC649"/>
      <c r="ADD649"/>
      <c r="ADE649"/>
      <c r="ADF649"/>
      <c r="ADG649"/>
      <c r="ADH649"/>
      <c r="ADI649"/>
      <c r="ADJ649"/>
      <c r="ADK649"/>
      <c r="ADL649"/>
      <c r="ADM649"/>
      <c r="ADN649"/>
      <c r="ADO649"/>
      <c r="ADP649"/>
      <c r="ADQ649"/>
      <c r="ADR649"/>
      <c r="ADS649"/>
      <c r="ADT649"/>
      <c r="ADU649"/>
      <c r="ADV649"/>
      <c r="ADW649"/>
      <c r="ADX649"/>
      <c r="ADY649"/>
      <c r="ADZ649"/>
      <c r="AEA649"/>
      <c r="AEB649"/>
      <c r="AEC649"/>
      <c r="AED649"/>
      <c r="AEE649"/>
      <c r="AEF649"/>
      <c r="AEG649"/>
      <c r="AEH649"/>
      <c r="AEI649"/>
      <c r="AEJ649"/>
      <c r="AEK649"/>
      <c r="AEL649"/>
      <c r="AEM649"/>
      <c r="AEN649"/>
      <c r="AEO649"/>
      <c r="AEP649"/>
      <c r="AEQ649"/>
      <c r="AER649"/>
      <c r="AES649"/>
      <c r="AET649"/>
      <c r="AEU649"/>
      <c r="AEV649"/>
      <c r="AEW649"/>
      <c r="AEX649"/>
      <c r="AEY649"/>
      <c r="AEZ649"/>
      <c r="AFA649"/>
      <c r="AFB649"/>
      <c r="AFC649"/>
      <c r="AFD649"/>
      <c r="AFE649"/>
      <c r="AFF649"/>
      <c r="AFG649"/>
      <c r="AFH649"/>
      <c r="AFI649"/>
      <c r="AFJ649"/>
      <c r="AFK649"/>
      <c r="AFL649"/>
      <c r="AFM649"/>
      <c r="AFN649"/>
      <c r="AFO649"/>
      <c r="AFP649"/>
      <c r="AFQ649"/>
      <c r="AFR649"/>
      <c r="AFS649"/>
      <c r="AFT649"/>
      <c r="AFU649"/>
      <c r="AFV649"/>
      <c r="AFW649"/>
      <c r="AFX649"/>
      <c r="AFY649"/>
      <c r="AFZ649"/>
      <c r="AGA649"/>
      <c r="AGB649"/>
      <c r="AGC649"/>
      <c r="AGD649"/>
      <c r="AGE649"/>
      <c r="AGF649"/>
      <c r="AGG649"/>
      <c r="AGH649"/>
      <c r="AGI649"/>
      <c r="AGJ649"/>
      <c r="AGK649"/>
      <c r="AGL649"/>
      <c r="AGM649"/>
      <c r="AGN649"/>
      <c r="AGO649"/>
      <c r="AGP649"/>
      <c r="AGQ649"/>
      <c r="AGR649"/>
      <c r="AGS649"/>
      <c r="AGT649"/>
      <c r="AGU649"/>
      <c r="AGV649"/>
      <c r="AGW649"/>
      <c r="AGX649"/>
      <c r="AGY649"/>
      <c r="AGZ649"/>
      <c r="AHA649"/>
      <c r="AHB649"/>
      <c r="AHC649"/>
      <c r="AHD649"/>
      <c r="AHE649"/>
      <c r="AHF649"/>
      <c r="AHG649"/>
      <c r="AHH649"/>
      <c r="AHI649"/>
      <c r="AHJ649"/>
      <c r="AHK649"/>
      <c r="AHL649"/>
      <c r="AHM649"/>
      <c r="AHN649"/>
      <c r="AHO649"/>
      <c r="AHP649"/>
      <c r="AHQ649"/>
      <c r="AHR649"/>
      <c r="AHS649"/>
      <c r="AHT649"/>
      <c r="AHU649"/>
      <c r="AHV649"/>
      <c r="AHW649"/>
      <c r="AHX649"/>
      <c r="AHY649"/>
      <c r="AHZ649"/>
      <c r="AIA649"/>
      <c r="AIB649"/>
      <c r="AIC649"/>
      <c r="AID649"/>
      <c r="AIE649"/>
      <c r="AIF649"/>
      <c r="AIG649"/>
      <c r="AIH649"/>
      <c r="AII649"/>
      <c r="AIJ649"/>
      <c r="AIK649"/>
      <c r="AIL649"/>
      <c r="AIM649"/>
      <c r="AIN649"/>
      <c r="AIO649"/>
      <c r="AIP649"/>
      <c r="AIQ649"/>
      <c r="AIR649"/>
      <c r="AIS649"/>
      <c r="AIT649"/>
      <c r="AIU649"/>
      <c r="AIV649"/>
      <c r="AIW649"/>
      <c r="AIX649"/>
      <c r="AIY649"/>
      <c r="AIZ649"/>
      <c r="AJA649"/>
      <c r="AJB649"/>
      <c r="AJC649"/>
      <c r="AJD649"/>
      <c r="AJE649"/>
      <c r="AJF649"/>
      <c r="AJG649"/>
      <c r="AJH649"/>
      <c r="AJI649"/>
      <c r="AJJ649"/>
      <c r="AJK649"/>
      <c r="AJL649"/>
      <c r="AJM649"/>
      <c r="AJN649"/>
      <c r="AJO649"/>
      <c r="AJP649"/>
      <c r="AJQ649"/>
      <c r="AJR649"/>
      <c r="AJS649"/>
      <c r="AJT649"/>
      <c r="AJU649"/>
      <c r="AJV649"/>
      <c r="AJW649"/>
      <c r="AJX649"/>
      <c r="AJY649"/>
      <c r="AJZ649"/>
      <c r="AKA649"/>
      <c r="AKB649"/>
      <c r="AKC649"/>
      <c r="AKD649"/>
      <c r="AKE649"/>
      <c r="AKF649"/>
      <c r="AKG649"/>
      <c r="AKH649"/>
      <c r="AKI649"/>
      <c r="AKJ649"/>
      <c r="AKK649"/>
      <c r="AKL649"/>
      <c r="AKM649"/>
      <c r="AKN649"/>
      <c r="AKO649"/>
      <c r="AKP649"/>
      <c r="AKQ649"/>
      <c r="AKR649"/>
      <c r="AKS649"/>
      <c r="AKT649"/>
      <c r="AKU649"/>
      <c r="AKV649"/>
      <c r="AKW649"/>
      <c r="AKX649"/>
      <c r="AKY649"/>
      <c r="AKZ649"/>
      <c r="ALA649"/>
      <c r="ALB649"/>
      <c r="ALC649"/>
      <c r="ALD649"/>
      <c r="ALE649"/>
      <c r="ALF649"/>
      <c r="ALG649"/>
      <c r="ALH649"/>
      <c r="ALI649"/>
      <c r="ALJ649"/>
      <c r="ALK649"/>
      <c r="ALL649"/>
      <c r="ALM649"/>
      <c r="ALN649"/>
      <c r="ALO649"/>
      <c r="ALP649"/>
      <c r="ALQ649"/>
      <c r="ALR649"/>
      <c r="ALS649"/>
      <c r="ALT649"/>
      <c r="ALU649"/>
      <c r="ALV649"/>
      <c r="ALW649"/>
      <c r="ALX649"/>
      <c r="ALY649"/>
      <c r="ALZ649"/>
      <c r="AMA649"/>
      <c r="AMB649"/>
      <c r="AMC649"/>
      <c r="AMD649"/>
      <c r="AME649"/>
      <c r="AMF649"/>
      <c r="AMG649"/>
      <c r="AMH649"/>
      <c r="AMI649"/>
      <c r="AMJ649"/>
    </row>
    <row r="650" spans="1:1024" ht="20" customHeight="1" x14ac:dyDescent="0.2">
      <c r="A650"/>
      <c r="B650"/>
      <c r="C650"/>
      <c r="D650"/>
      <c r="E650" s="2"/>
      <c r="F650" s="2"/>
      <c r="G650" s="271"/>
      <c r="H650" s="24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c r="AAA650"/>
      <c r="AAB650"/>
      <c r="AAC650"/>
      <c r="AAD650"/>
      <c r="AAE650"/>
      <c r="AAF650"/>
      <c r="AAG650"/>
      <c r="AAH650"/>
      <c r="AAI650"/>
      <c r="AAJ650"/>
      <c r="AAK650"/>
      <c r="AAL650"/>
      <c r="AAM650"/>
      <c r="AAN650"/>
      <c r="AAO650"/>
      <c r="AAP650"/>
      <c r="AAQ650"/>
      <c r="AAR650"/>
      <c r="AAS650"/>
      <c r="AAT650"/>
      <c r="AAU650"/>
      <c r="AAV650"/>
      <c r="AAW650"/>
      <c r="AAX650"/>
      <c r="AAY650"/>
      <c r="AAZ650"/>
      <c r="ABA650"/>
      <c r="ABB650"/>
      <c r="ABC650"/>
      <c r="ABD650"/>
      <c r="ABE650"/>
      <c r="ABF650"/>
      <c r="ABG650"/>
      <c r="ABH650"/>
      <c r="ABI650"/>
      <c r="ABJ650"/>
      <c r="ABK650"/>
      <c r="ABL650"/>
      <c r="ABM650"/>
      <c r="ABN650"/>
      <c r="ABO650"/>
      <c r="ABP650"/>
      <c r="ABQ650"/>
      <c r="ABR650"/>
      <c r="ABS650"/>
      <c r="ABT650"/>
      <c r="ABU650"/>
      <c r="ABV650"/>
      <c r="ABW650"/>
      <c r="ABX650"/>
      <c r="ABY650"/>
      <c r="ABZ650"/>
      <c r="ACA650"/>
      <c r="ACB650"/>
      <c r="ACC650"/>
      <c r="ACD650"/>
      <c r="ACE650"/>
      <c r="ACF650"/>
      <c r="ACG650"/>
      <c r="ACH650"/>
      <c r="ACI650"/>
      <c r="ACJ650"/>
      <c r="ACK650"/>
      <c r="ACL650"/>
      <c r="ACM650"/>
      <c r="ACN650"/>
      <c r="ACO650"/>
      <c r="ACP650"/>
      <c r="ACQ650"/>
      <c r="ACR650"/>
      <c r="ACS650"/>
      <c r="ACT650"/>
      <c r="ACU650"/>
      <c r="ACV650"/>
      <c r="ACW650"/>
      <c r="ACX650"/>
      <c r="ACY650"/>
      <c r="ACZ650"/>
      <c r="ADA650"/>
      <c r="ADB650"/>
      <c r="ADC650"/>
      <c r="ADD650"/>
      <c r="ADE650"/>
      <c r="ADF650"/>
      <c r="ADG650"/>
      <c r="ADH650"/>
      <c r="ADI650"/>
      <c r="ADJ650"/>
      <c r="ADK650"/>
      <c r="ADL650"/>
      <c r="ADM650"/>
      <c r="ADN650"/>
      <c r="ADO650"/>
      <c r="ADP650"/>
      <c r="ADQ650"/>
      <c r="ADR650"/>
      <c r="ADS650"/>
      <c r="ADT650"/>
      <c r="ADU650"/>
      <c r="ADV650"/>
      <c r="ADW650"/>
      <c r="ADX650"/>
      <c r="ADY650"/>
      <c r="ADZ650"/>
      <c r="AEA650"/>
      <c r="AEB650"/>
      <c r="AEC650"/>
      <c r="AED650"/>
      <c r="AEE650"/>
      <c r="AEF650"/>
      <c r="AEG650"/>
      <c r="AEH650"/>
      <c r="AEI650"/>
      <c r="AEJ650"/>
      <c r="AEK650"/>
      <c r="AEL650"/>
      <c r="AEM650"/>
      <c r="AEN650"/>
      <c r="AEO650"/>
      <c r="AEP650"/>
      <c r="AEQ650"/>
      <c r="AER650"/>
      <c r="AES650"/>
      <c r="AET650"/>
      <c r="AEU650"/>
      <c r="AEV650"/>
      <c r="AEW650"/>
      <c r="AEX650"/>
      <c r="AEY650"/>
      <c r="AEZ650"/>
      <c r="AFA650"/>
      <c r="AFB650"/>
      <c r="AFC650"/>
      <c r="AFD650"/>
      <c r="AFE650"/>
      <c r="AFF650"/>
      <c r="AFG650"/>
      <c r="AFH650"/>
      <c r="AFI650"/>
      <c r="AFJ650"/>
      <c r="AFK650"/>
      <c r="AFL650"/>
      <c r="AFM650"/>
      <c r="AFN650"/>
      <c r="AFO650"/>
      <c r="AFP650"/>
      <c r="AFQ650"/>
      <c r="AFR650"/>
      <c r="AFS650"/>
      <c r="AFT650"/>
      <c r="AFU650"/>
      <c r="AFV650"/>
      <c r="AFW650"/>
      <c r="AFX650"/>
      <c r="AFY650"/>
      <c r="AFZ650"/>
      <c r="AGA650"/>
      <c r="AGB650"/>
      <c r="AGC650"/>
      <c r="AGD650"/>
      <c r="AGE650"/>
      <c r="AGF650"/>
      <c r="AGG650"/>
      <c r="AGH650"/>
      <c r="AGI650"/>
      <c r="AGJ650"/>
      <c r="AGK650"/>
      <c r="AGL650"/>
      <c r="AGM650"/>
      <c r="AGN650"/>
      <c r="AGO650"/>
      <c r="AGP650"/>
      <c r="AGQ650"/>
      <c r="AGR650"/>
      <c r="AGS650"/>
      <c r="AGT650"/>
      <c r="AGU650"/>
      <c r="AGV650"/>
      <c r="AGW650"/>
      <c r="AGX650"/>
      <c r="AGY650"/>
      <c r="AGZ650"/>
      <c r="AHA650"/>
      <c r="AHB650"/>
      <c r="AHC650"/>
      <c r="AHD650"/>
      <c r="AHE650"/>
      <c r="AHF650"/>
      <c r="AHG650"/>
      <c r="AHH650"/>
      <c r="AHI650"/>
      <c r="AHJ650"/>
      <c r="AHK650"/>
      <c r="AHL650"/>
      <c r="AHM650"/>
      <c r="AHN650"/>
      <c r="AHO650"/>
      <c r="AHP650"/>
      <c r="AHQ650"/>
      <c r="AHR650"/>
      <c r="AHS650"/>
      <c r="AHT650"/>
      <c r="AHU650"/>
      <c r="AHV650"/>
      <c r="AHW650"/>
      <c r="AHX650"/>
      <c r="AHY650"/>
      <c r="AHZ650"/>
      <c r="AIA650"/>
      <c r="AIB650"/>
      <c r="AIC650"/>
      <c r="AID650"/>
      <c r="AIE650"/>
      <c r="AIF650"/>
      <c r="AIG650"/>
      <c r="AIH650"/>
      <c r="AII650"/>
      <c r="AIJ650"/>
      <c r="AIK650"/>
      <c r="AIL650"/>
      <c r="AIM650"/>
      <c r="AIN650"/>
      <c r="AIO650"/>
      <c r="AIP650"/>
      <c r="AIQ650"/>
      <c r="AIR650"/>
      <c r="AIS650"/>
      <c r="AIT650"/>
      <c r="AIU650"/>
      <c r="AIV650"/>
      <c r="AIW650"/>
      <c r="AIX650"/>
      <c r="AIY650"/>
      <c r="AIZ650"/>
      <c r="AJA650"/>
      <c r="AJB650"/>
      <c r="AJC650"/>
      <c r="AJD650"/>
      <c r="AJE650"/>
      <c r="AJF650"/>
      <c r="AJG650"/>
      <c r="AJH650"/>
      <c r="AJI650"/>
      <c r="AJJ650"/>
      <c r="AJK650"/>
      <c r="AJL650"/>
      <c r="AJM650"/>
      <c r="AJN650"/>
      <c r="AJO650"/>
      <c r="AJP650"/>
      <c r="AJQ650"/>
      <c r="AJR650"/>
      <c r="AJS650"/>
      <c r="AJT650"/>
      <c r="AJU650"/>
      <c r="AJV650"/>
      <c r="AJW650"/>
      <c r="AJX650"/>
      <c r="AJY650"/>
      <c r="AJZ650"/>
      <c r="AKA650"/>
      <c r="AKB650"/>
      <c r="AKC650"/>
      <c r="AKD650"/>
      <c r="AKE650"/>
      <c r="AKF650"/>
      <c r="AKG650"/>
      <c r="AKH650"/>
      <c r="AKI650"/>
      <c r="AKJ650"/>
      <c r="AKK650"/>
      <c r="AKL650"/>
      <c r="AKM650"/>
      <c r="AKN650"/>
      <c r="AKO650"/>
      <c r="AKP650"/>
      <c r="AKQ650"/>
      <c r="AKR650"/>
      <c r="AKS650"/>
      <c r="AKT650"/>
      <c r="AKU650"/>
      <c r="AKV650"/>
      <c r="AKW650"/>
      <c r="AKX650"/>
      <c r="AKY650"/>
      <c r="AKZ650"/>
      <c r="ALA650"/>
      <c r="ALB650"/>
      <c r="ALC650"/>
      <c r="ALD650"/>
      <c r="ALE650"/>
      <c r="ALF650"/>
      <c r="ALG650"/>
      <c r="ALH650"/>
      <c r="ALI650"/>
      <c r="ALJ650"/>
      <c r="ALK650"/>
      <c r="ALL650"/>
      <c r="ALM650"/>
      <c r="ALN650"/>
      <c r="ALO650"/>
      <c r="ALP650"/>
      <c r="ALQ650"/>
      <c r="ALR650"/>
      <c r="ALS650"/>
      <c r="ALT650"/>
      <c r="ALU650"/>
      <c r="ALV650"/>
      <c r="ALW650"/>
      <c r="ALX650"/>
      <c r="ALY650"/>
      <c r="ALZ650"/>
      <c r="AMA650"/>
      <c r="AMB650"/>
      <c r="AMC650"/>
      <c r="AMD650"/>
      <c r="AME650"/>
      <c r="AMF650"/>
      <c r="AMG650"/>
      <c r="AMH650"/>
      <c r="AMI650"/>
      <c r="AMJ650"/>
    </row>
    <row r="651" spans="1:1024" ht="20" customHeight="1" x14ac:dyDescent="0.2">
      <c r="A651"/>
      <c r="B651"/>
      <c r="C651"/>
      <c r="D651"/>
      <c r="E651" s="2"/>
      <c r="F651" s="2"/>
      <c r="G651" s="271"/>
      <c r="H651" s="240"/>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c r="AAA651"/>
      <c r="AAB651"/>
      <c r="AAC651"/>
      <c r="AAD651"/>
      <c r="AAE651"/>
      <c r="AAF651"/>
      <c r="AAG651"/>
      <c r="AAH651"/>
      <c r="AAI651"/>
      <c r="AAJ651"/>
      <c r="AAK651"/>
      <c r="AAL651"/>
      <c r="AAM651"/>
      <c r="AAN651"/>
      <c r="AAO651"/>
      <c r="AAP651"/>
      <c r="AAQ651"/>
      <c r="AAR651"/>
      <c r="AAS651"/>
      <c r="AAT651"/>
      <c r="AAU651"/>
      <c r="AAV651"/>
      <c r="AAW651"/>
      <c r="AAX651"/>
      <c r="AAY651"/>
      <c r="AAZ651"/>
      <c r="ABA651"/>
      <c r="ABB651"/>
      <c r="ABC651"/>
      <c r="ABD651"/>
      <c r="ABE651"/>
      <c r="ABF651"/>
      <c r="ABG651"/>
      <c r="ABH651"/>
      <c r="ABI651"/>
      <c r="ABJ651"/>
      <c r="ABK651"/>
      <c r="ABL651"/>
      <c r="ABM651"/>
      <c r="ABN651"/>
      <c r="ABO651"/>
      <c r="ABP651"/>
      <c r="ABQ651"/>
      <c r="ABR651"/>
      <c r="ABS651"/>
      <c r="ABT651"/>
      <c r="ABU651"/>
      <c r="ABV651"/>
      <c r="ABW651"/>
      <c r="ABX651"/>
      <c r="ABY651"/>
      <c r="ABZ651"/>
      <c r="ACA651"/>
      <c r="ACB651"/>
      <c r="ACC651"/>
      <c r="ACD651"/>
      <c r="ACE651"/>
      <c r="ACF651"/>
      <c r="ACG651"/>
      <c r="ACH651"/>
      <c r="ACI651"/>
      <c r="ACJ651"/>
      <c r="ACK651"/>
      <c r="ACL651"/>
      <c r="ACM651"/>
      <c r="ACN651"/>
      <c r="ACO651"/>
      <c r="ACP651"/>
      <c r="ACQ651"/>
      <c r="ACR651"/>
      <c r="ACS651"/>
      <c r="ACT651"/>
      <c r="ACU651"/>
      <c r="ACV651"/>
      <c r="ACW651"/>
      <c r="ACX651"/>
      <c r="ACY651"/>
      <c r="ACZ651"/>
      <c r="ADA651"/>
      <c r="ADB651"/>
      <c r="ADC651"/>
      <c r="ADD651"/>
      <c r="ADE651"/>
      <c r="ADF651"/>
      <c r="ADG651"/>
      <c r="ADH651"/>
      <c r="ADI651"/>
      <c r="ADJ651"/>
      <c r="ADK651"/>
      <c r="ADL651"/>
      <c r="ADM651"/>
      <c r="ADN651"/>
      <c r="ADO651"/>
      <c r="ADP651"/>
      <c r="ADQ651"/>
      <c r="ADR651"/>
      <c r="ADS651"/>
      <c r="ADT651"/>
      <c r="ADU651"/>
      <c r="ADV651"/>
      <c r="ADW651"/>
      <c r="ADX651"/>
      <c r="ADY651"/>
      <c r="ADZ651"/>
      <c r="AEA651"/>
      <c r="AEB651"/>
      <c r="AEC651"/>
      <c r="AED651"/>
      <c r="AEE651"/>
      <c r="AEF651"/>
      <c r="AEG651"/>
      <c r="AEH651"/>
      <c r="AEI651"/>
      <c r="AEJ651"/>
      <c r="AEK651"/>
      <c r="AEL651"/>
      <c r="AEM651"/>
      <c r="AEN651"/>
      <c r="AEO651"/>
      <c r="AEP651"/>
      <c r="AEQ651"/>
      <c r="AER651"/>
      <c r="AES651"/>
      <c r="AET651"/>
      <c r="AEU651"/>
      <c r="AEV651"/>
      <c r="AEW651"/>
      <c r="AEX651"/>
      <c r="AEY651"/>
      <c r="AEZ651"/>
      <c r="AFA651"/>
      <c r="AFB651"/>
      <c r="AFC651"/>
      <c r="AFD651"/>
      <c r="AFE651"/>
      <c r="AFF651"/>
      <c r="AFG651"/>
      <c r="AFH651"/>
      <c r="AFI651"/>
      <c r="AFJ651"/>
      <c r="AFK651"/>
      <c r="AFL651"/>
      <c r="AFM651"/>
      <c r="AFN651"/>
      <c r="AFO651"/>
      <c r="AFP651"/>
      <c r="AFQ651"/>
      <c r="AFR651"/>
      <c r="AFS651"/>
      <c r="AFT651"/>
      <c r="AFU651"/>
      <c r="AFV651"/>
      <c r="AFW651"/>
      <c r="AFX651"/>
      <c r="AFY651"/>
      <c r="AFZ651"/>
      <c r="AGA651"/>
      <c r="AGB651"/>
      <c r="AGC651"/>
      <c r="AGD651"/>
      <c r="AGE651"/>
      <c r="AGF651"/>
      <c r="AGG651"/>
      <c r="AGH651"/>
      <c r="AGI651"/>
      <c r="AGJ651"/>
      <c r="AGK651"/>
      <c r="AGL651"/>
      <c r="AGM651"/>
      <c r="AGN651"/>
      <c r="AGO651"/>
      <c r="AGP651"/>
      <c r="AGQ651"/>
      <c r="AGR651"/>
      <c r="AGS651"/>
      <c r="AGT651"/>
      <c r="AGU651"/>
      <c r="AGV651"/>
      <c r="AGW651"/>
      <c r="AGX651"/>
      <c r="AGY651"/>
      <c r="AGZ651"/>
      <c r="AHA651"/>
      <c r="AHB651"/>
      <c r="AHC651"/>
      <c r="AHD651"/>
      <c r="AHE651"/>
      <c r="AHF651"/>
      <c r="AHG651"/>
      <c r="AHH651"/>
      <c r="AHI651"/>
      <c r="AHJ651"/>
      <c r="AHK651"/>
      <c r="AHL651"/>
      <c r="AHM651"/>
      <c r="AHN651"/>
      <c r="AHO651"/>
      <c r="AHP651"/>
      <c r="AHQ651"/>
      <c r="AHR651"/>
      <c r="AHS651"/>
      <c r="AHT651"/>
      <c r="AHU651"/>
      <c r="AHV651"/>
      <c r="AHW651"/>
      <c r="AHX651"/>
      <c r="AHY651"/>
      <c r="AHZ651"/>
      <c r="AIA651"/>
      <c r="AIB651"/>
      <c r="AIC651"/>
      <c r="AID651"/>
      <c r="AIE651"/>
      <c r="AIF651"/>
      <c r="AIG651"/>
      <c r="AIH651"/>
      <c r="AII651"/>
      <c r="AIJ651"/>
      <c r="AIK651"/>
      <c r="AIL651"/>
      <c r="AIM651"/>
      <c r="AIN651"/>
      <c r="AIO651"/>
      <c r="AIP651"/>
      <c r="AIQ651"/>
      <c r="AIR651"/>
      <c r="AIS651"/>
      <c r="AIT651"/>
      <c r="AIU651"/>
      <c r="AIV651"/>
      <c r="AIW651"/>
      <c r="AIX651"/>
      <c r="AIY651"/>
      <c r="AIZ651"/>
      <c r="AJA651"/>
      <c r="AJB651"/>
      <c r="AJC651"/>
      <c r="AJD651"/>
      <c r="AJE651"/>
      <c r="AJF651"/>
      <c r="AJG651"/>
      <c r="AJH651"/>
      <c r="AJI651"/>
      <c r="AJJ651"/>
      <c r="AJK651"/>
      <c r="AJL651"/>
      <c r="AJM651"/>
      <c r="AJN651"/>
      <c r="AJO651"/>
      <c r="AJP651"/>
      <c r="AJQ651"/>
      <c r="AJR651"/>
      <c r="AJS651"/>
      <c r="AJT651"/>
      <c r="AJU651"/>
      <c r="AJV651"/>
      <c r="AJW651"/>
      <c r="AJX651"/>
      <c r="AJY651"/>
      <c r="AJZ651"/>
      <c r="AKA651"/>
      <c r="AKB651"/>
      <c r="AKC651"/>
      <c r="AKD651"/>
      <c r="AKE651"/>
      <c r="AKF651"/>
      <c r="AKG651"/>
      <c r="AKH651"/>
      <c r="AKI651"/>
      <c r="AKJ651"/>
      <c r="AKK651"/>
      <c r="AKL651"/>
      <c r="AKM651"/>
      <c r="AKN651"/>
      <c r="AKO651"/>
      <c r="AKP651"/>
      <c r="AKQ651"/>
      <c r="AKR651"/>
      <c r="AKS651"/>
      <c r="AKT651"/>
      <c r="AKU651"/>
      <c r="AKV651"/>
      <c r="AKW651"/>
      <c r="AKX651"/>
      <c r="AKY651"/>
      <c r="AKZ651"/>
      <c r="ALA651"/>
      <c r="ALB651"/>
      <c r="ALC651"/>
      <c r="ALD651"/>
      <c r="ALE651"/>
      <c r="ALF651"/>
      <c r="ALG651"/>
      <c r="ALH651"/>
      <c r="ALI651"/>
      <c r="ALJ651"/>
      <c r="ALK651"/>
      <c r="ALL651"/>
      <c r="ALM651"/>
      <c r="ALN651"/>
      <c r="ALO651"/>
      <c r="ALP651"/>
      <c r="ALQ651"/>
      <c r="ALR651"/>
      <c r="ALS651"/>
      <c r="ALT651"/>
      <c r="ALU651"/>
      <c r="ALV651"/>
      <c r="ALW651"/>
      <c r="ALX651"/>
      <c r="ALY651"/>
      <c r="ALZ651"/>
      <c r="AMA651"/>
      <c r="AMB651"/>
      <c r="AMC651"/>
      <c r="AMD651"/>
      <c r="AME651"/>
      <c r="AMF651"/>
      <c r="AMG651"/>
      <c r="AMH651"/>
      <c r="AMI651"/>
      <c r="AMJ651"/>
    </row>
    <row r="652" spans="1:1024" ht="20" customHeight="1" x14ac:dyDescent="0.2">
      <c r="A652"/>
      <c r="B652"/>
      <c r="C652"/>
      <c r="D652"/>
      <c r="E652" s="2"/>
      <c r="F652" s="2"/>
      <c r="G652" s="271"/>
      <c r="H652" s="240"/>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c r="AAA652"/>
      <c r="AAB652"/>
      <c r="AAC652"/>
      <c r="AAD652"/>
      <c r="AAE652"/>
      <c r="AAF652"/>
      <c r="AAG652"/>
      <c r="AAH652"/>
      <c r="AAI652"/>
      <c r="AAJ652"/>
      <c r="AAK652"/>
      <c r="AAL652"/>
      <c r="AAM652"/>
      <c r="AAN652"/>
      <c r="AAO652"/>
      <c r="AAP652"/>
      <c r="AAQ652"/>
      <c r="AAR652"/>
      <c r="AAS652"/>
      <c r="AAT652"/>
      <c r="AAU652"/>
      <c r="AAV652"/>
      <c r="AAW652"/>
      <c r="AAX652"/>
      <c r="AAY652"/>
      <c r="AAZ652"/>
      <c r="ABA652"/>
      <c r="ABB652"/>
      <c r="ABC652"/>
      <c r="ABD652"/>
      <c r="ABE652"/>
      <c r="ABF652"/>
      <c r="ABG652"/>
      <c r="ABH652"/>
      <c r="ABI652"/>
      <c r="ABJ652"/>
      <c r="ABK652"/>
      <c r="ABL652"/>
      <c r="ABM652"/>
      <c r="ABN652"/>
      <c r="ABO652"/>
      <c r="ABP652"/>
      <c r="ABQ652"/>
      <c r="ABR652"/>
      <c r="ABS652"/>
      <c r="ABT652"/>
      <c r="ABU652"/>
      <c r="ABV652"/>
      <c r="ABW652"/>
      <c r="ABX652"/>
      <c r="ABY652"/>
      <c r="ABZ652"/>
      <c r="ACA652"/>
      <c r="ACB652"/>
      <c r="ACC652"/>
      <c r="ACD652"/>
      <c r="ACE652"/>
      <c r="ACF652"/>
      <c r="ACG652"/>
      <c r="ACH652"/>
      <c r="ACI652"/>
      <c r="ACJ652"/>
      <c r="ACK652"/>
      <c r="ACL652"/>
      <c r="ACM652"/>
      <c r="ACN652"/>
      <c r="ACO652"/>
      <c r="ACP652"/>
      <c r="ACQ652"/>
      <c r="ACR652"/>
      <c r="ACS652"/>
      <c r="ACT652"/>
      <c r="ACU652"/>
      <c r="ACV652"/>
      <c r="ACW652"/>
      <c r="ACX652"/>
      <c r="ACY652"/>
      <c r="ACZ652"/>
      <c r="ADA652"/>
      <c r="ADB652"/>
      <c r="ADC652"/>
      <c r="ADD652"/>
      <c r="ADE652"/>
      <c r="ADF652"/>
      <c r="ADG652"/>
      <c r="ADH652"/>
      <c r="ADI652"/>
      <c r="ADJ652"/>
      <c r="ADK652"/>
      <c r="ADL652"/>
      <c r="ADM652"/>
      <c r="ADN652"/>
      <c r="ADO652"/>
      <c r="ADP652"/>
      <c r="ADQ652"/>
      <c r="ADR652"/>
      <c r="ADS652"/>
      <c r="ADT652"/>
      <c r="ADU652"/>
      <c r="ADV652"/>
      <c r="ADW652"/>
      <c r="ADX652"/>
      <c r="ADY652"/>
      <c r="ADZ652"/>
      <c r="AEA652"/>
      <c r="AEB652"/>
      <c r="AEC652"/>
      <c r="AED652"/>
      <c r="AEE652"/>
      <c r="AEF652"/>
      <c r="AEG652"/>
      <c r="AEH652"/>
      <c r="AEI652"/>
      <c r="AEJ652"/>
      <c r="AEK652"/>
      <c r="AEL652"/>
      <c r="AEM652"/>
      <c r="AEN652"/>
      <c r="AEO652"/>
      <c r="AEP652"/>
      <c r="AEQ652"/>
      <c r="AER652"/>
      <c r="AES652"/>
      <c r="AET652"/>
      <c r="AEU652"/>
      <c r="AEV652"/>
      <c r="AEW652"/>
      <c r="AEX652"/>
      <c r="AEY652"/>
      <c r="AEZ652"/>
      <c r="AFA652"/>
      <c r="AFB652"/>
      <c r="AFC652"/>
      <c r="AFD652"/>
      <c r="AFE652"/>
      <c r="AFF652"/>
      <c r="AFG652"/>
      <c r="AFH652"/>
      <c r="AFI652"/>
      <c r="AFJ652"/>
      <c r="AFK652"/>
      <c r="AFL652"/>
      <c r="AFM652"/>
      <c r="AFN652"/>
      <c r="AFO652"/>
      <c r="AFP652"/>
      <c r="AFQ652"/>
      <c r="AFR652"/>
      <c r="AFS652"/>
      <c r="AFT652"/>
      <c r="AFU652"/>
      <c r="AFV652"/>
      <c r="AFW652"/>
      <c r="AFX652"/>
      <c r="AFY652"/>
      <c r="AFZ652"/>
      <c r="AGA652"/>
      <c r="AGB652"/>
      <c r="AGC652"/>
      <c r="AGD652"/>
      <c r="AGE652"/>
      <c r="AGF652"/>
      <c r="AGG652"/>
      <c r="AGH652"/>
      <c r="AGI652"/>
      <c r="AGJ652"/>
      <c r="AGK652"/>
      <c r="AGL652"/>
      <c r="AGM652"/>
      <c r="AGN652"/>
      <c r="AGO652"/>
      <c r="AGP652"/>
      <c r="AGQ652"/>
      <c r="AGR652"/>
      <c r="AGS652"/>
      <c r="AGT652"/>
      <c r="AGU652"/>
      <c r="AGV652"/>
      <c r="AGW652"/>
      <c r="AGX652"/>
      <c r="AGY652"/>
      <c r="AGZ652"/>
      <c r="AHA652"/>
      <c r="AHB652"/>
      <c r="AHC652"/>
      <c r="AHD652"/>
      <c r="AHE652"/>
      <c r="AHF652"/>
      <c r="AHG652"/>
      <c r="AHH652"/>
      <c r="AHI652"/>
      <c r="AHJ652"/>
      <c r="AHK652"/>
      <c r="AHL652"/>
      <c r="AHM652"/>
      <c r="AHN652"/>
      <c r="AHO652"/>
      <c r="AHP652"/>
      <c r="AHQ652"/>
      <c r="AHR652"/>
      <c r="AHS652"/>
      <c r="AHT652"/>
      <c r="AHU652"/>
      <c r="AHV652"/>
      <c r="AHW652"/>
      <c r="AHX652"/>
      <c r="AHY652"/>
      <c r="AHZ652"/>
      <c r="AIA652"/>
      <c r="AIB652"/>
      <c r="AIC652"/>
      <c r="AID652"/>
      <c r="AIE652"/>
      <c r="AIF652"/>
      <c r="AIG652"/>
      <c r="AIH652"/>
      <c r="AII652"/>
      <c r="AIJ652"/>
      <c r="AIK652"/>
      <c r="AIL652"/>
      <c r="AIM652"/>
      <c r="AIN652"/>
      <c r="AIO652"/>
      <c r="AIP652"/>
      <c r="AIQ652"/>
      <c r="AIR652"/>
      <c r="AIS652"/>
      <c r="AIT652"/>
      <c r="AIU652"/>
      <c r="AIV652"/>
      <c r="AIW652"/>
      <c r="AIX652"/>
      <c r="AIY652"/>
      <c r="AIZ652"/>
      <c r="AJA652"/>
      <c r="AJB652"/>
      <c r="AJC652"/>
      <c r="AJD652"/>
      <c r="AJE652"/>
      <c r="AJF652"/>
      <c r="AJG652"/>
      <c r="AJH652"/>
      <c r="AJI652"/>
      <c r="AJJ652"/>
      <c r="AJK652"/>
      <c r="AJL652"/>
      <c r="AJM652"/>
      <c r="AJN652"/>
      <c r="AJO652"/>
      <c r="AJP652"/>
      <c r="AJQ652"/>
      <c r="AJR652"/>
      <c r="AJS652"/>
      <c r="AJT652"/>
      <c r="AJU652"/>
      <c r="AJV652"/>
      <c r="AJW652"/>
      <c r="AJX652"/>
      <c r="AJY652"/>
      <c r="AJZ652"/>
      <c r="AKA652"/>
      <c r="AKB652"/>
      <c r="AKC652"/>
      <c r="AKD652"/>
      <c r="AKE652"/>
      <c r="AKF652"/>
      <c r="AKG652"/>
      <c r="AKH652"/>
      <c r="AKI652"/>
      <c r="AKJ652"/>
      <c r="AKK652"/>
      <c r="AKL652"/>
      <c r="AKM652"/>
      <c r="AKN652"/>
      <c r="AKO652"/>
      <c r="AKP652"/>
      <c r="AKQ652"/>
      <c r="AKR652"/>
      <c r="AKS652"/>
      <c r="AKT652"/>
      <c r="AKU652"/>
      <c r="AKV652"/>
      <c r="AKW652"/>
      <c r="AKX652"/>
      <c r="AKY652"/>
      <c r="AKZ652"/>
      <c r="ALA652"/>
      <c r="ALB652"/>
      <c r="ALC652"/>
      <c r="ALD652"/>
      <c r="ALE652"/>
      <c r="ALF652"/>
      <c r="ALG652"/>
      <c r="ALH652"/>
      <c r="ALI652"/>
      <c r="ALJ652"/>
      <c r="ALK652"/>
      <c r="ALL652"/>
      <c r="ALM652"/>
      <c r="ALN652"/>
      <c r="ALO652"/>
      <c r="ALP652"/>
      <c r="ALQ652"/>
      <c r="ALR652"/>
      <c r="ALS652"/>
      <c r="ALT652"/>
      <c r="ALU652"/>
      <c r="ALV652"/>
      <c r="ALW652"/>
      <c r="ALX652"/>
      <c r="ALY652"/>
      <c r="ALZ652"/>
      <c r="AMA652"/>
      <c r="AMB652"/>
      <c r="AMC652"/>
      <c r="AMD652"/>
      <c r="AME652"/>
      <c r="AMF652"/>
      <c r="AMG652"/>
      <c r="AMH652"/>
      <c r="AMI652"/>
      <c r="AMJ652"/>
    </row>
    <row r="653" spans="1:1024" ht="20" customHeight="1" x14ac:dyDescent="0.2">
      <c r="A653"/>
      <c r="B653"/>
      <c r="C653"/>
      <c r="D653"/>
      <c r="E653" s="2"/>
      <c r="F653" s="2"/>
      <c r="G653" s="271"/>
      <c r="H653" s="240"/>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c r="AAA653"/>
      <c r="AAB653"/>
      <c r="AAC653"/>
      <c r="AAD653"/>
      <c r="AAE653"/>
      <c r="AAF653"/>
      <c r="AAG653"/>
      <c r="AAH653"/>
      <c r="AAI653"/>
      <c r="AAJ653"/>
      <c r="AAK653"/>
      <c r="AAL653"/>
      <c r="AAM653"/>
      <c r="AAN653"/>
      <c r="AAO653"/>
      <c r="AAP653"/>
      <c r="AAQ653"/>
      <c r="AAR653"/>
      <c r="AAS653"/>
      <c r="AAT653"/>
      <c r="AAU653"/>
      <c r="AAV653"/>
      <c r="AAW653"/>
      <c r="AAX653"/>
      <c r="AAY653"/>
      <c r="AAZ653"/>
      <c r="ABA653"/>
      <c r="ABB653"/>
      <c r="ABC653"/>
      <c r="ABD653"/>
      <c r="ABE653"/>
      <c r="ABF653"/>
      <c r="ABG653"/>
      <c r="ABH653"/>
      <c r="ABI653"/>
      <c r="ABJ653"/>
      <c r="ABK653"/>
      <c r="ABL653"/>
      <c r="ABM653"/>
      <c r="ABN653"/>
      <c r="ABO653"/>
      <c r="ABP653"/>
      <c r="ABQ653"/>
      <c r="ABR653"/>
      <c r="ABS653"/>
      <c r="ABT653"/>
      <c r="ABU653"/>
      <c r="ABV653"/>
      <c r="ABW653"/>
      <c r="ABX653"/>
      <c r="ABY653"/>
      <c r="ABZ653"/>
      <c r="ACA653"/>
      <c r="ACB653"/>
      <c r="ACC653"/>
      <c r="ACD653"/>
      <c r="ACE653"/>
      <c r="ACF653"/>
      <c r="ACG653"/>
      <c r="ACH653"/>
      <c r="ACI653"/>
      <c r="ACJ653"/>
      <c r="ACK653"/>
      <c r="ACL653"/>
      <c r="ACM653"/>
      <c r="ACN653"/>
      <c r="ACO653"/>
      <c r="ACP653"/>
      <c r="ACQ653"/>
      <c r="ACR653"/>
      <c r="ACS653"/>
      <c r="ACT653"/>
      <c r="ACU653"/>
      <c r="ACV653"/>
      <c r="ACW653"/>
      <c r="ACX653"/>
      <c r="ACY653"/>
      <c r="ACZ653"/>
      <c r="ADA653"/>
      <c r="ADB653"/>
      <c r="ADC653"/>
      <c r="ADD653"/>
      <c r="ADE653"/>
      <c r="ADF653"/>
      <c r="ADG653"/>
      <c r="ADH653"/>
      <c r="ADI653"/>
      <c r="ADJ653"/>
      <c r="ADK653"/>
      <c r="ADL653"/>
      <c r="ADM653"/>
      <c r="ADN653"/>
      <c r="ADO653"/>
      <c r="ADP653"/>
      <c r="ADQ653"/>
      <c r="ADR653"/>
      <c r="ADS653"/>
      <c r="ADT653"/>
      <c r="ADU653"/>
      <c r="ADV653"/>
      <c r="ADW653"/>
      <c r="ADX653"/>
      <c r="ADY653"/>
      <c r="ADZ653"/>
      <c r="AEA653"/>
      <c r="AEB653"/>
      <c r="AEC653"/>
      <c r="AED653"/>
      <c r="AEE653"/>
      <c r="AEF653"/>
      <c r="AEG653"/>
      <c r="AEH653"/>
      <c r="AEI653"/>
      <c r="AEJ653"/>
      <c r="AEK653"/>
      <c r="AEL653"/>
      <c r="AEM653"/>
      <c r="AEN653"/>
      <c r="AEO653"/>
      <c r="AEP653"/>
      <c r="AEQ653"/>
      <c r="AER653"/>
      <c r="AES653"/>
      <c r="AET653"/>
      <c r="AEU653"/>
      <c r="AEV653"/>
      <c r="AEW653"/>
      <c r="AEX653"/>
      <c r="AEY653"/>
      <c r="AEZ653"/>
      <c r="AFA653"/>
      <c r="AFB653"/>
      <c r="AFC653"/>
      <c r="AFD653"/>
      <c r="AFE653"/>
      <c r="AFF653"/>
      <c r="AFG653"/>
      <c r="AFH653"/>
      <c r="AFI653"/>
      <c r="AFJ653"/>
      <c r="AFK653"/>
      <c r="AFL653"/>
      <c r="AFM653"/>
      <c r="AFN653"/>
      <c r="AFO653"/>
      <c r="AFP653"/>
      <c r="AFQ653"/>
      <c r="AFR653"/>
      <c r="AFS653"/>
      <c r="AFT653"/>
      <c r="AFU653"/>
      <c r="AFV653"/>
      <c r="AFW653"/>
      <c r="AFX653"/>
      <c r="AFY653"/>
      <c r="AFZ653"/>
      <c r="AGA653"/>
      <c r="AGB653"/>
      <c r="AGC653"/>
      <c r="AGD653"/>
      <c r="AGE653"/>
      <c r="AGF653"/>
      <c r="AGG653"/>
      <c r="AGH653"/>
      <c r="AGI653"/>
      <c r="AGJ653"/>
      <c r="AGK653"/>
      <c r="AGL653"/>
      <c r="AGM653"/>
      <c r="AGN653"/>
      <c r="AGO653"/>
      <c r="AGP653"/>
      <c r="AGQ653"/>
      <c r="AGR653"/>
      <c r="AGS653"/>
      <c r="AGT653"/>
      <c r="AGU653"/>
      <c r="AGV653"/>
      <c r="AGW653"/>
      <c r="AGX653"/>
      <c r="AGY653"/>
      <c r="AGZ653"/>
      <c r="AHA653"/>
      <c r="AHB653"/>
      <c r="AHC653"/>
      <c r="AHD653"/>
      <c r="AHE653"/>
      <c r="AHF653"/>
      <c r="AHG653"/>
      <c r="AHH653"/>
      <c r="AHI653"/>
      <c r="AHJ653"/>
      <c r="AHK653"/>
      <c r="AHL653"/>
      <c r="AHM653"/>
      <c r="AHN653"/>
      <c r="AHO653"/>
      <c r="AHP653"/>
      <c r="AHQ653"/>
      <c r="AHR653"/>
      <c r="AHS653"/>
      <c r="AHT653"/>
      <c r="AHU653"/>
      <c r="AHV653"/>
      <c r="AHW653"/>
      <c r="AHX653"/>
      <c r="AHY653"/>
      <c r="AHZ653"/>
      <c r="AIA653"/>
      <c r="AIB653"/>
      <c r="AIC653"/>
      <c r="AID653"/>
      <c r="AIE653"/>
      <c r="AIF653"/>
      <c r="AIG653"/>
      <c r="AIH653"/>
      <c r="AII653"/>
      <c r="AIJ653"/>
      <c r="AIK653"/>
      <c r="AIL653"/>
      <c r="AIM653"/>
      <c r="AIN653"/>
      <c r="AIO653"/>
      <c r="AIP653"/>
      <c r="AIQ653"/>
      <c r="AIR653"/>
      <c r="AIS653"/>
      <c r="AIT653"/>
      <c r="AIU653"/>
      <c r="AIV653"/>
      <c r="AIW653"/>
      <c r="AIX653"/>
      <c r="AIY653"/>
      <c r="AIZ653"/>
      <c r="AJA653"/>
      <c r="AJB653"/>
      <c r="AJC653"/>
      <c r="AJD653"/>
      <c r="AJE653"/>
      <c r="AJF653"/>
      <c r="AJG653"/>
      <c r="AJH653"/>
      <c r="AJI653"/>
      <c r="AJJ653"/>
      <c r="AJK653"/>
      <c r="AJL653"/>
      <c r="AJM653"/>
      <c r="AJN653"/>
      <c r="AJO653"/>
      <c r="AJP653"/>
      <c r="AJQ653"/>
      <c r="AJR653"/>
      <c r="AJS653"/>
      <c r="AJT653"/>
      <c r="AJU653"/>
      <c r="AJV653"/>
      <c r="AJW653"/>
      <c r="AJX653"/>
      <c r="AJY653"/>
      <c r="AJZ653"/>
      <c r="AKA653"/>
      <c r="AKB653"/>
      <c r="AKC653"/>
      <c r="AKD653"/>
      <c r="AKE653"/>
      <c r="AKF653"/>
      <c r="AKG653"/>
      <c r="AKH653"/>
      <c r="AKI653"/>
      <c r="AKJ653"/>
      <c r="AKK653"/>
      <c r="AKL653"/>
      <c r="AKM653"/>
      <c r="AKN653"/>
      <c r="AKO653"/>
      <c r="AKP653"/>
      <c r="AKQ653"/>
      <c r="AKR653"/>
      <c r="AKS653"/>
      <c r="AKT653"/>
      <c r="AKU653"/>
      <c r="AKV653"/>
      <c r="AKW653"/>
      <c r="AKX653"/>
      <c r="AKY653"/>
      <c r="AKZ653"/>
      <c r="ALA653"/>
      <c r="ALB653"/>
      <c r="ALC653"/>
      <c r="ALD653"/>
      <c r="ALE653"/>
      <c r="ALF653"/>
      <c r="ALG653"/>
      <c r="ALH653"/>
      <c r="ALI653"/>
      <c r="ALJ653"/>
      <c r="ALK653"/>
      <c r="ALL653"/>
      <c r="ALM653"/>
      <c r="ALN653"/>
      <c r="ALO653"/>
      <c r="ALP653"/>
      <c r="ALQ653"/>
      <c r="ALR653"/>
      <c r="ALS653"/>
      <c r="ALT653"/>
      <c r="ALU653"/>
      <c r="ALV653"/>
      <c r="ALW653"/>
      <c r="ALX653"/>
      <c r="ALY653"/>
      <c r="ALZ653"/>
      <c r="AMA653"/>
      <c r="AMB653"/>
      <c r="AMC653"/>
      <c r="AMD653"/>
      <c r="AME653"/>
      <c r="AMF653"/>
      <c r="AMG653"/>
      <c r="AMH653"/>
      <c r="AMI653"/>
      <c r="AMJ653"/>
    </row>
    <row r="654" spans="1:1024" ht="20" customHeight="1" x14ac:dyDescent="0.2">
      <c r="A654"/>
      <c r="B654"/>
      <c r="C654"/>
      <c r="D654"/>
      <c r="E654" s="2"/>
      <c r="F654" s="2"/>
      <c r="G654" s="271"/>
      <c r="H654" s="240"/>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c r="AAA654"/>
      <c r="AAB654"/>
      <c r="AAC654"/>
      <c r="AAD654"/>
      <c r="AAE654"/>
      <c r="AAF654"/>
      <c r="AAG654"/>
      <c r="AAH654"/>
      <c r="AAI654"/>
      <c r="AAJ654"/>
      <c r="AAK654"/>
      <c r="AAL654"/>
      <c r="AAM654"/>
      <c r="AAN654"/>
      <c r="AAO654"/>
      <c r="AAP654"/>
      <c r="AAQ654"/>
      <c r="AAR654"/>
      <c r="AAS654"/>
      <c r="AAT654"/>
      <c r="AAU654"/>
      <c r="AAV654"/>
      <c r="AAW654"/>
      <c r="AAX654"/>
      <c r="AAY654"/>
      <c r="AAZ654"/>
      <c r="ABA654"/>
      <c r="ABB654"/>
      <c r="ABC654"/>
      <c r="ABD654"/>
      <c r="ABE654"/>
      <c r="ABF654"/>
      <c r="ABG654"/>
      <c r="ABH654"/>
      <c r="ABI654"/>
      <c r="ABJ654"/>
      <c r="ABK654"/>
      <c r="ABL654"/>
      <c r="ABM654"/>
      <c r="ABN654"/>
      <c r="ABO654"/>
      <c r="ABP654"/>
      <c r="ABQ654"/>
      <c r="ABR654"/>
      <c r="ABS654"/>
      <c r="ABT654"/>
      <c r="ABU654"/>
      <c r="ABV654"/>
      <c r="ABW654"/>
      <c r="ABX654"/>
      <c r="ABY654"/>
      <c r="ABZ654"/>
      <c r="ACA654"/>
      <c r="ACB654"/>
      <c r="ACC654"/>
      <c r="ACD654"/>
      <c r="ACE654"/>
      <c r="ACF654"/>
      <c r="ACG654"/>
      <c r="ACH654"/>
      <c r="ACI654"/>
      <c r="ACJ654"/>
      <c r="ACK654"/>
      <c r="ACL654"/>
      <c r="ACM654"/>
      <c r="ACN654"/>
      <c r="ACO654"/>
      <c r="ACP654"/>
      <c r="ACQ654"/>
      <c r="ACR654"/>
      <c r="ACS654"/>
      <c r="ACT654"/>
      <c r="ACU654"/>
      <c r="ACV654"/>
      <c r="ACW654"/>
      <c r="ACX654"/>
      <c r="ACY654"/>
      <c r="ACZ654"/>
      <c r="ADA654"/>
      <c r="ADB654"/>
      <c r="ADC654"/>
      <c r="ADD654"/>
      <c r="ADE654"/>
      <c r="ADF654"/>
      <c r="ADG654"/>
      <c r="ADH654"/>
      <c r="ADI654"/>
      <c r="ADJ654"/>
      <c r="ADK654"/>
      <c r="ADL654"/>
      <c r="ADM654"/>
      <c r="ADN654"/>
      <c r="ADO654"/>
      <c r="ADP654"/>
      <c r="ADQ654"/>
      <c r="ADR654"/>
      <c r="ADS654"/>
      <c r="ADT654"/>
      <c r="ADU654"/>
      <c r="ADV654"/>
      <c r="ADW654"/>
      <c r="ADX654"/>
      <c r="ADY654"/>
      <c r="ADZ654"/>
      <c r="AEA654"/>
      <c r="AEB654"/>
      <c r="AEC654"/>
      <c r="AED654"/>
      <c r="AEE654"/>
      <c r="AEF654"/>
      <c r="AEG654"/>
      <c r="AEH654"/>
      <c r="AEI654"/>
      <c r="AEJ654"/>
      <c r="AEK654"/>
      <c r="AEL654"/>
      <c r="AEM654"/>
      <c r="AEN654"/>
      <c r="AEO654"/>
      <c r="AEP654"/>
      <c r="AEQ654"/>
      <c r="AER654"/>
      <c r="AES654"/>
      <c r="AET654"/>
      <c r="AEU654"/>
      <c r="AEV654"/>
      <c r="AEW654"/>
      <c r="AEX654"/>
      <c r="AEY654"/>
      <c r="AEZ654"/>
      <c r="AFA654"/>
      <c r="AFB654"/>
      <c r="AFC654"/>
      <c r="AFD654"/>
      <c r="AFE654"/>
      <c r="AFF654"/>
      <c r="AFG654"/>
      <c r="AFH654"/>
      <c r="AFI654"/>
      <c r="AFJ654"/>
      <c r="AFK654"/>
      <c r="AFL654"/>
      <c r="AFM654"/>
      <c r="AFN654"/>
      <c r="AFO654"/>
      <c r="AFP654"/>
      <c r="AFQ654"/>
      <c r="AFR654"/>
      <c r="AFS654"/>
      <c r="AFT654"/>
      <c r="AFU654"/>
      <c r="AFV654"/>
      <c r="AFW654"/>
      <c r="AFX654"/>
      <c r="AFY654"/>
      <c r="AFZ654"/>
      <c r="AGA654"/>
      <c r="AGB654"/>
      <c r="AGC654"/>
      <c r="AGD654"/>
      <c r="AGE654"/>
      <c r="AGF654"/>
      <c r="AGG654"/>
      <c r="AGH654"/>
      <c r="AGI654"/>
      <c r="AGJ654"/>
      <c r="AGK654"/>
      <c r="AGL654"/>
      <c r="AGM654"/>
      <c r="AGN654"/>
      <c r="AGO654"/>
      <c r="AGP654"/>
      <c r="AGQ654"/>
      <c r="AGR654"/>
      <c r="AGS654"/>
      <c r="AGT654"/>
      <c r="AGU654"/>
      <c r="AGV654"/>
      <c r="AGW654"/>
      <c r="AGX654"/>
      <c r="AGY654"/>
      <c r="AGZ654"/>
      <c r="AHA654"/>
      <c r="AHB654"/>
      <c r="AHC654"/>
      <c r="AHD654"/>
      <c r="AHE654"/>
      <c r="AHF654"/>
      <c r="AHG654"/>
      <c r="AHH654"/>
      <c r="AHI654"/>
      <c r="AHJ654"/>
      <c r="AHK654"/>
      <c r="AHL654"/>
      <c r="AHM654"/>
      <c r="AHN654"/>
      <c r="AHO654"/>
      <c r="AHP654"/>
      <c r="AHQ654"/>
      <c r="AHR654"/>
      <c r="AHS654"/>
      <c r="AHT654"/>
      <c r="AHU654"/>
      <c r="AHV654"/>
      <c r="AHW654"/>
      <c r="AHX654"/>
      <c r="AHY654"/>
      <c r="AHZ654"/>
      <c r="AIA654"/>
      <c r="AIB654"/>
      <c r="AIC654"/>
      <c r="AID654"/>
      <c r="AIE654"/>
      <c r="AIF654"/>
      <c r="AIG654"/>
      <c r="AIH654"/>
      <c r="AII654"/>
      <c r="AIJ654"/>
      <c r="AIK654"/>
      <c r="AIL654"/>
      <c r="AIM654"/>
      <c r="AIN654"/>
      <c r="AIO654"/>
      <c r="AIP654"/>
      <c r="AIQ654"/>
      <c r="AIR654"/>
      <c r="AIS654"/>
      <c r="AIT654"/>
      <c r="AIU654"/>
      <c r="AIV654"/>
      <c r="AIW654"/>
      <c r="AIX654"/>
      <c r="AIY654"/>
      <c r="AIZ654"/>
      <c r="AJA654"/>
      <c r="AJB654"/>
      <c r="AJC654"/>
      <c r="AJD654"/>
      <c r="AJE654"/>
      <c r="AJF654"/>
      <c r="AJG654"/>
      <c r="AJH654"/>
      <c r="AJI654"/>
      <c r="AJJ654"/>
      <c r="AJK654"/>
      <c r="AJL654"/>
      <c r="AJM654"/>
      <c r="AJN654"/>
      <c r="AJO654"/>
      <c r="AJP654"/>
      <c r="AJQ654"/>
      <c r="AJR654"/>
      <c r="AJS654"/>
      <c r="AJT654"/>
      <c r="AJU654"/>
      <c r="AJV654"/>
      <c r="AJW654"/>
      <c r="AJX654"/>
      <c r="AJY654"/>
      <c r="AJZ654"/>
      <c r="AKA654"/>
      <c r="AKB654"/>
      <c r="AKC654"/>
      <c r="AKD654"/>
      <c r="AKE654"/>
      <c r="AKF654"/>
      <c r="AKG654"/>
      <c r="AKH654"/>
      <c r="AKI654"/>
      <c r="AKJ654"/>
      <c r="AKK654"/>
      <c r="AKL654"/>
      <c r="AKM654"/>
      <c r="AKN654"/>
      <c r="AKO654"/>
      <c r="AKP654"/>
      <c r="AKQ654"/>
      <c r="AKR654"/>
      <c r="AKS654"/>
      <c r="AKT654"/>
      <c r="AKU654"/>
      <c r="AKV654"/>
      <c r="AKW654"/>
      <c r="AKX654"/>
      <c r="AKY654"/>
      <c r="AKZ654"/>
      <c r="ALA654"/>
      <c r="ALB654"/>
      <c r="ALC654"/>
      <c r="ALD654"/>
      <c r="ALE654"/>
      <c r="ALF654"/>
      <c r="ALG654"/>
      <c r="ALH654"/>
      <c r="ALI654"/>
      <c r="ALJ654"/>
      <c r="ALK654"/>
      <c r="ALL654"/>
      <c r="ALM654"/>
      <c r="ALN654"/>
      <c r="ALO654"/>
      <c r="ALP654"/>
      <c r="ALQ654"/>
      <c r="ALR654"/>
      <c r="ALS654"/>
      <c r="ALT654"/>
      <c r="ALU654"/>
      <c r="ALV654"/>
      <c r="ALW654"/>
      <c r="ALX654"/>
      <c r="ALY654"/>
      <c r="ALZ654"/>
      <c r="AMA654"/>
      <c r="AMB654"/>
      <c r="AMC654"/>
      <c r="AMD654"/>
      <c r="AME654"/>
      <c r="AMF654"/>
      <c r="AMG654"/>
      <c r="AMH654"/>
      <c r="AMI654"/>
      <c r="AMJ654"/>
    </row>
    <row r="655" spans="1:1024" ht="20" customHeight="1" x14ac:dyDescent="0.2">
      <c r="A655"/>
      <c r="B655"/>
      <c r="C655"/>
      <c r="D655"/>
      <c r="E655" s="2"/>
      <c r="F655" s="2"/>
      <c r="G655" s="271"/>
      <c r="H655" s="240"/>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c r="AAA655"/>
      <c r="AAB655"/>
      <c r="AAC655"/>
      <c r="AAD655"/>
      <c r="AAE655"/>
      <c r="AAF655"/>
      <c r="AAG655"/>
      <c r="AAH655"/>
      <c r="AAI655"/>
      <c r="AAJ655"/>
      <c r="AAK655"/>
      <c r="AAL655"/>
      <c r="AAM655"/>
      <c r="AAN655"/>
      <c r="AAO655"/>
      <c r="AAP655"/>
      <c r="AAQ655"/>
      <c r="AAR655"/>
      <c r="AAS655"/>
      <c r="AAT655"/>
      <c r="AAU655"/>
      <c r="AAV655"/>
      <c r="AAW655"/>
      <c r="AAX655"/>
      <c r="AAY655"/>
      <c r="AAZ655"/>
      <c r="ABA655"/>
      <c r="ABB655"/>
      <c r="ABC655"/>
      <c r="ABD655"/>
      <c r="ABE655"/>
      <c r="ABF655"/>
      <c r="ABG655"/>
      <c r="ABH655"/>
      <c r="ABI655"/>
      <c r="ABJ655"/>
      <c r="ABK655"/>
      <c r="ABL655"/>
      <c r="ABM655"/>
      <c r="ABN655"/>
      <c r="ABO655"/>
      <c r="ABP655"/>
      <c r="ABQ655"/>
      <c r="ABR655"/>
      <c r="ABS655"/>
      <c r="ABT655"/>
      <c r="ABU655"/>
      <c r="ABV655"/>
      <c r="ABW655"/>
      <c r="ABX655"/>
      <c r="ABY655"/>
      <c r="ABZ655"/>
      <c r="ACA655"/>
      <c r="ACB655"/>
      <c r="ACC655"/>
      <c r="ACD655"/>
      <c r="ACE655"/>
      <c r="ACF655"/>
      <c r="ACG655"/>
      <c r="ACH655"/>
      <c r="ACI655"/>
      <c r="ACJ655"/>
      <c r="ACK655"/>
      <c r="ACL655"/>
      <c r="ACM655"/>
      <c r="ACN655"/>
      <c r="ACO655"/>
      <c r="ACP655"/>
      <c r="ACQ655"/>
      <c r="ACR655"/>
      <c r="ACS655"/>
      <c r="ACT655"/>
      <c r="ACU655"/>
      <c r="ACV655"/>
      <c r="ACW655"/>
      <c r="ACX655"/>
      <c r="ACY655"/>
      <c r="ACZ655"/>
      <c r="ADA655"/>
      <c r="ADB655"/>
      <c r="ADC655"/>
      <c r="ADD655"/>
      <c r="ADE655"/>
      <c r="ADF655"/>
      <c r="ADG655"/>
      <c r="ADH655"/>
      <c r="ADI655"/>
      <c r="ADJ655"/>
      <c r="ADK655"/>
      <c r="ADL655"/>
      <c r="ADM655"/>
      <c r="ADN655"/>
      <c r="ADO655"/>
      <c r="ADP655"/>
      <c r="ADQ655"/>
      <c r="ADR655"/>
      <c r="ADS655"/>
      <c r="ADT655"/>
      <c r="ADU655"/>
      <c r="ADV655"/>
      <c r="ADW655"/>
      <c r="ADX655"/>
      <c r="ADY655"/>
      <c r="ADZ655"/>
      <c r="AEA655"/>
      <c r="AEB655"/>
      <c r="AEC655"/>
      <c r="AED655"/>
      <c r="AEE655"/>
      <c r="AEF655"/>
      <c r="AEG655"/>
      <c r="AEH655"/>
      <c r="AEI655"/>
      <c r="AEJ655"/>
      <c r="AEK655"/>
      <c r="AEL655"/>
      <c r="AEM655"/>
      <c r="AEN655"/>
      <c r="AEO655"/>
      <c r="AEP655"/>
      <c r="AEQ655"/>
      <c r="AER655"/>
      <c r="AES655"/>
      <c r="AET655"/>
      <c r="AEU655"/>
      <c r="AEV655"/>
      <c r="AEW655"/>
      <c r="AEX655"/>
      <c r="AEY655"/>
      <c r="AEZ655"/>
      <c r="AFA655"/>
      <c r="AFB655"/>
      <c r="AFC655"/>
      <c r="AFD655"/>
      <c r="AFE655"/>
      <c r="AFF655"/>
      <c r="AFG655"/>
      <c r="AFH655"/>
      <c r="AFI655"/>
      <c r="AFJ655"/>
      <c r="AFK655"/>
      <c r="AFL655"/>
      <c r="AFM655"/>
      <c r="AFN655"/>
      <c r="AFO655"/>
      <c r="AFP655"/>
      <c r="AFQ655"/>
      <c r="AFR655"/>
      <c r="AFS655"/>
      <c r="AFT655"/>
      <c r="AFU655"/>
      <c r="AFV655"/>
      <c r="AFW655"/>
      <c r="AFX655"/>
      <c r="AFY655"/>
      <c r="AFZ655"/>
      <c r="AGA655"/>
      <c r="AGB655"/>
      <c r="AGC655"/>
      <c r="AGD655"/>
      <c r="AGE655"/>
      <c r="AGF655"/>
      <c r="AGG655"/>
      <c r="AGH655"/>
      <c r="AGI655"/>
      <c r="AGJ655"/>
      <c r="AGK655"/>
      <c r="AGL655"/>
      <c r="AGM655"/>
      <c r="AGN655"/>
      <c r="AGO655"/>
      <c r="AGP655"/>
      <c r="AGQ655"/>
      <c r="AGR655"/>
      <c r="AGS655"/>
      <c r="AGT655"/>
      <c r="AGU655"/>
      <c r="AGV655"/>
      <c r="AGW655"/>
      <c r="AGX655"/>
      <c r="AGY655"/>
      <c r="AGZ655"/>
      <c r="AHA655"/>
      <c r="AHB655"/>
      <c r="AHC655"/>
      <c r="AHD655"/>
      <c r="AHE655"/>
      <c r="AHF655"/>
      <c r="AHG655"/>
      <c r="AHH655"/>
      <c r="AHI655"/>
      <c r="AHJ655"/>
      <c r="AHK655"/>
      <c r="AHL655"/>
      <c r="AHM655"/>
      <c r="AHN655"/>
      <c r="AHO655"/>
      <c r="AHP655"/>
      <c r="AHQ655"/>
      <c r="AHR655"/>
      <c r="AHS655"/>
      <c r="AHT655"/>
      <c r="AHU655"/>
      <c r="AHV655"/>
      <c r="AHW655"/>
      <c r="AHX655"/>
      <c r="AHY655"/>
      <c r="AHZ655"/>
      <c r="AIA655"/>
      <c r="AIB655"/>
      <c r="AIC655"/>
      <c r="AID655"/>
      <c r="AIE655"/>
      <c r="AIF655"/>
      <c r="AIG655"/>
      <c r="AIH655"/>
      <c r="AII655"/>
      <c r="AIJ655"/>
      <c r="AIK655"/>
      <c r="AIL655"/>
      <c r="AIM655"/>
      <c r="AIN655"/>
      <c r="AIO655"/>
      <c r="AIP655"/>
      <c r="AIQ655"/>
      <c r="AIR655"/>
      <c r="AIS655"/>
      <c r="AIT655"/>
      <c r="AIU655"/>
      <c r="AIV655"/>
      <c r="AIW655"/>
      <c r="AIX655"/>
      <c r="AIY655"/>
      <c r="AIZ655"/>
      <c r="AJA655"/>
      <c r="AJB655"/>
      <c r="AJC655"/>
      <c r="AJD655"/>
      <c r="AJE655"/>
      <c r="AJF655"/>
      <c r="AJG655"/>
      <c r="AJH655"/>
      <c r="AJI655"/>
      <c r="AJJ655"/>
      <c r="AJK655"/>
      <c r="AJL655"/>
      <c r="AJM655"/>
      <c r="AJN655"/>
      <c r="AJO655"/>
      <c r="AJP655"/>
      <c r="AJQ655"/>
      <c r="AJR655"/>
      <c r="AJS655"/>
      <c r="AJT655"/>
      <c r="AJU655"/>
      <c r="AJV655"/>
      <c r="AJW655"/>
      <c r="AJX655"/>
      <c r="AJY655"/>
      <c r="AJZ655"/>
      <c r="AKA655"/>
      <c r="AKB655"/>
      <c r="AKC655"/>
      <c r="AKD655"/>
      <c r="AKE655"/>
      <c r="AKF655"/>
      <c r="AKG655"/>
      <c r="AKH655"/>
      <c r="AKI655"/>
      <c r="AKJ655"/>
      <c r="AKK655"/>
      <c r="AKL655"/>
      <c r="AKM655"/>
      <c r="AKN655"/>
      <c r="AKO655"/>
      <c r="AKP655"/>
      <c r="AKQ655"/>
      <c r="AKR655"/>
      <c r="AKS655"/>
      <c r="AKT655"/>
      <c r="AKU655"/>
      <c r="AKV655"/>
      <c r="AKW655"/>
      <c r="AKX655"/>
      <c r="AKY655"/>
      <c r="AKZ655"/>
      <c r="ALA655"/>
      <c r="ALB655"/>
      <c r="ALC655"/>
      <c r="ALD655"/>
      <c r="ALE655"/>
      <c r="ALF655"/>
      <c r="ALG655"/>
      <c r="ALH655"/>
      <c r="ALI655"/>
      <c r="ALJ655"/>
      <c r="ALK655"/>
      <c r="ALL655"/>
      <c r="ALM655"/>
      <c r="ALN655"/>
      <c r="ALO655"/>
      <c r="ALP655"/>
      <c r="ALQ655"/>
      <c r="ALR655"/>
      <c r="ALS655"/>
      <c r="ALT655"/>
      <c r="ALU655"/>
      <c r="ALV655"/>
      <c r="ALW655"/>
      <c r="ALX655"/>
      <c r="ALY655"/>
      <c r="ALZ655"/>
      <c r="AMA655"/>
      <c r="AMB655"/>
      <c r="AMC655"/>
      <c r="AMD655"/>
      <c r="AME655"/>
      <c r="AMF655"/>
      <c r="AMG655"/>
      <c r="AMH655"/>
      <c r="AMI655"/>
      <c r="AMJ655"/>
    </row>
    <row r="656" spans="1:1024" ht="20" customHeight="1" x14ac:dyDescent="0.2">
      <c r="A656"/>
      <c r="B656"/>
      <c r="C656"/>
      <c r="D656"/>
      <c r="E656" s="2"/>
      <c r="F656" s="2"/>
      <c r="G656" s="271"/>
      <c r="H656" s="240"/>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c r="AAA656"/>
      <c r="AAB656"/>
      <c r="AAC656"/>
      <c r="AAD656"/>
      <c r="AAE656"/>
      <c r="AAF656"/>
      <c r="AAG656"/>
      <c r="AAH656"/>
      <c r="AAI656"/>
      <c r="AAJ656"/>
      <c r="AAK656"/>
      <c r="AAL656"/>
      <c r="AAM656"/>
      <c r="AAN656"/>
      <c r="AAO656"/>
      <c r="AAP656"/>
      <c r="AAQ656"/>
      <c r="AAR656"/>
      <c r="AAS656"/>
      <c r="AAT656"/>
      <c r="AAU656"/>
      <c r="AAV656"/>
      <c r="AAW656"/>
      <c r="AAX656"/>
      <c r="AAY656"/>
      <c r="AAZ656"/>
      <c r="ABA656"/>
      <c r="ABB656"/>
      <c r="ABC656"/>
      <c r="ABD656"/>
      <c r="ABE656"/>
      <c r="ABF656"/>
      <c r="ABG656"/>
      <c r="ABH656"/>
      <c r="ABI656"/>
      <c r="ABJ656"/>
      <c r="ABK656"/>
      <c r="ABL656"/>
      <c r="ABM656"/>
      <c r="ABN656"/>
      <c r="ABO656"/>
      <c r="ABP656"/>
      <c r="ABQ656"/>
      <c r="ABR656"/>
      <c r="ABS656"/>
      <c r="ABT656"/>
      <c r="ABU656"/>
      <c r="ABV656"/>
      <c r="ABW656"/>
      <c r="ABX656"/>
      <c r="ABY656"/>
      <c r="ABZ656"/>
      <c r="ACA656"/>
      <c r="ACB656"/>
      <c r="ACC656"/>
      <c r="ACD656"/>
      <c r="ACE656"/>
      <c r="ACF656"/>
      <c r="ACG656"/>
      <c r="ACH656"/>
      <c r="ACI656"/>
      <c r="ACJ656"/>
      <c r="ACK656"/>
      <c r="ACL656"/>
      <c r="ACM656"/>
      <c r="ACN656"/>
      <c r="ACO656"/>
      <c r="ACP656"/>
      <c r="ACQ656"/>
      <c r="ACR656"/>
      <c r="ACS656"/>
      <c r="ACT656"/>
      <c r="ACU656"/>
      <c r="ACV656"/>
      <c r="ACW656"/>
      <c r="ACX656"/>
      <c r="ACY656"/>
      <c r="ACZ656"/>
      <c r="ADA656"/>
      <c r="ADB656"/>
      <c r="ADC656"/>
      <c r="ADD656"/>
      <c r="ADE656"/>
      <c r="ADF656"/>
      <c r="ADG656"/>
      <c r="ADH656"/>
      <c r="ADI656"/>
      <c r="ADJ656"/>
      <c r="ADK656"/>
      <c r="ADL656"/>
      <c r="ADM656"/>
      <c r="ADN656"/>
      <c r="ADO656"/>
      <c r="ADP656"/>
      <c r="ADQ656"/>
      <c r="ADR656"/>
      <c r="ADS656"/>
      <c r="ADT656"/>
      <c r="ADU656"/>
      <c r="ADV656"/>
      <c r="ADW656"/>
      <c r="ADX656"/>
      <c r="ADY656"/>
      <c r="ADZ656"/>
      <c r="AEA656"/>
      <c r="AEB656"/>
      <c r="AEC656"/>
      <c r="AED656"/>
      <c r="AEE656"/>
      <c r="AEF656"/>
      <c r="AEG656"/>
      <c r="AEH656"/>
      <c r="AEI656"/>
      <c r="AEJ656"/>
      <c r="AEK656"/>
      <c r="AEL656"/>
      <c r="AEM656"/>
      <c r="AEN656"/>
      <c r="AEO656"/>
      <c r="AEP656"/>
      <c r="AEQ656"/>
      <c r="AER656"/>
      <c r="AES656"/>
      <c r="AET656"/>
      <c r="AEU656"/>
      <c r="AEV656"/>
      <c r="AEW656"/>
      <c r="AEX656"/>
      <c r="AEY656"/>
      <c r="AEZ656"/>
      <c r="AFA656"/>
      <c r="AFB656"/>
      <c r="AFC656"/>
      <c r="AFD656"/>
      <c r="AFE656"/>
      <c r="AFF656"/>
      <c r="AFG656"/>
      <c r="AFH656"/>
      <c r="AFI656"/>
      <c r="AFJ656"/>
      <c r="AFK656"/>
      <c r="AFL656"/>
      <c r="AFM656"/>
      <c r="AFN656"/>
      <c r="AFO656"/>
      <c r="AFP656"/>
      <c r="AFQ656"/>
      <c r="AFR656"/>
      <c r="AFS656"/>
      <c r="AFT656"/>
      <c r="AFU656"/>
      <c r="AFV656"/>
      <c r="AFW656"/>
      <c r="AFX656"/>
      <c r="AFY656"/>
      <c r="AFZ656"/>
      <c r="AGA656"/>
      <c r="AGB656"/>
      <c r="AGC656"/>
      <c r="AGD656"/>
      <c r="AGE656"/>
      <c r="AGF656"/>
      <c r="AGG656"/>
      <c r="AGH656"/>
      <c r="AGI656"/>
      <c r="AGJ656"/>
      <c r="AGK656"/>
      <c r="AGL656"/>
      <c r="AGM656"/>
      <c r="AGN656"/>
      <c r="AGO656"/>
      <c r="AGP656"/>
      <c r="AGQ656"/>
      <c r="AGR656"/>
      <c r="AGS656"/>
      <c r="AGT656"/>
      <c r="AGU656"/>
      <c r="AGV656"/>
      <c r="AGW656"/>
      <c r="AGX656"/>
      <c r="AGY656"/>
      <c r="AGZ656"/>
      <c r="AHA656"/>
      <c r="AHB656"/>
      <c r="AHC656"/>
      <c r="AHD656"/>
      <c r="AHE656"/>
      <c r="AHF656"/>
      <c r="AHG656"/>
      <c r="AHH656"/>
      <c r="AHI656"/>
      <c r="AHJ656"/>
      <c r="AHK656"/>
      <c r="AHL656"/>
      <c r="AHM656"/>
      <c r="AHN656"/>
      <c r="AHO656"/>
      <c r="AHP656"/>
      <c r="AHQ656"/>
      <c r="AHR656"/>
      <c r="AHS656"/>
      <c r="AHT656"/>
      <c r="AHU656"/>
      <c r="AHV656"/>
      <c r="AHW656"/>
      <c r="AHX656"/>
      <c r="AHY656"/>
      <c r="AHZ656"/>
      <c r="AIA656"/>
      <c r="AIB656"/>
      <c r="AIC656"/>
      <c r="AID656"/>
      <c r="AIE656"/>
      <c r="AIF656"/>
      <c r="AIG656"/>
      <c r="AIH656"/>
      <c r="AII656"/>
      <c r="AIJ656"/>
      <c r="AIK656"/>
      <c r="AIL656"/>
      <c r="AIM656"/>
      <c r="AIN656"/>
      <c r="AIO656"/>
      <c r="AIP656"/>
      <c r="AIQ656"/>
      <c r="AIR656"/>
      <c r="AIS656"/>
      <c r="AIT656"/>
      <c r="AIU656"/>
      <c r="AIV656"/>
      <c r="AIW656"/>
      <c r="AIX656"/>
      <c r="AIY656"/>
      <c r="AIZ656"/>
      <c r="AJA656"/>
      <c r="AJB656"/>
      <c r="AJC656"/>
      <c r="AJD656"/>
      <c r="AJE656"/>
      <c r="AJF656"/>
      <c r="AJG656"/>
      <c r="AJH656"/>
      <c r="AJI656"/>
      <c r="AJJ656"/>
      <c r="AJK656"/>
      <c r="AJL656"/>
      <c r="AJM656"/>
      <c r="AJN656"/>
      <c r="AJO656"/>
      <c r="AJP656"/>
      <c r="AJQ656"/>
      <c r="AJR656"/>
      <c r="AJS656"/>
      <c r="AJT656"/>
      <c r="AJU656"/>
      <c r="AJV656"/>
      <c r="AJW656"/>
      <c r="AJX656"/>
      <c r="AJY656"/>
      <c r="AJZ656"/>
      <c r="AKA656"/>
      <c r="AKB656"/>
      <c r="AKC656"/>
      <c r="AKD656"/>
      <c r="AKE656"/>
      <c r="AKF656"/>
      <c r="AKG656"/>
      <c r="AKH656"/>
      <c r="AKI656"/>
      <c r="AKJ656"/>
      <c r="AKK656"/>
      <c r="AKL656"/>
      <c r="AKM656"/>
      <c r="AKN656"/>
      <c r="AKO656"/>
      <c r="AKP656"/>
      <c r="AKQ656"/>
      <c r="AKR656"/>
      <c r="AKS656"/>
      <c r="AKT656"/>
      <c r="AKU656"/>
      <c r="AKV656"/>
      <c r="AKW656"/>
      <c r="AKX656"/>
      <c r="AKY656"/>
      <c r="AKZ656"/>
      <c r="ALA656"/>
      <c r="ALB656"/>
      <c r="ALC656"/>
      <c r="ALD656"/>
      <c r="ALE656"/>
      <c r="ALF656"/>
      <c r="ALG656"/>
      <c r="ALH656"/>
      <c r="ALI656"/>
      <c r="ALJ656"/>
      <c r="ALK656"/>
      <c r="ALL656"/>
      <c r="ALM656"/>
      <c r="ALN656"/>
      <c r="ALO656"/>
      <c r="ALP656"/>
      <c r="ALQ656"/>
      <c r="ALR656"/>
      <c r="ALS656"/>
      <c r="ALT656"/>
      <c r="ALU656"/>
      <c r="ALV656"/>
      <c r="ALW656"/>
      <c r="ALX656"/>
      <c r="ALY656"/>
      <c r="ALZ656"/>
      <c r="AMA656"/>
      <c r="AMB656"/>
      <c r="AMC656"/>
      <c r="AMD656"/>
      <c r="AME656"/>
      <c r="AMF656"/>
      <c r="AMG656"/>
      <c r="AMH656"/>
      <c r="AMI656"/>
      <c r="AMJ656"/>
    </row>
    <row r="657" spans="1:1024" ht="20" customHeight="1" x14ac:dyDescent="0.2">
      <c r="A657"/>
      <c r="B657"/>
      <c r="C657"/>
      <c r="D657"/>
      <c r="E657" s="2"/>
      <c r="F657" s="2"/>
      <c r="G657" s="271"/>
      <c r="H657" s="240"/>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c r="AAA657"/>
      <c r="AAB657"/>
      <c r="AAC657"/>
      <c r="AAD657"/>
      <c r="AAE657"/>
      <c r="AAF657"/>
      <c r="AAG657"/>
      <c r="AAH657"/>
      <c r="AAI657"/>
      <c r="AAJ657"/>
      <c r="AAK657"/>
      <c r="AAL657"/>
      <c r="AAM657"/>
      <c r="AAN657"/>
      <c r="AAO657"/>
      <c r="AAP657"/>
      <c r="AAQ657"/>
      <c r="AAR657"/>
      <c r="AAS657"/>
      <c r="AAT657"/>
      <c r="AAU657"/>
      <c r="AAV657"/>
      <c r="AAW657"/>
      <c r="AAX657"/>
      <c r="AAY657"/>
      <c r="AAZ657"/>
      <c r="ABA657"/>
      <c r="ABB657"/>
      <c r="ABC657"/>
      <c r="ABD657"/>
      <c r="ABE657"/>
      <c r="ABF657"/>
      <c r="ABG657"/>
      <c r="ABH657"/>
      <c r="ABI657"/>
      <c r="ABJ657"/>
      <c r="ABK657"/>
      <c r="ABL657"/>
      <c r="ABM657"/>
      <c r="ABN657"/>
      <c r="ABO657"/>
      <c r="ABP657"/>
      <c r="ABQ657"/>
      <c r="ABR657"/>
      <c r="ABS657"/>
      <c r="ABT657"/>
      <c r="ABU657"/>
      <c r="ABV657"/>
      <c r="ABW657"/>
      <c r="ABX657"/>
      <c r="ABY657"/>
      <c r="ABZ657"/>
      <c r="ACA657"/>
      <c r="ACB657"/>
      <c r="ACC657"/>
      <c r="ACD657"/>
      <c r="ACE657"/>
      <c r="ACF657"/>
      <c r="ACG657"/>
      <c r="ACH657"/>
      <c r="ACI657"/>
      <c r="ACJ657"/>
      <c r="ACK657"/>
      <c r="ACL657"/>
      <c r="ACM657"/>
      <c r="ACN657"/>
      <c r="ACO657"/>
      <c r="ACP657"/>
      <c r="ACQ657"/>
      <c r="ACR657"/>
      <c r="ACS657"/>
      <c r="ACT657"/>
      <c r="ACU657"/>
      <c r="ACV657"/>
      <c r="ACW657"/>
      <c r="ACX657"/>
      <c r="ACY657"/>
      <c r="ACZ657"/>
      <c r="ADA657"/>
      <c r="ADB657"/>
      <c r="ADC657"/>
      <c r="ADD657"/>
      <c r="ADE657"/>
      <c r="ADF657"/>
      <c r="ADG657"/>
      <c r="ADH657"/>
      <c r="ADI657"/>
      <c r="ADJ657"/>
      <c r="ADK657"/>
      <c r="ADL657"/>
      <c r="ADM657"/>
      <c r="ADN657"/>
      <c r="ADO657"/>
      <c r="ADP657"/>
      <c r="ADQ657"/>
      <c r="ADR657"/>
      <c r="ADS657"/>
      <c r="ADT657"/>
      <c r="ADU657"/>
      <c r="ADV657"/>
      <c r="ADW657"/>
      <c r="ADX657"/>
      <c r="ADY657"/>
      <c r="ADZ657"/>
      <c r="AEA657"/>
      <c r="AEB657"/>
      <c r="AEC657"/>
      <c r="AED657"/>
      <c r="AEE657"/>
      <c r="AEF657"/>
      <c r="AEG657"/>
      <c r="AEH657"/>
      <c r="AEI657"/>
      <c r="AEJ657"/>
      <c r="AEK657"/>
      <c r="AEL657"/>
      <c r="AEM657"/>
      <c r="AEN657"/>
      <c r="AEO657"/>
      <c r="AEP657"/>
      <c r="AEQ657"/>
      <c r="AER657"/>
      <c r="AES657"/>
      <c r="AET657"/>
      <c r="AEU657"/>
      <c r="AEV657"/>
      <c r="AEW657"/>
      <c r="AEX657"/>
      <c r="AEY657"/>
      <c r="AEZ657"/>
      <c r="AFA657"/>
      <c r="AFB657"/>
      <c r="AFC657"/>
      <c r="AFD657"/>
      <c r="AFE657"/>
      <c r="AFF657"/>
      <c r="AFG657"/>
      <c r="AFH657"/>
      <c r="AFI657"/>
      <c r="AFJ657"/>
      <c r="AFK657"/>
      <c r="AFL657"/>
      <c r="AFM657"/>
      <c r="AFN657"/>
      <c r="AFO657"/>
      <c r="AFP657"/>
      <c r="AFQ657"/>
      <c r="AFR657"/>
      <c r="AFS657"/>
      <c r="AFT657"/>
      <c r="AFU657"/>
      <c r="AFV657"/>
      <c r="AFW657"/>
      <c r="AFX657"/>
      <c r="AFY657"/>
      <c r="AFZ657"/>
      <c r="AGA657"/>
      <c r="AGB657"/>
      <c r="AGC657"/>
      <c r="AGD657"/>
      <c r="AGE657"/>
      <c r="AGF657"/>
      <c r="AGG657"/>
      <c r="AGH657"/>
      <c r="AGI657"/>
      <c r="AGJ657"/>
      <c r="AGK657"/>
      <c r="AGL657"/>
      <c r="AGM657"/>
      <c r="AGN657"/>
      <c r="AGO657"/>
      <c r="AGP657"/>
      <c r="AGQ657"/>
      <c r="AGR657"/>
      <c r="AGS657"/>
      <c r="AGT657"/>
      <c r="AGU657"/>
      <c r="AGV657"/>
      <c r="AGW657"/>
      <c r="AGX657"/>
      <c r="AGY657"/>
      <c r="AGZ657"/>
      <c r="AHA657"/>
      <c r="AHB657"/>
      <c r="AHC657"/>
      <c r="AHD657"/>
      <c r="AHE657"/>
      <c r="AHF657"/>
      <c r="AHG657"/>
      <c r="AHH657"/>
      <c r="AHI657"/>
      <c r="AHJ657"/>
      <c r="AHK657"/>
      <c r="AHL657"/>
      <c r="AHM657"/>
      <c r="AHN657"/>
      <c r="AHO657"/>
      <c r="AHP657"/>
      <c r="AHQ657"/>
      <c r="AHR657"/>
      <c r="AHS657"/>
      <c r="AHT657"/>
      <c r="AHU657"/>
      <c r="AHV657"/>
      <c r="AHW657"/>
      <c r="AHX657"/>
      <c r="AHY657"/>
      <c r="AHZ657"/>
      <c r="AIA657"/>
      <c r="AIB657"/>
      <c r="AIC657"/>
      <c r="AID657"/>
      <c r="AIE657"/>
      <c r="AIF657"/>
      <c r="AIG657"/>
      <c r="AIH657"/>
      <c r="AII657"/>
      <c r="AIJ657"/>
      <c r="AIK657"/>
      <c r="AIL657"/>
      <c r="AIM657"/>
      <c r="AIN657"/>
      <c r="AIO657"/>
      <c r="AIP657"/>
      <c r="AIQ657"/>
      <c r="AIR657"/>
      <c r="AIS657"/>
      <c r="AIT657"/>
      <c r="AIU657"/>
      <c r="AIV657"/>
      <c r="AIW657"/>
      <c r="AIX657"/>
      <c r="AIY657"/>
      <c r="AIZ657"/>
      <c r="AJA657"/>
      <c r="AJB657"/>
      <c r="AJC657"/>
      <c r="AJD657"/>
      <c r="AJE657"/>
      <c r="AJF657"/>
      <c r="AJG657"/>
      <c r="AJH657"/>
      <c r="AJI657"/>
      <c r="AJJ657"/>
      <c r="AJK657"/>
      <c r="AJL657"/>
      <c r="AJM657"/>
      <c r="AJN657"/>
      <c r="AJO657"/>
      <c r="AJP657"/>
      <c r="AJQ657"/>
      <c r="AJR657"/>
      <c r="AJS657"/>
      <c r="AJT657"/>
      <c r="AJU657"/>
      <c r="AJV657"/>
      <c r="AJW657"/>
      <c r="AJX657"/>
      <c r="AJY657"/>
      <c r="AJZ657"/>
      <c r="AKA657"/>
      <c r="AKB657"/>
      <c r="AKC657"/>
      <c r="AKD657"/>
      <c r="AKE657"/>
      <c r="AKF657"/>
      <c r="AKG657"/>
      <c r="AKH657"/>
      <c r="AKI657"/>
      <c r="AKJ657"/>
      <c r="AKK657"/>
      <c r="AKL657"/>
      <c r="AKM657"/>
      <c r="AKN657"/>
      <c r="AKO657"/>
      <c r="AKP657"/>
      <c r="AKQ657"/>
      <c r="AKR657"/>
      <c r="AKS657"/>
      <c r="AKT657"/>
      <c r="AKU657"/>
      <c r="AKV657"/>
      <c r="AKW657"/>
      <c r="AKX657"/>
      <c r="AKY657"/>
      <c r="AKZ657"/>
      <c r="ALA657"/>
      <c r="ALB657"/>
      <c r="ALC657"/>
      <c r="ALD657"/>
      <c r="ALE657"/>
      <c r="ALF657"/>
      <c r="ALG657"/>
      <c r="ALH657"/>
      <c r="ALI657"/>
      <c r="ALJ657"/>
      <c r="ALK657"/>
      <c r="ALL657"/>
      <c r="ALM657"/>
      <c r="ALN657"/>
      <c r="ALO657"/>
      <c r="ALP657"/>
      <c r="ALQ657"/>
      <c r="ALR657"/>
      <c r="ALS657"/>
      <c r="ALT657"/>
      <c r="ALU657"/>
      <c r="ALV657"/>
      <c r="ALW657"/>
      <c r="ALX657"/>
      <c r="ALY657"/>
      <c r="ALZ657"/>
      <c r="AMA657"/>
      <c r="AMB657"/>
      <c r="AMC657"/>
      <c r="AMD657"/>
      <c r="AME657"/>
      <c r="AMF657"/>
      <c r="AMG657"/>
      <c r="AMH657"/>
      <c r="AMI657"/>
      <c r="AMJ657"/>
    </row>
    <row r="658" spans="1:1024" ht="20" customHeight="1" x14ac:dyDescent="0.2">
      <c r="A658"/>
      <c r="B658"/>
      <c r="C658"/>
      <c r="D658"/>
      <c r="E658" s="2"/>
      <c r="F658" s="2"/>
      <c r="G658" s="271"/>
      <c r="H658" s="240"/>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c r="IW658"/>
      <c r="IX658"/>
      <c r="IY658"/>
      <c r="IZ658"/>
      <c r="JA658"/>
      <c r="JB658"/>
      <c r="JC658"/>
      <c r="JD658"/>
      <c r="JE658"/>
      <c r="JF658"/>
      <c r="JG658"/>
      <c r="JH658"/>
      <c r="JI658"/>
      <c r="JJ658"/>
      <c r="JK658"/>
      <c r="JL658"/>
      <c r="JM658"/>
      <c r="JN658"/>
      <c r="JO658"/>
      <c r="JP658"/>
      <c r="JQ658"/>
      <c r="JR658"/>
      <c r="JS658"/>
      <c r="JT658"/>
      <c r="JU658"/>
      <c r="JV658"/>
      <c r="JW658"/>
      <c r="JX658"/>
      <c r="JY658"/>
      <c r="JZ658"/>
      <c r="KA658"/>
      <c r="KB658"/>
      <c r="KC658"/>
      <c r="KD658"/>
      <c r="KE658"/>
      <c r="KF658"/>
      <c r="KG658"/>
      <c r="KH658"/>
      <c r="KI658"/>
      <c r="KJ658"/>
      <c r="KK658"/>
      <c r="KL658"/>
      <c r="KM658"/>
      <c r="KN658"/>
      <c r="KO658"/>
      <c r="KP658"/>
      <c r="KQ658"/>
      <c r="KR658"/>
      <c r="KS658"/>
      <c r="KT658"/>
      <c r="KU658"/>
      <c r="KV658"/>
      <c r="KW658"/>
      <c r="KX658"/>
      <c r="KY658"/>
      <c r="KZ658"/>
      <c r="LA658"/>
      <c r="LB658"/>
      <c r="LC658"/>
      <c r="LD658"/>
      <c r="LE658"/>
      <c r="LF658"/>
      <c r="LG658"/>
      <c r="LH658"/>
      <c r="LI658"/>
      <c r="LJ658"/>
      <c r="LK658"/>
      <c r="LL658"/>
      <c r="LM658"/>
      <c r="LN658"/>
      <c r="LO658"/>
      <c r="LP658"/>
      <c r="LQ658"/>
      <c r="LR658"/>
      <c r="LS658"/>
      <c r="LT658"/>
      <c r="LU658"/>
      <c r="LV658"/>
      <c r="LW658"/>
      <c r="LX658"/>
      <c r="LY658"/>
      <c r="LZ658"/>
      <c r="MA658"/>
      <c r="MB658"/>
      <c r="MC658"/>
      <c r="MD658"/>
      <c r="ME658"/>
      <c r="MF658"/>
      <c r="MG658"/>
      <c r="MH658"/>
      <c r="MI658"/>
      <c r="MJ658"/>
      <c r="MK658"/>
      <c r="ML658"/>
      <c r="MM658"/>
      <c r="MN658"/>
      <c r="MO658"/>
      <c r="MP658"/>
      <c r="MQ658"/>
      <c r="MR658"/>
      <c r="MS658"/>
      <c r="MT658"/>
      <c r="MU658"/>
      <c r="MV658"/>
      <c r="MW658"/>
      <c r="MX658"/>
      <c r="MY658"/>
      <c r="MZ658"/>
      <c r="NA658"/>
      <c r="NB658"/>
      <c r="NC658"/>
      <c r="ND658"/>
      <c r="NE658"/>
      <c r="NF658"/>
      <c r="NG658"/>
      <c r="NH658"/>
      <c r="NI658"/>
      <c r="NJ658"/>
      <c r="NK658"/>
      <c r="NL658"/>
      <c r="NM658"/>
      <c r="NN658"/>
      <c r="NO658"/>
      <c r="NP658"/>
      <c r="NQ658"/>
      <c r="NR658"/>
      <c r="NS658"/>
      <c r="NT658"/>
      <c r="NU658"/>
      <c r="NV658"/>
      <c r="NW658"/>
      <c r="NX658"/>
      <c r="NY658"/>
      <c r="NZ658"/>
      <c r="OA658"/>
      <c r="OB658"/>
      <c r="OC658"/>
      <c r="OD658"/>
      <c r="OE658"/>
      <c r="OF658"/>
      <c r="OG658"/>
      <c r="OH658"/>
      <c r="OI658"/>
      <c r="OJ658"/>
      <c r="OK658"/>
      <c r="OL658"/>
      <c r="OM658"/>
      <c r="ON658"/>
      <c r="OO658"/>
      <c r="OP658"/>
      <c r="OQ658"/>
      <c r="OR658"/>
      <c r="OS658"/>
      <c r="OT658"/>
      <c r="OU658"/>
      <c r="OV658"/>
      <c r="OW658"/>
      <c r="OX658"/>
      <c r="OY658"/>
      <c r="OZ658"/>
      <c r="PA658"/>
      <c r="PB658"/>
      <c r="PC658"/>
      <c r="PD658"/>
      <c r="PE658"/>
      <c r="PF658"/>
      <c r="PG658"/>
      <c r="PH658"/>
      <c r="PI658"/>
      <c r="PJ658"/>
      <c r="PK658"/>
      <c r="PL658"/>
      <c r="PM658"/>
      <c r="PN658"/>
      <c r="PO658"/>
      <c r="PP658"/>
      <c r="PQ658"/>
      <c r="PR658"/>
      <c r="PS658"/>
      <c r="PT658"/>
      <c r="PU658"/>
      <c r="PV658"/>
      <c r="PW658"/>
      <c r="PX658"/>
      <c r="PY658"/>
      <c r="PZ658"/>
      <c r="QA658"/>
      <c r="QB658"/>
      <c r="QC658"/>
      <c r="QD658"/>
      <c r="QE658"/>
      <c r="QF658"/>
      <c r="QG658"/>
      <c r="QH658"/>
      <c r="QI658"/>
      <c r="QJ658"/>
      <c r="QK658"/>
      <c r="QL658"/>
      <c r="QM658"/>
      <c r="QN658"/>
      <c r="QO658"/>
      <c r="QP658"/>
      <c r="QQ658"/>
      <c r="QR658"/>
      <c r="QS658"/>
      <c r="QT658"/>
      <c r="QU658"/>
      <c r="QV658"/>
      <c r="QW658"/>
      <c r="QX658"/>
      <c r="QY658"/>
      <c r="QZ658"/>
      <c r="RA658"/>
      <c r="RB658"/>
      <c r="RC658"/>
      <c r="RD658"/>
      <c r="RE658"/>
      <c r="RF658"/>
      <c r="RG658"/>
      <c r="RH658"/>
      <c r="RI658"/>
      <c r="RJ658"/>
      <c r="RK658"/>
      <c r="RL658"/>
      <c r="RM658"/>
      <c r="RN658"/>
      <c r="RO658"/>
      <c r="RP658"/>
      <c r="RQ658"/>
      <c r="RR658"/>
      <c r="RS658"/>
      <c r="RT658"/>
      <c r="RU658"/>
      <c r="RV658"/>
      <c r="RW658"/>
      <c r="RX658"/>
      <c r="RY658"/>
      <c r="RZ658"/>
      <c r="SA658"/>
      <c r="SB658"/>
      <c r="SC658"/>
      <c r="SD658"/>
      <c r="SE658"/>
      <c r="SF658"/>
      <c r="SG658"/>
      <c r="SH658"/>
      <c r="SI658"/>
      <c r="SJ658"/>
      <c r="SK658"/>
      <c r="SL658"/>
      <c r="SM658"/>
      <c r="SN658"/>
      <c r="SO658"/>
      <c r="SP658"/>
      <c r="SQ658"/>
      <c r="SR658"/>
      <c r="SS658"/>
      <c r="ST658"/>
      <c r="SU658"/>
      <c r="SV658"/>
      <c r="SW658"/>
      <c r="SX658"/>
      <c r="SY658"/>
      <c r="SZ658"/>
      <c r="TA658"/>
      <c r="TB658"/>
      <c r="TC658"/>
      <c r="TD658"/>
      <c r="TE658"/>
      <c r="TF658"/>
      <c r="TG658"/>
      <c r="TH658"/>
      <c r="TI658"/>
      <c r="TJ658"/>
      <c r="TK658"/>
      <c r="TL658"/>
      <c r="TM658"/>
      <c r="TN658"/>
      <c r="TO658"/>
      <c r="TP658"/>
      <c r="TQ658"/>
      <c r="TR658"/>
      <c r="TS658"/>
      <c r="TT658"/>
      <c r="TU658"/>
      <c r="TV658"/>
      <c r="TW658"/>
      <c r="TX658"/>
      <c r="TY658"/>
      <c r="TZ658"/>
      <c r="UA658"/>
      <c r="UB658"/>
      <c r="UC658"/>
      <c r="UD658"/>
      <c r="UE658"/>
      <c r="UF658"/>
      <c r="UG658"/>
      <c r="UH658"/>
      <c r="UI658"/>
      <c r="UJ658"/>
      <c r="UK658"/>
      <c r="UL658"/>
      <c r="UM658"/>
      <c r="UN658"/>
      <c r="UO658"/>
      <c r="UP658"/>
      <c r="UQ658"/>
      <c r="UR658"/>
      <c r="US658"/>
      <c r="UT658"/>
      <c r="UU658"/>
      <c r="UV658"/>
      <c r="UW658"/>
      <c r="UX658"/>
      <c r="UY658"/>
      <c r="UZ658"/>
      <c r="VA658"/>
      <c r="VB658"/>
      <c r="VC658"/>
      <c r="VD658"/>
      <c r="VE658"/>
      <c r="VF658"/>
      <c r="VG658"/>
      <c r="VH658"/>
      <c r="VI658"/>
      <c r="VJ658"/>
      <c r="VK658"/>
      <c r="VL658"/>
      <c r="VM658"/>
      <c r="VN658"/>
      <c r="VO658"/>
      <c r="VP658"/>
      <c r="VQ658"/>
      <c r="VR658"/>
      <c r="VS658"/>
      <c r="VT658"/>
      <c r="VU658"/>
      <c r="VV658"/>
      <c r="VW658"/>
      <c r="VX658"/>
      <c r="VY658"/>
      <c r="VZ658"/>
      <c r="WA658"/>
      <c r="WB658"/>
      <c r="WC658"/>
      <c r="WD658"/>
      <c r="WE658"/>
      <c r="WF658"/>
      <c r="WG658"/>
      <c r="WH658"/>
      <c r="WI658"/>
      <c r="WJ658"/>
      <c r="WK658"/>
      <c r="WL658"/>
      <c r="WM658"/>
      <c r="WN658"/>
      <c r="WO658"/>
      <c r="WP658"/>
      <c r="WQ658"/>
      <c r="WR658"/>
      <c r="WS658"/>
      <c r="WT658"/>
      <c r="WU658"/>
      <c r="WV658"/>
      <c r="WW658"/>
      <c r="WX658"/>
      <c r="WY658"/>
      <c r="WZ658"/>
      <c r="XA658"/>
      <c r="XB658"/>
      <c r="XC658"/>
      <c r="XD658"/>
      <c r="XE658"/>
      <c r="XF658"/>
      <c r="XG658"/>
      <c r="XH658"/>
      <c r="XI658"/>
      <c r="XJ658"/>
      <c r="XK658"/>
      <c r="XL658"/>
      <c r="XM658"/>
      <c r="XN658"/>
      <c r="XO658"/>
      <c r="XP658"/>
      <c r="XQ658"/>
      <c r="XR658"/>
      <c r="XS658"/>
      <c r="XT658"/>
      <c r="XU658"/>
      <c r="XV658"/>
      <c r="XW658"/>
      <c r="XX658"/>
      <c r="XY658"/>
      <c r="XZ658"/>
      <c r="YA658"/>
      <c r="YB658"/>
      <c r="YC658"/>
      <c r="YD658"/>
      <c r="YE658"/>
      <c r="YF658"/>
      <c r="YG658"/>
      <c r="YH658"/>
      <c r="YI658"/>
      <c r="YJ658"/>
      <c r="YK658"/>
      <c r="YL658"/>
      <c r="YM658"/>
      <c r="YN658"/>
      <c r="YO658"/>
      <c r="YP658"/>
      <c r="YQ658"/>
      <c r="YR658"/>
      <c r="YS658"/>
      <c r="YT658"/>
      <c r="YU658"/>
      <c r="YV658"/>
      <c r="YW658"/>
      <c r="YX658"/>
      <c r="YY658"/>
      <c r="YZ658"/>
      <c r="ZA658"/>
      <c r="ZB658"/>
      <c r="ZC658"/>
      <c r="ZD658"/>
      <c r="ZE658"/>
      <c r="ZF658"/>
      <c r="ZG658"/>
      <c r="ZH658"/>
      <c r="ZI658"/>
      <c r="ZJ658"/>
      <c r="ZK658"/>
      <c r="ZL658"/>
      <c r="ZM658"/>
      <c r="ZN658"/>
      <c r="ZO658"/>
      <c r="ZP658"/>
      <c r="ZQ658"/>
      <c r="ZR658"/>
      <c r="ZS658"/>
      <c r="ZT658"/>
      <c r="ZU658"/>
      <c r="ZV658"/>
      <c r="ZW658"/>
      <c r="ZX658"/>
      <c r="ZY658"/>
      <c r="ZZ658"/>
      <c r="AAA658"/>
      <c r="AAB658"/>
      <c r="AAC658"/>
      <c r="AAD658"/>
      <c r="AAE658"/>
      <c r="AAF658"/>
      <c r="AAG658"/>
      <c r="AAH658"/>
      <c r="AAI658"/>
      <c r="AAJ658"/>
      <c r="AAK658"/>
      <c r="AAL658"/>
      <c r="AAM658"/>
      <c r="AAN658"/>
      <c r="AAO658"/>
      <c r="AAP658"/>
      <c r="AAQ658"/>
      <c r="AAR658"/>
      <c r="AAS658"/>
      <c r="AAT658"/>
      <c r="AAU658"/>
      <c r="AAV658"/>
      <c r="AAW658"/>
      <c r="AAX658"/>
      <c r="AAY658"/>
      <c r="AAZ658"/>
      <c r="ABA658"/>
      <c r="ABB658"/>
      <c r="ABC658"/>
      <c r="ABD658"/>
      <c r="ABE658"/>
      <c r="ABF658"/>
      <c r="ABG658"/>
      <c r="ABH658"/>
      <c r="ABI658"/>
      <c r="ABJ658"/>
      <c r="ABK658"/>
      <c r="ABL658"/>
      <c r="ABM658"/>
      <c r="ABN658"/>
      <c r="ABO658"/>
      <c r="ABP658"/>
      <c r="ABQ658"/>
      <c r="ABR658"/>
      <c r="ABS658"/>
      <c r="ABT658"/>
      <c r="ABU658"/>
      <c r="ABV658"/>
      <c r="ABW658"/>
      <c r="ABX658"/>
      <c r="ABY658"/>
      <c r="ABZ658"/>
      <c r="ACA658"/>
      <c r="ACB658"/>
      <c r="ACC658"/>
      <c r="ACD658"/>
      <c r="ACE658"/>
      <c r="ACF658"/>
      <c r="ACG658"/>
      <c r="ACH658"/>
      <c r="ACI658"/>
      <c r="ACJ658"/>
      <c r="ACK658"/>
      <c r="ACL658"/>
      <c r="ACM658"/>
      <c r="ACN658"/>
      <c r="ACO658"/>
      <c r="ACP658"/>
      <c r="ACQ658"/>
      <c r="ACR658"/>
      <c r="ACS658"/>
      <c r="ACT658"/>
      <c r="ACU658"/>
      <c r="ACV658"/>
      <c r="ACW658"/>
      <c r="ACX658"/>
      <c r="ACY658"/>
      <c r="ACZ658"/>
      <c r="ADA658"/>
      <c r="ADB658"/>
      <c r="ADC658"/>
      <c r="ADD658"/>
      <c r="ADE658"/>
      <c r="ADF658"/>
      <c r="ADG658"/>
      <c r="ADH658"/>
      <c r="ADI658"/>
      <c r="ADJ658"/>
      <c r="ADK658"/>
      <c r="ADL658"/>
      <c r="ADM658"/>
      <c r="ADN658"/>
      <c r="ADO658"/>
      <c r="ADP658"/>
      <c r="ADQ658"/>
      <c r="ADR658"/>
      <c r="ADS658"/>
      <c r="ADT658"/>
      <c r="ADU658"/>
      <c r="ADV658"/>
      <c r="ADW658"/>
      <c r="ADX658"/>
      <c r="ADY658"/>
      <c r="ADZ658"/>
      <c r="AEA658"/>
      <c r="AEB658"/>
      <c r="AEC658"/>
      <c r="AED658"/>
      <c r="AEE658"/>
      <c r="AEF658"/>
      <c r="AEG658"/>
      <c r="AEH658"/>
      <c r="AEI658"/>
      <c r="AEJ658"/>
      <c r="AEK658"/>
      <c r="AEL658"/>
      <c r="AEM658"/>
      <c r="AEN658"/>
      <c r="AEO658"/>
      <c r="AEP658"/>
      <c r="AEQ658"/>
      <c r="AER658"/>
      <c r="AES658"/>
      <c r="AET658"/>
      <c r="AEU658"/>
      <c r="AEV658"/>
      <c r="AEW658"/>
      <c r="AEX658"/>
      <c r="AEY658"/>
      <c r="AEZ658"/>
      <c r="AFA658"/>
      <c r="AFB658"/>
      <c r="AFC658"/>
      <c r="AFD658"/>
      <c r="AFE658"/>
      <c r="AFF658"/>
      <c r="AFG658"/>
      <c r="AFH658"/>
      <c r="AFI658"/>
      <c r="AFJ658"/>
      <c r="AFK658"/>
      <c r="AFL658"/>
      <c r="AFM658"/>
      <c r="AFN658"/>
      <c r="AFO658"/>
      <c r="AFP658"/>
      <c r="AFQ658"/>
      <c r="AFR658"/>
      <c r="AFS658"/>
      <c r="AFT658"/>
      <c r="AFU658"/>
      <c r="AFV658"/>
      <c r="AFW658"/>
      <c r="AFX658"/>
      <c r="AFY658"/>
      <c r="AFZ658"/>
      <c r="AGA658"/>
      <c r="AGB658"/>
      <c r="AGC658"/>
      <c r="AGD658"/>
      <c r="AGE658"/>
      <c r="AGF658"/>
      <c r="AGG658"/>
      <c r="AGH658"/>
      <c r="AGI658"/>
      <c r="AGJ658"/>
      <c r="AGK658"/>
      <c r="AGL658"/>
      <c r="AGM658"/>
      <c r="AGN658"/>
      <c r="AGO658"/>
      <c r="AGP658"/>
      <c r="AGQ658"/>
      <c r="AGR658"/>
      <c r="AGS658"/>
      <c r="AGT658"/>
      <c r="AGU658"/>
      <c r="AGV658"/>
      <c r="AGW658"/>
      <c r="AGX658"/>
      <c r="AGY658"/>
      <c r="AGZ658"/>
      <c r="AHA658"/>
      <c r="AHB658"/>
      <c r="AHC658"/>
      <c r="AHD658"/>
      <c r="AHE658"/>
      <c r="AHF658"/>
      <c r="AHG658"/>
      <c r="AHH658"/>
      <c r="AHI658"/>
      <c r="AHJ658"/>
      <c r="AHK658"/>
      <c r="AHL658"/>
      <c r="AHM658"/>
      <c r="AHN658"/>
      <c r="AHO658"/>
      <c r="AHP658"/>
      <c r="AHQ658"/>
      <c r="AHR658"/>
      <c r="AHS658"/>
      <c r="AHT658"/>
      <c r="AHU658"/>
      <c r="AHV658"/>
      <c r="AHW658"/>
      <c r="AHX658"/>
      <c r="AHY658"/>
      <c r="AHZ658"/>
      <c r="AIA658"/>
      <c r="AIB658"/>
      <c r="AIC658"/>
      <c r="AID658"/>
      <c r="AIE658"/>
      <c r="AIF658"/>
      <c r="AIG658"/>
      <c r="AIH658"/>
      <c r="AII658"/>
      <c r="AIJ658"/>
      <c r="AIK658"/>
      <c r="AIL658"/>
      <c r="AIM658"/>
      <c r="AIN658"/>
      <c r="AIO658"/>
      <c r="AIP658"/>
      <c r="AIQ658"/>
      <c r="AIR658"/>
      <c r="AIS658"/>
      <c r="AIT658"/>
      <c r="AIU658"/>
      <c r="AIV658"/>
      <c r="AIW658"/>
      <c r="AIX658"/>
      <c r="AIY658"/>
      <c r="AIZ658"/>
      <c r="AJA658"/>
      <c r="AJB658"/>
      <c r="AJC658"/>
      <c r="AJD658"/>
      <c r="AJE658"/>
      <c r="AJF658"/>
      <c r="AJG658"/>
      <c r="AJH658"/>
      <c r="AJI658"/>
      <c r="AJJ658"/>
      <c r="AJK658"/>
      <c r="AJL658"/>
      <c r="AJM658"/>
      <c r="AJN658"/>
      <c r="AJO658"/>
      <c r="AJP658"/>
      <c r="AJQ658"/>
      <c r="AJR658"/>
      <c r="AJS658"/>
      <c r="AJT658"/>
      <c r="AJU658"/>
      <c r="AJV658"/>
      <c r="AJW658"/>
      <c r="AJX658"/>
      <c r="AJY658"/>
      <c r="AJZ658"/>
      <c r="AKA658"/>
      <c r="AKB658"/>
      <c r="AKC658"/>
      <c r="AKD658"/>
      <c r="AKE658"/>
      <c r="AKF658"/>
      <c r="AKG658"/>
      <c r="AKH658"/>
      <c r="AKI658"/>
      <c r="AKJ658"/>
      <c r="AKK658"/>
      <c r="AKL658"/>
      <c r="AKM658"/>
      <c r="AKN658"/>
      <c r="AKO658"/>
      <c r="AKP658"/>
      <c r="AKQ658"/>
      <c r="AKR658"/>
      <c r="AKS658"/>
      <c r="AKT658"/>
      <c r="AKU658"/>
      <c r="AKV658"/>
      <c r="AKW658"/>
      <c r="AKX658"/>
      <c r="AKY658"/>
      <c r="AKZ658"/>
      <c r="ALA658"/>
      <c r="ALB658"/>
      <c r="ALC658"/>
      <c r="ALD658"/>
      <c r="ALE658"/>
      <c r="ALF658"/>
      <c r="ALG658"/>
      <c r="ALH658"/>
      <c r="ALI658"/>
      <c r="ALJ658"/>
      <c r="ALK658"/>
      <c r="ALL658"/>
      <c r="ALM658"/>
      <c r="ALN658"/>
      <c r="ALO658"/>
      <c r="ALP658"/>
      <c r="ALQ658"/>
      <c r="ALR658"/>
      <c r="ALS658"/>
      <c r="ALT658"/>
      <c r="ALU658"/>
      <c r="ALV658"/>
      <c r="ALW658"/>
      <c r="ALX658"/>
      <c r="ALY658"/>
      <c r="ALZ658"/>
      <c r="AMA658"/>
      <c r="AMB658"/>
      <c r="AMC658"/>
      <c r="AMD658"/>
      <c r="AME658"/>
      <c r="AMF658"/>
      <c r="AMG658"/>
      <c r="AMH658"/>
      <c r="AMI658"/>
      <c r="AMJ658"/>
    </row>
    <row r="659" spans="1:1024" ht="20" customHeight="1" x14ac:dyDescent="0.2">
      <c r="A659"/>
      <c r="B659"/>
      <c r="C659"/>
      <c r="D659"/>
      <c r="E659" s="2"/>
      <c r="F659" s="2"/>
      <c r="G659" s="271"/>
      <c r="H659" s="240"/>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c r="AAA659"/>
      <c r="AAB659"/>
      <c r="AAC659"/>
      <c r="AAD659"/>
      <c r="AAE659"/>
      <c r="AAF659"/>
      <c r="AAG659"/>
      <c r="AAH659"/>
      <c r="AAI659"/>
      <c r="AAJ659"/>
      <c r="AAK659"/>
      <c r="AAL659"/>
      <c r="AAM659"/>
      <c r="AAN659"/>
      <c r="AAO659"/>
      <c r="AAP659"/>
      <c r="AAQ659"/>
      <c r="AAR659"/>
      <c r="AAS659"/>
      <c r="AAT659"/>
      <c r="AAU659"/>
      <c r="AAV659"/>
      <c r="AAW659"/>
      <c r="AAX659"/>
      <c r="AAY659"/>
      <c r="AAZ659"/>
      <c r="ABA659"/>
      <c r="ABB659"/>
      <c r="ABC659"/>
      <c r="ABD659"/>
      <c r="ABE659"/>
      <c r="ABF659"/>
      <c r="ABG659"/>
      <c r="ABH659"/>
      <c r="ABI659"/>
      <c r="ABJ659"/>
      <c r="ABK659"/>
      <c r="ABL659"/>
      <c r="ABM659"/>
      <c r="ABN659"/>
      <c r="ABO659"/>
      <c r="ABP659"/>
      <c r="ABQ659"/>
      <c r="ABR659"/>
      <c r="ABS659"/>
      <c r="ABT659"/>
      <c r="ABU659"/>
      <c r="ABV659"/>
      <c r="ABW659"/>
      <c r="ABX659"/>
      <c r="ABY659"/>
      <c r="ABZ659"/>
      <c r="ACA659"/>
      <c r="ACB659"/>
      <c r="ACC659"/>
      <c r="ACD659"/>
      <c r="ACE659"/>
      <c r="ACF659"/>
      <c r="ACG659"/>
      <c r="ACH659"/>
      <c r="ACI659"/>
      <c r="ACJ659"/>
      <c r="ACK659"/>
      <c r="ACL659"/>
      <c r="ACM659"/>
      <c r="ACN659"/>
      <c r="ACO659"/>
      <c r="ACP659"/>
      <c r="ACQ659"/>
      <c r="ACR659"/>
      <c r="ACS659"/>
      <c r="ACT659"/>
      <c r="ACU659"/>
      <c r="ACV659"/>
      <c r="ACW659"/>
      <c r="ACX659"/>
      <c r="ACY659"/>
      <c r="ACZ659"/>
      <c r="ADA659"/>
      <c r="ADB659"/>
      <c r="ADC659"/>
      <c r="ADD659"/>
      <c r="ADE659"/>
      <c r="ADF659"/>
      <c r="ADG659"/>
      <c r="ADH659"/>
      <c r="ADI659"/>
      <c r="ADJ659"/>
      <c r="ADK659"/>
      <c r="ADL659"/>
      <c r="ADM659"/>
      <c r="ADN659"/>
      <c r="ADO659"/>
      <c r="ADP659"/>
      <c r="ADQ659"/>
      <c r="ADR659"/>
      <c r="ADS659"/>
      <c r="ADT659"/>
      <c r="ADU659"/>
      <c r="ADV659"/>
      <c r="ADW659"/>
      <c r="ADX659"/>
      <c r="ADY659"/>
      <c r="ADZ659"/>
      <c r="AEA659"/>
      <c r="AEB659"/>
      <c r="AEC659"/>
      <c r="AED659"/>
      <c r="AEE659"/>
      <c r="AEF659"/>
      <c r="AEG659"/>
      <c r="AEH659"/>
      <c r="AEI659"/>
      <c r="AEJ659"/>
      <c r="AEK659"/>
      <c r="AEL659"/>
      <c r="AEM659"/>
      <c r="AEN659"/>
      <c r="AEO659"/>
      <c r="AEP659"/>
      <c r="AEQ659"/>
      <c r="AER659"/>
      <c r="AES659"/>
      <c r="AET659"/>
      <c r="AEU659"/>
      <c r="AEV659"/>
      <c r="AEW659"/>
      <c r="AEX659"/>
      <c r="AEY659"/>
      <c r="AEZ659"/>
      <c r="AFA659"/>
      <c r="AFB659"/>
      <c r="AFC659"/>
      <c r="AFD659"/>
      <c r="AFE659"/>
      <c r="AFF659"/>
      <c r="AFG659"/>
      <c r="AFH659"/>
      <c r="AFI659"/>
      <c r="AFJ659"/>
      <c r="AFK659"/>
      <c r="AFL659"/>
      <c r="AFM659"/>
      <c r="AFN659"/>
      <c r="AFO659"/>
      <c r="AFP659"/>
      <c r="AFQ659"/>
      <c r="AFR659"/>
      <c r="AFS659"/>
      <c r="AFT659"/>
      <c r="AFU659"/>
      <c r="AFV659"/>
      <c r="AFW659"/>
      <c r="AFX659"/>
      <c r="AFY659"/>
      <c r="AFZ659"/>
      <c r="AGA659"/>
      <c r="AGB659"/>
      <c r="AGC659"/>
      <c r="AGD659"/>
      <c r="AGE659"/>
      <c r="AGF659"/>
      <c r="AGG659"/>
      <c r="AGH659"/>
      <c r="AGI659"/>
      <c r="AGJ659"/>
      <c r="AGK659"/>
      <c r="AGL659"/>
      <c r="AGM659"/>
      <c r="AGN659"/>
      <c r="AGO659"/>
      <c r="AGP659"/>
      <c r="AGQ659"/>
      <c r="AGR659"/>
      <c r="AGS659"/>
      <c r="AGT659"/>
      <c r="AGU659"/>
      <c r="AGV659"/>
      <c r="AGW659"/>
      <c r="AGX659"/>
      <c r="AGY659"/>
      <c r="AGZ659"/>
      <c r="AHA659"/>
      <c r="AHB659"/>
      <c r="AHC659"/>
      <c r="AHD659"/>
      <c r="AHE659"/>
      <c r="AHF659"/>
      <c r="AHG659"/>
      <c r="AHH659"/>
      <c r="AHI659"/>
      <c r="AHJ659"/>
      <c r="AHK659"/>
      <c r="AHL659"/>
      <c r="AHM659"/>
      <c r="AHN659"/>
      <c r="AHO659"/>
      <c r="AHP659"/>
      <c r="AHQ659"/>
      <c r="AHR659"/>
      <c r="AHS659"/>
      <c r="AHT659"/>
      <c r="AHU659"/>
      <c r="AHV659"/>
      <c r="AHW659"/>
      <c r="AHX659"/>
      <c r="AHY659"/>
      <c r="AHZ659"/>
      <c r="AIA659"/>
      <c r="AIB659"/>
      <c r="AIC659"/>
      <c r="AID659"/>
      <c r="AIE659"/>
      <c r="AIF659"/>
      <c r="AIG659"/>
      <c r="AIH659"/>
      <c r="AII659"/>
      <c r="AIJ659"/>
      <c r="AIK659"/>
      <c r="AIL659"/>
      <c r="AIM659"/>
      <c r="AIN659"/>
      <c r="AIO659"/>
      <c r="AIP659"/>
      <c r="AIQ659"/>
      <c r="AIR659"/>
      <c r="AIS659"/>
      <c r="AIT659"/>
      <c r="AIU659"/>
      <c r="AIV659"/>
      <c r="AIW659"/>
      <c r="AIX659"/>
      <c r="AIY659"/>
      <c r="AIZ659"/>
      <c r="AJA659"/>
      <c r="AJB659"/>
      <c r="AJC659"/>
      <c r="AJD659"/>
      <c r="AJE659"/>
      <c r="AJF659"/>
      <c r="AJG659"/>
      <c r="AJH659"/>
      <c r="AJI659"/>
      <c r="AJJ659"/>
      <c r="AJK659"/>
      <c r="AJL659"/>
      <c r="AJM659"/>
      <c r="AJN659"/>
      <c r="AJO659"/>
      <c r="AJP659"/>
      <c r="AJQ659"/>
      <c r="AJR659"/>
      <c r="AJS659"/>
      <c r="AJT659"/>
      <c r="AJU659"/>
      <c r="AJV659"/>
      <c r="AJW659"/>
      <c r="AJX659"/>
      <c r="AJY659"/>
      <c r="AJZ659"/>
      <c r="AKA659"/>
      <c r="AKB659"/>
      <c r="AKC659"/>
      <c r="AKD659"/>
      <c r="AKE659"/>
      <c r="AKF659"/>
      <c r="AKG659"/>
      <c r="AKH659"/>
      <c r="AKI659"/>
      <c r="AKJ659"/>
      <c r="AKK659"/>
      <c r="AKL659"/>
      <c r="AKM659"/>
      <c r="AKN659"/>
      <c r="AKO659"/>
      <c r="AKP659"/>
      <c r="AKQ659"/>
      <c r="AKR659"/>
      <c r="AKS659"/>
      <c r="AKT659"/>
      <c r="AKU659"/>
      <c r="AKV659"/>
      <c r="AKW659"/>
      <c r="AKX659"/>
      <c r="AKY659"/>
      <c r="AKZ659"/>
      <c r="ALA659"/>
      <c r="ALB659"/>
      <c r="ALC659"/>
      <c r="ALD659"/>
      <c r="ALE659"/>
      <c r="ALF659"/>
      <c r="ALG659"/>
      <c r="ALH659"/>
      <c r="ALI659"/>
      <c r="ALJ659"/>
      <c r="ALK659"/>
      <c r="ALL659"/>
      <c r="ALM659"/>
      <c r="ALN659"/>
      <c r="ALO659"/>
      <c r="ALP659"/>
      <c r="ALQ659"/>
      <c r="ALR659"/>
      <c r="ALS659"/>
      <c r="ALT659"/>
      <c r="ALU659"/>
      <c r="ALV659"/>
      <c r="ALW659"/>
      <c r="ALX659"/>
      <c r="ALY659"/>
      <c r="ALZ659"/>
      <c r="AMA659"/>
      <c r="AMB659"/>
      <c r="AMC659"/>
      <c r="AMD659"/>
      <c r="AME659"/>
      <c r="AMF659"/>
      <c r="AMG659"/>
      <c r="AMH659"/>
      <c r="AMI659"/>
      <c r="AMJ659"/>
    </row>
    <row r="660" spans="1:1024" ht="20" customHeight="1" x14ac:dyDescent="0.2">
      <c r="A660"/>
      <c r="B660"/>
      <c r="C660"/>
      <c r="D660"/>
      <c r="E660" s="2"/>
      <c r="F660" s="2"/>
      <c r="G660" s="271"/>
      <c r="H660" s="24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c r="IW660"/>
      <c r="IX660"/>
      <c r="IY660"/>
      <c r="IZ660"/>
      <c r="JA660"/>
      <c r="JB660"/>
      <c r="JC660"/>
      <c r="JD660"/>
      <c r="JE660"/>
      <c r="JF660"/>
      <c r="JG660"/>
      <c r="JH660"/>
      <c r="JI660"/>
      <c r="JJ660"/>
      <c r="JK660"/>
      <c r="JL660"/>
      <c r="JM660"/>
      <c r="JN660"/>
      <c r="JO660"/>
      <c r="JP660"/>
      <c r="JQ660"/>
      <c r="JR660"/>
      <c r="JS660"/>
      <c r="JT660"/>
      <c r="JU660"/>
      <c r="JV660"/>
      <c r="JW660"/>
      <c r="JX660"/>
      <c r="JY660"/>
      <c r="JZ660"/>
      <c r="KA660"/>
      <c r="KB660"/>
      <c r="KC660"/>
      <c r="KD660"/>
      <c r="KE660"/>
      <c r="KF660"/>
      <c r="KG660"/>
      <c r="KH660"/>
      <c r="KI660"/>
      <c r="KJ660"/>
      <c r="KK660"/>
      <c r="KL660"/>
      <c r="KM660"/>
      <c r="KN660"/>
      <c r="KO660"/>
      <c r="KP660"/>
      <c r="KQ660"/>
      <c r="KR660"/>
      <c r="KS660"/>
      <c r="KT660"/>
      <c r="KU660"/>
      <c r="KV660"/>
      <c r="KW660"/>
      <c r="KX660"/>
      <c r="KY660"/>
      <c r="KZ660"/>
      <c r="LA660"/>
      <c r="LB660"/>
      <c r="LC660"/>
      <c r="LD660"/>
      <c r="LE660"/>
      <c r="LF660"/>
      <c r="LG660"/>
      <c r="LH660"/>
      <c r="LI660"/>
      <c r="LJ660"/>
      <c r="LK660"/>
      <c r="LL660"/>
      <c r="LM660"/>
      <c r="LN660"/>
      <c r="LO660"/>
      <c r="LP660"/>
      <c r="LQ660"/>
      <c r="LR660"/>
      <c r="LS660"/>
      <c r="LT660"/>
      <c r="LU660"/>
      <c r="LV660"/>
      <c r="LW660"/>
      <c r="LX660"/>
      <c r="LY660"/>
      <c r="LZ660"/>
      <c r="MA660"/>
      <c r="MB660"/>
      <c r="MC660"/>
      <c r="MD660"/>
      <c r="ME660"/>
      <c r="MF660"/>
      <c r="MG660"/>
      <c r="MH660"/>
      <c r="MI660"/>
      <c r="MJ660"/>
      <c r="MK660"/>
      <c r="ML660"/>
      <c r="MM660"/>
      <c r="MN660"/>
      <c r="MO660"/>
      <c r="MP660"/>
      <c r="MQ660"/>
      <c r="MR660"/>
      <c r="MS660"/>
      <c r="MT660"/>
      <c r="MU660"/>
      <c r="MV660"/>
      <c r="MW660"/>
      <c r="MX660"/>
      <c r="MY660"/>
      <c r="MZ660"/>
      <c r="NA660"/>
      <c r="NB660"/>
      <c r="NC660"/>
      <c r="ND660"/>
      <c r="NE660"/>
      <c r="NF660"/>
      <c r="NG660"/>
      <c r="NH660"/>
      <c r="NI660"/>
      <c r="NJ660"/>
      <c r="NK660"/>
      <c r="NL660"/>
      <c r="NM660"/>
      <c r="NN660"/>
      <c r="NO660"/>
      <c r="NP660"/>
      <c r="NQ660"/>
      <c r="NR660"/>
      <c r="NS660"/>
      <c r="NT660"/>
      <c r="NU660"/>
      <c r="NV660"/>
      <c r="NW660"/>
      <c r="NX660"/>
      <c r="NY660"/>
      <c r="NZ660"/>
      <c r="OA660"/>
      <c r="OB660"/>
      <c r="OC660"/>
      <c r="OD660"/>
      <c r="OE660"/>
      <c r="OF660"/>
      <c r="OG660"/>
      <c r="OH660"/>
      <c r="OI660"/>
      <c r="OJ660"/>
      <c r="OK660"/>
      <c r="OL660"/>
      <c r="OM660"/>
      <c r="ON660"/>
      <c r="OO660"/>
      <c r="OP660"/>
      <c r="OQ660"/>
      <c r="OR660"/>
      <c r="OS660"/>
      <c r="OT660"/>
      <c r="OU660"/>
      <c r="OV660"/>
      <c r="OW660"/>
      <c r="OX660"/>
      <c r="OY660"/>
      <c r="OZ660"/>
      <c r="PA660"/>
      <c r="PB660"/>
      <c r="PC660"/>
      <c r="PD660"/>
      <c r="PE660"/>
      <c r="PF660"/>
      <c r="PG660"/>
      <c r="PH660"/>
      <c r="PI660"/>
      <c r="PJ660"/>
      <c r="PK660"/>
      <c r="PL660"/>
      <c r="PM660"/>
      <c r="PN660"/>
      <c r="PO660"/>
      <c r="PP660"/>
      <c r="PQ660"/>
      <c r="PR660"/>
      <c r="PS660"/>
      <c r="PT660"/>
      <c r="PU660"/>
      <c r="PV660"/>
      <c r="PW660"/>
      <c r="PX660"/>
      <c r="PY660"/>
      <c r="PZ660"/>
      <c r="QA660"/>
      <c r="QB660"/>
      <c r="QC660"/>
      <c r="QD660"/>
      <c r="QE660"/>
      <c r="QF660"/>
      <c r="QG660"/>
      <c r="QH660"/>
      <c r="QI660"/>
      <c r="QJ660"/>
      <c r="QK660"/>
      <c r="QL660"/>
      <c r="QM660"/>
      <c r="QN660"/>
      <c r="QO660"/>
      <c r="QP660"/>
      <c r="QQ660"/>
      <c r="QR660"/>
      <c r="QS660"/>
      <c r="QT660"/>
      <c r="QU660"/>
      <c r="QV660"/>
      <c r="QW660"/>
      <c r="QX660"/>
      <c r="QY660"/>
      <c r="QZ660"/>
      <c r="RA660"/>
      <c r="RB660"/>
      <c r="RC660"/>
      <c r="RD660"/>
      <c r="RE660"/>
      <c r="RF660"/>
      <c r="RG660"/>
      <c r="RH660"/>
      <c r="RI660"/>
      <c r="RJ660"/>
      <c r="RK660"/>
      <c r="RL660"/>
      <c r="RM660"/>
      <c r="RN660"/>
      <c r="RO660"/>
      <c r="RP660"/>
      <c r="RQ660"/>
      <c r="RR660"/>
      <c r="RS660"/>
      <c r="RT660"/>
      <c r="RU660"/>
      <c r="RV660"/>
      <c r="RW660"/>
      <c r="RX660"/>
      <c r="RY660"/>
      <c r="RZ660"/>
      <c r="SA660"/>
      <c r="SB660"/>
      <c r="SC660"/>
      <c r="SD660"/>
      <c r="SE660"/>
      <c r="SF660"/>
      <c r="SG660"/>
      <c r="SH660"/>
      <c r="SI660"/>
      <c r="SJ660"/>
      <c r="SK660"/>
      <c r="SL660"/>
      <c r="SM660"/>
      <c r="SN660"/>
      <c r="SO660"/>
      <c r="SP660"/>
      <c r="SQ660"/>
      <c r="SR660"/>
      <c r="SS660"/>
      <c r="ST660"/>
      <c r="SU660"/>
      <c r="SV660"/>
      <c r="SW660"/>
      <c r="SX660"/>
      <c r="SY660"/>
      <c r="SZ660"/>
      <c r="TA660"/>
      <c r="TB660"/>
      <c r="TC660"/>
      <c r="TD660"/>
      <c r="TE660"/>
      <c r="TF660"/>
      <c r="TG660"/>
      <c r="TH660"/>
      <c r="TI660"/>
      <c r="TJ660"/>
      <c r="TK660"/>
      <c r="TL660"/>
      <c r="TM660"/>
      <c r="TN660"/>
      <c r="TO660"/>
      <c r="TP660"/>
      <c r="TQ660"/>
      <c r="TR660"/>
      <c r="TS660"/>
      <c r="TT660"/>
      <c r="TU660"/>
      <c r="TV660"/>
      <c r="TW660"/>
      <c r="TX660"/>
      <c r="TY660"/>
      <c r="TZ660"/>
      <c r="UA660"/>
      <c r="UB660"/>
      <c r="UC660"/>
      <c r="UD660"/>
      <c r="UE660"/>
      <c r="UF660"/>
      <c r="UG660"/>
      <c r="UH660"/>
      <c r="UI660"/>
      <c r="UJ660"/>
      <c r="UK660"/>
      <c r="UL660"/>
      <c r="UM660"/>
      <c r="UN660"/>
      <c r="UO660"/>
      <c r="UP660"/>
      <c r="UQ660"/>
      <c r="UR660"/>
      <c r="US660"/>
      <c r="UT660"/>
      <c r="UU660"/>
      <c r="UV660"/>
      <c r="UW660"/>
      <c r="UX660"/>
      <c r="UY660"/>
      <c r="UZ660"/>
      <c r="VA660"/>
      <c r="VB660"/>
      <c r="VC660"/>
      <c r="VD660"/>
      <c r="VE660"/>
      <c r="VF660"/>
      <c r="VG660"/>
      <c r="VH660"/>
      <c r="VI660"/>
      <c r="VJ660"/>
      <c r="VK660"/>
      <c r="VL660"/>
      <c r="VM660"/>
      <c r="VN660"/>
      <c r="VO660"/>
      <c r="VP660"/>
      <c r="VQ660"/>
      <c r="VR660"/>
      <c r="VS660"/>
      <c r="VT660"/>
      <c r="VU660"/>
      <c r="VV660"/>
      <c r="VW660"/>
      <c r="VX660"/>
      <c r="VY660"/>
      <c r="VZ660"/>
      <c r="WA660"/>
      <c r="WB660"/>
      <c r="WC660"/>
      <c r="WD660"/>
      <c r="WE660"/>
      <c r="WF660"/>
      <c r="WG660"/>
      <c r="WH660"/>
      <c r="WI660"/>
      <c r="WJ660"/>
      <c r="WK660"/>
      <c r="WL660"/>
      <c r="WM660"/>
      <c r="WN660"/>
      <c r="WO660"/>
      <c r="WP660"/>
      <c r="WQ660"/>
      <c r="WR660"/>
      <c r="WS660"/>
      <c r="WT660"/>
      <c r="WU660"/>
      <c r="WV660"/>
      <c r="WW660"/>
      <c r="WX660"/>
      <c r="WY660"/>
      <c r="WZ660"/>
      <c r="XA660"/>
      <c r="XB660"/>
      <c r="XC660"/>
      <c r="XD660"/>
      <c r="XE660"/>
      <c r="XF660"/>
      <c r="XG660"/>
      <c r="XH660"/>
      <c r="XI660"/>
      <c r="XJ660"/>
      <c r="XK660"/>
      <c r="XL660"/>
      <c r="XM660"/>
      <c r="XN660"/>
      <c r="XO660"/>
      <c r="XP660"/>
      <c r="XQ660"/>
      <c r="XR660"/>
      <c r="XS660"/>
      <c r="XT660"/>
      <c r="XU660"/>
      <c r="XV660"/>
      <c r="XW660"/>
      <c r="XX660"/>
      <c r="XY660"/>
      <c r="XZ660"/>
      <c r="YA660"/>
      <c r="YB660"/>
      <c r="YC660"/>
      <c r="YD660"/>
      <c r="YE660"/>
      <c r="YF660"/>
      <c r="YG660"/>
      <c r="YH660"/>
      <c r="YI660"/>
      <c r="YJ660"/>
      <c r="YK660"/>
      <c r="YL660"/>
      <c r="YM660"/>
      <c r="YN660"/>
      <c r="YO660"/>
      <c r="YP660"/>
      <c r="YQ660"/>
      <c r="YR660"/>
      <c r="YS660"/>
      <c r="YT660"/>
      <c r="YU660"/>
      <c r="YV660"/>
      <c r="YW660"/>
      <c r="YX660"/>
      <c r="YY660"/>
      <c r="YZ660"/>
      <c r="ZA660"/>
      <c r="ZB660"/>
      <c r="ZC660"/>
      <c r="ZD660"/>
      <c r="ZE660"/>
      <c r="ZF660"/>
      <c r="ZG660"/>
      <c r="ZH660"/>
      <c r="ZI660"/>
      <c r="ZJ660"/>
      <c r="ZK660"/>
      <c r="ZL660"/>
      <c r="ZM660"/>
      <c r="ZN660"/>
      <c r="ZO660"/>
      <c r="ZP660"/>
      <c r="ZQ660"/>
      <c r="ZR660"/>
      <c r="ZS660"/>
      <c r="ZT660"/>
      <c r="ZU660"/>
      <c r="ZV660"/>
      <c r="ZW660"/>
      <c r="ZX660"/>
      <c r="ZY660"/>
      <c r="ZZ660"/>
      <c r="AAA660"/>
      <c r="AAB660"/>
      <c r="AAC660"/>
      <c r="AAD660"/>
      <c r="AAE660"/>
      <c r="AAF660"/>
      <c r="AAG660"/>
      <c r="AAH660"/>
      <c r="AAI660"/>
      <c r="AAJ660"/>
      <c r="AAK660"/>
      <c r="AAL660"/>
      <c r="AAM660"/>
      <c r="AAN660"/>
      <c r="AAO660"/>
      <c r="AAP660"/>
      <c r="AAQ660"/>
      <c r="AAR660"/>
      <c r="AAS660"/>
      <c r="AAT660"/>
      <c r="AAU660"/>
      <c r="AAV660"/>
      <c r="AAW660"/>
      <c r="AAX660"/>
      <c r="AAY660"/>
      <c r="AAZ660"/>
      <c r="ABA660"/>
      <c r="ABB660"/>
      <c r="ABC660"/>
      <c r="ABD660"/>
      <c r="ABE660"/>
      <c r="ABF660"/>
      <c r="ABG660"/>
      <c r="ABH660"/>
      <c r="ABI660"/>
      <c r="ABJ660"/>
      <c r="ABK660"/>
      <c r="ABL660"/>
      <c r="ABM660"/>
      <c r="ABN660"/>
      <c r="ABO660"/>
      <c r="ABP660"/>
      <c r="ABQ660"/>
      <c r="ABR660"/>
      <c r="ABS660"/>
      <c r="ABT660"/>
      <c r="ABU660"/>
      <c r="ABV660"/>
      <c r="ABW660"/>
      <c r="ABX660"/>
      <c r="ABY660"/>
      <c r="ABZ660"/>
      <c r="ACA660"/>
      <c r="ACB660"/>
      <c r="ACC660"/>
      <c r="ACD660"/>
      <c r="ACE660"/>
      <c r="ACF660"/>
      <c r="ACG660"/>
      <c r="ACH660"/>
      <c r="ACI660"/>
      <c r="ACJ660"/>
      <c r="ACK660"/>
      <c r="ACL660"/>
      <c r="ACM660"/>
      <c r="ACN660"/>
      <c r="ACO660"/>
      <c r="ACP660"/>
      <c r="ACQ660"/>
      <c r="ACR660"/>
      <c r="ACS660"/>
      <c r="ACT660"/>
      <c r="ACU660"/>
      <c r="ACV660"/>
      <c r="ACW660"/>
      <c r="ACX660"/>
      <c r="ACY660"/>
      <c r="ACZ660"/>
      <c r="ADA660"/>
      <c r="ADB660"/>
      <c r="ADC660"/>
      <c r="ADD660"/>
      <c r="ADE660"/>
      <c r="ADF660"/>
      <c r="ADG660"/>
      <c r="ADH660"/>
      <c r="ADI660"/>
      <c r="ADJ660"/>
      <c r="ADK660"/>
      <c r="ADL660"/>
      <c r="ADM660"/>
      <c r="ADN660"/>
      <c r="ADO660"/>
      <c r="ADP660"/>
      <c r="ADQ660"/>
      <c r="ADR660"/>
      <c r="ADS660"/>
      <c r="ADT660"/>
      <c r="ADU660"/>
      <c r="ADV660"/>
      <c r="ADW660"/>
      <c r="ADX660"/>
      <c r="ADY660"/>
      <c r="ADZ660"/>
      <c r="AEA660"/>
      <c r="AEB660"/>
      <c r="AEC660"/>
      <c r="AED660"/>
      <c r="AEE660"/>
      <c r="AEF660"/>
      <c r="AEG660"/>
      <c r="AEH660"/>
      <c r="AEI660"/>
      <c r="AEJ660"/>
      <c r="AEK660"/>
      <c r="AEL660"/>
      <c r="AEM660"/>
      <c r="AEN660"/>
      <c r="AEO660"/>
      <c r="AEP660"/>
      <c r="AEQ660"/>
      <c r="AER660"/>
      <c r="AES660"/>
      <c r="AET660"/>
      <c r="AEU660"/>
      <c r="AEV660"/>
      <c r="AEW660"/>
      <c r="AEX660"/>
      <c r="AEY660"/>
      <c r="AEZ660"/>
      <c r="AFA660"/>
      <c r="AFB660"/>
      <c r="AFC660"/>
      <c r="AFD660"/>
      <c r="AFE660"/>
      <c r="AFF660"/>
      <c r="AFG660"/>
      <c r="AFH660"/>
      <c r="AFI660"/>
      <c r="AFJ660"/>
      <c r="AFK660"/>
      <c r="AFL660"/>
      <c r="AFM660"/>
      <c r="AFN660"/>
      <c r="AFO660"/>
      <c r="AFP660"/>
      <c r="AFQ660"/>
      <c r="AFR660"/>
      <c r="AFS660"/>
      <c r="AFT660"/>
      <c r="AFU660"/>
      <c r="AFV660"/>
      <c r="AFW660"/>
      <c r="AFX660"/>
      <c r="AFY660"/>
      <c r="AFZ660"/>
      <c r="AGA660"/>
      <c r="AGB660"/>
      <c r="AGC660"/>
      <c r="AGD660"/>
      <c r="AGE660"/>
      <c r="AGF660"/>
      <c r="AGG660"/>
      <c r="AGH660"/>
      <c r="AGI660"/>
      <c r="AGJ660"/>
      <c r="AGK660"/>
      <c r="AGL660"/>
      <c r="AGM660"/>
      <c r="AGN660"/>
      <c r="AGO660"/>
      <c r="AGP660"/>
      <c r="AGQ660"/>
      <c r="AGR660"/>
      <c r="AGS660"/>
      <c r="AGT660"/>
      <c r="AGU660"/>
      <c r="AGV660"/>
      <c r="AGW660"/>
      <c r="AGX660"/>
      <c r="AGY660"/>
      <c r="AGZ660"/>
      <c r="AHA660"/>
      <c r="AHB660"/>
      <c r="AHC660"/>
      <c r="AHD660"/>
      <c r="AHE660"/>
      <c r="AHF660"/>
      <c r="AHG660"/>
      <c r="AHH660"/>
      <c r="AHI660"/>
      <c r="AHJ660"/>
      <c r="AHK660"/>
      <c r="AHL660"/>
      <c r="AHM660"/>
      <c r="AHN660"/>
      <c r="AHO660"/>
      <c r="AHP660"/>
      <c r="AHQ660"/>
      <c r="AHR660"/>
      <c r="AHS660"/>
      <c r="AHT660"/>
      <c r="AHU660"/>
      <c r="AHV660"/>
      <c r="AHW660"/>
      <c r="AHX660"/>
      <c r="AHY660"/>
      <c r="AHZ660"/>
      <c r="AIA660"/>
      <c r="AIB660"/>
      <c r="AIC660"/>
      <c r="AID660"/>
      <c r="AIE660"/>
      <c r="AIF660"/>
      <c r="AIG660"/>
      <c r="AIH660"/>
      <c r="AII660"/>
      <c r="AIJ660"/>
      <c r="AIK660"/>
      <c r="AIL660"/>
      <c r="AIM660"/>
      <c r="AIN660"/>
      <c r="AIO660"/>
      <c r="AIP660"/>
      <c r="AIQ660"/>
      <c r="AIR660"/>
      <c r="AIS660"/>
      <c r="AIT660"/>
      <c r="AIU660"/>
      <c r="AIV660"/>
      <c r="AIW660"/>
      <c r="AIX660"/>
      <c r="AIY660"/>
      <c r="AIZ660"/>
      <c r="AJA660"/>
      <c r="AJB660"/>
      <c r="AJC660"/>
      <c r="AJD660"/>
      <c r="AJE660"/>
      <c r="AJF660"/>
      <c r="AJG660"/>
      <c r="AJH660"/>
      <c r="AJI660"/>
      <c r="AJJ660"/>
      <c r="AJK660"/>
      <c r="AJL660"/>
      <c r="AJM660"/>
      <c r="AJN660"/>
      <c r="AJO660"/>
      <c r="AJP660"/>
      <c r="AJQ660"/>
      <c r="AJR660"/>
      <c r="AJS660"/>
      <c r="AJT660"/>
      <c r="AJU660"/>
      <c r="AJV660"/>
      <c r="AJW660"/>
      <c r="AJX660"/>
      <c r="AJY660"/>
      <c r="AJZ660"/>
      <c r="AKA660"/>
      <c r="AKB660"/>
      <c r="AKC660"/>
      <c r="AKD660"/>
      <c r="AKE660"/>
      <c r="AKF660"/>
      <c r="AKG660"/>
      <c r="AKH660"/>
      <c r="AKI660"/>
      <c r="AKJ660"/>
      <c r="AKK660"/>
      <c r="AKL660"/>
      <c r="AKM660"/>
      <c r="AKN660"/>
      <c r="AKO660"/>
      <c r="AKP660"/>
      <c r="AKQ660"/>
      <c r="AKR660"/>
      <c r="AKS660"/>
      <c r="AKT660"/>
      <c r="AKU660"/>
      <c r="AKV660"/>
      <c r="AKW660"/>
      <c r="AKX660"/>
      <c r="AKY660"/>
      <c r="AKZ660"/>
      <c r="ALA660"/>
      <c r="ALB660"/>
      <c r="ALC660"/>
      <c r="ALD660"/>
      <c r="ALE660"/>
      <c r="ALF660"/>
      <c r="ALG660"/>
      <c r="ALH660"/>
      <c r="ALI660"/>
      <c r="ALJ660"/>
      <c r="ALK660"/>
      <c r="ALL660"/>
      <c r="ALM660"/>
      <c r="ALN660"/>
      <c r="ALO660"/>
      <c r="ALP660"/>
      <c r="ALQ660"/>
      <c r="ALR660"/>
      <c r="ALS660"/>
      <c r="ALT660"/>
      <c r="ALU660"/>
      <c r="ALV660"/>
      <c r="ALW660"/>
      <c r="ALX660"/>
      <c r="ALY660"/>
      <c r="ALZ660"/>
      <c r="AMA660"/>
      <c r="AMB660"/>
      <c r="AMC660"/>
      <c r="AMD660"/>
      <c r="AME660"/>
      <c r="AMF660"/>
      <c r="AMG660"/>
      <c r="AMH660"/>
      <c r="AMI660"/>
      <c r="AMJ660"/>
    </row>
    <row r="661" spans="1:1024" ht="20" customHeight="1" x14ac:dyDescent="0.2">
      <c r="A661"/>
      <c r="B661"/>
      <c r="C661"/>
      <c r="D661"/>
      <c r="E661" s="2"/>
      <c r="F661" s="2"/>
      <c r="G661" s="271"/>
      <c r="H661" s="240"/>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c r="AAA661"/>
      <c r="AAB661"/>
      <c r="AAC661"/>
      <c r="AAD661"/>
      <c r="AAE661"/>
      <c r="AAF661"/>
      <c r="AAG661"/>
      <c r="AAH661"/>
      <c r="AAI661"/>
      <c r="AAJ661"/>
      <c r="AAK661"/>
      <c r="AAL661"/>
      <c r="AAM661"/>
      <c r="AAN661"/>
      <c r="AAO661"/>
      <c r="AAP661"/>
      <c r="AAQ661"/>
      <c r="AAR661"/>
      <c r="AAS661"/>
      <c r="AAT661"/>
      <c r="AAU661"/>
      <c r="AAV661"/>
      <c r="AAW661"/>
      <c r="AAX661"/>
      <c r="AAY661"/>
      <c r="AAZ661"/>
      <c r="ABA661"/>
      <c r="ABB661"/>
      <c r="ABC661"/>
      <c r="ABD661"/>
      <c r="ABE661"/>
      <c r="ABF661"/>
      <c r="ABG661"/>
      <c r="ABH661"/>
      <c r="ABI661"/>
      <c r="ABJ661"/>
      <c r="ABK661"/>
      <c r="ABL661"/>
      <c r="ABM661"/>
      <c r="ABN661"/>
      <c r="ABO661"/>
      <c r="ABP661"/>
      <c r="ABQ661"/>
      <c r="ABR661"/>
      <c r="ABS661"/>
      <c r="ABT661"/>
      <c r="ABU661"/>
      <c r="ABV661"/>
      <c r="ABW661"/>
      <c r="ABX661"/>
      <c r="ABY661"/>
      <c r="ABZ661"/>
      <c r="ACA661"/>
      <c r="ACB661"/>
      <c r="ACC661"/>
      <c r="ACD661"/>
      <c r="ACE661"/>
      <c r="ACF661"/>
      <c r="ACG661"/>
      <c r="ACH661"/>
      <c r="ACI661"/>
      <c r="ACJ661"/>
      <c r="ACK661"/>
      <c r="ACL661"/>
      <c r="ACM661"/>
      <c r="ACN661"/>
      <c r="ACO661"/>
      <c r="ACP661"/>
      <c r="ACQ661"/>
      <c r="ACR661"/>
      <c r="ACS661"/>
      <c r="ACT661"/>
      <c r="ACU661"/>
      <c r="ACV661"/>
      <c r="ACW661"/>
      <c r="ACX661"/>
      <c r="ACY661"/>
      <c r="ACZ661"/>
      <c r="ADA661"/>
      <c r="ADB661"/>
      <c r="ADC661"/>
      <c r="ADD661"/>
      <c r="ADE661"/>
      <c r="ADF661"/>
      <c r="ADG661"/>
      <c r="ADH661"/>
      <c r="ADI661"/>
      <c r="ADJ661"/>
      <c r="ADK661"/>
      <c r="ADL661"/>
      <c r="ADM661"/>
      <c r="ADN661"/>
      <c r="ADO661"/>
      <c r="ADP661"/>
      <c r="ADQ661"/>
      <c r="ADR661"/>
      <c r="ADS661"/>
      <c r="ADT661"/>
      <c r="ADU661"/>
      <c r="ADV661"/>
      <c r="ADW661"/>
      <c r="ADX661"/>
      <c r="ADY661"/>
      <c r="ADZ661"/>
      <c r="AEA661"/>
      <c r="AEB661"/>
      <c r="AEC661"/>
      <c r="AED661"/>
      <c r="AEE661"/>
      <c r="AEF661"/>
      <c r="AEG661"/>
      <c r="AEH661"/>
      <c r="AEI661"/>
      <c r="AEJ661"/>
      <c r="AEK661"/>
      <c r="AEL661"/>
      <c r="AEM661"/>
      <c r="AEN661"/>
      <c r="AEO661"/>
      <c r="AEP661"/>
      <c r="AEQ661"/>
      <c r="AER661"/>
      <c r="AES661"/>
      <c r="AET661"/>
      <c r="AEU661"/>
      <c r="AEV661"/>
      <c r="AEW661"/>
      <c r="AEX661"/>
      <c r="AEY661"/>
      <c r="AEZ661"/>
      <c r="AFA661"/>
      <c r="AFB661"/>
      <c r="AFC661"/>
      <c r="AFD661"/>
      <c r="AFE661"/>
      <c r="AFF661"/>
      <c r="AFG661"/>
      <c r="AFH661"/>
      <c r="AFI661"/>
      <c r="AFJ661"/>
      <c r="AFK661"/>
      <c r="AFL661"/>
      <c r="AFM661"/>
      <c r="AFN661"/>
      <c r="AFO661"/>
      <c r="AFP661"/>
      <c r="AFQ661"/>
      <c r="AFR661"/>
      <c r="AFS661"/>
      <c r="AFT661"/>
      <c r="AFU661"/>
      <c r="AFV661"/>
      <c r="AFW661"/>
      <c r="AFX661"/>
      <c r="AFY661"/>
      <c r="AFZ661"/>
      <c r="AGA661"/>
      <c r="AGB661"/>
      <c r="AGC661"/>
      <c r="AGD661"/>
      <c r="AGE661"/>
      <c r="AGF661"/>
      <c r="AGG661"/>
      <c r="AGH661"/>
      <c r="AGI661"/>
      <c r="AGJ661"/>
      <c r="AGK661"/>
      <c r="AGL661"/>
      <c r="AGM661"/>
      <c r="AGN661"/>
      <c r="AGO661"/>
      <c r="AGP661"/>
      <c r="AGQ661"/>
      <c r="AGR661"/>
      <c r="AGS661"/>
      <c r="AGT661"/>
      <c r="AGU661"/>
      <c r="AGV661"/>
      <c r="AGW661"/>
      <c r="AGX661"/>
      <c r="AGY661"/>
      <c r="AGZ661"/>
      <c r="AHA661"/>
      <c r="AHB661"/>
      <c r="AHC661"/>
      <c r="AHD661"/>
      <c r="AHE661"/>
      <c r="AHF661"/>
      <c r="AHG661"/>
      <c r="AHH661"/>
      <c r="AHI661"/>
      <c r="AHJ661"/>
      <c r="AHK661"/>
      <c r="AHL661"/>
      <c r="AHM661"/>
      <c r="AHN661"/>
      <c r="AHO661"/>
      <c r="AHP661"/>
      <c r="AHQ661"/>
      <c r="AHR661"/>
      <c r="AHS661"/>
      <c r="AHT661"/>
      <c r="AHU661"/>
      <c r="AHV661"/>
      <c r="AHW661"/>
      <c r="AHX661"/>
      <c r="AHY661"/>
      <c r="AHZ661"/>
      <c r="AIA661"/>
      <c r="AIB661"/>
      <c r="AIC661"/>
      <c r="AID661"/>
      <c r="AIE661"/>
      <c r="AIF661"/>
      <c r="AIG661"/>
      <c r="AIH661"/>
      <c r="AII661"/>
      <c r="AIJ661"/>
      <c r="AIK661"/>
      <c r="AIL661"/>
      <c r="AIM661"/>
      <c r="AIN661"/>
      <c r="AIO661"/>
      <c r="AIP661"/>
      <c r="AIQ661"/>
      <c r="AIR661"/>
      <c r="AIS661"/>
      <c r="AIT661"/>
      <c r="AIU661"/>
      <c r="AIV661"/>
      <c r="AIW661"/>
      <c r="AIX661"/>
      <c r="AIY661"/>
      <c r="AIZ661"/>
      <c r="AJA661"/>
      <c r="AJB661"/>
      <c r="AJC661"/>
      <c r="AJD661"/>
      <c r="AJE661"/>
      <c r="AJF661"/>
      <c r="AJG661"/>
      <c r="AJH661"/>
      <c r="AJI661"/>
      <c r="AJJ661"/>
      <c r="AJK661"/>
      <c r="AJL661"/>
      <c r="AJM661"/>
      <c r="AJN661"/>
      <c r="AJO661"/>
      <c r="AJP661"/>
      <c r="AJQ661"/>
      <c r="AJR661"/>
      <c r="AJS661"/>
      <c r="AJT661"/>
      <c r="AJU661"/>
      <c r="AJV661"/>
      <c r="AJW661"/>
      <c r="AJX661"/>
      <c r="AJY661"/>
      <c r="AJZ661"/>
      <c r="AKA661"/>
      <c r="AKB661"/>
      <c r="AKC661"/>
      <c r="AKD661"/>
      <c r="AKE661"/>
      <c r="AKF661"/>
      <c r="AKG661"/>
      <c r="AKH661"/>
      <c r="AKI661"/>
      <c r="AKJ661"/>
      <c r="AKK661"/>
      <c r="AKL661"/>
      <c r="AKM661"/>
      <c r="AKN661"/>
      <c r="AKO661"/>
      <c r="AKP661"/>
      <c r="AKQ661"/>
      <c r="AKR661"/>
      <c r="AKS661"/>
      <c r="AKT661"/>
      <c r="AKU661"/>
      <c r="AKV661"/>
      <c r="AKW661"/>
      <c r="AKX661"/>
      <c r="AKY661"/>
      <c r="AKZ661"/>
      <c r="ALA661"/>
      <c r="ALB661"/>
      <c r="ALC661"/>
      <c r="ALD661"/>
      <c r="ALE661"/>
      <c r="ALF661"/>
      <c r="ALG661"/>
      <c r="ALH661"/>
      <c r="ALI661"/>
      <c r="ALJ661"/>
      <c r="ALK661"/>
      <c r="ALL661"/>
      <c r="ALM661"/>
      <c r="ALN661"/>
      <c r="ALO661"/>
      <c r="ALP661"/>
      <c r="ALQ661"/>
      <c r="ALR661"/>
      <c r="ALS661"/>
      <c r="ALT661"/>
      <c r="ALU661"/>
      <c r="ALV661"/>
      <c r="ALW661"/>
      <c r="ALX661"/>
      <c r="ALY661"/>
      <c r="ALZ661"/>
      <c r="AMA661"/>
      <c r="AMB661"/>
      <c r="AMC661"/>
      <c r="AMD661"/>
      <c r="AME661"/>
      <c r="AMF661"/>
      <c r="AMG661"/>
      <c r="AMH661"/>
      <c r="AMI661"/>
      <c r="AMJ661"/>
    </row>
    <row r="662" spans="1:1024" ht="20" customHeight="1" x14ac:dyDescent="0.2">
      <c r="A662"/>
      <c r="B662"/>
      <c r="C662"/>
      <c r="D662"/>
      <c r="E662" s="2"/>
      <c r="F662" s="2"/>
      <c r="G662" s="271"/>
      <c r="H662" s="240"/>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c r="IW662"/>
      <c r="IX662"/>
      <c r="IY662"/>
      <c r="IZ662"/>
      <c r="JA662"/>
      <c r="JB662"/>
      <c r="JC662"/>
      <c r="JD662"/>
      <c r="JE662"/>
      <c r="JF662"/>
      <c r="JG662"/>
      <c r="JH662"/>
      <c r="JI662"/>
      <c r="JJ662"/>
      <c r="JK662"/>
      <c r="JL662"/>
      <c r="JM662"/>
      <c r="JN662"/>
      <c r="JO662"/>
      <c r="JP662"/>
      <c r="JQ662"/>
      <c r="JR662"/>
      <c r="JS662"/>
      <c r="JT662"/>
      <c r="JU662"/>
      <c r="JV662"/>
      <c r="JW662"/>
      <c r="JX662"/>
      <c r="JY662"/>
      <c r="JZ662"/>
      <c r="KA662"/>
      <c r="KB662"/>
      <c r="KC662"/>
      <c r="KD662"/>
      <c r="KE662"/>
      <c r="KF662"/>
      <c r="KG662"/>
      <c r="KH662"/>
      <c r="KI662"/>
      <c r="KJ662"/>
      <c r="KK662"/>
      <c r="KL662"/>
      <c r="KM662"/>
      <c r="KN662"/>
      <c r="KO662"/>
      <c r="KP662"/>
      <c r="KQ662"/>
      <c r="KR662"/>
      <c r="KS662"/>
      <c r="KT662"/>
      <c r="KU662"/>
      <c r="KV662"/>
      <c r="KW662"/>
      <c r="KX662"/>
      <c r="KY662"/>
      <c r="KZ662"/>
      <c r="LA662"/>
      <c r="LB662"/>
      <c r="LC662"/>
      <c r="LD662"/>
      <c r="LE662"/>
      <c r="LF662"/>
      <c r="LG662"/>
      <c r="LH662"/>
      <c r="LI662"/>
      <c r="LJ662"/>
      <c r="LK662"/>
      <c r="LL662"/>
      <c r="LM662"/>
      <c r="LN662"/>
      <c r="LO662"/>
      <c r="LP662"/>
      <c r="LQ662"/>
      <c r="LR662"/>
      <c r="LS662"/>
      <c r="LT662"/>
      <c r="LU662"/>
      <c r="LV662"/>
      <c r="LW662"/>
      <c r="LX662"/>
      <c r="LY662"/>
      <c r="LZ662"/>
      <c r="MA662"/>
      <c r="MB662"/>
      <c r="MC662"/>
      <c r="MD662"/>
      <c r="ME662"/>
      <c r="MF662"/>
      <c r="MG662"/>
      <c r="MH662"/>
      <c r="MI662"/>
      <c r="MJ662"/>
      <c r="MK662"/>
      <c r="ML662"/>
      <c r="MM662"/>
      <c r="MN662"/>
      <c r="MO662"/>
      <c r="MP662"/>
      <c r="MQ662"/>
      <c r="MR662"/>
      <c r="MS662"/>
      <c r="MT662"/>
      <c r="MU662"/>
      <c r="MV662"/>
      <c r="MW662"/>
      <c r="MX662"/>
      <c r="MY662"/>
      <c r="MZ662"/>
      <c r="NA662"/>
      <c r="NB662"/>
      <c r="NC662"/>
      <c r="ND662"/>
      <c r="NE662"/>
      <c r="NF662"/>
      <c r="NG662"/>
      <c r="NH662"/>
      <c r="NI662"/>
      <c r="NJ662"/>
      <c r="NK662"/>
      <c r="NL662"/>
      <c r="NM662"/>
      <c r="NN662"/>
      <c r="NO662"/>
      <c r="NP662"/>
      <c r="NQ662"/>
      <c r="NR662"/>
      <c r="NS662"/>
      <c r="NT662"/>
      <c r="NU662"/>
      <c r="NV662"/>
      <c r="NW662"/>
      <c r="NX662"/>
      <c r="NY662"/>
      <c r="NZ662"/>
      <c r="OA662"/>
      <c r="OB662"/>
      <c r="OC662"/>
      <c r="OD662"/>
      <c r="OE662"/>
      <c r="OF662"/>
      <c r="OG662"/>
      <c r="OH662"/>
      <c r="OI662"/>
      <c r="OJ662"/>
      <c r="OK662"/>
      <c r="OL662"/>
      <c r="OM662"/>
      <c r="ON662"/>
      <c r="OO662"/>
      <c r="OP662"/>
      <c r="OQ662"/>
      <c r="OR662"/>
      <c r="OS662"/>
      <c r="OT662"/>
      <c r="OU662"/>
      <c r="OV662"/>
      <c r="OW662"/>
      <c r="OX662"/>
      <c r="OY662"/>
      <c r="OZ662"/>
      <c r="PA662"/>
      <c r="PB662"/>
      <c r="PC662"/>
      <c r="PD662"/>
      <c r="PE662"/>
      <c r="PF662"/>
      <c r="PG662"/>
      <c r="PH662"/>
      <c r="PI662"/>
      <c r="PJ662"/>
      <c r="PK662"/>
      <c r="PL662"/>
      <c r="PM662"/>
      <c r="PN662"/>
      <c r="PO662"/>
      <c r="PP662"/>
      <c r="PQ662"/>
      <c r="PR662"/>
      <c r="PS662"/>
      <c r="PT662"/>
      <c r="PU662"/>
      <c r="PV662"/>
      <c r="PW662"/>
      <c r="PX662"/>
      <c r="PY662"/>
      <c r="PZ662"/>
      <c r="QA662"/>
      <c r="QB662"/>
      <c r="QC662"/>
      <c r="QD662"/>
      <c r="QE662"/>
      <c r="QF662"/>
      <c r="QG662"/>
      <c r="QH662"/>
      <c r="QI662"/>
      <c r="QJ662"/>
      <c r="QK662"/>
      <c r="QL662"/>
      <c r="QM662"/>
      <c r="QN662"/>
      <c r="QO662"/>
      <c r="QP662"/>
      <c r="QQ662"/>
      <c r="QR662"/>
      <c r="QS662"/>
      <c r="QT662"/>
      <c r="QU662"/>
      <c r="QV662"/>
      <c r="QW662"/>
      <c r="QX662"/>
      <c r="QY662"/>
      <c r="QZ662"/>
      <c r="RA662"/>
      <c r="RB662"/>
      <c r="RC662"/>
      <c r="RD662"/>
      <c r="RE662"/>
      <c r="RF662"/>
      <c r="RG662"/>
      <c r="RH662"/>
      <c r="RI662"/>
      <c r="RJ662"/>
      <c r="RK662"/>
      <c r="RL662"/>
      <c r="RM662"/>
      <c r="RN662"/>
      <c r="RO662"/>
      <c r="RP662"/>
      <c r="RQ662"/>
      <c r="RR662"/>
      <c r="RS662"/>
      <c r="RT662"/>
      <c r="RU662"/>
      <c r="RV662"/>
      <c r="RW662"/>
      <c r="RX662"/>
      <c r="RY662"/>
      <c r="RZ662"/>
      <c r="SA662"/>
      <c r="SB662"/>
      <c r="SC662"/>
      <c r="SD662"/>
      <c r="SE662"/>
      <c r="SF662"/>
      <c r="SG662"/>
      <c r="SH662"/>
      <c r="SI662"/>
      <c r="SJ662"/>
      <c r="SK662"/>
      <c r="SL662"/>
      <c r="SM662"/>
      <c r="SN662"/>
      <c r="SO662"/>
      <c r="SP662"/>
      <c r="SQ662"/>
      <c r="SR662"/>
      <c r="SS662"/>
      <c r="ST662"/>
      <c r="SU662"/>
      <c r="SV662"/>
      <c r="SW662"/>
      <c r="SX662"/>
      <c r="SY662"/>
      <c r="SZ662"/>
      <c r="TA662"/>
      <c r="TB662"/>
      <c r="TC662"/>
      <c r="TD662"/>
      <c r="TE662"/>
      <c r="TF662"/>
      <c r="TG662"/>
      <c r="TH662"/>
      <c r="TI662"/>
      <c r="TJ662"/>
      <c r="TK662"/>
      <c r="TL662"/>
      <c r="TM662"/>
      <c r="TN662"/>
      <c r="TO662"/>
      <c r="TP662"/>
      <c r="TQ662"/>
      <c r="TR662"/>
      <c r="TS662"/>
      <c r="TT662"/>
      <c r="TU662"/>
      <c r="TV662"/>
      <c r="TW662"/>
      <c r="TX662"/>
      <c r="TY662"/>
      <c r="TZ662"/>
      <c r="UA662"/>
      <c r="UB662"/>
      <c r="UC662"/>
      <c r="UD662"/>
      <c r="UE662"/>
      <c r="UF662"/>
      <c r="UG662"/>
      <c r="UH662"/>
      <c r="UI662"/>
      <c r="UJ662"/>
      <c r="UK662"/>
      <c r="UL662"/>
      <c r="UM662"/>
      <c r="UN662"/>
      <c r="UO662"/>
      <c r="UP662"/>
      <c r="UQ662"/>
      <c r="UR662"/>
      <c r="US662"/>
      <c r="UT662"/>
      <c r="UU662"/>
      <c r="UV662"/>
      <c r="UW662"/>
      <c r="UX662"/>
      <c r="UY662"/>
      <c r="UZ662"/>
      <c r="VA662"/>
      <c r="VB662"/>
      <c r="VC662"/>
      <c r="VD662"/>
      <c r="VE662"/>
      <c r="VF662"/>
      <c r="VG662"/>
      <c r="VH662"/>
      <c r="VI662"/>
      <c r="VJ662"/>
      <c r="VK662"/>
      <c r="VL662"/>
      <c r="VM662"/>
      <c r="VN662"/>
      <c r="VO662"/>
      <c r="VP662"/>
      <c r="VQ662"/>
      <c r="VR662"/>
      <c r="VS662"/>
      <c r="VT662"/>
      <c r="VU662"/>
      <c r="VV662"/>
      <c r="VW662"/>
      <c r="VX662"/>
      <c r="VY662"/>
      <c r="VZ662"/>
      <c r="WA662"/>
      <c r="WB662"/>
      <c r="WC662"/>
      <c r="WD662"/>
      <c r="WE662"/>
      <c r="WF662"/>
      <c r="WG662"/>
      <c r="WH662"/>
      <c r="WI662"/>
      <c r="WJ662"/>
      <c r="WK662"/>
      <c r="WL662"/>
      <c r="WM662"/>
      <c r="WN662"/>
      <c r="WO662"/>
      <c r="WP662"/>
      <c r="WQ662"/>
      <c r="WR662"/>
      <c r="WS662"/>
      <c r="WT662"/>
      <c r="WU662"/>
      <c r="WV662"/>
      <c r="WW662"/>
      <c r="WX662"/>
      <c r="WY662"/>
      <c r="WZ662"/>
      <c r="XA662"/>
      <c r="XB662"/>
      <c r="XC662"/>
      <c r="XD662"/>
      <c r="XE662"/>
      <c r="XF662"/>
      <c r="XG662"/>
      <c r="XH662"/>
      <c r="XI662"/>
      <c r="XJ662"/>
      <c r="XK662"/>
      <c r="XL662"/>
      <c r="XM662"/>
      <c r="XN662"/>
      <c r="XO662"/>
      <c r="XP662"/>
      <c r="XQ662"/>
      <c r="XR662"/>
      <c r="XS662"/>
      <c r="XT662"/>
      <c r="XU662"/>
      <c r="XV662"/>
      <c r="XW662"/>
      <c r="XX662"/>
      <c r="XY662"/>
      <c r="XZ662"/>
      <c r="YA662"/>
      <c r="YB662"/>
      <c r="YC662"/>
      <c r="YD662"/>
      <c r="YE662"/>
      <c r="YF662"/>
      <c r="YG662"/>
      <c r="YH662"/>
      <c r="YI662"/>
      <c r="YJ662"/>
      <c r="YK662"/>
      <c r="YL662"/>
      <c r="YM662"/>
      <c r="YN662"/>
      <c r="YO662"/>
      <c r="YP662"/>
      <c r="YQ662"/>
      <c r="YR662"/>
      <c r="YS662"/>
      <c r="YT662"/>
      <c r="YU662"/>
      <c r="YV662"/>
      <c r="YW662"/>
      <c r="YX662"/>
      <c r="YY662"/>
      <c r="YZ662"/>
      <c r="ZA662"/>
      <c r="ZB662"/>
      <c r="ZC662"/>
      <c r="ZD662"/>
      <c r="ZE662"/>
      <c r="ZF662"/>
      <c r="ZG662"/>
      <c r="ZH662"/>
      <c r="ZI662"/>
      <c r="ZJ662"/>
      <c r="ZK662"/>
      <c r="ZL662"/>
      <c r="ZM662"/>
      <c r="ZN662"/>
      <c r="ZO662"/>
      <c r="ZP662"/>
      <c r="ZQ662"/>
      <c r="ZR662"/>
      <c r="ZS662"/>
      <c r="ZT662"/>
      <c r="ZU662"/>
      <c r="ZV662"/>
      <c r="ZW662"/>
      <c r="ZX662"/>
      <c r="ZY662"/>
      <c r="ZZ662"/>
      <c r="AAA662"/>
      <c r="AAB662"/>
      <c r="AAC662"/>
      <c r="AAD662"/>
      <c r="AAE662"/>
      <c r="AAF662"/>
      <c r="AAG662"/>
      <c r="AAH662"/>
      <c r="AAI662"/>
      <c r="AAJ662"/>
      <c r="AAK662"/>
      <c r="AAL662"/>
      <c r="AAM662"/>
      <c r="AAN662"/>
      <c r="AAO662"/>
      <c r="AAP662"/>
      <c r="AAQ662"/>
      <c r="AAR662"/>
      <c r="AAS662"/>
      <c r="AAT662"/>
      <c r="AAU662"/>
      <c r="AAV662"/>
      <c r="AAW662"/>
      <c r="AAX662"/>
      <c r="AAY662"/>
      <c r="AAZ662"/>
      <c r="ABA662"/>
      <c r="ABB662"/>
      <c r="ABC662"/>
      <c r="ABD662"/>
      <c r="ABE662"/>
      <c r="ABF662"/>
      <c r="ABG662"/>
      <c r="ABH662"/>
      <c r="ABI662"/>
      <c r="ABJ662"/>
      <c r="ABK662"/>
      <c r="ABL662"/>
      <c r="ABM662"/>
      <c r="ABN662"/>
      <c r="ABO662"/>
      <c r="ABP662"/>
      <c r="ABQ662"/>
      <c r="ABR662"/>
      <c r="ABS662"/>
      <c r="ABT662"/>
      <c r="ABU662"/>
      <c r="ABV662"/>
      <c r="ABW662"/>
      <c r="ABX662"/>
      <c r="ABY662"/>
      <c r="ABZ662"/>
      <c r="ACA662"/>
      <c r="ACB662"/>
      <c r="ACC662"/>
      <c r="ACD662"/>
      <c r="ACE662"/>
      <c r="ACF662"/>
      <c r="ACG662"/>
      <c r="ACH662"/>
      <c r="ACI662"/>
      <c r="ACJ662"/>
      <c r="ACK662"/>
      <c r="ACL662"/>
      <c r="ACM662"/>
      <c r="ACN662"/>
      <c r="ACO662"/>
      <c r="ACP662"/>
      <c r="ACQ662"/>
      <c r="ACR662"/>
      <c r="ACS662"/>
      <c r="ACT662"/>
      <c r="ACU662"/>
      <c r="ACV662"/>
      <c r="ACW662"/>
      <c r="ACX662"/>
      <c r="ACY662"/>
      <c r="ACZ662"/>
      <c r="ADA662"/>
      <c r="ADB662"/>
      <c r="ADC662"/>
      <c r="ADD662"/>
      <c r="ADE662"/>
      <c r="ADF662"/>
      <c r="ADG662"/>
      <c r="ADH662"/>
      <c r="ADI662"/>
      <c r="ADJ662"/>
      <c r="ADK662"/>
      <c r="ADL662"/>
      <c r="ADM662"/>
      <c r="ADN662"/>
      <c r="ADO662"/>
      <c r="ADP662"/>
      <c r="ADQ662"/>
      <c r="ADR662"/>
      <c r="ADS662"/>
      <c r="ADT662"/>
      <c r="ADU662"/>
      <c r="ADV662"/>
      <c r="ADW662"/>
      <c r="ADX662"/>
      <c r="ADY662"/>
      <c r="ADZ662"/>
      <c r="AEA662"/>
      <c r="AEB662"/>
      <c r="AEC662"/>
      <c r="AED662"/>
      <c r="AEE662"/>
      <c r="AEF662"/>
      <c r="AEG662"/>
      <c r="AEH662"/>
      <c r="AEI662"/>
      <c r="AEJ662"/>
      <c r="AEK662"/>
      <c r="AEL662"/>
      <c r="AEM662"/>
      <c r="AEN662"/>
      <c r="AEO662"/>
      <c r="AEP662"/>
      <c r="AEQ662"/>
      <c r="AER662"/>
      <c r="AES662"/>
      <c r="AET662"/>
      <c r="AEU662"/>
      <c r="AEV662"/>
      <c r="AEW662"/>
      <c r="AEX662"/>
      <c r="AEY662"/>
      <c r="AEZ662"/>
      <c r="AFA662"/>
      <c r="AFB662"/>
      <c r="AFC662"/>
      <c r="AFD662"/>
      <c r="AFE662"/>
      <c r="AFF662"/>
      <c r="AFG662"/>
      <c r="AFH662"/>
      <c r="AFI662"/>
      <c r="AFJ662"/>
      <c r="AFK662"/>
      <c r="AFL662"/>
      <c r="AFM662"/>
      <c r="AFN662"/>
      <c r="AFO662"/>
      <c r="AFP662"/>
      <c r="AFQ662"/>
      <c r="AFR662"/>
      <c r="AFS662"/>
      <c r="AFT662"/>
      <c r="AFU662"/>
      <c r="AFV662"/>
      <c r="AFW662"/>
      <c r="AFX662"/>
      <c r="AFY662"/>
      <c r="AFZ662"/>
      <c r="AGA662"/>
      <c r="AGB662"/>
      <c r="AGC662"/>
      <c r="AGD662"/>
      <c r="AGE662"/>
      <c r="AGF662"/>
      <c r="AGG662"/>
      <c r="AGH662"/>
      <c r="AGI662"/>
      <c r="AGJ662"/>
      <c r="AGK662"/>
      <c r="AGL662"/>
      <c r="AGM662"/>
      <c r="AGN662"/>
      <c r="AGO662"/>
      <c r="AGP662"/>
      <c r="AGQ662"/>
      <c r="AGR662"/>
      <c r="AGS662"/>
      <c r="AGT662"/>
      <c r="AGU662"/>
      <c r="AGV662"/>
      <c r="AGW662"/>
      <c r="AGX662"/>
      <c r="AGY662"/>
      <c r="AGZ662"/>
      <c r="AHA662"/>
      <c r="AHB662"/>
      <c r="AHC662"/>
      <c r="AHD662"/>
      <c r="AHE662"/>
      <c r="AHF662"/>
      <c r="AHG662"/>
      <c r="AHH662"/>
      <c r="AHI662"/>
      <c r="AHJ662"/>
      <c r="AHK662"/>
      <c r="AHL662"/>
      <c r="AHM662"/>
      <c r="AHN662"/>
      <c r="AHO662"/>
      <c r="AHP662"/>
      <c r="AHQ662"/>
      <c r="AHR662"/>
      <c r="AHS662"/>
      <c r="AHT662"/>
      <c r="AHU662"/>
      <c r="AHV662"/>
      <c r="AHW662"/>
      <c r="AHX662"/>
      <c r="AHY662"/>
      <c r="AHZ662"/>
      <c r="AIA662"/>
      <c r="AIB662"/>
      <c r="AIC662"/>
      <c r="AID662"/>
      <c r="AIE662"/>
      <c r="AIF662"/>
      <c r="AIG662"/>
      <c r="AIH662"/>
      <c r="AII662"/>
      <c r="AIJ662"/>
      <c r="AIK662"/>
      <c r="AIL662"/>
      <c r="AIM662"/>
      <c r="AIN662"/>
      <c r="AIO662"/>
      <c r="AIP662"/>
      <c r="AIQ662"/>
      <c r="AIR662"/>
      <c r="AIS662"/>
      <c r="AIT662"/>
      <c r="AIU662"/>
      <c r="AIV662"/>
      <c r="AIW662"/>
      <c r="AIX662"/>
      <c r="AIY662"/>
      <c r="AIZ662"/>
      <c r="AJA662"/>
      <c r="AJB662"/>
      <c r="AJC662"/>
      <c r="AJD662"/>
      <c r="AJE662"/>
      <c r="AJF662"/>
      <c r="AJG662"/>
      <c r="AJH662"/>
      <c r="AJI662"/>
      <c r="AJJ662"/>
      <c r="AJK662"/>
      <c r="AJL662"/>
      <c r="AJM662"/>
      <c r="AJN662"/>
      <c r="AJO662"/>
      <c r="AJP662"/>
      <c r="AJQ662"/>
      <c r="AJR662"/>
      <c r="AJS662"/>
      <c r="AJT662"/>
      <c r="AJU662"/>
      <c r="AJV662"/>
      <c r="AJW662"/>
      <c r="AJX662"/>
      <c r="AJY662"/>
      <c r="AJZ662"/>
      <c r="AKA662"/>
      <c r="AKB662"/>
      <c r="AKC662"/>
      <c r="AKD662"/>
      <c r="AKE662"/>
      <c r="AKF662"/>
      <c r="AKG662"/>
      <c r="AKH662"/>
      <c r="AKI662"/>
      <c r="AKJ662"/>
      <c r="AKK662"/>
      <c r="AKL662"/>
      <c r="AKM662"/>
      <c r="AKN662"/>
      <c r="AKO662"/>
      <c r="AKP662"/>
      <c r="AKQ662"/>
      <c r="AKR662"/>
      <c r="AKS662"/>
      <c r="AKT662"/>
      <c r="AKU662"/>
      <c r="AKV662"/>
      <c r="AKW662"/>
      <c r="AKX662"/>
      <c r="AKY662"/>
      <c r="AKZ662"/>
      <c r="ALA662"/>
      <c r="ALB662"/>
      <c r="ALC662"/>
      <c r="ALD662"/>
      <c r="ALE662"/>
      <c r="ALF662"/>
      <c r="ALG662"/>
      <c r="ALH662"/>
      <c r="ALI662"/>
      <c r="ALJ662"/>
      <c r="ALK662"/>
      <c r="ALL662"/>
      <c r="ALM662"/>
      <c r="ALN662"/>
      <c r="ALO662"/>
      <c r="ALP662"/>
      <c r="ALQ662"/>
      <c r="ALR662"/>
      <c r="ALS662"/>
      <c r="ALT662"/>
      <c r="ALU662"/>
      <c r="ALV662"/>
      <c r="ALW662"/>
      <c r="ALX662"/>
      <c r="ALY662"/>
      <c r="ALZ662"/>
      <c r="AMA662"/>
      <c r="AMB662"/>
      <c r="AMC662"/>
      <c r="AMD662"/>
      <c r="AME662"/>
      <c r="AMF662"/>
      <c r="AMG662"/>
      <c r="AMH662"/>
      <c r="AMI662"/>
      <c r="AMJ662"/>
    </row>
    <row r="663" spans="1:1024" ht="20" customHeight="1" x14ac:dyDescent="0.2">
      <c r="A663"/>
      <c r="B663"/>
      <c r="C663"/>
      <c r="D663"/>
      <c r="E663" s="2"/>
      <c r="F663" s="2"/>
      <c r="G663" s="271"/>
      <c r="H663" s="240"/>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c r="AAA663"/>
      <c r="AAB663"/>
      <c r="AAC663"/>
      <c r="AAD663"/>
      <c r="AAE663"/>
      <c r="AAF663"/>
      <c r="AAG663"/>
      <c r="AAH663"/>
      <c r="AAI663"/>
      <c r="AAJ663"/>
      <c r="AAK663"/>
      <c r="AAL663"/>
      <c r="AAM663"/>
      <c r="AAN663"/>
      <c r="AAO663"/>
      <c r="AAP663"/>
      <c r="AAQ663"/>
      <c r="AAR663"/>
      <c r="AAS663"/>
      <c r="AAT663"/>
      <c r="AAU663"/>
      <c r="AAV663"/>
      <c r="AAW663"/>
      <c r="AAX663"/>
      <c r="AAY663"/>
      <c r="AAZ663"/>
      <c r="ABA663"/>
      <c r="ABB663"/>
      <c r="ABC663"/>
      <c r="ABD663"/>
      <c r="ABE663"/>
      <c r="ABF663"/>
      <c r="ABG663"/>
      <c r="ABH663"/>
      <c r="ABI663"/>
      <c r="ABJ663"/>
      <c r="ABK663"/>
      <c r="ABL663"/>
      <c r="ABM663"/>
      <c r="ABN663"/>
      <c r="ABO663"/>
      <c r="ABP663"/>
      <c r="ABQ663"/>
      <c r="ABR663"/>
      <c r="ABS663"/>
      <c r="ABT663"/>
      <c r="ABU663"/>
      <c r="ABV663"/>
      <c r="ABW663"/>
      <c r="ABX663"/>
      <c r="ABY663"/>
      <c r="ABZ663"/>
      <c r="ACA663"/>
      <c r="ACB663"/>
      <c r="ACC663"/>
      <c r="ACD663"/>
      <c r="ACE663"/>
      <c r="ACF663"/>
      <c r="ACG663"/>
      <c r="ACH663"/>
      <c r="ACI663"/>
      <c r="ACJ663"/>
      <c r="ACK663"/>
      <c r="ACL663"/>
      <c r="ACM663"/>
      <c r="ACN663"/>
      <c r="ACO663"/>
      <c r="ACP663"/>
      <c r="ACQ663"/>
      <c r="ACR663"/>
      <c r="ACS663"/>
      <c r="ACT663"/>
      <c r="ACU663"/>
      <c r="ACV663"/>
      <c r="ACW663"/>
      <c r="ACX663"/>
      <c r="ACY663"/>
      <c r="ACZ663"/>
      <c r="ADA663"/>
      <c r="ADB663"/>
      <c r="ADC663"/>
      <c r="ADD663"/>
      <c r="ADE663"/>
      <c r="ADF663"/>
      <c r="ADG663"/>
      <c r="ADH663"/>
      <c r="ADI663"/>
      <c r="ADJ663"/>
      <c r="ADK663"/>
      <c r="ADL663"/>
      <c r="ADM663"/>
      <c r="ADN663"/>
      <c r="ADO663"/>
      <c r="ADP663"/>
      <c r="ADQ663"/>
      <c r="ADR663"/>
      <c r="ADS663"/>
      <c r="ADT663"/>
      <c r="ADU663"/>
      <c r="ADV663"/>
      <c r="ADW663"/>
      <c r="ADX663"/>
      <c r="ADY663"/>
      <c r="ADZ663"/>
      <c r="AEA663"/>
      <c r="AEB663"/>
      <c r="AEC663"/>
      <c r="AED663"/>
      <c r="AEE663"/>
      <c r="AEF663"/>
      <c r="AEG663"/>
      <c r="AEH663"/>
      <c r="AEI663"/>
      <c r="AEJ663"/>
      <c r="AEK663"/>
      <c r="AEL663"/>
      <c r="AEM663"/>
      <c r="AEN663"/>
      <c r="AEO663"/>
      <c r="AEP663"/>
      <c r="AEQ663"/>
      <c r="AER663"/>
      <c r="AES663"/>
      <c r="AET663"/>
      <c r="AEU663"/>
      <c r="AEV663"/>
      <c r="AEW663"/>
      <c r="AEX663"/>
      <c r="AEY663"/>
      <c r="AEZ663"/>
      <c r="AFA663"/>
      <c r="AFB663"/>
      <c r="AFC663"/>
      <c r="AFD663"/>
      <c r="AFE663"/>
      <c r="AFF663"/>
      <c r="AFG663"/>
      <c r="AFH663"/>
      <c r="AFI663"/>
      <c r="AFJ663"/>
      <c r="AFK663"/>
      <c r="AFL663"/>
      <c r="AFM663"/>
      <c r="AFN663"/>
      <c r="AFO663"/>
      <c r="AFP663"/>
      <c r="AFQ663"/>
      <c r="AFR663"/>
      <c r="AFS663"/>
      <c r="AFT663"/>
      <c r="AFU663"/>
      <c r="AFV663"/>
      <c r="AFW663"/>
      <c r="AFX663"/>
      <c r="AFY663"/>
      <c r="AFZ663"/>
      <c r="AGA663"/>
      <c r="AGB663"/>
      <c r="AGC663"/>
      <c r="AGD663"/>
      <c r="AGE663"/>
      <c r="AGF663"/>
      <c r="AGG663"/>
      <c r="AGH663"/>
      <c r="AGI663"/>
      <c r="AGJ663"/>
      <c r="AGK663"/>
      <c r="AGL663"/>
      <c r="AGM663"/>
      <c r="AGN663"/>
      <c r="AGO663"/>
      <c r="AGP663"/>
      <c r="AGQ663"/>
      <c r="AGR663"/>
      <c r="AGS663"/>
      <c r="AGT663"/>
      <c r="AGU663"/>
      <c r="AGV663"/>
      <c r="AGW663"/>
      <c r="AGX663"/>
      <c r="AGY663"/>
      <c r="AGZ663"/>
      <c r="AHA663"/>
      <c r="AHB663"/>
      <c r="AHC663"/>
      <c r="AHD663"/>
      <c r="AHE663"/>
      <c r="AHF663"/>
      <c r="AHG663"/>
      <c r="AHH663"/>
      <c r="AHI663"/>
      <c r="AHJ663"/>
      <c r="AHK663"/>
      <c r="AHL663"/>
      <c r="AHM663"/>
      <c r="AHN663"/>
      <c r="AHO663"/>
      <c r="AHP663"/>
      <c r="AHQ663"/>
      <c r="AHR663"/>
      <c r="AHS663"/>
      <c r="AHT663"/>
      <c r="AHU663"/>
      <c r="AHV663"/>
      <c r="AHW663"/>
      <c r="AHX663"/>
      <c r="AHY663"/>
      <c r="AHZ663"/>
      <c r="AIA663"/>
      <c r="AIB663"/>
      <c r="AIC663"/>
      <c r="AID663"/>
      <c r="AIE663"/>
      <c r="AIF663"/>
      <c r="AIG663"/>
      <c r="AIH663"/>
      <c r="AII663"/>
      <c r="AIJ663"/>
      <c r="AIK663"/>
      <c r="AIL663"/>
      <c r="AIM663"/>
      <c r="AIN663"/>
      <c r="AIO663"/>
      <c r="AIP663"/>
      <c r="AIQ663"/>
      <c r="AIR663"/>
      <c r="AIS663"/>
      <c r="AIT663"/>
      <c r="AIU663"/>
      <c r="AIV663"/>
      <c r="AIW663"/>
      <c r="AIX663"/>
      <c r="AIY663"/>
      <c r="AIZ663"/>
      <c r="AJA663"/>
      <c r="AJB663"/>
      <c r="AJC663"/>
      <c r="AJD663"/>
      <c r="AJE663"/>
      <c r="AJF663"/>
      <c r="AJG663"/>
      <c r="AJH663"/>
      <c r="AJI663"/>
      <c r="AJJ663"/>
      <c r="AJK663"/>
      <c r="AJL663"/>
      <c r="AJM663"/>
      <c r="AJN663"/>
      <c r="AJO663"/>
      <c r="AJP663"/>
      <c r="AJQ663"/>
      <c r="AJR663"/>
      <c r="AJS663"/>
      <c r="AJT663"/>
      <c r="AJU663"/>
      <c r="AJV663"/>
      <c r="AJW663"/>
      <c r="AJX663"/>
      <c r="AJY663"/>
      <c r="AJZ663"/>
      <c r="AKA663"/>
      <c r="AKB663"/>
      <c r="AKC663"/>
      <c r="AKD663"/>
      <c r="AKE663"/>
      <c r="AKF663"/>
      <c r="AKG663"/>
      <c r="AKH663"/>
      <c r="AKI663"/>
      <c r="AKJ663"/>
      <c r="AKK663"/>
      <c r="AKL663"/>
      <c r="AKM663"/>
      <c r="AKN663"/>
      <c r="AKO663"/>
      <c r="AKP663"/>
      <c r="AKQ663"/>
      <c r="AKR663"/>
      <c r="AKS663"/>
      <c r="AKT663"/>
      <c r="AKU663"/>
      <c r="AKV663"/>
      <c r="AKW663"/>
      <c r="AKX663"/>
      <c r="AKY663"/>
      <c r="AKZ663"/>
      <c r="ALA663"/>
      <c r="ALB663"/>
      <c r="ALC663"/>
      <c r="ALD663"/>
      <c r="ALE663"/>
      <c r="ALF663"/>
      <c r="ALG663"/>
      <c r="ALH663"/>
      <c r="ALI663"/>
      <c r="ALJ663"/>
      <c r="ALK663"/>
      <c r="ALL663"/>
      <c r="ALM663"/>
      <c r="ALN663"/>
      <c r="ALO663"/>
      <c r="ALP663"/>
      <c r="ALQ663"/>
      <c r="ALR663"/>
      <c r="ALS663"/>
      <c r="ALT663"/>
      <c r="ALU663"/>
      <c r="ALV663"/>
      <c r="ALW663"/>
      <c r="ALX663"/>
      <c r="ALY663"/>
      <c r="ALZ663"/>
      <c r="AMA663"/>
      <c r="AMB663"/>
      <c r="AMC663"/>
      <c r="AMD663"/>
      <c r="AME663"/>
      <c r="AMF663"/>
      <c r="AMG663"/>
      <c r="AMH663"/>
      <c r="AMI663"/>
      <c r="AMJ663"/>
    </row>
    <row r="664" spans="1:1024" ht="20" customHeight="1" x14ac:dyDescent="0.2">
      <c r="A664"/>
      <c r="B664"/>
      <c r="C664"/>
      <c r="D664"/>
      <c r="E664" s="2"/>
      <c r="F664" s="2"/>
      <c r="G664" s="271"/>
      <c r="H664" s="240"/>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c r="AAA664"/>
      <c r="AAB664"/>
      <c r="AAC664"/>
      <c r="AAD664"/>
      <c r="AAE664"/>
      <c r="AAF664"/>
      <c r="AAG664"/>
      <c r="AAH664"/>
      <c r="AAI664"/>
      <c r="AAJ664"/>
      <c r="AAK664"/>
      <c r="AAL664"/>
      <c r="AAM664"/>
      <c r="AAN664"/>
      <c r="AAO664"/>
      <c r="AAP664"/>
      <c r="AAQ664"/>
      <c r="AAR664"/>
      <c r="AAS664"/>
      <c r="AAT664"/>
      <c r="AAU664"/>
      <c r="AAV664"/>
      <c r="AAW664"/>
      <c r="AAX664"/>
      <c r="AAY664"/>
      <c r="AAZ664"/>
      <c r="ABA664"/>
      <c r="ABB664"/>
      <c r="ABC664"/>
      <c r="ABD664"/>
      <c r="ABE664"/>
      <c r="ABF664"/>
      <c r="ABG664"/>
      <c r="ABH664"/>
      <c r="ABI664"/>
      <c r="ABJ664"/>
      <c r="ABK664"/>
      <c r="ABL664"/>
      <c r="ABM664"/>
      <c r="ABN664"/>
      <c r="ABO664"/>
      <c r="ABP664"/>
      <c r="ABQ664"/>
      <c r="ABR664"/>
      <c r="ABS664"/>
      <c r="ABT664"/>
      <c r="ABU664"/>
      <c r="ABV664"/>
      <c r="ABW664"/>
      <c r="ABX664"/>
      <c r="ABY664"/>
      <c r="ABZ664"/>
      <c r="ACA664"/>
      <c r="ACB664"/>
      <c r="ACC664"/>
      <c r="ACD664"/>
      <c r="ACE664"/>
      <c r="ACF664"/>
      <c r="ACG664"/>
      <c r="ACH664"/>
      <c r="ACI664"/>
      <c r="ACJ664"/>
      <c r="ACK664"/>
      <c r="ACL664"/>
      <c r="ACM664"/>
      <c r="ACN664"/>
      <c r="ACO664"/>
      <c r="ACP664"/>
      <c r="ACQ664"/>
      <c r="ACR664"/>
      <c r="ACS664"/>
      <c r="ACT664"/>
      <c r="ACU664"/>
      <c r="ACV664"/>
      <c r="ACW664"/>
      <c r="ACX664"/>
      <c r="ACY664"/>
      <c r="ACZ664"/>
      <c r="ADA664"/>
      <c r="ADB664"/>
      <c r="ADC664"/>
      <c r="ADD664"/>
      <c r="ADE664"/>
      <c r="ADF664"/>
      <c r="ADG664"/>
      <c r="ADH664"/>
      <c r="ADI664"/>
      <c r="ADJ664"/>
      <c r="ADK664"/>
      <c r="ADL664"/>
      <c r="ADM664"/>
      <c r="ADN664"/>
      <c r="ADO664"/>
      <c r="ADP664"/>
      <c r="ADQ664"/>
      <c r="ADR664"/>
      <c r="ADS664"/>
      <c r="ADT664"/>
      <c r="ADU664"/>
      <c r="ADV664"/>
      <c r="ADW664"/>
      <c r="ADX664"/>
      <c r="ADY664"/>
      <c r="ADZ664"/>
      <c r="AEA664"/>
      <c r="AEB664"/>
      <c r="AEC664"/>
      <c r="AED664"/>
      <c r="AEE664"/>
      <c r="AEF664"/>
      <c r="AEG664"/>
      <c r="AEH664"/>
      <c r="AEI664"/>
      <c r="AEJ664"/>
      <c r="AEK664"/>
      <c r="AEL664"/>
      <c r="AEM664"/>
      <c r="AEN664"/>
      <c r="AEO664"/>
      <c r="AEP664"/>
      <c r="AEQ664"/>
      <c r="AER664"/>
      <c r="AES664"/>
      <c r="AET664"/>
      <c r="AEU664"/>
      <c r="AEV664"/>
      <c r="AEW664"/>
      <c r="AEX664"/>
      <c r="AEY664"/>
      <c r="AEZ664"/>
      <c r="AFA664"/>
      <c r="AFB664"/>
      <c r="AFC664"/>
      <c r="AFD664"/>
      <c r="AFE664"/>
      <c r="AFF664"/>
      <c r="AFG664"/>
      <c r="AFH664"/>
      <c r="AFI664"/>
      <c r="AFJ664"/>
      <c r="AFK664"/>
      <c r="AFL664"/>
      <c r="AFM664"/>
      <c r="AFN664"/>
      <c r="AFO664"/>
      <c r="AFP664"/>
      <c r="AFQ664"/>
      <c r="AFR664"/>
      <c r="AFS664"/>
      <c r="AFT664"/>
      <c r="AFU664"/>
      <c r="AFV664"/>
      <c r="AFW664"/>
      <c r="AFX664"/>
      <c r="AFY664"/>
      <c r="AFZ664"/>
      <c r="AGA664"/>
      <c r="AGB664"/>
      <c r="AGC664"/>
      <c r="AGD664"/>
      <c r="AGE664"/>
      <c r="AGF664"/>
      <c r="AGG664"/>
      <c r="AGH664"/>
      <c r="AGI664"/>
      <c r="AGJ664"/>
      <c r="AGK664"/>
      <c r="AGL664"/>
      <c r="AGM664"/>
      <c r="AGN664"/>
      <c r="AGO664"/>
      <c r="AGP664"/>
      <c r="AGQ664"/>
      <c r="AGR664"/>
      <c r="AGS664"/>
      <c r="AGT664"/>
      <c r="AGU664"/>
      <c r="AGV664"/>
      <c r="AGW664"/>
      <c r="AGX664"/>
      <c r="AGY664"/>
      <c r="AGZ664"/>
      <c r="AHA664"/>
      <c r="AHB664"/>
      <c r="AHC664"/>
      <c r="AHD664"/>
      <c r="AHE664"/>
      <c r="AHF664"/>
      <c r="AHG664"/>
      <c r="AHH664"/>
      <c r="AHI664"/>
      <c r="AHJ664"/>
      <c r="AHK664"/>
      <c r="AHL664"/>
      <c r="AHM664"/>
      <c r="AHN664"/>
      <c r="AHO664"/>
      <c r="AHP664"/>
      <c r="AHQ664"/>
      <c r="AHR664"/>
      <c r="AHS664"/>
      <c r="AHT664"/>
      <c r="AHU664"/>
      <c r="AHV664"/>
      <c r="AHW664"/>
      <c r="AHX664"/>
      <c r="AHY664"/>
      <c r="AHZ664"/>
      <c r="AIA664"/>
      <c r="AIB664"/>
      <c r="AIC664"/>
      <c r="AID664"/>
      <c r="AIE664"/>
      <c r="AIF664"/>
      <c r="AIG664"/>
      <c r="AIH664"/>
      <c r="AII664"/>
      <c r="AIJ664"/>
      <c r="AIK664"/>
      <c r="AIL664"/>
      <c r="AIM664"/>
      <c r="AIN664"/>
      <c r="AIO664"/>
      <c r="AIP664"/>
      <c r="AIQ664"/>
      <c r="AIR664"/>
      <c r="AIS664"/>
      <c r="AIT664"/>
      <c r="AIU664"/>
      <c r="AIV664"/>
      <c r="AIW664"/>
      <c r="AIX664"/>
      <c r="AIY664"/>
      <c r="AIZ664"/>
      <c r="AJA664"/>
      <c r="AJB664"/>
      <c r="AJC664"/>
      <c r="AJD664"/>
      <c r="AJE664"/>
      <c r="AJF664"/>
      <c r="AJG664"/>
      <c r="AJH664"/>
      <c r="AJI664"/>
      <c r="AJJ664"/>
      <c r="AJK664"/>
      <c r="AJL664"/>
      <c r="AJM664"/>
      <c r="AJN664"/>
      <c r="AJO664"/>
      <c r="AJP664"/>
      <c r="AJQ664"/>
      <c r="AJR664"/>
      <c r="AJS664"/>
      <c r="AJT664"/>
      <c r="AJU664"/>
      <c r="AJV664"/>
      <c r="AJW664"/>
      <c r="AJX664"/>
      <c r="AJY664"/>
      <c r="AJZ664"/>
      <c r="AKA664"/>
      <c r="AKB664"/>
      <c r="AKC664"/>
      <c r="AKD664"/>
      <c r="AKE664"/>
      <c r="AKF664"/>
      <c r="AKG664"/>
      <c r="AKH664"/>
      <c r="AKI664"/>
      <c r="AKJ664"/>
      <c r="AKK664"/>
      <c r="AKL664"/>
      <c r="AKM664"/>
      <c r="AKN664"/>
      <c r="AKO664"/>
      <c r="AKP664"/>
      <c r="AKQ664"/>
      <c r="AKR664"/>
      <c r="AKS664"/>
      <c r="AKT664"/>
      <c r="AKU664"/>
      <c r="AKV664"/>
      <c r="AKW664"/>
      <c r="AKX664"/>
      <c r="AKY664"/>
      <c r="AKZ664"/>
      <c r="ALA664"/>
      <c r="ALB664"/>
      <c r="ALC664"/>
      <c r="ALD664"/>
      <c r="ALE664"/>
      <c r="ALF664"/>
      <c r="ALG664"/>
      <c r="ALH664"/>
      <c r="ALI664"/>
      <c r="ALJ664"/>
      <c r="ALK664"/>
      <c r="ALL664"/>
      <c r="ALM664"/>
      <c r="ALN664"/>
      <c r="ALO664"/>
      <c r="ALP664"/>
      <c r="ALQ664"/>
      <c r="ALR664"/>
      <c r="ALS664"/>
      <c r="ALT664"/>
      <c r="ALU664"/>
      <c r="ALV664"/>
      <c r="ALW664"/>
      <c r="ALX664"/>
      <c r="ALY664"/>
      <c r="ALZ664"/>
      <c r="AMA664"/>
      <c r="AMB664"/>
      <c r="AMC664"/>
      <c r="AMD664"/>
      <c r="AME664"/>
      <c r="AMF664"/>
      <c r="AMG664"/>
      <c r="AMH664"/>
      <c r="AMI664"/>
      <c r="AMJ664"/>
    </row>
    <row r="665" spans="1:1024" ht="20" customHeight="1" x14ac:dyDescent="0.2">
      <c r="A665"/>
      <c r="B665"/>
      <c r="C665"/>
      <c r="D665"/>
      <c r="E665" s="2"/>
      <c r="F665" s="2"/>
      <c r="G665" s="271"/>
      <c r="H665" s="240"/>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c r="AAA665"/>
      <c r="AAB665"/>
      <c r="AAC665"/>
      <c r="AAD665"/>
      <c r="AAE665"/>
      <c r="AAF665"/>
      <c r="AAG665"/>
      <c r="AAH665"/>
      <c r="AAI665"/>
      <c r="AAJ665"/>
      <c r="AAK665"/>
      <c r="AAL665"/>
      <c r="AAM665"/>
      <c r="AAN665"/>
      <c r="AAO665"/>
      <c r="AAP665"/>
      <c r="AAQ665"/>
      <c r="AAR665"/>
      <c r="AAS665"/>
      <c r="AAT665"/>
      <c r="AAU665"/>
      <c r="AAV665"/>
      <c r="AAW665"/>
      <c r="AAX665"/>
      <c r="AAY665"/>
      <c r="AAZ665"/>
      <c r="ABA665"/>
      <c r="ABB665"/>
      <c r="ABC665"/>
      <c r="ABD665"/>
      <c r="ABE665"/>
      <c r="ABF665"/>
      <c r="ABG665"/>
      <c r="ABH665"/>
      <c r="ABI665"/>
      <c r="ABJ665"/>
      <c r="ABK665"/>
      <c r="ABL665"/>
      <c r="ABM665"/>
      <c r="ABN665"/>
      <c r="ABO665"/>
      <c r="ABP665"/>
      <c r="ABQ665"/>
      <c r="ABR665"/>
      <c r="ABS665"/>
      <c r="ABT665"/>
      <c r="ABU665"/>
      <c r="ABV665"/>
      <c r="ABW665"/>
      <c r="ABX665"/>
      <c r="ABY665"/>
      <c r="ABZ665"/>
      <c r="ACA665"/>
      <c r="ACB665"/>
      <c r="ACC665"/>
      <c r="ACD665"/>
      <c r="ACE665"/>
      <c r="ACF665"/>
      <c r="ACG665"/>
      <c r="ACH665"/>
      <c r="ACI665"/>
      <c r="ACJ665"/>
      <c r="ACK665"/>
      <c r="ACL665"/>
      <c r="ACM665"/>
      <c r="ACN665"/>
      <c r="ACO665"/>
      <c r="ACP665"/>
      <c r="ACQ665"/>
      <c r="ACR665"/>
      <c r="ACS665"/>
      <c r="ACT665"/>
      <c r="ACU665"/>
      <c r="ACV665"/>
      <c r="ACW665"/>
      <c r="ACX665"/>
      <c r="ACY665"/>
      <c r="ACZ665"/>
      <c r="ADA665"/>
      <c r="ADB665"/>
      <c r="ADC665"/>
      <c r="ADD665"/>
      <c r="ADE665"/>
      <c r="ADF665"/>
      <c r="ADG665"/>
      <c r="ADH665"/>
      <c r="ADI665"/>
      <c r="ADJ665"/>
      <c r="ADK665"/>
      <c r="ADL665"/>
      <c r="ADM665"/>
      <c r="ADN665"/>
      <c r="ADO665"/>
      <c r="ADP665"/>
      <c r="ADQ665"/>
      <c r="ADR665"/>
      <c r="ADS665"/>
      <c r="ADT665"/>
      <c r="ADU665"/>
      <c r="ADV665"/>
      <c r="ADW665"/>
      <c r="ADX665"/>
      <c r="ADY665"/>
      <c r="ADZ665"/>
      <c r="AEA665"/>
      <c r="AEB665"/>
      <c r="AEC665"/>
      <c r="AED665"/>
      <c r="AEE665"/>
      <c r="AEF665"/>
      <c r="AEG665"/>
      <c r="AEH665"/>
      <c r="AEI665"/>
      <c r="AEJ665"/>
      <c r="AEK665"/>
      <c r="AEL665"/>
      <c r="AEM665"/>
      <c r="AEN665"/>
      <c r="AEO665"/>
      <c r="AEP665"/>
      <c r="AEQ665"/>
      <c r="AER665"/>
      <c r="AES665"/>
      <c r="AET665"/>
      <c r="AEU665"/>
      <c r="AEV665"/>
      <c r="AEW665"/>
      <c r="AEX665"/>
      <c r="AEY665"/>
      <c r="AEZ665"/>
      <c r="AFA665"/>
      <c r="AFB665"/>
      <c r="AFC665"/>
      <c r="AFD665"/>
      <c r="AFE665"/>
      <c r="AFF665"/>
      <c r="AFG665"/>
      <c r="AFH665"/>
      <c r="AFI665"/>
      <c r="AFJ665"/>
      <c r="AFK665"/>
      <c r="AFL665"/>
      <c r="AFM665"/>
      <c r="AFN665"/>
      <c r="AFO665"/>
      <c r="AFP665"/>
      <c r="AFQ665"/>
      <c r="AFR665"/>
      <c r="AFS665"/>
      <c r="AFT665"/>
      <c r="AFU665"/>
      <c r="AFV665"/>
      <c r="AFW665"/>
      <c r="AFX665"/>
      <c r="AFY665"/>
      <c r="AFZ665"/>
      <c r="AGA665"/>
      <c r="AGB665"/>
      <c r="AGC665"/>
      <c r="AGD665"/>
      <c r="AGE665"/>
      <c r="AGF665"/>
      <c r="AGG665"/>
      <c r="AGH665"/>
      <c r="AGI665"/>
      <c r="AGJ665"/>
      <c r="AGK665"/>
      <c r="AGL665"/>
      <c r="AGM665"/>
      <c r="AGN665"/>
      <c r="AGO665"/>
      <c r="AGP665"/>
      <c r="AGQ665"/>
      <c r="AGR665"/>
      <c r="AGS665"/>
      <c r="AGT665"/>
      <c r="AGU665"/>
      <c r="AGV665"/>
      <c r="AGW665"/>
      <c r="AGX665"/>
      <c r="AGY665"/>
      <c r="AGZ665"/>
      <c r="AHA665"/>
      <c r="AHB665"/>
      <c r="AHC665"/>
      <c r="AHD665"/>
      <c r="AHE665"/>
      <c r="AHF665"/>
      <c r="AHG665"/>
      <c r="AHH665"/>
      <c r="AHI665"/>
      <c r="AHJ665"/>
      <c r="AHK665"/>
      <c r="AHL665"/>
      <c r="AHM665"/>
      <c r="AHN665"/>
      <c r="AHO665"/>
      <c r="AHP665"/>
      <c r="AHQ665"/>
      <c r="AHR665"/>
      <c r="AHS665"/>
      <c r="AHT665"/>
      <c r="AHU665"/>
      <c r="AHV665"/>
      <c r="AHW665"/>
      <c r="AHX665"/>
      <c r="AHY665"/>
      <c r="AHZ665"/>
      <c r="AIA665"/>
      <c r="AIB665"/>
      <c r="AIC665"/>
      <c r="AID665"/>
      <c r="AIE665"/>
      <c r="AIF665"/>
      <c r="AIG665"/>
      <c r="AIH665"/>
      <c r="AII665"/>
      <c r="AIJ665"/>
      <c r="AIK665"/>
      <c r="AIL665"/>
      <c r="AIM665"/>
      <c r="AIN665"/>
      <c r="AIO665"/>
      <c r="AIP665"/>
      <c r="AIQ665"/>
      <c r="AIR665"/>
      <c r="AIS665"/>
      <c r="AIT665"/>
      <c r="AIU665"/>
      <c r="AIV665"/>
      <c r="AIW665"/>
      <c r="AIX665"/>
      <c r="AIY665"/>
      <c r="AIZ665"/>
      <c r="AJA665"/>
      <c r="AJB665"/>
      <c r="AJC665"/>
      <c r="AJD665"/>
      <c r="AJE665"/>
      <c r="AJF665"/>
      <c r="AJG665"/>
      <c r="AJH665"/>
      <c r="AJI665"/>
      <c r="AJJ665"/>
      <c r="AJK665"/>
      <c r="AJL665"/>
      <c r="AJM665"/>
      <c r="AJN665"/>
      <c r="AJO665"/>
      <c r="AJP665"/>
      <c r="AJQ665"/>
      <c r="AJR665"/>
      <c r="AJS665"/>
      <c r="AJT665"/>
      <c r="AJU665"/>
      <c r="AJV665"/>
      <c r="AJW665"/>
      <c r="AJX665"/>
      <c r="AJY665"/>
      <c r="AJZ665"/>
      <c r="AKA665"/>
      <c r="AKB665"/>
      <c r="AKC665"/>
      <c r="AKD665"/>
      <c r="AKE665"/>
      <c r="AKF665"/>
      <c r="AKG665"/>
      <c r="AKH665"/>
      <c r="AKI665"/>
      <c r="AKJ665"/>
      <c r="AKK665"/>
      <c r="AKL665"/>
      <c r="AKM665"/>
      <c r="AKN665"/>
      <c r="AKO665"/>
      <c r="AKP665"/>
      <c r="AKQ665"/>
      <c r="AKR665"/>
      <c r="AKS665"/>
      <c r="AKT665"/>
      <c r="AKU665"/>
      <c r="AKV665"/>
      <c r="AKW665"/>
      <c r="AKX665"/>
      <c r="AKY665"/>
      <c r="AKZ665"/>
      <c r="ALA665"/>
      <c r="ALB665"/>
      <c r="ALC665"/>
      <c r="ALD665"/>
      <c r="ALE665"/>
      <c r="ALF665"/>
      <c r="ALG665"/>
      <c r="ALH665"/>
      <c r="ALI665"/>
      <c r="ALJ665"/>
      <c r="ALK665"/>
      <c r="ALL665"/>
      <c r="ALM665"/>
      <c r="ALN665"/>
      <c r="ALO665"/>
      <c r="ALP665"/>
      <c r="ALQ665"/>
      <c r="ALR665"/>
      <c r="ALS665"/>
      <c r="ALT665"/>
      <c r="ALU665"/>
      <c r="ALV665"/>
      <c r="ALW665"/>
      <c r="ALX665"/>
      <c r="ALY665"/>
      <c r="ALZ665"/>
      <c r="AMA665"/>
      <c r="AMB665"/>
      <c r="AMC665"/>
      <c r="AMD665"/>
      <c r="AME665"/>
      <c r="AMF665"/>
      <c r="AMG665"/>
      <c r="AMH665"/>
      <c r="AMI665"/>
      <c r="AMJ665"/>
    </row>
    <row r="666" spans="1:1024" ht="20" customHeight="1" x14ac:dyDescent="0.2">
      <c r="A666"/>
      <c r="B666"/>
      <c r="C666"/>
      <c r="D666"/>
      <c r="E666" s="2"/>
      <c r="F666" s="2"/>
      <c r="G666" s="271"/>
      <c r="H666" s="240"/>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c r="IW666"/>
      <c r="IX666"/>
      <c r="IY666"/>
      <c r="IZ666"/>
      <c r="JA666"/>
      <c r="JB666"/>
      <c r="JC666"/>
      <c r="JD666"/>
      <c r="JE666"/>
      <c r="JF666"/>
      <c r="JG666"/>
      <c r="JH666"/>
      <c r="JI666"/>
      <c r="JJ666"/>
      <c r="JK666"/>
      <c r="JL666"/>
      <c r="JM666"/>
      <c r="JN666"/>
      <c r="JO666"/>
      <c r="JP666"/>
      <c r="JQ666"/>
      <c r="JR666"/>
      <c r="JS666"/>
      <c r="JT666"/>
      <c r="JU666"/>
      <c r="JV666"/>
      <c r="JW666"/>
      <c r="JX666"/>
      <c r="JY666"/>
      <c r="JZ666"/>
      <c r="KA666"/>
      <c r="KB666"/>
      <c r="KC666"/>
      <c r="KD666"/>
      <c r="KE666"/>
      <c r="KF666"/>
      <c r="KG666"/>
      <c r="KH666"/>
      <c r="KI666"/>
      <c r="KJ666"/>
      <c r="KK666"/>
      <c r="KL666"/>
      <c r="KM666"/>
      <c r="KN666"/>
      <c r="KO666"/>
      <c r="KP666"/>
      <c r="KQ666"/>
      <c r="KR666"/>
      <c r="KS666"/>
      <c r="KT666"/>
      <c r="KU666"/>
      <c r="KV666"/>
      <c r="KW666"/>
      <c r="KX666"/>
      <c r="KY666"/>
      <c r="KZ666"/>
      <c r="LA666"/>
      <c r="LB666"/>
      <c r="LC666"/>
      <c r="LD666"/>
      <c r="LE666"/>
      <c r="LF666"/>
      <c r="LG666"/>
      <c r="LH666"/>
      <c r="LI666"/>
      <c r="LJ666"/>
      <c r="LK666"/>
      <c r="LL666"/>
      <c r="LM666"/>
      <c r="LN666"/>
      <c r="LO666"/>
      <c r="LP666"/>
      <c r="LQ666"/>
      <c r="LR666"/>
      <c r="LS666"/>
      <c r="LT666"/>
      <c r="LU666"/>
      <c r="LV666"/>
      <c r="LW666"/>
      <c r="LX666"/>
      <c r="LY666"/>
      <c r="LZ666"/>
      <c r="MA666"/>
      <c r="MB666"/>
      <c r="MC666"/>
      <c r="MD666"/>
      <c r="ME666"/>
      <c r="MF666"/>
      <c r="MG666"/>
      <c r="MH666"/>
      <c r="MI666"/>
      <c r="MJ666"/>
      <c r="MK666"/>
      <c r="ML666"/>
      <c r="MM666"/>
      <c r="MN666"/>
      <c r="MO666"/>
      <c r="MP666"/>
      <c r="MQ666"/>
      <c r="MR666"/>
      <c r="MS666"/>
      <c r="MT666"/>
      <c r="MU666"/>
      <c r="MV666"/>
      <c r="MW666"/>
      <c r="MX666"/>
      <c r="MY666"/>
      <c r="MZ666"/>
      <c r="NA666"/>
      <c r="NB666"/>
      <c r="NC666"/>
      <c r="ND666"/>
      <c r="NE666"/>
      <c r="NF666"/>
      <c r="NG666"/>
      <c r="NH666"/>
      <c r="NI666"/>
      <c r="NJ666"/>
      <c r="NK666"/>
      <c r="NL666"/>
      <c r="NM666"/>
      <c r="NN666"/>
      <c r="NO666"/>
      <c r="NP666"/>
      <c r="NQ666"/>
      <c r="NR666"/>
      <c r="NS666"/>
      <c r="NT666"/>
      <c r="NU666"/>
      <c r="NV666"/>
      <c r="NW666"/>
      <c r="NX666"/>
      <c r="NY666"/>
      <c r="NZ666"/>
      <c r="OA666"/>
      <c r="OB666"/>
      <c r="OC666"/>
      <c r="OD666"/>
      <c r="OE666"/>
      <c r="OF666"/>
      <c r="OG666"/>
      <c r="OH666"/>
      <c r="OI666"/>
      <c r="OJ666"/>
      <c r="OK666"/>
      <c r="OL666"/>
      <c r="OM666"/>
      <c r="ON666"/>
      <c r="OO666"/>
      <c r="OP666"/>
      <c r="OQ666"/>
      <c r="OR666"/>
      <c r="OS666"/>
      <c r="OT666"/>
      <c r="OU666"/>
      <c r="OV666"/>
      <c r="OW666"/>
      <c r="OX666"/>
      <c r="OY666"/>
      <c r="OZ666"/>
      <c r="PA666"/>
      <c r="PB666"/>
      <c r="PC666"/>
      <c r="PD666"/>
      <c r="PE666"/>
      <c r="PF666"/>
      <c r="PG666"/>
      <c r="PH666"/>
      <c r="PI666"/>
      <c r="PJ666"/>
      <c r="PK666"/>
      <c r="PL666"/>
      <c r="PM666"/>
      <c r="PN666"/>
      <c r="PO666"/>
      <c r="PP666"/>
      <c r="PQ666"/>
      <c r="PR666"/>
      <c r="PS666"/>
      <c r="PT666"/>
      <c r="PU666"/>
      <c r="PV666"/>
      <c r="PW666"/>
      <c r="PX666"/>
      <c r="PY666"/>
      <c r="PZ666"/>
      <c r="QA666"/>
      <c r="QB666"/>
      <c r="QC666"/>
      <c r="QD666"/>
      <c r="QE666"/>
      <c r="QF666"/>
      <c r="QG666"/>
      <c r="QH666"/>
      <c r="QI666"/>
      <c r="QJ666"/>
      <c r="QK666"/>
      <c r="QL666"/>
      <c r="QM666"/>
      <c r="QN666"/>
      <c r="QO666"/>
      <c r="QP666"/>
      <c r="QQ666"/>
      <c r="QR666"/>
      <c r="QS666"/>
      <c r="QT666"/>
      <c r="QU666"/>
      <c r="QV666"/>
      <c r="QW666"/>
      <c r="QX666"/>
      <c r="QY666"/>
      <c r="QZ666"/>
      <c r="RA666"/>
      <c r="RB666"/>
      <c r="RC666"/>
      <c r="RD666"/>
      <c r="RE666"/>
      <c r="RF666"/>
      <c r="RG666"/>
      <c r="RH666"/>
      <c r="RI666"/>
      <c r="RJ666"/>
      <c r="RK666"/>
      <c r="RL666"/>
      <c r="RM666"/>
      <c r="RN666"/>
      <c r="RO666"/>
      <c r="RP666"/>
      <c r="RQ666"/>
      <c r="RR666"/>
      <c r="RS666"/>
      <c r="RT666"/>
      <c r="RU666"/>
      <c r="RV666"/>
      <c r="RW666"/>
      <c r="RX666"/>
      <c r="RY666"/>
      <c r="RZ666"/>
      <c r="SA666"/>
      <c r="SB666"/>
      <c r="SC666"/>
      <c r="SD666"/>
      <c r="SE666"/>
      <c r="SF666"/>
      <c r="SG666"/>
      <c r="SH666"/>
      <c r="SI666"/>
      <c r="SJ666"/>
      <c r="SK666"/>
      <c r="SL666"/>
      <c r="SM666"/>
      <c r="SN666"/>
      <c r="SO666"/>
      <c r="SP666"/>
      <c r="SQ666"/>
      <c r="SR666"/>
      <c r="SS666"/>
      <c r="ST666"/>
      <c r="SU666"/>
      <c r="SV666"/>
      <c r="SW666"/>
      <c r="SX666"/>
      <c r="SY666"/>
      <c r="SZ666"/>
      <c r="TA666"/>
      <c r="TB666"/>
      <c r="TC666"/>
      <c r="TD666"/>
      <c r="TE666"/>
      <c r="TF666"/>
      <c r="TG666"/>
      <c r="TH666"/>
      <c r="TI666"/>
      <c r="TJ666"/>
      <c r="TK666"/>
      <c r="TL666"/>
      <c r="TM666"/>
      <c r="TN666"/>
      <c r="TO666"/>
      <c r="TP666"/>
      <c r="TQ666"/>
      <c r="TR666"/>
      <c r="TS666"/>
      <c r="TT666"/>
      <c r="TU666"/>
      <c r="TV666"/>
      <c r="TW666"/>
      <c r="TX666"/>
      <c r="TY666"/>
      <c r="TZ666"/>
      <c r="UA666"/>
      <c r="UB666"/>
      <c r="UC666"/>
      <c r="UD666"/>
      <c r="UE666"/>
      <c r="UF666"/>
      <c r="UG666"/>
      <c r="UH666"/>
      <c r="UI666"/>
      <c r="UJ666"/>
      <c r="UK666"/>
      <c r="UL666"/>
      <c r="UM666"/>
      <c r="UN666"/>
      <c r="UO666"/>
      <c r="UP666"/>
      <c r="UQ666"/>
      <c r="UR666"/>
      <c r="US666"/>
      <c r="UT666"/>
      <c r="UU666"/>
      <c r="UV666"/>
      <c r="UW666"/>
      <c r="UX666"/>
      <c r="UY666"/>
      <c r="UZ666"/>
      <c r="VA666"/>
      <c r="VB666"/>
      <c r="VC666"/>
      <c r="VD666"/>
      <c r="VE666"/>
      <c r="VF666"/>
      <c r="VG666"/>
      <c r="VH666"/>
      <c r="VI666"/>
      <c r="VJ666"/>
      <c r="VK666"/>
      <c r="VL666"/>
      <c r="VM666"/>
      <c r="VN666"/>
      <c r="VO666"/>
      <c r="VP666"/>
      <c r="VQ666"/>
      <c r="VR666"/>
      <c r="VS666"/>
      <c r="VT666"/>
      <c r="VU666"/>
      <c r="VV666"/>
      <c r="VW666"/>
      <c r="VX666"/>
      <c r="VY666"/>
      <c r="VZ666"/>
      <c r="WA666"/>
      <c r="WB666"/>
      <c r="WC666"/>
      <c r="WD666"/>
      <c r="WE666"/>
      <c r="WF666"/>
      <c r="WG666"/>
      <c r="WH666"/>
      <c r="WI666"/>
      <c r="WJ666"/>
      <c r="WK666"/>
      <c r="WL666"/>
      <c r="WM666"/>
      <c r="WN666"/>
      <c r="WO666"/>
      <c r="WP666"/>
      <c r="WQ666"/>
      <c r="WR666"/>
      <c r="WS666"/>
      <c r="WT666"/>
      <c r="WU666"/>
      <c r="WV666"/>
      <c r="WW666"/>
      <c r="WX666"/>
      <c r="WY666"/>
      <c r="WZ666"/>
      <c r="XA666"/>
      <c r="XB666"/>
      <c r="XC666"/>
      <c r="XD666"/>
      <c r="XE666"/>
      <c r="XF666"/>
      <c r="XG666"/>
      <c r="XH666"/>
      <c r="XI666"/>
      <c r="XJ666"/>
      <c r="XK666"/>
      <c r="XL666"/>
      <c r="XM666"/>
      <c r="XN666"/>
      <c r="XO666"/>
      <c r="XP666"/>
      <c r="XQ666"/>
      <c r="XR666"/>
      <c r="XS666"/>
      <c r="XT666"/>
      <c r="XU666"/>
      <c r="XV666"/>
      <c r="XW666"/>
      <c r="XX666"/>
      <c r="XY666"/>
      <c r="XZ666"/>
      <c r="YA666"/>
      <c r="YB666"/>
      <c r="YC666"/>
      <c r="YD666"/>
      <c r="YE666"/>
      <c r="YF666"/>
      <c r="YG666"/>
      <c r="YH666"/>
      <c r="YI666"/>
      <c r="YJ666"/>
      <c r="YK666"/>
      <c r="YL666"/>
      <c r="YM666"/>
      <c r="YN666"/>
      <c r="YO666"/>
      <c r="YP666"/>
      <c r="YQ666"/>
      <c r="YR666"/>
      <c r="YS666"/>
      <c r="YT666"/>
      <c r="YU666"/>
      <c r="YV666"/>
      <c r="YW666"/>
      <c r="YX666"/>
      <c r="YY666"/>
      <c r="YZ666"/>
      <c r="ZA666"/>
      <c r="ZB666"/>
      <c r="ZC666"/>
      <c r="ZD666"/>
      <c r="ZE666"/>
      <c r="ZF666"/>
      <c r="ZG666"/>
      <c r="ZH666"/>
      <c r="ZI666"/>
      <c r="ZJ666"/>
      <c r="ZK666"/>
      <c r="ZL666"/>
      <c r="ZM666"/>
      <c r="ZN666"/>
      <c r="ZO666"/>
      <c r="ZP666"/>
      <c r="ZQ666"/>
      <c r="ZR666"/>
      <c r="ZS666"/>
      <c r="ZT666"/>
      <c r="ZU666"/>
      <c r="ZV666"/>
      <c r="ZW666"/>
      <c r="ZX666"/>
      <c r="ZY666"/>
      <c r="ZZ666"/>
      <c r="AAA666"/>
      <c r="AAB666"/>
      <c r="AAC666"/>
      <c r="AAD666"/>
      <c r="AAE666"/>
      <c r="AAF666"/>
      <c r="AAG666"/>
      <c r="AAH666"/>
      <c r="AAI666"/>
      <c r="AAJ666"/>
      <c r="AAK666"/>
      <c r="AAL666"/>
      <c r="AAM666"/>
      <c r="AAN666"/>
      <c r="AAO666"/>
      <c r="AAP666"/>
      <c r="AAQ666"/>
      <c r="AAR666"/>
      <c r="AAS666"/>
      <c r="AAT666"/>
      <c r="AAU666"/>
      <c r="AAV666"/>
      <c r="AAW666"/>
      <c r="AAX666"/>
      <c r="AAY666"/>
      <c r="AAZ666"/>
      <c r="ABA666"/>
      <c r="ABB666"/>
      <c r="ABC666"/>
      <c r="ABD666"/>
      <c r="ABE666"/>
      <c r="ABF666"/>
      <c r="ABG666"/>
      <c r="ABH666"/>
      <c r="ABI666"/>
      <c r="ABJ666"/>
      <c r="ABK666"/>
      <c r="ABL666"/>
      <c r="ABM666"/>
      <c r="ABN666"/>
      <c r="ABO666"/>
      <c r="ABP666"/>
      <c r="ABQ666"/>
      <c r="ABR666"/>
      <c r="ABS666"/>
      <c r="ABT666"/>
      <c r="ABU666"/>
      <c r="ABV666"/>
      <c r="ABW666"/>
      <c r="ABX666"/>
      <c r="ABY666"/>
      <c r="ABZ666"/>
      <c r="ACA666"/>
      <c r="ACB666"/>
      <c r="ACC666"/>
      <c r="ACD666"/>
      <c r="ACE666"/>
      <c r="ACF666"/>
      <c r="ACG666"/>
      <c r="ACH666"/>
      <c r="ACI666"/>
      <c r="ACJ666"/>
      <c r="ACK666"/>
      <c r="ACL666"/>
      <c r="ACM666"/>
      <c r="ACN666"/>
      <c r="ACO666"/>
      <c r="ACP666"/>
      <c r="ACQ666"/>
      <c r="ACR666"/>
      <c r="ACS666"/>
      <c r="ACT666"/>
      <c r="ACU666"/>
      <c r="ACV666"/>
      <c r="ACW666"/>
      <c r="ACX666"/>
      <c r="ACY666"/>
      <c r="ACZ666"/>
      <c r="ADA666"/>
      <c r="ADB666"/>
      <c r="ADC666"/>
      <c r="ADD666"/>
      <c r="ADE666"/>
      <c r="ADF666"/>
      <c r="ADG666"/>
      <c r="ADH666"/>
      <c r="ADI666"/>
      <c r="ADJ666"/>
      <c r="ADK666"/>
      <c r="ADL666"/>
      <c r="ADM666"/>
      <c r="ADN666"/>
      <c r="ADO666"/>
      <c r="ADP666"/>
      <c r="ADQ666"/>
      <c r="ADR666"/>
      <c r="ADS666"/>
      <c r="ADT666"/>
      <c r="ADU666"/>
      <c r="ADV666"/>
      <c r="ADW666"/>
      <c r="ADX666"/>
      <c r="ADY666"/>
      <c r="ADZ666"/>
      <c r="AEA666"/>
      <c r="AEB666"/>
      <c r="AEC666"/>
      <c r="AED666"/>
      <c r="AEE666"/>
      <c r="AEF666"/>
      <c r="AEG666"/>
      <c r="AEH666"/>
      <c r="AEI666"/>
      <c r="AEJ666"/>
      <c r="AEK666"/>
      <c r="AEL666"/>
      <c r="AEM666"/>
      <c r="AEN666"/>
      <c r="AEO666"/>
      <c r="AEP666"/>
      <c r="AEQ666"/>
      <c r="AER666"/>
      <c r="AES666"/>
      <c r="AET666"/>
      <c r="AEU666"/>
      <c r="AEV666"/>
      <c r="AEW666"/>
      <c r="AEX666"/>
      <c r="AEY666"/>
      <c r="AEZ666"/>
      <c r="AFA666"/>
      <c r="AFB666"/>
      <c r="AFC666"/>
      <c r="AFD666"/>
      <c r="AFE666"/>
      <c r="AFF666"/>
      <c r="AFG666"/>
      <c r="AFH666"/>
      <c r="AFI666"/>
      <c r="AFJ666"/>
      <c r="AFK666"/>
      <c r="AFL666"/>
      <c r="AFM666"/>
      <c r="AFN666"/>
      <c r="AFO666"/>
      <c r="AFP666"/>
      <c r="AFQ666"/>
      <c r="AFR666"/>
      <c r="AFS666"/>
      <c r="AFT666"/>
      <c r="AFU666"/>
      <c r="AFV666"/>
      <c r="AFW666"/>
      <c r="AFX666"/>
      <c r="AFY666"/>
      <c r="AFZ666"/>
      <c r="AGA666"/>
      <c r="AGB666"/>
      <c r="AGC666"/>
      <c r="AGD666"/>
      <c r="AGE666"/>
      <c r="AGF666"/>
      <c r="AGG666"/>
      <c r="AGH666"/>
      <c r="AGI666"/>
      <c r="AGJ666"/>
      <c r="AGK666"/>
      <c r="AGL666"/>
      <c r="AGM666"/>
      <c r="AGN666"/>
      <c r="AGO666"/>
      <c r="AGP666"/>
      <c r="AGQ666"/>
      <c r="AGR666"/>
      <c r="AGS666"/>
      <c r="AGT666"/>
      <c r="AGU666"/>
      <c r="AGV666"/>
      <c r="AGW666"/>
      <c r="AGX666"/>
      <c r="AGY666"/>
      <c r="AGZ666"/>
      <c r="AHA666"/>
      <c r="AHB666"/>
      <c r="AHC666"/>
      <c r="AHD666"/>
      <c r="AHE666"/>
      <c r="AHF666"/>
      <c r="AHG666"/>
      <c r="AHH666"/>
      <c r="AHI666"/>
      <c r="AHJ666"/>
      <c r="AHK666"/>
      <c r="AHL666"/>
      <c r="AHM666"/>
      <c r="AHN666"/>
      <c r="AHO666"/>
      <c r="AHP666"/>
      <c r="AHQ666"/>
      <c r="AHR666"/>
      <c r="AHS666"/>
      <c r="AHT666"/>
      <c r="AHU666"/>
      <c r="AHV666"/>
      <c r="AHW666"/>
      <c r="AHX666"/>
      <c r="AHY666"/>
      <c r="AHZ666"/>
      <c r="AIA666"/>
      <c r="AIB666"/>
      <c r="AIC666"/>
      <c r="AID666"/>
      <c r="AIE666"/>
      <c r="AIF666"/>
      <c r="AIG666"/>
      <c r="AIH666"/>
      <c r="AII666"/>
      <c r="AIJ666"/>
      <c r="AIK666"/>
      <c r="AIL666"/>
      <c r="AIM666"/>
      <c r="AIN666"/>
      <c r="AIO666"/>
      <c r="AIP666"/>
      <c r="AIQ666"/>
      <c r="AIR666"/>
      <c r="AIS666"/>
      <c r="AIT666"/>
      <c r="AIU666"/>
      <c r="AIV666"/>
      <c r="AIW666"/>
      <c r="AIX666"/>
      <c r="AIY666"/>
      <c r="AIZ666"/>
      <c r="AJA666"/>
      <c r="AJB666"/>
      <c r="AJC666"/>
      <c r="AJD666"/>
      <c r="AJE666"/>
      <c r="AJF666"/>
      <c r="AJG666"/>
      <c r="AJH666"/>
      <c r="AJI666"/>
      <c r="AJJ666"/>
      <c r="AJK666"/>
      <c r="AJL666"/>
      <c r="AJM666"/>
      <c r="AJN666"/>
      <c r="AJO666"/>
      <c r="AJP666"/>
      <c r="AJQ666"/>
      <c r="AJR666"/>
      <c r="AJS666"/>
      <c r="AJT666"/>
      <c r="AJU666"/>
      <c r="AJV666"/>
      <c r="AJW666"/>
      <c r="AJX666"/>
      <c r="AJY666"/>
      <c r="AJZ666"/>
      <c r="AKA666"/>
      <c r="AKB666"/>
      <c r="AKC666"/>
      <c r="AKD666"/>
      <c r="AKE666"/>
      <c r="AKF666"/>
      <c r="AKG666"/>
      <c r="AKH666"/>
      <c r="AKI666"/>
      <c r="AKJ666"/>
      <c r="AKK666"/>
      <c r="AKL666"/>
      <c r="AKM666"/>
      <c r="AKN666"/>
      <c r="AKO666"/>
      <c r="AKP666"/>
      <c r="AKQ666"/>
      <c r="AKR666"/>
      <c r="AKS666"/>
      <c r="AKT666"/>
      <c r="AKU666"/>
      <c r="AKV666"/>
      <c r="AKW666"/>
      <c r="AKX666"/>
      <c r="AKY666"/>
      <c r="AKZ666"/>
      <c r="ALA666"/>
      <c r="ALB666"/>
      <c r="ALC666"/>
      <c r="ALD666"/>
      <c r="ALE666"/>
      <c r="ALF666"/>
      <c r="ALG666"/>
      <c r="ALH666"/>
      <c r="ALI666"/>
      <c r="ALJ666"/>
      <c r="ALK666"/>
      <c r="ALL666"/>
      <c r="ALM666"/>
      <c r="ALN666"/>
      <c r="ALO666"/>
      <c r="ALP666"/>
      <c r="ALQ666"/>
      <c r="ALR666"/>
      <c r="ALS666"/>
      <c r="ALT666"/>
      <c r="ALU666"/>
      <c r="ALV666"/>
      <c r="ALW666"/>
      <c r="ALX666"/>
      <c r="ALY666"/>
      <c r="ALZ666"/>
      <c r="AMA666"/>
      <c r="AMB666"/>
      <c r="AMC666"/>
      <c r="AMD666"/>
      <c r="AME666"/>
      <c r="AMF666"/>
      <c r="AMG666"/>
      <c r="AMH666"/>
      <c r="AMI666"/>
      <c r="AMJ666"/>
    </row>
    <row r="667" spans="1:1024" ht="20" customHeight="1" x14ac:dyDescent="0.2">
      <c r="A667"/>
      <c r="B667"/>
      <c r="C667"/>
      <c r="D667"/>
      <c r="E667" s="2"/>
      <c r="F667" s="2"/>
      <c r="G667" s="271"/>
      <c r="H667" s="240"/>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c r="AAA667"/>
      <c r="AAB667"/>
      <c r="AAC667"/>
      <c r="AAD667"/>
      <c r="AAE667"/>
      <c r="AAF667"/>
      <c r="AAG667"/>
      <c r="AAH667"/>
      <c r="AAI667"/>
      <c r="AAJ667"/>
      <c r="AAK667"/>
      <c r="AAL667"/>
      <c r="AAM667"/>
      <c r="AAN667"/>
      <c r="AAO667"/>
      <c r="AAP667"/>
      <c r="AAQ667"/>
      <c r="AAR667"/>
      <c r="AAS667"/>
      <c r="AAT667"/>
      <c r="AAU667"/>
      <c r="AAV667"/>
      <c r="AAW667"/>
      <c r="AAX667"/>
      <c r="AAY667"/>
      <c r="AAZ667"/>
      <c r="ABA667"/>
      <c r="ABB667"/>
      <c r="ABC667"/>
      <c r="ABD667"/>
      <c r="ABE667"/>
      <c r="ABF667"/>
      <c r="ABG667"/>
      <c r="ABH667"/>
      <c r="ABI667"/>
      <c r="ABJ667"/>
      <c r="ABK667"/>
      <c r="ABL667"/>
      <c r="ABM667"/>
      <c r="ABN667"/>
      <c r="ABO667"/>
      <c r="ABP667"/>
      <c r="ABQ667"/>
      <c r="ABR667"/>
      <c r="ABS667"/>
      <c r="ABT667"/>
      <c r="ABU667"/>
      <c r="ABV667"/>
      <c r="ABW667"/>
      <c r="ABX667"/>
      <c r="ABY667"/>
      <c r="ABZ667"/>
      <c r="ACA667"/>
      <c r="ACB667"/>
      <c r="ACC667"/>
      <c r="ACD667"/>
      <c r="ACE667"/>
      <c r="ACF667"/>
      <c r="ACG667"/>
      <c r="ACH667"/>
      <c r="ACI667"/>
      <c r="ACJ667"/>
      <c r="ACK667"/>
      <c r="ACL667"/>
      <c r="ACM667"/>
      <c r="ACN667"/>
      <c r="ACO667"/>
      <c r="ACP667"/>
      <c r="ACQ667"/>
      <c r="ACR667"/>
      <c r="ACS667"/>
      <c r="ACT667"/>
      <c r="ACU667"/>
      <c r="ACV667"/>
      <c r="ACW667"/>
      <c r="ACX667"/>
      <c r="ACY667"/>
      <c r="ACZ667"/>
      <c r="ADA667"/>
      <c r="ADB667"/>
      <c r="ADC667"/>
      <c r="ADD667"/>
      <c r="ADE667"/>
      <c r="ADF667"/>
      <c r="ADG667"/>
      <c r="ADH667"/>
      <c r="ADI667"/>
      <c r="ADJ667"/>
      <c r="ADK667"/>
      <c r="ADL667"/>
      <c r="ADM667"/>
      <c r="ADN667"/>
      <c r="ADO667"/>
      <c r="ADP667"/>
      <c r="ADQ667"/>
      <c r="ADR667"/>
      <c r="ADS667"/>
      <c r="ADT667"/>
      <c r="ADU667"/>
      <c r="ADV667"/>
      <c r="ADW667"/>
      <c r="ADX667"/>
      <c r="ADY667"/>
      <c r="ADZ667"/>
      <c r="AEA667"/>
      <c r="AEB667"/>
      <c r="AEC667"/>
      <c r="AED667"/>
      <c r="AEE667"/>
      <c r="AEF667"/>
      <c r="AEG667"/>
      <c r="AEH667"/>
      <c r="AEI667"/>
      <c r="AEJ667"/>
      <c r="AEK667"/>
      <c r="AEL667"/>
      <c r="AEM667"/>
      <c r="AEN667"/>
      <c r="AEO667"/>
      <c r="AEP667"/>
      <c r="AEQ667"/>
      <c r="AER667"/>
      <c r="AES667"/>
      <c r="AET667"/>
      <c r="AEU667"/>
      <c r="AEV667"/>
      <c r="AEW667"/>
      <c r="AEX667"/>
      <c r="AEY667"/>
      <c r="AEZ667"/>
      <c r="AFA667"/>
      <c r="AFB667"/>
      <c r="AFC667"/>
      <c r="AFD667"/>
      <c r="AFE667"/>
      <c r="AFF667"/>
      <c r="AFG667"/>
      <c r="AFH667"/>
      <c r="AFI667"/>
      <c r="AFJ667"/>
      <c r="AFK667"/>
      <c r="AFL667"/>
      <c r="AFM667"/>
      <c r="AFN667"/>
      <c r="AFO667"/>
      <c r="AFP667"/>
      <c r="AFQ667"/>
      <c r="AFR667"/>
      <c r="AFS667"/>
      <c r="AFT667"/>
      <c r="AFU667"/>
      <c r="AFV667"/>
      <c r="AFW667"/>
      <c r="AFX667"/>
      <c r="AFY667"/>
      <c r="AFZ667"/>
      <c r="AGA667"/>
      <c r="AGB667"/>
      <c r="AGC667"/>
      <c r="AGD667"/>
      <c r="AGE667"/>
      <c r="AGF667"/>
      <c r="AGG667"/>
      <c r="AGH667"/>
      <c r="AGI667"/>
      <c r="AGJ667"/>
      <c r="AGK667"/>
      <c r="AGL667"/>
      <c r="AGM667"/>
      <c r="AGN667"/>
      <c r="AGO667"/>
      <c r="AGP667"/>
      <c r="AGQ667"/>
      <c r="AGR667"/>
      <c r="AGS667"/>
      <c r="AGT667"/>
      <c r="AGU667"/>
      <c r="AGV667"/>
      <c r="AGW667"/>
      <c r="AGX667"/>
      <c r="AGY667"/>
      <c r="AGZ667"/>
      <c r="AHA667"/>
      <c r="AHB667"/>
      <c r="AHC667"/>
      <c r="AHD667"/>
      <c r="AHE667"/>
      <c r="AHF667"/>
      <c r="AHG667"/>
      <c r="AHH667"/>
      <c r="AHI667"/>
      <c r="AHJ667"/>
      <c r="AHK667"/>
      <c r="AHL667"/>
      <c r="AHM667"/>
      <c r="AHN667"/>
      <c r="AHO667"/>
      <c r="AHP667"/>
      <c r="AHQ667"/>
      <c r="AHR667"/>
      <c r="AHS667"/>
      <c r="AHT667"/>
      <c r="AHU667"/>
      <c r="AHV667"/>
      <c r="AHW667"/>
      <c r="AHX667"/>
      <c r="AHY667"/>
      <c r="AHZ667"/>
      <c r="AIA667"/>
      <c r="AIB667"/>
      <c r="AIC667"/>
      <c r="AID667"/>
      <c r="AIE667"/>
      <c r="AIF667"/>
      <c r="AIG667"/>
      <c r="AIH667"/>
      <c r="AII667"/>
      <c r="AIJ667"/>
      <c r="AIK667"/>
      <c r="AIL667"/>
      <c r="AIM667"/>
      <c r="AIN667"/>
      <c r="AIO667"/>
      <c r="AIP667"/>
      <c r="AIQ667"/>
      <c r="AIR667"/>
      <c r="AIS667"/>
      <c r="AIT667"/>
      <c r="AIU667"/>
      <c r="AIV667"/>
      <c r="AIW667"/>
      <c r="AIX667"/>
      <c r="AIY667"/>
      <c r="AIZ667"/>
      <c r="AJA667"/>
      <c r="AJB667"/>
      <c r="AJC667"/>
      <c r="AJD667"/>
      <c r="AJE667"/>
      <c r="AJF667"/>
      <c r="AJG667"/>
      <c r="AJH667"/>
      <c r="AJI667"/>
      <c r="AJJ667"/>
      <c r="AJK667"/>
      <c r="AJL667"/>
      <c r="AJM667"/>
      <c r="AJN667"/>
      <c r="AJO667"/>
      <c r="AJP667"/>
      <c r="AJQ667"/>
      <c r="AJR667"/>
      <c r="AJS667"/>
      <c r="AJT667"/>
      <c r="AJU667"/>
      <c r="AJV667"/>
      <c r="AJW667"/>
      <c r="AJX667"/>
      <c r="AJY667"/>
      <c r="AJZ667"/>
      <c r="AKA667"/>
      <c r="AKB667"/>
      <c r="AKC667"/>
      <c r="AKD667"/>
      <c r="AKE667"/>
      <c r="AKF667"/>
      <c r="AKG667"/>
      <c r="AKH667"/>
      <c r="AKI667"/>
      <c r="AKJ667"/>
      <c r="AKK667"/>
      <c r="AKL667"/>
      <c r="AKM667"/>
      <c r="AKN667"/>
      <c r="AKO667"/>
      <c r="AKP667"/>
      <c r="AKQ667"/>
      <c r="AKR667"/>
      <c r="AKS667"/>
      <c r="AKT667"/>
      <c r="AKU667"/>
      <c r="AKV667"/>
      <c r="AKW667"/>
      <c r="AKX667"/>
      <c r="AKY667"/>
      <c r="AKZ667"/>
      <c r="ALA667"/>
      <c r="ALB667"/>
      <c r="ALC667"/>
      <c r="ALD667"/>
      <c r="ALE667"/>
      <c r="ALF667"/>
      <c r="ALG667"/>
      <c r="ALH667"/>
      <c r="ALI667"/>
      <c r="ALJ667"/>
      <c r="ALK667"/>
      <c r="ALL667"/>
      <c r="ALM667"/>
      <c r="ALN667"/>
      <c r="ALO667"/>
      <c r="ALP667"/>
      <c r="ALQ667"/>
      <c r="ALR667"/>
      <c r="ALS667"/>
      <c r="ALT667"/>
      <c r="ALU667"/>
      <c r="ALV667"/>
      <c r="ALW667"/>
      <c r="ALX667"/>
      <c r="ALY667"/>
      <c r="ALZ667"/>
      <c r="AMA667"/>
      <c r="AMB667"/>
      <c r="AMC667"/>
      <c r="AMD667"/>
      <c r="AME667"/>
      <c r="AMF667"/>
      <c r="AMG667"/>
      <c r="AMH667"/>
      <c r="AMI667"/>
      <c r="AMJ667"/>
    </row>
    <row r="668" spans="1:1024" ht="20" customHeight="1" x14ac:dyDescent="0.2">
      <c r="A668"/>
      <c r="B668"/>
      <c r="C668"/>
      <c r="D668"/>
      <c r="E668" s="2"/>
      <c r="F668" s="2"/>
      <c r="G668" s="271"/>
      <c r="H668" s="240"/>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c r="AAA668"/>
      <c r="AAB668"/>
      <c r="AAC668"/>
      <c r="AAD668"/>
      <c r="AAE668"/>
      <c r="AAF668"/>
      <c r="AAG668"/>
      <c r="AAH668"/>
      <c r="AAI668"/>
      <c r="AAJ668"/>
      <c r="AAK668"/>
      <c r="AAL668"/>
      <c r="AAM668"/>
      <c r="AAN668"/>
      <c r="AAO668"/>
      <c r="AAP668"/>
      <c r="AAQ668"/>
      <c r="AAR668"/>
      <c r="AAS668"/>
      <c r="AAT668"/>
      <c r="AAU668"/>
      <c r="AAV668"/>
      <c r="AAW668"/>
      <c r="AAX668"/>
      <c r="AAY668"/>
      <c r="AAZ668"/>
      <c r="ABA668"/>
      <c r="ABB668"/>
      <c r="ABC668"/>
      <c r="ABD668"/>
      <c r="ABE668"/>
      <c r="ABF668"/>
      <c r="ABG668"/>
      <c r="ABH668"/>
      <c r="ABI668"/>
      <c r="ABJ668"/>
      <c r="ABK668"/>
      <c r="ABL668"/>
      <c r="ABM668"/>
      <c r="ABN668"/>
      <c r="ABO668"/>
      <c r="ABP668"/>
      <c r="ABQ668"/>
      <c r="ABR668"/>
      <c r="ABS668"/>
      <c r="ABT668"/>
      <c r="ABU668"/>
      <c r="ABV668"/>
      <c r="ABW668"/>
      <c r="ABX668"/>
      <c r="ABY668"/>
      <c r="ABZ668"/>
      <c r="ACA668"/>
      <c r="ACB668"/>
      <c r="ACC668"/>
      <c r="ACD668"/>
      <c r="ACE668"/>
      <c r="ACF668"/>
      <c r="ACG668"/>
      <c r="ACH668"/>
      <c r="ACI668"/>
      <c r="ACJ668"/>
      <c r="ACK668"/>
      <c r="ACL668"/>
      <c r="ACM668"/>
      <c r="ACN668"/>
      <c r="ACO668"/>
      <c r="ACP668"/>
      <c r="ACQ668"/>
      <c r="ACR668"/>
      <c r="ACS668"/>
      <c r="ACT668"/>
      <c r="ACU668"/>
      <c r="ACV668"/>
      <c r="ACW668"/>
      <c r="ACX668"/>
      <c r="ACY668"/>
      <c r="ACZ668"/>
      <c r="ADA668"/>
      <c r="ADB668"/>
      <c r="ADC668"/>
      <c r="ADD668"/>
      <c r="ADE668"/>
      <c r="ADF668"/>
      <c r="ADG668"/>
      <c r="ADH668"/>
      <c r="ADI668"/>
      <c r="ADJ668"/>
      <c r="ADK668"/>
      <c r="ADL668"/>
      <c r="ADM668"/>
      <c r="ADN668"/>
      <c r="ADO668"/>
      <c r="ADP668"/>
      <c r="ADQ668"/>
      <c r="ADR668"/>
      <c r="ADS668"/>
      <c r="ADT668"/>
      <c r="ADU668"/>
      <c r="ADV668"/>
      <c r="ADW668"/>
      <c r="ADX668"/>
      <c r="ADY668"/>
      <c r="ADZ668"/>
      <c r="AEA668"/>
      <c r="AEB668"/>
      <c r="AEC668"/>
      <c r="AED668"/>
      <c r="AEE668"/>
      <c r="AEF668"/>
      <c r="AEG668"/>
      <c r="AEH668"/>
      <c r="AEI668"/>
      <c r="AEJ668"/>
      <c r="AEK668"/>
      <c r="AEL668"/>
      <c r="AEM668"/>
      <c r="AEN668"/>
      <c r="AEO668"/>
      <c r="AEP668"/>
      <c r="AEQ668"/>
      <c r="AER668"/>
      <c r="AES668"/>
      <c r="AET668"/>
      <c r="AEU668"/>
      <c r="AEV668"/>
      <c r="AEW668"/>
      <c r="AEX668"/>
      <c r="AEY668"/>
      <c r="AEZ668"/>
      <c r="AFA668"/>
      <c r="AFB668"/>
      <c r="AFC668"/>
      <c r="AFD668"/>
      <c r="AFE668"/>
      <c r="AFF668"/>
      <c r="AFG668"/>
      <c r="AFH668"/>
      <c r="AFI668"/>
      <c r="AFJ668"/>
      <c r="AFK668"/>
      <c r="AFL668"/>
      <c r="AFM668"/>
      <c r="AFN668"/>
      <c r="AFO668"/>
      <c r="AFP668"/>
      <c r="AFQ668"/>
      <c r="AFR668"/>
      <c r="AFS668"/>
      <c r="AFT668"/>
      <c r="AFU668"/>
      <c r="AFV668"/>
      <c r="AFW668"/>
      <c r="AFX668"/>
      <c r="AFY668"/>
      <c r="AFZ668"/>
      <c r="AGA668"/>
      <c r="AGB668"/>
      <c r="AGC668"/>
      <c r="AGD668"/>
      <c r="AGE668"/>
      <c r="AGF668"/>
      <c r="AGG668"/>
      <c r="AGH668"/>
      <c r="AGI668"/>
      <c r="AGJ668"/>
      <c r="AGK668"/>
      <c r="AGL668"/>
      <c r="AGM668"/>
      <c r="AGN668"/>
      <c r="AGO668"/>
      <c r="AGP668"/>
      <c r="AGQ668"/>
      <c r="AGR668"/>
      <c r="AGS668"/>
      <c r="AGT668"/>
      <c r="AGU668"/>
      <c r="AGV668"/>
      <c r="AGW668"/>
      <c r="AGX668"/>
      <c r="AGY668"/>
      <c r="AGZ668"/>
      <c r="AHA668"/>
      <c r="AHB668"/>
      <c r="AHC668"/>
      <c r="AHD668"/>
      <c r="AHE668"/>
      <c r="AHF668"/>
      <c r="AHG668"/>
      <c r="AHH668"/>
      <c r="AHI668"/>
      <c r="AHJ668"/>
      <c r="AHK668"/>
      <c r="AHL668"/>
      <c r="AHM668"/>
      <c r="AHN668"/>
      <c r="AHO668"/>
      <c r="AHP668"/>
      <c r="AHQ668"/>
      <c r="AHR668"/>
      <c r="AHS668"/>
      <c r="AHT668"/>
      <c r="AHU668"/>
      <c r="AHV668"/>
      <c r="AHW668"/>
      <c r="AHX668"/>
      <c r="AHY668"/>
      <c r="AHZ668"/>
      <c r="AIA668"/>
      <c r="AIB668"/>
      <c r="AIC668"/>
      <c r="AID668"/>
      <c r="AIE668"/>
      <c r="AIF668"/>
      <c r="AIG668"/>
      <c r="AIH668"/>
      <c r="AII668"/>
      <c r="AIJ668"/>
      <c r="AIK668"/>
      <c r="AIL668"/>
      <c r="AIM668"/>
      <c r="AIN668"/>
      <c r="AIO668"/>
      <c r="AIP668"/>
      <c r="AIQ668"/>
      <c r="AIR668"/>
      <c r="AIS668"/>
      <c r="AIT668"/>
      <c r="AIU668"/>
      <c r="AIV668"/>
      <c r="AIW668"/>
      <c r="AIX668"/>
      <c r="AIY668"/>
      <c r="AIZ668"/>
      <c r="AJA668"/>
      <c r="AJB668"/>
      <c r="AJC668"/>
      <c r="AJD668"/>
      <c r="AJE668"/>
      <c r="AJF668"/>
      <c r="AJG668"/>
      <c r="AJH668"/>
      <c r="AJI668"/>
      <c r="AJJ668"/>
      <c r="AJK668"/>
      <c r="AJL668"/>
      <c r="AJM668"/>
      <c r="AJN668"/>
      <c r="AJO668"/>
      <c r="AJP668"/>
      <c r="AJQ668"/>
      <c r="AJR668"/>
      <c r="AJS668"/>
      <c r="AJT668"/>
      <c r="AJU668"/>
      <c r="AJV668"/>
      <c r="AJW668"/>
      <c r="AJX668"/>
      <c r="AJY668"/>
      <c r="AJZ668"/>
      <c r="AKA668"/>
      <c r="AKB668"/>
      <c r="AKC668"/>
      <c r="AKD668"/>
      <c r="AKE668"/>
      <c r="AKF668"/>
      <c r="AKG668"/>
      <c r="AKH668"/>
      <c r="AKI668"/>
      <c r="AKJ668"/>
      <c r="AKK668"/>
      <c r="AKL668"/>
      <c r="AKM668"/>
      <c r="AKN668"/>
      <c r="AKO668"/>
      <c r="AKP668"/>
      <c r="AKQ668"/>
      <c r="AKR668"/>
      <c r="AKS668"/>
      <c r="AKT668"/>
      <c r="AKU668"/>
      <c r="AKV668"/>
      <c r="AKW668"/>
      <c r="AKX668"/>
      <c r="AKY668"/>
      <c r="AKZ668"/>
      <c r="ALA668"/>
      <c r="ALB668"/>
      <c r="ALC668"/>
      <c r="ALD668"/>
      <c r="ALE668"/>
      <c r="ALF668"/>
      <c r="ALG668"/>
      <c r="ALH668"/>
      <c r="ALI668"/>
      <c r="ALJ668"/>
      <c r="ALK668"/>
      <c r="ALL668"/>
      <c r="ALM668"/>
      <c r="ALN668"/>
      <c r="ALO668"/>
      <c r="ALP668"/>
      <c r="ALQ668"/>
      <c r="ALR668"/>
      <c r="ALS668"/>
      <c r="ALT668"/>
      <c r="ALU668"/>
      <c r="ALV668"/>
      <c r="ALW668"/>
      <c r="ALX668"/>
      <c r="ALY668"/>
      <c r="ALZ668"/>
      <c r="AMA668"/>
      <c r="AMB668"/>
      <c r="AMC668"/>
      <c r="AMD668"/>
      <c r="AME668"/>
      <c r="AMF668"/>
      <c r="AMG668"/>
      <c r="AMH668"/>
      <c r="AMI668"/>
      <c r="AMJ668"/>
    </row>
    <row r="669" spans="1:1024" ht="20" customHeight="1" x14ac:dyDescent="0.2">
      <c r="A669"/>
      <c r="B669"/>
      <c r="C669"/>
      <c r="D669"/>
      <c r="E669" s="2"/>
      <c r="F669" s="2"/>
      <c r="G669" s="271"/>
      <c r="H669" s="240"/>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c r="AAA669"/>
      <c r="AAB669"/>
      <c r="AAC669"/>
      <c r="AAD669"/>
      <c r="AAE669"/>
      <c r="AAF669"/>
      <c r="AAG669"/>
      <c r="AAH669"/>
      <c r="AAI669"/>
      <c r="AAJ669"/>
      <c r="AAK669"/>
      <c r="AAL669"/>
      <c r="AAM669"/>
      <c r="AAN669"/>
      <c r="AAO669"/>
      <c r="AAP669"/>
      <c r="AAQ669"/>
      <c r="AAR669"/>
      <c r="AAS669"/>
      <c r="AAT669"/>
      <c r="AAU669"/>
      <c r="AAV669"/>
      <c r="AAW669"/>
      <c r="AAX669"/>
      <c r="AAY669"/>
      <c r="AAZ669"/>
      <c r="ABA669"/>
      <c r="ABB669"/>
      <c r="ABC669"/>
      <c r="ABD669"/>
      <c r="ABE669"/>
      <c r="ABF669"/>
      <c r="ABG669"/>
      <c r="ABH669"/>
      <c r="ABI669"/>
      <c r="ABJ669"/>
      <c r="ABK669"/>
      <c r="ABL669"/>
      <c r="ABM669"/>
      <c r="ABN669"/>
      <c r="ABO669"/>
      <c r="ABP669"/>
      <c r="ABQ669"/>
      <c r="ABR669"/>
      <c r="ABS669"/>
      <c r="ABT669"/>
      <c r="ABU669"/>
      <c r="ABV669"/>
      <c r="ABW669"/>
      <c r="ABX669"/>
      <c r="ABY669"/>
      <c r="ABZ669"/>
      <c r="ACA669"/>
      <c r="ACB669"/>
      <c r="ACC669"/>
      <c r="ACD669"/>
      <c r="ACE669"/>
      <c r="ACF669"/>
      <c r="ACG669"/>
      <c r="ACH669"/>
      <c r="ACI669"/>
      <c r="ACJ669"/>
      <c r="ACK669"/>
      <c r="ACL669"/>
      <c r="ACM669"/>
      <c r="ACN669"/>
      <c r="ACO669"/>
      <c r="ACP669"/>
      <c r="ACQ669"/>
      <c r="ACR669"/>
      <c r="ACS669"/>
      <c r="ACT669"/>
      <c r="ACU669"/>
      <c r="ACV669"/>
      <c r="ACW669"/>
      <c r="ACX669"/>
      <c r="ACY669"/>
      <c r="ACZ669"/>
      <c r="ADA669"/>
      <c r="ADB669"/>
      <c r="ADC669"/>
      <c r="ADD669"/>
      <c r="ADE669"/>
      <c r="ADF669"/>
      <c r="ADG669"/>
      <c r="ADH669"/>
      <c r="ADI669"/>
      <c r="ADJ669"/>
      <c r="ADK669"/>
      <c r="ADL669"/>
      <c r="ADM669"/>
      <c r="ADN669"/>
      <c r="ADO669"/>
      <c r="ADP669"/>
      <c r="ADQ669"/>
      <c r="ADR669"/>
      <c r="ADS669"/>
      <c r="ADT669"/>
      <c r="ADU669"/>
      <c r="ADV669"/>
      <c r="ADW669"/>
      <c r="ADX669"/>
      <c r="ADY669"/>
      <c r="ADZ669"/>
      <c r="AEA669"/>
      <c r="AEB669"/>
      <c r="AEC669"/>
      <c r="AED669"/>
      <c r="AEE669"/>
      <c r="AEF669"/>
      <c r="AEG669"/>
      <c r="AEH669"/>
      <c r="AEI669"/>
      <c r="AEJ669"/>
      <c r="AEK669"/>
      <c r="AEL669"/>
      <c r="AEM669"/>
      <c r="AEN669"/>
      <c r="AEO669"/>
      <c r="AEP669"/>
      <c r="AEQ669"/>
      <c r="AER669"/>
      <c r="AES669"/>
      <c r="AET669"/>
      <c r="AEU669"/>
      <c r="AEV669"/>
      <c r="AEW669"/>
      <c r="AEX669"/>
      <c r="AEY669"/>
      <c r="AEZ669"/>
      <c r="AFA669"/>
      <c r="AFB669"/>
      <c r="AFC669"/>
      <c r="AFD669"/>
      <c r="AFE669"/>
      <c r="AFF669"/>
      <c r="AFG669"/>
      <c r="AFH669"/>
      <c r="AFI669"/>
      <c r="AFJ669"/>
      <c r="AFK669"/>
      <c r="AFL669"/>
      <c r="AFM669"/>
      <c r="AFN669"/>
      <c r="AFO669"/>
      <c r="AFP669"/>
      <c r="AFQ669"/>
      <c r="AFR669"/>
      <c r="AFS669"/>
      <c r="AFT669"/>
      <c r="AFU669"/>
      <c r="AFV669"/>
      <c r="AFW669"/>
      <c r="AFX669"/>
      <c r="AFY669"/>
      <c r="AFZ669"/>
      <c r="AGA669"/>
      <c r="AGB669"/>
      <c r="AGC669"/>
      <c r="AGD669"/>
      <c r="AGE669"/>
      <c r="AGF669"/>
      <c r="AGG669"/>
      <c r="AGH669"/>
      <c r="AGI669"/>
      <c r="AGJ669"/>
      <c r="AGK669"/>
      <c r="AGL669"/>
      <c r="AGM669"/>
      <c r="AGN669"/>
      <c r="AGO669"/>
      <c r="AGP669"/>
      <c r="AGQ669"/>
      <c r="AGR669"/>
      <c r="AGS669"/>
      <c r="AGT669"/>
      <c r="AGU669"/>
      <c r="AGV669"/>
      <c r="AGW669"/>
      <c r="AGX669"/>
      <c r="AGY669"/>
      <c r="AGZ669"/>
      <c r="AHA669"/>
      <c r="AHB669"/>
      <c r="AHC669"/>
      <c r="AHD669"/>
      <c r="AHE669"/>
      <c r="AHF669"/>
      <c r="AHG669"/>
      <c r="AHH669"/>
      <c r="AHI669"/>
      <c r="AHJ669"/>
      <c r="AHK669"/>
      <c r="AHL669"/>
      <c r="AHM669"/>
      <c r="AHN669"/>
      <c r="AHO669"/>
      <c r="AHP669"/>
      <c r="AHQ669"/>
      <c r="AHR669"/>
      <c r="AHS669"/>
      <c r="AHT669"/>
      <c r="AHU669"/>
      <c r="AHV669"/>
      <c r="AHW669"/>
      <c r="AHX669"/>
      <c r="AHY669"/>
      <c r="AHZ669"/>
      <c r="AIA669"/>
      <c r="AIB669"/>
      <c r="AIC669"/>
      <c r="AID669"/>
      <c r="AIE669"/>
      <c r="AIF669"/>
      <c r="AIG669"/>
      <c r="AIH669"/>
      <c r="AII669"/>
      <c r="AIJ669"/>
      <c r="AIK669"/>
      <c r="AIL669"/>
      <c r="AIM669"/>
      <c r="AIN669"/>
      <c r="AIO669"/>
      <c r="AIP669"/>
      <c r="AIQ669"/>
      <c r="AIR669"/>
      <c r="AIS669"/>
      <c r="AIT669"/>
      <c r="AIU669"/>
      <c r="AIV669"/>
      <c r="AIW669"/>
      <c r="AIX669"/>
      <c r="AIY669"/>
      <c r="AIZ669"/>
      <c r="AJA669"/>
      <c r="AJB669"/>
      <c r="AJC669"/>
      <c r="AJD669"/>
      <c r="AJE669"/>
      <c r="AJF669"/>
      <c r="AJG669"/>
      <c r="AJH669"/>
      <c r="AJI669"/>
      <c r="AJJ669"/>
      <c r="AJK669"/>
      <c r="AJL669"/>
      <c r="AJM669"/>
      <c r="AJN669"/>
      <c r="AJO669"/>
      <c r="AJP669"/>
      <c r="AJQ669"/>
      <c r="AJR669"/>
      <c r="AJS669"/>
      <c r="AJT669"/>
      <c r="AJU669"/>
      <c r="AJV669"/>
      <c r="AJW669"/>
      <c r="AJX669"/>
      <c r="AJY669"/>
      <c r="AJZ669"/>
      <c r="AKA669"/>
      <c r="AKB669"/>
      <c r="AKC669"/>
      <c r="AKD669"/>
      <c r="AKE669"/>
      <c r="AKF669"/>
      <c r="AKG669"/>
      <c r="AKH669"/>
      <c r="AKI669"/>
      <c r="AKJ669"/>
      <c r="AKK669"/>
      <c r="AKL669"/>
      <c r="AKM669"/>
      <c r="AKN669"/>
      <c r="AKO669"/>
      <c r="AKP669"/>
      <c r="AKQ669"/>
      <c r="AKR669"/>
      <c r="AKS669"/>
      <c r="AKT669"/>
      <c r="AKU669"/>
      <c r="AKV669"/>
      <c r="AKW669"/>
      <c r="AKX669"/>
      <c r="AKY669"/>
      <c r="AKZ669"/>
      <c r="ALA669"/>
      <c r="ALB669"/>
      <c r="ALC669"/>
      <c r="ALD669"/>
      <c r="ALE669"/>
      <c r="ALF669"/>
      <c r="ALG669"/>
      <c r="ALH669"/>
      <c r="ALI669"/>
      <c r="ALJ669"/>
      <c r="ALK669"/>
      <c r="ALL669"/>
      <c r="ALM669"/>
      <c r="ALN669"/>
      <c r="ALO669"/>
      <c r="ALP669"/>
      <c r="ALQ669"/>
      <c r="ALR669"/>
      <c r="ALS669"/>
      <c r="ALT669"/>
      <c r="ALU669"/>
      <c r="ALV669"/>
      <c r="ALW669"/>
      <c r="ALX669"/>
      <c r="ALY669"/>
      <c r="ALZ669"/>
      <c r="AMA669"/>
      <c r="AMB669"/>
      <c r="AMC669"/>
      <c r="AMD669"/>
      <c r="AME669"/>
      <c r="AMF669"/>
      <c r="AMG669"/>
      <c r="AMH669"/>
      <c r="AMI669"/>
      <c r="AMJ669"/>
    </row>
    <row r="670" spans="1:1024" ht="20" customHeight="1" x14ac:dyDescent="0.2">
      <c r="A670"/>
      <c r="B670"/>
      <c r="C670"/>
      <c r="D670"/>
      <c r="E670" s="2"/>
      <c r="F670" s="2"/>
      <c r="G670" s="271"/>
      <c r="H670" s="24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c r="AAA670"/>
      <c r="AAB670"/>
      <c r="AAC670"/>
      <c r="AAD670"/>
      <c r="AAE670"/>
      <c r="AAF670"/>
      <c r="AAG670"/>
      <c r="AAH670"/>
      <c r="AAI670"/>
      <c r="AAJ670"/>
      <c r="AAK670"/>
      <c r="AAL670"/>
      <c r="AAM670"/>
      <c r="AAN670"/>
      <c r="AAO670"/>
      <c r="AAP670"/>
      <c r="AAQ670"/>
      <c r="AAR670"/>
      <c r="AAS670"/>
      <c r="AAT670"/>
      <c r="AAU670"/>
      <c r="AAV670"/>
      <c r="AAW670"/>
      <c r="AAX670"/>
      <c r="AAY670"/>
      <c r="AAZ670"/>
      <c r="ABA670"/>
      <c r="ABB670"/>
      <c r="ABC670"/>
      <c r="ABD670"/>
      <c r="ABE670"/>
      <c r="ABF670"/>
      <c r="ABG670"/>
      <c r="ABH670"/>
      <c r="ABI670"/>
      <c r="ABJ670"/>
      <c r="ABK670"/>
      <c r="ABL670"/>
      <c r="ABM670"/>
      <c r="ABN670"/>
      <c r="ABO670"/>
      <c r="ABP670"/>
      <c r="ABQ670"/>
      <c r="ABR670"/>
      <c r="ABS670"/>
      <c r="ABT670"/>
      <c r="ABU670"/>
      <c r="ABV670"/>
      <c r="ABW670"/>
      <c r="ABX670"/>
      <c r="ABY670"/>
      <c r="ABZ670"/>
      <c r="ACA670"/>
      <c r="ACB670"/>
      <c r="ACC670"/>
      <c r="ACD670"/>
      <c r="ACE670"/>
      <c r="ACF670"/>
      <c r="ACG670"/>
      <c r="ACH670"/>
      <c r="ACI670"/>
      <c r="ACJ670"/>
      <c r="ACK670"/>
      <c r="ACL670"/>
      <c r="ACM670"/>
      <c r="ACN670"/>
      <c r="ACO670"/>
      <c r="ACP670"/>
      <c r="ACQ670"/>
      <c r="ACR670"/>
      <c r="ACS670"/>
      <c r="ACT670"/>
      <c r="ACU670"/>
      <c r="ACV670"/>
      <c r="ACW670"/>
      <c r="ACX670"/>
      <c r="ACY670"/>
      <c r="ACZ670"/>
      <c r="ADA670"/>
      <c r="ADB670"/>
      <c r="ADC670"/>
      <c r="ADD670"/>
      <c r="ADE670"/>
      <c r="ADF670"/>
      <c r="ADG670"/>
      <c r="ADH670"/>
      <c r="ADI670"/>
      <c r="ADJ670"/>
      <c r="ADK670"/>
      <c r="ADL670"/>
      <c r="ADM670"/>
      <c r="ADN670"/>
      <c r="ADO670"/>
      <c r="ADP670"/>
      <c r="ADQ670"/>
      <c r="ADR670"/>
      <c r="ADS670"/>
      <c r="ADT670"/>
      <c r="ADU670"/>
      <c r="ADV670"/>
      <c r="ADW670"/>
      <c r="ADX670"/>
      <c r="ADY670"/>
      <c r="ADZ670"/>
      <c r="AEA670"/>
      <c r="AEB670"/>
      <c r="AEC670"/>
      <c r="AED670"/>
      <c r="AEE670"/>
      <c r="AEF670"/>
      <c r="AEG670"/>
      <c r="AEH670"/>
      <c r="AEI670"/>
      <c r="AEJ670"/>
      <c r="AEK670"/>
      <c r="AEL670"/>
      <c r="AEM670"/>
      <c r="AEN670"/>
      <c r="AEO670"/>
      <c r="AEP670"/>
      <c r="AEQ670"/>
      <c r="AER670"/>
      <c r="AES670"/>
      <c r="AET670"/>
      <c r="AEU670"/>
      <c r="AEV670"/>
      <c r="AEW670"/>
      <c r="AEX670"/>
      <c r="AEY670"/>
      <c r="AEZ670"/>
      <c r="AFA670"/>
      <c r="AFB670"/>
      <c r="AFC670"/>
      <c r="AFD670"/>
      <c r="AFE670"/>
      <c r="AFF670"/>
      <c r="AFG670"/>
      <c r="AFH670"/>
      <c r="AFI670"/>
      <c r="AFJ670"/>
      <c r="AFK670"/>
      <c r="AFL670"/>
      <c r="AFM670"/>
      <c r="AFN670"/>
      <c r="AFO670"/>
      <c r="AFP670"/>
      <c r="AFQ670"/>
      <c r="AFR670"/>
      <c r="AFS670"/>
      <c r="AFT670"/>
      <c r="AFU670"/>
      <c r="AFV670"/>
      <c r="AFW670"/>
      <c r="AFX670"/>
      <c r="AFY670"/>
      <c r="AFZ670"/>
      <c r="AGA670"/>
      <c r="AGB670"/>
      <c r="AGC670"/>
      <c r="AGD670"/>
      <c r="AGE670"/>
      <c r="AGF670"/>
      <c r="AGG670"/>
      <c r="AGH670"/>
      <c r="AGI670"/>
      <c r="AGJ670"/>
      <c r="AGK670"/>
      <c r="AGL670"/>
      <c r="AGM670"/>
      <c r="AGN670"/>
      <c r="AGO670"/>
      <c r="AGP670"/>
      <c r="AGQ670"/>
      <c r="AGR670"/>
      <c r="AGS670"/>
      <c r="AGT670"/>
      <c r="AGU670"/>
      <c r="AGV670"/>
      <c r="AGW670"/>
      <c r="AGX670"/>
      <c r="AGY670"/>
      <c r="AGZ670"/>
      <c r="AHA670"/>
      <c r="AHB670"/>
      <c r="AHC670"/>
      <c r="AHD670"/>
      <c r="AHE670"/>
      <c r="AHF670"/>
      <c r="AHG670"/>
      <c r="AHH670"/>
      <c r="AHI670"/>
      <c r="AHJ670"/>
      <c r="AHK670"/>
      <c r="AHL670"/>
      <c r="AHM670"/>
      <c r="AHN670"/>
      <c r="AHO670"/>
      <c r="AHP670"/>
      <c r="AHQ670"/>
      <c r="AHR670"/>
      <c r="AHS670"/>
      <c r="AHT670"/>
      <c r="AHU670"/>
      <c r="AHV670"/>
      <c r="AHW670"/>
      <c r="AHX670"/>
      <c r="AHY670"/>
      <c r="AHZ670"/>
      <c r="AIA670"/>
      <c r="AIB670"/>
      <c r="AIC670"/>
      <c r="AID670"/>
      <c r="AIE670"/>
      <c r="AIF670"/>
      <c r="AIG670"/>
      <c r="AIH670"/>
      <c r="AII670"/>
      <c r="AIJ670"/>
      <c r="AIK670"/>
      <c r="AIL670"/>
      <c r="AIM670"/>
      <c r="AIN670"/>
      <c r="AIO670"/>
      <c r="AIP670"/>
      <c r="AIQ670"/>
      <c r="AIR670"/>
      <c r="AIS670"/>
      <c r="AIT670"/>
      <c r="AIU670"/>
      <c r="AIV670"/>
      <c r="AIW670"/>
      <c r="AIX670"/>
      <c r="AIY670"/>
      <c r="AIZ670"/>
      <c r="AJA670"/>
      <c r="AJB670"/>
      <c r="AJC670"/>
      <c r="AJD670"/>
      <c r="AJE670"/>
      <c r="AJF670"/>
      <c r="AJG670"/>
      <c r="AJH670"/>
      <c r="AJI670"/>
      <c r="AJJ670"/>
      <c r="AJK670"/>
      <c r="AJL670"/>
      <c r="AJM670"/>
      <c r="AJN670"/>
      <c r="AJO670"/>
      <c r="AJP670"/>
      <c r="AJQ670"/>
      <c r="AJR670"/>
      <c r="AJS670"/>
      <c r="AJT670"/>
      <c r="AJU670"/>
      <c r="AJV670"/>
      <c r="AJW670"/>
      <c r="AJX670"/>
      <c r="AJY670"/>
      <c r="AJZ670"/>
      <c r="AKA670"/>
      <c r="AKB670"/>
      <c r="AKC670"/>
      <c r="AKD670"/>
      <c r="AKE670"/>
      <c r="AKF670"/>
      <c r="AKG670"/>
      <c r="AKH670"/>
      <c r="AKI670"/>
      <c r="AKJ670"/>
      <c r="AKK670"/>
      <c r="AKL670"/>
      <c r="AKM670"/>
      <c r="AKN670"/>
      <c r="AKO670"/>
      <c r="AKP670"/>
      <c r="AKQ670"/>
      <c r="AKR670"/>
      <c r="AKS670"/>
      <c r="AKT670"/>
      <c r="AKU670"/>
      <c r="AKV670"/>
      <c r="AKW670"/>
      <c r="AKX670"/>
      <c r="AKY670"/>
      <c r="AKZ670"/>
      <c r="ALA670"/>
      <c r="ALB670"/>
      <c r="ALC670"/>
      <c r="ALD670"/>
      <c r="ALE670"/>
      <c r="ALF670"/>
      <c r="ALG670"/>
      <c r="ALH670"/>
      <c r="ALI670"/>
      <c r="ALJ670"/>
      <c r="ALK670"/>
      <c r="ALL670"/>
      <c r="ALM670"/>
      <c r="ALN670"/>
      <c r="ALO670"/>
      <c r="ALP670"/>
      <c r="ALQ670"/>
      <c r="ALR670"/>
      <c r="ALS670"/>
      <c r="ALT670"/>
      <c r="ALU670"/>
      <c r="ALV670"/>
      <c r="ALW670"/>
      <c r="ALX670"/>
      <c r="ALY670"/>
      <c r="ALZ670"/>
      <c r="AMA670"/>
      <c r="AMB670"/>
      <c r="AMC670"/>
      <c r="AMD670"/>
      <c r="AME670"/>
      <c r="AMF670"/>
      <c r="AMG670"/>
      <c r="AMH670"/>
      <c r="AMI670"/>
      <c r="AMJ670"/>
    </row>
    <row r="671" spans="1:1024" ht="20" customHeight="1" x14ac:dyDescent="0.2">
      <c r="A671"/>
      <c r="B671"/>
      <c r="C671"/>
      <c r="D671"/>
      <c r="E671" s="2"/>
      <c r="F671" s="2"/>
      <c r="G671" s="271"/>
      <c r="H671" s="240"/>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c r="AAA671"/>
      <c r="AAB671"/>
      <c r="AAC671"/>
      <c r="AAD671"/>
      <c r="AAE671"/>
      <c r="AAF671"/>
      <c r="AAG671"/>
      <c r="AAH671"/>
      <c r="AAI671"/>
      <c r="AAJ671"/>
      <c r="AAK671"/>
      <c r="AAL671"/>
      <c r="AAM671"/>
      <c r="AAN671"/>
      <c r="AAO671"/>
      <c r="AAP671"/>
      <c r="AAQ671"/>
      <c r="AAR671"/>
      <c r="AAS671"/>
      <c r="AAT671"/>
      <c r="AAU671"/>
      <c r="AAV671"/>
      <c r="AAW671"/>
      <c r="AAX671"/>
      <c r="AAY671"/>
      <c r="AAZ671"/>
      <c r="ABA671"/>
      <c r="ABB671"/>
      <c r="ABC671"/>
      <c r="ABD671"/>
      <c r="ABE671"/>
      <c r="ABF671"/>
      <c r="ABG671"/>
      <c r="ABH671"/>
      <c r="ABI671"/>
      <c r="ABJ671"/>
      <c r="ABK671"/>
      <c r="ABL671"/>
      <c r="ABM671"/>
      <c r="ABN671"/>
      <c r="ABO671"/>
      <c r="ABP671"/>
      <c r="ABQ671"/>
      <c r="ABR671"/>
      <c r="ABS671"/>
      <c r="ABT671"/>
      <c r="ABU671"/>
      <c r="ABV671"/>
      <c r="ABW671"/>
      <c r="ABX671"/>
      <c r="ABY671"/>
      <c r="ABZ671"/>
      <c r="ACA671"/>
      <c r="ACB671"/>
      <c r="ACC671"/>
      <c r="ACD671"/>
      <c r="ACE671"/>
      <c r="ACF671"/>
      <c r="ACG671"/>
      <c r="ACH671"/>
      <c r="ACI671"/>
      <c r="ACJ671"/>
      <c r="ACK671"/>
      <c r="ACL671"/>
      <c r="ACM671"/>
      <c r="ACN671"/>
      <c r="ACO671"/>
      <c r="ACP671"/>
      <c r="ACQ671"/>
      <c r="ACR671"/>
      <c r="ACS671"/>
      <c r="ACT671"/>
      <c r="ACU671"/>
      <c r="ACV671"/>
      <c r="ACW671"/>
      <c r="ACX671"/>
      <c r="ACY671"/>
      <c r="ACZ671"/>
      <c r="ADA671"/>
      <c r="ADB671"/>
      <c r="ADC671"/>
      <c r="ADD671"/>
      <c r="ADE671"/>
      <c r="ADF671"/>
      <c r="ADG671"/>
      <c r="ADH671"/>
      <c r="ADI671"/>
      <c r="ADJ671"/>
      <c r="ADK671"/>
      <c r="ADL671"/>
      <c r="ADM671"/>
      <c r="ADN671"/>
      <c r="ADO671"/>
      <c r="ADP671"/>
      <c r="ADQ671"/>
      <c r="ADR671"/>
      <c r="ADS671"/>
      <c r="ADT671"/>
      <c r="ADU671"/>
      <c r="ADV671"/>
      <c r="ADW671"/>
      <c r="ADX671"/>
      <c r="ADY671"/>
      <c r="ADZ671"/>
      <c r="AEA671"/>
      <c r="AEB671"/>
      <c r="AEC671"/>
      <c r="AED671"/>
      <c r="AEE671"/>
      <c r="AEF671"/>
      <c r="AEG671"/>
      <c r="AEH671"/>
      <c r="AEI671"/>
      <c r="AEJ671"/>
      <c r="AEK671"/>
      <c r="AEL671"/>
      <c r="AEM671"/>
      <c r="AEN671"/>
      <c r="AEO671"/>
      <c r="AEP671"/>
      <c r="AEQ671"/>
      <c r="AER671"/>
      <c r="AES671"/>
      <c r="AET671"/>
      <c r="AEU671"/>
      <c r="AEV671"/>
      <c r="AEW671"/>
      <c r="AEX671"/>
      <c r="AEY671"/>
      <c r="AEZ671"/>
      <c r="AFA671"/>
      <c r="AFB671"/>
      <c r="AFC671"/>
      <c r="AFD671"/>
      <c r="AFE671"/>
      <c r="AFF671"/>
      <c r="AFG671"/>
      <c r="AFH671"/>
      <c r="AFI671"/>
      <c r="AFJ671"/>
      <c r="AFK671"/>
      <c r="AFL671"/>
      <c r="AFM671"/>
      <c r="AFN671"/>
      <c r="AFO671"/>
      <c r="AFP671"/>
      <c r="AFQ671"/>
      <c r="AFR671"/>
      <c r="AFS671"/>
      <c r="AFT671"/>
      <c r="AFU671"/>
      <c r="AFV671"/>
      <c r="AFW671"/>
      <c r="AFX671"/>
      <c r="AFY671"/>
      <c r="AFZ671"/>
      <c r="AGA671"/>
      <c r="AGB671"/>
      <c r="AGC671"/>
      <c r="AGD671"/>
      <c r="AGE671"/>
      <c r="AGF671"/>
      <c r="AGG671"/>
      <c r="AGH671"/>
      <c r="AGI671"/>
      <c r="AGJ671"/>
      <c r="AGK671"/>
      <c r="AGL671"/>
      <c r="AGM671"/>
      <c r="AGN671"/>
      <c r="AGO671"/>
      <c r="AGP671"/>
      <c r="AGQ671"/>
      <c r="AGR671"/>
      <c r="AGS671"/>
      <c r="AGT671"/>
      <c r="AGU671"/>
      <c r="AGV671"/>
      <c r="AGW671"/>
      <c r="AGX671"/>
      <c r="AGY671"/>
      <c r="AGZ671"/>
      <c r="AHA671"/>
      <c r="AHB671"/>
      <c r="AHC671"/>
      <c r="AHD671"/>
      <c r="AHE671"/>
      <c r="AHF671"/>
      <c r="AHG671"/>
      <c r="AHH671"/>
      <c r="AHI671"/>
      <c r="AHJ671"/>
      <c r="AHK671"/>
      <c r="AHL671"/>
      <c r="AHM671"/>
      <c r="AHN671"/>
      <c r="AHO671"/>
      <c r="AHP671"/>
      <c r="AHQ671"/>
      <c r="AHR671"/>
      <c r="AHS671"/>
      <c r="AHT671"/>
      <c r="AHU671"/>
      <c r="AHV671"/>
      <c r="AHW671"/>
      <c r="AHX671"/>
      <c r="AHY671"/>
      <c r="AHZ671"/>
      <c r="AIA671"/>
      <c r="AIB671"/>
      <c r="AIC671"/>
      <c r="AID671"/>
      <c r="AIE671"/>
      <c r="AIF671"/>
      <c r="AIG671"/>
      <c r="AIH671"/>
      <c r="AII671"/>
      <c r="AIJ671"/>
      <c r="AIK671"/>
      <c r="AIL671"/>
      <c r="AIM671"/>
      <c r="AIN671"/>
      <c r="AIO671"/>
      <c r="AIP671"/>
      <c r="AIQ671"/>
      <c r="AIR671"/>
      <c r="AIS671"/>
      <c r="AIT671"/>
      <c r="AIU671"/>
      <c r="AIV671"/>
      <c r="AIW671"/>
      <c r="AIX671"/>
      <c r="AIY671"/>
      <c r="AIZ671"/>
      <c r="AJA671"/>
      <c r="AJB671"/>
      <c r="AJC671"/>
      <c r="AJD671"/>
      <c r="AJE671"/>
      <c r="AJF671"/>
      <c r="AJG671"/>
      <c r="AJH671"/>
      <c r="AJI671"/>
      <c r="AJJ671"/>
      <c r="AJK671"/>
      <c r="AJL671"/>
      <c r="AJM671"/>
      <c r="AJN671"/>
      <c r="AJO671"/>
      <c r="AJP671"/>
      <c r="AJQ671"/>
      <c r="AJR671"/>
      <c r="AJS671"/>
      <c r="AJT671"/>
      <c r="AJU671"/>
      <c r="AJV671"/>
      <c r="AJW671"/>
      <c r="AJX671"/>
      <c r="AJY671"/>
      <c r="AJZ671"/>
      <c r="AKA671"/>
      <c r="AKB671"/>
      <c r="AKC671"/>
      <c r="AKD671"/>
      <c r="AKE671"/>
      <c r="AKF671"/>
      <c r="AKG671"/>
      <c r="AKH671"/>
      <c r="AKI671"/>
      <c r="AKJ671"/>
      <c r="AKK671"/>
      <c r="AKL671"/>
      <c r="AKM671"/>
      <c r="AKN671"/>
      <c r="AKO671"/>
      <c r="AKP671"/>
      <c r="AKQ671"/>
      <c r="AKR671"/>
      <c r="AKS671"/>
      <c r="AKT671"/>
      <c r="AKU671"/>
      <c r="AKV671"/>
      <c r="AKW671"/>
      <c r="AKX671"/>
      <c r="AKY671"/>
      <c r="AKZ671"/>
      <c r="ALA671"/>
      <c r="ALB671"/>
      <c r="ALC671"/>
      <c r="ALD671"/>
      <c r="ALE671"/>
      <c r="ALF671"/>
      <c r="ALG671"/>
      <c r="ALH671"/>
      <c r="ALI671"/>
      <c r="ALJ671"/>
      <c r="ALK671"/>
      <c r="ALL671"/>
      <c r="ALM671"/>
      <c r="ALN671"/>
      <c r="ALO671"/>
      <c r="ALP671"/>
      <c r="ALQ671"/>
      <c r="ALR671"/>
      <c r="ALS671"/>
      <c r="ALT671"/>
      <c r="ALU671"/>
      <c r="ALV671"/>
      <c r="ALW671"/>
      <c r="ALX671"/>
      <c r="ALY671"/>
      <c r="ALZ671"/>
      <c r="AMA671"/>
      <c r="AMB671"/>
      <c r="AMC671"/>
      <c r="AMD671"/>
      <c r="AME671"/>
      <c r="AMF671"/>
      <c r="AMG671"/>
      <c r="AMH671"/>
      <c r="AMI671"/>
      <c r="AMJ671"/>
    </row>
    <row r="672" spans="1:1024" ht="20" customHeight="1" x14ac:dyDescent="0.2">
      <c r="A672"/>
      <c r="B672"/>
      <c r="C672"/>
      <c r="D672"/>
      <c r="E672" s="2"/>
      <c r="F672" s="2"/>
      <c r="G672" s="271"/>
      <c r="H672" s="240"/>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c r="AAA672"/>
      <c r="AAB672"/>
      <c r="AAC672"/>
      <c r="AAD672"/>
      <c r="AAE672"/>
      <c r="AAF672"/>
      <c r="AAG672"/>
      <c r="AAH672"/>
      <c r="AAI672"/>
      <c r="AAJ672"/>
      <c r="AAK672"/>
      <c r="AAL672"/>
      <c r="AAM672"/>
      <c r="AAN672"/>
      <c r="AAO672"/>
      <c r="AAP672"/>
      <c r="AAQ672"/>
      <c r="AAR672"/>
      <c r="AAS672"/>
      <c r="AAT672"/>
      <c r="AAU672"/>
      <c r="AAV672"/>
      <c r="AAW672"/>
      <c r="AAX672"/>
      <c r="AAY672"/>
      <c r="AAZ672"/>
      <c r="ABA672"/>
      <c r="ABB672"/>
      <c r="ABC672"/>
      <c r="ABD672"/>
      <c r="ABE672"/>
      <c r="ABF672"/>
      <c r="ABG672"/>
      <c r="ABH672"/>
      <c r="ABI672"/>
      <c r="ABJ672"/>
      <c r="ABK672"/>
      <c r="ABL672"/>
      <c r="ABM672"/>
      <c r="ABN672"/>
      <c r="ABO672"/>
      <c r="ABP672"/>
      <c r="ABQ672"/>
      <c r="ABR672"/>
      <c r="ABS672"/>
      <c r="ABT672"/>
      <c r="ABU672"/>
      <c r="ABV672"/>
      <c r="ABW672"/>
      <c r="ABX672"/>
      <c r="ABY672"/>
      <c r="ABZ672"/>
      <c r="ACA672"/>
      <c r="ACB672"/>
      <c r="ACC672"/>
      <c r="ACD672"/>
      <c r="ACE672"/>
      <c r="ACF672"/>
      <c r="ACG672"/>
      <c r="ACH672"/>
      <c r="ACI672"/>
      <c r="ACJ672"/>
      <c r="ACK672"/>
      <c r="ACL672"/>
      <c r="ACM672"/>
      <c r="ACN672"/>
      <c r="ACO672"/>
      <c r="ACP672"/>
      <c r="ACQ672"/>
      <c r="ACR672"/>
      <c r="ACS672"/>
      <c r="ACT672"/>
      <c r="ACU672"/>
      <c r="ACV672"/>
      <c r="ACW672"/>
      <c r="ACX672"/>
      <c r="ACY672"/>
      <c r="ACZ672"/>
      <c r="ADA672"/>
      <c r="ADB672"/>
      <c r="ADC672"/>
      <c r="ADD672"/>
      <c r="ADE672"/>
      <c r="ADF672"/>
      <c r="ADG672"/>
      <c r="ADH672"/>
      <c r="ADI672"/>
      <c r="ADJ672"/>
      <c r="ADK672"/>
      <c r="ADL672"/>
      <c r="ADM672"/>
      <c r="ADN672"/>
      <c r="ADO672"/>
      <c r="ADP672"/>
      <c r="ADQ672"/>
      <c r="ADR672"/>
      <c r="ADS672"/>
      <c r="ADT672"/>
      <c r="ADU672"/>
      <c r="ADV672"/>
      <c r="ADW672"/>
      <c r="ADX672"/>
      <c r="ADY672"/>
      <c r="ADZ672"/>
      <c r="AEA672"/>
      <c r="AEB672"/>
      <c r="AEC672"/>
      <c r="AED672"/>
      <c r="AEE672"/>
      <c r="AEF672"/>
      <c r="AEG672"/>
      <c r="AEH672"/>
      <c r="AEI672"/>
      <c r="AEJ672"/>
      <c r="AEK672"/>
      <c r="AEL672"/>
      <c r="AEM672"/>
      <c r="AEN672"/>
      <c r="AEO672"/>
      <c r="AEP672"/>
      <c r="AEQ672"/>
      <c r="AER672"/>
      <c r="AES672"/>
      <c r="AET672"/>
      <c r="AEU672"/>
      <c r="AEV672"/>
      <c r="AEW672"/>
      <c r="AEX672"/>
      <c r="AEY672"/>
      <c r="AEZ672"/>
      <c r="AFA672"/>
      <c r="AFB672"/>
      <c r="AFC672"/>
      <c r="AFD672"/>
      <c r="AFE672"/>
      <c r="AFF672"/>
      <c r="AFG672"/>
      <c r="AFH672"/>
      <c r="AFI672"/>
      <c r="AFJ672"/>
      <c r="AFK672"/>
      <c r="AFL672"/>
      <c r="AFM672"/>
      <c r="AFN672"/>
      <c r="AFO672"/>
      <c r="AFP672"/>
      <c r="AFQ672"/>
      <c r="AFR672"/>
      <c r="AFS672"/>
      <c r="AFT672"/>
      <c r="AFU672"/>
      <c r="AFV672"/>
      <c r="AFW672"/>
      <c r="AFX672"/>
      <c r="AFY672"/>
      <c r="AFZ672"/>
      <c r="AGA672"/>
      <c r="AGB672"/>
      <c r="AGC672"/>
      <c r="AGD672"/>
      <c r="AGE672"/>
      <c r="AGF672"/>
      <c r="AGG672"/>
      <c r="AGH672"/>
      <c r="AGI672"/>
      <c r="AGJ672"/>
      <c r="AGK672"/>
      <c r="AGL672"/>
      <c r="AGM672"/>
      <c r="AGN672"/>
      <c r="AGO672"/>
      <c r="AGP672"/>
      <c r="AGQ672"/>
      <c r="AGR672"/>
      <c r="AGS672"/>
      <c r="AGT672"/>
      <c r="AGU672"/>
      <c r="AGV672"/>
      <c r="AGW672"/>
      <c r="AGX672"/>
      <c r="AGY672"/>
      <c r="AGZ672"/>
      <c r="AHA672"/>
      <c r="AHB672"/>
      <c r="AHC672"/>
      <c r="AHD672"/>
      <c r="AHE672"/>
      <c r="AHF672"/>
      <c r="AHG672"/>
      <c r="AHH672"/>
      <c r="AHI672"/>
      <c r="AHJ672"/>
      <c r="AHK672"/>
      <c r="AHL672"/>
      <c r="AHM672"/>
      <c r="AHN672"/>
      <c r="AHO672"/>
      <c r="AHP672"/>
      <c r="AHQ672"/>
      <c r="AHR672"/>
      <c r="AHS672"/>
      <c r="AHT672"/>
      <c r="AHU672"/>
      <c r="AHV672"/>
      <c r="AHW672"/>
      <c r="AHX672"/>
      <c r="AHY672"/>
      <c r="AHZ672"/>
      <c r="AIA672"/>
      <c r="AIB672"/>
      <c r="AIC672"/>
      <c r="AID672"/>
      <c r="AIE672"/>
      <c r="AIF672"/>
      <c r="AIG672"/>
      <c r="AIH672"/>
      <c r="AII672"/>
      <c r="AIJ672"/>
      <c r="AIK672"/>
      <c r="AIL672"/>
      <c r="AIM672"/>
      <c r="AIN672"/>
      <c r="AIO672"/>
      <c r="AIP672"/>
      <c r="AIQ672"/>
      <c r="AIR672"/>
      <c r="AIS672"/>
      <c r="AIT672"/>
      <c r="AIU672"/>
      <c r="AIV672"/>
      <c r="AIW672"/>
      <c r="AIX672"/>
      <c r="AIY672"/>
      <c r="AIZ672"/>
      <c r="AJA672"/>
      <c r="AJB672"/>
      <c r="AJC672"/>
      <c r="AJD672"/>
      <c r="AJE672"/>
      <c r="AJF672"/>
      <c r="AJG672"/>
      <c r="AJH672"/>
      <c r="AJI672"/>
      <c r="AJJ672"/>
      <c r="AJK672"/>
      <c r="AJL672"/>
      <c r="AJM672"/>
      <c r="AJN672"/>
      <c r="AJO672"/>
      <c r="AJP672"/>
      <c r="AJQ672"/>
      <c r="AJR672"/>
      <c r="AJS672"/>
      <c r="AJT672"/>
      <c r="AJU672"/>
      <c r="AJV672"/>
      <c r="AJW672"/>
      <c r="AJX672"/>
      <c r="AJY672"/>
      <c r="AJZ672"/>
      <c r="AKA672"/>
      <c r="AKB672"/>
      <c r="AKC672"/>
      <c r="AKD672"/>
      <c r="AKE672"/>
      <c r="AKF672"/>
      <c r="AKG672"/>
      <c r="AKH672"/>
      <c r="AKI672"/>
      <c r="AKJ672"/>
      <c r="AKK672"/>
      <c r="AKL672"/>
      <c r="AKM672"/>
      <c r="AKN672"/>
      <c r="AKO672"/>
      <c r="AKP672"/>
      <c r="AKQ672"/>
      <c r="AKR672"/>
      <c r="AKS672"/>
      <c r="AKT672"/>
      <c r="AKU672"/>
      <c r="AKV672"/>
      <c r="AKW672"/>
      <c r="AKX672"/>
      <c r="AKY672"/>
      <c r="AKZ672"/>
      <c r="ALA672"/>
      <c r="ALB672"/>
      <c r="ALC672"/>
      <c r="ALD672"/>
      <c r="ALE672"/>
      <c r="ALF672"/>
      <c r="ALG672"/>
      <c r="ALH672"/>
      <c r="ALI672"/>
      <c r="ALJ672"/>
      <c r="ALK672"/>
      <c r="ALL672"/>
      <c r="ALM672"/>
      <c r="ALN672"/>
      <c r="ALO672"/>
      <c r="ALP672"/>
      <c r="ALQ672"/>
      <c r="ALR672"/>
      <c r="ALS672"/>
      <c r="ALT672"/>
      <c r="ALU672"/>
      <c r="ALV672"/>
      <c r="ALW672"/>
      <c r="ALX672"/>
      <c r="ALY672"/>
      <c r="ALZ672"/>
      <c r="AMA672"/>
      <c r="AMB672"/>
      <c r="AMC672"/>
      <c r="AMD672"/>
      <c r="AME672"/>
      <c r="AMF672"/>
      <c r="AMG672"/>
      <c r="AMH672"/>
      <c r="AMI672"/>
      <c r="AMJ672"/>
    </row>
    <row r="673" spans="1:1024" ht="20" customHeight="1" x14ac:dyDescent="0.2">
      <c r="A673"/>
      <c r="B673"/>
      <c r="C673"/>
      <c r="D673"/>
      <c r="E673" s="2"/>
      <c r="F673" s="2"/>
      <c r="G673" s="271"/>
      <c r="H673" s="240"/>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c r="IW673"/>
      <c r="IX673"/>
      <c r="IY673"/>
      <c r="IZ673"/>
      <c r="JA673"/>
      <c r="JB673"/>
      <c r="JC673"/>
      <c r="JD673"/>
      <c r="JE673"/>
      <c r="JF673"/>
      <c r="JG673"/>
      <c r="JH673"/>
      <c r="JI673"/>
      <c r="JJ673"/>
      <c r="JK673"/>
      <c r="JL673"/>
      <c r="JM673"/>
      <c r="JN673"/>
      <c r="JO673"/>
      <c r="JP673"/>
      <c r="JQ673"/>
      <c r="JR673"/>
      <c r="JS673"/>
      <c r="JT673"/>
      <c r="JU673"/>
      <c r="JV673"/>
      <c r="JW673"/>
      <c r="JX673"/>
      <c r="JY673"/>
      <c r="JZ673"/>
      <c r="KA673"/>
      <c r="KB673"/>
      <c r="KC673"/>
      <c r="KD673"/>
      <c r="KE673"/>
      <c r="KF673"/>
      <c r="KG673"/>
      <c r="KH673"/>
      <c r="KI673"/>
      <c r="KJ673"/>
      <c r="KK673"/>
      <c r="KL673"/>
      <c r="KM673"/>
      <c r="KN673"/>
      <c r="KO673"/>
      <c r="KP673"/>
      <c r="KQ673"/>
      <c r="KR673"/>
      <c r="KS673"/>
      <c r="KT673"/>
      <c r="KU673"/>
      <c r="KV673"/>
      <c r="KW673"/>
      <c r="KX673"/>
      <c r="KY673"/>
      <c r="KZ673"/>
      <c r="LA673"/>
      <c r="LB673"/>
      <c r="LC673"/>
      <c r="LD673"/>
      <c r="LE673"/>
      <c r="LF673"/>
      <c r="LG673"/>
      <c r="LH673"/>
      <c r="LI673"/>
      <c r="LJ673"/>
      <c r="LK673"/>
      <c r="LL673"/>
      <c r="LM673"/>
      <c r="LN673"/>
      <c r="LO673"/>
      <c r="LP673"/>
      <c r="LQ673"/>
      <c r="LR673"/>
      <c r="LS673"/>
      <c r="LT673"/>
      <c r="LU673"/>
      <c r="LV673"/>
      <c r="LW673"/>
      <c r="LX673"/>
      <c r="LY673"/>
      <c r="LZ673"/>
      <c r="MA673"/>
      <c r="MB673"/>
      <c r="MC673"/>
      <c r="MD673"/>
      <c r="ME673"/>
      <c r="MF673"/>
      <c r="MG673"/>
      <c r="MH673"/>
      <c r="MI673"/>
      <c r="MJ673"/>
      <c r="MK673"/>
      <c r="ML673"/>
      <c r="MM673"/>
      <c r="MN673"/>
      <c r="MO673"/>
      <c r="MP673"/>
      <c r="MQ673"/>
      <c r="MR673"/>
      <c r="MS673"/>
      <c r="MT673"/>
      <c r="MU673"/>
      <c r="MV673"/>
      <c r="MW673"/>
      <c r="MX673"/>
      <c r="MY673"/>
      <c r="MZ673"/>
      <c r="NA673"/>
      <c r="NB673"/>
      <c r="NC673"/>
      <c r="ND673"/>
      <c r="NE673"/>
      <c r="NF673"/>
      <c r="NG673"/>
      <c r="NH673"/>
      <c r="NI673"/>
      <c r="NJ673"/>
      <c r="NK673"/>
      <c r="NL673"/>
      <c r="NM673"/>
      <c r="NN673"/>
      <c r="NO673"/>
      <c r="NP673"/>
      <c r="NQ673"/>
      <c r="NR673"/>
      <c r="NS673"/>
      <c r="NT673"/>
      <c r="NU673"/>
      <c r="NV673"/>
      <c r="NW673"/>
      <c r="NX673"/>
      <c r="NY673"/>
      <c r="NZ673"/>
      <c r="OA673"/>
      <c r="OB673"/>
      <c r="OC673"/>
      <c r="OD673"/>
      <c r="OE673"/>
      <c r="OF673"/>
      <c r="OG673"/>
      <c r="OH673"/>
      <c r="OI673"/>
      <c r="OJ673"/>
      <c r="OK673"/>
      <c r="OL673"/>
      <c r="OM673"/>
      <c r="ON673"/>
      <c r="OO673"/>
      <c r="OP673"/>
      <c r="OQ673"/>
      <c r="OR673"/>
      <c r="OS673"/>
      <c r="OT673"/>
      <c r="OU673"/>
      <c r="OV673"/>
      <c r="OW673"/>
      <c r="OX673"/>
      <c r="OY673"/>
      <c r="OZ673"/>
      <c r="PA673"/>
      <c r="PB673"/>
      <c r="PC673"/>
      <c r="PD673"/>
      <c r="PE673"/>
      <c r="PF673"/>
      <c r="PG673"/>
      <c r="PH673"/>
      <c r="PI673"/>
      <c r="PJ673"/>
      <c r="PK673"/>
      <c r="PL673"/>
      <c r="PM673"/>
      <c r="PN673"/>
      <c r="PO673"/>
      <c r="PP673"/>
      <c r="PQ673"/>
      <c r="PR673"/>
      <c r="PS673"/>
      <c r="PT673"/>
      <c r="PU673"/>
      <c r="PV673"/>
      <c r="PW673"/>
      <c r="PX673"/>
      <c r="PY673"/>
      <c r="PZ673"/>
      <c r="QA673"/>
      <c r="QB673"/>
      <c r="QC673"/>
      <c r="QD673"/>
      <c r="QE673"/>
      <c r="QF673"/>
      <c r="QG673"/>
      <c r="QH673"/>
      <c r="QI673"/>
      <c r="QJ673"/>
      <c r="QK673"/>
      <c r="QL673"/>
      <c r="QM673"/>
      <c r="QN673"/>
      <c r="QO673"/>
      <c r="QP673"/>
      <c r="QQ673"/>
      <c r="QR673"/>
      <c r="QS673"/>
      <c r="QT673"/>
      <c r="QU673"/>
      <c r="QV673"/>
      <c r="QW673"/>
      <c r="QX673"/>
      <c r="QY673"/>
      <c r="QZ673"/>
      <c r="RA673"/>
      <c r="RB673"/>
      <c r="RC673"/>
      <c r="RD673"/>
      <c r="RE673"/>
      <c r="RF673"/>
      <c r="RG673"/>
      <c r="RH673"/>
      <c r="RI673"/>
      <c r="RJ673"/>
      <c r="RK673"/>
      <c r="RL673"/>
      <c r="RM673"/>
      <c r="RN673"/>
      <c r="RO673"/>
      <c r="RP673"/>
      <c r="RQ673"/>
      <c r="RR673"/>
      <c r="RS673"/>
      <c r="RT673"/>
      <c r="RU673"/>
      <c r="RV673"/>
      <c r="RW673"/>
      <c r="RX673"/>
      <c r="RY673"/>
      <c r="RZ673"/>
      <c r="SA673"/>
      <c r="SB673"/>
      <c r="SC673"/>
      <c r="SD673"/>
      <c r="SE673"/>
      <c r="SF673"/>
      <c r="SG673"/>
      <c r="SH673"/>
      <c r="SI673"/>
      <c r="SJ673"/>
      <c r="SK673"/>
      <c r="SL673"/>
      <c r="SM673"/>
      <c r="SN673"/>
      <c r="SO673"/>
      <c r="SP673"/>
      <c r="SQ673"/>
      <c r="SR673"/>
      <c r="SS673"/>
      <c r="ST673"/>
      <c r="SU673"/>
      <c r="SV673"/>
      <c r="SW673"/>
      <c r="SX673"/>
      <c r="SY673"/>
      <c r="SZ673"/>
      <c r="TA673"/>
      <c r="TB673"/>
      <c r="TC673"/>
      <c r="TD673"/>
      <c r="TE673"/>
      <c r="TF673"/>
      <c r="TG673"/>
      <c r="TH673"/>
      <c r="TI673"/>
      <c r="TJ673"/>
      <c r="TK673"/>
      <c r="TL673"/>
      <c r="TM673"/>
      <c r="TN673"/>
      <c r="TO673"/>
      <c r="TP673"/>
      <c r="TQ673"/>
      <c r="TR673"/>
      <c r="TS673"/>
      <c r="TT673"/>
      <c r="TU673"/>
      <c r="TV673"/>
      <c r="TW673"/>
      <c r="TX673"/>
      <c r="TY673"/>
      <c r="TZ673"/>
      <c r="UA673"/>
      <c r="UB673"/>
      <c r="UC673"/>
      <c r="UD673"/>
      <c r="UE673"/>
      <c r="UF673"/>
      <c r="UG673"/>
      <c r="UH673"/>
      <c r="UI673"/>
      <c r="UJ673"/>
      <c r="UK673"/>
      <c r="UL673"/>
      <c r="UM673"/>
      <c r="UN673"/>
      <c r="UO673"/>
      <c r="UP673"/>
      <c r="UQ673"/>
      <c r="UR673"/>
      <c r="US673"/>
      <c r="UT673"/>
      <c r="UU673"/>
      <c r="UV673"/>
      <c r="UW673"/>
      <c r="UX673"/>
      <c r="UY673"/>
      <c r="UZ673"/>
      <c r="VA673"/>
      <c r="VB673"/>
      <c r="VC673"/>
      <c r="VD673"/>
      <c r="VE673"/>
      <c r="VF673"/>
      <c r="VG673"/>
      <c r="VH673"/>
      <c r="VI673"/>
      <c r="VJ673"/>
      <c r="VK673"/>
      <c r="VL673"/>
      <c r="VM673"/>
      <c r="VN673"/>
      <c r="VO673"/>
      <c r="VP673"/>
      <c r="VQ673"/>
      <c r="VR673"/>
      <c r="VS673"/>
      <c r="VT673"/>
      <c r="VU673"/>
      <c r="VV673"/>
      <c r="VW673"/>
      <c r="VX673"/>
      <c r="VY673"/>
      <c r="VZ673"/>
      <c r="WA673"/>
      <c r="WB673"/>
      <c r="WC673"/>
      <c r="WD673"/>
      <c r="WE673"/>
      <c r="WF673"/>
      <c r="WG673"/>
      <c r="WH673"/>
      <c r="WI673"/>
      <c r="WJ673"/>
      <c r="WK673"/>
      <c r="WL673"/>
      <c r="WM673"/>
      <c r="WN673"/>
      <c r="WO673"/>
      <c r="WP673"/>
      <c r="WQ673"/>
      <c r="WR673"/>
      <c r="WS673"/>
      <c r="WT673"/>
      <c r="WU673"/>
      <c r="WV673"/>
      <c r="WW673"/>
      <c r="WX673"/>
      <c r="WY673"/>
      <c r="WZ673"/>
      <c r="XA673"/>
      <c r="XB673"/>
      <c r="XC673"/>
      <c r="XD673"/>
      <c r="XE673"/>
      <c r="XF673"/>
      <c r="XG673"/>
      <c r="XH673"/>
      <c r="XI673"/>
      <c r="XJ673"/>
      <c r="XK673"/>
      <c r="XL673"/>
      <c r="XM673"/>
      <c r="XN673"/>
      <c r="XO673"/>
      <c r="XP673"/>
      <c r="XQ673"/>
      <c r="XR673"/>
      <c r="XS673"/>
      <c r="XT673"/>
      <c r="XU673"/>
      <c r="XV673"/>
      <c r="XW673"/>
      <c r="XX673"/>
      <c r="XY673"/>
      <c r="XZ673"/>
      <c r="YA673"/>
      <c r="YB673"/>
      <c r="YC673"/>
      <c r="YD673"/>
      <c r="YE673"/>
      <c r="YF673"/>
      <c r="YG673"/>
      <c r="YH673"/>
      <c r="YI673"/>
      <c r="YJ673"/>
      <c r="YK673"/>
      <c r="YL673"/>
      <c r="YM673"/>
      <c r="YN673"/>
      <c r="YO673"/>
      <c r="YP673"/>
      <c r="YQ673"/>
      <c r="YR673"/>
      <c r="YS673"/>
      <c r="YT673"/>
      <c r="YU673"/>
      <c r="YV673"/>
      <c r="YW673"/>
      <c r="YX673"/>
      <c r="YY673"/>
      <c r="YZ673"/>
      <c r="ZA673"/>
      <c r="ZB673"/>
      <c r="ZC673"/>
      <c r="ZD673"/>
      <c r="ZE673"/>
      <c r="ZF673"/>
      <c r="ZG673"/>
      <c r="ZH673"/>
      <c r="ZI673"/>
      <c r="ZJ673"/>
      <c r="ZK673"/>
      <c r="ZL673"/>
      <c r="ZM673"/>
      <c r="ZN673"/>
      <c r="ZO673"/>
      <c r="ZP673"/>
      <c r="ZQ673"/>
      <c r="ZR673"/>
      <c r="ZS673"/>
      <c r="ZT673"/>
      <c r="ZU673"/>
      <c r="ZV673"/>
      <c r="ZW673"/>
      <c r="ZX673"/>
      <c r="ZY673"/>
      <c r="ZZ673"/>
      <c r="AAA673"/>
      <c r="AAB673"/>
      <c r="AAC673"/>
      <c r="AAD673"/>
      <c r="AAE673"/>
      <c r="AAF673"/>
      <c r="AAG673"/>
      <c r="AAH673"/>
      <c r="AAI673"/>
      <c r="AAJ673"/>
      <c r="AAK673"/>
      <c r="AAL673"/>
      <c r="AAM673"/>
      <c r="AAN673"/>
      <c r="AAO673"/>
      <c r="AAP673"/>
      <c r="AAQ673"/>
      <c r="AAR673"/>
      <c r="AAS673"/>
      <c r="AAT673"/>
      <c r="AAU673"/>
      <c r="AAV673"/>
      <c r="AAW673"/>
      <c r="AAX673"/>
      <c r="AAY673"/>
      <c r="AAZ673"/>
      <c r="ABA673"/>
      <c r="ABB673"/>
      <c r="ABC673"/>
      <c r="ABD673"/>
      <c r="ABE673"/>
      <c r="ABF673"/>
      <c r="ABG673"/>
      <c r="ABH673"/>
      <c r="ABI673"/>
      <c r="ABJ673"/>
      <c r="ABK673"/>
      <c r="ABL673"/>
      <c r="ABM673"/>
      <c r="ABN673"/>
      <c r="ABO673"/>
      <c r="ABP673"/>
      <c r="ABQ673"/>
      <c r="ABR673"/>
      <c r="ABS673"/>
      <c r="ABT673"/>
      <c r="ABU673"/>
      <c r="ABV673"/>
      <c r="ABW673"/>
      <c r="ABX673"/>
      <c r="ABY673"/>
      <c r="ABZ673"/>
      <c r="ACA673"/>
      <c r="ACB673"/>
      <c r="ACC673"/>
      <c r="ACD673"/>
      <c r="ACE673"/>
      <c r="ACF673"/>
      <c r="ACG673"/>
      <c r="ACH673"/>
      <c r="ACI673"/>
      <c r="ACJ673"/>
      <c r="ACK673"/>
      <c r="ACL673"/>
      <c r="ACM673"/>
      <c r="ACN673"/>
      <c r="ACO673"/>
      <c r="ACP673"/>
      <c r="ACQ673"/>
      <c r="ACR673"/>
      <c r="ACS673"/>
      <c r="ACT673"/>
      <c r="ACU673"/>
      <c r="ACV673"/>
      <c r="ACW673"/>
      <c r="ACX673"/>
      <c r="ACY673"/>
      <c r="ACZ673"/>
      <c r="ADA673"/>
      <c r="ADB673"/>
      <c r="ADC673"/>
      <c r="ADD673"/>
      <c r="ADE673"/>
      <c r="ADF673"/>
      <c r="ADG673"/>
      <c r="ADH673"/>
      <c r="ADI673"/>
      <c r="ADJ673"/>
      <c r="ADK673"/>
      <c r="ADL673"/>
      <c r="ADM673"/>
      <c r="ADN673"/>
      <c r="ADO673"/>
      <c r="ADP673"/>
      <c r="ADQ673"/>
      <c r="ADR673"/>
      <c r="ADS673"/>
      <c r="ADT673"/>
      <c r="ADU673"/>
      <c r="ADV673"/>
      <c r="ADW673"/>
      <c r="ADX673"/>
      <c r="ADY673"/>
      <c r="ADZ673"/>
      <c r="AEA673"/>
      <c r="AEB673"/>
      <c r="AEC673"/>
      <c r="AED673"/>
      <c r="AEE673"/>
      <c r="AEF673"/>
      <c r="AEG673"/>
      <c r="AEH673"/>
      <c r="AEI673"/>
      <c r="AEJ673"/>
      <c r="AEK673"/>
      <c r="AEL673"/>
      <c r="AEM673"/>
      <c r="AEN673"/>
      <c r="AEO673"/>
      <c r="AEP673"/>
      <c r="AEQ673"/>
      <c r="AER673"/>
      <c r="AES673"/>
      <c r="AET673"/>
      <c r="AEU673"/>
      <c r="AEV673"/>
      <c r="AEW673"/>
      <c r="AEX673"/>
      <c r="AEY673"/>
      <c r="AEZ673"/>
      <c r="AFA673"/>
      <c r="AFB673"/>
      <c r="AFC673"/>
      <c r="AFD673"/>
      <c r="AFE673"/>
      <c r="AFF673"/>
      <c r="AFG673"/>
      <c r="AFH673"/>
      <c r="AFI673"/>
      <c r="AFJ673"/>
      <c r="AFK673"/>
      <c r="AFL673"/>
      <c r="AFM673"/>
      <c r="AFN673"/>
      <c r="AFO673"/>
      <c r="AFP673"/>
      <c r="AFQ673"/>
      <c r="AFR673"/>
      <c r="AFS673"/>
      <c r="AFT673"/>
      <c r="AFU673"/>
      <c r="AFV673"/>
      <c r="AFW673"/>
      <c r="AFX673"/>
      <c r="AFY673"/>
      <c r="AFZ673"/>
      <c r="AGA673"/>
      <c r="AGB673"/>
      <c r="AGC673"/>
      <c r="AGD673"/>
      <c r="AGE673"/>
      <c r="AGF673"/>
      <c r="AGG673"/>
      <c r="AGH673"/>
      <c r="AGI673"/>
      <c r="AGJ673"/>
      <c r="AGK673"/>
      <c r="AGL673"/>
      <c r="AGM673"/>
      <c r="AGN673"/>
      <c r="AGO673"/>
      <c r="AGP673"/>
      <c r="AGQ673"/>
      <c r="AGR673"/>
      <c r="AGS673"/>
      <c r="AGT673"/>
      <c r="AGU673"/>
      <c r="AGV673"/>
      <c r="AGW673"/>
      <c r="AGX673"/>
      <c r="AGY673"/>
      <c r="AGZ673"/>
      <c r="AHA673"/>
      <c r="AHB673"/>
      <c r="AHC673"/>
      <c r="AHD673"/>
      <c r="AHE673"/>
      <c r="AHF673"/>
      <c r="AHG673"/>
      <c r="AHH673"/>
      <c r="AHI673"/>
      <c r="AHJ673"/>
      <c r="AHK673"/>
      <c r="AHL673"/>
      <c r="AHM673"/>
      <c r="AHN673"/>
      <c r="AHO673"/>
      <c r="AHP673"/>
      <c r="AHQ673"/>
      <c r="AHR673"/>
      <c r="AHS673"/>
      <c r="AHT673"/>
      <c r="AHU673"/>
      <c r="AHV673"/>
      <c r="AHW673"/>
      <c r="AHX673"/>
      <c r="AHY673"/>
      <c r="AHZ673"/>
      <c r="AIA673"/>
      <c r="AIB673"/>
      <c r="AIC673"/>
      <c r="AID673"/>
      <c r="AIE673"/>
      <c r="AIF673"/>
      <c r="AIG673"/>
      <c r="AIH673"/>
      <c r="AII673"/>
      <c r="AIJ673"/>
      <c r="AIK673"/>
      <c r="AIL673"/>
      <c r="AIM673"/>
      <c r="AIN673"/>
      <c r="AIO673"/>
      <c r="AIP673"/>
      <c r="AIQ673"/>
      <c r="AIR673"/>
      <c r="AIS673"/>
      <c r="AIT673"/>
      <c r="AIU673"/>
      <c r="AIV673"/>
      <c r="AIW673"/>
      <c r="AIX673"/>
      <c r="AIY673"/>
      <c r="AIZ673"/>
      <c r="AJA673"/>
      <c r="AJB673"/>
      <c r="AJC673"/>
      <c r="AJD673"/>
      <c r="AJE673"/>
      <c r="AJF673"/>
      <c r="AJG673"/>
      <c r="AJH673"/>
      <c r="AJI673"/>
      <c r="AJJ673"/>
      <c r="AJK673"/>
      <c r="AJL673"/>
      <c r="AJM673"/>
      <c r="AJN673"/>
      <c r="AJO673"/>
      <c r="AJP673"/>
      <c r="AJQ673"/>
      <c r="AJR673"/>
      <c r="AJS673"/>
      <c r="AJT673"/>
      <c r="AJU673"/>
      <c r="AJV673"/>
      <c r="AJW673"/>
      <c r="AJX673"/>
      <c r="AJY673"/>
      <c r="AJZ673"/>
      <c r="AKA673"/>
      <c r="AKB673"/>
      <c r="AKC673"/>
      <c r="AKD673"/>
      <c r="AKE673"/>
      <c r="AKF673"/>
      <c r="AKG673"/>
      <c r="AKH673"/>
      <c r="AKI673"/>
      <c r="AKJ673"/>
      <c r="AKK673"/>
      <c r="AKL673"/>
      <c r="AKM673"/>
      <c r="AKN673"/>
      <c r="AKO673"/>
      <c r="AKP673"/>
      <c r="AKQ673"/>
      <c r="AKR673"/>
      <c r="AKS673"/>
      <c r="AKT673"/>
      <c r="AKU673"/>
      <c r="AKV673"/>
      <c r="AKW673"/>
      <c r="AKX673"/>
      <c r="AKY673"/>
      <c r="AKZ673"/>
      <c r="ALA673"/>
      <c r="ALB673"/>
      <c r="ALC673"/>
      <c r="ALD673"/>
      <c r="ALE673"/>
      <c r="ALF673"/>
      <c r="ALG673"/>
      <c r="ALH673"/>
      <c r="ALI673"/>
      <c r="ALJ673"/>
      <c r="ALK673"/>
      <c r="ALL673"/>
      <c r="ALM673"/>
      <c r="ALN673"/>
      <c r="ALO673"/>
      <c r="ALP673"/>
      <c r="ALQ673"/>
      <c r="ALR673"/>
      <c r="ALS673"/>
      <c r="ALT673"/>
      <c r="ALU673"/>
      <c r="ALV673"/>
      <c r="ALW673"/>
      <c r="ALX673"/>
      <c r="ALY673"/>
      <c r="ALZ673"/>
      <c r="AMA673"/>
      <c r="AMB673"/>
      <c r="AMC673"/>
      <c r="AMD673"/>
      <c r="AME673"/>
      <c r="AMF673"/>
      <c r="AMG673"/>
      <c r="AMH673"/>
      <c r="AMI673"/>
      <c r="AMJ673"/>
    </row>
    <row r="674" spans="1:1024" ht="20" customHeight="1" x14ac:dyDescent="0.2">
      <c r="A674"/>
      <c r="B674"/>
      <c r="C674"/>
      <c r="D674"/>
      <c r="E674" s="2"/>
      <c r="F674" s="2"/>
      <c r="G674" s="271"/>
      <c r="H674" s="240"/>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c r="IW674"/>
      <c r="IX674"/>
      <c r="IY674"/>
      <c r="IZ674"/>
      <c r="JA674"/>
      <c r="JB674"/>
      <c r="JC674"/>
      <c r="JD674"/>
      <c r="JE674"/>
      <c r="JF674"/>
      <c r="JG674"/>
      <c r="JH674"/>
      <c r="JI674"/>
      <c r="JJ674"/>
      <c r="JK674"/>
      <c r="JL674"/>
      <c r="JM674"/>
      <c r="JN674"/>
      <c r="JO674"/>
      <c r="JP674"/>
      <c r="JQ674"/>
      <c r="JR674"/>
      <c r="JS674"/>
      <c r="JT674"/>
      <c r="JU674"/>
      <c r="JV674"/>
      <c r="JW674"/>
      <c r="JX674"/>
      <c r="JY674"/>
      <c r="JZ674"/>
      <c r="KA674"/>
      <c r="KB674"/>
      <c r="KC674"/>
      <c r="KD674"/>
      <c r="KE674"/>
      <c r="KF674"/>
      <c r="KG674"/>
      <c r="KH674"/>
      <c r="KI674"/>
      <c r="KJ674"/>
      <c r="KK674"/>
      <c r="KL674"/>
      <c r="KM674"/>
      <c r="KN674"/>
      <c r="KO674"/>
      <c r="KP674"/>
      <c r="KQ674"/>
      <c r="KR674"/>
      <c r="KS674"/>
      <c r="KT674"/>
      <c r="KU674"/>
      <c r="KV674"/>
      <c r="KW674"/>
      <c r="KX674"/>
      <c r="KY674"/>
      <c r="KZ674"/>
      <c r="LA674"/>
      <c r="LB674"/>
      <c r="LC674"/>
      <c r="LD674"/>
      <c r="LE674"/>
      <c r="LF674"/>
      <c r="LG674"/>
      <c r="LH674"/>
      <c r="LI674"/>
      <c r="LJ674"/>
      <c r="LK674"/>
      <c r="LL674"/>
      <c r="LM674"/>
      <c r="LN674"/>
      <c r="LO674"/>
      <c r="LP674"/>
      <c r="LQ674"/>
      <c r="LR674"/>
      <c r="LS674"/>
      <c r="LT674"/>
      <c r="LU674"/>
      <c r="LV674"/>
      <c r="LW674"/>
      <c r="LX674"/>
      <c r="LY674"/>
      <c r="LZ674"/>
      <c r="MA674"/>
      <c r="MB674"/>
      <c r="MC674"/>
      <c r="MD674"/>
      <c r="ME674"/>
      <c r="MF674"/>
      <c r="MG674"/>
      <c r="MH674"/>
      <c r="MI674"/>
      <c r="MJ674"/>
      <c r="MK674"/>
      <c r="ML674"/>
      <c r="MM674"/>
      <c r="MN674"/>
      <c r="MO674"/>
      <c r="MP674"/>
      <c r="MQ674"/>
      <c r="MR674"/>
      <c r="MS674"/>
      <c r="MT674"/>
      <c r="MU674"/>
      <c r="MV674"/>
      <c r="MW674"/>
      <c r="MX674"/>
      <c r="MY674"/>
      <c r="MZ674"/>
      <c r="NA674"/>
      <c r="NB674"/>
      <c r="NC674"/>
      <c r="ND674"/>
      <c r="NE674"/>
      <c r="NF674"/>
      <c r="NG674"/>
      <c r="NH674"/>
      <c r="NI674"/>
      <c r="NJ674"/>
      <c r="NK674"/>
      <c r="NL674"/>
      <c r="NM674"/>
      <c r="NN674"/>
      <c r="NO674"/>
      <c r="NP674"/>
      <c r="NQ674"/>
      <c r="NR674"/>
      <c r="NS674"/>
      <c r="NT674"/>
      <c r="NU674"/>
      <c r="NV674"/>
      <c r="NW674"/>
      <c r="NX674"/>
      <c r="NY674"/>
      <c r="NZ674"/>
      <c r="OA674"/>
      <c r="OB674"/>
      <c r="OC674"/>
      <c r="OD674"/>
      <c r="OE674"/>
      <c r="OF674"/>
      <c r="OG674"/>
      <c r="OH674"/>
      <c r="OI674"/>
      <c r="OJ674"/>
      <c r="OK674"/>
      <c r="OL674"/>
      <c r="OM674"/>
      <c r="ON674"/>
      <c r="OO674"/>
      <c r="OP674"/>
      <c r="OQ674"/>
      <c r="OR674"/>
      <c r="OS674"/>
      <c r="OT674"/>
      <c r="OU674"/>
      <c r="OV674"/>
      <c r="OW674"/>
      <c r="OX674"/>
      <c r="OY674"/>
      <c r="OZ674"/>
      <c r="PA674"/>
      <c r="PB674"/>
      <c r="PC674"/>
      <c r="PD674"/>
      <c r="PE674"/>
      <c r="PF674"/>
      <c r="PG674"/>
      <c r="PH674"/>
      <c r="PI674"/>
      <c r="PJ674"/>
      <c r="PK674"/>
      <c r="PL674"/>
      <c r="PM674"/>
      <c r="PN674"/>
      <c r="PO674"/>
      <c r="PP674"/>
      <c r="PQ674"/>
      <c r="PR674"/>
      <c r="PS674"/>
      <c r="PT674"/>
      <c r="PU674"/>
      <c r="PV674"/>
      <c r="PW674"/>
      <c r="PX674"/>
      <c r="PY674"/>
      <c r="PZ674"/>
      <c r="QA674"/>
      <c r="QB674"/>
      <c r="QC674"/>
      <c r="QD674"/>
      <c r="QE674"/>
      <c r="QF674"/>
      <c r="QG674"/>
      <c r="QH674"/>
      <c r="QI674"/>
      <c r="QJ674"/>
      <c r="QK674"/>
      <c r="QL674"/>
      <c r="QM674"/>
      <c r="QN674"/>
      <c r="QO674"/>
      <c r="QP674"/>
      <c r="QQ674"/>
      <c r="QR674"/>
      <c r="QS674"/>
      <c r="QT674"/>
      <c r="QU674"/>
      <c r="QV674"/>
      <c r="QW674"/>
      <c r="QX674"/>
      <c r="QY674"/>
      <c r="QZ674"/>
      <c r="RA674"/>
      <c r="RB674"/>
      <c r="RC674"/>
      <c r="RD674"/>
      <c r="RE674"/>
      <c r="RF674"/>
      <c r="RG674"/>
      <c r="RH674"/>
      <c r="RI674"/>
      <c r="RJ674"/>
      <c r="RK674"/>
      <c r="RL674"/>
      <c r="RM674"/>
      <c r="RN674"/>
      <c r="RO674"/>
      <c r="RP674"/>
      <c r="RQ674"/>
      <c r="RR674"/>
      <c r="RS674"/>
      <c r="RT674"/>
      <c r="RU674"/>
      <c r="RV674"/>
      <c r="RW674"/>
      <c r="RX674"/>
      <c r="RY674"/>
      <c r="RZ674"/>
      <c r="SA674"/>
      <c r="SB674"/>
      <c r="SC674"/>
      <c r="SD674"/>
      <c r="SE674"/>
      <c r="SF674"/>
      <c r="SG674"/>
      <c r="SH674"/>
      <c r="SI674"/>
      <c r="SJ674"/>
      <c r="SK674"/>
      <c r="SL674"/>
      <c r="SM674"/>
      <c r="SN674"/>
      <c r="SO674"/>
      <c r="SP674"/>
      <c r="SQ674"/>
      <c r="SR674"/>
      <c r="SS674"/>
      <c r="ST674"/>
      <c r="SU674"/>
      <c r="SV674"/>
      <c r="SW674"/>
      <c r="SX674"/>
      <c r="SY674"/>
      <c r="SZ674"/>
      <c r="TA674"/>
      <c r="TB674"/>
      <c r="TC674"/>
      <c r="TD674"/>
      <c r="TE674"/>
      <c r="TF674"/>
      <c r="TG674"/>
      <c r="TH674"/>
      <c r="TI674"/>
      <c r="TJ674"/>
      <c r="TK674"/>
      <c r="TL674"/>
      <c r="TM674"/>
      <c r="TN674"/>
      <c r="TO674"/>
      <c r="TP674"/>
      <c r="TQ674"/>
      <c r="TR674"/>
      <c r="TS674"/>
      <c r="TT674"/>
      <c r="TU674"/>
      <c r="TV674"/>
      <c r="TW674"/>
      <c r="TX674"/>
      <c r="TY674"/>
      <c r="TZ674"/>
      <c r="UA674"/>
      <c r="UB674"/>
      <c r="UC674"/>
      <c r="UD674"/>
      <c r="UE674"/>
      <c r="UF674"/>
      <c r="UG674"/>
      <c r="UH674"/>
      <c r="UI674"/>
      <c r="UJ674"/>
      <c r="UK674"/>
      <c r="UL674"/>
      <c r="UM674"/>
      <c r="UN674"/>
      <c r="UO674"/>
      <c r="UP674"/>
      <c r="UQ674"/>
      <c r="UR674"/>
      <c r="US674"/>
      <c r="UT674"/>
      <c r="UU674"/>
      <c r="UV674"/>
      <c r="UW674"/>
      <c r="UX674"/>
      <c r="UY674"/>
      <c r="UZ674"/>
      <c r="VA674"/>
      <c r="VB674"/>
      <c r="VC674"/>
      <c r="VD674"/>
      <c r="VE674"/>
      <c r="VF674"/>
      <c r="VG674"/>
      <c r="VH674"/>
      <c r="VI674"/>
      <c r="VJ674"/>
      <c r="VK674"/>
      <c r="VL674"/>
      <c r="VM674"/>
      <c r="VN674"/>
      <c r="VO674"/>
      <c r="VP674"/>
      <c r="VQ674"/>
      <c r="VR674"/>
      <c r="VS674"/>
      <c r="VT674"/>
      <c r="VU674"/>
      <c r="VV674"/>
      <c r="VW674"/>
      <c r="VX674"/>
      <c r="VY674"/>
      <c r="VZ674"/>
      <c r="WA674"/>
      <c r="WB674"/>
      <c r="WC674"/>
      <c r="WD674"/>
      <c r="WE674"/>
      <c r="WF674"/>
      <c r="WG674"/>
      <c r="WH674"/>
      <c r="WI674"/>
      <c r="WJ674"/>
      <c r="WK674"/>
      <c r="WL674"/>
      <c r="WM674"/>
      <c r="WN674"/>
      <c r="WO674"/>
      <c r="WP674"/>
      <c r="WQ674"/>
      <c r="WR674"/>
      <c r="WS674"/>
      <c r="WT674"/>
      <c r="WU674"/>
      <c r="WV674"/>
      <c r="WW674"/>
      <c r="WX674"/>
      <c r="WY674"/>
      <c r="WZ674"/>
      <c r="XA674"/>
      <c r="XB674"/>
      <c r="XC674"/>
      <c r="XD674"/>
      <c r="XE674"/>
      <c r="XF674"/>
      <c r="XG674"/>
      <c r="XH674"/>
      <c r="XI674"/>
      <c r="XJ674"/>
      <c r="XK674"/>
      <c r="XL674"/>
      <c r="XM674"/>
      <c r="XN674"/>
      <c r="XO674"/>
      <c r="XP674"/>
      <c r="XQ674"/>
      <c r="XR674"/>
      <c r="XS674"/>
      <c r="XT674"/>
      <c r="XU674"/>
      <c r="XV674"/>
      <c r="XW674"/>
      <c r="XX674"/>
      <c r="XY674"/>
      <c r="XZ674"/>
      <c r="YA674"/>
      <c r="YB674"/>
      <c r="YC674"/>
      <c r="YD674"/>
      <c r="YE674"/>
      <c r="YF674"/>
      <c r="YG674"/>
      <c r="YH674"/>
      <c r="YI674"/>
      <c r="YJ674"/>
      <c r="YK674"/>
      <c r="YL674"/>
      <c r="YM674"/>
      <c r="YN674"/>
      <c r="YO674"/>
      <c r="YP674"/>
      <c r="YQ674"/>
      <c r="YR674"/>
      <c r="YS674"/>
      <c r="YT674"/>
      <c r="YU674"/>
      <c r="YV674"/>
      <c r="YW674"/>
      <c r="YX674"/>
      <c r="YY674"/>
      <c r="YZ674"/>
      <c r="ZA674"/>
      <c r="ZB674"/>
      <c r="ZC674"/>
      <c r="ZD674"/>
      <c r="ZE674"/>
      <c r="ZF674"/>
      <c r="ZG674"/>
      <c r="ZH674"/>
      <c r="ZI674"/>
      <c r="ZJ674"/>
      <c r="ZK674"/>
      <c r="ZL674"/>
      <c r="ZM674"/>
      <c r="ZN674"/>
      <c r="ZO674"/>
      <c r="ZP674"/>
      <c r="ZQ674"/>
      <c r="ZR674"/>
      <c r="ZS674"/>
      <c r="ZT674"/>
      <c r="ZU674"/>
      <c r="ZV674"/>
      <c r="ZW674"/>
      <c r="ZX674"/>
      <c r="ZY674"/>
      <c r="ZZ674"/>
      <c r="AAA674"/>
      <c r="AAB674"/>
      <c r="AAC674"/>
      <c r="AAD674"/>
      <c r="AAE674"/>
      <c r="AAF674"/>
      <c r="AAG674"/>
      <c r="AAH674"/>
      <c r="AAI674"/>
      <c r="AAJ674"/>
      <c r="AAK674"/>
      <c r="AAL674"/>
      <c r="AAM674"/>
      <c r="AAN674"/>
      <c r="AAO674"/>
      <c r="AAP674"/>
      <c r="AAQ674"/>
      <c r="AAR674"/>
      <c r="AAS674"/>
      <c r="AAT674"/>
      <c r="AAU674"/>
      <c r="AAV674"/>
      <c r="AAW674"/>
      <c r="AAX674"/>
      <c r="AAY674"/>
      <c r="AAZ674"/>
      <c r="ABA674"/>
      <c r="ABB674"/>
      <c r="ABC674"/>
      <c r="ABD674"/>
      <c r="ABE674"/>
      <c r="ABF674"/>
      <c r="ABG674"/>
      <c r="ABH674"/>
      <c r="ABI674"/>
      <c r="ABJ674"/>
      <c r="ABK674"/>
      <c r="ABL674"/>
      <c r="ABM674"/>
      <c r="ABN674"/>
      <c r="ABO674"/>
      <c r="ABP674"/>
      <c r="ABQ674"/>
      <c r="ABR674"/>
      <c r="ABS674"/>
      <c r="ABT674"/>
      <c r="ABU674"/>
      <c r="ABV674"/>
      <c r="ABW674"/>
      <c r="ABX674"/>
      <c r="ABY674"/>
      <c r="ABZ674"/>
      <c r="ACA674"/>
      <c r="ACB674"/>
      <c r="ACC674"/>
      <c r="ACD674"/>
      <c r="ACE674"/>
      <c r="ACF674"/>
      <c r="ACG674"/>
      <c r="ACH674"/>
      <c r="ACI674"/>
      <c r="ACJ674"/>
      <c r="ACK674"/>
      <c r="ACL674"/>
      <c r="ACM674"/>
      <c r="ACN674"/>
      <c r="ACO674"/>
      <c r="ACP674"/>
      <c r="ACQ674"/>
      <c r="ACR674"/>
      <c r="ACS674"/>
      <c r="ACT674"/>
      <c r="ACU674"/>
      <c r="ACV674"/>
      <c r="ACW674"/>
      <c r="ACX674"/>
      <c r="ACY674"/>
      <c r="ACZ674"/>
      <c r="ADA674"/>
      <c r="ADB674"/>
      <c r="ADC674"/>
      <c r="ADD674"/>
      <c r="ADE674"/>
      <c r="ADF674"/>
      <c r="ADG674"/>
      <c r="ADH674"/>
      <c r="ADI674"/>
      <c r="ADJ674"/>
      <c r="ADK674"/>
      <c r="ADL674"/>
      <c r="ADM674"/>
      <c r="ADN674"/>
      <c r="ADO674"/>
      <c r="ADP674"/>
      <c r="ADQ674"/>
      <c r="ADR674"/>
      <c r="ADS674"/>
      <c r="ADT674"/>
      <c r="ADU674"/>
      <c r="ADV674"/>
      <c r="ADW674"/>
      <c r="ADX674"/>
      <c r="ADY674"/>
      <c r="ADZ674"/>
      <c r="AEA674"/>
      <c r="AEB674"/>
      <c r="AEC674"/>
      <c r="AED674"/>
      <c r="AEE674"/>
      <c r="AEF674"/>
      <c r="AEG674"/>
      <c r="AEH674"/>
      <c r="AEI674"/>
      <c r="AEJ674"/>
      <c r="AEK674"/>
      <c r="AEL674"/>
      <c r="AEM674"/>
      <c r="AEN674"/>
      <c r="AEO674"/>
      <c r="AEP674"/>
      <c r="AEQ674"/>
      <c r="AER674"/>
      <c r="AES674"/>
      <c r="AET674"/>
      <c r="AEU674"/>
      <c r="AEV674"/>
      <c r="AEW674"/>
      <c r="AEX674"/>
      <c r="AEY674"/>
      <c r="AEZ674"/>
      <c r="AFA674"/>
      <c r="AFB674"/>
      <c r="AFC674"/>
      <c r="AFD674"/>
      <c r="AFE674"/>
      <c r="AFF674"/>
      <c r="AFG674"/>
      <c r="AFH674"/>
      <c r="AFI674"/>
      <c r="AFJ674"/>
      <c r="AFK674"/>
      <c r="AFL674"/>
      <c r="AFM674"/>
      <c r="AFN674"/>
      <c r="AFO674"/>
      <c r="AFP674"/>
      <c r="AFQ674"/>
      <c r="AFR674"/>
      <c r="AFS674"/>
      <c r="AFT674"/>
      <c r="AFU674"/>
      <c r="AFV674"/>
      <c r="AFW674"/>
      <c r="AFX674"/>
      <c r="AFY674"/>
      <c r="AFZ674"/>
      <c r="AGA674"/>
      <c r="AGB674"/>
      <c r="AGC674"/>
      <c r="AGD674"/>
      <c r="AGE674"/>
      <c r="AGF674"/>
      <c r="AGG674"/>
      <c r="AGH674"/>
      <c r="AGI674"/>
      <c r="AGJ674"/>
      <c r="AGK674"/>
      <c r="AGL674"/>
      <c r="AGM674"/>
      <c r="AGN674"/>
      <c r="AGO674"/>
      <c r="AGP674"/>
      <c r="AGQ674"/>
      <c r="AGR674"/>
      <c r="AGS674"/>
      <c r="AGT674"/>
      <c r="AGU674"/>
      <c r="AGV674"/>
      <c r="AGW674"/>
      <c r="AGX674"/>
      <c r="AGY674"/>
      <c r="AGZ674"/>
      <c r="AHA674"/>
      <c r="AHB674"/>
      <c r="AHC674"/>
      <c r="AHD674"/>
      <c r="AHE674"/>
      <c r="AHF674"/>
      <c r="AHG674"/>
      <c r="AHH674"/>
      <c r="AHI674"/>
      <c r="AHJ674"/>
      <c r="AHK674"/>
      <c r="AHL674"/>
      <c r="AHM674"/>
      <c r="AHN674"/>
      <c r="AHO674"/>
      <c r="AHP674"/>
      <c r="AHQ674"/>
      <c r="AHR674"/>
      <c r="AHS674"/>
      <c r="AHT674"/>
      <c r="AHU674"/>
      <c r="AHV674"/>
      <c r="AHW674"/>
      <c r="AHX674"/>
      <c r="AHY674"/>
      <c r="AHZ674"/>
      <c r="AIA674"/>
      <c r="AIB674"/>
      <c r="AIC674"/>
      <c r="AID674"/>
      <c r="AIE674"/>
      <c r="AIF674"/>
      <c r="AIG674"/>
      <c r="AIH674"/>
      <c r="AII674"/>
      <c r="AIJ674"/>
      <c r="AIK674"/>
      <c r="AIL674"/>
      <c r="AIM674"/>
      <c r="AIN674"/>
      <c r="AIO674"/>
      <c r="AIP674"/>
      <c r="AIQ674"/>
      <c r="AIR674"/>
      <c r="AIS674"/>
      <c r="AIT674"/>
      <c r="AIU674"/>
      <c r="AIV674"/>
      <c r="AIW674"/>
      <c r="AIX674"/>
      <c r="AIY674"/>
      <c r="AIZ674"/>
      <c r="AJA674"/>
      <c r="AJB674"/>
      <c r="AJC674"/>
      <c r="AJD674"/>
      <c r="AJE674"/>
      <c r="AJF674"/>
      <c r="AJG674"/>
      <c r="AJH674"/>
      <c r="AJI674"/>
      <c r="AJJ674"/>
      <c r="AJK674"/>
      <c r="AJL674"/>
      <c r="AJM674"/>
      <c r="AJN674"/>
      <c r="AJO674"/>
      <c r="AJP674"/>
      <c r="AJQ674"/>
      <c r="AJR674"/>
      <c r="AJS674"/>
      <c r="AJT674"/>
      <c r="AJU674"/>
      <c r="AJV674"/>
      <c r="AJW674"/>
      <c r="AJX674"/>
      <c r="AJY674"/>
      <c r="AJZ674"/>
      <c r="AKA674"/>
      <c r="AKB674"/>
      <c r="AKC674"/>
      <c r="AKD674"/>
      <c r="AKE674"/>
      <c r="AKF674"/>
      <c r="AKG674"/>
      <c r="AKH674"/>
      <c r="AKI674"/>
      <c r="AKJ674"/>
      <c r="AKK674"/>
      <c r="AKL674"/>
      <c r="AKM674"/>
      <c r="AKN674"/>
      <c r="AKO674"/>
      <c r="AKP674"/>
      <c r="AKQ674"/>
      <c r="AKR674"/>
      <c r="AKS674"/>
      <c r="AKT674"/>
      <c r="AKU674"/>
      <c r="AKV674"/>
      <c r="AKW674"/>
      <c r="AKX674"/>
      <c r="AKY674"/>
      <c r="AKZ674"/>
      <c r="ALA674"/>
      <c r="ALB674"/>
      <c r="ALC674"/>
      <c r="ALD674"/>
      <c r="ALE674"/>
      <c r="ALF674"/>
      <c r="ALG674"/>
      <c r="ALH674"/>
      <c r="ALI674"/>
      <c r="ALJ674"/>
      <c r="ALK674"/>
      <c r="ALL674"/>
      <c r="ALM674"/>
      <c r="ALN674"/>
      <c r="ALO674"/>
      <c r="ALP674"/>
      <c r="ALQ674"/>
      <c r="ALR674"/>
      <c r="ALS674"/>
      <c r="ALT674"/>
      <c r="ALU674"/>
      <c r="ALV674"/>
      <c r="ALW674"/>
      <c r="ALX674"/>
      <c r="ALY674"/>
      <c r="ALZ674"/>
      <c r="AMA674"/>
      <c r="AMB674"/>
      <c r="AMC674"/>
      <c r="AMD674"/>
      <c r="AME674"/>
      <c r="AMF674"/>
      <c r="AMG674"/>
      <c r="AMH674"/>
      <c r="AMI674"/>
      <c r="AMJ674"/>
    </row>
    <row r="675" spans="1:1024" ht="20" customHeight="1" x14ac:dyDescent="0.2">
      <c r="A675"/>
      <c r="B675"/>
      <c r="C675"/>
      <c r="D675"/>
      <c r="E675" s="2"/>
      <c r="F675" s="2"/>
      <c r="G675" s="271"/>
      <c r="H675" s="240"/>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c r="AAA675"/>
      <c r="AAB675"/>
      <c r="AAC675"/>
      <c r="AAD675"/>
      <c r="AAE675"/>
      <c r="AAF675"/>
      <c r="AAG675"/>
      <c r="AAH675"/>
      <c r="AAI675"/>
      <c r="AAJ675"/>
      <c r="AAK675"/>
      <c r="AAL675"/>
      <c r="AAM675"/>
      <c r="AAN675"/>
      <c r="AAO675"/>
      <c r="AAP675"/>
      <c r="AAQ675"/>
      <c r="AAR675"/>
      <c r="AAS675"/>
      <c r="AAT675"/>
      <c r="AAU675"/>
      <c r="AAV675"/>
      <c r="AAW675"/>
      <c r="AAX675"/>
      <c r="AAY675"/>
      <c r="AAZ675"/>
      <c r="ABA675"/>
      <c r="ABB675"/>
      <c r="ABC675"/>
      <c r="ABD675"/>
      <c r="ABE675"/>
      <c r="ABF675"/>
      <c r="ABG675"/>
      <c r="ABH675"/>
      <c r="ABI675"/>
      <c r="ABJ675"/>
      <c r="ABK675"/>
      <c r="ABL675"/>
      <c r="ABM675"/>
      <c r="ABN675"/>
      <c r="ABO675"/>
      <c r="ABP675"/>
      <c r="ABQ675"/>
      <c r="ABR675"/>
      <c r="ABS675"/>
      <c r="ABT675"/>
      <c r="ABU675"/>
      <c r="ABV675"/>
      <c r="ABW675"/>
      <c r="ABX675"/>
      <c r="ABY675"/>
      <c r="ABZ675"/>
      <c r="ACA675"/>
      <c r="ACB675"/>
      <c r="ACC675"/>
      <c r="ACD675"/>
      <c r="ACE675"/>
      <c r="ACF675"/>
      <c r="ACG675"/>
      <c r="ACH675"/>
      <c r="ACI675"/>
      <c r="ACJ675"/>
      <c r="ACK675"/>
      <c r="ACL675"/>
      <c r="ACM675"/>
      <c r="ACN675"/>
      <c r="ACO675"/>
      <c r="ACP675"/>
      <c r="ACQ675"/>
      <c r="ACR675"/>
      <c r="ACS675"/>
      <c r="ACT675"/>
      <c r="ACU675"/>
      <c r="ACV675"/>
      <c r="ACW675"/>
      <c r="ACX675"/>
      <c r="ACY675"/>
      <c r="ACZ675"/>
      <c r="ADA675"/>
      <c r="ADB675"/>
      <c r="ADC675"/>
      <c r="ADD675"/>
      <c r="ADE675"/>
      <c r="ADF675"/>
      <c r="ADG675"/>
      <c r="ADH675"/>
      <c r="ADI675"/>
      <c r="ADJ675"/>
      <c r="ADK675"/>
      <c r="ADL675"/>
      <c r="ADM675"/>
      <c r="ADN675"/>
      <c r="ADO675"/>
      <c r="ADP675"/>
      <c r="ADQ675"/>
      <c r="ADR675"/>
      <c r="ADS675"/>
      <c r="ADT675"/>
      <c r="ADU675"/>
      <c r="ADV675"/>
      <c r="ADW675"/>
      <c r="ADX675"/>
      <c r="ADY675"/>
      <c r="ADZ675"/>
      <c r="AEA675"/>
      <c r="AEB675"/>
      <c r="AEC675"/>
      <c r="AED675"/>
      <c r="AEE675"/>
      <c r="AEF675"/>
      <c r="AEG675"/>
      <c r="AEH675"/>
      <c r="AEI675"/>
      <c r="AEJ675"/>
      <c r="AEK675"/>
      <c r="AEL675"/>
      <c r="AEM675"/>
      <c r="AEN675"/>
      <c r="AEO675"/>
      <c r="AEP675"/>
      <c r="AEQ675"/>
      <c r="AER675"/>
      <c r="AES675"/>
      <c r="AET675"/>
      <c r="AEU675"/>
      <c r="AEV675"/>
      <c r="AEW675"/>
      <c r="AEX675"/>
      <c r="AEY675"/>
      <c r="AEZ675"/>
      <c r="AFA675"/>
      <c r="AFB675"/>
      <c r="AFC675"/>
      <c r="AFD675"/>
      <c r="AFE675"/>
      <c r="AFF675"/>
      <c r="AFG675"/>
      <c r="AFH675"/>
      <c r="AFI675"/>
      <c r="AFJ675"/>
      <c r="AFK675"/>
      <c r="AFL675"/>
      <c r="AFM675"/>
      <c r="AFN675"/>
      <c r="AFO675"/>
      <c r="AFP675"/>
      <c r="AFQ675"/>
      <c r="AFR675"/>
      <c r="AFS675"/>
      <c r="AFT675"/>
      <c r="AFU675"/>
      <c r="AFV675"/>
      <c r="AFW675"/>
      <c r="AFX675"/>
      <c r="AFY675"/>
      <c r="AFZ675"/>
      <c r="AGA675"/>
      <c r="AGB675"/>
      <c r="AGC675"/>
      <c r="AGD675"/>
      <c r="AGE675"/>
      <c r="AGF675"/>
      <c r="AGG675"/>
      <c r="AGH675"/>
      <c r="AGI675"/>
      <c r="AGJ675"/>
      <c r="AGK675"/>
      <c r="AGL675"/>
      <c r="AGM675"/>
      <c r="AGN675"/>
      <c r="AGO675"/>
      <c r="AGP675"/>
      <c r="AGQ675"/>
      <c r="AGR675"/>
      <c r="AGS675"/>
      <c r="AGT675"/>
      <c r="AGU675"/>
      <c r="AGV675"/>
      <c r="AGW675"/>
      <c r="AGX675"/>
      <c r="AGY675"/>
      <c r="AGZ675"/>
      <c r="AHA675"/>
      <c r="AHB675"/>
      <c r="AHC675"/>
      <c r="AHD675"/>
      <c r="AHE675"/>
      <c r="AHF675"/>
      <c r="AHG675"/>
      <c r="AHH675"/>
      <c r="AHI675"/>
      <c r="AHJ675"/>
      <c r="AHK675"/>
      <c r="AHL675"/>
      <c r="AHM675"/>
      <c r="AHN675"/>
      <c r="AHO675"/>
      <c r="AHP675"/>
      <c r="AHQ675"/>
      <c r="AHR675"/>
      <c r="AHS675"/>
      <c r="AHT675"/>
      <c r="AHU675"/>
      <c r="AHV675"/>
      <c r="AHW675"/>
      <c r="AHX675"/>
      <c r="AHY675"/>
      <c r="AHZ675"/>
      <c r="AIA675"/>
      <c r="AIB675"/>
      <c r="AIC675"/>
      <c r="AID675"/>
      <c r="AIE675"/>
      <c r="AIF675"/>
      <c r="AIG675"/>
      <c r="AIH675"/>
      <c r="AII675"/>
      <c r="AIJ675"/>
      <c r="AIK675"/>
      <c r="AIL675"/>
      <c r="AIM675"/>
      <c r="AIN675"/>
      <c r="AIO675"/>
      <c r="AIP675"/>
      <c r="AIQ675"/>
      <c r="AIR675"/>
      <c r="AIS675"/>
      <c r="AIT675"/>
      <c r="AIU675"/>
      <c r="AIV675"/>
      <c r="AIW675"/>
      <c r="AIX675"/>
      <c r="AIY675"/>
      <c r="AIZ675"/>
      <c r="AJA675"/>
      <c r="AJB675"/>
      <c r="AJC675"/>
      <c r="AJD675"/>
      <c r="AJE675"/>
      <c r="AJF675"/>
      <c r="AJG675"/>
      <c r="AJH675"/>
      <c r="AJI675"/>
      <c r="AJJ675"/>
      <c r="AJK675"/>
      <c r="AJL675"/>
      <c r="AJM675"/>
      <c r="AJN675"/>
      <c r="AJO675"/>
      <c r="AJP675"/>
      <c r="AJQ675"/>
      <c r="AJR675"/>
      <c r="AJS675"/>
      <c r="AJT675"/>
      <c r="AJU675"/>
      <c r="AJV675"/>
      <c r="AJW675"/>
      <c r="AJX675"/>
      <c r="AJY675"/>
      <c r="AJZ675"/>
      <c r="AKA675"/>
      <c r="AKB675"/>
      <c r="AKC675"/>
      <c r="AKD675"/>
      <c r="AKE675"/>
      <c r="AKF675"/>
      <c r="AKG675"/>
      <c r="AKH675"/>
      <c r="AKI675"/>
      <c r="AKJ675"/>
      <c r="AKK675"/>
      <c r="AKL675"/>
      <c r="AKM675"/>
      <c r="AKN675"/>
      <c r="AKO675"/>
      <c r="AKP675"/>
      <c r="AKQ675"/>
      <c r="AKR675"/>
      <c r="AKS675"/>
      <c r="AKT675"/>
      <c r="AKU675"/>
      <c r="AKV675"/>
      <c r="AKW675"/>
      <c r="AKX675"/>
      <c r="AKY675"/>
      <c r="AKZ675"/>
      <c r="ALA675"/>
      <c r="ALB675"/>
      <c r="ALC675"/>
      <c r="ALD675"/>
      <c r="ALE675"/>
      <c r="ALF675"/>
      <c r="ALG675"/>
      <c r="ALH675"/>
      <c r="ALI675"/>
      <c r="ALJ675"/>
      <c r="ALK675"/>
      <c r="ALL675"/>
      <c r="ALM675"/>
      <c r="ALN675"/>
      <c r="ALO675"/>
      <c r="ALP675"/>
      <c r="ALQ675"/>
      <c r="ALR675"/>
      <c r="ALS675"/>
      <c r="ALT675"/>
      <c r="ALU675"/>
      <c r="ALV675"/>
      <c r="ALW675"/>
      <c r="ALX675"/>
      <c r="ALY675"/>
      <c r="ALZ675"/>
      <c r="AMA675"/>
      <c r="AMB675"/>
      <c r="AMC675"/>
      <c r="AMD675"/>
      <c r="AME675"/>
      <c r="AMF675"/>
      <c r="AMG675"/>
      <c r="AMH675"/>
      <c r="AMI675"/>
      <c r="AMJ675"/>
    </row>
    <row r="676" spans="1:1024" ht="20" customHeight="1" x14ac:dyDescent="0.2">
      <c r="A676"/>
      <c r="B676"/>
      <c r="C676"/>
      <c r="D676"/>
      <c r="E676" s="2"/>
      <c r="F676" s="2"/>
      <c r="G676" s="271"/>
      <c r="H676" s="240"/>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c r="AAA676"/>
      <c r="AAB676"/>
      <c r="AAC676"/>
      <c r="AAD676"/>
      <c r="AAE676"/>
      <c r="AAF676"/>
      <c r="AAG676"/>
      <c r="AAH676"/>
      <c r="AAI676"/>
      <c r="AAJ676"/>
      <c r="AAK676"/>
      <c r="AAL676"/>
      <c r="AAM676"/>
      <c r="AAN676"/>
      <c r="AAO676"/>
      <c r="AAP676"/>
      <c r="AAQ676"/>
      <c r="AAR676"/>
      <c r="AAS676"/>
      <c r="AAT676"/>
      <c r="AAU676"/>
      <c r="AAV676"/>
      <c r="AAW676"/>
      <c r="AAX676"/>
      <c r="AAY676"/>
      <c r="AAZ676"/>
      <c r="ABA676"/>
      <c r="ABB676"/>
      <c r="ABC676"/>
      <c r="ABD676"/>
      <c r="ABE676"/>
      <c r="ABF676"/>
      <c r="ABG676"/>
      <c r="ABH676"/>
      <c r="ABI676"/>
      <c r="ABJ676"/>
      <c r="ABK676"/>
      <c r="ABL676"/>
      <c r="ABM676"/>
      <c r="ABN676"/>
      <c r="ABO676"/>
      <c r="ABP676"/>
      <c r="ABQ676"/>
      <c r="ABR676"/>
      <c r="ABS676"/>
      <c r="ABT676"/>
      <c r="ABU676"/>
      <c r="ABV676"/>
      <c r="ABW676"/>
      <c r="ABX676"/>
      <c r="ABY676"/>
      <c r="ABZ676"/>
      <c r="ACA676"/>
      <c r="ACB676"/>
      <c r="ACC676"/>
      <c r="ACD676"/>
      <c r="ACE676"/>
      <c r="ACF676"/>
      <c r="ACG676"/>
      <c r="ACH676"/>
      <c r="ACI676"/>
      <c r="ACJ676"/>
      <c r="ACK676"/>
      <c r="ACL676"/>
      <c r="ACM676"/>
      <c r="ACN676"/>
      <c r="ACO676"/>
      <c r="ACP676"/>
      <c r="ACQ676"/>
      <c r="ACR676"/>
      <c r="ACS676"/>
      <c r="ACT676"/>
      <c r="ACU676"/>
      <c r="ACV676"/>
      <c r="ACW676"/>
      <c r="ACX676"/>
      <c r="ACY676"/>
      <c r="ACZ676"/>
      <c r="ADA676"/>
      <c r="ADB676"/>
      <c r="ADC676"/>
      <c r="ADD676"/>
      <c r="ADE676"/>
      <c r="ADF676"/>
      <c r="ADG676"/>
      <c r="ADH676"/>
      <c r="ADI676"/>
      <c r="ADJ676"/>
      <c r="ADK676"/>
      <c r="ADL676"/>
      <c r="ADM676"/>
      <c r="ADN676"/>
      <c r="ADO676"/>
      <c r="ADP676"/>
      <c r="ADQ676"/>
      <c r="ADR676"/>
      <c r="ADS676"/>
      <c r="ADT676"/>
      <c r="ADU676"/>
      <c r="ADV676"/>
      <c r="ADW676"/>
      <c r="ADX676"/>
      <c r="ADY676"/>
      <c r="ADZ676"/>
      <c r="AEA676"/>
      <c r="AEB676"/>
      <c r="AEC676"/>
      <c r="AED676"/>
      <c r="AEE676"/>
      <c r="AEF676"/>
      <c r="AEG676"/>
      <c r="AEH676"/>
      <c r="AEI676"/>
      <c r="AEJ676"/>
      <c r="AEK676"/>
      <c r="AEL676"/>
      <c r="AEM676"/>
      <c r="AEN676"/>
      <c r="AEO676"/>
      <c r="AEP676"/>
      <c r="AEQ676"/>
      <c r="AER676"/>
      <c r="AES676"/>
      <c r="AET676"/>
      <c r="AEU676"/>
      <c r="AEV676"/>
      <c r="AEW676"/>
      <c r="AEX676"/>
      <c r="AEY676"/>
      <c r="AEZ676"/>
      <c r="AFA676"/>
      <c r="AFB676"/>
      <c r="AFC676"/>
      <c r="AFD676"/>
      <c r="AFE676"/>
      <c r="AFF676"/>
      <c r="AFG676"/>
      <c r="AFH676"/>
      <c r="AFI676"/>
      <c r="AFJ676"/>
      <c r="AFK676"/>
      <c r="AFL676"/>
      <c r="AFM676"/>
      <c r="AFN676"/>
      <c r="AFO676"/>
      <c r="AFP676"/>
      <c r="AFQ676"/>
      <c r="AFR676"/>
      <c r="AFS676"/>
      <c r="AFT676"/>
      <c r="AFU676"/>
      <c r="AFV676"/>
      <c r="AFW676"/>
      <c r="AFX676"/>
      <c r="AFY676"/>
      <c r="AFZ676"/>
      <c r="AGA676"/>
      <c r="AGB676"/>
      <c r="AGC676"/>
      <c r="AGD676"/>
      <c r="AGE676"/>
      <c r="AGF676"/>
      <c r="AGG676"/>
      <c r="AGH676"/>
      <c r="AGI676"/>
      <c r="AGJ676"/>
      <c r="AGK676"/>
      <c r="AGL676"/>
      <c r="AGM676"/>
      <c r="AGN676"/>
      <c r="AGO676"/>
      <c r="AGP676"/>
      <c r="AGQ676"/>
      <c r="AGR676"/>
      <c r="AGS676"/>
      <c r="AGT676"/>
      <c r="AGU676"/>
      <c r="AGV676"/>
      <c r="AGW676"/>
      <c r="AGX676"/>
      <c r="AGY676"/>
      <c r="AGZ676"/>
      <c r="AHA676"/>
      <c r="AHB676"/>
      <c r="AHC676"/>
      <c r="AHD676"/>
      <c r="AHE676"/>
      <c r="AHF676"/>
      <c r="AHG676"/>
      <c r="AHH676"/>
      <c r="AHI676"/>
      <c r="AHJ676"/>
      <c r="AHK676"/>
      <c r="AHL676"/>
      <c r="AHM676"/>
      <c r="AHN676"/>
      <c r="AHO676"/>
      <c r="AHP676"/>
      <c r="AHQ676"/>
      <c r="AHR676"/>
      <c r="AHS676"/>
      <c r="AHT676"/>
      <c r="AHU676"/>
      <c r="AHV676"/>
      <c r="AHW676"/>
      <c r="AHX676"/>
      <c r="AHY676"/>
      <c r="AHZ676"/>
      <c r="AIA676"/>
      <c r="AIB676"/>
      <c r="AIC676"/>
      <c r="AID676"/>
      <c r="AIE676"/>
      <c r="AIF676"/>
      <c r="AIG676"/>
      <c r="AIH676"/>
      <c r="AII676"/>
      <c r="AIJ676"/>
      <c r="AIK676"/>
      <c r="AIL676"/>
      <c r="AIM676"/>
      <c r="AIN676"/>
      <c r="AIO676"/>
      <c r="AIP676"/>
      <c r="AIQ676"/>
      <c r="AIR676"/>
      <c r="AIS676"/>
      <c r="AIT676"/>
      <c r="AIU676"/>
      <c r="AIV676"/>
      <c r="AIW676"/>
      <c r="AIX676"/>
      <c r="AIY676"/>
      <c r="AIZ676"/>
      <c r="AJA676"/>
      <c r="AJB676"/>
      <c r="AJC676"/>
      <c r="AJD676"/>
      <c r="AJE676"/>
      <c r="AJF676"/>
      <c r="AJG676"/>
      <c r="AJH676"/>
      <c r="AJI676"/>
      <c r="AJJ676"/>
      <c r="AJK676"/>
      <c r="AJL676"/>
      <c r="AJM676"/>
      <c r="AJN676"/>
      <c r="AJO676"/>
      <c r="AJP676"/>
      <c r="AJQ676"/>
      <c r="AJR676"/>
      <c r="AJS676"/>
      <c r="AJT676"/>
      <c r="AJU676"/>
      <c r="AJV676"/>
      <c r="AJW676"/>
      <c r="AJX676"/>
      <c r="AJY676"/>
      <c r="AJZ676"/>
      <c r="AKA676"/>
      <c r="AKB676"/>
      <c r="AKC676"/>
      <c r="AKD676"/>
      <c r="AKE676"/>
      <c r="AKF676"/>
      <c r="AKG676"/>
      <c r="AKH676"/>
      <c r="AKI676"/>
      <c r="AKJ676"/>
      <c r="AKK676"/>
      <c r="AKL676"/>
      <c r="AKM676"/>
      <c r="AKN676"/>
      <c r="AKO676"/>
      <c r="AKP676"/>
      <c r="AKQ676"/>
      <c r="AKR676"/>
      <c r="AKS676"/>
      <c r="AKT676"/>
      <c r="AKU676"/>
      <c r="AKV676"/>
      <c r="AKW676"/>
      <c r="AKX676"/>
      <c r="AKY676"/>
      <c r="AKZ676"/>
      <c r="ALA676"/>
      <c r="ALB676"/>
      <c r="ALC676"/>
      <c r="ALD676"/>
      <c r="ALE676"/>
      <c r="ALF676"/>
      <c r="ALG676"/>
      <c r="ALH676"/>
      <c r="ALI676"/>
      <c r="ALJ676"/>
      <c r="ALK676"/>
      <c r="ALL676"/>
      <c r="ALM676"/>
      <c r="ALN676"/>
      <c r="ALO676"/>
      <c r="ALP676"/>
      <c r="ALQ676"/>
      <c r="ALR676"/>
      <c r="ALS676"/>
      <c r="ALT676"/>
      <c r="ALU676"/>
      <c r="ALV676"/>
      <c r="ALW676"/>
      <c r="ALX676"/>
      <c r="ALY676"/>
      <c r="ALZ676"/>
      <c r="AMA676"/>
      <c r="AMB676"/>
      <c r="AMC676"/>
      <c r="AMD676"/>
      <c r="AME676"/>
      <c r="AMF676"/>
      <c r="AMG676"/>
      <c r="AMH676"/>
      <c r="AMI676"/>
      <c r="AMJ676"/>
    </row>
    <row r="677" spans="1:1024" ht="20" customHeight="1" x14ac:dyDescent="0.2">
      <c r="A677"/>
      <c r="B677"/>
      <c r="C677"/>
      <c r="D677"/>
      <c r="E677" s="2"/>
      <c r="F677" s="2"/>
      <c r="G677" s="271"/>
      <c r="H677" s="240"/>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c r="AAA677"/>
      <c r="AAB677"/>
      <c r="AAC677"/>
      <c r="AAD677"/>
      <c r="AAE677"/>
      <c r="AAF677"/>
      <c r="AAG677"/>
      <c r="AAH677"/>
      <c r="AAI677"/>
      <c r="AAJ677"/>
      <c r="AAK677"/>
      <c r="AAL677"/>
      <c r="AAM677"/>
      <c r="AAN677"/>
      <c r="AAO677"/>
      <c r="AAP677"/>
      <c r="AAQ677"/>
      <c r="AAR677"/>
      <c r="AAS677"/>
      <c r="AAT677"/>
      <c r="AAU677"/>
      <c r="AAV677"/>
      <c r="AAW677"/>
      <c r="AAX677"/>
      <c r="AAY677"/>
      <c r="AAZ677"/>
      <c r="ABA677"/>
      <c r="ABB677"/>
      <c r="ABC677"/>
      <c r="ABD677"/>
      <c r="ABE677"/>
      <c r="ABF677"/>
      <c r="ABG677"/>
      <c r="ABH677"/>
      <c r="ABI677"/>
      <c r="ABJ677"/>
      <c r="ABK677"/>
      <c r="ABL677"/>
      <c r="ABM677"/>
      <c r="ABN677"/>
      <c r="ABO677"/>
      <c r="ABP677"/>
      <c r="ABQ677"/>
      <c r="ABR677"/>
      <c r="ABS677"/>
      <c r="ABT677"/>
      <c r="ABU677"/>
      <c r="ABV677"/>
      <c r="ABW677"/>
      <c r="ABX677"/>
      <c r="ABY677"/>
      <c r="ABZ677"/>
      <c r="ACA677"/>
      <c r="ACB677"/>
      <c r="ACC677"/>
      <c r="ACD677"/>
      <c r="ACE677"/>
      <c r="ACF677"/>
      <c r="ACG677"/>
      <c r="ACH677"/>
      <c r="ACI677"/>
      <c r="ACJ677"/>
      <c r="ACK677"/>
      <c r="ACL677"/>
      <c r="ACM677"/>
      <c r="ACN677"/>
      <c r="ACO677"/>
      <c r="ACP677"/>
      <c r="ACQ677"/>
      <c r="ACR677"/>
      <c r="ACS677"/>
      <c r="ACT677"/>
      <c r="ACU677"/>
      <c r="ACV677"/>
      <c r="ACW677"/>
      <c r="ACX677"/>
      <c r="ACY677"/>
      <c r="ACZ677"/>
      <c r="ADA677"/>
      <c r="ADB677"/>
      <c r="ADC677"/>
      <c r="ADD677"/>
      <c r="ADE677"/>
      <c r="ADF677"/>
      <c r="ADG677"/>
      <c r="ADH677"/>
      <c r="ADI677"/>
      <c r="ADJ677"/>
      <c r="ADK677"/>
      <c r="ADL677"/>
      <c r="ADM677"/>
      <c r="ADN677"/>
      <c r="ADO677"/>
      <c r="ADP677"/>
      <c r="ADQ677"/>
      <c r="ADR677"/>
      <c r="ADS677"/>
      <c r="ADT677"/>
      <c r="ADU677"/>
      <c r="ADV677"/>
      <c r="ADW677"/>
      <c r="ADX677"/>
      <c r="ADY677"/>
      <c r="ADZ677"/>
      <c r="AEA677"/>
      <c r="AEB677"/>
      <c r="AEC677"/>
      <c r="AED677"/>
      <c r="AEE677"/>
      <c r="AEF677"/>
      <c r="AEG677"/>
      <c r="AEH677"/>
      <c r="AEI677"/>
      <c r="AEJ677"/>
      <c r="AEK677"/>
      <c r="AEL677"/>
      <c r="AEM677"/>
      <c r="AEN677"/>
      <c r="AEO677"/>
      <c r="AEP677"/>
      <c r="AEQ677"/>
      <c r="AER677"/>
      <c r="AES677"/>
      <c r="AET677"/>
      <c r="AEU677"/>
      <c r="AEV677"/>
      <c r="AEW677"/>
      <c r="AEX677"/>
      <c r="AEY677"/>
      <c r="AEZ677"/>
      <c r="AFA677"/>
      <c r="AFB677"/>
      <c r="AFC677"/>
      <c r="AFD677"/>
      <c r="AFE677"/>
      <c r="AFF677"/>
      <c r="AFG677"/>
      <c r="AFH677"/>
      <c r="AFI677"/>
      <c r="AFJ677"/>
      <c r="AFK677"/>
      <c r="AFL677"/>
      <c r="AFM677"/>
      <c r="AFN677"/>
      <c r="AFO677"/>
      <c r="AFP677"/>
      <c r="AFQ677"/>
      <c r="AFR677"/>
      <c r="AFS677"/>
      <c r="AFT677"/>
      <c r="AFU677"/>
      <c r="AFV677"/>
      <c r="AFW677"/>
      <c r="AFX677"/>
      <c r="AFY677"/>
      <c r="AFZ677"/>
      <c r="AGA677"/>
      <c r="AGB677"/>
      <c r="AGC677"/>
      <c r="AGD677"/>
      <c r="AGE677"/>
      <c r="AGF677"/>
      <c r="AGG677"/>
      <c r="AGH677"/>
      <c r="AGI677"/>
      <c r="AGJ677"/>
      <c r="AGK677"/>
      <c r="AGL677"/>
      <c r="AGM677"/>
      <c r="AGN677"/>
      <c r="AGO677"/>
      <c r="AGP677"/>
      <c r="AGQ677"/>
      <c r="AGR677"/>
      <c r="AGS677"/>
      <c r="AGT677"/>
      <c r="AGU677"/>
      <c r="AGV677"/>
      <c r="AGW677"/>
      <c r="AGX677"/>
      <c r="AGY677"/>
      <c r="AGZ677"/>
      <c r="AHA677"/>
      <c r="AHB677"/>
      <c r="AHC677"/>
      <c r="AHD677"/>
      <c r="AHE677"/>
      <c r="AHF677"/>
      <c r="AHG677"/>
      <c r="AHH677"/>
      <c r="AHI677"/>
      <c r="AHJ677"/>
      <c r="AHK677"/>
      <c r="AHL677"/>
      <c r="AHM677"/>
      <c r="AHN677"/>
      <c r="AHO677"/>
      <c r="AHP677"/>
      <c r="AHQ677"/>
      <c r="AHR677"/>
      <c r="AHS677"/>
      <c r="AHT677"/>
      <c r="AHU677"/>
      <c r="AHV677"/>
      <c r="AHW677"/>
      <c r="AHX677"/>
      <c r="AHY677"/>
      <c r="AHZ677"/>
      <c r="AIA677"/>
      <c r="AIB677"/>
      <c r="AIC677"/>
      <c r="AID677"/>
      <c r="AIE677"/>
      <c r="AIF677"/>
      <c r="AIG677"/>
      <c r="AIH677"/>
      <c r="AII677"/>
      <c r="AIJ677"/>
      <c r="AIK677"/>
      <c r="AIL677"/>
      <c r="AIM677"/>
      <c r="AIN677"/>
      <c r="AIO677"/>
      <c r="AIP677"/>
      <c r="AIQ677"/>
      <c r="AIR677"/>
      <c r="AIS677"/>
      <c r="AIT677"/>
      <c r="AIU677"/>
      <c r="AIV677"/>
      <c r="AIW677"/>
      <c r="AIX677"/>
      <c r="AIY677"/>
      <c r="AIZ677"/>
      <c r="AJA677"/>
      <c r="AJB677"/>
      <c r="AJC677"/>
      <c r="AJD677"/>
      <c r="AJE677"/>
      <c r="AJF677"/>
      <c r="AJG677"/>
      <c r="AJH677"/>
      <c r="AJI677"/>
      <c r="AJJ677"/>
      <c r="AJK677"/>
      <c r="AJL677"/>
      <c r="AJM677"/>
      <c r="AJN677"/>
      <c r="AJO677"/>
      <c r="AJP677"/>
      <c r="AJQ677"/>
      <c r="AJR677"/>
      <c r="AJS677"/>
      <c r="AJT677"/>
      <c r="AJU677"/>
      <c r="AJV677"/>
      <c r="AJW677"/>
      <c r="AJX677"/>
      <c r="AJY677"/>
      <c r="AJZ677"/>
      <c r="AKA677"/>
      <c r="AKB677"/>
      <c r="AKC677"/>
      <c r="AKD677"/>
      <c r="AKE677"/>
      <c r="AKF677"/>
      <c r="AKG677"/>
      <c r="AKH677"/>
      <c r="AKI677"/>
      <c r="AKJ677"/>
      <c r="AKK677"/>
      <c r="AKL677"/>
      <c r="AKM677"/>
      <c r="AKN677"/>
      <c r="AKO677"/>
      <c r="AKP677"/>
      <c r="AKQ677"/>
      <c r="AKR677"/>
      <c r="AKS677"/>
      <c r="AKT677"/>
      <c r="AKU677"/>
      <c r="AKV677"/>
      <c r="AKW677"/>
      <c r="AKX677"/>
      <c r="AKY677"/>
      <c r="AKZ677"/>
      <c r="ALA677"/>
      <c r="ALB677"/>
      <c r="ALC677"/>
      <c r="ALD677"/>
      <c r="ALE677"/>
      <c r="ALF677"/>
      <c r="ALG677"/>
      <c r="ALH677"/>
      <c r="ALI677"/>
      <c r="ALJ677"/>
      <c r="ALK677"/>
      <c r="ALL677"/>
      <c r="ALM677"/>
      <c r="ALN677"/>
      <c r="ALO677"/>
      <c r="ALP677"/>
      <c r="ALQ677"/>
      <c r="ALR677"/>
      <c r="ALS677"/>
      <c r="ALT677"/>
      <c r="ALU677"/>
      <c r="ALV677"/>
      <c r="ALW677"/>
      <c r="ALX677"/>
      <c r="ALY677"/>
      <c r="ALZ677"/>
      <c r="AMA677"/>
      <c r="AMB677"/>
      <c r="AMC677"/>
      <c r="AMD677"/>
      <c r="AME677"/>
      <c r="AMF677"/>
      <c r="AMG677"/>
      <c r="AMH677"/>
      <c r="AMI677"/>
      <c r="AMJ677"/>
    </row>
    <row r="678" spans="1:1024" ht="20" customHeight="1" x14ac:dyDescent="0.2">
      <c r="A678"/>
      <c r="B678"/>
      <c r="C678"/>
      <c r="D678"/>
      <c r="E678" s="2"/>
      <c r="F678" s="2"/>
      <c r="G678" s="271"/>
      <c r="H678" s="240"/>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c r="AAA678"/>
      <c r="AAB678"/>
      <c r="AAC678"/>
      <c r="AAD678"/>
      <c r="AAE678"/>
      <c r="AAF678"/>
      <c r="AAG678"/>
      <c r="AAH678"/>
      <c r="AAI678"/>
      <c r="AAJ678"/>
      <c r="AAK678"/>
      <c r="AAL678"/>
      <c r="AAM678"/>
      <c r="AAN678"/>
      <c r="AAO678"/>
      <c r="AAP678"/>
      <c r="AAQ678"/>
      <c r="AAR678"/>
      <c r="AAS678"/>
      <c r="AAT678"/>
      <c r="AAU678"/>
      <c r="AAV678"/>
      <c r="AAW678"/>
      <c r="AAX678"/>
      <c r="AAY678"/>
      <c r="AAZ678"/>
      <c r="ABA678"/>
      <c r="ABB678"/>
      <c r="ABC678"/>
      <c r="ABD678"/>
      <c r="ABE678"/>
      <c r="ABF678"/>
      <c r="ABG678"/>
      <c r="ABH678"/>
      <c r="ABI678"/>
      <c r="ABJ678"/>
      <c r="ABK678"/>
      <c r="ABL678"/>
      <c r="ABM678"/>
      <c r="ABN678"/>
      <c r="ABO678"/>
      <c r="ABP678"/>
      <c r="ABQ678"/>
      <c r="ABR678"/>
      <c r="ABS678"/>
      <c r="ABT678"/>
      <c r="ABU678"/>
      <c r="ABV678"/>
      <c r="ABW678"/>
      <c r="ABX678"/>
      <c r="ABY678"/>
      <c r="ABZ678"/>
      <c r="ACA678"/>
      <c r="ACB678"/>
      <c r="ACC678"/>
      <c r="ACD678"/>
      <c r="ACE678"/>
      <c r="ACF678"/>
      <c r="ACG678"/>
      <c r="ACH678"/>
      <c r="ACI678"/>
      <c r="ACJ678"/>
      <c r="ACK678"/>
      <c r="ACL678"/>
      <c r="ACM678"/>
      <c r="ACN678"/>
      <c r="ACO678"/>
      <c r="ACP678"/>
      <c r="ACQ678"/>
      <c r="ACR678"/>
      <c r="ACS678"/>
      <c r="ACT678"/>
      <c r="ACU678"/>
      <c r="ACV678"/>
      <c r="ACW678"/>
      <c r="ACX678"/>
      <c r="ACY678"/>
      <c r="ACZ678"/>
      <c r="ADA678"/>
      <c r="ADB678"/>
      <c r="ADC678"/>
      <c r="ADD678"/>
      <c r="ADE678"/>
      <c r="ADF678"/>
      <c r="ADG678"/>
      <c r="ADH678"/>
      <c r="ADI678"/>
      <c r="ADJ678"/>
      <c r="ADK678"/>
      <c r="ADL678"/>
      <c r="ADM678"/>
      <c r="ADN678"/>
      <c r="ADO678"/>
      <c r="ADP678"/>
      <c r="ADQ678"/>
      <c r="ADR678"/>
      <c r="ADS678"/>
      <c r="ADT678"/>
      <c r="ADU678"/>
      <c r="ADV678"/>
      <c r="ADW678"/>
      <c r="ADX678"/>
      <c r="ADY678"/>
      <c r="ADZ678"/>
      <c r="AEA678"/>
      <c r="AEB678"/>
      <c r="AEC678"/>
      <c r="AED678"/>
      <c r="AEE678"/>
      <c r="AEF678"/>
      <c r="AEG678"/>
      <c r="AEH678"/>
      <c r="AEI678"/>
      <c r="AEJ678"/>
      <c r="AEK678"/>
      <c r="AEL678"/>
      <c r="AEM678"/>
      <c r="AEN678"/>
      <c r="AEO678"/>
      <c r="AEP678"/>
      <c r="AEQ678"/>
      <c r="AER678"/>
      <c r="AES678"/>
      <c r="AET678"/>
      <c r="AEU678"/>
      <c r="AEV678"/>
      <c r="AEW678"/>
      <c r="AEX678"/>
      <c r="AEY678"/>
      <c r="AEZ678"/>
      <c r="AFA678"/>
      <c r="AFB678"/>
      <c r="AFC678"/>
      <c r="AFD678"/>
      <c r="AFE678"/>
      <c r="AFF678"/>
      <c r="AFG678"/>
      <c r="AFH678"/>
      <c r="AFI678"/>
      <c r="AFJ678"/>
      <c r="AFK678"/>
      <c r="AFL678"/>
      <c r="AFM678"/>
      <c r="AFN678"/>
      <c r="AFO678"/>
      <c r="AFP678"/>
      <c r="AFQ678"/>
      <c r="AFR678"/>
      <c r="AFS678"/>
      <c r="AFT678"/>
      <c r="AFU678"/>
      <c r="AFV678"/>
      <c r="AFW678"/>
      <c r="AFX678"/>
      <c r="AFY678"/>
      <c r="AFZ678"/>
      <c r="AGA678"/>
      <c r="AGB678"/>
      <c r="AGC678"/>
      <c r="AGD678"/>
      <c r="AGE678"/>
      <c r="AGF678"/>
      <c r="AGG678"/>
      <c r="AGH678"/>
      <c r="AGI678"/>
      <c r="AGJ678"/>
      <c r="AGK678"/>
      <c r="AGL678"/>
      <c r="AGM678"/>
      <c r="AGN678"/>
      <c r="AGO678"/>
      <c r="AGP678"/>
      <c r="AGQ678"/>
      <c r="AGR678"/>
      <c r="AGS678"/>
      <c r="AGT678"/>
      <c r="AGU678"/>
      <c r="AGV678"/>
      <c r="AGW678"/>
      <c r="AGX678"/>
      <c r="AGY678"/>
      <c r="AGZ678"/>
      <c r="AHA678"/>
      <c r="AHB678"/>
      <c r="AHC678"/>
      <c r="AHD678"/>
      <c r="AHE678"/>
      <c r="AHF678"/>
      <c r="AHG678"/>
      <c r="AHH678"/>
      <c r="AHI678"/>
      <c r="AHJ678"/>
      <c r="AHK678"/>
      <c r="AHL678"/>
      <c r="AHM678"/>
      <c r="AHN678"/>
      <c r="AHO678"/>
      <c r="AHP678"/>
      <c r="AHQ678"/>
      <c r="AHR678"/>
      <c r="AHS678"/>
      <c r="AHT678"/>
      <c r="AHU678"/>
      <c r="AHV678"/>
      <c r="AHW678"/>
      <c r="AHX678"/>
      <c r="AHY678"/>
      <c r="AHZ678"/>
      <c r="AIA678"/>
      <c r="AIB678"/>
      <c r="AIC678"/>
      <c r="AID678"/>
      <c r="AIE678"/>
      <c r="AIF678"/>
      <c r="AIG678"/>
      <c r="AIH678"/>
      <c r="AII678"/>
      <c r="AIJ678"/>
      <c r="AIK678"/>
      <c r="AIL678"/>
      <c r="AIM678"/>
      <c r="AIN678"/>
      <c r="AIO678"/>
      <c r="AIP678"/>
      <c r="AIQ678"/>
      <c r="AIR678"/>
      <c r="AIS678"/>
      <c r="AIT678"/>
      <c r="AIU678"/>
      <c r="AIV678"/>
      <c r="AIW678"/>
      <c r="AIX678"/>
      <c r="AIY678"/>
      <c r="AIZ678"/>
      <c r="AJA678"/>
      <c r="AJB678"/>
      <c r="AJC678"/>
      <c r="AJD678"/>
      <c r="AJE678"/>
      <c r="AJF678"/>
      <c r="AJG678"/>
      <c r="AJH678"/>
      <c r="AJI678"/>
      <c r="AJJ678"/>
      <c r="AJK678"/>
      <c r="AJL678"/>
      <c r="AJM678"/>
      <c r="AJN678"/>
      <c r="AJO678"/>
      <c r="AJP678"/>
      <c r="AJQ678"/>
      <c r="AJR678"/>
      <c r="AJS678"/>
      <c r="AJT678"/>
      <c r="AJU678"/>
      <c r="AJV678"/>
      <c r="AJW678"/>
      <c r="AJX678"/>
      <c r="AJY678"/>
      <c r="AJZ678"/>
      <c r="AKA678"/>
      <c r="AKB678"/>
      <c r="AKC678"/>
      <c r="AKD678"/>
      <c r="AKE678"/>
      <c r="AKF678"/>
      <c r="AKG678"/>
      <c r="AKH678"/>
      <c r="AKI678"/>
      <c r="AKJ678"/>
      <c r="AKK678"/>
      <c r="AKL678"/>
      <c r="AKM678"/>
      <c r="AKN678"/>
      <c r="AKO678"/>
      <c r="AKP678"/>
      <c r="AKQ678"/>
      <c r="AKR678"/>
      <c r="AKS678"/>
      <c r="AKT678"/>
      <c r="AKU678"/>
      <c r="AKV678"/>
      <c r="AKW678"/>
      <c r="AKX678"/>
      <c r="AKY678"/>
      <c r="AKZ678"/>
      <c r="ALA678"/>
      <c r="ALB678"/>
      <c r="ALC678"/>
      <c r="ALD678"/>
      <c r="ALE678"/>
      <c r="ALF678"/>
      <c r="ALG678"/>
      <c r="ALH678"/>
      <c r="ALI678"/>
      <c r="ALJ678"/>
      <c r="ALK678"/>
      <c r="ALL678"/>
      <c r="ALM678"/>
      <c r="ALN678"/>
      <c r="ALO678"/>
      <c r="ALP678"/>
      <c r="ALQ678"/>
      <c r="ALR678"/>
      <c r="ALS678"/>
      <c r="ALT678"/>
      <c r="ALU678"/>
      <c r="ALV678"/>
      <c r="ALW678"/>
      <c r="ALX678"/>
      <c r="ALY678"/>
      <c r="ALZ678"/>
      <c r="AMA678"/>
      <c r="AMB678"/>
      <c r="AMC678"/>
      <c r="AMD678"/>
      <c r="AME678"/>
      <c r="AMF678"/>
      <c r="AMG678"/>
      <c r="AMH678"/>
      <c r="AMI678"/>
      <c r="AMJ678"/>
    </row>
    <row r="679" spans="1:1024" ht="20" customHeight="1" x14ac:dyDescent="0.2">
      <c r="A679"/>
      <c r="B679"/>
      <c r="C679"/>
      <c r="D679"/>
      <c r="E679" s="2"/>
      <c r="F679" s="2"/>
      <c r="G679" s="271"/>
      <c r="H679" s="240"/>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c r="AAA679"/>
      <c r="AAB679"/>
      <c r="AAC679"/>
      <c r="AAD679"/>
      <c r="AAE679"/>
      <c r="AAF679"/>
      <c r="AAG679"/>
      <c r="AAH679"/>
      <c r="AAI679"/>
      <c r="AAJ679"/>
      <c r="AAK679"/>
      <c r="AAL679"/>
      <c r="AAM679"/>
      <c r="AAN679"/>
      <c r="AAO679"/>
      <c r="AAP679"/>
      <c r="AAQ679"/>
      <c r="AAR679"/>
      <c r="AAS679"/>
      <c r="AAT679"/>
      <c r="AAU679"/>
      <c r="AAV679"/>
      <c r="AAW679"/>
      <c r="AAX679"/>
      <c r="AAY679"/>
      <c r="AAZ679"/>
      <c r="ABA679"/>
      <c r="ABB679"/>
      <c r="ABC679"/>
      <c r="ABD679"/>
      <c r="ABE679"/>
      <c r="ABF679"/>
      <c r="ABG679"/>
      <c r="ABH679"/>
      <c r="ABI679"/>
      <c r="ABJ679"/>
      <c r="ABK679"/>
      <c r="ABL679"/>
      <c r="ABM679"/>
      <c r="ABN679"/>
      <c r="ABO679"/>
      <c r="ABP679"/>
      <c r="ABQ679"/>
      <c r="ABR679"/>
      <c r="ABS679"/>
      <c r="ABT679"/>
      <c r="ABU679"/>
      <c r="ABV679"/>
      <c r="ABW679"/>
      <c r="ABX679"/>
      <c r="ABY679"/>
      <c r="ABZ679"/>
      <c r="ACA679"/>
      <c r="ACB679"/>
      <c r="ACC679"/>
      <c r="ACD679"/>
      <c r="ACE679"/>
      <c r="ACF679"/>
      <c r="ACG679"/>
      <c r="ACH679"/>
      <c r="ACI679"/>
      <c r="ACJ679"/>
      <c r="ACK679"/>
      <c r="ACL679"/>
      <c r="ACM679"/>
      <c r="ACN679"/>
      <c r="ACO679"/>
      <c r="ACP679"/>
      <c r="ACQ679"/>
      <c r="ACR679"/>
      <c r="ACS679"/>
      <c r="ACT679"/>
      <c r="ACU679"/>
      <c r="ACV679"/>
      <c r="ACW679"/>
      <c r="ACX679"/>
      <c r="ACY679"/>
      <c r="ACZ679"/>
      <c r="ADA679"/>
      <c r="ADB679"/>
      <c r="ADC679"/>
      <c r="ADD679"/>
      <c r="ADE679"/>
      <c r="ADF679"/>
      <c r="ADG679"/>
      <c r="ADH679"/>
      <c r="ADI679"/>
      <c r="ADJ679"/>
      <c r="ADK679"/>
      <c r="ADL679"/>
      <c r="ADM679"/>
      <c r="ADN679"/>
      <c r="ADO679"/>
      <c r="ADP679"/>
      <c r="ADQ679"/>
      <c r="ADR679"/>
      <c r="ADS679"/>
      <c r="ADT679"/>
      <c r="ADU679"/>
      <c r="ADV679"/>
      <c r="ADW679"/>
      <c r="ADX679"/>
      <c r="ADY679"/>
      <c r="ADZ679"/>
      <c r="AEA679"/>
      <c r="AEB679"/>
      <c r="AEC679"/>
      <c r="AED679"/>
      <c r="AEE679"/>
      <c r="AEF679"/>
      <c r="AEG679"/>
      <c r="AEH679"/>
      <c r="AEI679"/>
      <c r="AEJ679"/>
      <c r="AEK679"/>
      <c r="AEL679"/>
      <c r="AEM679"/>
      <c r="AEN679"/>
      <c r="AEO679"/>
      <c r="AEP679"/>
      <c r="AEQ679"/>
      <c r="AER679"/>
      <c r="AES679"/>
      <c r="AET679"/>
      <c r="AEU679"/>
      <c r="AEV679"/>
      <c r="AEW679"/>
      <c r="AEX679"/>
      <c r="AEY679"/>
      <c r="AEZ679"/>
      <c r="AFA679"/>
      <c r="AFB679"/>
      <c r="AFC679"/>
      <c r="AFD679"/>
      <c r="AFE679"/>
      <c r="AFF679"/>
      <c r="AFG679"/>
      <c r="AFH679"/>
      <c r="AFI679"/>
      <c r="AFJ679"/>
      <c r="AFK679"/>
      <c r="AFL679"/>
      <c r="AFM679"/>
      <c r="AFN679"/>
      <c r="AFO679"/>
      <c r="AFP679"/>
      <c r="AFQ679"/>
      <c r="AFR679"/>
      <c r="AFS679"/>
      <c r="AFT679"/>
      <c r="AFU679"/>
      <c r="AFV679"/>
      <c r="AFW679"/>
      <c r="AFX679"/>
      <c r="AFY679"/>
      <c r="AFZ679"/>
      <c r="AGA679"/>
      <c r="AGB679"/>
      <c r="AGC679"/>
      <c r="AGD679"/>
      <c r="AGE679"/>
      <c r="AGF679"/>
      <c r="AGG679"/>
      <c r="AGH679"/>
      <c r="AGI679"/>
      <c r="AGJ679"/>
      <c r="AGK679"/>
      <c r="AGL679"/>
      <c r="AGM679"/>
      <c r="AGN679"/>
      <c r="AGO679"/>
      <c r="AGP679"/>
      <c r="AGQ679"/>
      <c r="AGR679"/>
      <c r="AGS679"/>
      <c r="AGT679"/>
      <c r="AGU679"/>
      <c r="AGV679"/>
      <c r="AGW679"/>
      <c r="AGX679"/>
      <c r="AGY679"/>
      <c r="AGZ679"/>
      <c r="AHA679"/>
      <c r="AHB679"/>
      <c r="AHC679"/>
      <c r="AHD679"/>
      <c r="AHE679"/>
      <c r="AHF679"/>
      <c r="AHG679"/>
      <c r="AHH679"/>
      <c r="AHI679"/>
      <c r="AHJ679"/>
      <c r="AHK679"/>
      <c r="AHL679"/>
      <c r="AHM679"/>
      <c r="AHN679"/>
      <c r="AHO679"/>
      <c r="AHP679"/>
      <c r="AHQ679"/>
      <c r="AHR679"/>
      <c r="AHS679"/>
      <c r="AHT679"/>
      <c r="AHU679"/>
      <c r="AHV679"/>
      <c r="AHW679"/>
      <c r="AHX679"/>
      <c r="AHY679"/>
      <c r="AHZ679"/>
      <c r="AIA679"/>
      <c r="AIB679"/>
      <c r="AIC679"/>
      <c r="AID679"/>
      <c r="AIE679"/>
      <c r="AIF679"/>
      <c r="AIG679"/>
      <c r="AIH679"/>
      <c r="AII679"/>
      <c r="AIJ679"/>
      <c r="AIK679"/>
      <c r="AIL679"/>
      <c r="AIM679"/>
      <c r="AIN679"/>
      <c r="AIO679"/>
      <c r="AIP679"/>
      <c r="AIQ679"/>
      <c r="AIR679"/>
      <c r="AIS679"/>
      <c r="AIT679"/>
      <c r="AIU679"/>
      <c r="AIV679"/>
      <c r="AIW679"/>
      <c r="AIX679"/>
      <c r="AIY679"/>
      <c r="AIZ679"/>
      <c r="AJA679"/>
      <c r="AJB679"/>
      <c r="AJC679"/>
      <c r="AJD679"/>
      <c r="AJE679"/>
      <c r="AJF679"/>
      <c r="AJG679"/>
      <c r="AJH679"/>
      <c r="AJI679"/>
      <c r="AJJ679"/>
      <c r="AJK679"/>
      <c r="AJL679"/>
      <c r="AJM679"/>
      <c r="AJN679"/>
      <c r="AJO679"/>
      <c r="AJP679"/>
      <c r="AJQ679"/>
      <c r="AJR679"/>
      <c r="AJS679"/>
      <c r="AJT679"/>
      <c r="AJU679"/>
      <c r="AJV679"/>
      <c r="AJW679"/>
      <c r="AJX679"/>
      <c r="AJY679"/>
      <c r="AJZ679"/>
      <c r="AKA679"/>
      <c r="AKB679"/>
      <c r="AKC679"/>
      <c r="AKD679"/>
      <c r="AKE679"/>
      <c r="AKF679"/>
      <c r="AKG679"/>
      <c r="AKH679"/>
      <c r="AKI679"/>
      <c r="AKJ679"/>
      <c r="AKK679"/>
      <c r="AKL679"/>
      <c r="AKM679"/>
      <c r="AKN679"/>
      <c r="AKO679"/>
      <c r="AKP679"/>
      <c r="AKQ679"/>
      <c r="AKR679"/>
      <c r="AKS679"/>
      <c r="AKT679"/>
      <c r="AKU679"/>
      <c r="AKV679"/>
      <c r="AKW679"/>
      <c r="AKX679"/>
      <c r="AKY679"/>
      <c r="AKZ679"/>
      <c r="ALA679"/>
      <c r="ALB679"/>
      <c r="ALC679"/>
      <c r="ALD679"/>
      <c r="ALE679"/>
      <c r="ALF679"/>
      <c r="ALG679"/>
      <c r="ALH679"/>
      <c r="ALI679"/>
      <c r="ALJ679"/>
      <c r="ALK679"/>
      <c r="ALL679"/>
      <c r="ALM679"/>
      <c r="ALN679"/>
      <c r="ALO679"/>
      <c r="ALP679"/>
      <c r="ALQ679"/>
      <c r="ALR679"/>
      <c r="ALS679"/>
      <c r="ALT679"/>
      <c r="ALU679"/>
      <c r="ALV679"/>
      <c r="ALW679"/>
      <c r="ALX679"/>
      <c r="ALY679"/>
      <c r="ALZ679"/>
      <c r="AMA679"/>
      <c r="AMB679"/>
      <c r="AMC679"/>
      <c r="AMD679"/>
      <c r="AME679"/>
      <c r="AMF679"/>
      <c r="AMG679"/>
      <c r="AMH679"/>
      <c r="AMI679"/>
      <c r="AMJ679"/>
    </row>
    <row r="680" spans="1:1024" ht="20" customHeight="1" x14ac:dyDescent="0.2">
      <c r="A680"/>
      <c r="B680"/>
      <c r="C680"/>
      <c r="D680"/>
      <c r="E680" s="2"/>
      <c r="F680" s="2"/>
      <c r="G680" s="271"/>
      <c r="H680" s="24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c r="AAA680"/>
      <c r="AAB680"/>
      <c r="AAC680"/>
      <c r="AAD680"/>
      <c r="AAE680"/>
      <c r="AAF680"/>
      <c r="AAG680"/>
      <c r="AAH680"/>
      <c r="AAI680"/>
      <c r="AAJ680"/>
      <c r="AAK680"/>
      <c r="AAL680"/>
      <c r="AAM680"/>
      <c r="AAN680"/>
      <c r="AAO680"/>
      <c r="AAP680"/>
      <c r="AAQ680"/>
      <c r="AAR680"/>
      <c r="AAS680"/>
      <c r="AAT680"/>
      <c r="AAU680"/>
      <c r="AAV680"/>
      <c r="AAW680"/>
      <c r="AAX680"/>
      <c r="AAY680"/>
      <c r="AAZ680"/>
      <c r="ABA680"/>
      <c r="ABB680"/>
      <c r="ABC680"/>
      <c r="ABD680"/>
      <c r="ABE680"/>
      <c r="ABF680"/>
      <c r="ABG680"/>
      <c r="ABH680"/>
      <c r="ABI680"/>
      <c r="ABJ680"/>
      <c r="ABK680"/>
      <c r="ABL680"/>
      <c r="ABM680"/>
      <c r="ABN680"/>
      <c r="ABO680"/>
      <c r="ABP680"/>
      <c r="ABQ680"/>
      <c r="ABR680"/>
      <c r="ABS680"/>
      <c r="ABT680"/>
      <c r="ABU680"/>
      <c r="ABV680"/>
      <c r="ABW680"/>
      <c r="ABX680"/>
      <c r="ABY680"/>
      <c r="ABZ680"/>
      <c r="ACA680"/>
      <c r="ACB680"/>
      <c r="ACC680"/>
      <c r="ACD680"/>
      <c r="ACE680"/>
      <c r="ACF680"/>
      <c r="ACG680"/>
      <c r="ACH680"/>
      <c r="ACI680"/>
      <c r="ACJ680"/>
      <c r="ACK680"/>
      <c r="ACL680"/>
      <c r="ACM680"/>
      <c r="ACN680"/>
      <c r="ACO680"/>
      <c r="ACP680"/>
      <c r="ACQ680"/>
      <c r="ACR680"/>
      <c r="ACS680"/>
      <c r="ACT680"/>
      <c r="ACU680"/>
      <c r="ACV680"/>
      <c r="ACW680"/>
      <c r="ACX680"/>
      <c r="ACY680"/>
      <c r="ACZ680"/>
      <c r="ADA680"/>
      <c r="ADB680"/>
      <c r="ADC680"/>
      <c r="ADD680"/>
      <c r="ADE680"/>
      <c r="ADF680"/>
      <c r="ADG680"/>
      <c r="ADH680"/>
      <c r="ADI680"/>
      <c r="ADJ680"/>
      <c r="ADK680"/>
      <c r="ADL680"/>
      <c r="ADM680"/>
      <c r="ADN680"/>
      <c r="ADO680"/>
      <c r="ADP680"/>
      <c r="ADQ680"/>
      <c r="ADR680"/>
      <c r="ADS680"/>
      <c r="ADT680"/>
      <c r="ADU680"/>
      <c r="ADV680"/>
      <c r="ADW680"/>
      <c r="ADX680"/>
      <c r="ADY680"/>
      <c r="ADZ680"/>
      <c r="AEA680"/>
      <c r="AEB680"/>
      <c r="AEC680"/>
      <c r="AED680"/>
      <c r="AEE680"/>
      <c r="AEF680"/>
      <c r="AEG680"/>
      <c r="AEH680"/>
      <c r="AEI680"/>
      <c r="AEJ680"/>
      <c r="AEK680"/>
      <c r="AEL680"/>
      <c r="AEM680"/>
      <c r="AEN680"/>
      <c r="AEO680"/>
      <c r="AEP680"/>
      <c r="AEQ680"/>
      <c r="AER680"/>
      <c r="AES680"/>
      <c r="AET680"/>
      <c r="AEU680"/>
      <c r="AEV680"/>
      <c r="AEW680"/>
      <c r="AEX680"/>
      <c r="AEY680"/>
      <c r="AEZ680"/>
      <c r="AFA680"/>
      <c r="AFB680"/>
      <c r="AFC680"/>
      <c r="AFD680"/>
      <c r="AFE680"/>
      <c r="AFF680"/>
      <c r="AFG680"/>
      <c r="AFH680"/>
      <c r="AFI680"/>
      <c r="AFJ680"/>
      <c r="AFK680"/>
      <c r="AFL680"/>
      <c r="AFM680"/>
      <c r="AFN680"/>
      <c r="AFO680"/>
      <c r="AFP680"/>
      <c r="AFQ680"/>
      <c r="AFR680"/>
      <c r="AFS680"/>
      <c r="AFT680"/>
      <c r="AFU680"/>
      <c r="AFV680"/>
      <c r="AFW680"/>
      <c r="AFX680"/>
      <c r="AFY680"/>
      <c r="AFZ680"/>
      <c r="AGA680"/>
      <c r="AGB680"/>
      <c r="AGC680"/>
      <c r="AGD680"/>
      <c r="AGE680"/>
      <c r="AGF680"/>
      <c r="AGG680"/>
      <c r="AGH680"/>
      <c r="AGI680"/>
      <c r="AGJ680"/>
      <c r="AGK680"/>
      <c r="AGL680"/>
      <c r="AGM680"/>
      <c r="AGN680"/>
      <c r="AGO680"/>
      <c r="AGP680"/>
      <c r="AGQ680"/>
      <c r="AGR680"/>
      <c r="AGS680"/>
      <c r="AGT680"/>
      <c r="AGU680"/>
      <c r="AGV680"/>
      <c r="AGW680"/>
      <c r="AGX680"/>
      <c r="AGY680"/>
      <c r="AGZ680"/>
      <c r="AHA680"/>
      <c r="AHB680"/>
      <c r="AHC680"/>
      <c r="AHD680"/>
      <c r="AHE680"/>
      <c r="AHF680"/>
      <c r="AHG680"/>
      <c r="AHH680"/>
      <c r="AHI680"/>
      <c r="AHJ680"/>
      <c r="AHK680"/>
      <c r="AHL680"/>
      <c r="AHM680"/>
      <c r="AHN680"/>
      <c r="AHO680"/>
      <c r="AHP680"/>
      <c r="AHQ680"/>
      <c r="AHR680"/>
      <c r="AHS680"/>
      <c r="AHT680"/>
      <c r="AHU680"/>
      <c r="AHV680"/>
      <c r="AHW680"/>
      <c r="AHX680"/>
      <c r="AHY680"/>
      <c r="AHZ680"/>
      <c r="AIA680"/>
      <c r="AIB680"/>
      <c r="AIC680"/>
      <c r="AID680"/>
      <c r="AIE680"/>
      <c r="AIF680"/>
      <c r="AIG680"/>
      <c r="AIH680"/>
      <c r="AII680"/>
      <c r="AIJ680"/>
      <c r="AIK680"/>
      <c r="AIL680"/>
      <c r="AIM680"/>
      <c r="AIN680"/>
      <c r="AIO680"/>
      <c r="AIP680"/>
      <c r="AIQ680"/>
      <c r="AIR680"/>
      <c r="AIS680"/>
      <c r="AIT680"/>
      <c r="AIU680"/>
      <c r="AIV680"/>
      <c r="AIW680"/>
      <c r="AIX680"/>
      <c r="AIY680"/>
      <c r="AIZ680"/>
      <c r="AJA680"/>
      <c r="AJB680"/>
      <c r="AJC680"/>
      <c r="AJD680"/>
      <c r="AJE680"/>
      <c r="AJF680"/>
      <c r="AJG680"/>
      <c r="AJH680"/>
      <c r="AJI680"/>
      <c r="AJJ680"/>
      <c r="AJK680"/>
      <c r="AJL680"/>
      <c r="AJM680"/>
      <c r="AJN680"/>
      <c r="AJO680"/>
      <c r="AJP680"/>
      <c r="AJQ680"/>
      <c r="AJR680"/>
      <c r="AJS680"/>
      <c r="AJT680"/>
      <c r="AJU680"/>
      <c r="AJV680"/>
      <c r="AJW680"/>
      <c r="AJX680"/>
      <c r="AJY680"/>
      <c r="AJZ680"/>
      <c r="AKA680"/>
      <c r="AKB680"/>
      <c r="AKC680"/>
      <c r="AKD680"/>
      <c r="AKE680"/>
      <c r="AKF680"/>
      <c r="AKG680"/>
      <c r="AKH680"/>
      <c r="AKI680"/>
      <c r="AKJ680"/>
      <c r="AKK680"/>
      <c r="AKL680"/>
      <c r="AKM680"/>
      <c r="AKN680"/>
      <c r="AKO680"/>
      <c r="AKP680"/>
      <c r="AKQ680"/>
      <c r="AKR680"/>
      <c r="AKS680"/>
      <c r="AKT680"/>
      <c r="AKU680"/>
      <c r="AKV680"/>
      <c r="AKW680"/>
      <c r="AKX680"/>
      <c r="AKY680"/>
      <c r="AKZ680"/>
      <c r="ALA680"/>
      <c r="ALB680"/>
      <c r="ALC680"/>
      <c r="ALD680"/>
      <c r="ALE680"/>
      <c r="ALF680"/>
      <c r="ALG680"/>
      <c r="ALH680"/>
      <c r="ALI680"/>
      <c r="ALJ680"/>
      <c r="ALK680"/>
      <c r="ALL680"/>
      <c r="ALM680"/>
      <c r="ALN680"/>
      <c r="ALO680"/>
      <c r="ALP680"/>
      <c r="ALQ680"/>
      <c r="ALR680"/>
      <c r="ALS680"/>
      <c r="ALT680"/>
      <c r="ALU680"/>
      <c r="ALV680"/>
      <c r="ALW680"/>
      <c r="ALX680"/>
      <c r="ALY680"/>
      <c r="ALZ680"/>
      <c r="AMA680"/>
      <c r="AMB680"/>
      <c r="AMC680"/>
      <c r="AMD680"/>
      <c r="AME680"/>
      <c r="AMF680"/>
      <c r="AMG680"/>
      <c r="AMH680"/>
      <c r="AMI680"/>
      <c r="AMJ680"/>
    </row>
    <row r="681" spans="1:1024" ht="20" customHeight="1" x14ac:dyDescent="0.2">
      <c r="A681"/>
      <c r="B681"/>
      <c r="C681"/>
      <c r="D681"/>
      <c r="E681" s="2"/>
      <c r="F681" s="2"/>
      <c r="G681" s="271"/>
      <c r="H681" s="240"/>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c r="AAA681"/>
      <c r="AAB681"/>
      <c r="AAC681"/>
      <c r="AAD681"/>
      <c r="AAE681"/>
      <c r="AAF681"/>
      <c r="AAG681"/>
      <c r="AAH681"/>
      <c r="AAI681"/>
      <c r="AAJ681"/>
      <c r="AAK681"/>
      <c r="AAL681"/>
      <c r="AAM681"/>
      <c r="AAN681"/>
      <c r="AAO681"/>
      <c r="AAP681"/>
      <c r="AAQ681"/>
      <c r="AAR681"/>
      <c r="AAS681"/>
      <c r="AAT681"/>
      <c r="AAU681"/>
      <c r="AAV681"/>
      <c r="AAW681"/>
      <c r="AAX681"/>
      <c r="AAY681"/>
      <c r="AAZ681"/>
      <c r="ABA681"/>
      <c r="ABB681"/>
      <c r="ABC681"/>
      <c r="ABD681"/>
      <c r="ABE681"/>
      <c r="ABF681"/>
      <c r="ABG681"/>
      <c r="ABH681"/>
      <c r="ABI681"/>
      <c r="ABJ681"/>
      <c r="ABK681"/>
      <c r="ABL681"/>
      <c r="ABM681"/>
      <c r="ABN681"/>
      <c r="ABO681"/>
      <c r="ABP681"/>
      <c r="ABQ681"/>
      <c r="ABR681"/>
      <c r="ABS681"/>
      <c r="ABT681"/>
      <c r="ABU681"/>
      <c r="ABV681"/>
      <c r="ABW681"/>
      <c r="ABX681"/>
      <c r="ABY681"/>
      <c r="ABZ681"/>
      <c r="ACA681"/>
      <c r="ACB681"/>
      <c r="ACC681"/>
      <c r="ACD681"/>
      <c r="ACE681"/>
      <c r="ACF681"/>
      <c r="ACG681"/>
      <c r="ACH681"/>
      <c r="ACI681"/>
      <c r="ACJ681"/>
      <c r="ACK681"/>
      <c r="ACL681"/>
      <c r="ACM681"/>
      <c r="ACN681"/>
      <c r="ACO681"/>
      <c r="ACP681"/>
      <c r="ACQ681"/>
      <c r="ACR681"/>
      <c r="ACS681"/>
      <c r="ACT681"/>
      <c r="ACU681"/>
      <c r="ACV681"/>
      <c r="ACW681"/>
      <c r="ACX681"/>
      <c r="ACY681"/>
      <c r="ACZ681"/>
      <c r="ADA681"/>
      <c r="ADB681"/>
      <c r="ADC681"/>
      <c r="ADD681"/>
      <c r="ADE681"/>
      <c r="ADF681"/>
      <c r="ADG681"/>
      <c r="ADH681"/>
      <c r="ADI681"/>
      <c r="ADJ681"/>
      <c r="ADK681"/>
      <c r="ADL681"/>
      <c r="ADM681"/>
      <c r="ADN681"/>
      <c r="ADO681"/>
      <c r="ADP681"/>
      <c r="ADQ681"/>
      <c r="ADR681"/>
      <c r="ADS681"/>
      <c r="ADT681"/>
      <c r="ADU681"/>
      <c r="ADV681"/>
      <c r="ADW681"/>
      <c r="ADX681"/>
      <c r="ADY681"/>
      <c r="ADZ681"/>
      <c r="AEA681"/>
      <c r="AEB681"/>
      <c r="AEC681"/>
      <c r="AED681"/>
      <c r="AEE681"/>
      <c r="AEF681"/>
      <c r="AEG681"/>
      <c r="AEH681"/>
      <c r="AEI681"/>
      <c r="AEJ681"/>
      <c r="AEK681"/>
      <c r="AEL681"/>
      <c r="AEM681"/>
      <c r="AEN681"/>
      <c r="AEO681"/>
      <c r="AEP681"/>
      <c r="AEQ681"/>
      <c r="AER681"/>
      <c r="AES681"/>
      <c r="AET681"/>
      <c r="AEU681"/>
      <c r="AEV681"/>
      <c r="AEW681"/>
      <c r="AEX681"/>
      <c r="AEY681"/>
      <c r="AEZ681"/>
      <c r="AFA681"/>
      <c r="AFB681"/>
      <c r="AFC681"/>
      <c r="AFD681"/>
      <c r="AFE681"/>
      <c r="AFF681"/>
      <c r="AFG681"/>
      <c r="AFH681"/>
      <c r="AFI681"/>
      <c r="AFJ681"/>
      <c r="AFK681"/>
      <c r="AFL681"/>
      <c r="AFM681"/>
      <c r="AFN681"/>
      <c r="AFO681"/>
      <c r="AFP681"/>
      <c r="AFQ681"/>
      <c r="AFR681"/>
      <c r="AFS681"/>
      <c r="AFT681"/>
      <c r="AFU681"/>
      <c r="AFV681"/>
      <c r="AFW681"/>
      <c r="AFX681"/>
      <c r="AFY681"/>
      <c r="AFZ681"/>
      <c r="AGA681"/>
      <c r="AGB681"/>
      <c r="AGC681"/>
      <c r="AGD681"/>
      <c r="AGE681"/>
      <c r="AGF681"/>
      <c r="AGG681"/>
      <c r="AGH681"/>
      <c r="AGI681"/>
      <c r="AGJ681"/>
      <c r="AGK681"/>
      <c r="AGL681"/>
      <c r="AGM681"/>
      <c r="AGN681"/>
      <c r="AGO681"/>
      <c r="AGP681"/>
      <c r="AGQ681"/>
      <c r="AGR681"/>
      <c r="AGS681"/>
      <c r="AGT681"/>
      <c r="AGU681"/>
      <c r="AGV681"/>
      <c r="AGW681"/>
      <c r="AGX681"/>
      <c r="AGY681"/>
      <c r="AGZ681"/>
      <c r="AHA681"/>
      <c r="AHB681"/>
      <c r="AHC681"/>
      <c r="AHD681"/>
      <c r="AHE681"/>
      <c r="AHF681"/>
      <c r="AHG681"/>
      <c r="AHH681"/>
      <c r="AHI681"/>
      <c r="AHJ681"/>
      <c r="AHK681"/>
      <c r="AHL681"/>
      <c r="AHM681"/>
      <c r="AHN681"/>
      <c r="AHO681"/>
      <c r="AHP681"/>
      <c r="AHQ681"/>
      <c r="AHR681"/>
      <c r="AHS681"/>
      <c r="AHT681"/>
      <c r="AHU681"/>
      <c r="AHV681"/>
      <c r="AHW681"/>
      <c r="AHX681"/>
      <c r="AHY681"/>
      <c r="AHZ681"/>
      <c r="AIA681"/>
      <c r="AIB681"/>
      <c r="AIC681"/>
      <c r="AID681"/>
      <c r="AIE681"/>
      <c r="AIF681"/>
      <c r="AIG681"/>
      <c r="AIH681"/>
      <c r="AII681"/>
      <c r="AIJ681"/>
      <c r="AIK681"/>
      <c r="AIL681"/>
      <c r="AIM681"/>
      <c r="AIN681"/>
      <c r="AIO681"/>
      <c r="AIP681"/>
      <c r="AIQ681"/>
      <c r="AIR681"/>
      <c r="AIS681"/>
      <c r="AIT681"/>
      <c r="AIU681"/>
      <c r="AIV681"/>
      <c r="AIW681"/>
      <c r="AIX681"/>
      <c r="AIY681"/>
      <c r="AIZ681"/>
      <c r="AJA681"/>
      <c r="AJB681"/>
      <c r="AJC681"/>
      <c r="AJD681"/>
      <c r="AJE681"/>
      <c r="AJF681"/>
      <c r="AJG681"/>
      <c r="AJH681"/>
      <c r="AJI681"/>
      <c r="AJJ681"/>
      <c r="AJK681"/>
      <c r="AJL681"/>
      <c r="AJM681"/>
      <c r="AJN681"/>
      <c r="AJO681"/>
      <c r="AJP681"/>
      <c r="AJQ681"/>
      <c r="AJR681"/>
      <c r="AJS681"/>
      <c r="AJT681"/>
      <c r="AJU681"/>
      <c r="AJV681"/>
      <c r="AJW681"/>
      <c r="AJX681"/>
      <c r="AJY681"/>
      <c r="AJZ681"/>
      <c r="AKA681"/>
      <c r="AKB681"/>
      <c r="AKC681"/>
      <c r="AKD681"/>
      <c r="AKE681"/>
      <c r="AKF681"/>
      <c r="AKG681"/>
      <c r="AKH681"/>
      <c r="AKI681"/>
      <c r="AKJ681"/>
      <c r="AKK681"/>
      <c r="AKL681"/>
      <c r="AKM681"/>
      <c r="AKN681"/>
      <c r="AKO681"/>
      <c r="AKP681"/>
      <c r="AKQ681"/>
      <c r="AKR681"/>
      <c r="AKS681"/>
      <c r="AKT681"/>
      <c r="AKU681"/>
      <c r="AKV681"/>
      <c r="AKW681"/>
      <c r="AKX681"/>
      <c r="AKY681"/>
      <c r="AKZ681"/>
      <c r="ALA681"/>
      <c r="ALB681"/>
      <c r="ALC681"/>
      <c r="ALD681"/>
      <c r="ALE681"/>
      <c r="ALF681"/>
      <c r="ALG681"/>
      <c r="ALH681"/>
      <c r="ALI681"/>
      <c r="ALJ681"/>
      <c r="ALK681"/>
      <c r="ALL681"/>
      <c r="ALM681"/>
      <c r="ALN681"/>
      <c r="ALO681"/>
      <c r="ALP681"/>
      <c r="ALQ681"/>
      <c r="ALR681"/>
      <c r="ALS681"/>
      <c r="ALT681"/>
      <c r="ALU681"/>
      <c r="ALV681"/>
      <c r="ALW681"/>
      <c r="ALX681"/>
      <c r="ALY681"/>
      <c r="ALZ681"/>
      <c r="AMA681"/>
      <c r="AMB681"/>
      <c r="AMC681"/>
      <c r="AMD681"/>
      <c r="AME681"/>
      <c r="AMF681"/>
      <c r="AMG681"/>
      <c r="AMH681"/>
      <c r="AMI681"/>
      <c r="AMJ681"/>
    </row>
    <row r="682" spans="1:1024" ht="20" customHeight="1" x14ac:dyDescent="0.2">
      <c r="A682"/>
      <c r="B682"/>
      <c r="C682"/>
      <c r="D682"/>
      <c r="E682" s="2"/>
      <c r="F682" s="2"/>
      <c r="G682" s="271"/>
      <c r="H682" s="240"/>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c r="IW682"/>
      <c r="IX682"/>
      <c r="IY682"/>
      <c r="IZ682"/>
      <c r="JA682"/>
      <c r="JB682"/>
      <c r="JC682"/>
      <c r="JD682"/>
      <c r="JE682"/>
      <c r="JF682"/>
      <c r="JG682"/>
      <c r="JH682"/>
      <c r="JI682"/>
      <c r="JJ682"/>
      <c r="JK682"/>
      <c r="JL682"/>
      <c r="JM682"/>
      <c r="JN682"/>
      <c r="JO682"/>
      <c r="JP682"/>
      <c r="JQ682"/>
      <c r="JR682"/>
      <c r="JS682"/>
      <c r="JT682"/>
      <c r="JU682"/>
      <c r="JV682"/>
      <c r="JW682"/>
      <c r="JX682"/>
      <c r="JY682"/>
      <c r="JZ682"/>
      <c r="KA682"/>
      <c r="KB682"/>
      <c r="KC682"/>
      <c r="KD682"/>
      <c r="KE682"/>
      <c r="KF682"/>
      <c r="KG682"/>
      <c r="KH682"/>
      <c r="KI682"/>
      <c r="KJ682"/>
      <c r="KK682"/>
      <c r="KL682"/>
      <c r="KM682"/>
      <c r="KN682"/>
      <c r="KO682"/>
      <c r="KP682"/>
      <c r="KQ682"/>
      <c r="KR682"/>
      <c r="KS682"/>
      <c r="KT682"/>
      <c r="KU682"/>
      <c r="KV682"/>
      <c r="KW682"/>
      <c r="KX682"/>
      <c r="KY682"/>
      <c r="KZ682"/>
      <c r="LA682"/>
      <c r="LB682"/>
      <c r="LC682"/>
      <c r="LD682"/>
      <c r="LE682"/>
      <c r="LF682"/>
      <c r="LG682"/>
      <c r="LH682"/>
      <c r="LI682"/>
      <c r="LJ682"/>
      <c r="LK682"/>
      <c r="LL682"/>
      <c r="LM682"/>
      <c r="LN682"/>
      <c r="LO682"/>
      <c r="LP682"/>
      <c r="LQ682"/>
      <c r="LR682"/>
      <c r="LS682"/>
      <c r="LT682"/>
      <c r="LU682"/>
      <c r="LV682"/>
      <c r="LW682"/>
      <c r="LX682"/>
      <c r="LY682"/>
      <c r="LZ682"/>
      <c r="MA682"/>
      <c r="MB682"/>
      <c r="MC682"/>
      <c r="MD682"/>
      <c r="ME682"/>
      <c r="MF682"/>
      <c r="MG682"/>
      <c r="MH682"/>
      <c r="MI682"/>
      <c r="MJ682"/>
      <c r="MK682"/>
      <c r="ML682"/>
      <c r="MM682"/>
      <c r="MN682"/>
      <c r="MO682"/>
      <c r="MP682"/>
      <c r="MQ682"/>
      <c r="MR682"/>
      <c r="MS682"/>
      <c r="MT682"/>
      <c r="MU682"/>
      <c r="MV682"/>
      <c r="MW682"/>
      <c r="MX682"/>
      <c r="MY682"/>
      <c r="MZ682"/>
      <c r="NA682"/>
      <c r="NB682"/>
      <c r="NC682"/>
      <c r="ND682"/>
      <c r="NE682"/>
      <c r="NF682"/>
      <c r="NG682"/>
      <c r="NH682"/>
      <c r="NI682"/>
      <c r="NJ682"/>
      <c r="NK682"/>
      <c r="NL682"/>
      <c r="NM682"/>
      <c r="NN682"/>
      <c r="NO682"/>
      <c r="NP682"/>
      <c r="NQ682"/>
      <c r="NR682"/>
      <c r="NS682"/>
      <c r="NT682"/>
      <c r="NU682"/>
      <c r="NV682"/>
      <c r="NW682"/>
      <c r="NX682"/>
      <c r="NY682"/>
      <c r="NZ682"/>
      <c r="OA682"/>
      <c r="OB682"/>
      <c r="OC682"/>
      <c r="OD682"/>
      <c r="OE682"/>
      <c r="OF682"/>
      <c r="OG682"/>
      <c r="OH682"/>
      <c r="OI682"/>
      <c r="OJ682"/>
      <c r="OK682"/>
      <c r="OL682"/>
      <c r="OM682"/>
      <c r="ON682"/>
      <c r="OO682"/>
      <c r="OP682"/>
      <c r="OQ682"/>
      <c r="OR682"/>
      <c r="OS682"/>
      <c r="OT682"/>
      <c r="OU682"/>
      <c r="OV682"/>
      <c r="OW682"/>
      <c r="OX682"/>
      <c r="OY682"/>
      <c r="OZ682"/>
      <c r="PA682"/>
      <c r="PB682"/>
      <c r="PC682"/>
      <c r="PD682"/>
      <c r="PE682"/>
      <c r="PF682"/>
      <c r="PG682"/>
      <c r="PH682"/>
      <c r="PI682"/>
      <c r="PJ682"/>
      <c r="PK682"/>
      <c r="PL682"/>
      <c r="PM682"/>
      <c r="PN682"/>
      <c r="PO682"/>
      <c r="PP682"/>
      <c r="PQ682"/>
      <c r="PR682"/>
      <c r="PS682"/>
      <c r="PT682"/>
      <c r="PU682"/>
      <c r="PV682"/>
      <c r="PW682"/>
      <c r="PX682"/>
      <c r="PY682"/>
      <c r="PZ682"/>
      <c r="QA682"/>
      <c r="QB682"/>
      <c r="QC682"/>
      <c r="QD682"/>
      <c r="QE682"/>
      <c r="QF682"/>
      <c r="QG682"/>
      <c r="QH682"/>
      <c r="QI682"/>
      <c r="QJ682"/>
      <c r="QK682"/>
      <c r="QL682"/>
      <c r="QM682"/>
      <c r="QN682"/>
      <c r="QO682"/>
      <c r="QP682"/>
      <c r="QQ682"/>
      <c r="QR682"/>
      <c r="QS682"/>
      <c r="QT682"/>
      <c r="QU682"/>
      <c r="QV682"/>
      <c r="QW682"/>
      <c r="QX682"/>
      <c r="QY682"/>
      <c r="QZ682"/>
      <c r="RA682"/>
      <c r="RB682"/>
      <c r="RC682"/>
      <c r="RD682"/>
      <c r="RE682"/>
      <c r="RF682"/>
      <c r="RG682"/>
      <c r="RH682"/>
      <c r="RI682"/>
      <c r="RJ682"/>
      <c r="RK682"/>
      <c r="RL682"/>
      <c r="RM682"/>
      <c r="RN682"/>
      <c r="RO682"/>
      <c r="RP682"/>
      <c r="RQ682"/>
      <c r="RR682"/>
      <c r="RS682"/>
      <c r="RT682"/>
      <c r="RU682"/>
      <c r="RV682"/>
      <c r="RW682"/>
      <c r="RX682"/>
      <c r="RY682"/>
      <c r="RZ682"/>
      <c r="SA682"/>
      <c r="SB682"/>
      <c r="SC682"/>
      <c r="SD682"/>
      <c r="SE682"/>
      <c r="SF682"/>
      <c r="SG682"/>
      <c r="SH682"/>
      <c r="SI682"/>
      <c r="SJ682"/>
      <c r="SK682"/>
      <c r="SL682"/>
      <c r="SM682"/>
      <c r="SN682"/>
      <c r="SO682"/>
      <c r="SP682"/>
      <c r="SQ682"/>
      <c r="SR682"/>
      <c r="SS682"/>
      <c r="ST682"/>
      <c r="SU682"/>
      <c r="SV682"/>
      <c r="SW682"/>
      <c r="SX682"/>
      <c r="SY682"/>
      <c r="SZ682"/>
      <c r="TA682"/>
      <c r="TB682"/>
      <c r="TC682"/>
      <c r="TD682"/>
      <c r="TE682"/>
      <c r="TF682"/>
      <c r="TG682"/>
      <c r="TH682"/>
      <c r="TI682"/>
      <c r="TJ682"/>
      <c r="TK682"/>
      <c r="TL682"/>
      <c r="TM682"/>
      <c r="TN682"/>
      <c r="TO682"/>
      <c r="TP682"/>
      <c r="TQ682"/>
      <c r="TR682"/>
      <c r="TS682"/>
      <c r="TT682"/>
      <c r="TU682"/>
      <c r="TV682"/>
      <c r="TW682"/>
      <c r="TX682"/>
      <c r="TY682"/>
      <c r="TZ682"/>
      <c r="UA682"/>
      <c r="UB682"/>
      <c r="UC682"/>
      <c r="UD682"/>
      <c r="UE682"/>
      <c r="UF682"/>
      <c r="UG682"/>
      <c r="UH682"/>
      <c r="UI682"/>
      <c r="UJ682"/>
      <c r="UK682"/>
      <c r="UL682"/>
      <c r="UM682"/>
      <c r="UN682"/>
      <c r="UO682"/>
      <c r="UP682"/>
      <c r="UQ682"/>
      <c r="UR682"/>
      <c r="US682"/>
      <c r="UT682"/>
      <c r="UU682"/>
      <c r="UV682"/>
      <c r="UW682"/>
      <c r="UX682"/>
      <c r="UY682"/>
      <c r="UZ682"/>
      <c r="VA682"/>
      <c r="VB682"/>
      <c r="VC682"/>
      <c r="VD682"/>
      <c r="VE682"/>
      <c r="VF682"/>
      <c r="VG682"/>
      <c r="VH682"/>
      <c r="VI682"/>
      <c r="VJ682"/>
      <c r="VK682"/>
      <c r="VL682"/>
      <c r="VM682"/>
      <c r="VN682"/>
      <c r="VO682"/>
      <c r="VP682"/>
      <c r="VQ682"/>
      <c r="VR682"/>
      <c r="VS682"/>
      <c r="VT682"/>
      <c r="VU682"/>
      <c r="VV682"/>
      <c r="VW682"/>
      <c r="VX682"/>
      <c r="VY682"/>
      <c r="VZ682"/>
      <c r="WA682"/>
      <c r="WB682"/>
      <c r="WC682"/>
      <c r="WD682"/>
      <c r="WE682"/>
      <c r="WF682"/>
      <c r="WG682"/>
      <c r="WH682"/>
      <c r="WI682"/>
      <c r="WJ682"/>
      <c r="WK682"/>
      <c r="WL682"/>
      <c r="WM682"/>
      <c r="WN682"/>
      <c r="WO682"/>
      <c r="WP682"/>
      <c r="WQ682"/>
      <c r="WR682"/>
      <c r="WS682"/>
      <c r="WT682"/>
      <c r="WU682"/>
      <c r="WV682"/>
      <c r="WW682"/>
      <c r="WX682"/>
      <c r="WY682"/>
      <c r="WZ682"/>
      <c r="XA682"/>
      <c r="XB682"/>
      <c r="XC682"/>
      <c r="XD682"/>
      <c r="XE682"/>
      <c r="XF682"/>
      <c r="XG682"/>
      <c r="XH682"/>
      <c r="XI682"/>
      <c r="XJ682"/>
      <c r="XK682"/>
      <c r="XL682"/>
      <c r="XM682"/>
      <c r="XN682"/>
      <c r="XO682"/>
      <c r="XP682"/>
      <c r="XQ682"/>
      <c r="XR682"/>
      <c r="XS682"/>
      <c r="XT682"/>
      <c r="XU682"/>
      <c r="XV682"/>
      <c r="XW682"/>
      <c r="XX682"/>
      <c r="XY682"/>
      <c r="XZ682"/>
      <c r="YA682"/>
      <c r="YB682"/>
      <c r="YC682"/>
      <c r="YD682"/>
      <c r="YE682"/>
      <c r="YF682"/>
      <c r="YG682"/>
      <c r="YH682"/>
      <c r="YI682"/>
      <c r="YJ682"/>
      <c r="YK682"/>
      <c r="YL682"/>
      <c r="YM682"/>
      <c r="YN682"/>
      <c r="YO682"/>
      <c r="YP682"/>
      <c r="YQ682"/>
      <c r="YR682"/>
      <c r="YS682"/>
      <c r="YT682"/>
      <c r="YU682"/>
      <c r="YV682"/>
      <c r="YW682"/>
      <c r="YX682"/>
      <c r="YY682"/>
      <c r="YZ682"/>
      <c r="ZA682"/>
      <c r="ZB682"/>
      <c r="ZC682"/>
      <c r="ZD682"/>
      <c r="ZE682"/>
      <c r="ZF682"/>
      <c r="ZG682"/>
      <c r="ZH682"/>
      <c r="ZI682"/>
      <c r="ZJ682"/>
      <c r="ZK682"/>
      <c r="ZL682"/>
      <c r="ZM682"/>
      <c r="ZN682"/>
      <c r="ZO682"/>
      <c r="ZP682"/>
      <c r="ZQ682"/>
      <c r="ZR682"/>
      <c r="ZS682"/>
      <c r="ZT682"/>
      <c r="ZU682"/>
      <c r="ZV682"/>
      <c r="ZW682"/>
      <c r="ZX682"/>
      <c r="ZY682"/>
      <c r="ZZ682"/>
      <c r="AAA682"/>
      <c r="AAB682"/>
      <c r="AAC682"/>
      <c r="AAD682"/>
      <c r="AAE682"/>
      <c r="AAF682"/>
      <c r="AAG682"/>
      <c r="AAH682"/>
      <c r="AAI682"/>
      <c r="AAJ682"/>
      <c r="AAK682"/>
      <c r="AAL682"/>
      <c r="AAM682"/>
      <c r="AAN682"/>
      <c r="AAO682"/>
      <c r="AAP682"/>
      <c r="AAQ682"/>
      <c r="AAR682"/>
      <c r="AAS682"/>
      <c r="AAT682"/>
      <c r="AAU682"/>
      <c r="AAV682"/>
      <c r="AAW682"/>
      <c r="AAX682"/>
      <c r="AAY682"/>
      <c r="AAZ682"/>
      <c r="ABA682"/>
      <c r="ABB682"/>
      <c r="ABC682"/>
      <c r="ABD682"/>
      <c r="ABE682"/>
      <c r="ABF682"/>
      <c r="ABG682"/>
      <c r="ABH682"/>
      <c r="ABI682"/>
      <c r="ABJ682"/>
      <c r="ABK682"/>
      <c r="ABL682"/>
      <c r="ABM682"/>
      <c r="ABN682"/>
      <c r="ABO682"/>
      <c r="ABP682"/>
      <c r="ABQ682"/>
      <c r="ABR682"/>
      <c r="ABS682"/>
      <c r="ABT682"/>
      <c r="ABU682"/>
      <c r="ABV682"/>
      <c r="ABW682"/>
      <c r="ABX682"/>
      <c r="ABY682"/>
      <c r="ABZ682"/>
      <c r="ACA682"/>
      <c r="ACB682"/>
      <c r="ACC682"/>
      <c r="ACD682"/>
      <c r="ACE682"/>
      <c r="ACF682"/>
      <c r="ACG682"/>
      <c r="ACH682"/>
      <c r="ACI682"/>
      <c r="ACJ682"/>
      <c r="ACK682"/>
      <c r="ACL682"/>
      <c r="ACM682"/>
      <c r="ACN682"/>
      <c r="ACO682"/>
      <c r="ACP682"/>
      <c r="ACQ682"/>
      <c r="ACR682"/>
      <c r="ACS682"/>
      <c r="ACT682"/>
      <c r="ACU682"/>
      <c r="ACV682"/>
      <c r="ACW682"/>
      <c r="ACX682"/>
      <c r="ACY682"/>
      <c r="ACZ682"/>
      <c r="ADA682"/>
      <c r="ADB682"/>
      <c r="ADC682"/>
      <c r="ADD682"/>
      <c r="ADE682"/>
      <c r="ADF682"/>
      <c r="ADG682"/>
      <c r="ADH682"/>
      <c r="ADI682"/>
      <c r="ADJ682"/>
      <c r="ADK682"/>
      <c r="ADL682"/>
      <c r="ADM682"/>
      <c r="ADN682"/>
      <c r="ADO682"/>
      <c r="ADP682"/>
      <c r="ADQ682"/>
      <c r="ADR682"/>
      <c r="ADS682"/>
      <c r="ADT682"/>
      <c r="ADU682"/>
      <c r="ADV682"/>
      <c r="ADW682"/>
      <c r="ADX682"/>
      <c r="ADY682"/>
      <c r="ADZ682"/>
      <c r="AEA682"/>
      <c r="AEB682"/>
      <c r="AEC682"/>
      <c r="AED682"/>
      <c r="AEE682"/>
      <c r="AEF682"/>
      <c r="AEG682"/>
      <c r="AEH682"/>
      <c r="AEI682"/>
      <c r="AEJ682"/>
      <c r="AEK682"/>
      <c r="AEL682"/>
      <c r="AEM682"/>
      <c r="AEN682"/>
      <c r="AEO682"/>
      <c r="AEP682"/>
      <c r="AEQ682"/>
      <c r="AER682"/>
      <c r="AES682"/>
      <c r="AET682"/>
      <c r="AEU682"/>
      <c r="AEV682"/>
      <c r="AEW682"/>
      <c r="AEX682"/>
      <c r="AEY682"/>
      <c r="AEZ682"/>
      <c r="AFA682"/>
      <c r="AFB682"/>
      <c r="AFC682"/>
      <c r="AFD682"/>
      <c r="AFE682"/>
      <c r="AFF682"/>
      <c r="AFG682"/>
      <c r="AFH682"/>
      <c r="AFI682"/>
      <c r="AFJ682"/>
      <c r="AFK682"/>
      <c r="AFL682"/>
      <c r="AFM682"/>
      <c r="AFN682"/>
      <c r="AFO682"/>
      <c r="AFP682"/>
      <c r="AFQ682"/>
      <c r="AFR682"/>
      <c r="AFS682"/>
      <c r="AFT682"/>
      <c r="AFU682"/>
      <c r="AFV682"/>
      <c r="AFW682"/>
      <c r="AFX682"/>
      <c r="AFY682"/>
      <c r="AFZ682"/>
      <c r="AGA682"/>
      <c r="AGB682"/>
      <c r="AGC682"/>
      <c r="AGD682"/>
      <c r="AGE682"/>
      <c r="AGF682"/>
      <c r="AGG682"/>
      <c r="AGH682"/>
      <c r="AGI682"/>
      <c r="AGJ682"/>
      <c r="AGK682"/>
      <c r="AGL682"/>
      <c r="AGM682"/>
      <c r="AGN682"/>
      <c r="AGO682"/>
      <c r="AGP682"/>
      <c r="AGQ682"/>
      <c r="AGR682"/>
      <c r="AGS682"/>
      <c r="AGT682"/>
      <c r="AGU682"/>
      <c r="AGV682"/>
      <c r="AGW682"/>
      <c r="AGX682"/>
      <c r="AGY682"/>
      <c r="AGZ682"/>
      <c r="AHA682"/>
      <c r="AHB682"/>
      <c r="AHC682"/>
      <c r="AHD682"/>
      <c r="AHE682"/>
      <c r="AHF682"/>
      <c r="AHG682"/>
      <c r="AHH682"/>
      <c r="AHI682"/>
      <c r="AHJ682"/>
      <c r="AHK682"/>
      <c r="AHL682"/>
      <c r="AHM682"/>
      <c r="AHN682"/>
      <c r="AHO682"/>
      <c r="AHP682"/>
      <c r="AHQ682"/>
      <c r="AHR682"/>
      <c r="AHS682"/>
      <c r="AHT682"/>
      <c r="AHU682"/>
      <c r="AHV682"/>
      <c r="AHW682"/>
      <c r="AHX682"/>
      <c r="AHY682"/>
      <c r="AHZ682"/>
      <c r="AIA682"/>
      <c r="AIB682"/>
      <c r="AIC682"/>
      <c r="AID682"/>
      <c r="AIE682"/>
      <c r="AIF682"/>
      <c r="AIG682"/>
      <c r="AIH682"/>
      <c r="AII682"/>
      <c r="AIJ682"/>
      <c r="AIK682"/>
      <c r="AIL682"/>
      <c r="AIM682"/>
      <c r="AIN682"/>
      <c r="AIO682"/>
      <c r="AIP682"/>
      <c r="AIQ682"/>
      <c r="AIR682"/>
      <c r="AIS682"/>
      <c r="AIT682"/>
      <c r="AIU682"/>
      <c r="AIV682"/>
      <c r="AIW682"/>
      <c r="AIX682"/>
      <c r="AIY682"/>
      <c r="AIZ682"/>
      <c r="AJA682"/>
      <c r="AJB682"/>
      <c r="AJC682"/>
      <c r="AJD682"/>
      <c r="AJE682"/>
      <c r="AJF682"/>
      <c r="AJG682"/>
      <c r="AJH682"/>
      <c r="AJI682"/>
      <c r="AJJ682"/>
      <c r="AJK682"/>
      <c r="AJL682"/>
      <c r="AJM682"/>
      <c r="AJN682"/>
      <c r="AJO682"/>
      <c r="AJP682"/>
      <c r="AJQ682"/>
      <c r="AJR682"/>
      <c r="AJS682"/>
      <c r="AJT682"/>
      <c r="AJU682"/>
      <c r="AJV682"/>
      <c r="AJW682"/>
      <c r="AJX682"/>
      <c r="AJY682"/>
      <c r="AJZ682"/>
      <c r="AKA682"/>
      <c r="AKB682"/>
      <c r="AKC682"/>
      <c r="AKD682"/>
      <c r="AKE682"/>
      <c r="AKF682"/>
      <c r="AKG682"/>
      <c r="AKH682"/>
      <c r="AKI682"/>
      <c r="AKJ682"/>
      <c r="AKK682"/>
      <c r="AKL682"/>
      <c r="AKM682"/>
      <c r="AKN682"/>
      <c r="AKO682"/>
      <c r="AKP682"/>
      <c r="AKQ682"/>
      <c r="AKR682"/>
      <c r="AKS682"/>
      <c r="AKT682"/>
      <c r="AKU682"/>
      <c r="AKV682"/>
      <c r="AKW682"/>
      <c r="AKX682"/>
      <c r="AKY682"/>
      <c r="AKZ682"/>
      <c r="ALA682"/>
      <c r="ALB682"/>
      <c r="ALC682"/>
      <c r="ALD682"/>
      <c r="ALE682"/>
      <c r="ALF682"/>
      <c r="ALG682"/>
      <c r="ALH682"/>
      <c r="ALI682"/>
      <c r="ALJ682"/>
      <c r="ALK682"/>
      <c r="ALL682"/>
      <c r="ALM682"/>
      <c r="ALN682"/>
      <c r="ALO682"/>
      <c r="ALP682"/>
      <c r="ALQ682"/>
      <c r="ALR682"/>
      <c r="ALS682"/>
      <c r="ALT682"/>
      <c r="ALU682"/>
      <c r="ALV682"/>
      <c r="ALW682"/>
      <c r="ALX682"/>
      <c r="ALY682"/>
      <c r="ALZ682"/>
      <c r="AMA682"/>
      <c r="AMB682"/>
      <c r="AMC682"/>
      <c r="AMD682"/>
      <c r="AME682"/>
      <c r="AMF682"/>
      <c r="AMG682"/>
      <c r="AMH682"/>
      <c r="AMI682"/>
      <c r="AMJ682"/>
    </row>
    <row r="683" spans="1:1024" ht="20" customHeight="1" x14ac:dyDescent="0.2">
      <c r="A683"/>
      <c r="B683"/>
      <c r="C683"/>
      <c r="D683"/>
      <c r="E683" s="2"/>
      <c r="F683" s="2"/>
      <c r="G683" s="271"/>
      <c r="H683" s="240"/>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c r="AAA683"/>
      <c r="AAB683"/>
      <c r="AAC683"/>
      <c r="AAD683"/>
      <c r="AAE683"/>
      <c r="AAF683"/>
      <c r="AAG683"/>
      <c r="AAH683"/>
      <c r="AAI683"/>
      <c r="AAJ683"/>
      <c r="AAK683"/>
      <c r="AAL683"/>
      <c r="AAM683"/>
      <c r="AAN683"/>
      <c r="AAO683"/>
      <c r="AAP683"/>
      <c r="AAQ683"/>
      <c r="AAR683"/>
      <c r="AAS683"/>
      <c r="AAT683"/>
      <c r="AAU683"/>
      <c r="AAV683"/>
      <c r="AAW683"/>
      <c r="AAX683"/>
      <c r="AAY683"/>
      <c r="AAZ683"/>
      <c r="ABA683"/>
      <c r="ABB683"/>
      <c r="ABC683"/>
      <c r="ABD683"/>
      <c r="ABE683"/>
      <c r="ABF683"/>
      <c r="ABG683"/>
      <c r="ABH683"/>
      <c r="ABI683"/>
      <c r="ABJ683"/>
      <c r="ABK683"/>
      <c r="ABL683"/>
      <c r="ABM683"/>
      <c r="ABN683"/>
      <c r="ABO683"/>
      <c r="ABP683"/>
      <c r="ABQ683"/>
      <c r="ABR683"/>
      <c r="ABS683"/>
      <c r="ABT683"/>
      <c r="ABU683"/>
      <c r="ABV683"/>
      <c r="ABW683"/>
      <c r="ABX683"/>
      <c r="ABY683"/>
      <c r="ABZ683"/>
      <c r="ACA683"/>
      <c r="ACB683"/>
      <c r="ACC683"/>
      <c r="ACD683"/>
      <c r="ACE683"/>
      <c r="ACF683"/>
      <c r="ACG683"/>
      <c r="ACH683"/>
      <c r="ACI683"/>
      <c r="ACJ683"/>
      <c r="ACK683"/>
      <c r="ACL683"/>
      <c r="ACM683"/>
      <c r="ACN683"/>
      <c r="ACO683"/>
      <c r="ACP683"/>
      <c r="ACQ683"/>
      <c r="ACR683"/>
      <c r="ACS683"/>
      <c r="ACT683"/>
      <c r="ACU683"/>
      <c r="ACV683"/>
      <c r="ACW683"/>
      <c r="ACX683"/>
      <c r="ACY683"/>
      <c r="ACZ683"/>
      <c r="ADA683"/>
      <c r="ADB683"/>
      <c r="ADC683"/>
      <c r="ADD683"/>
      <c r="ADE683"/>
      <c r="ADF683"/>
      <c r="ADG683"/>
      <c r="ADH683"/>
      <c r="ADI683"/>
      <c r="ADJ683"/>
      <c r="ADK683"/>
      <c r="ADL683"/>
      <c r="ADM683"/>
      <c r="ADN683"/>
      <c r="ADO683"/>
      <c r="ADP683"/>
      <c r="ADQ683"/>
      <c r="ADR683"/>
      <c r="ADS683"/>
      <c r="ADT683"/>
      <c r="ADU683"/>
      <c r="ADV683"/>
      <c r="ADW683"/>
      <c r="ADX683"/>
      <c r="ADY683"/>
      <c r="ADZ683"/>
      <c r="AEA683"/>
      <c r="AEB683"/>
      <c r="AEC683"/>
      <c r="AED683"/>
      <c r="AEE683"/>
      <c r="AEF683"/>
      <c r="AEG683"/>
      <c r="AEH683"/>
      <c r="AEI683"/>
      <c r="AEJ683"/>
      <c r="AEK683"/>
      <c r="AEL683"/>
      <c r="AEM683"/>
      <c r="AEN683"/>
      <c r="AEO683"/>
      <c r="AEP683"/>
      <c r="AEQ683"/>
      <c r="AER683"/>
      <c r="AES683"/>
      <c r="AET683"/>
      <c r="AEU683"/>
      <c r="AEV683"/>
      <c r="AEW683"/>
      <c r="AEX683"/>
      <c r="AEY683"/>
      <c r="AEZ683"/>
      <c r="AFA683"/>
      <c r="AFB683"/>
      <c r="AFC683"/>
      <c r="AFD683"/>
      <c r="AFE683"/>
      <c r="AFF683"/>
      <c r="AFG683"/>
      <c r="AFH683"/>
      <c r="AFI683"/>
      <c r="AFJ683"/>
      <c r="AFK683"/>
      <c r="AFL683"/>
      <c r="AFM683"/>
      <c r="AFN683"/>
      <c r="AFO683"/>
      <c r="AFP683"/>
      <c r="AFQ683"/>
      <c r="AFR683"/>
      <c r="AFS683"/>
      <c r="AFT683"/>
      <c r="AFU683"/>
      <c r="AFV683"/>
      <c r="AFW683"/>
      <c r="AFX683"/>
      <c r="AFY683"/>
      <c r="AFZ683"/>
      <c r="AGA683"/>
      <c r="AGB683"/>
      <c r="AGC683"/>
      <c r="AGD683"/>
      <c r="AGE683"/>
      <c r="AGF683"/>
      <c r="AGG683"/>
      <c r="AGH683"/>
      <c r="AGI683"/>
      <c r="AGJ683"/>
      <c r="AGK683"/>
      <c r="AGL683"/>
      <c r="AGM683"/>
      <c r="AGN683"/>
      <c r="AGO683"/>
      <c r="AGP683"/>
      <c r="AGQ683"/>
      <c r="AGR683"/>
      <c r="AGS683"/>
      <c r="AGT683"/>
      <c r="AGU683"/>
      <c r="AGV683"/>
      <c r="AGW683"/>
      <c r="AGX683"/>
      <c r="AGY683"/>
      <c r="AGZ683"/>
      <c r="AHA683"/>
      <c r="AHB683"/>
      <c r="AHC683"/>
      <c r="AHD683"/>
      <c r="AHE683"/>
      <c r="AHF683"/>
      <c r="AHG683"/>
      <c r="AHH683"/>
      <c r="AHI683"/>
      <c r="AHJ683"/>
      <c r="AHK683"/>
      <c r="AHL683"/>
      <c r="AHM683"/>
      <c r="AHN683"/>
      <c r="AHO683"/>
      <c r="AHP683"/>
      <c r="AHQ683"/>
      <c r="AHR683"/>
      <c r="AHS683"/>
      <c r="AHT683"/>
      <c r="AHU683"/>
      <c r="AHV683"/>
      <c r="AHW683"/>
      <c r="AHX683"/>
      <c r="AHY683"/>
      <c r="AHZ683"/>
      <c r="AIA683"/>
      <c r="AIB683"/>
      <c r="AIC683"/>
      <c r="AID683"/>
      <c r="AIE683"/>
      <c r="AIF683"/>
      <c r="AIG683"/>
      <c r="AIH683"/>
      <c r="AII683"/>
      <c r="AIJ683"/>
      <c r="AIK683"/>
      <c r="AIL683"/>
      <c r="AIM683"/>
      <c r="AIN683"/>
      <c r="AIO683"/>
      <c r="AIP683"/>
      <c r="AIQ683"/>
      <c r="AIR683"/>
      <c r="AIS683"/>
      <c r="AIT683"/>
      <c r="AIU683"/>
      <c r="AIV683"/>
      <c r="AIW683"/>
      <c r="AIX683"/>
      <c r="AIY683"/>
      <c r="AIZ683"/>
      <c r="AJA683"/>
      <c r="AJB683"/>
      <c r="AJC683"/>
      <c r="AJD683"/>
      <c r="AJE683"/>
      <c r="AJF683"/>
      <c r="AJG683"/>
      <c r="AJH683"/>
      <c r="AJI683"/>
      <c r="AJJ683"/>
      <c r="AJK683"/>
      <c r="AJL683"/>
      <c r="AJM683"/>
      <c r="AJN683"/>
      <c r="AJO683"/>
      <c r="AJP683"/>
      <c r="AJQ683"/>
      <c r="AJR683"/>
      <c r="AJS683"/>
      <c r="AJT683"/>
      <c r="AJU683"/>
      <c r="AJV683"/>
      <c r="AJW683"/>
      <c r="AJX683"/>
      <c r="AJY683"/>
      <c r="AJZ683"/>
      <c r="AKA683"/>
      <c r="AKB683"/>
      <c r="AKC683"/>
      <c r="AKD683"/>
      <c r="AKE683"/>
      <c r="AKF683"/>
      <c r="AKG683"/>
      <c r="AKH683"/>
      <c r="AKI683"/>
      <c r="AKJ683"/>
      <c r="AKK683"/>
      <c r="AKL683"/>
      <c r="AKM683"/>
      <c r="AKN683"/>
      <c r="AKO683"/>
      <c r="AKP683"/>
      <c r="AKQ683"/>
      <c r="AKR683"/>
      <c r="AKS683"/>
      <c r="AKT683"/>
      <c r="AKU683"/>
      <c r="AKV683"/>
      <c r="AKW683"/>
      <c r="AKX683"/>
      <c r="AKY683"/>
      <c r="AKZ683"/>
      <c r="ALA683"/>
      <c r="ALB683"/>
      <c r="ALC683"/>
      <c r="ALD683"/>
      <c r="ALE683"/>
      <c r="ALF683"/>
      <c r="ALG683"/>
      <c r="ALH683"/>
      <c r="ALI683"/>
      <c r="ALJ683"/>
      <c r="ALK683"/>
      <c r="ALL683"/>
      <c r="ALM683"/>
      <c r="ALN683"/>
      <c r="ALO683"/>
      <c r="ALP683"/>
      <c r="ALQ683"/>
      <c r="ALR683"/>
      <c r="ALS683"/>
      <c r="ALT683"/>
      <c r="ALU683"/>
      <c r="ALV683"/>
      <c r="ALW683"/>
      <c r="ALX683"/>
      <c r="ALY683"/>
      <c r="ALZ683"/>
      <c r="AMA683"/>
      <c r="AMB683"/>
      <c r="AMC683"/>
      <c r="AMD683"/>
      <c r="AME683"/>
      <c r="AMF683"/>
      <c r="AMG683"/>
      <c r="AMH683"/>
      <c r="AMI683"/>
      <c r="AMJ683"/>
    </row>
    <row r="684" spans="1:1024" ht="20" customHeight="1" x14ac:dyDescent="0.2">
      <c r="A684"/>
      <c r="B684"/>
      <c r="C684"/>
      <c r="D684"/>
      <c r="E684" s="2"/>
      <c r="F684" s="2"/>
      <c r="G684" s="271"/>
      <c r="H684" s="240"/>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c r="IW684"/>
      <c r="IX684"/>
      <c r="IY684"/>
      <c r="IZ684"/>
      <c r="JA684"/>
      <c r="JB684"/>
      <c r="JC684"/>
      <c r="JD684"/>
      <c r="JE684"/>
      <c r="JF684"/>
      <c r="JG684"/>
      <c r="JH684"/>
      <c r="JI684"/>
      <c r="JJ684"/>
      <c r="JK684"/>
      <c r="JL684"/>
      <c r="JM684"/>
      <c r="JN684"/>
      <c r="JO684"/>
      <c r="JP684"/>
      <c r="JQ684"/>
      <c r="JR684"/>
      <c r="JS684"/>
      <c r="JT684"/>
      <c r="JU684"/>
      <c r="JV684"/>
      <c r="JW684"/>
      <c r="JX684"/>
      <c r="JY684"/>
      <c r="JZ684"/>
      <c r="KA684"/>
      <c r="KB684"/>
      <c r="KC684"/>
      <c r="KD684"/>
      <c r="KE684"/>
      <c r="KF684"/>
      <c r="KG684"/>
      <c r="KH684"/>
      <c r="KI684"/>
      <c r="KJ684"/>
      <c r="KK684"/>
      <c r="KL684"/>
      <c r="KM684"/>
      <c r="KN684"/>
      <c r="KO684"/>
      <c r="KP684"/>
      <c r="KQ684"/>
      <c r="KR684"/>
      <c r="KS684"/>
      <c r="KT684"/>
      <c r="KU684"/>
      <c r="KV684"/>
      <c r="KW684"/>
      <c r="KX684"/>
      <c r="KY684"/>
      <c r="KZ684"/>
      <c r="LA684"/>
      <c r="LB684"/>
      <c r="LC684"/>
      <c r="LD684"/>
      <c r="LE684"/>
      <c r="LF684"/>
      <c r="LG684"/>
      <c r="LH684"/>
      <c r="LI684"/>
      <c r="LJ684"/>
      <c r="LK684"/>
      <c r="LL684"/>
      <c r="LM684"/>
      <c r="LN684"/>
      <c r="LO684"/>
      <c r="LP684"/>
      <c r="LQ684"/>
      <c r="LR684"/>
      <c r="LS684"/>
      <c r="LT684"/>
      <c r="LU684"/>
      <c r="LV684"/>
      <c r="LW684"/>
      <c r="LX684"/>
      <c r="LY684"/>
      <c r="LZ684"/>
      <c r="MA684"/>
      <c r="MB684"/>
      <c r="MC684"/>
      <c r="MD684"/>
      <c r="ME684"/>
      <c r="MF684"/>
      <c r="MG684"/>
      <c r="MH684"/>
      <c r="MI684"/>
      <c r="MJ684"/>
      <c r="MK684"/>
      <c r="ML684"/>
      <c r="MM684"/>
      <c r="MN684"/>
      <c r="MO684"/>
      <c r="MP684"/>
      <c r="MQ684"/>
      <c r="MR684"/>
      <c r="MS684"/>
      <c r="MT684"/>
      <c r="MU684"/>
      <c r="MV684"/>
      <c r="MW684"/>
      <c r="MX684"/>
      <c r="MY684"/>
      <c r="MZ684"/>
      <c r="NA684"/>
      <c r="NB684"/>
      <c r="NC684"/>
      <c r="ND684"/>
      <c r="NE684"/>
      <c r="NF684"/>
      <c r="NG684"/>
      <c r="NH684"/>
      <c r="NI684"/>
      <c r="NJ684"/>
      <c r="NK684"/>
      <c r="NL684"/>
      <c r="NM684"/>
      <c r="NN684"/>
      <c r="NO684"/>
      <c r="NP684"/>
      <c r="NQ684"/>
      <c r="NR684"/>
      <c r="NS684"/>
      <c r="NT684"/>
      <c r="NU684"/>
      <c r="NV684"/>
      <c r="NW684"/>
      <c r="NX684"/>
      <c r="NY684"/>
      <c r="NZ684"/>
      <c r="OA684"/>
      <c r="OB684"/>
      <c r="OC684"/>
      <c r="OD684"/>
      <c r="OE684"/>
      <c r="OF684"/>
      <c r="OG684"/>
      <c r="OH684"/>
      <c r="OI684"/>
      <c r="OJ684"/>
      <c r="OK684"/>
      <c r="OL684"/>
      <c r="OM684"/>
      <c r="ON684"/>
      <c r="OO684"/>
      <c r="OP684"/>
      <c r="OQ684"/>
      <c r="OR684"/>
      <c r="OS684"/>
      <c r="OT684"/>
      <c r="OU684"/>
      <c r="OV684"/>
      <c r="OW684"/>
      <c r="OX684"/>
      <c r="OY684"/>
      <c r="OZ684"/>
      <c r="PA684"/>
      <c r="PB684"/>
      <c r="PC684"/>
      <c r="PD684"/>
      <c r="PE684"/>
      <c r="PF684"/>
      <c r="PG684"/>
      <c r="PH684"/>
      <c r="PI684"/>
      <c r="PJ684"/>
      <c r="PK684"/>
      <c r="PL684"/>
      <c r="PM684"/>
      <c r="PN684"/>
      <c r="PO684"/>
      <c r="PP684"/>
      <c r="PQ684"/>
      <c r="PR684"/>
      <c r="PS684"/>
      <c r="PT684"/>
      <c r="PU684"/>
      <c r="PV684"/>
      <c r="PW684"/>
      <c r="PX684"/>
      <c r="PY684"/>
      <c r="PZ684"/>
      <c r="QA684"/>
      <c r="QB684"/>
      <c r="QC684"/>
      <c r="QD684"/>
      <c r="QE684"/>
      <c r="QF684"/>
      <c r="QG684"/>
      <c r="QH684"/>
      <c r="QI684"/>
      <c r="QJ684"/>
      <c r="QK684"/>
      <c r="QL684"/>
      <c r="QM684"/>
      <c r="QN684"/>
      <c r="QO684"/>
      <c r="QP684"/>
      <c r="QQ684"/>
      <c r="QR684"/>
      <c r="QS684"/>
      <c r="QT684"/>
      <c r="QU684"/>
      <c r="QV684"/>
      <c r="QW684"/>
      <c r="QX684"/>
      <c r="QY684"/>
      <c r="QZ684"/>
      <c r="RA684"/>
      <c r="RB684"/>
      <c r="RC684"/>
      <c r="RD684"/>
      <c r="RE684"/>
      <c r="RF684"/>
      <c r="RG684"/>
      <c r="RH684"/>
      <c r="RI684"/>
      <c r="RJ684"/>
      <c r="RK684"/>
      <c r="RL684"/>
      <c r="RM684"/>
      <c r="RN684"/>
      <c r="RO684"/>
      <c r="RP684"/>
      <c r="RQ684"/>
      <c r="RR684"/>
      <c r="RS684"/>
      <c r="RT684"/>
      <c r="RU684"/>
      <c r="RV684"/>
      <c r="RW684"/>
      <c r="RX684"/>
      <c r="RY684"/>
      <c r="RZ684"/>
      <c r="SA684"/>
      <c r="SB684"/>
      <c r="SC684"/>
      <c r="SD684"/>
      <c r="SE684"/>
      <c r="SF684"/>
      <c r="SG684"/>
      <c r="SH684"/>
      <c r="SI684"/>
      <c r="SJ684"/>
      <c r="SK684"/>
      <c r="SL684"/>
      <c r="SM684"/>
      <c r="SN684"/>
      <c r="SO684"/>
      <c r="SP684"/>
      <c r="SQ684"/>
      <c r="SR684"/>
      <c r="SS684"/>
      <c r="ST684"/>
      <c r="SU684"/>
      <c r="SV684"/>
      <c r="SW684"/>
      <c r="SX684"/>
      <c r="SY684"/>
      <c r="SZ684"/>
      <c r="TA684"/>
      <c r="TB684"/>
      <c r="TC684"/>
      <c r="TD684"/>
      <c r="TE684"/>
      <c r="TF684"/>
      <c r="TG684"/>
      <c r="TH684"/>
      <c r="TI684"/>
      <c r="TJ684"/>
      <c r="TK684"/>
      <c r="TL684"/>
      <c r="TM684"/>
      <c r="TN684"/>
      <c r="TO684"/>
      <c r="TP684"/>
      <c r="TQ684"/>
      <c r="TR684"/>
      <c r="TS684"/>
      <c r="TT684"/>
      <c r="TU684"/>
      <c r="TV684"/>
      <c r="TW684"/>
      <c r="TX684"/>
      <c r="TY684"/>
      <c r="TZ684"/>
      <c r="UA684"/>
      <c r="UB684"/>
      <c r="UC684"/>
      <c r="UD684"/>
      <c r="UE684"/>
      <c r="UF684"/>
      <c r="UG684"/>
      <c r="UH684"/>
      <c r="UI684"/>
      <c r="UJ684"/>
      <c r="UK684"/>
      <c r="UL684"/>
      <c r="UM684"/>
      <c r="UN684"/>
      <c r="UO684"/>
      <c r="UP684"/>
      <c r="UQ684"/>
      <c r="UR684"/>
      <c r="US684"/>
      <c r="UT684"/>
      <c r="UU684"/>
      <c r="UV684"/>
      <c r="UW684"/>
      <c r="UX684"/>
      <c r="UY684"/>
      <c r="UZ684"/>
      <c r="VA684"/>
      <c r="VB684"/>
      <c r="VC684"/>
      <c r="VD684"/>
      <c r="VE684"/>
      <c r="VF684"/>
      <c r="VG684"/>
      <c r="VH684"/>
      <c r="VI684"/>
      <c r="VJ684"/>
      <c r="VK684"/>
      <c r="VL684"/>
      <c r="VM684"/>
      <c r="VN684"/>
      <c r="VO684"/>
      <c r="VP684"/>
      <c r="VQ684"/>
      <c r="VR684"/>
      <c r="VS684"/>
      <c r="VT684"/>
      <c r="VU684"/>
      <c r="VV684"/>
      <c r="VW684"/>
      <c r="VX684"/>
      <c r="VY684"/>
      <c r="VZ684"/>
      <c r="WA684"/>
      <c r="WB684"/>
      <c r="WC684"/>
      <c r="WD684"/>
      <c r="WE684"/>
      <c r="WF684"/>
      <c r="WG684"/>
      <c r="WH684"/>
      <c r="WI684"/>
      <c r="WJ684"/>
      <c r="WK684"/>
      <c r="WL684"/>
      <c r="WM684"/>
      <c r="WN684"/>
      <c r="WO684"/>
      <c r="WP684"/>
      <c r="WQ684"/>
      <c r="WR684"/>
      <c r="WS684"/>
      <c r="WT684"/>
      <c r="WU684"/>
      <c r="WV684"/>
      <c r="WW684"/>
      <c r="WX684"/>
      <c r="WY684"/>
      <c r="WZ684"/>
      <c r="XA684"/>
      <c r="XB684"/>
      <c r="XC684"/>
      <c r="XD684"/>
      <c r="XE684"/>
      <c r="XF684"/>
      <c r="XG684"/>
      <c r="XH684"/>
      <c r="XI684"/>
      <c r="XJ684"/>
      <c r="XK684"/>
      <c r="XL684"/>
      <c r="XM684"/>
      <c r="XN684"/>
      <c r="XO684"/>
      <c r="XP684"/>
      <c r="XQ684"/>
      <c r="XR684"/>
      <c r="XS684"/>
      <c r="XT684"/>
      <c r="XU684"/>
      <c r="XV684"/>
      <c r="XW684"/>
      <c r="XX684"/>
      <c r="XY684"/>
      <c r="XZ684"/>
      <c r="YA684"/>
      <c r="YB684"/>
      <c r="YC684"/>
      <c r="YD684"/>
      <c r="YE684"/>
      <c r="YF684"/>
      <c r="YG684"/>
      <c r="YH684"/>
      <c r="YI684"/>
      <c r="YJ684"/>
      <c r="YK684"/>
      <c r="YL684"/>
      <c r="YM684"/>
      <c r="YN684"/>
      <c r="YO684"/>
      <c r="YP684"/>
      <c r="YQ684"/>
      <c r="YR684"/>
      <c r="YS684"/>
      <c r="YT684"/>
      <c r="YU684"/>
      <c r="YV684"/>
      <c r="YW684"/>
      <c r="YX684"/>
      <c r="YY684"/>
      <c r="YZ684"/>
      <c r="ZA684"/>
      <c r="ZB684"/>
      <c r="ZC684"/>
      <c r="ZD684"/>
      <c r="ZE684"/>
      <c r="ZF684"/>
      <c r="ZG684"/>
      <c r="ZH684"/>
      <c r="ZI684"/>
      <c r="ZJ684"/>
      <c r="ZK684"/>
      <c r="ZL684"/>
      <c r="ZM684"/>
      <c r="ZN684"/>
      <c r="ZO684"/>
      <c r="ZP684"/>
      <c r="ZQ684"/>
      <c r="ZR684"/>
      <c r="ZS684"/>
      <c r="ZT684"/>
      <c r="ZU684"/>
      <c r="ZV684"/>
      <c r="ZW684"/>
      <c r="ZX684"/>
      <c r="ZY684"/>
      <c r="ZZ684"/>
      <c r="AAA684"/>
      <c r="AAB684"/>
      <c r="AAC684"/>
      <c r="AAD684"/>
      <c r="AAE684"/>
      <c r="AAF684"/>
      <c r="AAG684"/>
      <c r="AAH684"/>
      <c r="AAI684"/>
      <c r="AAJ684"/>
      <c r="AAK684"/>
      <c r="AAL684"/>
      <c r="AAM684"/>
      <c r="AAN684"/>
      <c r="AAO684"/>
      <c r="AAP684"/>
      <c r="AAQ684"/>
      <c r="AAR684"/>
      <c r="AAS684"/>
      <c r="AAT684"/>
      <c r="AAU684"/>
      <c r="AAV684"/>
      <c r="AAW684"/>
      <c r="AAX684"/>
      <c r="AAY684"/>
      <c r="AAZ684"/>
      <c r="ABA684"/>
      <c r="ABB684"/>
      <c r="ABC684"/>
      <c r="ABD684"/>
      <c r="ABE684"/>
      <c r="ABF684"/>
      <c r="ABG684"/>
      <c r="ABH684"/>
      <c r="ABI684"/>
      <c r="ABJ684"/>
      <c r="ABK684"/>
      <c r="ABL684"/>
      <c r="ABM684"/>
      <c r="ABN684"/>
      <c r="ABO684"/>
      <c r="ABP684"/>
      <c r="ABQ684"/>
      <c r="ABR684"/>
      <c r="ABS684"/>
      <c r="ABT684"/>
      <c r="ABU684"/>
      <c r="ABV684"/>
      <c r="ABW684"/>
      <c r="ABX684"/>
      <c r="ABY684"/>
      <c r="ABZ684"/>
      <c r="ACA684"/>
      <c r="ACB684"/>
      <c r="ACC684"/>
      <c r="ACD684"/>
      <c r="ACE684"/>
      <c r="ACF684"/>
      <c r="ACG684"/>
      <c r="ACH684"/>
      <c r="ACI684"/>
      <c r="ACJ684"/>
      <c r="ACK684"/>
      <c r="ACL684"/>
      <c r="ACM684"/>
      <c r="ACN684"/>
      <c r="ACO684"/>
      <c r="ACP684"/>
      <c r="ACQ684"/>
      <c r="ACR684"/>
      <c r="ACS684"/>
      <c r="ACT684"/>
      <c r="ACU684"/>
      <c r="ACV684"/>
      <c r="ACW684"/>
      <c r="ACX684"/>
      <c r="ACY684"/>
      <c r="ACZ684"/>
      <c r="ADA684"/>
      <c r="ADB684"/>
      <c r="ADC684"/>
      <c r="ADD684"/>
      <c r="ADE684"/>
      <c r="ADF684"/>
      <c r="ADG684"/>
      <c r="ADH684"/>
      <c r="ADI684"/>
      <c r="ADJ684"/>
      <c r="ADK684"/>
      <c r="ADL684"/>
      <c r="ADM684"/>
      <c r="ADN684"/>
      <c r="ADO684"/>
      <c r="ADP684"/>
      <c r="ADQ684"/>
      <c r="ADR684"/>
      <c r="ADS684"/>
      <c r="ADT684"/>
      <c r="ADU684"/>
      <c r="ADV684"/>
      <c r="ADW684"/>
      <c r="ADX684"/>
      <c r="ADY684"/>
      <c r="ADZ684"/>
      <c r="AEA684"/>
      <c r="AEB684"/>
      <c r="AEC684"/>
      <c r="AED684"/>
      <c r="AEE684"/>
      <c r="AEF684"/>
      <c r="AEG684"/>
      <c r="AEH684"/>
      <c r="AEI684"/>
      <c r="AEJ684"/>
      <c r="AEK684"/>
      <c r="AEL684"/>
      <c r="AEM684"/>
      <c r="AEN684"/>
      <c r="AEO684"/>
      <c r="AEP684"/>
      <c r="AEQ684"/>
      <c r="AER684"/>
      <c r="AES684"/>
      <c r="AET684"/>
      <c r="AEU684"/>
      <c r="AEV684"/>
      <c r="AEW684"/>
      <c r="AEX684"/>
      <c r="AEY684"/>
      <c r="AEZ684"/>
      <c r="AFA684"/>
      <c r="AFB684"/>
      <c r="AFC684"/>
      <c r="AFD684"/>
      <c r="AFE684"/>
      <c r="AFF684"/>
      <c r="AFG684"/>
      <c r="AFH684"/>
      <c r="AFI684"/>
      <c r="AFJ684"/>
      <c r="AFK684"/>
      <c r="AFL684"/>
      <c r="AFM684"/>
      <c r="AFN684"/>
      <c r="AFO684"/>
      <c r="AFP684"/>
      <c r="AFQ684"/>
      <c r="AFR684"/>
      <c r="AFS684"/>
      <c r="AFT684"/>
      <c r="AFU684"/>
      <c r="AFV684"/>
      <c r="AFW684"/>
      <c r="AFX684"/>
      <c r="AFY684"/>
      <c r="AFZ684"/>
      <c r="AGA684"/>
      <c r="AGB684"/>
      <c r="AGC684"/>
      <c r="AGD684"/>
      <c r="AGE684"/>
      <c r="AGF684"/>
      <c r="AGG684"/>
      <c r="AGH684"/>
      <c r="AGI684"/>
      <c r="AGJ684"/>
      <c r="AGK684"/>
      <c r="AGL684"/>
      <c r="AGM684"/>
      <c r="AGN684"/>
      <c r="AGO684"/>
      <c r="AGP684"/>
      <c r="AGQ684"/>
      <c r="AGR684"/>
      <c r="AGS684"/>
      <c r="AGT684"/>
      <c r="AGU684"/>
      <c r="AGV684"/>
      <c r="AGW684"/>
      <c r="AGX684"/>
      <c r="AGY684"/>
      <c r="AGZ684"/>
      <c r="AHA684"/>
      <c r="AHB684"/>
      <c r="AHC684"/>
      <c r="AHD684"/>
      <c r="AHE684"/>
      <c r="AHF684"/>
      <c r="AHG684"/>
      <c r="AHH684"/>
      <c r="AHI684"/>
      <c r="AHJ684"/>
      <c r="AHK684"/>
      <c r="AHL684"/>
      <c r="AHM684"/>
      <c r="AHN684"/>
      <c r="AHO684"/>
      <c r="AHP684"/>
      <c r="AHQ684"/>
      <c r="AHR684"/>
      <c r="AHS684"/>
      <c r="AHT684"/>
      <c r="AHU684"/>
      <c r="AHV684"/>
      <c r="AHW684"/>
      <c r="AHX684"/>
      <c r="AHY684"/>
      <c r="AHZ684"/>
      <c r="AIA684"/>
      <c r="AIB684"/>
      <c r="AIC684"/>
      <c r="AID684"/>
      <c r="AIE684"/>
      <c r="AIF684"/>
      <c r="AIG684"/>
      <c r="AIH684"/>
      <c r="AII684"/>
      <c r="AIJ684"/>
      <c r="AIK684"/>
      <c r="AIL684"/>
      <c r="AIM684"/>
      <c r="AIN684"/>
      <c r="AIO684"/>
      <c r="AIP684"/>
      <c r="AIQ684"/>
      <c r="AIR684"/>
      <c r="AIS684"/>
      <c r="AIT684"/>
      <c r="AIU684"/>
      <c r="AIV684"/>
      <c r="AIW684"/>
      <c r="AIX684"/>
      <c r="AIY684"/>
      <c r="AIZ684"/>
      <c r="AJA684"/>
      <c r="AJB684"/>
      <c r="AJC684"/>
      <c r="AJD684"/>
      <c r="AJE684"/>
      <c r="AJF684"/>
      <c r="AJG684"/>
      <c r="AJH684"/>
      <c r="AJI684"/>
      <c r="AJJ684"/>
      <c r="AJK684"/>
      <c r="AJL684"/>
      <c r="AJM684"/>
      <c r="AJN684"/>
      <c r="AJO684"/>
      <c r="AJP684"/>
      <c r="AJQ684"/>
      <c r="AJR684"/>
      <c r="AJS684"/>
      <c r="AJT684"/>
      <c r="AJU684"/>
      <c r="AJV684"/>
      <c r="AJW684"/>
      <c r="AJX684"/>
      <c r="AJY684"/>
      <c r="AJZ684"/>
      <c r="AKA684"/>
      <c r="AKB684"/>
      <c r="AKC684"/>
      <c r="AKD684"/>
      <c r="AKE684"/>
      <c r="AKF684"/>
      <c r="AKG684"/>
      <c r="AKH684"/>
      <c r="AKI684"/>
      <c r="AKJ684"/>
      <c r="AKK684"/>
      <c r="AKL684"/>
      <c r="AKM684"/>
      <c r="AKN684"/>
      <c r="AKO684"/>
      <c r="AKP684"/>
      <c r="AKQ684"/>
      <c r="AKR684"/>
      <c r="AKS684"/>
      <c r="AKT684"/>
      <c r="AKU684"/>
      <c r="AKV684"/>
      <c r="AKW684"/>
      <c r="AKX684"/>
      <c r="AKY684"/>
      <c r="AKZ684"/>
      <c r="ALA684"/>
      <c r="ALB684"/>
      <c r="ALC684"/>
      <c r="ALD684"/>
      <c r="ALE684"/>
      <c r="ALF684"/>
      <c r="ALG684"/>
      <c r="ALH684"/>
      <c r="ALI684"/>
      <c r="ALJ684"/>
      <c r="ALK684"/>
      <c r="ALL684"/>
      <c r="ALM684"/>
      <c r="ALN684"/>
      <c r="ALO684"/>
      <c r="ALP684"/>
      <c r="ALQ684"/>
      <c r="ALR684"/>
      <c r="ALS684"/>
      <c r="ALT684"/>
      <c r="ALU684"/>
      <c r="ALV684"/>
      <c r="ALW684"/>
      <c r="ALX684"/>
      <c r="ALY684"/>
      <c r="ALZ684"/>
      <c r="AMA684"/>
      <c r="AMB684"/>
      <c r="AMC684"/>
      <c r="AMD684"/>
      <c r="AME684"/>
      <c r="AMF684"/>
      <c r="AMG684"/>
      <c r="AMH684"/>
      <c r="AMI684"/>
      <c r="AMJ684"/>
    </row>
    <row r="685" spans="1:1024" ht="20" customHeight="1" x14ac:dyDescent="0.2">
      <c r="A685"/>
      <c r="B685"/>
      <c r="C685"/>
      <c r="D685"/>
      <c r="E685" s="2"/>
      <c r="F685" s="2"/>
      <c r="G685" s="271"/>
      <c r="H685" s="240"/>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c r="AAA685"/>
      <c r="AAB685"/>
      <c r="AAC685"/>
      <c r="AAD685"/>
      <c r="AAE685"/>
      <c r="AAF685"/>
      <c r="AAG685"/>
      <c r="AAH685"/>
      <c r="AAI685"/>
      <c r="AAJ685"/>
      <c r="AAK685"/>
      <c r="AAL685"/>
      <c r="AAM685"/>
      <c r="AAN685"/>
      <c r="AAO685"/>
      <c r="AAP685"/>
      <c r="AAQ685"/>
      <c r="AAR685"/>
      <c r="AAS685"/>
      <c r="AAT685"/>
      <c r="AAU685"/>
      <c r="AAV685"/>
      <c r="AAW685"/>
      <c r="AAX685"/>
      <c r="AAY685"/>
      <c r="AAZ685"/>
      <c r="ABA685"/>
      <c r="ABB685"/>
      <c r="ABC685"/>
      <c r="ABD685"/>
      <c r="ABE685"/>
      <c r="ABF685"/>
      <c r="ABG685"/>
      <c r="ABH685"/>
      <c r="ABI685"/>
      <c r="ABJ685"/>
      <c r="ABK685"/>
      <c r="ABL685"/>
      <c r="ABM685"/>
      <c r="ABN685"/>
      <c r="ABO685"/>
      <c r="ABP685"/>
      <c r="ABQ685"/>
      <c r="ABR685"/>
      <c r="ABS685"/>
      <c r="ABT685"/>
      <c r="ABU685"/>
      <c r="ABV685"/>
      <c r="ABW685"/>
      <c r="ABX685"/>
      <c r="ABY685"/>
      <c r="ABZ685"/>
      <c r="ACA685"/>
      <c r="ACB685"/>
      <c r="ACC685"/>
      <c r="ACD685"/>
      <c r="ACE685"/>
      <c r="ACF685"/>
      <c r="ACG685"/>
      <c r="ACH685"/>
      <c r="ACI685"/>
      <c r="ACJ685"/>
      <c r="ACK685"/>
      <c r="ACL685"/>
      <c r="ACM685"/>
      <c r="ACN685"/>
      <c r="ACO685"/>
      <c r="ACP685"/>
      <c r="ACQ685"/>
      <c r="ACR685"/>
      <c r="ACS685"/>
      <c r="ACT685"/>
      <c r="ACU685"/>
      <c r="ACV685"/>
      <c r="ACW685"/>
      <c r="ACX685"/>
      <c r="ACY685"/>
      <c r="ACZ685"/>
      <c r="ADA685"/>
      <c r="ADB685"/>
      <c r="ADC685"/>
      <c r="ADD685"/>
      <c r="ADE685"/>
      <c r="ADF685"/>
      <c r="ADG685"/>
      <c r="ADH685"/>
      <c r="ADI685"/>
      <c r="ADJ685"/>
      <c r="ADK685"/>
      <c r="ADL685"/>
      <c r="ADM685"/>
      <c r="ADN685"/>
      <c r="ADO685"/>
      <c r="ADP685"/>
      <c r="ADQ685"/>
      <c r="ADR685"/>
      <c r="ADS685"/>
      <c r="ADT685"/>
      <c r="ADU685"/>
      <c r="ADV685"/>
      <c r="ADW685"/>
      <c r="ADX685"/>
      <c r="ADY685"/>
      <c r="ADZ685"/>
      <c r="AEA685"/>
      <c r="AEB685"/>
      <c r="AEC685"/>
      <c r="AED685"/>
      <c r="AEE685"/>
      <c r="AEF685"/>
      <c r="AEG685"/>
      <c r="AEH685"/>
      <c r="AEI685"/>
      <c r="AEJ685"/>
      <c r="AEK685"/>
      <c r="AEL685"/>
      <c r="AEM685"/>
      <c r="AEN685"/>
      <c r="AEO685"/>
      <c r="AEP685"/>
      <c r="AEQ685"/>
      <c r="AER685"/>
      <c r="AES685"/>
      <c r="AET685"/>
      <c r="AEU685"/>
      <c r="AEV685"/>
      <c r="AEW685"/>
      <c r="AEX685"/>
      <c r="AEY685"/>
      <c r="AEZ685"/>
      <c r="AFA685"/>
      <c r="AFB685"/>
      <c r="AFC685"/>
      <c r="AFD685"/>
      <c r="AFE685"/>
      <c r="AFF685"/>
      <c r="AFG685"/>
      <c r="AFH685"/>
      <c r="AFI685"/>
      <c r="AFJ685"/>
      <c r="AFK685"/>
      <c r="AFL685"/>
      <c r="AFM685"/>
      <c r="AFN685"/>
      <c r="AFO685"/>
      <c r="AFP685"/>
      <c r="AFQ685"/>
      <c r="AFR685"/>
      <c r="AFS685"/>
      <c r="AFT685"/>
      <c r="AFU685"/>
      <c r="AFV685"/>
      <c r="AFW685"/>
      <c r="AFX685"/>
      <c r="AFY685"/>
      <c r="AFZ685"/>
      <c r="AGA685"/>
      <c r="AGB685"/>
      <c r="AGC685"/>
      <c r="AGD685"/>
      <c r="AGE685"/>
      <c r="AGF685"/>
      <c r="AGG685"/>
      <c r="AGH685"/>
      <c r="AGI685"/>
      <c r="AGJ685"/>
      <c r="AGK685"/>
      <c r="AGL685"/>
      <c r="AGM685"/>
      <c r="AGN685"/>
      <c r="AGO685"/>
      <c r="AGP685"/>
      <c r="AGQ685"/>
      <c r="AGR685"/>
      <c r="AGS685"/>
      <c r="AGT685"/>
      <c r="AGU685"/>
      <c r="AGV685"/>
      <c r="AGW685"/>
      <c r="AGX685"/>
      <c r="AGY685"/>
      <c r="AGZ685"/>
      <c r="AHA685"/>
      <c r="AHB685"/>
      <c r="AHC685"/>
      <c r="AHD685"/>
      <c r="AHE685"/>
      <c r="AHF685"/>
      <c r="AHG685"/>
      <c r="AHH685"/>
      <c r="AHI685"/>
      <c r="AHJ685"/>
      <c r="AHK685"/>
      <c r="AHL685"/>
      <c r="AHM685"/>
      <c r="AHN685"/>
      <c r="AHO685"/>
      <c r="AHP685"/>
      <c r="AHQ685"/>
      <c r="AHR685"/>
      <c r="AHS685"/>
      <c r="AHT685"/>
      <c r="AHU685"/>
      <c r="AHV685"/>
      <c r="AHW685"/>
      <c r="AHX685"/>
      <c r="AHY685"/>
      <c r="AHZ685"/>
      <c r="AIA685"/>
      <c r="AIB685"/>
      <c r="AIC685"/>
      <c r="AID685"/>
      <c r="AIE685"/>
      <c r="AIF685"/>
      <c r="AIG685"/>
      <c r="AIH685"/>
      <c r="AII685"/>
      <c r="AIJ685"/>
      <c r="AIK685"/>
      <c r="AIL685"/>
      <c r="AIM685"/>
      <c r="AIN685"/>
      <c r="AIO685"/>
      <c r="AIP685"/>
      <c r="AIQ685"/>
      <c r="AIR685"/>
      <c r="AIS685"/>
      <c r="AIT685"/>
      <c r="AIU685"/>
      <c r="AIV685"/>
      <c r="AIW685"/>
      <c r="AIX685"/>
      <c r="AIY685"/>
      <c r="AIZ685"/>
      <c r="AJA685"/>
      <c r="AJB685"/>
      <c r="AJC685"/>
      <c r="AJD685"/>
      <c r="AJE685"/>
      <c r="AJF685"/>
      <c r="AJG685"/>
      <c r="AJH685"/>
      <c r="AJI685"/>
      <c r="AJJ685"/>
      <c r="AJK685"/>
      <c r="AJL685"/>
      <c r="AJM685"/>
      <c r="AJN685"/>
      <c r="AJO685"/>
      <c r="AJP685"/>
      <c r="AJQ685"/>
      <c r="AJR685"/>
      <c r="AJS685"/>
      <c r="AJT685"/>
      <c r="AJU685"/>
      <c r="AJV685"/>
      <c r="AJW685"/>
      <c r="AJX685"/>
      <c r="AJY685"/>
      <c r="AJZ685"/>
      <c r="AKA685"/>
      <c r="AKB685"/>
      <c r="AKC685"/>
      <c r="AKD685"/>
      <c r="AKE685"/>
      <c r="AKF685"/>
      <c r="AKG685"/>
      <c r="AKH685"/>
      <c r="AKI685"/>
      <c r="AKJ685"/>
      <c r="AKK685"/>
      <c r="AKL685"/>
      <c r="AKM685"/>
      <c r="AKN685"/>
      <c r="AKO685"/>
      <c r="AKP685"/>
      <c r="AKQ685"/>
      <c r="AKR685"/>
      <c r="AKS685"/>
      <c r="AKT685"/>
      <c r="AKU685"/>
      <c r="AKV685"/>
      <c r="AKW685"/>
      <c r="AKX685"/>
      <c r="AKY685"/>
      <c r="AKZ685"/>
      <c r="ALA685"/>
      <c r="ALB685"/>
      <c r="ALC685"/>
      <c r="ALD685"/>
      <c r="ALE685"/>
      <c r="ALF685"/>
      <c r="ALG685"/>
      <c r="ALH685"/>
      <c r="ALI685"/>
      <c r="ALJ685"/>
      <c r="ALK685"/>
      <c r="ALL685"/>
      <c r="ALM685"/>
      <c r="ALN685"/>
      <c r="ALO685"/>
      <c r="ALP685"/>
      <c r="ALQ685"/>
      <c r="ALR685"/>
      <c r="ALS685"/>
      <c r="ALT685"/>
      <c r="ALU685"/>
      <c r="ALV685"/>
      <c r="ALW685"/>
      <c r="ALX685"/>
      <c r="ALY685"/>
      <c r="ALZ685"/>
      <c r="AMA685"/>
      <c r="AMB685"/>
      <c r="AMC685"/>
      <c r="AMD685"/>
      <c r="AME685"/>
      <c r="AMF685"/>
      <c r="AMG685"/>
      <c r="AMH685"/>
      <c r="AMI685"/>
      <c r="AMJ685"/>
    </row>
    <row r="686" spans="1:1024" ht="20" customHeight="1" x14ac:dyDescent="0.2">
      <c r="A686"/>
      <c r="B686"/>
      <c r="C686"/>
      <c r="D686"/>
      <c r="E686" s="2"/>
      <c r="F686" s="2"/>
      <c r="G686" s="271"/>
      <c r="H686" s="240"/>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c r="AAA686"/>
      <c r="AAB686"/>
      <c r="AAC686"/>
      <c r="AAD686"/>
      <c r="AAE686"/>
      <c r="AAF686"/>
      <c r="AAG686"/>
      <c r="AAH686"/>
      <c r="AAI686"/>
      <c r="AAJ686"/>
      <c r="AAK686"/>
      <c r="AAL686"/>
      <c r="AAM686"/>
      <c r="AAN686"/>
      <c r="AAO686"/>
      <c r="AAP686"/>
      <c r="AAQ686"/>
      <c r="AAR686"/>
      <c r="AAS686"/>
      <c r="AAT686"/>
      <c r="AAU686"/>
      <c r="AAV686"/>
      <c r="AAW686"/>
      <c r="AAX686"/>
      <c r="AAY686"/>
      <c r="AAZ686"/>
      <c r="ABA686"/>
      <c r="ABB686"/>
      <c r="ABC686"/>
      <c r="ABD686"/>
      <c r="ABE686"/>
      <c r="ABF686"/>
      <c r="ABG686"/>
      <c r="ABH686"/>
      <c r="ABI686"/>
      <c r="ABJ686"/>
      <c r="ABK686"/>
      <c r="ABL686"/>
      <c r="ABM686"/>
      <c r="ABN686"/>
      <c r="ABO686"/>
      <c r="ABP686"/>
      <c r="ABQ686"/>
      <c r="ABR686"/>
      <c r="ABS686"/>
      <c r="ABT686"/>
      <c r="ABU686"/>
      <c r="ABV686"/>
      <c r="ABW686"/>
      <c r="ABX686"/>
      <c r="ABY686"/>
      <c r="ABZ686"/>
      <c r="ACA686"/>
      <c r="ACB686"/>
      <c r="ACC686"/>
      <c r="ACD686"/>
      <c r="ACE686"/>
      <c r="ACF686"/>
      <c r="ACG686"/>
      <c r="ACH686"/>
      <c r="ACI686"/>
      <c r="ACJ686"/>
      <c r="ACK686"/>
      <c r="ACL686"/>
      <c r="ACM686"/>
      <c r="ACN686"/>
      <c r="ACO686"/>
      <c r="ACP686"/>
      <c r="ACQ686"/>
      <c r="ACR686"/>
      <c r="ACS686"/>
      <c r="ACT686"/>
      <c r="ACU686"/>
      <c r="ACV686"/>
      <c r="ACW686"/>
      <c r="ACX686"/>
      <c r="ACY686"/>
      <c r="ACZ686"/>
      <c r="ADA686"/>
      <c r="ADB686"/>
      <c r="ADC686"/>
      <c r="ADD686"/>
      <c r="ADE686"/>
      <c r="ADF686"/>
      <c r="ADG686"/>
      <c r="ADH686"/>
      <c r="ADI686"/>
      <c r="ADJ686"/>
      <c r="ADK686"/>
      <c r="ADL686"/>
      <c r="ADM686"/>
      <c r="ADN686"/>
      <c r="ADO686"/>
      <c r="ADP686"/>
      <c r="ADQ686"/>
      <c r="ADR686"/>
      <c r="ADS686"/>
      <c r="ADT686"/>
      <c r="ADU686"/>
      <c r="ADV686"/>
      <c r="ADW686"/>
      <c r="ADX686"/>
      <c r="ADY686"/>
      <c r="ADZ686"/>
      <c r="AEA686"/>
      <c r="AEB686"/>
      <c r="AEC686"/>
      <c r="AED686"/>
      <c r="AEE686"/>
      <c r="AEF686"/>
      <c r="AEG686"/>
      <c r="AEH686"/>
      <c r="AEI686"/>
      <c r="AEJ686"/>
      <c r="AEK686"/>
      <c r="AEL686"/>
      <c r="AEM686"/>
      <c r="AEN686"/>
      <c r="AEO686"/>
      <c r="AEP686"/>
      <c r="AEQ686"/>
      <c r="AER686"/>
      <c r="AES686"/>
      <c r="AET686"/>
      <c r="AEU686"/>
      <c r="AEV686"/>
      <c r="AEW686"/>
      <c r="AEX686"/>
      <c r="AEY686"/>
      <c r="AEZ686"/>
      <c r="AFA686"/>
      <c r="AFB686"/>
      <c r="AFC686"/>
      <c r="AFD686"/>
      <c r="AFE686"/>
      <c r="AFF686"/>
      <c r="AFG686"/>
      <c r="AFH686"/>
      <c r="AFI686"/>
      <c r="AFJ686"/>
      <c r="AFK686"/>
      <c r="AFL686"/>
      <c r="AFM686"/>
      <c r="AFN686"/>
      <c r="AFO686"/>
      <c r="AFP686"/>
      <c r="AFQ686"/>
      <c r="AFR686"/>
      <c r="AFS686"/>
      <c r="AFT686"/>
      <c r="AFU686"/>
      <c r="AFV686"/>
      <c r="AFW686"/>
      <c r="AFX686"/>
      <c r="AFY686"/>
      <c r="AFZ686"/>
      <c r="AGA686"/>
      <c r="AGB686"/>
      <c r="AGC686"/>
      <c r="AGD686"/>
      <c r="AGE686"/>
      <c r="AGF686"/>
      <c r="AGG686"/>
      <c r="AGH686"/>
      <c r="AGI686"/>
      <c r="AGJ686"/>
      <c r="AGK686"/>
      <c r="AGL686"/>
      <c r="AGM686"/>
      <c r="AGN686"/>
      <c r="AGO686"/>
      <c r="AGP686"/>
      <c r="AGQ686"/>
      <c r="AGR686"/>
      <c r="AGS686"/>
      <c r="AGT686"/>
      <c r="AGU686"/>
      <c r="AGV686"/>
      <c r="AGW686"/>
      <c r="AGX686"/>
      <c r="AGY686"/>
      <c r="AGZ686"/>
      <c r="AHA686"/>
      <c r="AHB686"/>
      <c r="AHC686"/>
      <c r="AHD686"/>
      <c r="AHE686"/>
      <c r="AHF686"/>
      <c r="AHG686"/>
      <c r="AHH686"/>
      <c r="AHI686"/>
      <c r="AHJ686"/>
      <c r="AHK686"/>
      <c r="AHL686"/>
      <c r="AHM686"/>
      <c r="AHN686"/>
      <c r="AHO686"/>
      <c r="AHP686"/>
      <c r="AHQ686"/>
      <c r="AHR686"/>
      <c r="AHS686"/>
      <c r="AHT686"/>
      <c r="AHU686"/>
      <c r="AHV686"/>
      <c r="AHW686"/>
      <c r="AHX686"/>
      <c r="AHY686"/>
      <c r="AHZ686"/>
      <c r="AIA686"/>
      <c r="AIB686"/>
      <c r="AIC686"/>
      <c r="AID686"/>
      <c r="AIE686"/>
      <c r="AIF686"/>
      <c r="AIG686"/>
      <c r="AIH686"/>
      <c r="AII686"/>
      <c r="AIJ686"/>
      <c r="AIK686"/>
      <c r="AIL686"/>
      <c r="AIM686"/>
      <c r="AIN686"/>
      <c r="AIO686"/>
      <c r="AIP686"/>
      <c r="AIQ686"/>
      <c r="AIR686"/>
      <c r="AIS686"/>
      <c r="AIT686"/>
      <c r="AIU686"/>
      <c r="AIV686"/>
      <c r="AIW686"/>
      <c r="AIX686"/>
      <c r="AIY686"/>
      <c r="AIZ686"/>
      <c r="AJA686"/>
      <c r="AJB686"/>
      <c r="AJC686"/>
      <c r="AJD686"/>
      <c r="AJE686"/>
      <c r="AJF686"/>
      <c r="AJG686"/>
      <c r="AJH686"/>
      <c r="AJI686"/>
      <c r="AJJ686"/>
      <c r="AJK686"/>
      <c r="AJL686"/>
      <c r="AJM686"/>
      <c r="AJN686"/>
      <c r="AJO686"/>
      <c r="AJP686"/>
      <c r="AJQ686"/>
      <c r="AJR686"/>
      <c r="AJS686"/>
      <c r="AJT686"/>
      <c r="AJU686"/>
      <c r="AJV686"/>
      <c r="AJW686"/>
      <c r="AJX686"/>
      <c r="AJY686"/>
      <c r="AJZ686"/>
      <c r="AKA686"/>
      <c r="AKB686"/>
      <c r="AKC686"/>
      <c r="AKD686"/>
      <c r="AKE686"/>
      <c r="AKF686"/>
      <c r="AKG686"/>
      <c r="AKH686"/>
      <c r="AKI686"/>
      <c r="AKJ686"/>
      <c r="AKK686"/>
      <c r="AKL686"/>
      <c r="AKM686"/>
      <c r="AKN686"/>
      <c r="AKO686"/>
      <c r="AKP686"/>
      <c r="AKQ686"/>
      <c r="AKR686"/>
      <c r="AKS686"/>
      <c r="AKT686"/>
      <c r="AKU686"/>
      <c r="AKV686"/>
      <c r="AKW686"/>
      <c r="AKX686"/>
      <c r="AKY686"/>
      <c r="AKZ686"/>
      <c r="ALA686"/>
      <c r="ALB686"/>
      <c r="ALC686"/>
      <c r="ALD686"/>
      <c r="ALE686"/>
      <c r="ALF686"/>
      <c r="ALG686"/>
      <c r="ALH686"/>
      <c r="ALI686"/>
      <c r="ALJ686"/>
      <c r="ALK686"/>
      <c r="ALL686"/>
      <c r="ALM686"/>
      <c r="ALN686"/>
      <c r="ALO686"/>
      <c r="ALP686"/>
      <c r="ALQ686"/>
      <c r="ALR686"/>
      <c r="ALS686"/>
      <c r="ALT686"/>
      <c r="ALU686"/>
      <c r="ALV686"/>
      <c r="ALW686"/>
      <c r="ALX686"/>
      <c r="ALY686"/>
      <c r="ALZ686"/>
      <c r="AMA686"/>
      <c r="AMB686"/>
      <c r="AMC686"/>
      <c r="AMD686"/>
      <c r="AME686"/>
      <c r="AMF686"/>
      <c r="AMG686"/>
      <c r="AMH686"/>
      <c r="AMI686"/>
      <c r="AMJ686"/>
    </row>
    <row r="687" spans="1:1024" ht="20" customHeight="1" x14ac:dyDescent="0.2">
      <c r="A687"/>
      <c r="B687"/>
      <c r="C687"/>
      <c r="D687"/>
      <c r="E687" s="2"/>
      <c r="F687" s="2"/>
      <c r="G687" s="271"/>
      <c r="H687" s="240"/>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c r="AAA687"/>
      <c r="AAB687"/>
      <c r="AAC687"/>
      <c r="AAD687"/>
      <c r="AAE687"/>
      <c r="AAF687"/>
      <c r="AAG687"/>
      <c r="AAH687"/>
      <c r="AAI687"/>
      <c r="AAJ687"/>
      <c r="AAK687"/>
      <c r="AAL687"/>
      <c r="AAM687"/>
      <c r="AAN687"/>
      <c r="AAO687"/>
      <c r="AAP687"/>
      <c r="AAQ687"/>
      <c r="AAR687"/>
      <c r="AAS687"/>
      <c r="AAT687"/>
      <c r="AAU687"/>
      <c r="AAV687"/>
      <c r="AAW687"/>
      <c r="AAX687"/>
      <c r="AAY687"/>
      <c r="AAZ687"/>
      <c r="ABA687"/>
      <c r="ABB687"/>
      <c r="ABC687"/>
      <c r="ABD687"/>
      <c r="ABE687"/>
      <c r="ABF687"/>
      <c r="ABG687"/>
      <c r="ABH687"/>
      <c r="ABI687"/>
      <c r="ABJ687"/>
      <c r="ABK687"/>
      <c r="ABL687"/>
      <c r="ABM687"/>
      <c r="ABN687"/>
      <c r="ABO687"/>
      <c r="ABP687"/>
      <c r="ABQ687"/>
      <c r="ABR687"/>
      <c r="ABS687"/>
      <c r="ABT687"/>
      <c r="ABU687"/>
      <c r="ABV687"/>
      <c r="ABW687"/>
      <c r="ABX687"/>
      <c r="ABY687"/>
      <c r="ABZ687"/>
      <c r="ACA687"/>
      <c r="ACB687"/>
      <c r="ACC687"/>
      <c r="ACD687"/>
      <c r="ACE687"/>
      <c r="ACF687"/>
      <c r="ACG687"/>
      <c r="ACH687"/>
      <c r="ACI687"/>
      <c r="ACJ687"/>
      <c r="ACK687"/>
      <c r="ACL687"/>
      <c r="ACM687"/>
      <c r="ACN687"/>
      <c r="ACO687"/>
      <c r="ACP687"/>
      <c r="ACQ687"/>
      <c r="ACR687"/>
      <c r="ACS687"/>
      <c r="ACT687"/>
      <c r="ACU687"/>
      <c r="ACV687"/>
      <c r="ACW687"/>
      <c r="ACX687"/>
      <c r="ACY687"/>
      <c r="ACZ687"/>
      <c r="ADA687"/>
      <c r="ADB687"/>
      <c r="ADC687"/>
      <c r="ADD687"/>
      <c r="ADE687"/>
      <c r="ADF687"/>
      <c r="ADG687"/>
      <c r="ADH687"/>
      <c r="ADI687"/>
      <c r="ADJ687"/>
      <c r="ADK687"/>
      <c r="ADL687"/>
      <c r="ADM687"/>
      <c r="ADN687"/>
      <c r="ADO687"/>
      <c r="ADP687"/>
      <c r="ADQ687"/>
      <c r="ADR687"/>
      <c r="ADS687"/>
      <c r="ADT687"/>
      <c r="ADU687"/>
      <c r="ADV687"/>
      <c r="ADW687"/>
      <c r="ADX687"/>
      <c r="ADY687"/>
      <c r="ADZ687"/>
      <c r="AEA687"/>
      <c r="AEB687"/>
      <c r="AEC687"/>
      <c r="AED687"/>
      <c r="AEE687"/>
      <c r="AEF687"/>
      <c r="AEG687"/>
      <c r="AEH687"/>
      <c r="AEI687"/>
      <c r="AEJ687"/>
      <c r="AEK687"/>
      <c r="AEL687"/>
      <c r="AEM687"/>
      <c r="AEN687"/>
      <c r="AEO687"/>
      <c r="AEP687"/>
      <c r="AEQ687"/>
      <c r="AER687"/>
      <c r="AES687"/>
      <c r="AET687"/>
      <c r="AEU687"/>
      <c r="AEV687"/>
      <c r="AEW687"/>
      <c r="AEX687"/>
      <c r="AEY687"/>
      <c r="AEZ687"/>
      <c r="AFA687"/>
      <c r="AFB687"/>
      <c r="AFC687"/>
      <c r="AFD687"/>
      <c r="AFE687"/>
      <c r="AFF687"/>
      <c r="AFG687"/>
      <c r="AFH687"/>
      <c r="AFI687"/>
      <c r="AFJ687"/>
      <c r="AFK687"/>
      <c r="AFL687"/>
      <c r="AFM687"/>
      <c r="AFN687"/>
      <c r="AFO687"/>
      <c r="AFP687"/>
      <c r="AFQ687"/>
      <c r="AFR687"/>
      <c r="AFS687"/>
      <c r="AFT687"/>
      <c r="AFU687"/>
      <c r="AFV687"/>
      <c r="AFW687"/>
      <c r="AFX687"/>
      <c r="AFY687"/>
      <c r="AFZ687"/>
      <c r="AGA687"/>
      <c r="AGB687"/>
      <c r="AGC687"/>
      <c r="AGD687"/>
      <c r="AGE687"/>
      <c r="AGF687"/>
      <c r="AGG687"/>
      <c r="AGH687"/>
      <c r="AGI687"/>
      <c r="AGJ687"/>
      <c r="AGK687"/>
      <c r="AGL687"/>
      <c r="AGM687"/>
      <c r="AGN687"/>
      <c r="AGO687"/>
      <c r="AGP687"/>
      <c r="AGQ687"/>
      <c r="AGR687"/>
      <c r="AGS687"/>
      <c r="AGT687"/>
      <c r="AGU687"/>
      <c r="AGV687"/>
      <c r="AGW687"/>
      <c r="AGX687"/>
      <c r="AGY687"/>
      <c r="AGZ687"/>
      <c r="AHA687"/>
      <c r="AHB687"/>
      <c r="AHC687"/>
      <c r="AHD687"/>
      <c r="AHE687"/>
      <c r="AHF687"/>
      <c r="AHG687"/>
      <c r="AHH687"/>
      <c r="AHI687"/>
      <c r="AHJ687"/>
      <c r="AHK687"/>
      <c r="AHL687"/>
      <c r="AHM687"/>
      <c r="AHN687"/>
      <c r="AHO687"/>
      <c r="AHP687"/>
      <c r="AHQ687"/>
      <c r="AHR687"/>
      <c r="AHS687"/>
      <c r="AHT687"/>
      <c r="AHU687"/>
      <c r="AHV687"/>
      <c r="AHW687"/>
      <c r="AHX687"/>
      <c r="AHY687"/>
      <c r="AHZ687"/>
      <c r="AIA687"/>
      <c r="AIB687"/>
      <c r="AIC687"/>
      <c r="AID687"/>
      <c r="AIE687"/>
      <c r="AIF687"/>
      <c r="AIG687"/>
      <c r="AIH687"/>
      <c r="AII687"/>
      <c r="AIJ687"/>
      <c r="AIK687"/>
      <c r="AIL687"/>
      <c r="AIM687"/>
      <c r="AIN687"/>
      <c r="AIO687"/>
      <c r="AIP687"/>
      <c r="AIQ687"/>
      <c r="AIR687"/>
      <c r="AIS687"/>
      <c r="AIT687"/>
      <c r="AIU687"/>
      <c r="AIV687"/>
      <c r="AIW687"/>
      <c r="AIX687"/>
      <c r="AIY687"/>
      <c r="AIZ687"/>
      <c r="AJA687"/>
      <c r="AJB687"/>
      <c r="AJC687"/>
      <c r="AJD687"/>
      <c r="AJE687"/>
      <c r="AJF687"/>
      <c r="AJG687"/>
      <c r="AJH687"/>
      <c r="AJI687"/>
      <c r="AJJ687"/>
      <c r="AJK687"/>
      <c r="AJL687"/>
      <c r="AJM687"/>
      <c r="AJN687"/>
      <c r="AJO687"/>
      <c r="AJP687"/>
      <c r="AJQ687"/>
      <c r="AJR687"/>
      <c r="AJS687"/>
      <c r="AJT687"/>
      <c r="AJU687"/>
      <c r="AJV687"/>
      <c r="AJW687"/>
      <c r="AJX687"/>
      <c r="AJY687"/>
      <c r="AJZ687"/>
      <c r="AKA687"/>
      <c r="AKB687"/>
      <c r="AKC687"/>
      <c r="AKD687"/>
      <c r="AKE687"/>
      <c r="AKF687"/>
      <c r="AKG687"/>
      <c r="AKH687"/>
      <c r="AKI687"/>
      <c r="AKJ687"/>
      <c r="AKK687"/>
      <c r="AKL687"/>
      <c r="AKM687"/>
      <c r="AKN687"/>
      <c r="AKO687"/>
      <c r="AKP687"/>
      <c r="AKQ687"/>
      <c r="AKR687"/>
      <c r="AKS687"/>
      <c r="AKT687"/>
      <c r="AKU687"/>
      <c r="AKV687"/>
      <c r="AKW687"/>
      <c r="AKX687"/>
      <c r="AKY687"/>
      <c r="AKZ687"/>
      <c r="ALA687"/>
      <c r="ALB687"/>
      <c r="ALC687"/>
      <c r="ALD687"/>
      <c r="ALE687"/>
      <c r="ALF687"/>
      <c r="ALG687"/>
      <c r="ALH687"/>
      <c r="ALI687"/>
      <c r="ALJ687"/>
      <c r="ALK687"/>
      <c r="ALL687"/>
      <c r="ALM687"/>
      <c r="ALN687"/>
      <c r="ALO687"/>
      <c r="ALP687"/>
      <c r="ALQ687"/>
      <c r="ALR687"/>
      <c r="ALS687"/>
      <c r="ALT687"/>
      <c r="ALU687"/>
      <c r="ALV687"/>
      <c r="ALW687"/>
      <c r="ALX687"/>
      <c r="ALY687"/>
      <c r="ALZ687"/>
      <c r="AMA687"/>
      <c r="AMB687"/>
      <c r="AMC687"/>
      <c r="AMD687"/>
      <c r="AME687"/>
      <c r="AMF687"/>
      <c r="AMG687"/>
      <c r="AMH687"/>
      <c r="AMI687"/>
      <c r="AMJ687"/>
    </row>
    <row r="688" spans="1:1024" ht="20" customHeight="1" x14ac:dyDescent="0.2">
      <c r="A688"/>
      <c r="B688"/>
      <c r="C688"/>
      <c r="D688"/>
      <c r="E688" s="2"/>
      <c r="F688" s="2"/>
      <c r="G688" s="271"/>
      <c r="H688" s="240"/>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c r="IW688"/>
      <c r="IX688"/>
      <c r="IY688"/>
      <c r="IZ688"/>
      <c r="JA688"/>
      <c r="JB688"/>
      <c r="JC688"/>
      <c r="JD688"/>
      <c r="JE688"/>
      <c r="JF688"/>
      <c r="JG688"/>
      <c r="JH688"/>
      <c r="JI688"/>
      <c r="JJ688"/>
      <c r="JK688"/>
      <c r="JL688"/>
      <c r="JM688"/>
      <c r="JN688"/>
      <c r="JO688"/>
      <c r="JP688"/>
      <c r="JQ688"/>
      <c r="JR688"/>
      <c r="JS688"/>
      <c r="JT688"/>
      <c r="JU688"/>
      <c r="JV688"/>
      <c r="JW688"/>
      <c r="JX688"/>
      <c r="JY688"/>
      <c r="JZ688"/>
      <c r="KA688"/>
      <c r="KB688"/>
      <c r="KC688"/>
      <c r="KD688"/>
      <c r="KE688"/>
      <c r="KF688"/>
      <c r="KG688"/>
      <c r="KH688"/>
      <c r="KI688"/>
      <c r="KJ688"/>
      <c r="KK688"/>
      <c r="KL688"/>
      <c r="KM688"/>
      <c r="KN688"/>
      <c r="KO688"/>
      <c r="KP688"/>
      <c r="KQ688"/>
      <c r="KR688"/>
      <c r="KS688"/>
      <c r="KT688"/>
      <c r="KU688"/>
      <c r="KV688"/>
      <c r="KW688"/>
      <c r="KX688"/>
      <c r="KY688"/>
      <c r="KZ688"/>
      <c r="LA688"/>
      <c r="LB688"/>
      <c r="LC688"/>
      <c r="LD688"/>
      <c r="LE688"/>
      <c r="LF688"/>
      <c r="LG688"/>
      <c r="LH688"/>
      <c r="LI688"/>
      <c r="LJ688"/>
      <c r="LK688"/>
      <c r="LL688"/>
      <c r="LM688"/>
      <c r="LN688"/>
      <c r="LO688"/>
      <c r="LP688"/>
      <c r="LQ688"/>
      <c r="LR688"/>
      <c r="LS688"/>
      <c r="LT688"/>
      <c r="LU688"/>
      <c r="LV688"/>
      <c r="LW688"/>
      <c r="LX688"/>
      <c r="LY688"/>
      <c r="LZ688"/>
      <c r="MA688"/>
      <c r="MB688"/>
      <c r="MC688"/>
      <c r="MD688"/>
      <c r="ME688"/>
      <c r="MF688"/>
      <c r="MG688"/>
      <c r="MH688"/>
      <c r="MI688"/>
      <c r="MJ688"/>
      <c r="MK688"/>
      <c r="ML688"/>
      <c r="MM688"/>
      <c r="MN688"/>
      <c r="MO688"/>
      <c r="MP688"/>
      <c r="MQ688"/>
      <c r="MR688"/>
      <c r="MS688"/>
      <c r="MT688"/>
      <c r="MU688"/>
      <c r="MV688"/>
      <c r="MW688"/>
      <c r="MX688"/>
      <c r="MY688"/>
      <c r="MZ688"/>
      <c r="NA688"/>
      <c r="NB688"/>
      <c r="NC688"/>
      <c r="ND688"/>
      <c r="NE688"/>
      <c r="NF688"/>
      <c r="NG688"/>
      <c r="NH688"/>
      <c r="NI688"/>
      <c r="NJ688"/>
      <c r="NK688"/>
      <c r="NL688"/>
      <c r="NM688"/>
      <c r="NN688"/>
      <c r="NO688"/>
      <c r="NP688"/>
      <c r="NQ688"/>
      <c r="NR688"/>
      <c r="NS688"/>
      <c r="NT688"/>
      <c r="NU688"/>
      <c r="NV688"/>
      <c r="NW688"/>
      <c r="NX688"/>
      <c r="NY688"/>
      <c r="NZ688"/>
      <c r="OA688"/>
      <c r="OB688"/>
      <c r="OC688"/>
      <c r="OD688"/>
      <c r="OE688"/>
      <c r="OF688"/>
      <c r="OG688"/>
      <c r="OH688"/>
      <c r="OI688"/>
      <c r="OJ688"/>
      <c r="OK688"/>
      <c r="OL688"/>
      <c r="OM688"/>
      <c r="ON688"/>
      <c r="OO688"/>
      <c r="OP688"/>
      <c r="OQ688"/>
      <c r="OR688"/>
      <c r="OS688"/>
      <c r="OT688"/>
      <c r="OU688"/>
      <c r="OV688"/>
      <c r="OW688"/>
      <c r="OX688"/>
      <c r="OY688"/>
      <c r="OZ688"/>
      <c r="PA688"/>
      <c r="PB688"/>
      <c r="PC688"/>
      <c r="PD688"/>
      <c r="PE688"/>
      <c r="PF688"/>
      <c r="PG688"/>
      <c r="PH688"/>
      <c r="PI688"/>
      <c r="PJ688"/>
      <c r="PK688"/>
      <c r="PL688"/>
      <c r="PM688"/>
      <c r="PN688"/>
      <c r="PO688"/>
      <c r="PP688"/>
      <c r="PQ688"/>
      <c r="PR688"/>
      <c r="PS688"/>
      <c r="PT688"/>
      <c r="PU688"/>
      <c r="PV688"/>
      <c r="PW688"/>
      <c r="PX688"/>
      <c r="PY688"/>
      <c r="PZ688"/>
      <c r="QA688"/>
      <c r="QB688"/>
      <c r="QC688"/>
      <c r="QD688"/>
      <c r="QE688"/>
      <c r="QF688"/>
      <c r="QG688"/>
      <c r="QH688"/>
      <c r="QI688"/>
      <c r="QJ688"/>
      <c r="QK688"/>
      <c r="QL688"/>
      <c r="QM688"/>
      <c r="QN688"/>
      <c r="QO688"/>
      <c r="QP688"/>
      <c r="QQ688"/>
      <c r="QR688"/>
      <c r="QS688"/>
      <c r="QT688"/>
      <c r="QU688"/>
      <c r="QV688"/>
      <c r="QW688"/>
      <c r="QX688"/>
      <c r="QY688"/>
      <c r="QZ688"/>
      <c r="RA688"/>
      <c r="RB688"/>
      <c r="RC688"/>
      <c r="RD688"/>
      <c r="RE688"/>
      <c r="RF688"/>
      <c r="RG688"/>
      <c r="RH688"/>
      <c r="RI688"/>
      <c r="RJ688"/>
      <c r="RK688"/>
      <c r="RL688"/>
      <c r="RM688"/>
      <c r="RN688"/>
      <c r="RO688"/>
      <c r="RP688"/>
      <c r="RQ688"/>
      <c r="RR688"/>
      <c r="RS688"/>
      <c r="RT688"/>
      <c r="RU688"/>
      <c r="RV688"/>
      <c r="RW688"/>
      <c r="RX688"/>
      <c r="RY688"/>
      <c r="RZ688"/>
      <c r="SA688"/>
      <c r="SB688"/>
      <c r="SC688"/>
      <c r="SD688"/>
      <c r="SE688"/>
      <c r="SF688"/>
      <c r="SG688"/>
      <c r="SH688"/>
      <c r="SI688"/>
      <c r="SJ688"/>
      <c r="SK688"/>
      <c r="SL688"/>
      <c r="SM688"/>
      <c r="SN688"/>
      <c r="SO688"/>
      <c r="SP688"/>
      <c r="SQ688"/>
      <c r="SR688"/>
      <c r="SS688"/>
      <c r="ST688"/>
      <c r="SU688"/>
      <c r="SV688"/>
      <c r="SW688"/>
      <c r="SX688"/>
      <c r="SY688"/>
      <c r="SZ688"/>
      <c r="TA688"/>
      <c r="TB688"/>
      <c r="TC688"/>
      <c r="TD688"/>
      <c r="TE688"/>
      <c r="TF688"/>
      <c r="TG688"/>
      <c r="TH688"/>
      <c r="TI688"/>
      <c r="TJ688"/>
      <c r="TK688"/>
      <c r="TL688"/>
      <c r="TM688"/>
      <c r="TN688"/>
      <c r="TO688"/>
      <c r="TP688"/>
      <c r="TQ688"/>
      <c r="TR688"/>
      <c r="TS688"/>
      <c r="TT688"/>
      <c r="TU688"/>
      <c r="TV688"/>
      <c r="TW688"/>
      <c r="TX688"/>
      <c r="TY688"/>
      <c r="TZ688"/>
      <c r="UA688"/>
      <c r="UB688"/>
      <c r="UC688"/>
      <c r="UD688"/>
      <c r="UE688"/>
      <c r="UF688"/>
      <c r="UG688"/>
      <c r="UH688"/>
      <c r="UI688"/>
      <c r="UJ688"/>
      <c r="UK688"/>
      <c r="UL688"/>
      <c r="UM688"/>
      <c r="UN688"/>
      <c r="UO688"/>
      <c r="UP688"/>
      <c r="UQ688"/>
      <c r="UR688"/>
      <c r="US688"/>
      <c r="UT688"/>
      <c r="UU688"/>
      <c r="UV688"/>
      <c r="UW688"/>
      <c r="UX688"/>
      <c r="UY688"/>
      <c r="UZ688"/>
      <c r="VA688"/>
      <c r="VB688"/>
      <c r="VC688"/>
      <c r="VD688"/>
      <c r="VE688"/>
      <c r="VF688"/>
      <c r="VG688"/>
      <c r="VH688"/>
      <c r="VI688"/>
      <c r="VJ688"/>
      <c r="VK688"/>
      <c r="VL688"/>
      <c r="VM688"/>
      <c r="VN688"/>
      <c r="VO688"/>
      <c r="VP688"/>
      <c r="VQ688"/>
      <c r="VR688"/>
      <c r="VS688"/>
      <c r="VT688"/>
      <c r="VU688"/>
      <c r="VV688"/>
      <c r="VW688"/>
      <c r="VX688"/>
      <c r="VY688"/>
      <c r="VZ688"/>
      <c r="WA688"/>
      <c r="WB688"/>
      <c r="WC688"/>
      <c r="WD688"/>
      <c r="WE688"/>
      <c r="WF688"/>
      <c r="WG688"/>
      <c r="WH688"/>
      <c r="WI688"/>
      <c r="WJ688"/>
      <c r="WK688"/>
      <c r="WL688"/>
      <c r="WM688"/>
      <c r="WN688"/>
      <c r="WO688"/>
      <c r="WP688"/>
      <c r="WQ688"/>
      <c r="WR688"/>
      <c r="WS688"/>
      <c r="WT688"/>
      <c r="WU688"/>
      <c r="WV688"/>
      <c r="WW688"/>
      <c r="WX688"/>
      <c r="WY688"/>
      <c r="WZ688"/>
      <c r="XA688"/>
      <c r="XB688"/>
      <c r="XC688"/>
      <c r="XD688"/>
      <c r="XE688"/>
      <c r="XF688"/>
      <c r="XG688"/>
      <c r="XH688"/>
      <c r="XI688"/>
      <c r="XJ688"/>
      <c r="XK688"/>
      <c r="XL688"/>
      <c r="XM688"/>
      <c r="XN688"/>
      <c r="XO688"/>
      <c r="XP688"/>
      <c r="XQ688"/>
      <c r="XR688"/>
      <c r="XS688"/>
      <c r="XT688"/>
      <c r="XU688"/>
      <c r="XV688"/>
      <c r="XW688"/>
      <c r="XX688"/>
      <c r="XY688"/>
      <c r="XZ688"/>
      <c r="YA688"/>
      <c r="YB688"/>
      <c r="YC688"/>
      <c r="YD688"/>
      <c r="YE688"/>
      <c r="YF688"/>
      <c r="YG688"/>
      <c r="YH688"/>
      <c r="YI688"/>
      <c r="YJ688"/>
      <c r="YK688"/>
      <c r="YL688"/>
      <c r="YM688"/>
      <c r="YN688"/>
      <c r="YO688"/>
      <c r="YP688"/>
      <c r="YQ688"/>
      <c r="YR688"/>
      <c r="YS688"/>
      <c r="YT688"/>
      <c r="YU688"/>
      <c r="YV688"/>
      <c r="YW688"/>
      <c r="YX688"/>
      <c r="YY688"/>
      <c r="YZ688"/>
      <c r="ZA688"/>
      <c r="ZB688"/>
      <c r="ZC688"/>
      <c r="ZD688"/>
      <c r="ZE688"/>
      <c r="ZF688"/>
      <c r="ZG688"/>
      <c r="ZH688"/>
      <c r="ZI688"/>
      <c r="ZJ688"/>
      <c r="ZK688"/>
      <c r="ZL688"/>
      <c r="ZM688"/>
      <c r="ZN688"/>
      <c r="ZO688"/>
      <c r="ZP688"/>
      <c r="ZQ688"/>
      <c r="ZR688"/>
      <c r="ZS688"/>
      <c r="ZT688"/>
      <c r="ZU688"/>
      <c r="ZV688"/>
      <c r="ZW688"/>
      <c r="ZX688"/>
      <c r="ZY688"/>
      <c r="ZZ688"/>
      <c r="AAA688"/>
      <c r="AAB688"/>
      <c r="AAC688"/>
      <c r="AAD688"/>
      <c r="AAE688"/>
      <c r="AAF688"/>
      <c r="AAG688"/>
      <c r="AAH688"/>
      <c r="AAI688"/>
      <c r="AAJ688"/>
      <c r="AAK688"/>
      <c r="AAL688"/>
      <c r="AAM688"/>
      <c r="AAN688"/>
      <c r="AAO688"/>
      <c r="AAP688"/>
      <c r="AAQ688"/>
      <c r="AAR688"/>
      <c r="AAS688"/>
      <c r="AAT688"/>
      <c r="AAU688"/>
      <c r="AAV688"/>
      <c r="AAW688"/>
      <c r="AAX688"/>
      <c r="AAY688"/>
      <c r="AAZ688"/>
      <c r="ABA688"/>
      <c r="ABB688"/>
      <c r="ABC688"/>
      <c r="ABD688"/>
      <c r="ABE688"/>
      <c r="ABF688"/>
      <c r="ABG688"/>
      <c r="ABH688"/>
      <c r="ABI688"/>
      <c r="ABJ688"/>
      <c r="ABK688"/>
      <c r="ABL688"/>
      <c r="ABM688"/>
      <c r="ABN688"/>
      <c r="ABO688"/>
      <c r="ABP688"/>
      <c r="ABQ688"/>
      <c r="ABR688"/>
      <c r="ABS688"/>
      <c r="ABT688"/>
      <c r="ABU688"/>
      <c r="ABV688"/>
      <c r="ABW688"/>
      <c r="ABX688"/>
      <c r="ABY688"/>
      <c r="ABZ688"/>
      <c r="ACA688"/>
      <c r="ACB688"/>
      <c r="ACC688"/>
      <c r="ACD688"/>
      <c r="ACE688"/>
      <c r="ACF688"/>
      <c r="ACG688"/>
      <c r="ACH688"/>
      <c r="ACI688"/>
      <c r="ACJ688"/>
      <c r="ACK688"/>
      <c r="ACL688"/>
      <c r="ACM688"/>
      <c r="ACN688"/>
      <c r="ACO688"/>
      <c r="ACP688"/>
      <c r="ACQ688"/>
      <c r="ACR688"/>
      <c r="ACS688"/>
      <c r="ACT688"/>
      <c r="ACU688"/>
      <c r="ACV688"/>
      <c r="ACW688"/>
      <c r="ACX688"/>
      <c r="ACY688"/>
      <c r="ACZ688"/>
      <c r="ADA688"/>
      <c r="ADB688"/>
      <c r="ADC688"/>
      <c r="ADD688"/>
      <c r="ADE688"/>
      <c r="ADF688"/>
      <c r="ADG688"/>
      <c r="ADH688"/>
      <c r="ADI688"/>
      <c r="ADJ688"/>
      <c r="ADK688"/>
      <c r="ADL688"/>
      <c r="ADM688"/>
      <c r="ADN688"/>
      <c r="ADO688"/>
      <c r="ADP688"/>
      <c r="ADQ688"/>
      <c r="ADR688"/>
      <c r="ADS688"/>
      <c r="ADT688"/>
      <c r="ADU688"/>
      <c r="ADV688"/>
      <c r="ADW688"/>
      <c r="ADX688"/>
      <c r="ADY688"/>
      <c r="ADZ688"/>
      <c r="AEA688"/>
      <c r="AEB688"/>
      <c r="AEC688"/>
      <c r="AED688"/>
      <c r="AEE688"/>
      <c r="AEF688"/>
      <c r="AEG688"/>
      <c r="AEH688"/>
      <c r="AEI688"/>
      <c r="AEJ688"/>
      <c r="AEK688"/>
      <c r="AEL688"/>
      <c r="AEM688"/>
      <c r="AEN688"/>
      <c r="AEO688"/>
      <c r="AEP688"/>
      <c r="AEQ688"/>
      <c r="AER688"/>
      <c r="AES688"/>
      <c r="AET688"/>
      <c r="AEU688"/>
      <c r="AEV688"/>
      <c r="AEW688"/>
      <c r="AEX688"/>
      <c r="AEY688"/>
      <c r="AEZ688"/>
      <c r="AFA688"/>
      <c r="AFB688"/>
      <c r="AFC688"/>
      <c r="AFD688"/>
      <c r="AFE688"/>
      <c r="AFF688"/>
      <c r="AFG688"/>
      <c r="AFH688"/>
      <c r="AFI688"/>
      <c r="AFJ688"/>
      <c r="AFK688"/>
      <c r="AFL688"/>
      <c r="AFM688"/>
      <c r="AFN688"/>
      <c r="AFO688"/>
      <c r="AFP688"/>
      <c r="AFQ688"/>
      <c r="AFR688"/>
      <c r="AFS688"/>
      <c r="AFT688"/>
      <c r="AFU688"/>
      <c r="AFV688"/>
      <c r="AFW688"/>
      <c r="AFX688"/>
      <c r="AFY688"/>
      <c r="AFZ688"/>
      <c r="AGA688"/>
      <c r="AGB688"/>
      <c r="AGC688"/>
      <c r="AGD688"/>
      <c r="AGE688"/>
      <c r="AGF688"/>
      <c r="AGG688"/>
      <c r="AGH688"/>
      <c r="AGI688"/>
      <c r="AGJ688"/>
      <c r="AGK688"/>
      <c r="AGL688"/>
      <c r="AGM688"/>
      <c r="AGN688"/>
      <c r="AGO688"/>
      <c r="AGP688"/>
      <c r="AGQ688"/>
      <c r="AGR688"/>
      <c r="AGS688"/>
      <c r="AGT688"/>
      <c r="AGU688"/>
      <c r="AGV688"/>
      <c r="AGW688"/>
      <c r="AGX688"/>
      <c r="AGY688"/>
      <c r="AGZ688"/>
      <c r="AHA688"/>
      <c r="AHB688"/>
      <c r="AHC688"/>
      <c r="AHD688"/>
      <c r="AHE688"/>
      <c r="AHF688"/>
      <c r="AHG688"/>
      <c r="AHH688"/>
      <c r="AHI688"/>
      <c r="AHJ688"/>
      <c r="AHK688"/>
      <c r="AHL688"/>
      <c r="AHM688"/>
      <c r="AHN688"/>
      <c r="AHO688"/>
      <c r="AHP688"/>
      <c r="AHQ688"/>
      <c r="AHR688"/>
      <c r="AHS688"/>
      <c r="AHT688"/>
      <c r="AHU688"/>
      <c r="AHV688"/>
      <c r="AHW688"/>
      <c r="AHX688"/>
      <c r="AHY688"/>
      <c r="AHZ688"/>
      <c r="AIA688"/>
      <c r="AIB688"/>
      <c r="AIC688"/>
      <c r="AID688"/>
      <c r="AIE688"/>
      <c r="AIF688"/>
      <c r="AIG688"/>
      <c r="AIH688"/>
      <c r="AII688"/>
      <c r="AIJ688"/>
      <c r="AIK688"/>
      <c r="AIL688"/>
      <c r="AIM688"/>
      <c r="AIN688"/>
      <c r="AIO688"/>
      <c r="AIP688"/>
      <c r="AIQ688"/>
      <c r="AIR688"/>
      <c r="AIS688"/>
      <c r="AIT688"/>
      <c r="AIU688"/>
      <c r="AIV688"/>
      <c r="AIW688"/>
      <c r="AIX688"/>
      <c r="AIY688"/>
      <c r="AIZ688"/>
      <c r="AJA688"/>
      <c r="AJB688"/>
      <c r="AJC688"/>
      <c r="AJD688"/>
      <c r="AJE688"/>
      <c r="AJF688"/>
      <c r="AJG688"/>
      <c r="AJH688"/>
      <c r="AJI688"/>
      <c r="AJJ688"/>
      <c r="AJK688"/>
      <c r="AJL688"/>
      <c r="AJM688"/>
      <c r="AJN688"/>
      <c r="AJO688"/>
      <c r="AJP688"/>
      <c r="AJQ688"/>
      <c r="AJR688"/>
      <c r="AJS688"/>
      <c r="AJT688"/>
      <c r="AJU688"/>
      <c r="AJV688"/>
      <c r="AJW688"/>
      <c r="AJX688"/>
      <c r="AJY688"/>
      <c r="AJZ688"/>
      <c r="AKA688"/>
      <c r="AKB688"/>
      <c r="AKC688"/>
      <c r="AKD688"/>
      <c r="AKE688"/>
      <c r="AKF688"/>
      <c r="AKG688"/>
      <c r="AKH688"/>
      <c r="AKI688"/>
      <c r="AKJ688"/>
      <c r="AKK688"/>
      <c r="AKL688"/>
      <c r="AKM688"/>
      <c r="AKN688"/>
      <c r="AKO688"/>
      <c r="AKP688"/>
      <c r="AKQ688"/>
      <c r="AKR688"/>
      <c r="AKS688"/>
      <c r="AKT688"/>
      <c r="AKU688"/>
      <c r="AKV688"/>
      <c r="AKW688"/>
      <c r="AKX688"/>
      <c r="AKY688"/>
      <c r="AKZ688"/>
      <c r="ALA688"/>
      <c r="ALB688"/>
      <c r="ALC688"/>
      <c r="ALD688"/>
      <c r="ALE688"/>
      <c r="ALF688"/>
      <c r="ALG688"/>
      <c r="ALH688"/>
      <c r="ALI688"/>
      <c r="ALJ688"/>
      <c r="ALK688"/>
      <c r="ALL688"/>
      <c r="ALM688"/>
      <c r="ALN688"/>
      <c r="ALO688"/>
      <c r="ALP688"/>
      <c r="ALQ688"/>
      <c r="ALR688"/>
      <c r="ALS688"/>
      <c r="ALT688"/>
      <c r="ALU688"/>
      <c r="ALV688"/>
      <c r="ALW688"/>
      <c r="ALX688"/>
      <c r="ALY688"/>
      <c r="ALZ688"/>
      <c r="AMA688"/>
      <c r="AMB688"/>
      <c r="AMC688"/>
      <c r="AMD688"/>
      <c r="AME688"/>
      <c r="AMF688"/>
      <c r="AMG688"/>
      <c r="AMH688"/>
      <c r="AMI688"/>
      <c r="AMJ688"/>
    </row>
    <row r="689" spans="1:1024" ht="20" customHeight="1" x14ac:dyDescent="0.2">
      <c r="A689"/>
      <c r="B689"/>
      <c r="C689"/>
      <c r="D689"/>
      <c r="E689" s="2"/>
      <c r="F689" s="2"/>
      <c r="G689" s="271"/>
      <c r="H689" s="240"/>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c r="IW689"/>
      <c r="IX689"/>
      <c r="IY689"/>
      <c r="IZ689"/>
      <c r="JA689"/>
      <c r="JB689"/>
      <c r="JC689"/>
      <c r="JD689"/>
      <c r="JE689"/>
      <c r="JF689"/>
      <c r="JG689"/>
      <c r="JH689"/>
      <c r="JI689"/>
      <c r="JJ689"/>
      <c r="JK689"/>
      <c r="JL689"/>
      <c r="JM689"/>
      <c r="JN689"/>
      <c r="JO689"/>
      <c r="JP689"/>
      <c r="JQ689"/>
      <c r="JR689"/>
      <c r="JS689"/>
      <c r="JT689"/>
      <c r="JU689"/>
      <c r="JV689"/>
      <c r="JW689"/>
      <c r="JX689"/>
      <c r="JY689"/>
      <c r="JZ689"/>
      <c r="KA689"/>
      <c r="KB689"/>
      <c r="KC689"/>
      <c r="KD689"/>
      <c r="KE689"/>
      <c r="KF689"/>
      <c r="KG689"/>
      <c r="KH689"/>
      <c r="KI689"/>
      <c r="KJ689"/>
      <c r="KK689"/>
      <c r="KL689"/>
      <c r="KM689"/>
      <c r="KN689"/>
      <c r="KO689"/>
      <c r="KP689"/>
      <c r="KQ689"/>
      <c r="KR689"/>
      <c r="KS689"/>
      <c r="KT689"/>
      <c r="KU689"/>
      <c r="KV689"/>
      <c r="KW689"/>
      <c r="KX689"/>
      <c r="KY689"/>
      <c r="KZ689"/>
      <c r="LA689"/>
      <c r="LB689"/>
      <c r="LC689"/>
      <c r="LD689"/>
      <c r="LE689"/>
      <c r="LF689"/>
      <c r="LG689"/>
      <c r="LH689"/>
      <c r="LI689"/>
      <c r="LJ689"/>
      <c r="LK689"/>
      <c r="LL689"/>
      <c r="LM689"/>
      <c r="LN689"/>
      <c r="LO689"/>
      <c r="LP689"/>
      <c r="LQ689"/>
      <c r="LR689"/>
      <c r="LS689"/>
      <c r="LT689"/>
      <c r="LU689"/>
      <c r="LV689"/>
      <c r="LW689"/>
      <c r="LX689"/>
      <c r="LY689"/>
      <c r="LZ689"/>
      <c r="MA689"/>
      <c r="MB689"/>
      <c r="MC689"/>
      <c r="MD689"/>
      <c r="ME689"/>
      <c r="MF689"/>
      <c r="MG689"/>
      <c r="MH689"/>
      <c r="MI689"/>
      <c r="MJ689"/>
      <c r="MK689"/>
      <c r="ML689"/>
      <c r="MM689"/>
      <c r="MN689"/>
      <c r="MO689"/>
      <c r="MP689"/>
      <c r="MQ689"/>
      <c r="MR689"/>
      <c r="MS689"/>
      <c r="MT689"/>
      <c r="MU689"/>
      <c r="MV689"/>
      <c r="MW689"/>
      <c r="MX689"/>
      <c r="MY689"/>
      <c r="MZ689"/>
      <c r="NA689"/>
      <c r="NB689"/>
      <c r="NC689"/>
      <c r="ND689"/>
      <c r="NE689"/>
      <c r="NF689"/>
      <c r="NG689"/>
      <c r="NH689"/>
      <c r="NI689"/>
      <c r="NJ689"/>
      <c r="NK689"/>
      <c r="NL689"/>
      <c r="NM689"/>
      <c r="NN689"/>
      <c r="NO689"/>
      <c r="NP689"/>
      <c r="NQ689"/>
      <c r="NR689"/>
      <c r="NS689"/>
      <c r="NT689"/>
      <c r="NU689"/>
      <c r="NV689"/>
      <c r="NW689"/>
      <c r="NX689"/>
      <c r="NY689"/>
      <c r="NZ689"/>
      <c r="OA689"/>
      <c r="OB689"/>
      <c r="OC689"/>
      <c r="OD689"/>
      <c r="OE689"/>
      <c r="OF689"/>
      <c r="OG689"/>
      <c r="OH689"/>
      <c r="OI689"/>
      <c r="OJ689"/>
      <c r="OK689"/>
      <c r="OL689"/>
      <c r="OM689"/>
      <c r="ON689"/>
      <c r="OO689"/>
      <c r="OP689"/>
      <c r="OQ689"/>
      <c r="OR689"/>
      <c r="OS689"/>
      <c r="OT689"/>
      <c r="OU689"/>
      <c r="OV689"/>
      <c r="OW689"/>
      <c r="OX689"/>
      <c r="OY689"/>
      <c r="OZ689"/>
      <c r="PA689"/>
      <c r="PB689"/>
      <c r="PC689"/>
      <c r="PD689"/>
      <c r="PE689"/>
      <c r="PF689"/>
      <c r="PG689"/>
      <c r="PH689"/>
      <c r="PI689"/>
      <c r="PJ689"/>
      <c r="PK689"/>
      <c r="PL689"/>
      <c r="PM689"/>
      <c r="PN689"/>
      <c r="PO689"/>
      <c r="PP689"/>
      <c r="PQ689"/>
      <c r="PR689"/>
      <c r="PS689"/>
      <c r="PT689"/>
      <c r="PU689"/>
      <c r="PV689"/>
      <c r="PW689"/>
      <c r="PX689"/>
      <c r="PY689"/>
      <c r="PZ689"/>
      <c r="QA689"/>
      <c r="QB689"/>
      <c r="QC689"/>
      <c r="QD689"/>
      <c r="QE689"/>
      <c r="QF689"/>
      <c r="QG689"/>
      <c r="QH689"/>
      <c r="QI689"/>
      <c r="QJ689"/>
      <c r="QK689"/>
      <c r="QL689"/>
      <c r="QM689"/>
      <c r="QN689"/>
      <c r="QO689"/>
      <c r="QP689"/>
      <c r="QQ689"/>
      <c r="QR689"/>
      <c r="QS689"/>
      <c r="QT689"/>
      <c r="QU689"/>
      <c r="QV689"/>
      <c r="QW689"/>
      <c r="QX689"/>
      <c r="QY689"/>
      <c r="QZ689"/>
      <c r="RA689"/>
      <c r="RB689"/>
      <c r="RC689"/>
      <c r="RD689"/>
      <c r="RE689"/>
      <c r="RF689"/>
      <c r="RG689"/>
      <c r="RH689"/>
      <c r="RI689"/>
      <c r="RJ689"/>
      <c r="RK689"/>
      <c r="RL689"/>
      <c r="RM689"/>
      <c r="RN689"/>
      <c r="RO689"/>
      <c r="RP689"/>
      <c r="RQ689"/>
      <c r="RR689"/>
      <c r="RS689"/>
      <c r="RT689"/>
      <c r="RU689"/>
      <c r="RV689"/>
      <c r="RW689"/>
      <c r="RX689"/>
      <c r="RY689"/>
      <c r="RZ689"/>
      <c r="SA689"/>
      <c r="SB689"/>
      <c r="SC689"/>
      <c r="SD689"/>
      <c r="SE689"/>
      <c r="SF689"/>
      <c r="SG689"/>
      <c r="SH689"/>
      <c r="SI689"/>
      <c r="SJ689"/>
      <c r="SK689"/>
      <c r="SL689"/>
      <c r="SM689"/>
      <c r="SN689"/>
      <c r="SO689"/>
      <c r="SP689"/>
      <c r="SQ689"/>
      <c r="SR689"/>
      <c r="SS689"/>
      <c r="ST689"/>
      <c r="SU689"/>
      <c r="SV689"/>
      <c r="SW689"/>
      <c r="SX689"/>
      <c r="SY689"/>
      <c r="SZ689"/>
      <c r="TA689"/>
      <c r="TB689"/>
      <c r="TC689"/>
      <c r="TD689"/>
      <c r="TE689"/>
      <c r="TF689"/>
      <c r="TG689"/>
      <c r="TH689"/>
      <c r="TI689"/>
      <c r="TJ689"/>
      <c r="TK689"/>
      <c r="TL689"/>
      <c r="TM689"/>
      <c r="TN689"/>
      <c r="TO689"/>
      <c r="TP689"/>
      <c r="TQ689"/>
      <c r="TR689"/>
      <c r="TS689"/>
      <c r="TT689"/>
      <c r="TU689"/>
      <c r="TV689"/>
      <c r="TW689"/>
      <c r="TX689"/>
      <c r="TY689"/>
      <c r="TZ689"/>
      <c r="UA689"/>
      <c r="UB689"/>
      <c r="UC689"/>
      <c r="UD689"/>
      <c r="UE689"/>
      <c r="UF689"/>
      <c r="UG689"/>
      <c r="UH689"/>
      <c r="UI689"/>
      <c r="UJ689"/>
      <c r="UK689"/>
      <c r="UL689"/>
      <c r="UM689"/>
      <c r="UN689"/>
      <c r="UO689"/>
      <c r="UP689"/>
      <c r="UQ689"/>
      <c r="UR689"/>
      <c r="US689"/>
      <c r="UT689"/>
      <c r="UU689"/>
      <c r="UV689"/>
      <c r="UW689"/>
      <c r="UX689"/>
      <c r="UY689"/>
      <c r="UZ689"/>
      <c r="VA689"/>
      <c r="VB689"/>
      <c r="VC689"/>
      <c r="VD689"/>
      <c r="VE689"/>
      <c r="VF689"/>
      <c r="VG689"/>
      <c r="VH689"/>
      <c r="VI689"/>
      <c r="VJ689"/>
      <c r="VK689"/>
      <c r="VL689"/>
      <c r="VM689"/>
      <c r="VN689"/>
      <c r="VO689"/>
      <c r="VP689"/>
      <c r="VQ689"/>
      <c r="VR689"/>
      <c r="VS689"/>
      <c r="VT689"/>
      <c r="VU689"/>
      <c r="VV689"/>
      <c r="VW689"/>
      <c r="VX689"/>
      <c r="VY689"/>
      <c r="VZ689"/>
      <c r="WA689"/>
      <c r="WB689"/>
      <c r="WC689"/>
      <c r="WD689"/>
      <c r="WE689"/>
      <c r="WF689"/>
      <c r="WG689"/>
      <c r="WH689"/>
      <c r="WI689"/>
      <c r="WJ689"/>
      <c r="WK689"/>
      <c r="WL689"/>
      <c r="WM689"/>
      <c r="WN689"/>
      <c r="WO689"/>
      <c r="WP689"/>
      <c r="WQ689"/>
      <c r="WR689"/>
      <c r="WS689"/>
      <c r="WT689"/>
      <c r="WU689"/>
      <c r="WV689"/>
      <c r="WW689"/>
      <c r="WX689"/>
      <c r="WY689"/>
      <c r="WZ689"/>
      <c r="XA689"/>
      <c r="XB689"/>
      <c r="XC689"/>
      <c r="XD689"/>
      <c r="XE689"/>
      <c r="XF689"/>
      <c r="XG689"/>
      <c r="XH689"/>
      <c r="XI689"/>
      <c r="XJ689"/>
      <c r="XK689"/>
      <c r="XL689"/>
      <c r="XM689"/>
      <c r="XN689"/>
      <c r="XO689"/>
      <c r="XP689"/>
      <c r="XQ689"/>
      <c r="XR689"/>
      <c r="XS689"/>
      <c r="XT689"/>
      <c r="XU689"/>
      <c r="XV689"/>
      <c r="XW689"/>
      <c r="XX689"/>
      <c r="XY689"/>
      <c r="XZ689"/>
      <c r="YA689"/>
      <c r="YB689"/>
      <c r="YC689"/>
      <c r="YD689"/>
      <c r="YE689"/>
      <c r="YF689"/>
      <c r="YG689"/>
      <c r="YH689"/>
      <c r="YI689"/>
      <c r="YJ689"/>
      <c r="YK689"/>
      <c r="YL689"/>
      <c r="YM689"/>
      <c r="YN689"/>
      <c r="YO689"/>
      <c r="YP689"/>
      <c r="YQ689"/>
      <c r="YR689"/>
      <c r="YS689"/>
      <c r="YT689"/>
      <c r="YU689"/>
      <c r="YV689"/>
      <c r="YW689"/>
      <c r="YX689"/>
      <c r="YY689"/>
      <c r="YZ689"/>
      <c r="ZA689"/>
      <c r="ZB689"/>
      <c r="ZC689"/>
      <c r="ZD689"/>
      <c r="ZE689"/>
      <c r="ZF689"/>
      <c r="ZG689"/>
      <c r="ZH689"/>
      <c r="ZI689"/>
      <c r="ZJ689"/>
      <c r="ZK689"/>
      <c r="ZL689"/>
      <c r="ZM689"/>
      <c r="ZN689"/>
      <c r="ZO689"/>
      <c r="ZP689"/>
      <c r="ZQ689"/>
      <c r="ZR689"/>
      <c r="ZS689"/>
      <c r="ZT689"/>
      <c r="ZU689"/>
      <c r="ZV689"/>
      <c r="ZW689"/>
      <c r="ZX689"/>
      <c r="ZY689"/>
      <c r="ZZ689"/>
      <c r="AAA689"/>
      <c r="AAB689"/>
      <c r="AAC689"/>
      <c r="AAD689"/>
      <c r="AAE689"/>
      <c r="AAF689"/>
      <c r="AAG689"/>
      <c r="AAH689"/>
      <c r="AAI689"/>
      <c r="AAJ689"/>
      <c r="AAK689"/>
      <c r="AAL689"/>
      <c r="AAM689"/>
      <c r="AAN689"/>
      <c r="AAO689"/>
      <c r="AAP689"/>
      <c r="AAQ689"/>
      <c r="AAR689"/>
      <c r="AAS689"/>
      <c r="AAT689"/>
      <c r="AAU689"/>
      <c r="AAV689"/>
      <c r="AAW689"/>
      <c r="AAX689"/>
      <c r="AAY689"/>
      <c r="AAZ689"/>
      <c r="ABA689"/>
      <c r="ABB689"/>
      <c r="ABC689"/>
      <c r="ABD689"/>
      <c r="ABE689"/>
      <c r="ABF689"/>
      <c r="ABG689"/>
      <c r="ABH689"/>
      <c r="ABI689"/>
      <c r="ABJ689"/>
      <c r="ABK689"/>
      <c r="ABL689"/>
      <c r="ABM689"/>
      <c r="ABN689"/>
      <c r="ABO689"/>
      <c r="ABP689"/>
      <c r="ABQ689"/>
      <c r="ABR689"/>
      <c r="ABS689"/>
      <c r="ABT689"/>
      <c r="ABU689"/>
      <c r="ABV689"/>
      <c r="ABW689"/>
      <c r="ABX689"/>
      <c r="ABY689"/>
      <c r="ABZ689"/>
      <c r="ACA689"/>
      <c r="ACB689"/>
      <c r="ACC689"/>
      <c r="ACD689"/>
      <c r="ACE689"/>
      <c r="ACF689"/>
      <c r="ACG689"/>
      <c r="ACH689"/>
      <c r="ACI689"/>
      <c r="ACJ689"/>
      <c r="ACK689"/>
      <c r="ACL689"/>
      <c r="ACM689"/>
      <c r="ACN689"/>
      <c r="ACO689"/>
      <c r="ACP689"/>
      <c r="ACQ689"/>
      <c r="ACR689"/>
      <c r="ACS689"/>
      <c r="ACT689"/>
      <c r="ACU689"/>
      <c r="ACV689"/>
      <c r="ACW689"/>
      <c r="ACX689"/>
      <c r="ACY689"/>
      <c r="ACZ689"/>
      <c r="ADA689"/>
      <c r="ADB689"/>
      <c r="ADC689"/>
      <c r="ADD689"/>
      <c r="ADE689"/>
      <c r="ADF689"/>
      <c r="ADG689"/>
      <c r="ADH689"/>
      <c r="ADI689"/>
      <c r="ADJ689"/>
      <c r="ADK689"/>
      <c r="ADL689"/>
      <c r="ADM689"/>
      <c r="ADN689"/>
      <c r="ADO689"/>
      <c r="ADP689"/>
      <c r="ADQ689"/>
      <c r="ADR689"/>
      <c r="ADS689"/>
      <c r="ADT689"/>
      <c r="ADU689"/>
      <c r="ADV689"/>
      <c r="ADW689"/>
      <c r="ADX689"/>
      <c r="ADY689"/>
      <c r="ADZ689"/>
      <c r="AEA689"/>
      <c r="AEB689"/>
      <c r="AEC689"/>
      <c r="AED689"/>
      <c r="AEE689"/>
      <c r="AEF689"/>
      <c r="AEG689"/>
      <c r="AEH689"/>
      <c r="AEI689"/>
      <c r="AEJ689"/>
      <c r="AEK689"/>
      <c r="AEL689"/>
      <c r="AEM689"/>
      <c r="AEN689"/>
      <c r="AEO689"/>
      <c r="AEP689"/>
      <c r="AEQ689"/>
      <c r="AER689"/>
      <c r="AES689"/>
      <c r="AET689"/>
      <c r="AEU689"/>
      <c r="AEV689"/>
      <c r="AEW689"/>
      <c r="AEX689"/>
      <c r="AEY689"/>
      <c r="AEZ689"/>
      <c r="AFA689"/>
      <c r="AFB689"/>
      <c r="AFC689"/>
      <c r="AFD689"/>
      <c r="AFE689"/>
      <c r="AFF689"/>
      <c r="AFG689"/>
      <c r="AFH689"/>
      <c r="AFI689"/>
      <c r="AFJ689"/>
      <c r="AFK689"/>
      <c r="AFL689"/>
      <c r="AFM689"/>
      <c r="AFN689"/>
      <c r="AFO689"/>
      <c r="AFP689"/>
      <c r="AFQ689"/>
      <c r="AFR689"/>
      <c r="AFS689"/>
      <c r="AFT689"/>
      <c r="AFU689"/>
      <c r="AFV689"/>
      <c r="AFW689"/>
      <c r="AFX689"/>
      <c r="AFY689"/>
      <c r="AFZ689"/>
      <c r="AGA689"/>
      <c r="AGB689"/>
      <c r="AGC689"/>
      <c r="AGD689"/>
      <c r="AGE689"/>
      <c r="AGF689"/>
      <c r="AGG689"/>
      <c r="AGH689"/>
      <c r="AGI689"/>
      <c r="AGJ689"/>
      <c r="AGK689"/>
      <c r="AGL689"/>
      <c r="AGM689"/>
      <c r="AGN689"/>
      <c r="AGO689"/>
      <c r="AGP689"/>
      <c r="AGQ689"/>
      <c r="AGR689"/>
      <c r="AGS689"/>
      <c r="AGT689"/>
      <c r="AGU689"/>
      <c r="AGV689"/>
      <c r="AGW689"/>
      <c r="AGX689"/>
      <c r="AGY689"/>
      <c r="AGZ689"/>
      <c r="AHA689"/>
      <c r="AHB689"/>
      <c r="AHC689"/>
      <c r="AHD689"/>
      <c r="AHE689"/>
      <c r="AHF689"/>
      <c r="AHG689"/>
      <c r="AHH689"/>
      <c r="AHI689"/>
      <c r="AHJ689"/>
      <c r="AHK689"/>
      <c r="AHL689"/>
      <c r="AHM689"/>
      <c r="AHN689"/>
      <c r="AHO689"/>
      <c r="AHP689"/>
      <c r="AHQ689"/>
      <c r="AHR689"/>
      <c r="AHS689"/>
      <c r="AHT689"/>
      <c r="AHU689"/>
      <c r="AHV689"/>
      <c r="AHW689"/>
      <c r="AHX689"/>
      <c r="AHY689"/>
      <c r="AHZ689"/>
      <c r="AIA689"/>
      <c r="AIB689"/>
      <c r="AIC689"/>
      <c r="AID689"/>
      <c r="AIE689"/>
      <c r="AIF689"/>
      <c r="AIG689"/>
      <c r="AIH689"/>
      <c r="AII689"/>
      <c r="AIJ689"/>
      <c r="AIK689"/>
      <c r="AIL689"/>
      <c r="AIM689"/>
      <c r="AIN689"/>
      <c r="AIO689"/>
      <c r="AIP689"/>
      <c r="AIQ689"/>
      <c r="AIR689"/>
      <c r="AIS689"/>
      <c r="AIT689"/>
      <c r="AIU689"/>
      <c r="AIV689"/>
      <c r="AIW689"/>
      <c r="AIX689"/>
      <c r="AIY689"/>
      <c r="AIZ689"/>
      <c r="AJA689"/>
      <c r="AJB689"/>
      <c r="AJC689"/>
      <c r="AJD689"/>
      <c r="AJE689"/>
      <c r="AJF689"/>
      <c r="AJG689"/>
      <c r="AJH689"/>
      <c r="AJI689"/>
      <c r="AJJ689"/>
      <c r="AJK689"/>
      <c r="AJL689"/>
      <c r="AJM689"/>
      <c r="AJN689"/>
      <c r="AJO689"/>
      <c r="AJP689"/>
      <c r="AJQ689"/>
      <c r="AJR689"/>
      <c r="AJS689"/>
      <c r="AJT689"/>
      <c r="AJU689"/>
      <c r="AJV689"/>
      <c r="AJW689"/>
      <c r="AJX689"/>
      <c r="AJY689"/>
      <c r="AJZ689"/>
      <c r="AKA689"/>
      <c r="AKB689"/>
      <c r="AKC689"/>
      <c r="AKD689"/>
      <c r="AKE689"/>
      <c r="AKF689"/>
      <c r="AKG689"/>
      <c r="AKH689"/>
      <c r="AKI689"/>
      <c r="AKJ689"/>
      <c r="AKK689"/>
      <c r="AKL689"/>
      <c r="AKM689"/>
      <c r="AKN689"/>
      <c r="AKO689"/>
      <c r="AKP689"/>
      <c r="AKQ689"/>
      <c r="AKR689"/>
      <c r="AKS689"/>
      <c r="AKT689"/>
      <c r="AKU689"/>
      <c r="AKV689"/>
      <c r="AKW689"/>
      <c r="AKX689"/>
      <c r="AKY689"/>
      <c r="AKZ689"/>
      <c r="ALA689"/>
      <c r="ALB689"/>
      <c r="ALC689"/>
      <c r="ALD689"/>
      <c r="ALE689"/>
      <c r="ALF689"/>
      <c r="ALG689"/>
      <c r="ALH689"/>
      <c r="ALI689"/>
      <c r="ALJ689"/>
      <c r="ALK689"/>
      <c r="ALL689"/>
      <c r="ALM689"/>
      <c r="ALN689"/>
      <c r="ALO689"/>
      <c r="ALP689"/>
      <c r="ALQ689"/>
      <c r="ALR689"/>
      <c r="ALS689"/>
      <c r="ALT689"/>
      <c r="ALU689"/>
      <c r="ALV689"/>
      <c r="ALW689"/>
      <c r="ALX689"/>
      <c r="ALY689"/>
      <c r="ALZ689"/>
      <c r="AMA689"/>
      <c r="AMB689"/>
      <c r="AMC689"/>
      <c r="AMD689"/>
      <c r="AME689"/>
      <c r="AMF689"/>
      <c r="AMG689"/>
      <c r="AMH689"/>
      <c r="AMI689"/>
      <c r="AMJ689"/>
    </row>
    <row r="690" spans="1:1024" ht="20" customHeight="1" x14ac:dyDescent="0.2">
      <c r="A690"/>
      <c r="B690"/>
      <c r="C690"/>
      <c r="D690"/>
      <c r="E690" s="2"/>
      <c r="F690" s="2"/>
      <c r="G690" s="271"/>
      <c r="H690" s="24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c r="IW690"/>
      <c r="IX690"/>
      <c r="IY690"/>
      <c r="IZ690"/>
      <c r="JA690"/>
      <c r="JB690"/>
      <c r="JC690"/>
      <c r="JD690"/>
      <c r="JE690"/>
      <c r="JF690"/>
      <c r="JG690"/>
      <c r="JH690"/>
      <c r="JI690"/>
      <c r="JJ690"/>
      <c r="JK690"/>
      <c r="JL690"/>
      <c r="JM690"/>
      <c r="JN690"/>
      <c r="JO690"/>
      <c r="JP690"/>
      <c r="JQ690"/>
      <c r="JR690"/>
      <c r="JS690"/>
      <c r="JT690"/>
      <c r="JU690"/>
      <c r="JV690"/>
      <c r="JW690"/>
      <c r="JX690"/>
      <c r="JY690"/>
      <c r="JZ690"/>
      <c r="KA690"/>
      <c r="KB690"/>
      <c r="KC690"/>
      <c r="KD690"/>
      <c r="KE690"/>
      <c r="KF690"/>
      <c r="KG690"/>
      <c r="KH690"/>
      <c r="KI690"/>
      <c r="KJ690"/>
      <c r="KK690"/>
      <c r="KL690"/>
      <c r="KM690"/>
      <c r="KN690"/>
      <c r="KO690"/>
      <c r="KP690"/>
      <c r="KQ690"/>
      <c r="KR690"/>
      <c r="KS690"/>
      <c r="KT690"/>
      <c r="KU690"/>
      <c r="KV690"/>
      <c r="KW690"/>
      <c r="KX690"/>
      <c r="KY690"/>
      <c r="KZ690"/>
      <c r="LA690"/>
      <c r="LB690"/>
      <c r="LC690"/>
      <c r="LD690"/>
      <c r="LE690"/>
      <c r="LF690"/>
      <c r="LG690"/>
      <c r="LH690"/>
      <c r="LI690"/>
      <c r="LJ690"/>
      <c r="LK690"/>
      <c r="LL690"/>
      <c r="LM690"/>
      <c r="LN690"/>
      <c r="LO690"/>
      <c r="LP690"/>
      <c r="LQ690"/>
      <c r="LR690"/>
      <c r="LS690"/>
      <c r="LT690"/>
      <c r="LU690"/>
      <c r="LV690"/>
      <c r="LW690"/>
      <c r="LX690"/>
      <c r="LY690"/>
      <c r="LZ690"/>
      <c r="MA690"/>
      <c r="MB690"/>
      <c r="MC690"/>
      <c r="MD690"/>
      <c r="ME690"/>
      <c r="MF690"/>
      <c r="MG690"/>
      <c r="MH690"/>
      <c r="MI690"/>
      <c r="MJ690"/>
      <c r="MK690"/>
      <c r="ML690"/>
      <c r="MM690"/>
      <c r="MN690"/>
      <c r="MO690"/>
      <c r="MP690"/>
      <c r="MQ690"/>
      <c r="MR690"/>
      <c r="MS690"/>
      <c r="MT690"/>
      <c r="MU690"/>
      <c r="MV690"/>
      <c r="MW690"/>
      <c r="MX690"/>
      <c r="MY690"/>
      <c r="MZ690"/>
      <c r="NA690"/>
      <c r="NB690"/>
      <c r="NC690"/>
      <c r="ND690"/>
      <c r="NE690"/>
      <c r="NF690"/>
      <c r="NG690"/>
      <c r="NH690"/>
      <c r="NI690"/>
      <c r="NJ690"/>
      <c r="NK690"/>
      <c r="NL690"/>
      <c r="NM690"/>
      <c r="NN690"/>
      <c r="NO690"/>
      <c r="NP690"/>
      <c r="NQ690"/>
      <c r="NR690"/>
      <c r="NS690"/>
      <c r="NT690"/>
      <c r="NU690"/>
      <c r="NV690"/>
      <c r="NW690"/>
      <c r="NX690"/>
      <c r="NY690"/>
      <c r="NZ690"/>
      <c r="OA690"/>
      <c r="OB690"/>
      <c r="OC690"/>
      <c r="OD690"/>
      <c r="OE690"/>
      <c r="OF690"/>
      <c r="OG690"/>
      <c r="OH690"/>
      <c r="OI690"/>
      <c r="OJ690"/>
      <c r="OK690"/>
      <c r="OL690"/>
      <c r="OM690"/>
      <c r="ON690"/>
      <c r="OO690"/>
      <c r="OP690"/>
      <c r="OQ690"/>
      <c r="OR690"/>
      <c r="OS690"/>
      <c r="OT690"/>
      <c r="OU690"/>
      <c r="OV690"/>
      <c r="OW690"/>
      <c r="OX690"/>
      <c r="OY690"/>
      <c r="OZ690"/>
      <c r="PA690"/>
      <c r="PB690"/>
      <c r="PC690"/>
      <c r="PD690"/>
      <c r="PE690"/>
      <c r="PF690"/>
      <c r="PG690"/>
      <c r="PH690"/>
      <c r="PI690"/>
      <c r="PJ690"/>
      <c r="PK690"/>
      <c r="PL690"/>
      <c r="PM690"/>
      <c r="PN690"/>
      <c r="PO690"/>
      <c r="PP690"/>
      <c r="PQ690"/>
      <c r="PR690"/>
      <c r="PS690"/>
      <c r="PT690"/>
      <c r="PU690"/>
      <c r="PV690"/>
      <c r="PW690"/>
      <c r="PX690"/>
      <c r="PY690"/>
      <c r="PZ690"/>
      <c r="QA690"/>
      <c r="QB690"/>
      <c r="QC690"/>
      <c r="QD690"/>
      <c r="QE690"/>
      <c r="QF690"/>
      <c r="QG690"/>
      <c r="QH690"/>
      <c r="QI690"/>
      <c r="QJ690"/>
      <c r="QK690"/>
      <c r="QL690"/>
      <c r="QM690"/>
      <c r="QN690"/>
      <c r="QO690"/>
      <c r="QP690"/>
      <c r="QQ690"/>
      <c r="QR690"/>
      <c r="QS690"/>
      <c r="QT690"/>
      <c r="QU690"/>
      <c r="QV690"/>
      <c r="QW690"/>
      <c r="QX690"/>
      <c r="QY690"/>
      <c r="QZ690"/>
      <c r="RA690"/>
      <c r="RB690"/>
      <c r="RC690"/>
      <c r="RD690"/>
      <c r="RE690"/>
      <c r="RF690"/>
      <c r="RG690"/>
      <c r="RH690"/>
      <c r="RI690"/>
      <c r="RJ690"/>
      <c r="RK690"/>
      <c r="RL690"/>
      <c r="RM690"/>
      <c r="RN690"/>
      <c r="RO690"/>
      <c r="RP690"/>
      <c r="RQ690"/>
      <c r="RR690"/>
      <c r="RS690"/>
      <c r="RT690"/>
      <c r="RU690"/>
      <c r="RV690"/>
      <c r="RW690"/>
      <c r="RX690"/>
      <c r="RY690"/>
      <c r="RZ690"/>
      <c r="SA690"/>
      <c r="SB690"/>
      <c r="SC690"/>
      <c r="SD690"/>
      <c r="SE690"/>
      <c r="SF690"/>
      <c r="SG690"/>
      <c r="SH690"/>
      <c r="SI690"/>
      <c r="SJ690"/>
      <c r="SK690"/>
      <c r="SL690"/>
      <c r="SM690"/>
      <c r="SN690"/>
      <c r="SO690"/>
      <c r="SP690"/>
      <c r="SQ690"/>
      <c r="SR690"/>
      <c r="SS690"/>
      <c r="ST690"/>
      <c r="SU690"/>
      <c r="SV690"/>
      <c r="SW690"/>
      <c r="SX690"/>
      <c r="SY690"/>
      <c r="SZ690"/>
      <c r="TA690"/>
      <c r="TB690"/>
      <c r="TC690"/>
      <c r="TD690"/>
      <c r="TE690"/>
      <c r="TF690"/>
      <c r="TG690"/>
      <c r="TH690"/>
      <c r="TI690"/>
      <c r="TJ690"/>
      <c r="TK690"/>
      <c r="TL690"/>
      <c r="TM690"/>
      <c r="TN690"/>
      <c r="TO690"/>
      <c r="TP690"/>
      <c r="TQ690"/>
      <c r="TR690"/>
      <c r="TS690"/>
      <c r="TT690"/>
      <c r="TU690"/>
      <c r="TV690"/>
      <c r="TW690"/>
      <c r="TX690"/>
      <c r="TY690"/>
      <c r="TZ690"/>
      <c r="UA690"/>
      <c r="UB690"/>
      <c r="UC690"/>
      <c r="UD690"/>
      <c r="UE690"/>
      <c r="UF690"/>
      <c r="UG690"/>
      <c r="UH690"/>
      <c r="UI690"/>
      <c r="UJ690"/>
      <c r="UK690"/>
      <c r="UL690"/>
      <c r="UM690"/>
      <c r="UN690"/>
      <c r="UO690"/>
      <c r="UP690"/>
      <c r="UQ690"/>
      <c r="UR690"/>
      <c r="US690"/>
      <c r="UT690"/>
      <c r="UU690"/>
      <c r="UV690"/>
      <c r="UW690"/>
      <c r="UX690"/>
      <c r="UY690"/>
      <c r="UZ690"/>
      <c r="VA690"/>
      <c r="VB690"/>
      <c r="VC690"/>
      <c r="VD690"/>
      <c r="VE690"/>
      <c r="VF690"/>
      <c r="VG690"/>
      <c r="VH690"/>
      <c r="VI690"/>
      <c r="VJ690"/>
      <c r="VK690"/>
      <c r="VL690"/>
      <c r="VM690"/>
      <c r="VN690"/>
      <c r="VO690"/>
      <c r="VP690"/>
      <c r="VQ690"/>
      <c r="VR690"/>
      <c r="VS690"/>
      <c r="VT690"/>
      <c r="VU690"/>
      <c r="VV690"/>
      <c r="VW690"/>
      <c r="VX690"/>
      <c r="VY690"/>
      <c r="VZ690"/>
      <c r="WA690"/>
      <c r="WB690"/>
      <c r="WC690"/>
      <c r="WD690"/>
      <c r="WE690"/>
      <c r="WF690"/>
      <c r="WG690"/>
      <c r="WH690"/>
      <c r="WI690"/>
      <c r="WJ690"/>
      <c r="WK690"/>
      <c r="WL690"/>
      <c r="WM690"/>
      <c r="WN690"/>
      <c r="WO690"/>
      <c r="WP690"/>
      <c r="WQ690"/>
      <c r="WR690"/>
      <c r="WS690"/>
      <c r="WT690"/>
      <c r="WU690"/>
      <c r="WV690"/>
      <c r="WW690"/>
      <c r="WX690"/>
      <c r="WY690"/>
      <c r="WZ690"/>
      <c r="XA690"/>
      <c r="XB690"/>
      <c r="XC690"/>
      <c r="XD690"/>
      <c r="XE690"/>
      <c r="XF690"/>
      <c r="XG690"/>
      <c r="XH690"/>
      <c r="XI690"/>
      <c r="XJ690"/>
      <c r="XK690"/>
      <c r="XL690"/>
      <c r="XM690"/>
      <c r="XN690"/>
      <c r="XO690"/>
      <c r="XP690"/>
      <c r="XQ690"/>
      <c r="XR690"/>
      <c r="XS690"/>
      <c r="XT690"/>
      <c r="XU690"/>
      <c r="XV690"/>
      <c r="XW690"/>
      <c r="XX690"/>
      <c r="XY690"/>
      <c r="XZ690"/>
      <c r="YA690"/>
      <c r="YB690"/>
      <c r="YC690"/>
      <c r="YD690"/>
      <c r="YE690"/>
      <c r="YF690"/>
      <c r="YG690"/>
      <c r="YH690"/>
      <c r="YI690"/>
      <c r="YJ690"/>
      <c r="YK690"/>
      <c r="YL690"/>
      <c r="YM690"/>
      <c r="YN690"/>
      <c r="YO690"/>
      <c r="YP690"/>
      <c r="YQ690"/>
      <c r="YR690"/>
      <c r="YS690"/>
      <c r="YT690"/>
      <c r="YU690"/>
      <c r="YV690"/>
      <c r="YW690"/>
      <c r="YX690"/>
      <c r="YY690"/>
      <c r="YZ690"/>
      <c r="ZA690"/>
      <c r="ZB690"/>
      <c r="ZC690"/>
      <c r="ZD690"/>
      <c r="ZE690"/>
      <c r="ZF690"/>
      <c r="ZG690"/>
      <c r="ZH690"/>
      <c r="ZI690"/>
      <c r="ZJ690"/>
      <c r="ZK690"/>
      <c r="ZL690"/>
      <c r="ZM690"/>
      <c r="ZN690"/>
      <c r="ZO690"/>
      <c r="ZP690"/>
      <c r="ZQ690"/>
      <c r="ZR690"/>
      <c r="ZS690"/>
      <c r="ZT690"/>
      <c r="ZU690"/>
      <c r="ZV690"/>
      <c r="ZW690"/>
      <c r="ZX690"/>
      <c r="ZY690"/>
      <c r="ZZ690"/>
      <c r="AAA690"/>
      <c r="AAB690"/>
      <c r="AAC690"/>
      <c r="AAD690"/>
      <c r="AAE690"/>
      <c r="AAF690"/>
      <c r="AAG690"/>
      <c r="AAH690"/>
      <c r="AAI690"/>
      <c r="AAJ690"/>
      <c r="AAK690"/>
      <c r="AAL690"/>
      <c r="AAM690"/>
      <c r="AAN690"/>
      <c r="AAO690"/>
      <c r="AAP690"/>
      <c r="AAQ690"/>
      <c r="AAR690"/>
      <c r="AAS690"/>
      <c r="AAT690"/>
      <c r="AAU690"/>
      <c r="AAV690"/>
      <c r="AAW690"/>
      <c r="AAX690"/>
      <c r="AAY690"/>
      <c r="AAZ690"/>
      <c r="ABA690"/>
      <c r="ABB690"/>
      <c r="ABC690"/>
      <c r="ABD690"/>
      <c r="ABE690"/>
      <c r="ABF690"/>
      <c r="ABG690"/>
      <c r="ABH690"/>
      <c r="ABI690"/>
      <c r="ABJ690"/>
      <c r="ABK690"/>
      <c r="ABL690"/>
      <c r="ABM690"/>
      <c r="ABN690"/>
      <c r="ABO690"/>
      <c r="ABP690"/>
      <c r="ABQ690"/>
      <c r="ABR690"/>
      <c r="ABS690"/>
      <c r="ABT690"/>
      <c r="ABU690"/>
      <c r="ABV690"/>
      <c r="ABW690"/>
      <c r="ABX690"/>
      <c r="ABY690"/>
      <c r="ABZ690"/>
      <c r="ACA690"/>
      <c r="ACB690"/>
      <c r="ACC690"/>
      <c r="ACD690"/>
      <c r="ACE690"/>
      <c r="ACF690"/>
      <c r="ACG690"/>
      <c r="ACH690"/>
      <c r="ACI690"/>
      <c r="ACJ690"/>
      <c r="ACK690"/>
      <c r="ACL690"/>
      <c r="ACM690"/>
      <c r="ACN690"/>
      <c r="ACO690"/>
      <c r="ACP690"/>
      <c r="ACQ690"/>
      <c r="ACR690"/>
      <c r="ACS690"/>
      <c r="ACT690"/>
      <c r="ACU690"/>
      <c r="ACV690"/>
      <c r="ACW690"/>
      <c r="ACX690"/>
      <c r="ACY690"/>
      <c r="ACZ690"/>
      <c r="ADA690"/>
      <c r="ADB690"/>
      <c r="ADC690"/>
      <c r="ADD690"/>
      <c r="ADE690"/>
      <c r="ADF690"/>
      <c r="ADG690"/>
      <c r="ADH690"/>
      <c r="ADI690"/>
      <c r="ADJ690"/>
      <c r="ADK690"/>
      <c r="ADL690"/>
      <c r="ADM690"/>
      <c r="ADN690"/>
      <c r="ADO690"/>
      <c r="ADP690"/>
      <c r="ADQ690"/>
      <c r="ADR690"/>
      <c r="ADS690"/>
      <c r="ADT690"/>
      <c r="ADU690"/>
      <c r="ADV690"/>
      <c r="ADW690"/>
      <c r="ADX690"/>
      <c r="ADY690"/>
      <c r="ADZ690"/>
      <c r="AEA690"/>
      <c r="AEB690"/>
      <c r="AEC690"/>
      <c r="AED690"/>
      <c r="AEE690"/>
      <c r="AEF690"/>
      <c r="AEG690"/>
      <c r="AEH690"/>
      <c r="AEI690"/>
      <c r="AEJ690"/>
      <c r="AEK690"/>
      <c r="AEL690"/>
      <c r="AEM690"/>
      <c r="AEN690"/>
      <c r="AEO690"/>
      <c r="AEP690"/>
      <c r="AEQ690"/>
      <c r="AER690"/>
      <c r="AES690"/>
      <c r="AET690"/>
      <c r="AEU690"/>
      <c r="AEV690"/>
      <c r="AEW690"/>
      <c r="AEX690"/>
      <c r="AEY690"/>
      <c r="AEZ690"/>
      <c r="AFA690"/>
      <c r="AFB690"/>
      <c r="AFC690"/>
      <c r="AFD690"/>
      <c r="AFE690"/>
      <c r="AFF690"/>
      <c r="AFG690"/>
      <c r="AFH690"/>
      <c r="AFI690"/>
      <c r="AFJ690"/>
      <c r="AFK690"/>
      <c r="AFL690"/>
      <c r="AFM690"/>
      <c r="AFN690"/>
      <c r="AFO690"/>
      <c r="AFP690"/>
      <c r="AFQ690"/>
      <c r="AFR690"/>
      <c r="AFS690"/>
      <c r="AFT690"/>
      <c r="AFU690"/>
      <c r="AFV690"/>
      <c r="AFW690"/>
      <c r="AFX690"/>
      <c r="AFY690"/>
      <c r="AFZ690"/>
      <c r="AGA690"/>
      <c r="AGB690"/>
      <c r="AGC690"/>
      <c r="AGD690"/>
      <c r="AGE690"/>
      <c r="AGF690"/>
      <c r="AGG690"/>
      <c r="AGH690"/>
      <c r="AGI690"/>
      <c r="AGJ690"/>
      <c r="AGK690"/>
      <c r="AGL690"/>
      <c r="AGM690"/>
      <c r="AGN690"/>
      <c r="AGO690"/>
      <c r="AGP690"/>
      <c r="AGQ690"/>
      <c r="AGR690"/>
      <c r="AGS690"/>
      <c r="AGT690"/>
      <c r="AGU690"/>
      <c r="AGV690"/>
      <c r="AGW690"/>
      <c r="AGX690"/>
      <c r="AGY690"/>
      <c r="AGZ690"/>
      <c r="AHA690"/>
      <c r="AHB690"/>
      <c r="AHC690"/>
      <c r="AHD690"/>
      <c r="AHE690"/>
      <c r="AHF690"/>
      <c r="AHG690"/>
      <c r="AHH690"/>
      <c r="AHI690"/>
      <c r="AHJ690"/>
      <c r="AHK690"/>
      <c r="AHL690"/>
      <c r="AHM690"/>
      <c r="AHN690"/>
      <c r="AHO690"/>
      <c r="AHP690"/>
      <c r="AHQ690"/>
      <c r="AHR690"/>
      <c r="AHS690"/>
      <c r="AHT690"/>
      <c r="AHU690"/>
      <c r="AHV690"/>
      <c r="AHW690"/>
      <c r="AHX690"/>
      <c r="AHY690"/>
      <c r="AHZ690"/>
      <c r="AIA690"/>
      <c r="AIB690"/>
      <c r="AIC690"/>
      <c r="AID690"/>
      <c r="AIE690"/>
      <c r="AIF690"/>
      <c r="AIG690"/>
      <c r="AIH690"/>
      <c r="AII690"/>
      <c r="AIJ690"/>
      <c r="AIK690"/>
      <c r="AIL690"/>
      <c r="AIM690"/>
      <c r="AIN690"/>
      <c r="AIO690"/>
      <c r="AIP690"/>
      <c r="AIQ690"/>
      <c r="AIR690"/>
      <c r="AIS690"/>
      <c r="AIT690"/>
      <c r="AIU690"/>
      <c r="AIV690"/>
      <c r="AIW690"/>
      <c r="AIX690"/>
      <c r="AIY690"/>
      <c r="AIZ690"/>
      <c r="AJA690"/>
      <c r="AJB690"/>
      <c r="AJC690"/>
      <c r="AJD690"/>
      <c r="AJE690"/>
      <c r="AJF690"/>
      <c r="AJG690"/>
      <c r="AJH690"/>
      <c r="AJI690"/>
      <c r="AJJ690"/>
      <c r="AJK690"/>
      <c r="AJL690"/>
      <c r="AJM690"/>
      <c r="AJN690"/>
      <c r="AJO690"/>
      <c r="AJP690"/>
      <c r="AJQ690"/>
      <c r="AJR690"/>
      <c r="AJS690"/>
      <c r="AJT690"/>
      <c r="AJU690"/>
      <c r="AJV690"/>
      <c r="AJW690"/>
      <c r="AJX690"/>
      <c r="AJY690"/>
      <c r="AJZ690"/>
      <c r="AKA690"/>
      <c r="AKB690"/>
      <c r="AKC690"/>
      <c r="AKD690"/>
      <c r="AKE690"/>
      <c r="AKF690"/>
      <c r="AKG690"/>
      <c r="AKH690"/>
      <c r="AKI690"/>
      <c r="AKJ690"/>
      <c r="AKK690"/>
      <c r="AKL690"/>
      <c r="AKM690"/>
      <c r="AKN690"/>
      <c r="AKO690"/>
      <c r="AKP690"/>
      <c r="AKQ690"/>
      <c r="AKR690"/>
      <c r="AKS690"/>
      <c r="AKT690"/>
      <c r="AKU690"/>
      <c r="AKV690"/>
      <c r="AKW690"/>
      <c r="AKX690"/>
      <c r="AKY690"/>
      <c r="AKZ690"/>
      <c r="ALA690"/>
      <c r="ALB690"/>
      <c r="ALC690"/>
      <c r="ALD690"/>
      <c r="ALE690"/>
      <c r="ALF690"/>
      <c r="ALG690"/>
      <c r="ALH690"/>
      <c r="ALI690"/>
      <c r="ALJ690"/>
      <c r="ALK690"/>
      <c r="ALL690"/>
      <c r="ALM690"/>
      <c r="ALN690"/>
      <c r="ALO690"/>
      <c r="ALP690"/>
      <c r="ALQ690"/>
      <c r="ALR690"/>
      <c r="ALS690"/>
      <c r="ALT690"/>
      <c r="ALU690"/>
      <c r="ALV690"/>
      <c r="ALW690"/>
      <c r="ALX690"/>
      <c r="ALY690"/>
      <c r="ALZ690"/>
      <c r="AMA690"/>
      <c r="AMB690"/>
      <c r="AMC690"/>
      <c r="AMD690"/>
      <c r="AME690"/>
      <c r="AMF690"/>
      <c r="AMG690"/>
      <c r="AMH690"/>
      <c r="AMI690"/>
      <c r="AMJ690"/>
    </row>
    <row r="691" spans="1:1024" ht="20" customHeight="1" x14ac:dyDescent="0.2">
      <c r="A691"/>
      <c r="B691"/>
      <c r="C691"/>
      <c r="D691"/>
      <c r="E691" s="2"/>
      <c r="F691" s="2"/>
      <c r="G691" s="271"/>
      <c r="H691" s="240"/>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c r="IW691"/>
      <c r="IX691"/>
      <c r="IY691"/>
      <c r="IZ691"/>
      <c r="JA691"/>
      <c r="JB691"/>
      <c r="JC691"/>
      <c r="JD691"/>
      <c r="JE691"/>
      <c r="JF691"/>
      <c r="JG691"/>
      <c r="JH691"/>
      <c r="JI691"/>
      <c r="JJ691"/>
      <c r="JK691"/>
      <c r="JL691"/>
      <c r="JM691"/>
      <c r="JN691"/>
      <c r="JO691"/>
      <c r="JP691"/>
      <c r="JQ691"/>
      <c r="JR691"/>
      <c r="JS691"/>
      <c r="JT691"/>
      <c r="JU691"/>
      <c r="JV691"/>
      <c r="JW691"/>
      <c r="JX691"/>
      <c r="JY691"/>
      <c r="JZ691"/>
      <c r="KA691"/>
      <c r="KB691"/>
      <c r="KC691"/>
      <c r="KD691"/>
      <c r="KE691"/>
      <c r="KF691"/>
      <c r="KG691"/>
      <c r="KH691"/>
      <c r="KI691"/>
      <c r="KJ691"/>
      <c r="KK691"/>
      <c r="KL691"/>
      <c r="KM691"/>
      <c r="KN691"/>
      <c r="KO691"/>
      <c r="KP691"/>
      <c r="KQ691"/>
      <c r="KR691"/>
      <c r="KS691"/>
      <c r="KT691"/>
      <c r="KU691"/>
      <c r="KV691"/>
      <c r="KW691"/>
      <c r="KX691"/>
      <c r="KY691"/>
      <c r="KZ691"/>
      <c r="LA691"/>
      <c r="LB691"/>
      <c r="LC691"/>
      <c r="LD691"/>
      <c r="LE691"/>
      <c r="LF691"/>
      <c r="LG691"/>
      <c r="LH691"/>
      <c r="LI691"/>
      <c r="LJ691"/>
      <c r="LK691"/>
      <c r="LL691"/>
      <c r="LM691"/>
      <c r="LN691"/>
      <c r="LO691"/>
      <c r="LP691"/>
      <c r="LQ691"/>
      <c r="LR691"/>
      <c r="LS691"/>
      <c r="LT691"/>
      <c r="LU691"/>
      <c r="LV691"/>
      <c r="LW691"/>
      <c r="LX691"/>
      <c r="LY691"/>
      <c r="LZ691"/>
      <c r="MA691"/>
      <c r="MB691"/>
      <c r="MC691"/>
      <c r="MD691"/>
      <c r="ME691"/>
      <c r="MF691"/>
      <c r="MG691"/>
      <c r="MH691"/>
      <c r="MI691"/>
      <c r="MJ691"/>
      <c r="MK691"/>
      <c r="ML691"/>
      <c r="MM691"/>
      <c r="MN691"/>
      <c r="MO691"/>
      <c r="MP691"/>
      <c r="MQ691"/>
      <c r="MR691"/>
      <c r="MS691"/>
      <c r="MT691"/>
      <c r="MU691"/>
      <c r="MV691"/>
      <c r="MW691"/>
      <c r="MX691"/>
      <c r="MY691"/>
      <c r="MZ691"/>
      <c r="NA691"/>
      <c r="NB691"/>
      <c r="NC691"/>
      <c r="ND691"/>
      <c r="NE691"/>
      <c r="NF691"/>
      <c r="NG691"/>
      <c r="NH691"/>
      <c r="NI691"/>
      <c r="NJ691"/>
      <c r="NK691"/>
      <c r="NL691"/>
      <c r="NM691"/>
      <c r="NN691"/>
      <c r="NO691"/>
      <c r="NP691"/>
      <c r="NQ691"/>
      <c r="NR691"/>
      <c r="NS691"/>
      <c r="NT691"/>
      <c r="NU691"/>
      <c r="NV691"/>
      <c r="NW691"/>
      <c r="NX691"/>
      <c r="NY691"/>
      <c r="NZ691"/>
      <c r="OA691"/>
      <c r="OB691"/>
      <c r="OC691"/>
      <c r="OD691"/>
      <c r="OE691"/>
      <c r="OF691"/>
      <c r="OG691"/>
      <c r="OH691"/>
      <c r="OI691"/>
      <c r="OJ691"/>
      <c r="OK691"/>
      <c r="OL691"/>
      <c r="OM691"/>
      <c r="ON691"/>
      <c r="OO691"/>
      <c r="OP691"/>
      <c r="OQ691"/>
      <c r="OR691"/>
      <c r="OS691"/>
      <c r="OT691"/>
      <c r="OU691"/>
      <c r="OV691"/>
      <c r="OW691"/>
      <c r="OX691"/>
      <c r="OY691"/>
      <c r="OZ691"/>
      <c r="PA691"/>
      <c r="PB691"/>
      <c r="PC691"/>
      <c r="PD691"/>
      <c r="PE691"/>
      <c r="PF691"/>
      <c r="PG691"/>
      <c r="PH691"/>
      <c r="PI691"/>
      <c r="PJ691"/>
      <c r="PK691"/>
      <c r="PL691"/>
      <c r="PM691"/>
      <c r="PN691"/>
      <c r="PO691"/>
      <c r="PP691"/>
      <c r="PQ691"/>
      <c r="PR691"/>
      <c r="PS691"/>
      <c r="PT691"/>
      <c r="PU691"/>
      <c r="PV691"/>
      <c r="PW691"/>
      <c r="PX691"/>
      <c r="PY691"/>
      <c r="PZ691"/>
      <c r="QA691"/>
      <c r="QB691"/>
      <c r="QC691"/>
      <c r="QD691"/>
      <c r="QE691"/>
      <c r="QF691"/>
      <c r="QG691"/>
      <c r="QH691"/>
      <c r="QI691"/>
      <c r="QJ691"/>
      <c r="QK691"/>
      <c r="QL691"/>
      <c r="QM691"/>
      <c r="QN691"/>
      <c r="QO691"/>
      <c r="QP691"/>
      <c r="QQ691"/>
      <c r="QR691"/>
      <c r="QS691"/>
      <c r="QT691"/>
      <c r="QU691"/>
      <c r="QV691"/>
      <c r="QW691"/>
      <c r="QX691"/>
      <c r="QY691"/>
      <c r="QZ691"/>
      <c r="RA691"/>
      <c r="RB691"/>
      <c r="RC691"/>
      <c r="RD691"/>
      <c r="RE691"/>
      <c r="RF691"/>
      <c r="RG691"/>
      <c r="RH691"/>
      <c r="RI691"/>
      <c r="RJ691"/>
      <c r="RK691"/>
      <c r="RL691"/>
      <c r="RM691"/>
      <c r="RN691"/>
      <c r="RO691"/>
      <c r="RP691"/>
      <c r="RQ691"/>
      <c r="RR691"/>
      <c r="RS691"/>
      <c r="RT691"/>
      <c r="RU691"/>
      <c r="RV691"/>
      <c r="RW691"/>
      <c r="RX691"/>
      <c r="RY691"/>
      <c r="RZ691"/>
      <c r="SA691"/>
      <c r="SB691"/>
      <c r="SC691"/>
      <c r="SD691"/>
      <c r="SE691"/>
      <c r="SF691"/>
      <c r="SG691"/>
      <c r="SH691"/>
      <c r="SI691"/>
      <c r="SJ691"/>
      <c r="SK691"/>
      <c r="SL691"/>
      <c r="SM691"/>
      <c r="SN691"/>
      <c r="SO691"/>
      <c r="SP691"/>
      <c r="SQ691"/>
      <c r="SR691"/>
      <c r="SS691"/>
      <c r="ST691"/>
      <c r="SU691"/>
      <c r="SV691"/>
      <c r="SW691"/>
      <c r="SX691"/>
      <c r="SY691"/>
      <c r="SZ691"/>
      <c r="TA691"/>
      <c r="TB691"/>
      <c r="TC691"/>
      <c r="TD691"/>
      <c r="TE691"/>
      <c r="TF691"/>
      <c r="TG691"/>
      <c r="TH691"/>
      <c r="TI691"/>
      <c r="TJ691"/>
      <c r="TK691"/>
      <c r="TL691"/>
      <c r="TM691"/>
      <c r="TN691"/>
      <c r="TO691"/>
      <c r="TP691"/>
      <c r="TQ691"/>
      <c r="TR691"/>
      <c r="TS691"/>
      <c r="TT691"/>
      <c r="TU691"/>
      <c r="TV691"/>
      <c r="TW691"/>
      <c r="TX691"/>
      <c r="TY691"/>
      <c r="TZ691"/>
      <c r="UA691"/>
      <c r="UB691"/>
      <c r="UC691"/>
      <c r="UD691"/>
      <c r="UE691"/>
      <c r="UF691"/>
      <c r="UG691"/>
      <c r="UH691"/>
      <c r="UI691"/>
      <c r="UJ691"/>
      <c r="UK691"/>
      <c r="UL691"/>
      <c r="UM691"/>
      <c r="UN691"/>
      <c r="UO691"/>
      <c r="UP691"/>
      <c r="UQ691"/>
      <c r="UR691"/>
      <c r="US691"/>
      <c r="UT691"/>
      <c r="UU691"/>
      <c r="UV691"/>
      <c r="UW691"/>
      <c r="UX691"/>
      <c r="UY691"/>
      <c r="UZ691"/>
      <c r="VA691"/>
      <c r="VB691"/>
      <c r="VC691"/>
      <c r="VD691"/>
      <c r="VE691"/>
      <c r="VF691"/>
      <c r="VG691"/>
      <c r="VH691"/>
      <c r="VI691"/>
      <c r="VJ691"/>
      <c r="VK691"/>
      <c r="VL691"/>
      <c r="VM691"/>
      <c r="VN691"/>
      <c r="VO691"/>
      <c r="VP691"/>
      <c r="VQ691"/>
      <c r="VR691"/>
      <c r="VS691"/>
      <c r="VT691"/>
      <c r="VU691"/>
      <c r="VV691"/>
      <c r="VW691"/>
      <c r="VX691"/>
      <c r="VY691"/>
      <c r="VZ691"/>
      <c r="WA691"/>
      <c r="WB691"/>
      <c r="WC691"/>
      <c r="WD691"/>
      <c r="WE691"/>
      <c r="WF691"/>
      <c r="WG691"/>
      <c r="WH691"/>
      <c r="WI691"/>
      <c r="WJ691"/>
      <c r="WK691"/>
      <c r="WL691"/>
      <c r="WM691"/>
      <c r="WN691"/>
      <c r="WO691"/>
      <c r="WP691"/>
      <c r="WQ691"/>
      <c r="WR691"/>
      <c r="WS691"/>
      <c r="WT691"/>
      <c r="WU691"/>
      <c r="WV691"/>
      <c r="WW691"/>
      <c r="WX691"/>
      <c r="WY691"/>
      <c r="WZ691"/>
      <c r="XA691"/>
      <c r="XB691"/>
      <c r="XC691"/>
      <c r="XD691"/>
      <c r="XE691"/>
      <c r="XF691"/>
      <c r="XG691"/>
      <c r="XH691"/>
      <c r="XI691"/>
      <c r="XJ691"/>
      <c r="XK691"/>
      <c r="XL691"/>
      <c r="XM691"/>
      <c r="XN691"/>
      <c r="XO691"/>
      <c r="XP691"/>
      <c r="XQ691"/>
      <c r="XR691"/>
      <c r="XS691"/>
      <c r="XT691"/>
      <c r="XU691"/>
      <c r="XV691"/>
      <c r="XW691"/>
      <c r="XX691"/>
      <c r="XY691"/>
      <c r="XZ691"/>
      <c r="YA691"/>
      <c r="YB691"/>
      <c r="YC691"/>
      <c r="YD691"/>
      <c r="YE691"/>
      <c r="YF691"/>
      <c r="YG691"/>
      <c r="YH691"/>
      <c r="YI691"/>
      <c r="YJ691"/>
      <c r="YK691"/>
      <c r="YL691"/>
      <c r="YM691"/>
      <c r="YN691"/>
      <c r="YO691"/>
      <c r="YP691"/>
      <c r="YQ691"/>
      <c r="YR691"/>
      <c r="YS691"/>
      <c r="YT691"/>
      <c r="YU691"/>
      <c r="YV691"/>
      <c r="YW691"/>
      <c r="YX691"/>
      <c r="YY691"/>
      <c r="YZ691"/>
      <c r="ZA691"/>
      <c r="ZB691"/>
      <c r="ZC691"/>
      <c r="ZD691"/>
      <c r="ZE691"/>
      <c r="ZF691"/>
      <c r="ZG691"/>
      <c r="ZH691"/>
      <c r="ZI691"/>
      <c r="ZJ691"/>
      <c r="ZK691"/>
      <c r="ZL691"/>
      <c r="ZM691"/>
      <c r="ZN691"/>
      <c r="ZO691"/>
      <c r="ZP691"/>
      <c r="ZQ691"/>
      <c r="ZR691"/>
      <c r="ZS691"/>
      <c r="ZT691"/>
      <c r="ZU691"/>
      <c r="ZV691"/>
      <c r="ZW691"/>
      <c r="ZX691"/>
      <c r="ZY691"/>
      <c r="ZZ691"/>
      <c r="AAA691"/>
      <c r="AAB691"/>
      <c r="AAC691"/>
      <c r="AAD691"/>
      <c r="AAE691"/>
      <c r="AAF691"/>
      <c r="AAG691"/>
      <c r="AAH691"/>
      <c r="AAI691"/>
      <c r="AAJ691"/>
      <c r="AAK691"/>
      <c r="AAL691"/>
      <c r="AAM691"/>
      <c r="AAN691"/>
      <c r="AAO691"/>
      <c r="AAP691"/>
      <c r="AAQ691"/>
      <c r="AAR691"/>
      <c r="AAS691"/>
      <c r="AAT691"/>
      <c r="AAU691"/>
      <c r="AAV691"/>
      <c r="AAW691"/>
      <c r="AAX691"/>
      <c r="AAY691"/>
      <c r="AAZ691"/>
      <c r="ABA691"/>
      <c r="ABB691"/>
      <c r="ABC691"/>
      <c r="ABD691"/>
      <c r="ABE691"/>
      <c r="ABF691"/>
      <c r="ABG691"/>
      <c r="ABH691"/>
      <c r="ABI691"/>
      <c r="ABJ691"/>
      <c r="ABK691"/>
      <c r="ABL691"/>
      <c r="ABM691"/>
      <c r="ABN691"/>
      <c r="ABO691"/>
      <c r="ABP691"/>
      <c r="ABQ691"/>
      <c r="ABR691"/>
      <c r="ABS691"/>
      <c r="ABT691"/>
      <c r="ABU691"/>
      <c r="ABV691"/>
      <c r="ABW691"/>
      <c r="ABX691"/>
      <c r="ABY691"/>
      <c r="ABZ691"/>
      <c r="ACA691"/>
      <c r="ACB691"/>
      <c r="ACC691"/>
      <c r="ACD691"/>
      <c r="ACE691"/>
      <c r="ACF691"/>
      <c r="ACG691"/>
      <c r="ACH691"/>
      <c r="ACI691"/>
      <c r="ACJ691"/>
      <c r="ACK691"/>
      <c r="ACL691"/>
      <c r="ACM691"/>
      <c r="ACN691"/>
      <c r="ACO691"/>
      <c r="ACP691"/>
      <c r="ACQ691"/>
      <c r="ACR691"/>
      <c r="ACS691"/>
      <c r="ACT691"/>
      <c r="ACU691"/>
      <c r="ACV691"/>
      <c r="ACW691"/>
      <c r="ACX691"/>
      <c r="ACY691"/>
      <c r="ACZ691"/>
      <c r="ADA691"/>
      <c r="ADB691"/>
      <c r="ADC691"/>
      <c r="ADD691"/>
      <c r="ADE691"/>
      <c r="ADF691"/>
      <c r="ADG691"/>
      <c r="ADH691"/>
      <c r="ADI691"/>
      <c r="ADJ691"/>
      <c r="ADK691"/>
      <c r="ADL691"/>
      <c r="ADM691"/>
      <c r="ADN691"/>
      <c r="ADO691"/>
      <c r="ADP691"/>
      <c r="ADQ691"/>
      <c r="ADR691"/>
      <c r="ADS691"/>
      <c r="ADT691"/>
      <c r="ADU691"/>
      <c r="ADV691"/>
      <c r="ADW691"/>
      <c r="ADX691"/>
      <c r="ADY691"/>
      <c r="ADZ691"/>
      <c r="AEA691"/>
      <c r="AEB691"/>
      <c r="AEC691"/>
      <c r="AED691"/>
      <c r="AEE691"/>
      <c r="AEF691"/>
      <c r="AEG691"/>
      <c r="AEH691"/>
      <c r="AEI691"/>
      <c r="AEJ691"/>
      <c r="AEK691"/>
      <c r="AEL691"/>
      <c r="AEM691"/>
      <c r="AEN691"/>
      <c r="AEO691"/>
      <c r="AEP691"/>
      <c r="AEQ691"/>
      <c r="AER691"/>
      <c r="AES691"/>
      <c r="AET691"/>
      <c r="AEU691"/>
      <c r="AEV691"/>
      <c r="AEW691"/>
      <c r="AEX691"/>
      <c r="AEY691"/>
      <c r="AEZ691"/>
      <c r="AFA691"/>
      <c r="AFB691"/>
      <c r="AFC691"/>
      <c r="AFD691"/>
      <c r="AFE691"/>
      <c r="AFF691"/>
      <c r="AFG691"/>
      <c r="AFH691"/>
      <c r="AFI691"/>
      <c r="AFJ691"/>
      <c r="AFK691"/>
      <c r="AFL691"/>
      <c r="AFM691"/>
      <c r="AFN691"/>
      <c r="AFO691"/>
      <c r="AFP691"/>
      <c r="AFQ691"/>
      <c r="AFR691"/>
      <c r="AFS691"/>
      <c r="AFT691"/>
      <c r="AFU691"/>
      <c r="AFV691"/>
      <c r="AFW691"/>
      <c r="AFX691"/>
      <c r="AFY691"/>
      <c r="AFZ691"/>
      <c r="AGA691"/>
      <c r="AGB691"/>
      <c r="AGC691"/>
      <c r="AGD691"/>
      <c r="AGE691"/>
      <c r="AGF691"/>
      <c r="AGG691"/>
      <c r="AGH691"/>
      <c r="AGI691"/>
      <c r="AGJ691"/>
      <c r="AGK691"/>
      <c r="AGL691"/>
      <c r="AGM691"/>
      <c r="AGN691"/>
      <c r="AGO691"/>
      <c r="AGP691"/>
      <c r="AGQ691"/>
      <c r="AGR691"/>
      <c r="AGS691"/>
      <c r="AGT691"/>
      <c r="AGU691"/>
      <c r="AGV691"/>
      <c r="AGW691"/>
      <c r="AGX691"/>
      <c r="AGY691"/>
      <c r="AGZ691"/>
      <c r="AHA691"/>
      <c r="AHB691"/>
      <c r="AHC691"/>
      <c r="AHD691"/>
      <c r="AHE691"/>
      <c r="AHF691"/>
      <c r="AHG691"/>
      <c r="AHH691"/>
      <c r="AHI691"/>
      <c r="AHJ691"/>
      <c r="AHK691"/>
      <c r="AHL691"/>
      <c r="AHM691"/>
      <c r="AHN691"/>
      <c r="AHO691"/>
      <c r="AHP691"/>
      <c r="AHQ691"/>
      <c r="AHR691"/>
      <c r="AHS691"/>
      <c r="AHT691"/>
      <c r="AHU691"/>
      <c r="AHV691"/>
      <c r="AHW691"/>
      <c r="AHX691"/>
      <c r="AHY691"/>
      <c r="AHZ691"/>
      <c r="AIA691"/>
      <c r="AIB691"/>
      <c r="AIC691"/>
      <c r="AID691"/>
      <c r="AIE691"/>
      <c r="AIF691"/>
      <c r="AIG691"/>
      <c r="AIH691"/>
      <c r="AII691"/>
      <c r="AIJ691"/>
      <c r="AIK691"/>
      <c r="AIL691"/>
      <c r="AIM691"/>
      <c r="AIN691"/>
      <c r="AIO691"/>
      <c r="AIP691"/>
      <c r="AIQ691"/>
      <c r="AIR691"/>
      <c r="AIS691"/>
      <c r="AIT691"/>
      <c r="AIU691"/>
      <c r="AIV691"/>
      <c r="AIW691"/>
      <c r="AIX691"/>
      <c r="AIY691"/>
      <c r="AIZ691"/>
      <c r="AJA691"/>
      <c r="AJB691"/>
      <c r="AJC691"/>
      <c r="AJD691"/>
      <c r="AJE691"/>
      <c r="AJF691"/>
      <c r="AJG691"/>
      <c r="AJH691"/>
      <c r="AJI691"/>
      <c r="AJJ691"/>
      <c r="AJK691"/>
      <c r="AJL691"/>
      <c r="AJM691"/>
      <c r="AJN691"/>
      <c r="AJO691"/>
      <c r="AJP691"/>
      <c r="AJQ691"/>
      <c r="AJR691"/>
      <c r="AJS691"/>
      <c r="AJT691"/>
      <c r="AJU691"/>
      <c r="AJV691"/>
      <c r="AJW691"/>
      <c r="AJX691"/>
      <c r="AJY691"/>
      <c r="AJZ691"/>
      <c r="AKA691"/>
      <c r="AKB691"/>
      <c r="AKC691"/>
      <c r="AKD691"/>
      <c r="AKE691"/>
      <c r="AKF691"/>
      <c r="AKG691"/>
      <c r="AKH691"/>
      <c r="AKI691"/>
      <c r="AKJ691"/>
      <c r="AKK691"/>
      <c r="AKL691"/>
      <c r="AKM691"/>
      <c r="AKN691"/>
      <c r="AKO691"/>
      <c r="AKP691"/>
      <c r="AKQ691"/>
      <c r="AKR691"/>
      <c r="AKS691"/>
      <c r="AKT691"/>
      <c r="AKU691"/>
      <c r="AKV691"/>
      <c r="AKW691"/>
      <c r="AKX691"/>
      <c r="AKY691"/>
      <c r="AKZ691"/>
      <c r="ALA691"/>
      <c r="ALB691"/>
      <c r="ALC691"/>
      <c r="ALD691"/>
      <c r="ALE691"/>
      <c r="ALF691"/>
      <c r="ALG691"/>
      <c r="ALH691"/>
      <c r="ALI691"/>
      <c r="ALJ691"/>
      <c r="ALK691"/>
      <c r="ALL691"/>
      <c r="ALM691"/>
      <c r="ALN691"/>
      <c r="ALO691"/>
      <c r="ALP691"/>
      <c r="ALQ691"/>
      <c r="ALR691"/>
      <c r="ALS691"/>
      <c r="ALT691"/>
      <c r="ALU691"/>
      <c r="ALV691"/>
      <c r="ALW691"/>
      <c r="ALX691"/>
      <c r="ALY691"/>
      <c r="ALZ691"/>
      <c r="AMA691"/>
      <c r="AMB691"/>
      <c r="AMC691"/>
      <c r="AMD691"/>
      <c r="AME691"/>
      <c r="AMF691"/>
      <c r="AMG691"/>
      <c r="AMH691"/>
      <c r="AMI691"/>
      <c r="AMJ691"/>
    </row>
    <row r="692" spans="1:1024" ht="20" customHeight="1" x14ac:dyDescent="0.2">
      <c r="A692"/>
      <c r="B692"/>
      <c r="C692"/>
      <c r="D692"/>
      <c r="E692" s="2"/>
      <c r="F692" s="2"/>
      <c r="G692" s="271"/>
      <c r="H692" s="240"/>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c r="AAA692"/>
      <c r="AAB692"/>
      <c r="AAC692"/>
      <c r="AAD692"/>
      <c r="AAE692"/>
      <c r="AAF692"/>
      <c r="AAG692"/>
      <c r="AAH692"/>
      <c r="AAI692"/>
      <c r="AAJ692"/>
      <c r="AAK692"/>
      <c r="AAL692"/>
      <c r="AAM692"/>
      <c r="AAN692"/>
      <c r="AAO692"/>
      <c r="AAP692"/>
      <c r="AAQ692"/>
      <c r="AAR692"/>
      <c r="AAS692"/>
      <c r="AAT692"/>
      <c r="AAU692"/>
      <c r="AAV692"/>
      <c r="AAW692"/>
      <c r="AAX692"/>
      <c r="AAY692"/>
      <c r="AAZ692"/>
      <c r="ABA692"/>
      <c r="ABB692"/>
      <c r="ABC692"/>
      <c r="ABD692"/>
      <c r="ABE692"/>
      <c r="ABF692"/>
      <c r="ABG692"/>
      <c r="ABH692"/>
      <c r="ABI692"/>
      <c r="ABJ692"/>
      <c r="ABK692"/>
      <c r="ABL692"/>
      <c r="ABM692"/>
      <c r="ABN692"/>
      <c r="ABO692"/>
      <c r="ABP692"/>
      <c r="ABQ692"/>
      <c r="ABR692"/>
      <c r="ABS692"/>
      <c r="ABT692"/>
      <c r="ABU692"/>
      <c r="ABV692"/>
      <c r="ABW692"/>
      <c r="ABX692"/>
      <c r="ABY692"/>
      <c r="ABZ692"/>
      <c r="ACA692"/>
      <c r="ACB692"/>
      <c r="ACC692"/>
      <c r="ACD692"/>
      <c r="ACE692"/>
      <c r="ACF692"/>
      <c r="ACG692"/>
      <c r="ACH692"/>
      <c r="ACI692"/>
      <c r="ACJ692"/>
      <c r="ACK692"/>
      <c r="ACL692"/>
      <c r="ACM692"/>
      <c r="ACN692"/>
      <c r="ACO692"/>
      <c r="ACP692"/>
      <c r="ACQ692"/>
      <c r="ACR692"/>
      <c r="ACS692"/>
      <c r="ACT692"/>
      <c r="ACU692"/>
      <c r="ACV692"/>
      <c r="ACW692"/>
      <c r="ACX692"/>
      <c r="ACY692"/>
      <c r="ACZ692"/>
      <c r="ADA692"/>
      <c r="ADB692"/>
      <c r="ADC692"/>
      <c r="ADD692"/>
      <c r="ADE692"/>
      <c r="ADF692"/>
      <c r="ADG692"/>
      <c r="ADH692"/>
      <c r="ADI692"/>
      <c r="ADJ692"/>
      <c r="ADK692"/>
      <c r="ADL692"/>
      <c r="ADM692"/>
      <c r="ADN692"/>
      <c r="ADO692"/>
      <c r="ADP692"/>
      <c r="ADQ692"/>
      <c r="ADR692"/>
      <c r="ADS692"/>
      <c r="ADT692"/>
      <c r="ADU692"/>
      <c r="ADV692"/>
      <c r="ADW692"/>
      <c r="ADX692"/>
      <c r="ADY692"/>
      <c r="ADZ692"/>
      <c r="AEA692"/>
      <c r="AEB692"/>
      <c r="AEC692"/>
      <c r="AED692"/>
      <c r="AEE692"/>
      <c r="AEF692"/>
      <c r="AEG692"/>
      <c r="AEH692"/>
      <c r="AEI692"/>
      <c r="AEJ692"/>
      <c r="AEK692"/>
      <c r="AEL692"/>
      <c r="AEM692"/>
      <c r="AEN692"/>
      <c r="AEO692"/>
      <c r="AEP692"/>
      <c r="AEQ692"/>
      <c r="AER692"/>
      <c r="AES692"/>
      <c r="AET692"/>
      <c r="AEU692"/>
      <c r="AEV692"/>
      <c r="AEW692"/>
      <c r="AEX692"/>
      <c r="AEY692"/>
      <c r="AEZ692"/>
      <c r="AFA692"/>
      <c r="AFB692"/>
      <c r="AFC692"/>
      <c r="AFD692"/>
      <c r="AFE692"/>
      <c r="AFF692"/>
      <c r="AFG692"/>
      <c r="AFH692"/>
      <c r="AFI692"/>
      <c r="AFJ692"/>
      <c r="AFK692"/>
      <c r="AFL692"/>
      <c r="AFM692"/>
      <c r="AFN692"/>
      <c r="AFO692"/>
      <c r="AFP692"/>
      <c r="AFQ692"/>
      <c r="AFR692"/>
      <c r="AFS692"/>
      <c r="AFT692"/>
      <c r="AFU692"/>
      <c r="AFV692"/>
      <c r="AFW692"/>
      <c r="AFX692"/>
      <c r="AFY692"/>
      <c r="AFZ692"/>
      <c r="AGA692"/>
      <c r="AGB692"/>
      <c r="AGC692"/>
      <c r="AGD692"/>
      <c r="AGE692"/>
      <c r="AGF692"/>
      <c r="AGG692"/>
      <c r="AGH692"/>
      <c r="AGI692"/>
      <c r="AGJ692"/>
      <c r="AGK692"/>
      <c r="AGL692"/>
      <c r="AGM692"/>
      <c r="AGN692"/>
      <c r="AGO692"/>
      <c r="AGP692"/>
      <c r="AGQ692"/>
      <c r="AGR692"/>
      <c r="AGS692"/>
      <c r="AGT692"/>
      <c r="AGU692"/>
      <c r="AGV692"/>
      <c r="AGW692"/>
      <c r="AGX692"/>
      <c r="AGY692"/>
      <c r="AGZ692"/>
      <c r="AHA692"/>
      <c r="AHB692"/>
      <c r="AHC692"/>
      <c r="AHD692"/>
      <c r="AHE692"/>
      <c r="AHF692"/>
      <c r="AHG692"/>
      <c r="AHH692"/>
      <c r="AHI692"/>
      <c r="AHJ692"/>
      <c r="AHK692"/>
      <c r="AHL692"/>
      <c r="AHM692"/>
      <c r="AHN692"/>
      <c r="AHO692"/>
      <c r="AHP692"/>
      <c r="AHQ692"/>
      <c r="AHR692"/>
      <c r="AHS692"/>
      <c r="AHT692"/>
      <c r="AHU692"/>
      <c r="AHV692"/>
      <c r="AHW692"/>
      <c r="AHX692"/>
      <c r="AHY692"/>
      <c r="AHZ692"/>
      <c r="AIA692"/>
      <c r="AIB692"/>
      <c r="AIC692"/>
      <c r="AID692"/>
      <c r="AIE692"/>
      <c r="AIF692"/>
      <c r="AIG692"/>
      <c r="AIH692"/>
      <c r="AII692"/>
      <c r="AIJ692"/>
      <c r="AIK692"/>
      <c r="AIL692"/>
      <c r="AIM692"/>
      <c r="AIN692"/>
      <c r="AIO692"/>
      <c r="AIP692"/>
      <c r="AIQ692"/>
      <c r="AIR692"/>
      <c r="AIS692"/>
      <c r="AIT692"/>
      <c r="AIU692"/>
      <c r="AIV692"/>
      <c r="AIW692"/>
      <c r="AIX692"/>
      <c r="AIY692"/>
      <c r="AIZ692"/>
      <c r="AJA692"/>
      <c r="AJB692"/>
      <c r="AJC692"/>
      <c r="AJD692"/>
      <c r="AJE692"/>
      <c r="AJF692"/>
      <c r="AJG692"/>
      <c r="AJH692"/>
      <c r="AJI692"/>
      <c r="AJJ692"/>
      <c r="AJK692"/>
      <c r="AJL692"/>
      <c r="AJM692"/>
      <c r="AJN692"/>
      <c r="AJO692"/>
      <c r="AJP692"/>
      <c r="AJQ692"/>
      <c r="AJR692"/>
      <c r="AJS692"/>
      <c r="AJT692"/>
      <c r="AJU692"/>
      <c r="AJV692"/>
      <c r="AJW692"/>
      <c r="AJX692"/>
      <c r="AJY692"/>
      <c r="AJZ692"/>
      <c r="AKA692"/>
      <c r="AKB692"/>
      <c r="AKC692"/>
      <c r="AKD692"/>
      <c r="AKE692"/>
      <c r="AKF692"/>
      <c r="AKG692"/>
      <c r="AKH692"/>
      <c r="AKI692"/>
      <c r="AKJ692"/>
      <c r="AKK692"/>
      <c r="AKL692"/>
      <c r="AKM692"/>
      <c r="AKN692"/>
      <c r="AKO692"/>
      <c r="AKP692"/>
      <c r="AKQ692"/>
      <c r="AKR692"/>
      <c r="AKS692"/>
      <c r="AKT692"/>
      <c r="AKU692"/>
      <c r="AKV692"/>
      <c r="AKW692"/>
      <c r="AKX692"/>
      <c r="AKY692"/>
      <c r="AKZ692"/>
      <c r="ALA692"/>
      <c r="ALB692"/>
      <c r="ALC692"/>
      <c r="ALD692"/>
      <c r="ALE692"/>
      <c r="ALF692"/>
      <c r="ALG692"/>
      <c r="ALH692"/>
      <c r="ALI692"/>
      <c r="ALJ692"/>
      <c r="ALK692"/>
      <c r="ALL692"/>
      <c r="ALM692"/>
      <c r="ALN692"/>
      <c r="ALO692"/>
      <c r="ALP692"/>
      <c r="ALQ692"/>
      <c r="ALR692"/>
      <c r="ALS692"/>
      <c r="ALT692"/>
      <c r="ALU692"/>
      <c r="ALV692"/>
      <c r="ALW692"/>
      <c r="ALX692"/>
      <c r="ALY692"/>
      <c r="ALZ692"/>
      <c r="AMA692"/>
      <c r="AMB692"/>
      <c r="AMC692"/>
      <c r="AMD692"/>
      <c r="AME692"/>
      <c r="AMF692"/>
      <c r="AMG692"/>
      <c r="AMH692"/>
      <c r="AMI692"/>
      <c r="AMJ692"/>
    </row>
    <row r="693" spans="1:1024" ht="20" customHeight="1" x14ac:dyDescent="0.2">
      <c r="A693"/>
      <c r="B693"/>
      <c r="C693"/>
      <c r="D693"/>
      <c r="E693" s="2"/>
      <c r="F693" s="2"/>
      <c r="G693" s="271"/>
      <c r="H693" s="240"/>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c r="IW693"/>
      <c r="IX693"/>
      <c r="IY693"/>
      <c r="IZ693"/>
      <c r="JA693"/>
      <c r="JB693"/>
      <c r="JC693"/>
      <c r="JD693"/>
      <c r="JE693"/>
      <c r="JF693"/>
      <c r="JG693"/>
      <c r="JH693"/>
      <c r="JI693"/>
      <c r="JJ693"/>
      <c r="JK693"/>
      <c r="JL693"/>
      <c r="JM693"/>
      <c r="JN693"/>
      <c r="JO693"/>
      <c r="JP693"/>
      <c r="JQ693"/>
      <c r="JR693"/>
      <c r="JS693"/>
      <c r="JT693"/>
      <c r="JU693"/>
      <c r="JV693"/>
      <c r="JW693"/>
      <c r="JX693"/>
      <c r="JY693"/>
      <c r="JZ693"/>
      <c r="KA693"/>
      <c r="KB693"/>
      <c r="KC693"/>
      <c r="KD693"/>
      <c r="KE693"/>
      <c r="KF693"/>
      <c r="KG693"/>
      <c r="KH693"/>
      <c r="KI693"/>
      <c r="KJ693"/>
      <c r="KK693"/>
      <c r="KL693"/>
      <c r="KM693"/>
      <c r="KN693"/>
      <c r="KO693"/>
      <c r="KP693"/>
      <c r="KQ693"/>
      <c r="KR693"/>
      <c r="KS693"/>
      <c r="KT693"/>
      <c r="KU693"/>
      <c r="KV693"/>
      <c r="KW693"/>
      <c r="KX693"/>
      <c r="KY693"/>
      <c r="KZ693"/>
      <c r="LA693"/>
      <c r="LB693"/>
      <c r="LC693"/>
      <c r="LD693"/>
      <c r="LE693"/>
      <c r="LF693"/>
      <c r="LG693"/>
      <c r="LH693"/>
      <c r="LI693"/>
      <c r="LJ693"/>
      <c r="LK693"/>
      <c r="LL693"/>
      <c r="LM693"/>
      <c r="LN693"/>
      <c r="LO693"/>
      <c r="LP693"/>
      <c r="LQ693"/>
      <c r="LR693"/>
      <c r="LS693"/>
      <c r="LT693"/>
      <c r="LU693"/>
      <c r="LV693"/>
      <c r="LW693"/>
      <c r="LX693"/>
      <c r="LY693"/>
      <c r="LZ693"/>
      <c r="MA693"/>
      <c r="MB693"/>
      <c r="MC693"/>
      <c r="MD693"/>
      <c r="ME693"/>
      <c r="MF693"/>
      <c r="MG693"/>
      <c r="MH693"/>
      <c r="MI693"/>
      <c r="MJ693"/>
      <c r="MK693"/>
      <c r="ML693"/>
      <c r="MM693"/>
      <c r="MN693"/>
      <c r="MO693"/>
      <c r="MP693"/>
      <c r="MQ693"/>
      <c r="MR693"/>
      <c r="MS693"/>
      <c r="MT693"/>
      <c r="MU693"/>
      <c r="MV693"/>
      <c r="MW693"/>
      <c r="MX693"/>
      <c r="MY693"/>
      <c r="MZ693"/>
      <c r="NA693"/>
      <c r="NB693"/>
      <c r="NC693"/>
      <c r="ND693"/>
      <c r="NE693"/>
      <c r="NF693"/>
      <c r="NG693"/>
      <c r="NH693"/>
      <c r="NI693"/>
      <c r="NJ693"/>
      <c r="NK693"/>
      <c r="NL693"/>
      <c r="NM693"/>
      <c r="NN693"/>
      <c r="NO693"/>
      <c r="NP693"/>
      <c r="NQ693"/>
      <c r="NR693"/>
      <c r="NS693"/>
      <c r="NT693"/>
      <c r="NU693"/>
      <c r="NV693"/>
      <c r="NW693"/>
      <c r="NX693"/>
      <c r="NY693"/>
      <c r="NZ693"/>
      <c r="OA693"/>
      <c r="OB693"/>
      <c r="OC693"/>
      <c r="OD693"/>
      <c r="OE693"/>
      <c r="OF693"/>
      <c r="OG693"/>
      <c r="OH693"/>
      <c r="OI693"/>
      <c r="OJ693"/>
      <c r="OK693"/>
      <c r="OL693"/>
      <c r="OM693"/>
      <c r="ON693"/>
      <c r="OO693"/>
      <c r="OP693"/>
      <c r="OQ693"/>
      <c r="OR693"/>
      <c r="OS693"/>
      <c r="OT693"/>
      <c r="OU693"/>
      <c r="OV693"/>
      <c r="OW693"/>
      <c r="OX693"/>
      <c r="OY693"/>
      <c r="OZ693"/>
      <c r="PA693"/>
      <c r="PB693"/>
      <c r="PC693"/>
      <c r="PD693"/>
      <c r="PE693"/>
      <c r="PF693"/>
      <c r="PG693"/>
      <c r="PH693"/>
      <c r="PI693"/>
      <c r="PJ693"/>
      <c r="PK693"/>
      <c r="PL693"/>
      <c r="PM693"/>
      <c r="PN693"/>
      <c r="PO693"/>
      <c r="PP693"/>
      <c r="PQ693"/>
      <c r="PR693"/>
      <c r="PS693"/>
      <c r="PT693"/>
      <c r="PU693"/>
      <c r="PV693"/>
      <c r="PW693"/>
      <c r="PX693"/>
      <c r="PY693"/>
      <c r="PZ693"/>
      <c r="QA693"/>
      <c r="QB693"/>
      <c r="QC693"/>
      <c r="QD693"/>
      <c r="QE693"/>
      <c r="QF693"/>
      <c r="QG693"/>
      <c r="QH693"/>
      <c r="QI693"/>
      <c r="QJ693"/>
      <c r="QK693"/>
      <c r="QL693"/>
      <c r="QM693"/>
      <c r="QN693"/>
      <c r="QO693"/>
      <c r="QP693"/>
      <c r="QQ693"/>
      <c r="QR693"/>
      <c r="QS693"/>
      <c r="QT693"/>
      <c r="QU693"/>
      <c r="QV693"/>
      <c r="QW693"/>
      <c r="QX693"/>
      <c r="QY693"/>
      <c r="QZ693"/>
      <c r="RA693"/>
      <c r="RB693"/>
      <c r="RC693"/>
      <c r="RD693"/>
      <c r="RE693"/>
      <c r="RF693"/>
      <c r="RG693"/>
      <c r="RH693"/>
      <c r="RI693"/>
      <c r="RJ693"/>
      <c r="RK693"/>
      <c r="RL693"/>
      <c r="RM693"/>
      <c r="RN693"/>
      <c r="RO693"/>
      <c r="RP693"/>
      <c r="RQ693"/>
      <c r="RR693"/>
      <c r="RS693"/>
      <c r="RT693"/>
      <c r="RU693"/>
      <c r="RV693"/>
      <c r="RW693"/>
      <c r="RX693"/>
      <c r="RY693"/>
      <c r="RZ693"/>
      <c r="SA693"/>
      <c r="SB693"/>
      <c r="SC693"/>
      <c r="SD693"/>
      <c r="SE693"/>
      <c r="SF693"/>
      <c r="SG693"/>
      <c r="SH693"/>
      <c r="SI693"/>
      <c r="SJ693"/>
      <c r="SK693"/>
      <c r="SL693"/>
      <c r="SM693"/>
      <c r="SN693"/>
      <c r="SO693"/>
      <c r="SP693"/>
      <c r="SQ693"/>
      <c r="SR693"/>
      <c r="SS693"/>
      <c r="ST693"/>
      <c r="SU693"/>
      <c r="SV693"/>
      <c r="SW693"/>
      <c r="SX693"/>
      <c r="SY693"/>
      <c r="SZ693"/>
      <c r="TA693"/>
      <c r="TB693"/>
      <c r="TC693"/>
      <c r="TD693"/>
      <c r="TE693"/>
      <c r="TF693"/>
      <c r="TG693"/>
      <c r="TH693"/>
      <c r="TI693"/>
      <c r="TJ693"/>
      <c r="TK693"/>
      <c r="TL693"/>
      <c r="TM693"/>
      <c r="TN693"/>
      <c r="TO693"/>
      <c r="TP693"/>
      <c r="TQ693"/>
      <c r="TR693"/>
      <c r="TS693"/>
      <c r="TT693"/>
      <c r="TU693"/>
      <c r="TV693"/>
      <c r="TW693"/>
      <c r="TX693"/>
      <c r="TY693"/>
      <c r="TZ693"/>
      <c r="UA693"/>
      <c r="UB693"/>
      <c r="UC693"/>
      <c r="UD693"/>
      <c r="UE693"/>
      <c r="UF693"/>
      <c r="UG693"/>
      <c r="UH693"/>
      <c r="UI693"/>
      <c r="UJ693"/>
      <c r="UK693"/>
      <c r="UL693"/>
      <c r="UM693"/>
      <c r="UN693"/>
      <c r="UO693"/>
      <c r="UP693"/>
      <c r="UQ693"/>
      <c r="UR693"/>
      <c r="US693"/>
      <c r="UT693"/>
      <c r="UU693"/>
      <c r="UV693"/>
      <c r="UW693"/>
      <c r="UX693"/>
      <c r="UY693"/>
      <c r="UZ693"/>
      <c r="VA693"/>
      <c r="VB693"/>
      <c r="VC693"/>
      <c r="VD693"/>
      <c r="VE693"/>
      <c r="VF693"/>
      <c r="VG693"/>
      <c r="VH693"/>
      <c r="VI693"/>
      <c r="VJ693"/>
      <c r="VK693"/>
      <c r="VL693"/>
      <c r="VM693"/>
      <c r="VN693"/>
      <c r="VO693"/>
      <c r="VP693"/>
      <c r="VQ693"/>
      <c r="VR693"/>
      <c r="VS693"/>
      <c r="VT693"/>
      <c r="VU693"/>
      <c r="VV693"/>
      <c r="VW693"/>
      <c r="VX693"/>
      <c r="VY693"/>
      <c r="VZ693"/>
      <c r="WA693"/>
      <c r="WB693"/>
      <c r="WC693"/>
      <c r="WD693"/>
      <c r="WE693"/>
      <c r="WF693"/>
      <c r="WG693"/>
      <c r="WH693"/>
      <c r="WI693"/>
      <c r="WJ693"/>
      <c r="WK693"/>
      <c r="WL693"/>
      <c r="WM693"/>
      <c r="WN693"/>
      <c r="WO693"/>
      <c r="WP693"/>
      <c r="WQ693"/>
      <c r="WR693"/>
      <c r="WS693"/>
      <c r="WT693"/>
      <c r="WU693"/>
      <c r="WV693"/>
      <c r="WW693"/>
      <c r="WX693"/>
      <c r="WY693"/>
      <c r="WZ693"/>
      <c r="XA693"/>
      <c r="XB693"/>
      <c r="XC693"/>
      <c r="XD693"/>
      <c r="XE693"/>
      <c r="XF693"/>
      <c r="XG693"/>
      <c r="XH693"/>
      <c r="XI693"/>
      <c r="XJ693"/>
      <c r="XK693"/>
      <c r="XL693"/>
      <c r="XM693"/>
      <c r="XN693"/>
      <c r="XO693"/>
      <c r="XP693"/>
      <c r="XQ693"/>
      <c r="XR693"/>
      <c r="XS693"/>
      <c r="XT693"/>
      <c r="XU693"/>
      <c r="XV693"/>
      <c r="XW693"/>
      <c r="XX693"/>
      <c r="XY693"/>
      <c r="XZ693"/>
      <c r="YA693"/>
      <c r="YB693"/>
      <c r="YC693"/>
      <c r="YD693"/>
      <c r="YE693"/>
      <c r="YF693"/>
      <c r="YG693"/>
      <c r="YH693"/>
      <c r="YI693"/>
      <c r="YJ693"/>
      <c r="YK693"/>
      <c r="YL693"/>
      <c r="YM693"/>
      <c r="YN693"/>
      <c r="YO693"/>
      <c r="YP693"/>
      <c r="YQ693"/>
      <c r="YR693"/>
      <c r="YS693"/>
      <c r="YT693"/>
      <c r="YU693"/>
      <c r="YV693"/>
      <c r="YW693"/>
      <c r="YX693"/>
      <c r="YY693"/>
      <c r="YZ693"/>
      <c r="ZA693"/>
      <c r="ZB693"/>
      <c r="ZC693"/>
      <c r="ZD693"/>
      <c r="ZE693"/>
      <c r="ZF693"/>
      <c r="ZG693"/>
      <c r="ZH693"/>
      <c r="ZI693"/>
      <c r="ZJ693"/>
      <c r="ZK693"/>
      <c r="ZL693"/>
      <c r="ZM693"/>
      <c r="ZN693"/>
      <c r="ZO693"/>
      <c r="ZP693"/>
      <c r="ZQ693"/>
      <c r="ZR693"/>
      <c r="ZS693"/>
      <c r="ZT693"/>
      <c r="ZU693"/>
      <c r="ZV693"/>
      <c r="ZW693"/>
      <c r="ZX693"/>
      <c r="ZY693"/>
      <c r="ZZ693"/>
      <c r="AAA693"/>
      <c r="AAB693"/>
      <c r="AAC693"/>
      <c r="AAD693"/>
      <c r="AAE693"/>
      <c r="AAF693"/>
      <c r="AAG693"/>
      <c r="AAH693"/>
      <c r="AAI693"/>
      <c r="AAJ693"/>
      <c r="AAK693"/>
      <c r="AAL693"/>
      <c r="AAM693"/>
      <c r="AAN693"/>
      <c r="AAO693"/>
      <c r="AAP693"/>
      <c r="AAQ693"/>
      <c r="AAR693"/>
      <c r="AAS693"/>
      <c r="AAT693"/>
      <c r="AAU693"/>
      <c r="AAV693"/>
      <c r="AAW693"/>
      <c r="AAX693"/>
      <c r="AAY693"/>
      <c r="AAZ693"/>
      <c r="ABA693"/>
      <c r="ABB693"/>
      <c r="ABC693"/>
      <c r="ABD693"/>
      <c r="ABE693"/>
      <c r="ABF693"/>
      <c r="ABG693"/>
      <c r="ABH693"/>
      <c r="ABI693"/>
      <c r="ABJ693"/>
      <c r="ABK693"/>
      <c r="ABL693"/>
      <c r="ABM693"/>
      <c r="ABN693"/>
      <c r="ABO693"/>
      <c r="ABP693"/>
      <c r="ABQ693"/>
      <c r="ABR693"/>
      <c r="ABS693"/>
      <c r="ABT693"/>
      <c r="ABU693"/>
      <c r="ABV693"/>
      <c r="ABW693"/>
      <c r="ABX693"/>
      <c r="ABY693"/>
      <c r="ABZ693"/>
      <c r="ACA693"/>
      <c r="ACB693"/>
      <c r="ACC693"/>
      <c r="ACD693"/>
      <c r="ACE693"/>
      <c r="ACF693"/>
      <c r="ACG693"/>
      <c r="ACH693"/>
      <c r="ACI693"/>
      <c r="ACJ693"/>
      <c r="ACK693"/>
      <c r="ACL693"/>
      <c r="ACM693"/>
      <c r="ACN693"/>
      <c r="ACO693"/>
      <c r="ACP693"/>
      <c r="ACQ693"/>
      <c r="ACR693"/>
      <c r="ACS693"/>
      <c r="ACT693"/>
      <c r="ACU693"/>
      <c r="ACV693"/>
      <c r="ACW693"/>
      <c r="ACX693"/>
      <c r="ACY693"/>
      <c r="ACZ693"/>
      <c r="ADA693"/>
      <c r="ADB693"/>
      <c r="ADC693"/>
      <c r="ADD693"/>
      <c r="ADE693"/>
      <c r="ADF693"/>
      <c r="ADG693"/>
      <c r="ADH693"/>
      <c r="ADI693"/>
      <c r="ADJ693"/>
      <c r="ADK693"/>
      <c r="ADL693"/>
      <c r="ADM693"/>
      <c r="ADN693"/>
      <c r="ADO693"/>
      <c r="ADP693"/>
      <c r="ADQ693"/>
      <c r="ADR693"/>
      <c r="ADS693"/>
      <c r="ADT693"/>
      <c r="ADU693"/>
      <c r="ADV693"/>
      <c r="ADW693"/>
      <c r="ADX693"/>
      <c r="ADY693"/>
      <c r="ADZ693"/>
      <c r="AEA693"/>
      <c r="AEB693"/>
      <c r="AEC693"/>
      <c r="AED693"/>
      <c r="AEE693"/>
      <c r="AEF693"/>
      <c r="AEG693"/>
      <c r="AEH693"/>
      <c r="AEI693"/>
      <c r="AEJ693"/>
      <c r="AEK693"/>
      <c r="AEL693"/>
      <c r="AEM693"/>
      <c r="AEN693"/>
      <c r="AEO693"/>
      <c r="AEP693"/>
      <c r="AEQ693"/>
      <c r="AER693"/>
      <c r="AES693"/>
      <c r="AET693"/>
      <c r="AEU693"/>
      <c r="AEV693"/>
      <c r="AEW693"/>
      <c r="AEX693"/>
      <c r="AEY693"/>
      <c r="AEZ693"/>
      <c r="AFA693"/>
      <c r="AFB693"/>
      <c r="AFC693"/>
      <c r="AFD693"/>
      <c r="AFE693"/>
      <c r="AFF693"/>
      <c r="AFG693"/>
      <c r="AFH693"/>
      <c r="AFI693"/>
      <c r="AFJ693"/>
      <c r="AFK693"/>
      <c r="AFL693"/>
      <c r="AFM693"/>
      <c r="AFN693"/>
      <c r="AFO693"/>
      <c r="AFP693"/>
      <c r="AFQ693"/>
      <c r="AFR693"/>
      <c r="AFS693"/>
      <c r="AFT693"/>
      <c r="AFU693"/>
      <c r="AFV693"/>
      <c r="AFW693"/>
      <c r="AFX693"/>
      <c r="AFY693"/>
      <c r="AFZ693"/>
      <c r="AGA693"/>
      <c r="AGB693"/>
      <c r="AGC693"/>
      <c r="AGD693"/>
      <c r="AGE693"/>
      <c r="AGF693"/>
      <c r="AGG693"/>
      <c r="AGH693"/>
      <c r="AGI693"/>
      <c r="AGJ693"/>
      <c r="AGK693"/>
      <c r="AGL693"/>
      <c r="AGM693"/>
      <c r="AGN693"/>
      <c r="AGO693"/>
      <c r="AGP693"/>
      <c r="AGQ693"/>
      <c r="AGR693"/>
      <c r="AGS693"/>
      <c r="AGT693"/>
      <c r="AGU693"/>
      <c r="AGV693"/>
      <c r="AGW693"/>
      <c r="AGX693"/>
      <c r="AGY693"/>
      <c r="AGZ693"/>
      <c r="AHA693"/>
      <c r="AHB693"/>
      <c r="AHC693"/>
      <c r="AHD693"/>
      <c r="AHE693"/>
      <c r="AHF693"/>
      <c r="AHG693"/>
      <c r="AHH693"/>
      <c r="AHI693"/>
      <c r="AHJ693"/>
      <c r="AHK693"/>
      <c r="AHL693"/>
      <c r="AHM693"/>
      <c r="AHN693"/>
      <c r="AHO693"/>
      <c r="AHP693"/>
      <c r="AHQ693"/>
      <c r="AHR693"/>
      <c r="AHS693"/>
      <c r="AHT693"/>
      <c r="AHU693"/>
      <c r="AHV693"/>
      <c r="AHW693"/>
      <c r="AHX693"/>
      <c r="AHY693"/>
      <c r="AHZ693"/>
      <c r="AIA693"/>
      <c r="AIB693"/>
      <c r="AIC693"/>
      <c r="AID693"/>
      <c r="AIE693"/>
      <c r="AIF693"/>
      <c r="AIG693"/>
      <c r="AIH693"/>
      <c r="AII693"/>
      <c r="AIJ693"/>
      <c r="AIK693"/>
      <c r="AIL693"/>
      <c r="AIM693"/>
      <c r="AIN693"/>
      <c r="AIO693"/>
      <c r="AIP693"/>
      <c r="AIQ693"/>
      <c r="AIR693"/>
      <c r="AIS693"/>
      <c r="AIT693"/>
      <c r="AIU693"/>
      <c r="AIV693"/>
      <c r="AIW693"/>
      <c r="AIX693"/>
      <c r="AIY693"/>
      <c r="AIZ693"/>
      <c r="AJA693"/>
      <c r="AJB693"/>
      <c r="AJC693"/>
      <c r="AJD693"/>
      <c r="AJE693"/>
      <c r="AJF693"/>
      <c r="AJG693"/>
      <c r="AJH693"/>
      <c r="AJI693"/>
      <c r="AJJ693"/>
      <c r="AJK693"/>
      <c r="AJL693"/>
      <c r="AJM693"/>
      <c r="AJN693"/>
      <c r="AJO693"/>
      <c r="AJP693"/>
      <c r="AJQ693"/>
      <c r="AJR693"/>
      <c r="AJS693"/>
      <c r="AJT693"/>
      <c r="AJU693"/>
      <c r="AJV693"/>
      <c r="AJW693"/>
      <c r="AJX693"/>
      <c r="AJY693"/>
      <c r="AJZ693"/>
      <c r="AKA693"/>
      <c r="AKB693"/>
      <c r="AKC693"/>
      <c r="AKD693"/>
      <c r="AKE693"/>
      <c r="AKF693"/>
      <c r="AKG693"/>
      <c r="AKH693"/>
      <c r="AKI693"/>
      <c r="AKJ693"/>
      <c r="AKK693"/>
      <c r="AKL693"/>
      <c r="AKM693"/>
      <c r="AKN693"/>
      <c r="AKO693"/>
      <c r="AKP693"/>
      <c r="AKQ693"/>
      <c r="AKR693"/>
      <c r="AKS693"/>
      <c r="AKT693"/>
      <c r="AKU693"/>
      <c r="AKV693"/>
      <c r="AKW693"/>
      <c r="AKX693"/>
      <c r="AKY693"/>
      <c r="AKZ693"/>
      <c r="ALA693"/>
      <c r="ALB693"/>
      <c r="ALC693"/>
      <c r="ALD693"/>
      <c r="ALE693"/>
      <c r="ALF693"/>
      <c r="ALG693"/>
      <c r="ALH693"/>
      <c r="ALI693"/>
      <c r="ALJ693"/>
      <c r="ALK693"/>
      <c r="ALL693"/>
      <c r="ALM693"/>
      <c r="ALN693"/>
      <c r="ALO693"/>
      <c r="ALP693"/>
      <c r="ALQ693"/>
      <c r="ALR693"/>
      <c r="ALS693"/>
      <c r="ALT693"/>
      <c r="ALU693"/>
      <c r="ALV693"/>
      <c r="ALW693"/>
      <c r="ALX693"/>
      <c r="ALY693"/>
      <c r="ALZ693"/>
      <c r="AMA693"/>
      <c r="AMB693"/>
      <c r="AMC693"/>
      <c r="AMD693"/>
      <c r="AME693"/>
      <c r="AMF693"/>
      <c r="AMG693"/>
      <c r="AMH693"/>
      <c r="AMI693"/>
      <c r="AMJ693"/>
    </row>
    <row r="694" spans="1:1024" ht="20" customHeight="1" x14ac:dyDescent="0.2">
      <c r="A694"/>
      <c r="B694"/>
      <c r="C694"/>
      <c r="D694"/>
      <c r="E694" s="2"/>
      <c r="F694" s="2"/>
      <c r="G694" s="271"/>
      <c r="H694" s="240"/>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c r="IW694"/>
      <c r="IX694"/>
      <c r="IY694"/>
      <c r="IZ694"/>
      <c r="JA694"/>
      <c r="JB694"/>
      <c r="JC694"/>
      <c r="JD694"/>
      <c r="JE694"/>
      <c r="JF694"/>
      <c r="JG694"/>
      <c r="JH694"/>
      <c r="JI694"/>
      <c r="JJ694"/>
      <c r="JK694"/>
      <c r="JL694"/>
      <c r="JM694"/>
      <c r="JN694"/>
      <c r="JO694"/>
      <c r="JP694"/>
      <c r="JQ694"/>
      <c r="JR694"/>
      <c r="JS694"/>
      <c r="JT694"/>
      <c r="JU694"/>
      <c r="JV694"/>
      <c r="JW694"/>
      <c r="JX694"/>
      <c r="JY694"/>
      <c r="JZ694"/>
      <c r="KA694"/>
      <c r="KB694"/>
      <c r="KC694"/>
      <c r="KD694"/>
      <c r="KE694"/>
      <c r="KF694"/>
      <c r="KG694"/>
      <c r="KH694"/>
      <c r="KI694"/>
      <c r="KJ694"/>
      <c r="KK694"/>
      <c r="KL694"/>
      <c r="KM694"/>
      <c r="KN694"/>
      <c r="KO694"/>
      <c r="KP694"/>
      <c r="KQ694"/>
      <c r="KR694"/>
      <c r="KS694"/>
      <c r="KT694"/>
      <c r="KU694"/>
      <c r="KV694"/>
      <c r="KW694"/>
      <c r="KX694"/>
      <c r="KY694"/>
      <c r="KZ694"/>
      <c r="LA694"/>
      <c r="LB694"/>
      <c r="LC694"/>
      <c r="LD694"/>
      <c r="LE694"/>
      <c r="LF694"/>
      <c r="LG694"/>
      <c r="LH694"/>
      <c r="LI694"/>
      <c r="LJ694"/>
      <c r="LK694"/>
      <c r="LL694"/>
      <c r="LM694"/>
      <c r="LN694"/>
      <c r="LO694"/>
      <c r="LP694"/>
      <c r="LQ694"/>
      <c r="LR694"/>
      <c r="LS694"/>
      <c r="LT694"/>
      <c r="LU694"/>
      <c r="LV694"/>
      <c r="LW694"/>
      <c r="LX694"/>
      <c r="LY694"/>
      <c r="LZ694"/>
      <c r="MA694"/>
      <c r="MB694"/>
      <c r="MC694"/>
      <c r="MD694"/>
      <c r="ME694"/>
      <c r="MF694"/>
      <c r="MG694"/>
      <c r="MH694"/>
      <c r="MI694"/>
      <c r="MJ694"/>
      <c r="MK694"/>
      <c r="ML694"/>
      <c r="MM694"/>
      <c r="MN694"/>
      <c r="MO694"/>
      <c r="MP694"/>
      <c r="MQ694"/>
      <c r="MR694"/>
      <c r="MS694"/>
      <c r="MT694"/>
      <c r="MU694"/>
      <c r="MV694"/>
      <c r="MW694"/>
      <c r="MX694"/>
      <c r="MY694"/>
      <c r="MZ694"/>
      <c r="NA694"/>
      <c r="NB694"/>
      <c r="NC694"/>
      <c r="ND694"/>
      <c r="NE694"/>
      <c r="NF694"/>
      <c r="NG694"/>
      <c r="NH694"/>
      <c r="NI694"/>
      <c r="NJ694"/>
      <c r="NK694"/>
      <c r="NL694"/>
      <c r="NM694"/>
      <c r="NN694"/>
      <c r="NO694"/>
      <c r="NP694"/>
      <c r="NQ694"/>
      <c r="NR694"/>
      <c r="NS694"/>
      <c r="NT694"/>
      <c r="NU694"/>
      <c r="NV694"/>
      <c r="NW694"/>
      <c r="NX694"/>
      <c r="NY694"/>
      <c r="NZ694"/>
      <c r="OA694"/>
      <c r="OB694"/>
      <c r="OC694"/>
      <c r="OD694"/>
      <c r="OE694"/>
      <c r="OF694"/>
      <c r="OG694"/>
      <c r="OH694"/>
      <c r="OI694"/>
      <c r="OJ694"/>
      <c r="OK694"/>
      <c r="OL694"/>
      <c r="OM694"/>
      <c r="ON694"/>
      <c r="OO694"/>
      <c r="OP694"/>
      <c r="OQ694"/>
      <c r="OR694"/>
      <c r="OS694"/>
      <c r="OT694"/>
      <c r="OU694"/>
      <c r="OV694"/>
      <c r="OW694"/>
      <c r="OX694"/>
      <c r="OY694"/>
      <c r="OZ694"/>
      <c r="PA694"/>
      <c r="PB694"/>
      <c r="PC694"/>
      <c r="PD694"/>
      <c r="PE694"/>
      <c r="PF694"/>
      <c r="PG694"/>
      <c r="PH694"/>
      <c r="PI694"/>
      <c r="PJ694"/>
      <c r="PK694"/>
      <c r="PL694"/>
      <c r="PM694"/>
      <c r="PN694"/>
      <c r="PO694"/>
      <c r="PP694"/>
      <c r="PQ694"/>
      <c r="PR694"/>
      <c r="PS694"/>
      <c r="PT694"/>
      <c r="PU694"/>
      <c r="PV694"/>
      <c r="PW694"/>
      <c r="PX694"/>
      <c r="PY694"/>
      <c r="PZ694"/>
      <c r="QA694"/>
      <c r="QB694"/>
      <c r="QC694"/>
      <c r="QD694"/>
      <c r="QE694"/>
      <c r="QF694"/>
      <c r="QG694"/>
      <c r="QH694"/>
      <c r="QI694"/>
      <c r="QJ694"/>
      <c r="QK694"/>
      <c r="QL694"/>
      <c r="QM694"/>
      <c r="QN694"/>
      <c r="QO694"/>
      <c r="QP694"/>
      <c r="QQ694"/>
      <c r="QR694"/>
      <c r="QS694"/>
      <c r="QT694"/>
      <c r="QU694"/>
      <c r="QV694"/>
      <c r="QW694"/>
      <c r="QX694"/>
      <c r="QY694"/>
      <c r="QZ694"/>
      <c r="RA694"/>
      <c r="RB694"/>
      <c r="RC694"/>
      <c r="RD694"/>
      <c r="RE694"/>
      <c r="RF694"/>
      <c r="RG694"/>
      <c r="RH694"/>
      <c r="RI694"/>
      <c r="RJ694"/>
      <c r="RK694"/>
      <c r="RL694"/>
      <c r="RM694"/>
      <c r="RN694"/>
      <c r="RO694"/>
      <c r="RP694"/>
      <c r="RQ694"/>
      <c r="RR694"/>
      <c r="RS694"/>
      <c r="RT694"/>
      <c r="RU694"/>
      <c r="RV694"/>
      <c r="RW694"/>
      <c r="RX694"/>
      <c r="RY694"/>
      <c r="RZ694"/>
      <c r="SA694"/>
      <c r="SB694"/>
      <c r="SC694"/>
      <c r="SD694"/>
      <c r="SE694"/>
      <c r="SF694"/>
      <c r="SG694"/>
      <c r="SH694"/>
      <c r="SI694"/>
      <c r="SJ694"/>
      <c r="SK694"/>
      <c r="SL694"/>
      <c r="SM694"/>
      <c r="SN694"/>
      <c r="SO694"/>
      <c r="SP694"/>
      <c r="SQ694"/>
      <c r="SR694"/>
      <c r="SS694"/>
      <c r="ST694"/>
      <c r="SU694"/>
      <c r="SV694"/>
      <c r="SW694"/>
      <c r="SX694"/>
      <c r="SY694"/>
      <c r="SZ694"/>
      <c r="TA694"/>
      <c r="TB694"/>
      <c r="TC694"/>
      <c r="TD694"/>
      <c r="TE694"/>
      <c r="TF694"/>
      <c r="TG694"/>
      <c r="TH694"/>
      <c r="TI694"/>
      <c r="TJ694"/>
      <c r="TK694"/>
      <c r="TL694"/>
      <c r="TM694"/>
      <c r="TN694"/>
      <c r="TO694"/>
      <c r="TP694"/>
      <c r="TQ694"/>
      <c r="TR694"/>
      <c r="TS694"/>
      <c r="TT694"/>
      <c r="TU694"/>
      <c r="TV694"/>
      <c r="TW694"/>
      <c r="TX694"/>
      <c r="TY694"/>
      <c r="TZ694"/>
      <c r="UA694"/>
      <c r="UB694"/>
      <c r="UC694"/>
      <c r="UD694"/>
      <c r="UE694"/>
      <c r="UF694"/>
      <c r="UG694"/>
      <c r="UH694"/>
      <c r="UI694"/>
      <c r="UJ694"/>
      <c r="UK694"/>
      <c r="UL694"/>
      <c r="UM694"/>
      <c r="UN694"/>
      <c r="UO694"/>
      <c r="UP694"/>
      <c r="UQ694"/>
      <c r="UR694"/>
      <c r="US694"/>
      <c r="UT694"/>
      <c r="UU694"/>
      <c r="UV694"/>
      <c r="UW694"/>
      <c r="UX694"/>
      <c r="UY694"/>
      <c r="UZ694"/>
      <c r="VA694"/>
      <c r="VB694"/>
      <c r="VC694"/>
      <c r="VD694"/>
      <c r="VE694"/>
      <c r="VF694"/>
      <c r="VG694"/>
      <c r="VH694"/>
      <c r="VI694"/>
      <c r="VJ694"/>
      <c r="VK694"/>
      <c r="VL694"/>
      <c r="VM694"/>
      <c r="VN694"/>
      <c r="VO694"/>
      <c r="VP694"/>
      <c r="VQ694"/>
      <c r="VR694"/>
      <c r="VS694"/>
      <c r="VT694"/>
      <c r="VU694"/>
      <c r="VV694"/>
      <c r="VW694"/>
      <c r="VX694"/>
      <c r="VY694"/>
      <c r="VZ694"/>
      <c r="WA694"/>
      <c r="WB694"/>
      <c r="WC694"/>
      <c r="WD694"/>
      <c r="WE694"/>
      <c r="WF694"/>
      <c r="WG694"/>
      <c r="WH694"/>
      <c r="WI694"/>
      <c r="WJ694"/>
      <c r="WK694"/>
      <c r="WL694"/>
      <c r="WM694"/>
      <c r="WN694"/>
      <c r="WO694"/>
      <c r="WP694"/>
      <c r="WQ694"/>
      <c r="WR694"/>
      <c r="WS694"/>
      <c r="WT694"/>
      <c r="WU694"/>
      <c r="WV694"/>
      <c r="WW694"/>
      <c r="WX694"/>
      <c r="WY694"/>
      <c r="WZ694"/>
      <c r="XA694"/>
      <c r="XB694"/>
      <c r="XC694"/>
      <c r="XD694"/>
      <c r="XE694"/>
      <c r="XF694"/>
      <c r="XG694"/>
      <c r="XH694"/>
      <c r="XI694"/>
      <c r="XJ694"/>
      <c r="XK694"/>
      <c r="XL694"/>
      <c r="XM694"/>
      <c r="XN694"/>
      <c r="XO694"/>
      <c r="XP694"/>
      <c r="XQ694"/>
      <c r="XR694"/>
      <c r="XS694"/>
      <c r="XT694"/>
      <c r="XU694"/>
      <c r="XV694"/>
      <c r="XW694"/>
      <c r="XX694"/>
      <c r="XY694"/>
      <c r="XZ694"/>
      <c r="YA694"/>
      <c r="YB694"/>
      <c r="YC694"/>
      <c r="YD694"/>
      <c r="YE694"/>
      <c r="YF694"/>
      <c r="YG694"/>
      <c r="YH694"/>
      <c r="YI694"/>
      <c r="YJ694"/>
      <c r="YK694"/>
      <c r="YL694"/>
      <c r="YM694"/>
      <c r="YN694"/>
      <c r="YO694"/>
      <c r="YP694"/>
      <c r="YQ694"/>
      <c r="YR694"/>
      <c r="YS694"/>
      <c r="YT694"/>
      <c r="YU694"/>
      <c r="YV694"/>
      <c r="YW694"/>
      <c r="YX694"/>
      <c r="YY694"/>
      <c r="YZ694"/>
      <c r="ZA694"/>
      <c r="ZB694"/>
      <c r="ZC694"/>
      <c r="ZD694"/>
      <c r="ZE694"/>
      <c r="ZF694"/>
      <c r="ZG694"/>
      <c r="ZH694"/>
      <c r="ZI694"/>
      <c r="ZJ694"/>
      <c r="ZK694"/>
      <c r="ZL694"/>
      <c r="ZM694"/>
      <c r="ZN694"/>
      <c r="ZO694"/>
      <c r="ZP694"/>
      <c r="ZQ694"/>
      <c r="ZR694"/>
      <c r="ZS694"/>
      <c r="ZT694"/>
      <c r="ZU694"/>
      <c r="ZV694"/>
      <c r="ZW694"/>
      <c r="ZX694"/>
      <c r="ZY694"/>
      <c r="ZZ694"/>
      <c r="AAA694"/>
      <c r="AAB694"/>
      <c r="AAC694"/>
      <c r="AAD694"/>
      <c r="AAE694"/>
      <c r="AAF694"/>
      <c r="AAG694"/>
      <c r="AAH694"/>
      <c r="AAI694"/>
      <c r="AAJ694"/>
      <c r="AAK694"/>
      <c r="AAL694"/>
      <c r="AAM694"/>
      <c r="AAN694"/>
      <c r="AAO694"/>
      <c r="AAP694"/>
      <c r="AAQ694"/>
      <c r="AAR694"/>
      <c r="AAS694"/>
      <c r="AAT694"/>
      <c r="AAU694"/>
      <c r="AAV694"/>
      <c r="AAW694"/>
      <c r="AAX694"/>
      <c r="AAY694"/>
      <c r="AAZ694"/>
      <c r="ABA694"/>
      <c r="ABB694"/>
      <c r="ABC694"/>
      <c r="ABD694"/>
      <c r="ABE694"/>
      <c r="ABF694"/>
      <c r="ABG694"/>
      <c r="ABH694"/>
      <c r="ABI694"/>
      <c r="ABJ694"/>
      <c r="ABK694"/>
      <c r="ABL694"/>
      <c r="ABM694"/>
      <c r="ABN694"/>
      <c r="ABO694"/>
      <c r="ABP694"/>
      <c r="ABQ694"/>
      <c r="ABR694"/>
      <c r="ABS694"/>
      <c r="ABT694"/>
      <c r="ABU694"/>
      <c r="ABV694"/>
      <c r="ABW694"/>
      <c r="ABX694"/>
      <c r="ABY694"/>
      <c r="ABZ694"/>
      <c r="ACA694"/>
      <c r="ACB694"/>
      <c r="ACC694"/>
      <c r="ACD694"/>
      <c r="ACE694"/>
      <c r="ACF694"/>
      <c r="ACG694"/>
      <c r="ACH694"/>
      <c r="ACI694"/>
      <c r="ACJ694"/>
      <c r="ACK694"/>
      <c r="ACL694"/>
      <c r="ACM694"/>
      <c r="ACN694"/>
      <c r="ACO694"/>
      <c r="ACP694"/>
      <c r="ACQ694"/>
      <c r="ACR694"/>
      <c r="ACS694"/>
      <c r="ACT694"/>
      <c r="ACU694"/>
      <c r="ACV694"/>
      <c r="ACW694"/>
      <c r="ACX694"/>
      <c r="ACY694"/>
      <c r="ACZ694"/>
      <c r="ADA694"/>
      <c r="ADB694"/>
      <c r="ADC694"/>
      <c r="ADD694"/>
      <c r="ADE694"/>
      <c r="ADF694"/>
      <c r="ADG694"/>
      <c r="ADH694"/>
      <c r="ADI694"/>
      <c r="ADJ694"/>
      <c r="ADK694"/>
      <c r="ADL694"/>
      <c r="ADM694"/>
      <c r="ADN694"/>
      <c r="ADO694"/>
      <c r="ADP694"/>
      <c r="ADQ694"/>
      <c r="ADR694"/>
      <c r="ADS694"/>
      <c r="ADT694"/>
      <c r="ADU694"/>
      <c r="ADV694"/>
      <c r="ADW694"/>
      <c r="ADX694"/>
      <c r="ADY694"/>
      <c r="ADZ694"/>
      <c r="AEA694"/>
      <c r="AEB694"/>
      <c r="AEC694"/>
      <c r="AED694"/>
      <c r="AEE694"/>
      <c r="AEF694"/>
      <c r="AEG694"/>
      <c r="AEH694"/>
      <c r="AEI694"/>
      <c r="AEJ694"/>
      <c r="AEK694"/>
      <c r="AEL694"/>
      <c r="AEM694"/>
      <c r="AEN694"/>
      <c r="AEO694"/>
      <c r="AEP694"/>
      <c r="AEQ694"/>
      <c r="AER694"/>
      <c r="AES694"/>
      <c r="AET694"/>
      <c r="AEU694"/>
      <c r="AEV694"/>
      <c r="AEW694"/>
      <c r="AEX694"/>
      <c r="AEY694"/>
      <c r="AEZ694"/>
      <c r="AFA694"/>
      <c r="AFB694"/>
      <c r="AFC694"/>
      <c r="AFD694"/>
      <c r="AFE694"/>
      <c r="AFF694"/>
      <c r="AFG694"/>
      <c r="AFH694"/>
      <c r="AFI694"/>
      <c r="AFJ694"/>
      <c r="AFK694"/>
      <c r="AFL694"/>
      <c r="AFM694"/>
      <c r="AFN694"/>
      <c r="AFO694"/>
      <c r="AFP694"/>
      <c r="AFQ694"/>
      <c r="AFR694"/>
      <c r="AFS694"/>
      <c r="AFT694"/>
      <c r="AFU694"/>
      <c r="AFV694"/>
      <c r="AFW694"/>
      <c r="AFX694"/>
      <c r="AFY694"/>
      <c r="AFZ694"/>
      <c r="AGA694"/>
      <c r="AGB694"/>
      <c r="AGC694"/>
      <c r="AGD694"/>
      <c r="AGE694"/>
      <c r="AGF694"/>
      <c r="AGG694"/>
      <c r="AGH694"/>
      <c r="AGI694"/>
      <c r="AGJ694"/>
      <c r="AGK694"/>
      <c r="AGL694"/>
      <c r="AGM694"/>
      <c r="AGN694"/>
      <c r="AGO694"/>
      <c r="AGP694"/>
      <c r="AGQ694"/>
      <c r="AGR694"/>
      <c r="AGS694"/>
      <c r="AGT694"/>
      <c r="AGU694"/>
      <c r="AGV694"/>
      <c r="AGW694"/>
      <c r="AGX694"/>
      <c r="AGY694"/>
      <c r="AGZ694"/>
      <c r="AHA694"/>
      <c r="AHB694"/>
      <c r="AHC694"/>
      <c r="AHD694"/>
      <c r="AHE694"/>
      <c r="AHF694"/>
      <c r="AHG694"/>
      <c r="AHH694"/>
      <c r="AHI694"/>
      <c r="AHJ694"/>
      <c r="AHK694"/>
      <c r="AHL694"/>
      <c r="AHM694"/>
      <c r="AHN694"/>
      <c r="AHO694"/>
      <c r="AHP694"/>
      <c r="AHQ694"/>
      <c r="AHR694"/>
      <c r="AHS694"/>
      <c r="AHT694"/>
      <c r="AHU694"/>
      <c r="AHV694"/>
      <c r="AHW694"/>
      <c r="AHX694"/>
      <c r="AHY694"/>
      <c r="AHZ694"/>
      <c r="AIA694"/>
      <c r="AIB694"/>
      <c r="AIC694"/>
      <c r="AID694"/>
      <c r="AIE694"/>
      <c r="AIF694"/>
      <c r="AIG694"/>
      <c r="AIH694"/>
      <c r="AII694"/>
      <c r="AIJ694"/>
      <c r="AIK694"/>
      <c r="AIL694"/>
      <c r="AIM694"/>
      <c r="AIN694"/>
      <c r="AIO694"/>
      <c r="AIP694"/>
      <c r="AIQ694"/>
      <c r="AIR694"/>
      <c r="AIS694"/>
      <c r="AIT694"/>
      <c r="AIU694"/>
      <c r="AIV694"/>
      <c r="AIW694"/>
      <c r="AIX694"/>
      <c r="AIY694"/>
      <c r="AIZ694"/>
      <c r="AJA694"/>
      <c r="AJB694"/>
      <c r="AJC694"/>
      <c r="AJD694"/>
      <c r="AJE694"/>
      <c r="AJF694"/>
      <c r="AJG694"/>
      <c r="AJH694"/>
      <c r="AJI694"/>
      <c r="AJJ694"/>
      <c r="AJK694"/>
      <c r="AJL694"/>
      <c r="AJM694"/>
      <c r="AJN694"/>
      <c r="AJO694"/>
      <c r="AJP694"/>
      <c r="AJQ694"/>
      <c r="AJR694"/>
      <c r="AJS694"/>
      <c r="AJT694"/>
      <c r="AJU694"/>
      <c r="AJV694"/>
      <c r="AJW694"/>
      <c r="AJX694"/>
      <c r="AJY694"/>
      <c r="AJZ694"/>
      <c r="AKA694"/>
      <c r="AKB694"/>
      <c r="AKC694"/>
      <c r="AKD694"/>
      <c r="AKE694"/>
      <c r="AKF694"/>
      <c r="AKG694"/>
      <c r="AKH694"/>
      <c r="AKI694"/>
      <c r="AKJ694"/>
      <c r="AKK694"/>
      <c r="AKL694"/>
      <c r="AKM694"/>
      <c r="AKN694"/>
      <c r="AKO694"/>
      <c r="AKP694"/>
      <c r="AKQ694"/>
      <c r="AKR694"/>
      <c r="AKS694"/>
      <c r="AKT694"/>
      <c r="AKU694"/>
      <c r="AKV694"/>
      <c r="AKW694"/>
      <c r="AKX694"/>
      <c r="AKY694"/>
      <c r="AKZ694"/>
      <c r="ALA694"/>
      <c r="ALB694"/>
      <c r="ALC694"/>
      <c r="ALD694"/>
      <c r="ALE694"/>
      <c r="ALF694"/>
      <c r="ALG694"/>
      <c r="ALH694"/>
      <c r="ALI694"/>
      <c r="ALJ694"/>
      <c r="ALK694"/>
      <c r="ALL694"/>
      <c r="ALM694"/>
      <c r="ALN694"/>
      <c r="ALO694"/>
      <c r="ALP694"/>
      <c r="ALQ694"/>
      <c r="ALR694"/>
      <c r="ALS694"/>
      <c r="ALT694"/>
      <c r="ALU694"/>
      <c r="ALV694"/>
      <c r="ALW694"/>
      <c r="ALX694"/>
      <c r="ALY694"/>
      <c r="ALZ694"/>
      <c r="AMA694"/>
      <c r="AMB694"/>
      <c r="AMC694"/>
      <c r="AMD694"/>
      <c r="AME694"/>
      <c r="AMF694"/>
      <c r="AMG694"/>
      <c r="AMH694"/>
      <c r="AMI694"/>
      <c r="AMJ694"/>
    </row>
    <row r="695" spans="1:1024" ht="20" customHeight="1" x14ac:dyDescent="0.2">
      <c r="A695"/>
      <c r="B695"/>
      <c r="C695"/>
      <c r="D695"/>
      <c r="E695" s="2"/>
      <c r="F695" s="2"/>
      <c r="G695" s="271"/>
      <c r="H695" s="240"/>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c r="AAA695"/>
      <c r="AAB695"/>
      <c r="AAC695"/>
      <c r="AAD695"/>
      <c r="AAE695"/>
      <c r="AAF695"/>
      <c r="AAG695"/>
      <c r="AAH695"/>
      <c r="AAI695"/>
      <c r="AAJ695"/>
      <c r="AAK695"/>
      <c r="AAL695"/>
      <c r="AAM695"/>
      <c r="AAN695"/>
      <c r="AAO695"/>
      <c r="AAP695"/>
      <c r="AAQ695"/>
      <c r="AAR695"/>
      <c r="AAS695"/>
      <c r="AAT695"/>
      <c r="AAU695"/>
      <c r="AAV695"/>
      <c r="AAW695"/>
      <c r="AAX695"/>
      <c r="AAY695"/>
      <c r="AAZ695"/>
      <c r="ABA695"/>
      <c r="ABB695"/>
      <c r="ABC695"/>
      <c r="ABD695"/>
      <c r="ABE695"/>
      <c r="ABF695"/>
      <c r="ABG695"/>
      <c r="ABH695"/>
      <c r="ABI695"/>
      <c r="ABJ695"/>
      <c r="ABK695"/>
      <c r="ABL695"/>
      <c r="ABM695"/>
      <c r="ABN695"/>
      <c r="ABO695"/>
      <c r="ABP695"/>
      <c r="ABQ695"/>
      <c r="ABR695"/>
      <c r="ABS695"/>
      <c r="ABT695"/>
      <c r="ABU695"/>
      <c r="ABV695"/>
      <c r="ABW695"/>
      <c r="ABX695"/>
      <c r="ABY695"/>
      <c r="ABZ695"/>
      <c r="ACA695"/>
      <c r="ACB695"/>
      <c r="ACC695"/>
      <c r="ACD695"/>
      <c r="ACE695"/>
      <c r="ACF695"/>
      <c r="ACG695"/>
      <c r="ACH695"/>
      <c r="ACI695"/>
      <c r="ACJ695"/>
      <c r="ACK695"/>
      <c r="ACL695"/>
      <c r="ACM695"/>
      <c r="ACN695"/>
      <c r="ACO695"/>
      <c r="ACP695"/>
      <c r="ACQ695"/>
      <c r="ACR695"/>
      <c r="ACS695"/>
      <c r="ACT695"/>
      <c r="ACU695"/>
      <c r="ACV695"/>
      <c r="ACW695"/>
      <c r="ACX695"/>
      <c r="ACY695"/>
      <c r="ACZ695"/>
      <c r="ADA695"/>
      <c r="ADB695"/>
      <c r="ADC695"/>
      <c r="ADD695"/>
      <c r="ADE695"/>
      <c r="ADF695"/>
      <c r="ADG695"/>
      <c r="ADH695"/>
      <c r="ADI695"/>
      <c r="ADJ695"/>
      <c r="ADK695"/>
      <c r="ADL695"/>
      <c r="ADM695"/>
      <c r="ADN695"/>
      <c r="ADO695"/>
      <c r="ADP695"/>
      <c r="ADQ695"/>
      <c r="ADR695"/>
      <c r="ADS695"/>
      <c r="ADT695"/>
      <c r="ADU695"/>
      <c r="ADV695"/>
      <c r="ADW695"/>
      <c r="ADX695"/>
      <c r="ADY695"/>
      <c r="ADZ695"/>
      <c r="AEA695"/>
      <c r="AEB695"/>
      <c r="AEC695"/>
      <c r="AED695"/>
      <c r="AEE695"/>
      <c r="AEF695"/>
      <c r="AEG695"/>
      <c r="AEH695"/>
      <c r="AEI695"/>
      <c r="AEJ695"/>
      <c r="AEK695"/>
      <c r="AEL695"/>
      <c r="AEM695"/>
      <c r="AEN695"/>
      <c r="AEO695"/>
      <c r="AEP695"/>
      <c r="AEQ695"/>
      <c r="AER695"/>
      <c r="AES695"/>
      <c r="AET695"/>
      <c r="AEU695"/>
      <c r="AEV695"/>
      <c r="AEW695"/>
      <c r="AEX695"/>
      <c r="AEY695"/>
      <c r="AEZ695"/>
      <c r="AFA695"/>
      <c r="AFB695"/>
      <c r="AFC695"/>
      <c r="AFD695"/>
      <c r="AFE695"/>
      <c r="AFF695"/>
      <c r="AFG695"/>
      <c r="AFH695"/>
      <c r="AFI695"/>
      <c r="AFJ695"/>
      <c r="AFK695"/>
      <c r="AFL695"/>
      <c r="AFM695"/>
      <c r="AFN695"/>
      <c r="AFO695"/>
      <c r="AFP695"/>
      <c r="AFQ695"/>
      <c r="AFR695"/>
      <c r="AFS695"/>
      <c r="AFT695"/>
      <c r="AFU695"/>
      <c r="AFV695"/>
      <c r="AFW695"/>
      <c r="AFX695"/>
      <c r="AFY695"/>
      <c r="AFZ695"/>
      <c r="AGA695"/>
      <c r="AGB695"/>
      <c r="AGC695"/>
      <c r="AGD695"/>
      <c r="AGE695"/>
      <c r="AGF695"/>
      <c r="AGG695"/>
      <c r="AGH695"/>
      <c r="AGI695"/>
      <c r="AGJ695"/>
      <c r="AGK695"/>
      <c r="AGL695"/>
      <c r="AGM695"/>
      <c r="AGN695"/>
      <c r="AGO695"/>
      <c r="AGP695"/>
      <c r="AGQ695"/>
      <c r="AGR695"/>
      <c r="AGS695"/>
      <c r="AGT695"/>
      <c r="AGU695"/>
      <c r="AGV695"/>
      <c r="AGW695"/>
      <c r="AGX695"/>
      <c r="AGY695"/>
      <c r="AGZ695"/>
      <c r="AHA695"/>
      <c r="AHB695"/>
      <c r="AHC695"/>
      <c r="AHD695"/>
      <c r="AHE695"/>
      <c r="AHF695"/>
      <c r="AHG695"/>
      <c r="AHH695"/>
      <c r="AHI695"/>
      <c r="AHJ695"/>
      <c r="AHK695"/>
      <c r="AHL695"/>
      <c r="AHM695"/>
      <c r="AHN695"/>
      <c r="AHO695"/>
      <c r="AHP695"/>
      <c r="AHQ695"/>
      <c r="AHR695"/>
      <c r="AHS695"/>
      <c r="AHT695"/>
      <c r="AHU695"/>
      <c r="AHV695"/>
      <c r="AHW695"/>
      <c r="AHX695"/>
      <c r="AHY695"/>
      <c r="AHZ695"/>
      <c r="AIA695"/>
      <c r="AIB695"/>
      <c r="AIC695"/>
      <c r="AID695"/>
      <c r="AIE695"/>
      <c r="AIF695"/>
      <c r="AIG695"/>
      <c r="AIH695"/>
      <c r="AII695"/>
      <c r="AIJ695"/>
      <c r="AIK695"/>
      <c r="AIL695"/>
      <c r="AIM695"/>
      <c r="AIN695"/>
      <c r="AIO695"/>
      <c r="AIP695"/>
      <c r="AIQ695"/>
      <c r="AIR695"/>
      <c r="AIS695"/>
      <c r="AIT695"/>
      <c r="AIU695"/>
      <c r="AIV695"/>
      <c r="AIW695"/>
      <c r="AIX695"/>
      <c r="AIY695"/>
      <c r="AIZ695"/>
      <c r="AJA695"/>
      <c r="AJB695"/>
      <c r="AJC695"/>
      <c r="AJD695"/>
      <c r="AJE695"/>
      <c r="AJF695"/>
      <c r="AJG695"/>
      <c r="AJH695"/>
      <c r="AJI695"/>
      <c r="AJJ695"/>
      <c r="AJK695"/>
      <c r="AJL695"/>
      <c r="AJM695"/>
      <c r="AJN695"/>
      <c r="AJO695"/>
      <c r="AJP695"/>
      <c r="AJQ695"/>
      <c r="AJR695"/>
      <c r="AJS695"/>
      <c r="AJT695"/>
      <c r="AJU695"/>
      <c r="AJV695"/>
      <c r="AJW695"/>
      <c r="AJX695"/>
      <c r="AJY695"/>
      <c r="AJZ695"/>
      <c r="AKA695"/>
      <c r="AKB695"/>
      <c r="AKC695"/>
      <c r="AKD695"/>
      <c r="AKE695"/>
      <c r="AKF695"/>
      <c r="AKG695"/>
      <c r="AKH695"/>
      <c r="AKI695"/>
      <c r="AKJ695"/>
      <c r="AKK695"/>
      <c r="AKL695"/>
      <c r="AKM695"/>
      <c r="AKN695"/>
      <c r="AKO695"/>
      <c r="AKP695"/>
      <c r="AKQ695"/>
      <c r="AKR695"/>
      <c r="AKS695"/>
      <c r="AKT695"/>
      <c r="AKU695"/>
      <c r="AKV695"/>
      <c r="AKW695"/>
      <c r="AKX695"/>
      <c r="AKY695"/>
      <c r="AKZ695"/>
      <c r="ALA695"/>
      <c r="ALB695"/>
      <c r="ALC695"/>
      <c r="ALD695"/>
      <c r="ALE695"/>
      <c r="ALF695"/>
      <c r="ALG695"/>
      <c r="ALH695"/>
      <c r="ALI695"/>
      <c r="ALJ695"/>
      <c r="ALK695"/>
      <c r="ALL695"/>
      <c r="ALM695"/>
      <c r="ALN695"/>
      <c r="ALO695"/>
      <c r="ALP695"/>
      <c r="ALQ695"/>
      <c r="ALR695"/>
      <c r="ALS695"/>
      <c r="ALT695"/>
      <c r="ALU695"/>
      <c r="ALV695"/>
      <c r="ALW695"/>
      <c r="ALX695"/>
      <c r="ALY695"/>
      <c r="ALZ695"/>
      <c r="AMA695"/>
      <c r="AMB695"/>
      <c r="AMC695"/>
      <c r="AMD695"/>
      <c r="AME695"/>
      <c r="AMF695"/>
      <c r="AMG695"/>
      <c r="AMH695"/>
      <c r="AMI695"/>
      <c r="AMJ695"/>
    </row>
    <row r="696" spans="1:1024" ht="20" customHeight="1" x14ac:dyDescent="0.2">
      <c r="A696"/>
      <c r="B696"/>
      <c r="C696"/>
      <c r="D696"/>
      <c r="E696" s="2"/>
      <c r="F696" s="2"/>
      <c r="G696" s="271"/>
      <c r="H696" s="240"/>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c r="AAA696"/>
      <c r="AAB696"/>
      <c r="AAC696"/>
      <c r="AAD696"/>
      <c r="AAE696"/>
      <c r="AAF696"/>
      <c r="AAG696"/>
      <c r="AAH696"/>
      <c r="AAI696"/>
      <c r="AAJ696"/>
      <c r="AAK696"/>
      <c r="AAL696"/>
      <c r="AAM696"/>
      <c r="AAN696"/>
      <c r="AAO696"/>
      <c r="AAP696"/>
      <c r="AAQ696"/>
      <c r="AAR696"/>
      <c r="AAS696"/>
      <c r="AAT696"/>
      <c r="AAU696"/>
      <c r="AAV696"/>
      <c r="AAW696"/>
      <c r="AAX696"/>
      <c r="AAY696"/>
      <c r="AAZ696"/>
      <c r="ABA696"/>
      <c r="ABB696"/>
      <c r="ABC696"/>
      <c r="ABD696"/>
      <c r="ABE696"/>
      <c r="ABF696"/>
      <c r="ABG696"/>
      <c r="ABH696"/>
      <c r="ABI696"/>
      <c r="ABJ696"/>
      <c r="ABK696"/>
      <c r="ABL696"/>
      <c r="ABM696"/>
      <c r="ABN696"/>
      <c r="ABO696"/>
      <c r="ABP696"/>
      <c r="ABQ696"/>
      <c r="ABR696"/>
      <c r="ABS696"/>
      <c r="ABT696"/>
      <c r="ABU696"/>
      <c r="ABV696"/>
      <c r="ABW696"/>
      <c r="ABX696"/>
      <c r="ABY696"/>
      <c r="ABZ696"/>
      <c r="ACA696"/>
      <c r="ACB696"/>
      <c r="ACC696"/>
      <c r="ACD696"/>
      <c r="ACE696"/>
      <c r="ACF696"/>
      <c r="ACG696"/>
      <c r="ACH696"/>
      <c r="ACI696"/>
      <c r="ACJ696"/>
      <c r="ACK696"/>
      <c r="ACL696"/>
      <c r="ACM696"/>
      <c r="ACN696"/>
      <c r="ACO696"/>
      <c r="ACP696"/>
      <c r="ACQ696"/>
      <c r="ACR696"/>
      <c r="ACS696"/>
      <c r="ACT696"/>
      <c r="ACU696"/>
      <c r="ACV696"/>
      <c r="ACW696"/>
      <c r="ACX696"/>
      <c r="ACY696"/>
      <c r="ACZ696"/>
      <c r="ADA696"/>
      <c r="ADB696"/>
      <c r="ADC696"/>
      <c r="ADD696"/>
      <c r="ADE696"/>
      <c r="ADF696"/>
      <c r="ADG696"/>
      <c r="ADH696"/>
      <c r="ADI696"/>
      <c r="ADJ696"/>
      <c r="ADK696"/>
      <c r="ADL696"/>
      <c r="ADM696"/>
      <c r="ADN696"/>
      <c r="ADO696"/>
      <c r="ADP696"/>
      <c r="ADQ696"/>
      <c r="ADR696"/>
      <c r="ADS696"/>
      <c r="ADT696"/>
      <c r="ADU696"/>
      <c r="ADV696"/>
      <c r="ADW696"/>
      <c r="ADX696"/>
      <c r="ADY696"/>
      <c r="ADZ696"/>
      <c r="AEA696"/>
      <c r="AEB696"/>
      <c r="AEC696"/>
      <c r="AED696"/>
      <c r="AEE696"/>
      <c r="AEF696"/>
      <c r="AEG696"/>
      <c r="AEH696"/>
      <c r="AEI696"/>
      <c r="AEJ696"/>
      <c r="AEK696"/>
      <c r="AEL696"/>
      <c r="AEM696"/>
      <c r="AEN696"/>
      <c r="AEO696"/>
      <c r="AEP696"/>
      <c r="AEQ696"/>
      <c r="AER696"/>
      <c r="AES696"/>
      <c r="AET696"/>
      <c r="AEU696"/>
      <c r="AEV696"/>
      <c r="AEW696"/>
      <c r="AEX696"/>
      <c r="AEY696"/>
      <c r="AEZ696"/>
      <c r="AFA696"/>
      <c r="AFB696"/>
      <c r="AFC696"/>
      <c r="AFD696"/>
      <c r="AFE696"/>
      <c r="AFF696"/>
      <c r="AFG696"/>
      <c r="AFH696"/>
      <c r="AFI696"/>
      <c r="AFJ696"/>
      <c r="AFK696"/>
      <c r="AFL696"/>
      <c r="AFM696"/>
      <c r="AFN696"/>
      <c r="AFO696"/>
      <c r="AFP696"/>
      <c r="AFQ696"/>
      <c r="AFR696"/>
      <c r="AFS696"/>
      <c r="AFT696"/>
      <c r="AFU696"/>
      <c r="AFV696"/>
      <c r="AFW696"/>
      <c r="AFX696"/>
      <c r="AFY696"/>
      <c r="AFZ696"/>
      <c r="AGA696"/>
      <c r="AGB696"/>
      <c r="AGC696"/>
      <c r="AGD696"/>
      <c r="AGE696"/>
      <c r="AGF696"/>
      <c r="AGG696"/>
      <c r="AGH696"/>
      <c r="AGI696"/>
      <c r="AGJ696"/>
      <c r="AGK696"/>
      <c r="AGL696"/>
      <c r="AGM696"/>
      <c r="AGN696"/>
      <c r="AGO696"/>
      <c r="AGP696"/>
      <c r="AGQ696"/>
      <c r="AGR696"/>
      <c r="AGS696"/>
      <c r="AGT696"/>
      <c r="AGU696"/>
      <c r="AGV696"/>
      <c r="AGW696"/>
      <c r="AGX696"/>
      <c r="AGY696"/>
      <c r="AGZ696"/>
      <c r="AHA696"/>
      <c r="AHB696"/>
      <c r="AHC696"/>
      <c r="AHD696"/>
      <c r="AHE696"/>
      <c r="AHF696"/>
      <c r="AHG696"/>
      <c r="AHH696"/>
      <c r="AHI696"/>
      <c r="AHJ696"/>
      <c r="AHK696"/>
      <c r="AHL696"/>
      <c r="AHM696"/>
      <c r="AHN696"/>
      <c r="AHO696"/>
      <c r="AHP696"/>
      <c r="AHQ696"/>
      <c r="AHR696"/>
      <c r="AHS696"/>
      <c r="AHT696"/>
      <c r="AHU696"/>
      <c r="AHV696"/>
      <c r="AHW696"/>
      <c r="AHX696"/>
      <c r="AHY696"/>
      <c r="AHZ696"/>
      <c r="AIA696"/>
      <c r="AIB696"/>
      <c r="AIC696"/>
      <c r="AID696"/>
      <c r="AIE696"/>
      <c r="AIF696"/>
      <c r="AIG696"/>
      <c r="AIH696"/>
      <c r="AII696"/>
      <c r="AIJ696"/>
      <c r="AIK696"/>
      <c r="AIL696"/>
      <c r="AIM696"/>
      <c r="AIN696"/>
      <c r="AIO696"/>
      <c r="AIP696"/>
      <c r="AIQ696"/>
      <c r="AIR696"/>
      <c r="AIS696"/>
      <c r="AIT696"/>
      <c r="AIU696"/>
      <c r="AIV696"/>
      <c r="AIW696"/>
      <c r="AIX696"/>
      <c r="AIY696"/>
      <c r="AIZ696"/>
      <c r="AJA696"/>
      <c r="AJB696"/>
      <c r="AJC696"/>
      <c r="AJD696"/>
      <c r="AJE696"/>
      <c r="AJF696"/>
      <c r="AJG696"/>
      <c r="AJH696"/>
      <c r="AJI696"/>
      <c r="AJJ696"/>
      <c r="AJK696"/>
      <c r="AJL696"/>
      <c r="AJM696"/>
      <c r="AJN696"/>
      <c r="AJO696"/>
      <c r="AJP696"/>
      <c r="AJQ696"/>
      <c r="AJR696"/>
      <c r="AJS696"/>
      <c r="AJT696"/>
      <c r="AJU696"/>
      <c r="AJV696"/>
      <c r="AJW696"/>
      <c r="AJX696"/>
      <c r="AJY696"/>
      <c r="AJZ696"/>
      <c r="AKA696"/>
      <c r="AKB696"/>
      <c r="AKC696"/>
      <c r="AKD696"/>
      <c r="AKE696"/>
      <c r="AKF696"/>
      <c r="AKG696"/>
      <c r="AKH696"/>
      <c r="AKI696"/>
      <c r="AKJ696"/>
      <c r="AKK696"/>
      <c r="AKL696"/>
      <c r="AKM696"/>
      <c r="AKN696"/>
      <c r="AKO696"/>
      <c r="AKP696"/>
      <c r="AKQ696"/>
      <c r="AKR696"/>
      <c r="AKS696"/>
      <c r="AKT696"/>
      <c r="AKU696"/>
      <c r="AKV696"/>
      <c r="AKW696"/>
      <c r="AKX696"/>
      <c r="AKY696"/>
      <c r="AKZ696"/>
      <c r="ALA696"/>
      <c r="ALB696"/>
      <c r="ALC696"/>
      <c r="ALD696"/>
      <c r="ALE696"/>
      <c r="ALF696"/>
      <c r="ALG696"/>
      <c r="ALH696"/>
      <c r="ALI696"/>
      <c r="ALJ696"/>
      <c r="ALK696"/>
      <c r="ALL696"/>
      <c r="ALM696"/>
      <c r="ALN696"/>
      <c r="ALO696"/>
      <c r="ALP696"/>
      <c r="ALQ696"/>
      <c r="ALR696"/>
      <c r="ALS696"/>
      <c r="ALT696"/>
      <c r="ALU696"/>
      <c r="ALV696"/>
      <c r="ALW696"/>
      <c r="ALX696"/>
      <c r="ALY696"/>
      <c r="ALZ696"/>
      <c r="AMA696"/>
      <c r="AMB696"/>
      <c r="AMC696"/>
      <c r="AMD696"/>
      <c r="AME696"/>
      <c r="AMF696"/>
      <c r="AMG696"/>
      <c r="AMH696"/>
      <c r="AMI696"/>
      <c r="AMJ696"/>
    </row>
    <row r="697" spans="1:1024" ht="20" customHeight="1" x14ac:dyDescent="0.2">
      <c r="A697"/>
      <c r="B697"/>
      <c r="C697"/>
      <c r="D697"/>
      <c r="E697" s="2"/>
      <c r="F697" s="2"/>
      <c r="G697" s="271"/>
      <c r="H697" s="240"/>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c r="AAA697"/>
      <c r="AAB697"/>
      <c r="AAC697"/>
      <c r="AAD697"/>
      <c r="AAE697"/>
      <c r="AAF697"/>
      <c r="AAG697"/>
      <c r="AAH697"/>
      <c r="AAI697"/>
      <c r="AAJ697"/>
      <c r="AAK697"/>
      <c r="AAL697"/>
      <c r="AAM697"/>
      <c r="AAN697"/>
      <c r="AAO697"/>
      <c r="AAP697"/>
      <c r="AAQ697"/>
      <c r="AAR697"/>
      <c r="AAS697"/>
      <c r="AAT697"/>
      <c r="AAU697"/>
      <c r="AAV697"/>
      <c r="AAW697"/>
      <c r="AAX697"/>
      <c r="AAY697"/>
      <c r="AAZ697"/>
      <c r="ABA697"/>
      <c r="ABB697"/>
      <c r="ABC697"/>
      <c r="ABD697"/>
      <c r="ABE697"/>
      <c r="ABF697"/>
      <c r="ABG697"/>
      <c r="ABH697"/>
      <c r="ABI697"/>
      <c r="ABJ697"/>
      <c r="ABK697"/>
      <c r="ABL697"/>
      <c r="ABM697"/>
      <c r="ABN697"/>
      <c r="ABO697"/>
      <c r="ABP697"/>
      <c r="ABQ697"/>
      <c r="ABR697"/>
      <c r="ABS697"/>
      <c r="ABT697"/>
      <c r="ABU697"/>
      <c r="ABV697"/>
      <c r="ABW697"/>
      <c r="ABX697"/>
      <c r="ABY697"/>
      <c r="ABZ697"/>
      <c r="ACA697"/>
      <c r="ACB697"/>
      <c r="ACC697"/>
      <c r="ACD697"/>
      <c r="ACE697"/>
      <c r="ACF697"/>
      <c r="ACG697"/>
      <c r="ACH697"/>
      <c r="ACI697"/>
      <c r="ACJ697"/>
      <c r="ACK697"/>
      <c r="ACL697"/>
      <c r="ACM697"/>
      <c r="ACN697"/>
      <c r="ACO697"/>
      <c r="ACP697"/>
      <c r="ACQ697"/>
      <c r="ACR697"/>
      <c r="ACS697"/>
      <c r="ACT697"/>
      <c r="ACU697"/>
      <c r="ACV697"/>
      <c r="ACW697"/>
      <c r="ACX697"/>
      <c r="ACY697"/>
      <c r="ACZ697"/>
      <c r="ADA697"/>
      <c r="ADB697"/>
      <c r="ADC697"/>
      <c r="ADD697"/>
      <c r="ADE697"/>
      <c r="ADF697"/>
      <c r="ADG697"/>
      <c r="ADH697"/>
      <c r="ADI697"/>
      <c r="ADJ697"/>
      <c r="ADK697"/>
      <c r="ADL697"/>
      <c r="ADM697"/>
      <c r="ADN697"/>
      <c r="ADO697"/>
      <c r="ADP697"/>
      <c r="ADQ697"/>
      <c r="ADR697"/>
      <c r="ADS697"/>
      <c r="ADT697"/>
      <c r="ADU697"/>
      <c r="ADV697"/>
      <c r="ADW697"/>
      <c r="ADX697"/>
      <c r="ADY697"/>
      <c r="ADZ697"/>
      <c r="AEA697"/>
      <c r="AEB697"/>
      <c r="AEC697"/>
      <c r="AED697"/>
      <c r="AEE697"/>
      <c r="AEF697"/>
      <c r="AEG697"/>
      <c r="AEH697"/>
      <c r="AEI697"/>
      <c r="AEJ697"/>
      <c r="AEK697"/>
      <c r="AEL697"/>
      <c r="AEM697"/>
      <c r="AEN697"/>
      <c r="AEO697"/>
      <c r="AEP697"/>
      <c r="AEQ697"/>
      <c r="AER697"/>
      <c r="AES697"/>
      <c r="AET697"/>
      <c r="AEU697"/>
      <c r="AEV697"/>
      <c r="AEW697"/>
      <c r="AEX697"/>
      <c r="AEY697"/>
      <c r="AEZ697"/>
      <c r="AFA697"/>
      <c r="AFB697"/>
      <c r="AFC697"/>
      <c r="AFD697"/>
      <c r="AFE697"/>
      <c r="AFF697"/>
      <c r="AFG697"/>
      <c r="AFH697"/>
      <c r="AFI697"/>
      <c r="AFJ697"/>
      <c r="AFK697"/>
      <c r="AFL697"/>
      <c r="AFM697"/>
      <c r="AFN697"/>
      <c r="AFO697"/>
      <c r="AFP697"/>
      <c r="AFQ697"/>
      <c r="AFR697"/>
      <c r="AFS697"/>
      <c r="AFT697"/>
      <c r="AFU697"/>
      <c r="AFV697"/>
      <c r="AFW697"/>
      <c r="AFX697"/>
      <c r="AFY697"/>
      <c r="AFZ697"/>
      <c r="AGA697"/>
      <c r="AGB697"/>
      <c r="AGC697"/>
      <c r="AGD697"/>
      <c r="AGE697"/>
      <c r="AGF697"/>
      <c r="AGG697"/>
      <c r="AGH697"/>
      <c r="AGI697"/>
      <c r="AGJ697"/>
      <c r="AGK697"/>
      <c r="AGL697"/>
      <c r="AGM697"/>
      <c r="AGN697"/>
      <c r="AGO697"/>
      <c r="AGP697"/>
      <c r="AGQ697"/>
      <c r="AGR697"/>
      <c r="AGS697"/>
      <c r="AGT697"/>
      <c r="AGU697"/>
      <c r="AGV697"/>
      <c r="AGW697"/>
      <c r="AGX697"/>
      <c r="AGY697"/>
      <c r="AGZ697"/>
      <c r="AHA697"/>
      <c r="AHB697"/>
      <c r="AHC697"/>
      <c r="AHD697"/>
      <c r="AHE697"/>
      <c r="AHF697"/>
      <c r="AHG697"/>
      <c r="AHH697"/>
      <c r="AHI697"/>
      <c r="AHJ697"/>
      <c r="AHK697"/>
      <c r="AHL697"/>
      <c r="AHM697"/>
      <c r="AHN697"/>
      <c r="AHO697"/>
      <c r="AHP697"/>
      <c r="AHQ697"/>
      <c r="AHR697"/>
      <c r="AHS697"/>
      <c r="AHT697"/>
      <c r="AHU697"/>
      <c r="AHV697"/>
      <c r="AHW697"/>
      <c r="AHX697"/>
      <c r="AHY697"/>
      <c r="AHZ697"/>
      <c r="AIA697"/>
      <c r="AIB697"/>
      <c r="AIC697"/>
      <c r="AID697"/>
      <c r="AIE697"/>
      <c r="AIF697"/>
      <c r="AIG697"/>
      <c r="AIH697"/>
      <c r="AII697"/>
      <c r="AIJ697"/>
      <c r="AIK697"/>
      <c r="AIL697"/>
      <c r="AIM697"/>
      <c r="AIN697"/>
      <c r="AIO697"/>
      <c r="AIP697"/>
      <c r="AIQ697"/>
      <c r="AIR697"/>
      <c r="AIS697"/>
      <c r="AIT697"/>
      <c r="AIU697"/>
      <c r="AIV697"/>
      <c r="AIW697"/>
      <c r="AIX697"/>
      <c r="AIY697"/>
      <c r="AIZ697"/>
      <c r="AJA697"/>
      <c r="AJB697"/>
      <c r="AJC697"/>
      <c r="AJD697"/>
      <c r="AJE697"/>
      <c r="AJF697"/>
      <c r="AJG697"/>
      <c r="AJH697"/>
      <c r="AJI697"/>
      <c r="AJJ697"/>
      <c r="AJK697"/>
      <c r="AJL697"/>
      <c r="AJM697"/>
      <c r="AJN697"/>
      <c r="AJO697"/>
      <c r="AJP697"/>
      <c r="AJQ697"/>
      <c r="AJR697"/>
      <c r="AJS697"/>
      <c r="AJT697"/>
      <c r="AJU697"/>
      <c r="AJV697"/>
      <c r="AJW697"/>
      <c r="AJX697"/>
      <c r="AJY697"/>
      <c r="AJZ697"/>
      <c r="AKA697"/>
      <c r="AKB697"/>
      <c r="AKC697"/>
      <c r="AKD697"/>
      <c r="AKE697"/>
      <c r="AKF697"/>
      <c r="AKG697"/>
      <c r="AKH697"/>
      <c r="AKI697"/>
      <c r="AKJ697"/>
      <c r="AKK697"/>
      <c r="AKL697"/>
      <c r="AKM697"/>
      <c r="AKN697"/>
      <c r="AKO697"/>
      <c r="AKP697"/>
      <c r="AKQ697"/>
      <c r="AKR697"/>
      <c r="AKS697"/>
      <c r="AKT697"/>
      <c r="AKU697"/>
      <c r="AKV697"/>
      <c r="AKW697"/>
      <c r="AKX697"/>
      <c r="AKY697"/>
      <c r="AKZ697"/>
      <c r="ALA697"/>
      <c r="ALB697"/>
      <c r="ALC697"/>
      <c r="ALD697"/>
      <c r="ALE697"/>
      <c r="ALF697"/>
      <c r="ALG697"/>
      <c r="ALH697"/>
      <c r="ALI697"/>
      <c r="ALJ697"/>
      <c r="ALK697"/>
      <c r="ALL697"/>
      <c r="ALM697"/>
      <c r="ALN697"/>
      <c r="ALO697"/>
      <c r="ALP697"/>
      <c r="ALQ697"/>
      <c r="ALR697"/>
      <c r="ALS697"/>
      <c r="ALT697"/>
      <c r="ALU697"/>
      <c r="ALV697"/>
      <c r="ALW697"/>
      <c r="ALX697"/>
      <c r="ALY697"/>
      <c r="ALZ697"/>
      <c r="AMA697"/>
      <c r="AMB697"/>
      <c r="AMC697"/>
      <c r="AMD697"/>
      <c r="AME697"/>
      <c r="AMF697"/>
      <c r="AMG697"/>
      <c r="AMH697"/>
      <c r="AMI697"/>
      <c r="AMJ697"/>
    </row>
    <row r="698" spans="1:1024" ht="20" customHeight="1" x14ac:dyDescent="0.2">
      <c r="A698"/>
      <c r="B698"/>
      <c r="C698"/>
      <c r="D698"/>
      <c r="E698" s="2"/>
      <c r="F698" s="2"/>
      <c r="G698" s="271"/>
      <c r="H698" s="240"/>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c r="IW698"/>
      <c r="IX698"/>
      <c r="IY698"/>
      <c r="IZ698"/>
      <c r="JA698"/>
      <c r="JB698"/>
      <c r="JC698"/>
      <c r="JD698"/>
      <c r="JE698"/>
      <c r="JF698"/>
      <c r="JG698"/>
      <c r="JH698"/>
      <c r="JI698"/>
      <c r="JJ698"/>
      <c r="JK698"/>
      <c r="JL698"/>
      <c r="JM698"/>
      <c r="JN698"/>
      <c r="JO698"/>
      <c r="JP698"/>
      <c r="JQ698"/>
      <c r="JR698"/>
      <c r="JS698"/>
      <c r="JT698"/>
      <c r="JU698"/>
      <c r="JV698"/>
      <c r="JW698"/>
      <c r="JX698"/>
      <c r="JY698"/>
      <c r="JZ698"/>
      <c r="KA698"/>
      <c r="KB698"/>
      <c r="KC698"/>
      <c r="KD698"/>
      <c r="KE698"/>
      <c r="KF698"/>
      <c r="KG698"/>
      <c r="KH698"/>
      <c r="KI698"/>
      <c r="KJ698"/>
      <c r="KK698"/>
      <c r="KL698"/>
      <c r="KM698"/>
      <c r="KN698"/>
      <c r="KO698"/>
      <c r="KP698"/>
      <c r="KQ698"/>
      <c r="KR698"/>
      <c r="KS698"/>
      <c r="KT698"/>
      <c r="KU698"/>
      <c r="KV698"/>
      <c r="KW698"/>
      <c r="KX698"/>
      <c r="KY698"/>
      <c r="KZ698"/>
      <c r="LA698"/>
      <c r="LB698"/>
      <c r="LC698"/>
      <c r="LD698"/>
      <c r="LE698"/>
      <c r="LF698"/>
      <c r="LG698"/>
      <c r="LH698"/>
      <c r="LI698"/>
      <c r="LJ698"/>
      <c r="LK698"/>
      <c r="LL698"/>
      <c r="LM698"/>
      <c r="LN698"/>
      <c r="LO698"/>
      <c r="LP698"/>
      <c r="LQ698"/>
      <c r="LR698"/>
      <c r="LS698"/>
      <c r="LT698"/>
      <c r="LU698"/>
      <c r="LV698"/>
      <c r="LW698"/>
      <c r="LX698"/>
      <c r="LY698"/>
      <c r="LZ698"/>
      <c r="MA698"/>
      <c r="MB698"/>
      <c r="MC698"/>
      <c r="MD698"/>
      <c r="ME698"/>
      <c r="MF698"/>
      <c r="MG698"/>
      <c r="MH698"/>
      <c r="MI698"/>
      <c r="MJ698"/>
      <c r="MK698"/>
      <c r="ML698"/>
      <c r="MM698"/>
      <c r="MN698"/>
      <c r="MO698"/>
      <c r="MP698"/>
      <c r="MQ698"/>
      <c r="MR698"/>
      <c r="MS698"/>
      <c r="MT698"/>
      <c r="MU698"/>
      <c r="MV698"/>
      <c r="MW698"/>
      <c r="MX698"/>
      <c r="MY698"/>
      <c r="MZ698"/>
      <c r="NA698"/>
      <c r="NB698"/>
      <c r="NC698"/>
      <c r="ND698"/>
      <c r="NE698"/>
      <c r="NF698"/>
      <c r="NG698"/>
      <c r="NH698"/>
      <c r="NI698"/>
      <c r="NJ698"/>
      <c r="NK698"/>
      <c r="NL698"/>
      <c r="NM698"/>
      <c r="NN698"/>
      <c r="NO698"/>
      <c r="NP698"/>
      <c r="NQ698"/>
      <c r="NR698"/>
      <c r="NS698"/>
      <c r="NT698"/>
      <c r="NU698"/>
      <c r="NV698"/>
      <c r="NW698"/>
      <c r="NX698"/>
      <c r="NY698"/>
      <c r="NZ698"/>
      <c r="OA698"/>
      <c r="OB698"/>
      <c r="OC698"/>
      <c r="OD698"/>
      <c r="OE698"/>
      <c r="OF698"/>
      <c r="OG698"/>
      <c r="OH698"/>
      <c r="OI698"/>
      <c r="OJ698"/>
      <c r="OK698"/>
      <c r="OL698"/>
      <c r="OM698"/>
      <c r="ON698"/>
      <c r="OO698"/>
      <c r="OP698"/>
      <c r="OQ698"/>
      <c r="OR698"/>
      <c r="OS698"/>
      <c r="OT698"/>
      <c r="OU698"/>
      <c r="OV698"/>
      <c r="OW698"/>
      <c r="OX698"/>
      <c r="OY698"/>
      <c r="OZ698"/>
      <c r="PA698"/>
      <c r="PB698"/>
      <c r="PC698"/>
      <c r="PD698"/>
      <c r="PE698"/>
      <c r="PF698"/>
      <c r="PG698"/>
      <c r="PH698"/>
      <c r="PI698"/>
      <c r="PJ698"/>
      <c r="PK698"/>
      <c r="PL698"/>
      <c r="PM698"/>
      <c r="PN698"/>
      <c r="PO698"/>
      <c r="PP698"/>
      <c r="PQ698"/>
      <c r="PR698"/>
      <c r="PS698"/>
      <c r="PT698"/>
      <c r="PU698"/>
      <c r="PV698"/>
      <c r="PW698"/>
      <c r="PX698"/>
      <c r="PY698"/>
      <c r="PZ698"/>
      <c r="QA698"/>
      <c r="QB698"/>
      <c r="QC698"/>
      <c r="QD698"/>
      <c r="QE698"/>
      <c r="QF698"/>
      <c r="QG698"/>
      <c r="QH698"/>
      <c r="QI698"/>
      <c r="QJ698"/>
      <c r="QK698"/>
      <c r="QL698"/>
      <c r="QM698"/>
      <c r="QN698"/>
      <c r="QO698"/>
      <c r="QP698"/>
      <c r="QQ698"/>
      <c r="QR698"/>
      <c r="QS698"/>
      <c r="QT698"/>
      <c r="QU698"/>
      <c r="QV698"/>
      <c r="QW698"/>
      <c r="QX698"/>
      <c r="QY698"/>
      <c r="QZ698"/>
      <c r="RA698"/>
      <c r="RB698"/>
      <c r="RC698"/>
      <c r="RD698"/>
      <c r="RE698"/>
      <c r="RF698"/>
      <c r="RG698"/>
      <c r="RH698"/>
      <c r="RI698"/>
      <c r="RJ698"/>
      <c r="RK698"/>
      <c r="RL698"/>
      <c r="RM698"/>
      <c r="RN698"/>
      <c r="RO698"/>
      <c r="RP698"/>
      <c r="RQ698"/>
      <c r="RR698"/>
      <c r="RS698"/>
      <c r="RT698"/>
      <c r="RU698"/>
      <c r="RV698"/>
      <c r="RW698"/>
      <c r="RX698"/>
      <c r="RY698"/>
      <c r="RZ698"/>
      <c r="SA698"/>
      <c r="SB698"/>
      <c r="SC698"/>
      <c r="SD698"/>
      <c r="SE698"/>
      <c r="SF698"/>
      <c r="SG698"/>
      <c r="SH698"/>
      <c r="SI698"/>
      <c r="SJ698"/>
      <c r="SK698"/>
      <c r="SL698"/>
      <c r="SM698"/>
      <c r="SN698"/>
      <c r="SO698"/>
      <c r="SP698"/>
      <c r="SQ698"/>
      <c r="SR698"/>
      <c r="SS698"/>
      <c r="ST698"/>
      <c r="SU698"/>
      <c r="SV698"/>
      <c r="SW698"/>
      <c r="SX698"/>
      <c r="SY698"/>
      <c r="SZ698"/>
      <c r="TA698"/>
      <c r="TB698"/>
      <c r="TC698"/>
      <c r="TD698"/>
      <c r="TE698"/>
      <c r="TF698"/>
      <c r="TG698"/>
      <c r="TH698"/>
      <c r="TI698"/>
      <c r="TJ698"/>
      <c r="TK698"/>
      <c r="TL698"/>
      <c r="TM698"/>
      <c r="TN698"/>
      <c r="TO698"/>
      <c r="TP698"/>
      <c r="TQ698"/>
      <c r="TR698"/>
      <c r="TS698"/>
      <c r="TT698"/>
      <c r="TU698"/>
      <c r="TV698"/>
      <c r="TW698"/>
      <c r="TX698"/>
      <c r="TY698"/>
      <c r="TZ698"/>
      <c r="UA698"/>
      <c r="UB698"/>
      <c r="UC698"/>
      <c r="UD698"/>
      <c r="UE698"/>
      <c r="UF698"/>
      <c r="UG698"/>
      <c r="UH698"/>
      <c r="UI698"/>
      <c r="UJ698"/>
      <c r="UK698"/>
      <c r="UL698"/>
      <c r="UM698"/>
      <c r="UN698"/>
      <c r="UO698"/>
      <c r="UP698"/>
      <c r="UQ698"/>
      <c r="UR698"/>
      <c r="US698"/>
      <c r="UT698"/>
      <c r="UU698"/>
      <c r="UV698"/>
      <c r="UW698"/>
      <c r="UX698"/>
      <c r="UY698"/>
      <c r="UZ698"/>
      <c r="VA698"/>
      <c r="VB698"/>
      <c r="VC698"/>
      <c r="VD698"/>
      <c r="VE698"/>
      <c r="VF698"/>
      <c r="VG698"/>
      <c r="VH698"/>
      <c r="VI698"/>
      <c r="VJ698"/>
      <c r="VK698"/>
      <c r="VL698"/>
      <c r="VM698"/>
      <c r="VN698"/>
      <c r="VO698"/>
      <c r="VP698"/>
      <c r="VQ698"/>
      <c r="VR698"/>
      <c r="VS698"/>
      <c r="VT698"/>
      <c r="VU698"/>
      <c r="VV698"/>
      <c r="VW698"/>
      <c r="VX698"/>
      <c r="VY698"/>
      <c r="VZ698"/>
      <c r="WA698"/>
      <c r="WB698"/>
      <c r="WC698"/>
      <c r="WD698"/>
      <c r="WE698"/>
      <c r="WF698"/>
      <c r="WG698"/>
      <c r="WH698"/>
      <c r="WI698"/>
      <c r="WJ698"/>
      <c r="WK698"/>
      <c r="WL698"/>
      <c r="WM698"/>
      <c r="WN698"/>
      <c r="WO698"/>
      <c r="WP698"/>
      <c r="WQ698"/>
      <c r="WR698"/>
      <c r="WS698"/>
      <c r="WT698"/>
      <c r="WU698"/>
      <c r="WV698"/>
      <c r="WW698"/>
      <c r="WX698"/>
      <c r="WY698"/>
      <c r="WZ698"/>
      <c r="XA698"/>
      <c r="XB698"/>
      <c r="XC698"/>
      <c r="XD698"/>
      <c r="XE698"/>
      <c r="XF698"/>
      <c r="XG698"/>
      <c r="XH698"/>
      <c r="XI698"/>
      <c r="XJ698"/>
      <c r="XK698"/>
      <c r="XL698"/>
      <c r="XM698"/>
      <c r="XN698"/>
      <c r="XO698"/>
      <c r="XP698"/>
      <c r="XQ698"/>
      <c r="XR698"/>
      <c r="XS698"/>
      <c r="XT698"/>
      <c r="XU698"/>
      <c r="XV698"/>
      <c r="XW698"/>
      <c r="XX698"/>
      <c r="XY698"/>
      <c r="XZ698"/>
      <c r="YA698"/>
      <c r="YB698"/>
      <c r="YC698"/>
      <c r="YD698"/>
      <c r="YE698"/>
      <c r="YF698"/>
      <c r="YG698"/>
      <c r="YH698"/>
      <c r="YI698"/>
      <c r="YJ698"/>
      <c r="YK698"/>
      <c r="YL698"/>
      <c r="YM698"/>
      <c r="YN698"/>
      <c r="YO698"/>
      <c r="YP698"/>
      <c r="YQ698"/>
      <c r="YR698"/>
      <c r="YS698"/>
      <c r="YT698"/>
      <c r="YU698"/>
      <c r="YV698"/>
      <c r="YW698"/>
      <c r="YX698"/>
      <c r="YY698"/>
      <c r="YZ698"/>
      <c r="ZA698"/>
      <c r="ZB698"/>
      <c r="ZC698"/>
      <c r="ZD698"/>
      <c r="ZE698"/>
      <c r="ZF698"/>
      <c r="ZG698"/>
      <c r="ZH698"/>
      <c r="ZI698"/>
      <c r="ZJ698"/>
      <c r="ZK698"/>
      <c r="ZL698"/>
      <c r="ZM698"/>
      <c r="ZN698"/>
      <c r="ZO698"/>
      <c r="ZP698"/>
      <c r="ZQ698"/>
      <c r="ZR698"/>
      <c r="ZS698"/>
      <c r="ZT698"/>
      <c r="ZU698"/>
      <c r="ZV698"/>
      <c r="ZW698"/>
      <c r="ZX698"/>
      <c r="ZY698"/>
      <c r="ZZ698"/>
      <c r="AAA698"/>
      <c r="AAB698"/>
      <c r="AAC698"/>
      <c r="AAD698"/>
      <c r="AAE698"/>
      <c r="AAF698"/>
      <c r="AAG698"/>
      <c r="AAH698"/>
      <c r="AAI698"/>
      <c r="AAJ698"/>
      <c r="AAK698"/>
      <c r="AAL698"/>
      <c r="AAM698"/>
      <c r="AAN698"/>
      <c r="AAO698"/>
      <c r="AAP698"/>
      <c r="AAQ698"/>
      <c r="AAR698"/>
      <c r="AAS698"/>
      <c r="AAT698"/>
      <c r="AAU698"/>
      <c r="AAV698"/>
      <c r="AAW698"/>
      <c r="AAX698"/>
      <c r="AAY698"/>
      <c r="AAZ698"/>
      <c r="ABA698"/>
      <c r="ABB698"/>
      <c r="ABC698"/>
      <c r="ABD698"/>
      <c r="ABE698"/>
      <c r="ABF698"/>
      <c r="ABG698"/>
      <c r="ABH698"/>
      <c r="ABI698"/>
      <c r="ABJ698"/>
      <c r="ABK698"/>
      <c r="ABL698"/>
      <c r="ABM698"/>
      <c r="ABN698"/>
      <c r="ABO698"/>
      <c r="ABP698"/>
      <c r="ABQ698"/>
      <c r="ABR698"/>
      <c r="ABS698"/>
      <c r="ABT698"/>
      <c r="ABU698"/>
      <c r="ABV698"/>
      <c r="ABW698"/>
      <c r="ABX698"/>
      <c r="ABY698"/>
      <c r="ABZ698"/>
      <c r="ACA698"/>
      <c r="ACB698"/>
      <c r="ACC698"/>
      <c r="ACD698"/>
      <c r="ACE698"/>
      <c r="ACF698"/>
      <c r="ACG698"/>
      <c r="ACH698"/>
      <c r="ACI698"/>
      <c r="ACJ698"/>
      <c r="ACK698"/>
      <c r="ACL698"/>
      <c r="ACM698"/>
      <c r="ACN698"/>
      <c r="ACO698"/>
      <c r="ACP698"/>
      <c r="ACQ698"/>
      <c r="ACR698"/>
      <c r="ACS698"/>
      <c r="ACT698"/>
      <c r="ACU698"/>
      <c r="ACV698"/>
      <c r="ACW698"/>
      <c r="ACX698"/>
      <c r="ACY698"/>
      <c r="ACZ698"/>
      <c r="ADA698"/>
      <c r="ADB698"/>
      <c r="ADC698"/>
      <c r="ADD698"/>
      <c r="ADE698"/>
      <c r="ADF698"/>
      <c r="ADG698"/>
      <c r="ADH698"/>
      <c r="ADI698"/>
      <c r="ADJ698"/>
      <c r="ADK698"/>
      <c r="ADL698"/>
      <c r="ADM698"/>
      <c r="ADN698"/>
      <c r="ADO698"/>
      <c r="ADP698"/>
      <c r="ADQ698"/>
      <c r="ADR698"/>
      <c r="ADS698"/>
      <c r="ADT698"/>
      <c r="ADU698"/>
      <c r="ADV698"/>
      <c r="ADW698"/>
      <c r="ADX698"/>
      <c r="ADY698"/>
      <c r="ADZ698"/>
      <c r="AEA698"/>
      <c r="AEB698"/>
      <c r="AEC698"/>
      <c r="AED698"/>
      <c r="AEE698"/>
      <c r="AEF698"/>
      <c r="AEG698"/>
      <c r="AEH698"/>
      <c r="AEI698"/>
      <c r="AEJ698"/>
      <c r="AEK698"/>
      <c r="AEL698"/>
      <c r="AEM698"/>
      <c r="AEN698"/>
      <c r="AEO698"/>
      <c r="AEP698"/>
      <c r="AEQ698"/>
      <c r="AER698"/>
      <c r="AES698"/>
      <c r="AET698"/>
      <c r="AEU698"/>
      <c r="AEV698"/>
      <c r="AEW698"/>
      <c r="AEX698"/>
      <c r="AEY698"/>
      <c r="AEZ698"/>
      <c r="AFA698"/>
      <c r="AFB698"/>
      <c r="AFC698"/>
      <c r="AFD698"/>
      <c r="AFE698"/>
      <c r="AFF698"/>
      <c r="AFG698"/>
      <c r="AFH698"/>
      <c r="AFI698"/>
      <c r="AFJ698"/>
      <c r="AFK698"/>
      <c r="AFL698"/>
      <c r="AFM698"/>
      <c r="AFN698"/>
      <c r="AFO698"/>
      <c r="AFP698"/>
      <c r="AFQ698"/>
      <c r="AFR698"/>
      <c r="AFS698"/>
      <c r="AFT698"/>
      <c r="AFU698"/>
      <c r="AFV698"/>
      <c r="AFW698"/>
      <c r="AFX698"/>
      <c r="AFY698"/>
      <c r="AFZ698"/>
      <c r="AGA698"/>
      <c r="AGB698"/>
      <c r="AGC698"/>
      <c r="AGD698"/>
      <c r="AGE698"/>
      <c r="AGF698"/>
      <c r="AGG698"/>
      <c r="AGH698"/>
      <c r="AGI698"/>
      <c r="AGJ698"/>
      <c r="AGK698"/>
      <c r="AGL698"/>
      <c r="AGM698"/>
      <c r="AGN698"/>
      <c r="AGO698"/>
      <c r="AGP698"/>
      <c r="AGQ698"/>
      <c r="AGR698"/>
      <c r="AGS698"/>
      <c r="AGT698"/>
      <c r="AGU698"/>
      <c r="AGV698"/>
      <c r="AGW698"/>
      <c r="AGX698"/>
      <c r="AGY698"/>
      <c r="AGZ698"/>
      <c r="AHA698"/>
      <c r="AHB698"/>
      <c r="AHC698"/>
      <c r="AHD698"/>
      <c r="AHE698"/>
      <c r="AHF698"/>
      <c r="AHG698"/>
      <c r="AHH698"/>
      <c r="AHI698"/>
      <c r="AHJ698"/>
      <c r="AHK698"/>
      <c r="AHL698"/>
      <c r="AHM698"/>
      <c r="AHN698"/>
      <c r="AHO698"/>
      <c r="AHP698"/>
      <c r="AHQ698"/>
      <c r="AHR698"/>
      <c r="AHS698"/>
      <c r="AHT698"/>
      <c r="AHU698"/>
      <c r="AHV698"/>
      <c r="AHW698"/>
      <c r="AHX698"/>
      <c r="AHY698"/>
      <c r="AHZ698"/>
      <c r="AIA698"/>
      <c r="AIB698"/>
      <c r="AIC698"/>
      <c r="AID698"/>
      <c r="AIE698"/>
      <c r="AIF698"/>
      <c r="AIG698"/>
      <c r="AIH698"/>
      <c r="AII698"/>
      <c r="AIJ698"/>
      <c r="AIK698"/>
      <c r="AIL698"/>
      <c r="AIM698"/>
      <c r="AIN698"/>
      <c r="AIO698"/>
      <c r="AIP698"/>
      <c r="AIQ698"/>
      <c r="AIR698"/>
      <c r="AIS698"/>
      <c r="AIT698"/>
      <c r="AIU698"/>
      <c r="AIV698"/>
      <c r="AIW698"/>
      <c r="AIX698"/>
      <c r="AIY698"/>
      <c r="AIZ698"/>
      <c r="AJA698"/>
      <c r="AJB698"/>
      <c r="AJC698"/>
      <c r="AJD698"/>
      <c r="AJE698"/>
      <c r="AJF698"/>
      <c r="AJG698"/>
      <c r="AJH698"/>
      <c r="AJI698"/>
      <c r="AJJ698"/>
      <c r="AJK698"/>
      <c r="AJL698"/>
      <c r="AJM698"/>
      <c r="AJN698"/>
      <c r="AJO698"/>
      <c r="AJP698"/>
      <c r="AJQ698"/>
      <c r="AJR698"/>
      <c r="AJS698"/>
      <c r="AJT698"/>
      <c r="AJU698"/>
      <c r="AJV698"/>
      <c r="AJW698"/>
      <c r="AJX698"/>
      <c r="AJY698"/>
      <c r="AJZ698"/>
      <c r="AKA698"/>
      <c r="AKB698"/>
      <c r="AKC698"/>
      <c r="AKD698"/>
      <c r="AKE698"/>
      <c r="AKF698"/>
      <c r="AKG698"/>
      <c r="AKH698"/>
      <c r="AKI698"/>
      <c r="AKJ698"/>
      <c r="AKK698"/>
      <c r="AKL698"/>
      <c r="AKM698"/>
      <c r="AKN698"/>
      <c r="AKO698"/>
      <c r="AKP698"/>
      <c r="AKQ698"/>
      <c r="AKR698"/>
      <c r="AKS698"/>
      <c r="AKT698"/>
      <c r="AKU698"/>
      <c r="AKV698"/>
      <c r="AKW698"/>
      <c r="AKX698"/>
      <c r="AKY698"/>
      <c r="AKZ698"/>
      <c r="ALA698"/>
      <c r="ALB698"/>
      <c r="ALC698"/>
      <c r="ALD698"/>
      <c r="ALE698"/>
      <c r="ALF698"/>
      <c r="ALG698"/>
      <c r="ALH698"/>
      <c r="ALI698"/>
      <c r="ALJ698"/>
      <c r="ALK698"/>
      <c r="ALL698"/>
      <c r="ALM698"/>
      <c r="ALN698"/>
      <c r="ALO698"/>
      <c r="ALP698"/>
      <c r="ALQ698"/>
      <c r="ALR698"/>
      <c r="ALS698"/>
      <c r="ALT698"/>
      <c r="ALU698"/>
      <c r="ALV698"/>
      <c r="ALW698"/>
      <c r="ALX698"/>
      <c r="ALY698"/>
      <c r="ALZ698"/>
      <c r="AMA698"/>
      <c r="AMB698"/>
      <c r="AMC698"/>
      <c r="AMD698"/>
      <c r="AME698"/>
      <c r="AMF698"/>
      <c r="AMG698"/>
      <c r="AMH698"/>
      <c r="AMI698"/>
      <c r="AMJ698"/>
    </row>
    <row r="699" spans="1:1024" ht="20" customHeight="1" x14ac:dyDescent="0.2">
      <c r="A699"/>
      <c r="B699"/>
      <c r="C699"/>
      <c r="D699"/>
      <c r="E699" s="2"/>
      <c r="F699" s="2"/>
      <c r="G699" s="271"/>
      <c r="H699" s="240"/>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c r="IW699"/>
      <c r="IX699"/>
      <c r="IY699"/>
      <c r="IZ699"/>
      <c r="JA699"/>
      <c r="JB699"/>
      <c r="JC699"/>
      <c r="JD699"/>
      <c r="JE699"/>
      <c r="JF699"/>
      <c r="JG699"/>
      <c r="JH699"/>
      <c r="JI699"/>
      <c r="JJ699"/>
      <c r="JK699"/>
      <c r="JL699"/>
      <c r="JM699"/>
      <c r="JN699"/>
      <c r="JO699"/>
      <c r="JP699"/>
      <c r="JQ699"/>
      <c r="JR699"/>
      <c r="JS699"/>
      <c r="JT699"/>
      <c r="JU699"/>
      <c r="JV699"/>
      <c r="JW699"/>
      <c r="JX699"/>
      <c r="JY699"/>
      <c r="JZ699"/>
      <c r="KA699"/>
      <c r="KB699"/>
      <c r="KC699"/>
      <c r="KD699"/>
      <c r="KE699"/>
      <c r="KF699"/>
      <c r="KG699"/>
      <c r="KH699"/>
      <c r="KI699"/>
      <c r="KJ699"/>
      <c r="KK699"/>
      <c r="KL699"/>
      <c r="KM699"/>
      <c r="KN699"/>
      <c r="KO699"/>
      <c r="KP699"/>
      <c r="KQ699"/>
      <c r="KR699"/>
      <c r="KS699"/>
      <c r="KT699"/>
      <c r="KU699"/>
      <c r="KV699"/>
      <c r="KW699"/>
      <c r="KX699"/>
      <c r="KY699"/>
      <c r="KZ699"/>
      <c r="LA699"/>
      <c r="LB699"/>
      <c r="LC699"/>
      <c r="LD699"/>
      <c r="LE699"/>
      <c r="LF699"/>
      <c r="LG699"/>
      <c r="LH699"/>
      <c r="LI699"/>
      <c r="LJ699"/>
      <c r="LK699"/>
      <c r="LL699"/>
      <c r="LM699"/>
      <c r="LN699"/>
      <c r="LO699"/>
      <c r="LP699"/>
      <c r="LQ699"/>
      <c r="LR699"/>
      <c r="LS699"/>
      <c r="LT699"/>
      <c r="LU699"/>
      <c r="LV699"/>
      <c r="LW699"/>
      <c r="LX699"/>
      <c r="LY699"/>
      <c r="LZ699"/>
      <c r="MA699"/>
      <c r="MB699"/>
      <c r="MC699"/>
      <c r="MD699"/>
      <c r="ME699"/>
      <c r="MF699"/>
      <c r="MG699"/>
      <c r="MH699"/>
      <c r="MI699"/>
      <c r="MJ699"/>
      <c r="MK699"/>
      <c r="ML699"/>
      <c r="MM699"/>
      <c r="MN699"/>
      <c r="MO699"/>
      <c r="MP699"/>
      <c r="MQ699"/>
      <c r="MR699"/>
      <c r="MS699"/>
      <c r="MT699"/>
      <c r="MU699"/>
      <c r="MV699"/>
      <c r="MW699"/>
      <c r="MX699"/>
      <c r="MY699"/>
      <c r="MZ699"/>
      <c r="NA699"/>
      <c r="NB699"/>
      <c r="NC699"/>
      <c r="ND699"/>
      <c r="NE699"/>
      <c r="NF699"/>
      <c r="NG699"/>
      <c r="NH699"/>
      <c r="NI699"/>
      <c r="NJ699"/>
      <c r="NK699"/>
      <c r="NL699"/>
      <c r="NM699"/>
      <c r="NN699"/>
      <c r="NO699"/>
      <c r="NP699"/>
      <c r="NQ699"/>
      <c r="NR699"/>
      <c r="NS699"/>
      <c r="NT699"/>
      <c r="NU699"/>
      <c r="NV699"/>
      <c r="NW699"/>
      <c r="NX699"/>
      <c r="NY699"/>
      <c r="NZ699"/>
      <c r="OA699"/>
      <c r="OB699"/>
      <c r="OC699"/>
      <c r="OD699"/>
      <c r="OE699"/>
      <c r="OF699"/>
      <c r="OG699"/>
      <c r="OH699"/>
      <c r="OI699"/>
      <c r="OJ699"/>
      <c r="OK699"/>
      <c r="OL699"/>
      <c r="OM699"/>
      <c r="ON699"/>
      <c r="OO699"/>
      <c r="OP699"/>
      <c r="OQ699"/>
      <c r="OR699"/>
      <c r="OS699"/>
      <c r="OT699"/>
      <c r="OU699"/>
      <c r="OV699"/>
      <c r="OW699"/>
      <c r="OX699"/>
      <c r="OY699"/>
      <c r="OZ699"/>
      <c r="PA699"/>
      <c r="PB699"/>
      <c r="PC699"/>
      <c r="PD699"/>
      <c r="PE699"/>
      <c r="PF699"/>
      <c r="PG699"/>
      <c r="PH699"/>
      <c r="PI699"/>
      <c r="PJ699"/>
      <c r="PK699"/>
      <c r="PL699"/>
      <c r="PM699"/>
      <c r="PN699"/>
      <c r="PO699"/>
      <c r="PP699"/>
      <c r="PQ699"/>
      <c r="PR699"/>
      <c r="PS699"/>
      <c r="PT699"/>
      <c r="PU699"/>
      <c r="PV699"/>
      <c r="PW699"/>
      <c r="PX699"/>
      <c r="PY699"/>
      <c r="PZ699"/>
      <c r="QA699"/>
      <c r="QB699"/>
      <c r="QC699"/>
      <c r="QD699"/>
      <c r="QE699"/>
      <c r="QF699"/>
      <c r="QG699"/>
      <c r="QH699"/>
      <c r="QI699"/>
      <c r="QJ699"/>
      <c r="QK699"/>
      <c r="QL699"/>
      <c r="QM699"/>
      <c r="QN699"/>
      <c r="QO699"/>
      <c r="QP699"/>
      <c r="QQ699"/>
      <c r="QR699"/>
      <c r="QS699"/>
      <c r="QT699"/>
      <c r="QU699"/>
      <c r="QV699"/>
      <c r="QW699"/>
      <c r="QX699"/>
      <c r="QY699"/>
      <c r="QZ699"/>
      <c r="RA699"/>
      <c r="RB699"/>
      <c r="RC699"/>
      <c r="RD699"/>
      <c r="RE699"/>
      <c r="RF699"/>
      <c r="RG699"/>
      <c r="RH699"/>
      <c r="RI699"/>
      <c r="RJ699"/>
      <c r="RK699"/>
      <c r="RL699"/>
      <c r="RM699"/>
      <c r="RN699"/>
      <c r="RO699"/>
      <c r="RP699"/>
      <c r="RQ699"/>
      <c r="RR699"/>
      <c r="RS699"/>
      <c r="RT699"/>
      <c r="RU699"/>
      <c r="RV699"/>
      <c r="RW699"/>
      <c r="RX699"/>
      <c r="RY699"/>
      <c r="RZ699"/>
      <c r="SA699"/>
      <c r="SB699"/>
      <c r="SC699"/>
      <c r="SD699"/>
      <c r="SE699"/>
      <c r="SF699"/>
      <c r="SG699"/>
      <c r="SH699"/>
      <c r="SI699"/>
      <c r="SJ699"/>
      <c r="SK699"/>
      <c r="SL699"/>
      <c r="SM699"/>
      <c r="SN699"/>
      <c r="SO699"/>
      <c r="SP699"/>
      <c r="SQ699"/>
      <c r="SR699"/>
      <c r="SS699"/>
      <c r="ST699"/>
      <c r="SU699"/>
      <c r="SV699"/>
      <c r="SW699"/>
      <c r="SX699"/>
      <c r="SY699"/>
      <c r="SZ699"/>
      <c r="TA699"/>
      <c r="TB699"/>
      <c r="TC699"/>
      <c r="TD699"/>
      <c r="TE699"/>
      <c r="TF699"/>
      <c r="TG699"/>
      <c r="TH699"/>
      <c r="TI699"/>
      <c r="TJ699"/>
      <c r="TK699"/>
      <c r="TL699"/>
      <c r="TM699"/>
      <c r="TN699"/>
      <c r="TO699"/>
      <c r="TP699"/>
      <c r="TQ699"/>
      <c r="TR699"/>
      <c r="TS699"/>
      <c r="TT699"/>
      <c r="TU699"/>
      <c r="TV699"/>
      <c r="TW699"/>
      <c r="TX699"/>
      <c r="TY699"/>
      <c r="TZ699"/>
      <c r="UA699"/>
      <c r="UB699"/>
      <c r="UC699"/>
      <c r="UD699"/>
      <c r="UE699"/>
      <c r="UF699"/>
      <c r="UG699"/>
      <c r="UH699"/>
      <c r="UI699"/>
      <c r="UJ699"/>
      <c r="UK699"/>
      <c r="UL699"/>
      <c r="UM699"/>
      <c r="UN699"/>
      <c r="UO699"/>
      <c r="UP699"/>
      <c r="UQ699"/>
      <c r="UR699"/>
      <c r="US699"/>
      <c r="UT699"/>
      <c r="UU699"/>
      <c r="UV699"/>
      <c r="UW699"/>
      <c r="UX699"/>
      <c r="UY699"/>
      <c r="UZ699"/>
      <c r="VA699"/>
      <c r="VB699"/>
      <c r="VC699"/>
      <c r="VD699"/>
      <c r="VE699"/>
      <c r="VF699"/>
      <c r="VG699"/>
      <c r="VH699"/>
      <c r="VI699"/>
      <c r="VJ699"/>
      <c r="VK699"/>
      <c r="VL699"/>
      <c r="VM699"/>
      <c r="VN699"/>
      <c r="VO699"/>
      <c r="VP699"/>
      <c r="VQ699"/>
      <c r="VR699"/>
      <c r="VS699"/>
      <c r="VT699"/>
      <c r="VU699"/>
      <c r="VV699"/>
      <c r="VW699"/>
      <c r="VX699"/>
      <c r="VY699"/>
      <c r="VZ699"/>
      <c r="WA699"/>
      <c r="WB699"/>
      <c r="WC699"/>
      <c r="WD699"/>
      <c r="WE699"/>
      <c r="WF699"/>
      <c r="WG699"/>
      <c r="WH699"/>
      <c r="WI699"/>
      <c r="WJ699"/>
      <c r="WK699"/>
      <c r="WL699"/>
      <c r="WM699"/>
      <c r="WN699"/>
      <c r="WO699"/>
      <c r="WP699"/>
      <c r="WQ699"/>
      <c r="WR699"/>
      <c r="WS699"/>
      <c r="WT699"/>
      <c r="WU699"/>
      <c r="WV699"/>
      <c r="WW699"/>
      <c r="WX699"/>
      <c r="WY699"/>
      <c r="WZ699"/>
      <c r="XA699"/>
      <c r="XB699"/>
      <c r="XC699"/>
      <c r="XD699"/>
      <c r="XE699"/>
      <c r="XF699"/>
      <c r="XG699"/>
      <c r="XH699"/>
      <c r="XI699"/>
      <c r="XJ699"/>
      <c r="XK699"/>
      <c r="XL699"/>
      <c r="XM699"/>
      <c r="XN699"/>
      <c r="XO699"/>
      <c r="XP699"/>
      <c r="XQ699"/>
      <c r="XR699"/>
      <c r="XS699"/>
      <c r="XT699"/>
      <c r="XU699"/>
      <c r="XV699"/>
      <c r="XW699"/>
      <c r="XX699"/>
      <c r="XY699"/>
      <c r="XZ699"/>
      <c r="YA699"/>
      <c r="YB699"/>
      <c r="YC699"/>
      <c r="YD699"/>
      <c r="YE699"/>
      <c r="YF699"/>
      <c r="YG699"/>
      <c r="YH699"/>
      <c r="YI699"/>
      <c r="YJ699"/>
      <c r="YK699"/>
      <c r="YL699"/>
      <c r="YM699"/>
      <c r="YN699"/>
      <c r="YO699"/>
      <c r="YP699"/>
      <c r="YQ699"/>
      <c r="YR699"/>
      <c r="YS699"/>
      <c r="YT699"/>
      <c r="YU699"/>
      <c r="YV699"/>
      <c r="YW699"/>
      <c r="YX699"/>
      <c r="YY699"/>
      <c r="YZ699"/>
      <c r="ZA699"/>
      <c r="ZB699"/>
      <c r="ZC699"/>
      <c r="ZD699"/>
      <c r="ZE699"/>
      <c r="ZF699"/>
      <c r="ZG699"/>
      <c r="ZH699"/>
      <c r="ZI699"/>
      <c r="ZJ699"/>
      <c r="ZK699"/>
      <c r="ZL699"/>
      <c r="ZM699"/>
      <c r="ZN699"/>
      <c r="ZO699"/>
      <c r="ZP699"/>
      <c r="ZQ699"/>
      <c r="ZR699"/>
      <c r="ZS699"/>
      <c r="ZT699"/>
      <c r="ZU699"/>
      <c r="ZV699"/>
      <c r="ZW699"/>
      <c r="ZX699"/>
      <c r="ZY699"/>
      <c r="ZZ699"/>
      <c r="AAA699"/>
      <c r="AAB699"/>
      <c r="AAC699"/>
      <c r="AAD699"/>
      <c r="AAE699"/>
      <c r="AAF699"/>
      <c r="AAG699"/>
      <c r="AAH699"/>
      <c r="AAI699"/>
      <c r="AAJ699"/>
      <c r="AAK699"/>
      <c r="AAL699"/>
      <c r="AAM699"/>
      <c r="AAN699"/>
      <c r="AAO699"/>
      <c r="AAP699"/>
      <c r="AAQ699"/>
      <c r="AAR699"/>
      <c r="AAS699"/>
      <c r="AAT699"/>
      <c r="AAU699"/>
      <c r="AAV699"/>
      <c r="AAW699"/>
      <c r="AAX699"/>
      <c r="AAY699"/>
      <c r="AAZ699"/>
      <c r="ABA699"/>
      <c r="ABB699"/>
      <c r="ABC699"/>
      <c r="ABD699"/>
      <c r="ABE699"/>
      <c r="ABF699"/>
      <c r="ABG699"/>
      <c r="ABH699"/>
      <c r="ABI699"/>
      <c r="ABJ699"/>
      <c r="ABK699"/>
      <c r="ABL699"/>
      <c r="ABM699"/>
      <c r="ABN699"/>
      <c r="ABO699"/>
      <c r="ABP699"/>
      <c r="ABQ699"/>
      <c r="ABR699"/>
      <c r="ABS699"/>
      <c r="ABT699"/>
      <c r="ABU699"/>
      <c r="ABV699"/>
      <c r="ABW699"/>
      <c r="ABX699"/>
      <c r="ABY699"/>
      <c r="ABZ699"/>
      <c r="ACA699"/>
      <c r="ACB699"/>
      <c r="ACC699"/>
      <c r="ACD699"/>
      <c r="ACE699"/>
      <c r="ACF699"/>
      <c r="ACG699"/>
      <c r="ACH699"/>
      <c r="ACI699"/>
      <c r="ACJ699"/>
      <c r="ACK699"/>
      <c r="ACL699"/>
      <c r="ACM699"/>
      <c r="ACN699"/>
      <c r="ACO699"/>
      <c r="ACP699"/>
      <c r="ACQ699"/>
      <c r="ACR699"/>
      <c r="ACS699"/>
      <c r="ACT699"/>
      <c r="ACU699"/>
      <c r="ACV699"/>
      <c r="ACW699"/>
      <c r="ACX699"/>
      <c r="ACY699"/>
      <c r="ACZ699"/>
      <c r="ADA699"/>
      <c r="ADB699"/>
      <c r="ADC699"/>
      <c r="ADD699"/>
      <c r="ADE699"/>
      <c r="ADF699"/>
      <c r="ADG699"/>
      <c r="ADH699"/>
      <c r="ADI699"/>
      <c r="ADJ699"/>
      <c r="ADK699"/>
      <c r="ADL699"/>
      <c r="ADM699"/>
      <c r="ADN699"/>
      <c r="ADO699"/>
      <c r="ADP699"/>
      <c r="ADQ699"/>
      <c r="ADR699"/>
      <c r="ADS699"/>
      <c r="ADT699"/>
      <c r="ADU699"/>
      <c r="ADV699"/>
      <c r="ADW699"/>
      <c r="ADX699"/>
      <c r="ADY699"/>
      <c r="ADZ699"/>
      <c r="AEA699"/>
      <c r="AEB699"/>
      <c r="AEC699"/>
      <c r="AED699"/>
      <c r="AEE699"/>
      <c r="AEF699"/>
      <c r="AEG699"/>
      <c r="AEH699"/>
      <c r="AEI699"/>
      <c r="AEJ699"/>
      <c r="AEK699"/>
      <c r="AEL699"/>
      <c r="AEM699"/>
      <c r="AEN699"/>
      <c r="AEO699"/>
      <c r="AEP699"/>
      <c r="AEQ699"/>
      <c r="AER699"/>
      <c r="AES699"/>
      <c r="AET699"/>
      <c r="AEU699"/>
      <c r="AEV699"/>
      <c r="AEW699"/>
      <c r="AEX699"/>
      <c r="AEY699"/>
      <c r="AEZ699"/>
      <c r="AFA699"/>
      <c r="AFB699"/>
      <c r="AFC699"/>
      <c r="AFD699"/>
      <c r="AFE699"/>
      <c r="AFF699"/>
      <c r="AFG699"/>
      <c r="AFH699"/>
      <c r="AFI699"/>
      <c r="AFJ699"/>
      <c r="AFK699"/>
      <c r="AFL699"/>
      <c r="AFM699"/>
      <c r="AFN699"/>
      <c r="AFO699"/>
      <c r="AFP699"/>
      <c r="AFQ699"/>
      <c r="AFR699"/>
      <c r="AFS699"/>
      <c r="AFT699"/>
      <c r="AFU699"/>
      <c r="AFV699"/>
      <c r="AFW699"/>
      <c r="AFX699"/>
      <c r="AFY699"/>
      <c r="AFZ699"/>
      <c r="AGA699"/>
      <c r="AGB699"/>
      <c r="AGC699"/>
      <c r="AGD699"/>
      <c r="AGE699"/>
      <c r="AGF699"/>
      <c r="AGG699"/>
      <c r="AGH699"/>
      <c r="AGI699"/>
      <c r="AGJ699"/>
      <c r="AGK699"/>
      <c r="AGL699"/>
      <c r="AGM699"/>
      <c r="AGN699"/>
      <c r="AGO699"/>
      <c r="AGP699"/>
      <c r="AGQ699"/>
      <c r="AGR699"/>
      <c r="AGS699"/>
      <c r="AGT699"/>
      <c r="AGU699"/>
      <c r="AGV699"/>
      <c r="AGW699"/>
      <c r="AGX699"/>
      <c r="AGY699"/>
      <c r="AGZ699"/>
      <c r="AHA699"/>
      <c r="AHB699"/>
      <c r="AHC699"/>
      <c r="AHD699"/>
      <c r="AHE699"/>
      <c r="AHF699"/>
      <c r="AHG699"/>
      <c r="AHH699"/>
      <c r="AHI699"/>
      <c r="AHJ699"/>
      <c r="AHK699"/>
      <c r="AHL699"/>
      <c r="AHM699"/>
      <c r="AHN699"/>
      <c r="AHO699"/>
      <c r="AHP699"/>
      <c r="AHQ699"/>
      <c r="AHR699"/>
      <c r="AHS699"/>
      <c r="AHT699"/>
      <c r="AHU699"/>
      <c r="AHV699"/>
      <c r="AHW699"/>
      <c r="AHX699"/>
      <c r="AHY699"/>
      <c r="AHZ699"/>
      <c r="AIA699"/>
      <c r="AIB699"/>
      <c r="AIC699"/>
      <c r="AID699"/>
      <c r="AIE699"/>
      <c r="AIF699"/>
      <c r="AIG699"/>
      <c r="AIH699"/>
      <c r="AII699"/>
      <c r="AIJ699"/>
      <c r="AIK699"/>
      <c r="AIL699"/>
      <c r="AIM699"/>
      <c r="AIN699"/>
      <c r="AIO699"/>
      <c r="AIP699"/>
      <c r="AIQ699"/>
      <c r="AIR699"/>
      <c r="AIS699"/>
      <c r="AIT699"/>
      <c r="AIU699"/>
      <c r="AIV699"/>
      <c r="AIW699"/>
      <c r="AIX699"/>
      <c r="AIY699"/>
      <c r="AIZ699"/>
      <c r="AJA699"/>
      <c r="AJB699"/>
      <c r="AJC699"/>
      <c r="AJD699"/>
      <c r="AJE699"/>
      <c r="AJF699"/>
      <c r="AJG699"/>
      <c r="AJH699"/>
      <c r="AJI699"/>
      <c r="AJJ699"/>
      <c r="AJK699"/>
      <c r="AJL699"/>
      <c r="AJM699"/>
      <c r="AJN699"/>
      <c r="AJO699"/>
      <c r="AJP699"/>
      <c r="AJQ699"/>
      <c r="AJR699"/>
      <c r="AJS699"/>
      <c r="AJT699"/>
      <c r="AJU699"/>
      <c r="AJV699"/>
      <c r="AJW699"/>
      <c r="AJX699"/>
      <c r="AJY699"/>
      <c r="AJZ699"/>
      <c r="AKA699"/>
      <c r="AKB699"/>
      <c r="AKC699"/>
      <c r="AKD699"/>
      <c r="AKE699"/>
      <c r="AKF699"/>
      <c r="AKG699"/>
      <c r="AKH699"/>
      <c r="AKI699"/>
      <c r="AKJ699"/>
      <c r="AKK699"/>
      <c r="AKL699"/>
      <c r="AKM699"/>
      <c r="AKN699"/>
      <c r="AKO699"/>
      <c r="AKP699"/>
      <c r="AKQ699"/>
      <c r="AKR699"/>
      <c r="AKS699"/>
      <c r="AKT699"/>
      <c r="AKU699"/>
      <c r="AKV699"/>
      <c r="AKW699"/>
      <c r="AKX699"/>
      <c r="AKY699"/>
      <c r="AKZ699"/>
      <c r="ALA699"/>
      <c r="ALB699"/>
      <c r="ALC699"/>
      <c r="ALD699"/>
      <c r="ALE699"/>
      <c r="ALF699"/>
      <c r="ALG699"/>
      <c r="ALH699"/>
      <c r="ALI699"/>
      <c r="ALJ699"/>
      <c r="ALK699"/>
      <c r="ALL699"/>
      <c r="ALM699"/>
      <c r="ALN699"/>
      <c r="ALO699"/>
      <c r="ALP699"/>
      <c r="ALQ699"/>
      <c r="ALR699"/>
      <c r="ALS699"/>
      <c r="ALT699"/>
      <c r="ALU699"/>
      <c r="ALV699"/>
      <c r="ALW699"/>
      <c r="ALX699"/>
      <c r="ALY699"/>
      <c r="ALZ699"/>
      <c r="AMA699"/>
      <c r="AMB699"/>
      <c r="AMC699"/>
      <c r="AMD699"/>
      <c r="AME699"/>
      <c r="AMF699"/>
      <c r="AMG699"/>
      <c r="AMH699"/>
      <c r="AMI699"/>
      <c r="AMJ699"/>
    </row>
    <row r="700" spans="1:1024" ht="20" customHeight="1" x14ac:dyDescent="0.2">
      <c r="A700"/>
      <c r="B700"/>
      <c r="C700"/>
      <c r="D700"/>
      <c r="E700" s="2"/>
      <c r="F700" s="2"/>
      <c r="G700" s="271"/>
      <c r="H700" s="24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c r="IW700"/>
      <c r="IX700"/>
      <c r="IY700"/>
      <c r="IZ700"/>
      <c r="JA700"/>
      <c r="JB700"/>
      <c r="JC700"/>
      <c r="JD700"/>
      <c r="JE700"/>
      <c r="JF700"/>
      <c r="JG700"/>
      <c r="JH700"/>
      <c r="JI700"/>
      <c r="JJ700"/>
      <c r="JK700"/>
      <c r="JL700"/>
      <c r="JM700"/>
      <c r="JN700"/>
      <c r="JO700"/>
      <c r="JP700"/>
      <c r="JQ700"/>
      <c r="JR700"/>
      <c r="JS700"/>
      <c r="JT700"/>
      <c r="JU700"/>
      <c r="JV700"/>
      <c r="JW700"/>
      <c r="JX700"/>
      <c r="JY700"/>
      <c r="JZ700"/>
      <c r="KA700"/>
      <c r="KB700"/>
      <c r="KC700"/>
      <c r="KD700"/>
      <c r="KE700"/>
      <c r="KF700"/>
      <c r="KG700"/>
      <c r="KH700"/>
      <c r="KI700"/>
      <c r="KJ700"/>
      <c r="KK700"/>
      <c r="KL700"/>
      <c r="KM700"/>
      <c r="KN700"/>
      <c r="KO700"/>
      <c r="KP700"/>
      <c r="KQ700"/>
      <c r="KR700"/>
      <c r="KS700"/>
      <c r="KT700"/>
      <c r="KU700"/>
      <c r="KV700"/>
      <c r="KW700"/>
      <c r="KX700"/>
      <c r="KY700"/>
      <c r="KZ700"/>
      <c r="LA700"/>
      <c r="LB700"/>
      <c r="LC700"/>
      <c r="LD700"/>
      <c r="LE700"/>
      <c r="LF700"/>
      <c r="LG700"/>
      <c r="LH700"/>
      <c r="LI700"/>
      <c r="LJ700"/>
      <c r="LK700"/>
      <c r="LL700"/>
      <c r="LM700"/>
      <c r="LN700"/>
      <c r="LO700"/>
      <c r="LP700"/>
      <c r="LQ700"/>
      <c r="LR700"/>
      <c r="LS700"/>
      <c r="LT700"/>
      <c r="LU700"/>
      <c r="LV700"/>
      <c r="LW700"/>
      <c r="LX700"/>
      <c r="LY700"/>
      <c r="LZ700"/>
      <c r="MA700"/>
      <c r="MB700"/>
      <c r="MC700"/>
      <c r="MD700"/>
      <c r="ME700"/>
      <c r="MF700"/>
      <c r="MG700"/>
      <c r="MH700"/>
      <c r="MI700"/>
      <c r="MJ700"/>
      <c r="MK700"/>
      <c r="ML700"/>
      <c r="MM700"/>
      <c r="MN700"/>
      <c r="MO700"/>
      <c r="MP700"/>
      <c r="MQ700"/>
      <c r="MR700"/>
      <c r="MS700"/>
      <c r="MT700"/>
      <c r="MU700"/>
      <c r="MV700"/>
      <c r="MW700"/>
      <c r="MX700"/>
      <c r="MY700"/>
      <c r="MZ700"/>
      <c r="NA700"/>
      <c r="NB700"/>
      <c r="NC700"/>
      <c r="ND700"/>
      <c r="NE700"/>
      <c r="NF700"/>
      <c r="NG700"/>
      <c r="NH700"/>
      <c r="NI700"/>
      <c r="NJ700"/>
      <c r="NK700"/>
      <c r="NL700"/>
      <c r="NM700"/>
      <c r="NN700"/>
      <c r="NO700"/>
      <c r="NP700"/>
      <c r="NQ700"/>
      <c r="NR700"/>
      <c r="NS700"/>
      <c r="NT700"/>
      <c r="NU700"/>
      <c r="NV700"/>
      <c r="NW700"/>
      <c r="NX700"/>
      <c r="NY700"/>
      <c r="NZ700"/>
      <c r="OA700"/>
      <c r="OB700"/>
      <c r="OC700"/>
      <c r="OD700"/>
      <c r="OE700"/>
      <c r="OF700"/>
      <c r="OG700"/>
      <c r="OH700"/>
      <c r="OI700"/>
      <c r="OJ700"/>
      <c r="OK700"/>
      <c r="OL700"/>
      <c r="OM700"/>
      <c r="ON700"/>
      <c r="OO700"/>
      <c r="OP700"/>
      <c r="OQ700"/>
      <c r="OR700"/>
      <c r="OS700"/>
      <c r="OT700"/>
      <c r="OU700"/>
      <c r="OV700"/>
      <c r="OW700"/>
      <c r="OX700"/>
      <c r="OY700"/>
      <c r="OZ700"/>
      <c r="PA700"/>
      <c r="PB700"/>
      <c r="PC700"/>
      <c r="PD700"/>
      <c r="PE700"/>
      <c r="PF700"/>
      <c r="PG700"/>
      <c r="PH700"/>
      <c r="PI700"/>
      <c r="PJ700"/>
      <c r="PK700"/>
      <c r="PL700"/>
      <c r="PM700"/>
      <c r="PN700"/>
      <c r="PO700"/>
      <c r="PP700"/>
      <c r="PQ700"/>
      <c r="PR700"/>
      <c r="PS700"/>
      <c r="PT700"/>
      <c r="PU700"/>
      <c r="PV700"/>
      <c r="PW700"/>
      <c r="PX700"/>
      <c r="PY700"/>
      <c r="PZ700"/>
      <c r="QA700"/>
      <c r="QB700"/>
      <c r="QC700"/>
      <c r="QD700"/>
      <c r="QE700"/>
      <c r="QF700"/>
      <c r="QG700"/>
      <c r="QH700"/>
      <c r="QI700"/>
      <c r="QJ700"/>
      <c r="QK700"/>
      <c r="QL700"/>
      <c r="QM700"/>
      <c r="QN700"/>
      <c r="QO700"/>
      <c r="QP700"/>
      <c r="QQ700"/>
      <c r="QR700"/>
      <c r="QS700"/>
      <c r="QT700"/>
      <c r="QU700"/>
      <c r="QV700"/>
      <c r="QW700"/>
      <c r="QX700"/>
      <c r="QY700"/>
      <c r="QZ700"/>
      <c r="RA700"/>
      <c r="RB700"/>
      <c r="RC700"/>
      <c r="RD700"/>
      <c r="RE700"/>
      <c r="RF700"/>
      <c r="RG700"/>
      <c r="RH700"/>
      <c r="RI700"/>
      <c r="RJ700"/>
      <c r="RK700"/>
      <c r="RL700"/>
      <c r="RM700"/>
      <c r="RN700"/>
      <c r="RO700"/>
      <c r="RP700"/>
      <c r="RQ700"/>
      <c r="RR700"/>
      <c r="RS700"/>
      <c r="RT700"/>
      <c r="RU700"/>
      <c r="RV700"/>
      <c r="RW700"/>
      <c r="RX700"/>
      <c r="RY700"/>
      <c r="RZ700"/>
      <c r="SA700"/>
      <c r="SB700"/>
      <c r="SC700"/>
      <c r="SD700"/>
      <c r="SE700"/>
      <c r="SF700"/>
      <c r="SG700"/>
      <c r="SH700"/>
      <c r="SI700"/>
      <c r="SJ700"/>
      <c r="SK700"/>
      <c r="SL700"/>
      <c r="SM700"/>
      <c r="SN700"/>
      <c r="SO700"/>
      <c r="SP700"/>
      <c r="SQ700"/>
      <c r="SR700"/>
      <c r="SS700"/>
      <c r="ST700"/>
      <c r="SU700"/>
      <c r="SV700"/>
      <c r="SW700"/>
      <c r="SX700"/>
      <c r="SY700"/>
      <c r="SZ700"/>
      <c r="TA700"/>
      <c r="TB700"/>
      <c r="TC700"/>
      <c r="TD700"/>
      <c r="TE700"/>
      <c r="TF700"/>
      <c r="TG700"/>
      <c r="TH700"/>
      <c r="TI700"/>
      <c r="TJ700"/>
      <c r="TK700"/>
      <c r="TL700"/>
      <c r="TM700"/>
      <c r="TN700"/>
      <c r="TO700"/>
      <c r="TP700"/>
      <c r="TQ700"/>
      <c r="TR700"/>
      <c r="TS700"/>
      <c r="TT700"/>
      <c r="TU700"/>
      <c r="TV700"/>
      <c r="TW700"/>
      <c r="TX700"/>
      <c r="TY700"/>
      <c r="TZ700"/>
      <c r="UA700"/>
      <c r="UB700"/>
      <c r="UC700"/>
      <c r="UD700"/>
      <c r="UE700"/>
      <c r="UF700"/>
      <c r="UG700"/>
      <c r="UH700"/>
      <c r="UI700"/>
      <c r="UJ700"/>
      <c r="UK700"/>
      <c r="UL700"/>
      <c r="UM700"/>
      <c r="UN700"/>
      <c r="UO700"/>
      <c r="UP700"/>
      <c r="UQ700"/>
      <c r="UR700"/>
      <c r="US700"/>
      <c r="UT700"/>
      <c r="UU700"/>
      <c r="UV700"/>
      <c r="UW700"/>
      <c r="UX700"/>
      <c r="UY700"/>
      <c r="UZ700"/>
      <c r="VA700"/>
      <c r="VB700"/>
      <c r="VC700"/>
      <c r="VD700"/>
      <c r="VE700"/>
      <c r="VF700"/>
      <c r="VG700"/>
      <c r="VH700"/>
      <c r="VI700"/>
      <c r="VJ700"/>
      <c r="VK700"/>
      <c r="VL700"/>
      <c r="VM700"/>
      <c r="VN700"/>
      <c r="VO700"/>
      <c r="VP700"/>
      <c r="VQ700"/>
      <c r="VR700"/>
      <c r="VS700"/>
      <c r="VT700"/>
      <c r="VU700"/>
      <c r="VV700"/>
      <c r="VW700"/>
      <c r="VX700"/>
      <c r="VY700"/>
      <c r="VZ700"/>
      <c r="WA700"/>
      <c r="WB700"/>
      <c r="WC700"/>
      <c r="WD700"/>
      <c r="WE700"/>
      <c r="WF700"/>
      <c r="WG700"/>
      <c r="WH700"/>
      <c r="WI700"/>
      <c r="WJ700"/>
      <c r="WK700"/>
      <c r="WL700"/>
      <c r="WM700"/>
      <c r="WN700"/>
      <c r="WO700"/>
      <c r="WP700"/>
      <c r="WQ700"/>
      <c r="WR700"/>
      <c r="WS700"/>
      <c r="WT700"/>
      <c r="WU700"/>
      <c r="WV700"/>
      <c r="WW700"/>
      <c r="WX700"/>
      <c r="WY700"/>
      <c r="WZ700"/>
      <c r="XA700"/>
      <c r="XB700"/>
      <c r="XC700"/>
      <c r="XD700"/>
      <c r="XE700"/>
      <c r="XF700"/>
      <c r="XG700"/>
      <c r="XH700"/>
      <c r="XI700"/>
      <c r="XJ700"/>
      <c r="XK700"/>
      <c r="XL700"/>
      <c r="XM700"/>
      <c r="XN700"/>
      <c r="XO700"/>
      <c r="XP700"/>
      <c r="XQ700"/>
      <c r="XR700"/>
      <c r="XS700"/>
      <c r="XT700"/>
      <c r="XU700"/>
      <c r="XV700"/>
      <c r="XW700"/>
      <c r="XX700"/>
      <c r="XY700"/>
      <c r="XZ700"/>
      <c r="YA700"/>
      <c r="YB700"/>
      <c r="YC700"/>
      <c r="YD700"/>
      <c r="YE700"/>
      <c r="YF700"/>
      <c r="YG700"/>
      <c r="YH700"/>
      <c r="YI700"/>
      <c r="YJ700"/>
      <c r="YK700"/>
      <c r="YL700"/>
      <c r="YM700"/>
      <c r="YN700"/>
      <c r="YO700"/>
      <c r="YP700"/>
      <c r="YQ700"/>
      <c r="YR700"/>
      <c r="YS700"/>
      <c r="YT700"/>
      <c r="YU700"/>
      <c r="YV700"/>
      <c r="YW700"/>
      <c r="YX700"/>
      <c r="YY700"/>
      <c r="YZ700"/>
      <c r="ZA700"/>
      <c r="ZB700"/>
      <c r="ZC700"/>
      <c r="ZD700"/>
      <c r="ZE700"/>
      <c r="ZF700"/>
      <c r="ZG700"/>
      <c r="ZH700"/>
      <c r="ZI700"/>
      <c r="ZJ700"/>
      <c r="ZK700"/>
      <c r="ZL700"/>
      <c r="ZM700"/>
      <c r="ZN700"/>
      <c r="ZO700"/>
      <c r="ZP700"/>
      <c r="ZQ700"/>
      <c r="ZR700"/>
      <c r="ZS700"/>
      <c r="ZT700"/>
      <c r="ZU700"/>
      <c r="ZV700"/>
      <c r="ZW700"/>
      <c r="ZX700"/>
      <c r="ZY700"/>
      <c r="ZZ700"/>
      <c r="AAA700"/>
      <c r="AAB700"/>
      <c r="AAC700"/>
      <c r="AAD700"/>
      <c r="AAE700"/>
      <c r="AAF700"/>
      <c r="AAG700"/>
      <c r="AAH700"/>
      <c r="AAI700"/>
      <c r="AAJ700"/>
      <c r="AAK700"/>
      <c r="AAL700"/>
      <c r="AAM700"/>
      <c r="AAN700"/>
      <c r="AAO700"/>
      <c r="AAP700"/>
      <c r="AAQ700"/>
      <c r="AAR700"/>
      <c r="AAS700"/>
      <c r="AAT700"/>
      <c r="AAU700"/>
      <c r="AAV700"/>
      <c r="AAW700"/>
      <c r="AAX700"/>
      <c r="AAY700"/>
      <c r="AAZ700"/>
      <c r="ABA700"/>
      <c r="ABB700"/>
      <c r="ABC700"/>
      <c r="ABD700"/>
      <c r="ABE700"/>
      <c r="ABF700"/>
      <c r="ABG700"/>
      <c r="ABH700"/>
      <c r="ABI700"/>
      <c r="ABJ700"/>
      <c r="ABK700"/>
      <c r="ABL700"/>
      <c r="ABM700"/>
      <c r="ABN700"/>
      <c r="ABO700"/>
      <c r="ABP700"/>
      <c r="ABQ700"/>
      <c r="ABR700"/>
      <c r="ABS700"/>
      <c r="ABT700"/>
      <c r="ABU700"/>
      <c r="ABV700"/>
      <c r="ABW700"/>
      <c r="ABX700"/>
      <c r="ABY700"/>
      <c r="ABZ700"/>
      <c r="ACA700"/>
      <c r="ACB700"/>
      <c r="ACC700"/>
      <c r="ACD700"/>
      <c r="ACE700"/>
      <c r="ACF700"/>
      <c r="ACG700"/>
      <c r="ACH700"/>
      <c r="ACI700"/>
      <c r="ACJ700"/>
      <c r="ACK700"/>
      <c r="ACL700"/>
      <c r="ACM700"/>
      <c r="ACN700"/>
      <c r="ACO700"/>
      <c r="ACP700"/>
      <c r="ACQ700"/>
      <c r="ACR700"/>
      <c r="ACS700"/>
      <c r="ACT700"/>
      <c r="ACU700"/>
      <c r="ACV700"/>
      <c r="ACW700"/>
      <c r="ACX700"/>
      <c r="ACY700"/>
      <c r="ACZ700"/>
      <c r="ADA700"/>
      <c r="ADB700"/>
      <c r="ADC700"/>
      <c r="ADD700"/>
      <c r="ADE700"/>
      <c r="ADF700"/>
      <c r="ADG700"/>
      <c r="ADH700"/>
      <c r="ADI700"/>
      <c r="ADJ700"/>
      <c r="ADK700"/>
      <c r="ADL700"/>
      <c r="ADM700"/>
      <c r="ADN700"/>
      <c r="ADO700"/>
      <c r="ADP700"/>
      <c r="ADQ700"/>
      <c r="ADR700"/>
      <c r="ADS700"/>
      <c r="ADT700"/>
      <c r="ADU700"/>
      <c r="ADV700"/>
      <c r="ADW700"/>
      <c r="ADX700"/>
      <c r="ADY700"/>
      <c r="ADZ700"/>
      <c r="AEA700"/>
      <c r="AEB700"/>
      <c r="AEC700"/>
      <c r="AED700"/>
      <c r="AEE700"/>
      <c r="AEF700"/>
      <c r="AEG700"/>
      <c r="AEH700"/>
      <c r="AEI700"/>
      <c r="AEJ700"/>
      <c r="AEK700"/>
      <c r="AEL700"/>
      <c r="AEM700"/>
      <c r="AEN700"/>
      <c r="AEO700"/>
      <c r="AEP700"/>
      <c r="AEQ700"/>
      <c r="AER700"/>
      <c r="AES700"/>
      <c r="AET700"/>
      <c r="AEU700"/>
      <c r="AEV700"/>
      <c r="AEW700"/>
      <c r="AEX700"/>
      <c r="AEY700"/>
      <c r="AEZ700"/>
      <c r="AFA700"/>
      <c r="AFB700"/>
      <c r="AFC700"/>
      <c r="AFD700"/>
      <c r="AFE700"/>
      <c r="AFF700"/>
      <c r="AFG700"/>
      <c r="AFH700"/>
      <c r="AFI700"/>
      <c r="AFJ700"/>
      <c r="AFK700"/>
      <c r="AFL700"/>
      <c r="AFM700"/>
      <c r="AFN700"/>
      <c r="AFO700"/>
      <c r="AFP700"/>
      <c r="AFQ700"/>
      <c r="AFR700"/>
      <c r="AFS700"/>
      <c r="AFT700"/>
      <c r="AFU700"/>
      <c r="AFV700"/>
      <c r="AFW700"/>
      <c r="AFX700"/>
      <c r="AFY700"/>
      <c r="AFZ700"/>
      <c r="AGA700"/>
      <c r="AGB700"/>
      <c r="AGC700"/>
      <c r="AGD700"/>
      <c r="AGE700"/>
      <c r="AGF700"/>
      <c r="AGG700"/>
      <c r="AGH700"/>
      <c r="AGI700"/>
      <c r="AGJ700"/>
      <c r="AGK700"/>
      <c r="AGL700"/>
      <c r="AGM700"/>
      <c r="AGN700"/>
      <c r="AGO700"/>
      <c r="AGP700"/>
      <c r="AGQ700"/>
      <c r="AGR700"/>
      <c r="AGS700"/>
      <c r="AGT700"/>
      <c r="AGU700"/>
      <c r="AGV700"/>
      <c r="AGW700"/>
      <c r="AGX700"/>
      <c r="AGY700"/>
      <c r="AGZ700"/>
      <c r="AHA700"/>
      <c r="AHB700"/>
      <c r="AHC700"/>
      <c r="AHD700"/>
      <c r="AHE700"/>
      <c r="AHF700"/>
      <c r="AHG700"/>
      <c r="AHH700"/>
      <c r="AHI700"/>
      <c r="AHJ700"/>
      <c r="AHK700"/>
      <c r="AHL700"/>
      <c r="AHM700"/>
      <c r="AHN700"/>
      <c r="AHO700"/>
      <c r="AHP700"/>
      <c r="AHQ700"/>
      <c r="AHR700"/>
      <c r="AHS700"/>
      <c r="AHT700"/>
      <c r="AHU700"/>
      <c r="AHV700"/>
      <c r="AHW700"/>
      <c r="AHX700"/>
      <c r="AHY700"/>
      <c r="AHZ700"/>
      <c r="AIA700"/>
      <c r="AIB700"/>
      <c r="AIC700"/>
      <c r="AID700"/>
      <c r="AIE700"/>
      <c r="AIF700"/>
      <c r="AIG700"/>
      <c r="AIH700"/>
      <c r="AII700"/>
      <c r="AIJ700"/>
      <c r="AIK700"/>
      <c r="AIL700"/>
      <c r="AIM700"/>
      <c r="AIN700"/>
      <c r="AIO700"/>
      <c r="AIP700"/>
      <c r="AIQ700"/>
      <c r="AIR700"/>
      <c r="AIS700"/>
      <c r="AIT700"/>
      <c r="AIU700"/>
      <c r="AIV700"/>
      <c r="AIW700"/>
      <c r="AIX700"/>
      <c r="AIY700"/>
      <c r="AIZ700"/>
      <c r="AJA700"/>
      <c r="AJB700"/>
      <c r="AJC700"/>
      <c r="AJD700"/>
      <c r="AJE700"/>
      <c r="AJF700"/>
      <c r="AJG700"/>
      <c r="AJH700"/>
      <c r="AJI700"/>
      <c r="AJJ700"/>
      <c r="AJK700"/>
      <c r="AJL700"/>
      <c r="AJM700"/>
      <c r="AJN700"/>
      <c r="AJO700"/>
      <c r="AJP700"/>
      <c r="AJQ700"/>
      <c r="AJR700"/>
      <c r="AJS700"/>
      <c r="AJT700"/>
      <c r="AJU700"/>
      <c r="AJV700"/>
      <c r="AJW700"/>
      <c r="AJX700"/>
      <c r="AJY700"/>
      <c r="AJZ700"/>
      <c r="AKA700"/>
      <c r="AKB700"/>
      <c r="AKC700"/>
      <c r="AKD700"/>
      <c r="AKE700"/>
      <c r="AKF700"/>
      <c r="AKG700"/>
      <c r="AKH700"/>
      <c r="AKI700"/>
      <c r="AKJ700"/>
      <c r="AKK700"/>
      <c r="AKL700"/>
      <c r="AKM700"/>
      <c r="AKN700"/>
      <c r="AKO700"/>
      <c r="AKP700"/>
      <c r="AKQ700"/>
      <c r="AKR700"/>
      <c r="AKS700"/>
      <c r="AKT700"/>
      <c r="AKU700"/>
      <c r="AKV700"/>
      <c r="AKW700"/>
      <c r="AKX700"/>
      <c r="AKY700"/>
      <c r="AKZ700"/>
      <c r="ALA700"/>
      <c r="ALB700"/>
      <c r="ALC700"/>
      <c r="ALD700"/>
      <c r="ALE700"/>
      <c r="ALF700"/>
      <c r="ALG700"/>
      <c r="ALH700"/>
      <c r="ALI700"/>
      <c r="ALJ700"/>
      <c r="ALK700"/>
      <c r="ALL700"/>
      <c r="ALM700"/>
      <c r="ALN700"/>
      <c r="ALO700"/>
      <c r="ALP700"/>
      <c r="ALQ700"/>
      <c r="ALR700"/>
      <c r="ALS700"/>
      <c r="ALT700"/>
      <c r="ALU700"/>
      <c r="ALV700"/>
      <c r="ALW700"/>
      <c r="ALX700"/>
      <c r="ALY700"/>
      <c r="ALZ700"/>
      <c r="AMA700"/>
      <c r="AMB700"/>
      <c r="AMC700"/>
      <c r="AMD700"/>
      <c r="AME700"/>
      <c r="AMF700"/>
      <c r="AMG700"/>
      <c r="AMH700"/>
      <c r="AMI700"/>
      <c r="AMJ700"/>
    </row>
    <row r="701" spans="1:1024" ht="20" customHeight="1" x14ac:dyDescent="0.2">
      <c r="A701"/>
      <c r="B701"/>
      <c r="C701"/>
      <c r="D701"/>
      <c r="E701" s="2"/>
      <c r="F701" s="2"/>
      <c r="G701" s="271"/>
      <c r="H701" s="240"/>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c r="IW701"/>
      <c r="IX701"/>
      <c r="IY701"/>
      <c r="IZ701"/>
      <c r="JA701"/>
      <c r="JB701"/>
      <c r="JC701"/>
      <c r="JD701"/>
      <c r="JE701"/>
      <c r="JF701"/>
      <c r="JG701"/>
      <c r="JH701"/>
      <c r="JI701"/>
      <c r="JJ701"/>
      <c r="JK701"/>
      <c r="JL701"/>
      <c r="JM701"/>
      <c r="JN701"/>
      <c r="JO701"/>
      <c r="JP701"/>
      <c r="JQ701"/>
      <c r="JR701"/>
      <c r="JS701"/>
      <c r="JT701"/>
      <c r="JU701"/>
      <c r="JV701"/>
      <c r="JW701"/>
      <c r="JX701"/>
      <c r="JY701"/>
      <c r="JZ701"/>
      <c r="KA701"/>
      <c r="KB701"/>
      <c r="KC701"/>
      <c r="KD701"/>
      <c r="KE701"/>
      <c r="KF701"/>
      <c r="KG701"/>
      <c r="KH701"/>
      <c r="KI701"/>
      <c r="KJ701"/>
      <c r="KK701"/>
      <c r="KL701"/>
      <c r="KM701"/>
      <c r="KN701"/>
      <c r="KO701"/>
      <c r="KP701"/>
      <c r="KQ701"/>
      <c r="KR701"/>
      <c r="KS701"/>
      <c r="KT701"/>
      <c r="KU701"/>
      <c r="KV701"/>
      <c r="KW701"/>
      <c r="KX701"/>
      <c r="KY701"/>
      <c r="KZ701"/>
      <c r="LA701"/>
      <c r="LB701"/>
      <c r="LC701"/>
      <c r="LD701"/>
      <c r="LE701"/>
      <c r="LF701"/>
      <c r="LG701"/>
      <c r="LH701"/>
      <c r="LI701"/>
      <c r="LJ701"/>
      <c r="LK701"/>
      <c r="LL701"/>
      <c r="LM701"/>
      <c r="LN701"/>
      <c r="LO701"/>
      <c r="LP701"/>
      <c r="LQ701"/>
      <c r="LR701"/>
      <c r="LS701"/>
      <c r="LT701"/>
      <c r="LU701"/>
      <c r="LV701"/>
      <c r="LW701"/>
      <c r="LX701"/>
      <c r="LY701"/>
      <c r="LZ701"/>
      <c r="MA701"/>
      <c r="MB701"/>
      <c r="MC701"/>
      <c r="MD701"/>
      <c r="ME701"/>
      <c r="MF701"/>
      <c r="MG701"/>
      <c r="MH701"/>
      <c r="MI701"/>
      <c r="MJ701"/>
      <c r="MK701"/>
      <c r="ML701"/>
      <c r="MM701"/>
      <c r="MN701"/>
      <c r="MO701"/>
      <c r="MP701"/>
      <c r="MQ701"/>
      <c r="MR701"/>
      <c r="MS701"/>
      <c r="MT701"/>
      <c r="MU701"/>
      <c r="MV701"/>
      <c r="MW701"/>
      <c r="MX701"/>
      <c r="MY701"/>
      <c r="MZ701"/>
      <c r="NA701"/>
      <c r="NB701"/>
      <c r="NC701"/>
      <c r="ND701"/>
      <c r="NE701"/>
      <c r="NF701"/>
      <c r="NG701"/>
      <c r="NH701"/>
      <c r="NI701"/>
      <c r="NJ701"/>
      <c r="NK701"/>
      <c r="NL701"/>
      <c r="NM701"/>
      <c r="NN701"/>
      <c r="NO701"/>
      <c r="NP701"/>
      <c r="NQ701"/>
      <c r="NR701"/>
      <c r="NS701"/>
      <c r="NT701"/>
      <c r="NU701"/>
      <c r="NV701"/>
      <c r="NW701"/>
      <c r="NX701"/>
      <c r="NY701"/>
      <c r="NZ701"/>
      <c r="OA701"/>
      <c r="OB701"/>
      <c r="OC701"/>
      <c r="OD701"/>
      <c r="OE701"/>
      <c r="OF701"/>
      <c r="OG701"/>
      <c r="OH701"/>
      <c r="OI701"/>
      <c r="OJ701"/>
      <c r="OK701"/>
      <c r="OL701"/>
      <c r="OM701"/>
      <c r="ON701"/>
      <c r="OO701"/>
      <c r="OP701"/>
      <c r="OQ701"/>
      <c r="OR701"/>
      <c r="OS701"/>
      <c r="OT701"/>
      <c r="OU701"/>
      <c r="OV701"/>
      <c r="OW701"/>
      <c r="OX701"/>
      <c r="OY701"/>
      <c r="OZ701"/>
      <c r="PA701"/>
      <c r="PB701"/>
      <c r="PC701"/>
      <c r="PD701"/>
      <c r="PE701"/>
      <c r="PF701"/>
      <c r="PG701"/>
      <c r="PH701"/>
      <c r="PI701"/>
      <c r="PJ701"/>
      <c r="PK701"/>
      <c r="PL701"/>
      <c r="PM701"/>
      <c r="PN701"/>
      <c r="PO701"/>
      <c r="PP701"/>
      <c r="PQ701"/>
      <c r="PR701"/>
      <c r="PS701"/>
      <c r="PT701"/>
      <c r="PU701"/>
      <c r="PV701"/>
      <c r="PW701"/>
      <c r="PX701"/>
      <c r="PY701"/>
      <c r="PZ701"/>
      <c r="QA701"/>
      <c r="QB701"/>
      <c r="QC701"/>
      <c r="QD701"/>
      <c r="QE701"/>
      <c r="QF701"/>
      <c r="QG701"/>
      <c r="QH701"/>
      <c r="QI701"/>
      <c r="QJ701"/>
      <c r="QK701"/>
      <c r="QL701"/>
      <c r="QM701"/>
      <c r="QN701"/>
      <c r="QO701"/>
      <c r="QP701"/>
      <c r="QQ701"/>
      <c r="QR701"/>
      <c r="QS701"/>
      <c r="QT701"/>
      <c r="QU701"/>
      <c r="QV701"/>
      <c r="QW701"/>
      <c r="QX701"/>
      <c r="QY701"/>
      <c r="QZ701"/>
      <c r="RA701"/>
      <c r="RB701"/>
      <c r="RC701"/>
      <c r="RD701"/>
      <c r="RE701"/>
      <c r="RF701"/>
      <c r="RG701"/>
      <c r="RH701"/>
      <c r="RI701"/>
      <c r="RJ701"/>
      <c r="RK701"/>
      <c r="RL701"/>
      <c r="RM701"/>
      <c r="RN701"/>
      <c r="RO701"/>
      <c r="RP701"/>
      <c r="RQ701"/>
      <c r="RR701"/>
      <c r="RS701"/>
      <c r="RT701"/>
      <c r="RU701"/>
      <c r="RV701"/>
      <c r="RW701"/>
      <c r="RX701"/>
      <c r="RY701"/>
      <c r="RZ701"/>
      <c r="SA701"/>
      <c r="SB701"/>
      <c r="SC701"/>
      <c r="SD701"/>
      <c r="SE701"/>
      <c r="SF701"/>
      <c r="SG701"/>
      <c r="SH701"/>
      <c r="SI701"/>
      <c r="SJ701"/>
      <c r="SK701"/>
      <c r="SL701"/>
      <c r="SM701"/>
      <c r="SN701"/>
      <c r="SO701"/>
      <c r="SP701"/>
      <c r="SQ701"/>
      <c r="SR701"/>
      <c r="SS701"/>
      <c r="ST701"/>
      <c r="SU701"/>
      <c r="SV701"/>
      <c r="SW701"/>
      <c r="SX701"/>
      <c r="SY701"/>
      <c r="SZ701"/>
      <c r="TA701"/>
      <c r="TB701"/>
      <c r="TC701"/>
      <c r="TD701"/>
      <c r="TE701"/>
      <c r="TF701"/>
      <c r="TG701"/>
      <c r="TH701"/>
      <c r="TI701"/>
      <c r="TJ701"/>
      <c r="TK701"/>
      <c r="TL701"/>
      <c r="TM701"/>
      <c r="TN701"/>
      <c r="TO701"/>
      <c r="TP701"/>
      <c r="TQ701"/>
      <c r="TR701"/>
      <c r="TS701"/>
      <c r="TT701"/>
      <c r="TU701"/>
      <c r="TV701"/>
      <c r="TW701"/>
      <c r="TX701"/>
      <c r="TY701"/>
      <c r="TZ701"/>
      <c r="UA701"/>
      <c r="UB701"/>
      <c r="UC701"/>
      <c r="UD701"/>
      <c r="UE701"/>
      <c r="UF701"/>
      <c r="UG701"/>
      <c r="UH701"/>
      <c r="UI701"/>
      <c r="UJ701"/>
      <c r="UK701"/>
      <c r="UL701"/>
      <c r="UM701"/>
      <c r="UN701"/>
      <c r="UO701"/>
      <c r="UP701"/>
      <c r="UQ701"/>
      <c r="UR701"/>
      <c r="US701"/>
      <c r="UT701"/>
      <c r="UU701"/>
      <c r="UV701"/>
      <c r="UW701"/>
      <c r="UX701"/>
      <c r="UY701"/>
      <c r="UZ701"/>
      <c r="VA701"/>
      <c r="VB701"/>
      <c r="VC701"/>
      <c r="VD701"/>
      <c r="VE701"/>
      <c r="VF701"/>
      <c r="VG701"/>
      <c r="VH701"/>
      <c r="VI701"/>
      <c r="VJ701"/>
      <c r="VK701"/>
      <c r="VL701"/>
      <c r="VM701"/>
      <c r="VN701"/>
      <c r="VO701"/>
      <c r="VP701"/>
      <c r="VQ701"/>
      <c r="VR701"/>
      <c r="VS701"/>
      <c r="VT701"/>
      <c r="VU701"/>
      <c r="VV701"/>
      <c r="VW701"/>
      <c r="VX701"/>
      <c r="VY701"/>
      <c r="VZ701"/>
      <c r="WA701"/>
      <c r="WB701"/>
      <c r="WC701"/>
      <c r="WD701"/>
      <c r="WE701"/>
      <c r="WF701"/>
      <c r="WG701"/>
      <c r="WH701"/>
      <c r="WI701"/>
      <c r="WJ701"/>
      <c r="WK701"/>
      <c r="WL701"/>
      <c r="WM701"/>
      <c r="WN701"/>
      <c r="WO701"/>
      <c r="WP701"/>
      <c r="WQ701"/>
      <c r="WR701"/>
      <c r="WS701"/>
      <c r="WT701"/>
      <c r="WU701"/>
      <c r="WV701"/>
      <c r="WW701"/>
      <c r="WX701"/>
      <c r="WY701"/>
      <c r="WZ701"/>
      <c r="XA701"/>
      <c r="XB701"/>
      <c r="XC701"/>
      <c r="XD701"/>
      <c r="XE701"/>
      <c r="XF701"/>
      <c r="XG701"/>
      <c r="XH701"/>
      <c r="XI701"/>
      <c r="XJ701"/>
      <c r="XK701"/>
      <c r="XL701"/>
      <c r="XM701"/>
      <c r="XN701"/>
      <c r="XO701"/>
      <c r="XP701"/>
      <c r="XQ701"/>
      <c r="XR701"/>
      <c r="XS701"/>
      <c r="XT701"/>
      <c r="XU701"/>
      <c r="XV701"/>
      <c r="XW701"/>
      <c r="XX701"/>
      <c r="XY701"/>
      <c r="XZ701"/>
      <c r="YA701"/>
      <c r="YB701"/>
      <c r="YC701"/>
      <c r="YD701"/>
      <c r="YE701"/>
      <c r="YF701"/>
      <c r="YG701"/>
      <c r="YH701"/>
      <c r="YI701"/>
      <c r="YJ701"/>
      <c r="YK701"/>
      <c r="YL701"/>
      <c r="YM701"/>
      <c r="YN701"/>
      <c r="YO701"/>
      <c r="YP701"/>
      <c r="YQ701"/>
      <c r="YR701"/>
      <c r="YS701"/>
      <c r="YT701"/>
      <c r="YU701"/>
      <c r="YV701"/>
      <c r="YW701"/>
      <c r="YX701"/>
      <c r="YY701"/>
      <c r="YZ701"/>
      <c r="ZA701"/>
      <c r="ZB701"/>
      <c r="ZC701"/>
      <c r="ZD701"/>
      <c r="ZE701"/>
      <c r="ZF701"/>
      <c r="ZG701"/>
      <c r="ZH701"/>
      <c r="ZI701"/>
      <c r="ZJ701"/>
      <c r="ZK701"/>
      <c r="ZL701"/>
      <c r="ZM701"/>
      <c r="ZN701"/>
      <c r="ZO701"/>
      <c r="ZP701"/>
      <c r="ZQ701"/>
      <c r="ZR701"/>
      <c r="ZS701"/>
      <c r="ZT701"/>
      <c r="ZU701"/>
      <c r="ZV701"/>
      <c r="ZW701"/>
      <c r="ZX701"/>
      <c r="ZY701"/>
      <c r="ZZ701"/>
      <c r="AAA701"/>
      <c r="AAB701"/>
      <c r="AAC701"/>
      <c r="AAD701"/>
      <c r="AAE701"/>
      <c r="AAF701"/>
      <c r="AAG701"/>
      <c r="AAH701"/>
      <c r="AAI701"/>
      <c r="AAJ701"/>
      <c r="AAK701"/>
      <c r="AAL701"/>
      <c r="AAM701"/>
      <c r="AAN701"/>
      <c r="AAO701"/>
      <c r="AAP701"/>
      <c r="AAQ701"/>
      <c r="AAR701"/>
      <c r="AAS701"/>
      <c r="AAT701"/>
      <c r="AAU701"/>
      <c r="AAV701"/>
      <c r="AAW701"/>
      <c r="AAX701"/>
      <c r="AAY701"/>
      <c r="AAZ701"/>
      <c r="ABA701"/>
      <c r="ABB701"/>
      <c r="ABC701"/>
      <c r="ABD701"/>
      <c r="ABE701"/>
      <c r="ABF701"/>
      <c r="ABG701"/>
      <c r="ABH701"/>
      <c r="ABI701"/>
      <c r="ABJ701"/>
      <c r="ABK701"/>
      <c r="ABL701"/>
      <c r="ABM701"/>
      <c r="ABN701"/>
      <c r="ABO701"/>
      <c r="ABP701"/>
      <c r="ABQ701"/>
      <c r="ABR701"/>
      <c r="ABS701"/>
      <c r="ABT701"/>
      <c r="ABU701"/>
      <c r="ABV701"/>
      <c r="ABW701"/>
      <c r="ABX701"/>
      <c r="ABY701"/>
      <c r="ABZ701"/>
      <c r="ACA701"/>
      <c r="ACB701"/>
      <c r="ACC701"/>
      <c r="ACD701"/>
      <c r="ACE701"/>
      <c r="ACF701"/>
      <c r="ACG701"/>
      <c r="ACH701"/>
      <c r="ACI701"/>
      <c r="ACJ701"/>
      <c r="ACK701"/>
      <c r="ACL701"/>
      <c r="ACM701"/>
      <c r="ACN701"/>
      <c r="ACO701"/>
      <c r="ACP701"/>
      <c r="ACQ701"/>
      <c r="ACR701"/>
      <c r="ACS701"/>
      <c r="ACT701"/>
      <c r="ACU701"/>
      <c r="ACV701"/>
      <c r="ACW701"/>
      <c r="ACX701"/>
      <c r="ACY701"/>
      <c r="ACZ701"/>
      <c r="ADA701"/>
      <c r="ADB701"/>
      <c r="ADC701"/>
      <c r="ADD701"/>
      <c r="ADE701"/>
      <c r="ADF701"/>
      <c r="ADG701"/>
      <c r="ADH701"/>
      <c r="ADI701"/>
      <c r="ADJ701"/>
      <c r="ADK701"/>
      <c r="ADL701"/>
      <c r="ADM701"/>
      <c r="ADN701"/>
      <c r="ADO701"/>
      <c r="ADP701"/>
      <c r="ADQ701"/>
      <c r="ADR701"/>
      <c r="ADS701"/>
      <c r="ADT701"/>
      <c r="ADU701"/>
      <c r="ADV701"/>
      <c r="ADW701"/>
      <c r="ADX701"/>
      <c r="ADY701"/>
      <c r="ADZ701"/>
      <c r="AEA701"/>
      <c r="AEB701"/>
      <c r="AEC701"/>
      <c r="AED701"/>
      <c r="AEE701"/>
      <c r="AEF701"/>
      <c r="AEG701"/>
      <c r="AEH701"/>
      <c r="AEI701"/>
      <c r="AEJ701"/>
      <c r="AEK701"/>
      <c r="AEL701"/>
      <c r="AEM701"/>
      <c r="AEN701"/>
      <c r="AEO701"/>
      <c r="AEP701"/>
      <c r="AEQ701"/>
      <c r="AER701"/>
      <c r="AES701"/>
      <c r="AET701"/>
      <c r="AEU701"/>
      <c r="AEV701"/>
      <c r="AEW701"/>
      <c r="AEX701"/>
      <c r="AEY701"/>
      <c r="AEZ701"/>
      <c r="AFA701"/>
      <c r="AFB701"/>
      <c r="AFC701"/>
      <c r="AFD701"/>
      <c r="AFE701"/>
      <c r="AFF701"/>
      <c r="AFG701"/>
      <c r="AFH701"/>
      <c r="AFI701"/>
      <c r="AFJ701"/>
      <c r="AFK701"/>
      <c r="AFL701"/>
      <c r="AFM701"/>
      <c r="AFN701"/>
      <c r="AFO701"/>
      <c r="AFP701"/>
      <c r="AFQ701"/>
      <c r="AFR701"/>
      <c r="AFS701"/>
      <c r="AFT701"/>
      <c r="AFU701"/>
      <c r="AFV701"/>
      <c r="AFW701"/>
      <c r="AFX701"/>
      <c r="AFY701"/>
      <c r="AFZ701"/>
      <c r="AGA701"/>
      <c r="AGB701"/>
      <c r="AGC701"/>
      <c r="AGD701"/>
      <c r="AGE701"/>
      <c r="AGF701"/>
      <c r="AGG701"/>
      <c r="AGH701"/>
      <c r="AGI701"/>
      <c r="AGJ701"/>
      <c r="AGK701"/>
      <c r="AGL701"/>
      <c r="AGM701"/>
      <c r="AGN701"/>
      <c r="AGO701"/>
      <c r="AGP701"/>
      <c r="AGQ701"/>
      <c r="AGR701"/>
      <c r="AGS701"/>
      <c r="AGT701"/>
      <c r="AGU701"/>
      <c r="AGV701"/>
      <c r="AGW701"/>
      <c r="AGX701"/>
      <c r="AGY701"/>
      <c r="AGZ701"/>
      <c r="AHA701"/>
      <c r="AHB701"/>
      <c r="AHC701"/>
      <c r="AHD701"/>
      <c r="AHE701"/>
      <c r="AHF701"/>
      <c r="AHG701"/>
      <c r="AHH701"/>
      <c r="AHI701"/>
      <c r="AHJ701"/>
      <c r="AHK701"/>
      <c r="AHL701"/>
      <c r="AHM701"/>
      <c r="AHN701"/>
      <c r="AHO701"/>
      <c r="AHP701"/>
      <c r="AHQ701"/>
      <c r="AHR701"/>
      <c r="AHS701"/>
      <c r="AHT701"/>
      <c r="AHU701"/>
      <c r="AHV701"/>
      <c r="AHW701"/>
      <c r="AHX701"/>
      <c r="AHY701"/>
      <c r="AHZ701"/>
      <c r="AIA701"/>
      <c r="AIB701"/>
      <c r="AIC701"/>
      <c r="AID701"/>
      <c r="AIE701"/>
      <c r="AIF701"/>
      <c r="AIG701"/>
      <c r="AIH701"/>
      <c r="AII701"/>
      <c r="AIJ701"/>
      <c r="AIK701"/>
      <c r="AIL701"/>
      <c r="AIM701"/>
      <c r="AIN701"/>
      <c r="AIO701"/>
      <c r="AIP701"/>
      <c r="AIQ701"/>
      <c r="AIR701"/>
      <c r="AIS701"/>
      <c r="AIT701"/>
      <c r="AIU701"/>
      <c r="AIV701"/>
      <c r="AIW701"/>
      <c r="AIX701"/>
      <c r="AIY701"/>
      <c r="AIZ701"/>
      <c r="AJA701"/>
      <c r="AJB701"/>
      <c r="AJC701"/>
      <c r="AJD701"/>
      <c r="AJE701"/>
      <c r="AJF701"/>
      <c r="AJG701"/>
      <c r="AJH701"/>
      <c r="AJI701"/>
      <c r="AJJ701"/>
      <c r="AJK701"/>
      <c r="AJL701"/>
      <c r="AJM701"/>
      <c r="AJN701"/>
      <c r="AJO701"/>
      <c r="AJP701"/>
      <c r="AJQ701"/>
      <c r="AJR701"/>
      <c r="AJS701"/>
      <c r="AJT701"/>
      <c r="AJU701"/>
      <c r="AJV701"/>
      <c r="AJW701"/>
      <c r="AJX701"/>
      <c r="AJY701"/>
      <c r="AJZ701"/>
      <c r="AKA701"/>
      <c r="AKB701"/>
      <c r="AKC701"/>
      <c r="AKD701"/>
      <c r="AKE701"/>
      <c r="AKF701"/>
      <c r="AKG701"/>
      <c r="AKH701"/>
      <c r="AKI701"/>
      <c r="AKJ701"/>
      <c r="AKK701"/>
      <c r="AKL701"/>
      <c r="AKM701"/>
      <c r="AKN701"/>
      <c r="AKO701"/>
      <c r="AKP701"/>
      <c r="AKQ701"/>
      <c r="AKR701"/>
      <c r="AKS701"/>
      <c r="AKT701"/>
      <c r="AKU701"/>
      <c r="AKV701"/>
      <c r="AKW701"/>
      <c r="AKX701"/>
      <c r="AKY701"/>
      <c r="AKZ701"/>
      <c r="ALA701"/>
      <c r="ALB701"/>
      <c r="ALC701"/>
      <c r="ALD701"/>
      <c r="ALE701"/>
      <c r="ALF701"/>
      <c r="ALG701"/>
      <c r="ALH701"/>
      <c r="ALI701"/>
      <c r="ALJ701"/>
      <c r="ALK701"/>
      <c r="ALL701"/>
      <c r="ALM701"/>
      <c r="ALN701"/>
      <c r="ALO701"/>
      <c r="ALP701"/>
      <c r="ALQ701"/>
      <c r="ALR701"/>
      <c r="ALS701"/>
      <c r="ALT701"/>
      <c r="ALU701"/>
      <c r="ALV701"/>
      <c r="ALW701"/>
      <c r="ALX701"/>
      <c r="ALY701"/>
      <c r="ALZ701"/>
      <c r="AMA701"/>
      <c r="AMB701"/>
      <c r="AMC701"/>
      <c r="AMD701"/>
      <c r="AME701"/>
      <c r="AMF701"/>
      <c r="AMG701"/>
      <c r="AMH701"/>
      <c r="AMI701"/>
      <c r="AMJ701"/>
    </row>
    <row r="702" spans="1:1024" ht="20" customHeight="1" x14ac:dyDescent="0.2">
      <c r="A702"/>
      <c r="B702"/>
      <c r="C702"/>
      <c r="D702"/>
      <c r="E702" s="2"/>
      <c r="F702" s="2"/>
      <c r="G702" s="271"/>
      <c r="H702" s="240"/>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c r="AAA702"/>
      <c r="AAB702"/>
      <c r="AAC702"/>
      <c r="AAD702"/>
      <c r="AAE702"/>
      <c r="AAF702"/>
      <c r="AAG702"/>
      <c r="AAH702"/>
      <c r="AAI702"/>
      <c r="AAJ702"/>
      <c r="AAK702"/>
      <c r="AAL702"/>
      <c r="AAM702"/>
      <c r="AAN702"/>
      <c r="AAO702"/>
      <c r="AAP702"/>
      <c r="AAQ702"/>
      <c r="AAR702"/>
      <c r="AAS702"/>
      <c r="AAT702"/>
      <c r="AAU702"/>
      <c r="AAV702"/>
      <c r="AAW702"/>
      <c r="AAX702"/>
      <c r="AAY702"/>
      <c r="AAZ702"/>
      <c r="ABA702"/>
      <c r="ABB702"/>
      <c r="ABC702"/>
      <c r="ABD702"/>
      <c r="ABE702"/>
      <c r="ABF702"/>
      <c r="ABG702"/>
      <c r="ABH702"/>
      <c r="ABI702"/>
      <c r="ABJ702"/>
      <c r="ABK702"/>
      <c r="ABL702"/>
      <c r="ABM702"/>
      <c r="ABN702"/>
      <c r="ABO702"/>
      <c r="ABP702"/>
      <c r="ABQ702"/>
      <c r="ABR702"/>
      <c r="ABS702"/>
      <c r="ABT702"/>
      <c r="ABU702"/>
      <c r="ABV702"/>
      <c r="ABW702"/>
      <c r="ABX702"/>
      <c r="ABY702"/>
      <c r="ABZ702"/>
      <c r="ACA702"/>
      <c r="ACB702"/>
      <c r="ACC702"/>
      <c r="ACD702"/>
      <c r="ACE702"/>
      <c r="ACF702"/>
      <c r="ACG702"/>
      <c r="ACH702"/>
      <c r="ACI702"/>
      <c r="ACJ702"/>
      <c r="ACK702"/>
      <c r="ACL702"/>
      <c r="ACM702"/>
      <c r="ACN702"/>
      <c r="ACO702"/>
      <c r="ACP702"/>
      <c r="ACQ702"/>
      <c r="ACR702"/>
      <c r="ACS702"/>
      <c r="ACT702"/>
      <c r="ACU702"/>
      <c r="ACV702"/>
      <c r="ACW702"/>
      <c r="ACX702"/>
      <c r="ACY702"/>
      <c r="ACZ702"/>
      <c r="ADA702"/>
      <c r="ADB702"/>
      <c r="ADC702"/>
      <c r="ADD702"/>
      <c r="ADE702"/>
      <c r="ADF702"/>
      <c r="ADG702"/>
      <c r="ADH702"/>
      <c r="ADI702"/>
      <c r="ADJ702"/>
      <c r="ADK702"/>
      <c r="ADL702"/>
      <c r="ADM702"/>
      <c r="ADN702"/>
      <c r="ADO702"/>
      <c r="ADP702"/>
      <c r="ADQ702"/>
      <c r="ADR702"/>
      <c r="ADS702"/>
      <c r="ADT702"/>
      <c r="ADU702"/>
      <c r="ADV702"/>
      <c r="ADW702"/>
      <c r="ADX702"/>
      <c r="ADY702"/>
      <c r="ADZ702"/>
      <c r="AEA702"/>
      <c r="AEB702"/>
      <c r="AEC702"/>
      <c r="AED702"/>
      <c r="AEE702"/>
      <c r="AEF702"/>
      <c r="AEG702"/>
      <c r="AEH702"/>
      <c r="AEI702"/>
      <c r="AEJ702"/>
      <c r="AEK702"/>
      <c r="AEL702"/>
      <c r="AEM702"/>
      <c r="AEN702"/>
      <c r="AEO702"/>
      <c r="AEP702"/>
      <c r="AEQ702"/>
      <c r="AER702"/>
      <c r="AES702"/>
      <c r="AET702"/>
      <c r="AEU702"/>
      <c r="AEV702"/>
      <c r="AEW702"/>
      <c r="AEX702"/>
      <c r="AEY702"/>
      <c r="AEZ702"/>
      <c r="AFA702"/>
      <c r="AFB702"/>
      <c r="AFC702"/>
      <c r="AFD702"/>
      <c r="AFE702"/>
      <c r="AFF702"/>
      <c r="AFG702"/>
      <c r="AFH702"/>
      <c r="AFI702"/>
      <c r="AFJ702"/>
      <c r="AFK702"/>
      <c r="AFL702"/>
      <c r="AFM702"/>
      <c r="AFN702"/>
      <c r="AFO702"/>
      <c r="AFP702"/>
      <c r="AFQ702"/>
      <c r="AFR702"/>
      <c r="AFS702"/>
      <c r="AFT702"/>
      <c r="AFU702"/>
      <c r="AFV702"/>
      <c r="AFW702"/>
      <c r="AFX702"/>
      <c r="AFY702"/>
      <c r="AFZ702"/>
      <c r="AGA702"/>
      <c r="AGB702"/>
      <c r="AGC702"/>
      <c r="AGD702"/>
      <c r="AGE702"/>
      <c r="AGF702"/>
      <c r="AGG702"/>
      <c r="AGH702"/>
      <c r="AGI702"/>
      <c r="AGJ702"/>
      <c r="AGK702"/>
      <c r="AGL702"/>
      <c r="AGM702"/>
      <c r="AGN702"/>
      <c r="AGO702"/>
      <c r="AGP702"/>
      <c r="AGQ702"/>
      <c r="AGR702"/>
      <c r="AGS702"/>
      <c r="AGT702"/>
      <c r="AGU702"/>
      <c r="AGV702"/>
      <c r="AGW702"/>
      <c r="AGX702"/>
      <c r="AGY702"/>
      <c r="AGZ702"/>
      <c r="AHA702"/>
      <c r="AHB702"/>
      <c r="AHC702"/>
      <c r="AHD702"/>
      <c r="AHE702"/>
      <c r="AHF702"/>
      <c r="AHG702"/>
      <c r="AHH702"/>
      <c r="AHI702"/>
      <c r="AHJ702"/>
      <c r="AHK702"/>
      <c r="AHL702"/>
      <c r="AHM702"/>
      <c r="AHN702"/>
      <c r="AHO702"/>
      <c r="AHP702"/>
      <c r="AHQ702"/>
      <c r="AHR702"/>
      <c r="AHS702"/>
      <c r="AHT702"/>
      <c r="AHU702"/>
      <c r="AHV702"/>
      <c r="AHW702"/>
      <c r="AHX702"/>
      <c r="AHY702"/>
      <c r="AHZ702"/>
      <c r="AIA702"/>
      <c r="AIB702"/>
      <c r="AIC702"/>
      <c r="AID702"/>
      <c r="AIE702"/>
      <c r="AIF702"/>
      <c r="AIG702"/>
      <c r="AIH702"/>
      <c r="AII702"/>
      <c r="AIJ702"/>
      <c r="AIK702"/>
      <c r="AIL702"/>
      <c r="AIM702"/>
      <c r="AIN702"/>
      <c r="AIO702"/>
      <c r="AIP702"/>
      <c r="AIQ702"/>
      <c r="AIR702"/>
      <c r="AIS702"/>
      <c r="AIT702"/>
      <c r="AIU702"/>
      <c r="AIV702"/>
      <c r="AIW702"/>
      <c r="AIX702"/>
      <c r="AIY702"/>
      <c r="AIZ702"/>
      <c r="AJA702"/>
      <c r="AJB702"/>
      <c r="AJC702"/>
      <c r="AJD702"/>
      <c r="AJE702"/>
      <c r="AJF702"/>
      <c r="AJG702"/>
      <c r="AJH702"/>
      <c r="AJI702"/>
      <c r="AJJ702"/>
      <c r="AJK702"/>
      <c r="AJL702"/>
      <c r="AJM702"/>
      <c r="AJN702"/>
      <c r="AJO702"/>
      <c r="AJP702"/>
      <c r="AJQ702"/>
      <c r="AJR702"/>
      <c r="AJS702"/>
      <c r="AJT702"/>
      <c r="AJU702"/>
      <c r="AJV702"/>
      <c r="AJW702"/>
      <c r="AJX702"/>
      <c r="AJY702"/>
      <c r="AJZ702"/>
      <c r="AKA702"/>
      <c r="AKB702"/>
      <c r="AKC702"/>
      <c r="AKD702"/>
      <c r="AKE702"/>
      <c r="AKF702"/>
      <c r="AKG702"/>
      <c r="AKH702"/>
      <c r="AKI702"/>
      <c r="AKJ702"/>
      <c r="AKK702"/>
      <c r="AKL702"/>
      <c r="AKM702"/>
      <c r="AKN702"/>
      <c r="AKO702"/>
      <c r="AKP702"/>
      <c r="AKQ702"/>
      <c r="AKR702"/>
      <c r="AKS702"/>
      <c r="AKT702"/>
      <c r="AKU702"/>
      <c r="AKV702"/>
      <c r="AKW702"/>
      <c r="AKX702"/>
      <c r="AKY702"/>
      <c r="AKZ702"/>
      <c r="ALA702"/>
      <c r="ALB702"/>
      <c r="ALC702"/>
      <c r="ALD702"/>
      <c r="ALE702"/>
      <c r="ALF702"/>
      <c r="ALG702"/>
      <c r="ALH702"/>
      <c r="ALI702"/>
      <c r="ALJ702"/>
      <c r="ALK702"/>
      <c r="ALL702"/>
      <c r="ALM702"/>
      <c r="ALN702"/>
      <c r="ALO702"/>
      <c r="ALP702"/>
      <c r="ALQ702"/>
      <c r="ALR702"/>
      <c r="ALS702"/>
      <c r="ALT702"/>
      <c r="ALU702"/>
      <c r="ALV702"/>
      <c r="ALW702"/>
      <c r="ALX702"/>
      <c r="ALY702"/>
      <c r="ALZ702"/>
      <c r="AMA702"/>
      <c r="AMB702"/>
      <c r="AMC702"/>
      <c r="AMD702"/>
      <c r="AME702"/>
      <c r="AMF702"/>
      <c r="AMG702"/>
      <c r="AMH702"/>
      <c r="AMI702"/>
      <c r="AMJ702"/>
    </row>
    <row r="703" spans="1:1024" ht="20" customHeight="1" x14ac:dyDescent="0.2">
      <c r="A703"/>
      <c r="B703"/>
      <c r="C703"/>
      <c r="D703"/>
      <c r="E703" s="2"/>
      <c r="F703" s="2"/>
      <c r="G703" s="271"/>
      <c r="H703" s="240"/>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c r="IW703"/>
      <c r="IX703"/>
      <c r="IY703"/>
      <c r="IZ703"/>
      <c r="JA703"/>
      <c r="JB703"/>
      <c r="JC703"/>
      <c r="JD703"/>
      <c r="JE703"/>
      <c r="JF703"/>
      <c r="JG703"/>
      <c r="JH703"/>
      <c r="JI703"/>
      <c r="JJ703"/>
      <c r="JK703"/>
      <c r="JL703"/>
      <c r="JM703"/>
      <c r="JN703"/>
      <c r="JO703"/>
      <c r="JP703"/>
      <c r="JQ703"/>
      <c r="JR703"/>
      <c r="JS703"/>
      <c r="JT703"/>
      <c r="JU703"/>
      <c r="JV703"/>
      <c r="JW703"/>
      <c r="JX703"/>
      <c r="JY703"/>
      <c r="JZ703"/>
      <c r="KA703"/>
      <c r="KB703"/>
      <c r="KC703"/>
      <c r="KD703"/>
      <c r="KE703"/>
      <c r="KF703"/>
      <c r="KG703"/>
      <c r="KH703"/>
      <c r="KI703"/>
      <c r="KJ703"/>
      <c r="KK703"/>
      <c r="KL703"/>
      <c r="KM703"/>
      <c r="KN703"/>
      <c r="KO703"/>
      <c r="KP703"/>
      <c r="KQ703"/>
      <c r="KR703"/>
      <c r="KS703"/>
      <c r="KT703"/>
      <c r="KU703"/>
      <c r="KV703"/>
      <c r="KW703"/>
      <c r="KX703"/>
      <c r="KY703"/>
      <c r="KZ703"/>
      <c r="LA703"/>
      <c r="LB703"/>
      <c r="LC703"/>
      <c r="LD703"/>
      <c r="LE703"/>
      <c r="LF703"/>
      <c r="LG703"/>
      <c r="LH703"/>
      <c r="LI703"/>
      <c r="LJ703"/>
      <c r="LK703"/>
      <c r="LL703"/>
      <c r="LM703"/>
      <c r="LN703"/>
      <c r="LO703"/>
      <c r="LP703"/>
      <c r="LQ703"/>
      <c r="LR703"/>
      <c r="LS703"/>
      <c r="LT703"/>
      <c r="LU703"/>
      <c r="LV703"/>
      <c r="LW703"/>
      <c r="LX703"/>
      <c r="LY703"/>
      <c r="LZ703"/>
      <c r="MA703"/>
      <c r="MB703"/>
      <c r="MC703"/>
      <c r="MD703"/>
      <c r="ME703"/>
      <c r="MF703"/>
      <c r="MG703"/>
      <c r="MH703"/>
      <c r="MI703"/>
      <c r="MJ703"/>
      <c r="MK703"/>
      <c r="ML703"/>
      <c r="MM703"/>
      <c r="MN703"/>
      <c r="MO703"/>
      <c r="MP703"/>
      <c r="MQ703"/>
      <c r="MR703"/>
      <c r="MS703"/>
      <c r="MT703"/>
      <c r="MU703"/>
      <c r="MV703"/>
      <c r="MW703"/>
      <c r="MX703"/>
      <c r="MY703"/>
      <c r="MZ703"/>
      <c r="NA703"/>
      <c r="NB703"/>
      <c r="NC703"/>
      <c r="ND703"/>
      <c r="NE703"/>
      <c r="NF703"/>
      <c r="NG703"/>
      <c r="NH703"/>
      <c r="NI703"/>
      <c r="NJ703"/>
      <c r="NK703"/>
      <c r="NL703"/>
      <c r="NM703"/>
      <c r="NN703"/>
      <c r="NO703"/>
      <c r="NP703"/>
      <c r="NQ703"/>
      <c r="NR703"/>
      <c r="NS703"/>
      <c r="NT703"/>
      <c r="NU703"/>
      <c r="NV703"/>
      <c r="NW703"/>
      <c r="NX703"/>
      <c r="NY703"/>
      <c r="NZ703"/>
      <c r="OA703"/>
      <c r="OB703"/>
      <c r="OC703"/>
      <c r="OD703"/>
      <c r="OE703"/>
      <c r="OF703"/>
      <c r="OG703"/>
      <c r="OH703"/>
      <c r="OI703"/>
      <c r="OJ703"/>
      <c r="OK703"/>
      <c r="OL703"/>
      <c r="OM703"/>
      <c r="ON703"/>
      <c r="OO703"/>
      <c r="OP703"/>
      <c r="OQ703"/>
      <c r="OR703"/>
      <c r="OS703"/>
      <c r="OT703"/>
      <c r="OU703"/>
      <c r="OV703"/>
      <c r="OW703"/>
      <c r="OX703"/>
      <c r="OY703"/>
      <c r="OZ703"/>
      <c r="PA703"/>
      <c r="PB703"/>
      <c r="PC703"/>
      <c r="PD703"/>
      <c r="PE703"/>
      <c r="PF703"/>
      <c r="PG703"/>
      <c r="PH703"/>
      <c r="PI703"/>
      <c r="PJ703"/>
      <c r="PK703"/>
      <c r="PL703"/>
      <c r="PM703"/>
      <c r="PN703"/>
      <c r="PO703"/>
      <c r="PP703"/>
      <c r="PQ703"/>
      <c r="PR703"/>
      <c r="PS703"/>
      <c r="PT703"/>
      <c r="PU703"/>
      <c r="PV703"/>
      <c r="PW703"/>
      <c r="PX703"/>
      <c r="PY703"/>
      <c r="PZ703"/>
      <c r="QA703"/>
      <c r="QB703"/>
      <c r="QC703"/>
      <c r="QD703"/>
      <c r="QE703"/>
      <c r="QF703"/>
      <c r="QG703"/>
      <c r="QH703"/>
      <c r="QI703"/>
      <c r="QJ703"/>
      <c r="QK703"/>
      <c r="QL703"/>
      <c r="QM703"/>
      <c r="QN703"/>
      <c r="QO703"/>
      <c r="QP703"/>
      <c r="QQ703"/>
      <c r="QR703"/>
      <c r="QS703"/>
      <c r="QT703"/>
      <c r="QU703"/>
      <c r="QV703"/>
      <c r="QW703"/>
      <c r="QX703"/>
      <c r="QY703"/>
      <c r="QZ703"/>
      <c r="RA703"/>
      <c r="RB703"/>
      <c r="RC703"/>
      <c r="RD703"/>
      <c r="RE703"/>
      <c r="RF703"/>
      <c r="RG703"/>
      <c r="RH703"/>
      <c r="RI703"/>
      <c r="RJ703"/>
      <c r="RK703"/>
      <c r="RL703"/>
      <c r="RM703"/>
      <c r="RN703"/>
      <c r="RO703"/>
      <c r="RP703"/>
      <c r="RQ703"/>
      <c r="RR703"/>
      <c r="RS703"/>
      <c r="RT703"/>
      <c r="RU703"/>
      <c r="RV703"/>
      <c r="RW703"/>
      <c r="RX703"/>
      <c r="RY703"/>
      <c r="RZ703"/>
      <c r="SA703"/>
      <c r="SB703"/>
      <c r="SC703"/>
      <c r="SD703"/>
      <c r="SE703"/>
      <c r="SF703"/>
      <c r="SG703"/>
      <c r="SH703"/>
      <c r="SI703"/>
      <c r="SJ703"/>
      <c r="SK703"/>
      <c r="SL703"/>
      <c r="SM703"/>
      <c r="SN703"/>
      <c r="SO703"/>
      <c r="SP703"/>
      <c r="SQ703"/>
      <c r="SR703"/>
      <c r="SS703"/>
      <c r="ST703"/>
      <c r="SU703"/>
      <c r="SV703"/>
      <c r="SW703"/>
      <c r="SX703"/>
      <c r="SY703"/>
      <c r="SZ703"/>
      <c r="TA703"/>
      <c r="TB703"/>
      <c r="TC703"/>
      <c r="TD703"/>
      <c r="TE703"/>
      <c r="TF703"/>
      <c r="TG703"/>
      <c r="TH703"/>
      <c r="TI703"/>
      <c r="TJ703"/>
      <c r="TK703"/>
      <c r="TL703"/>
      <c r="TM703"/>
      <c r="TN703"/>
      <c r="TO703"/>
      <c r="TP703"/>
      <c r="TQ703"/>
      <c r="TR703"/>
      <c r="TS703"/>
      <c r="TT703"/>
      <c r="TU703"/>
      <c r="TV703"/>
      <c r="TW703"/>
      <c r="TX703"/>
      <c r="TY703"/>
      <c r="TZ703"/>
      <c r="UA703"/>
      <c r="UB703"/>
      <c r="UC703"/>
      <c r="UD703"/>
      <c r="UE703"/>
      <c r="UF703"/>
      <c r="UG703"/>
      <c r="UH703"/>
      <c r="UI703"/>
      <c r="UJ703"/>
      <c r="UK703"/>
      <c r="UL703"/>
      <c r="UM703"/>
      <c r="UN703"/>
      <c r="UO703"/>
      <c r="UP703"/>
      <c r="UQ703"/>
      <c r="UR703"/>
      <c r="US703"/>
      <c r="UT703"/>
      <c r="UU703"/>
      <c r="UV703"/>
      <c r="UW703"/>
      <c r="UX703"/>
      <c r="UY703"/>
      <c r="UZ703"/>
      <c r="VA703"/>
      <c r="VB703"/>
      <c r="VC703"/>
      <c r="VD703"/>
      <c r="VE703"/>
      <c r="VF703"/>
      <c r="VG703"/>
      <c r="VH703"/>
      <c r="VI703"/>
      <c r="VJ703"/>
      <c r="VK703"/>
      <c r="VL703"/>
      <c r="VM703"/>
      <c r="VN703"/>
      <c r="VO703"/>
      <c r="VP703"/>
      <c r="VQ703"/>
      <c r="VR703"/>
      <c r="VS703"/>
      <c r="VT703"/>
      <c r="VU703"/>
      <c r="VV703"/>
      <c r="VW703"/>
      <c r="VX703"/>
      <c r="VY703"/>
      <c r="VZ703"/>
      <c r="WA703"/>
      <c r="WB703"/>
      <c r="WC703"/>
      <c r="WD703"/>
      <c r="WE703"/>
      <c r="WF703"/>
      <c r="WG703"/>
      <c r="WH703"/>
      <c r="WI703"/>
      <c r="WJ703"/>
      <c r="WK703"/>
      <c r="WL703"/>
      <c r="WM703"/>
      <c r="WN703"/>
      <c r="WO703"/>
      <c r="WP703"/>
      <c r="WQ703"/>
      <c r="WR703"/>
      <c r="WS703"/>
      <c r="WT703"/>
      <c r="WU703"/>
      <c r="WV703"/>
      <c r="WW703"/>
      <c r="WX703"/>
      <c r="WY703"/>
      <c r="WZ703"/>
      <c r="XA703"/>
      <c r="XB703"/>
      <c r="XC703"/>
      <c r="XD703"/>
      <c r="XE703"/>
      <c r="XF703"/>
      <c r="XG703"/>
      <c r="XH703"/>
      <c r="XI703"/>
      <c r="XJ703"/>
      <c r="XK703"/>
      <c r="XL703"/>
      <c r="XM703"/>
      <c r="XN703"/>
      <c r="XO703"/>
      <c r="XP703"/>
      <c r="XQ703"/>
      <c r="XR703"/>
      <c r="XS703"/>
      <c r="XT703"/>
      <c r="XU703"/>
      <c r="XV703"/>
      <c r="XW703"/>
      <c r="XX703"/>
      <c r="XY703"/>
      <c r="XZ703"/>
      <c r="YA703"/>
      <c r="YB703"/>
      <c r="YC703"/>
      <c r="YD703"/>
      <c r="YE703"/>
      <c r="YF703"/>
      <c r="YG703"/>
      <c r="YH703"/>
      <c r="YI703"/>
      <c r="YJ703"/>
      <c r="YK703"/>
      <c r="YL703"/>
      <c r="YM703"/>
      <c r="YN703"/>
      <c r="YO703"/>
      <c r="YP703"/>
      <c r="YQ703"/>
      <c r="YR703"/>
      <c r="YS703"/>
      <c r="YT703"/>
      <c r="YU703"/>
      <c r="YV703"/>
      <c r="YW703"/>
      <c r="YX703"/>
      <c r="YY703"/>
      <c r="YZ703"/>
      <c r="ZA703"/>
      <c r="ZB703"/>
      <c r="ZC703"/>
      <c r="ZD703"/>
      <c r="ZE703"/>
      <c r="ZF703"/>
      <c r="ZG703"/>
      <c r="ZH703"/>
      <c r="ZI703"/>
      <c r="ZJ703"/>
      <c r="ZK703"/>
      <c r="ZL703"/>
      <c r="ZM703"/>
      <c r="ZN703"/>
      <c r="ZO703"/>
      <c r="ZP703"/>
      <c r="ZQ703"/>
      <c r="ZR703"/>
      <c r="ZS703"/>
      <c r="ZT703"/>
      <c r="ZU703"/>
      <c r="ZV703"/>
      <c r="ZW703"/>
      <c r="ZX703"/>
      <c r="ZY703"/>
      <c r="ZZ703"/>
      <c r="AAA703"/>
      <c r="AAB703"/>
      <c r="AAC703"/>
      <c r="AAD703"/>
      <c r="AAE703"/>
      <c r="AAF703"/>
      <c r="AAG703"/>
      <c r="AAH703"/>
      <c r="AAI703"/>
      <c r="AAJ703"/>
      <c r="AAK703"/>
      <c r="AAL703"/>
      <c r="AAM703"/>
      <c r="AAN703"/>
      <c r="AAO703"/>
      <c r="AAP703"/>
      <c r="AAQ703"/>
      <c r="AAR703"/>
      <c r="AAS703"/>
      <c r="AAT703"/>
      <c r="AAU703"/>
      <c r="AAV703"/>
      <c r="AAW703"/>
      <c r="AAX703"/>
      <c r="AAY703"/>
      <c r="AAZ703"/>
      <c r="ABA703"/>
      <c r="ABB703"/>
      <c r="ABC703"/>
      <c r="ABD703"/>
      <c r="ABE703"/>
      <c r="ABF703"/>
      <c r="ABG703"/>
      <c r="ABH703"/>
      <c r="ABI703"/>
      <c r="ABJ703"/>
      <c r="ABK703"/>
      <c r="ABL703"/>
      <c r="ABM703"/>
      <c r="ABN703"/>
      <c r="ABO703"/>
      <c r="ABP703"/>
      <c r="ABQ703"/>
      <c r="ABR703"/>
      <c r="ABS703"/>
      <c r="ABT703"/>
      <c r="ABU703"/>
      <c r="ABV703"/>
      <c r="ABW703"/>
      <c r="ABX703"/>
      <c r="ABY703"/>
      <c r="ABZ703"/>
      <c r="ACA703"/>
      <c r="ACB703"/>
      <c r="ACC703"/>
      <c r="ACD703"/>
      <c r="ACE703"/>
      <c r="ACF703"/>
      <c r="ACG703"/>
      <c r="ACH703"/>
      <c r="ACI703"/>
      <c r="ACJ703"/>
      <c r="ACK703"/>
      <c r="ACL703"/>
      <c r="ACM703"/>
      <c r="ACN703"/>
      <c r="ACO703"/>
      <c r="ACP703"/>
      <c r="ACQ703"/>
      <c r="ACR703"/>
      <c r="ACS703"/>
      <c r="ACT703"/>
      <c r="ACU703"/>
      <c r="ACV703"/>
      <c r="ACW703"/>
      <c r="ACX703"/>
      <c r="ACY703"/>
      <c r="ACZ703"/>
      <c r="ADA703"/>
      <c r="ADB703"/>
      <c r="ADC703"/>
      <c r="ADD703"/>
      <c r="ADE703"/>
      <c r="ADF703"/>
      <c r="ADG703"/>
      <c r="ADH703"/>
      <c r="ADI703"/>
      <c r="ADJ703"/>
      <c r="ADK703"/>
      <c r="ADL703"/>
      <c r="ADM703"/>
      <c r="ADN703"/>
      <c r="ADO703"/>
      <c r="ADP703"/>
      <c r="ADQ703"/>
      <c r="ADR703"/>
      <c r="ADS703"/>
      <c r="ADT703"/>
      <c r="ADU703"/>
      <c r="ADV703"/>
      <c r="ADW703"/>
      <c r="ADX703"/>
      <c r="ADY703"/>
      <c r="ADZ703"/>
      <c r="AEA703"/>
      <c r="AEB703"/>
      <c r="AEC703"/>
      <c r="AED703"/>
      <c r="AEE703"/>
      <c r="AEF703"/>
      <c r="AEG703"/>
      <c r="AEH703"/>
      <c r="AEI703"/>
      <c r="AEJ703"/>
      <c r="AEK703"/>
      <c r="AEL703"/>
      <c r="AEM703"/>
      <c r="AEN703"/>
      <c r="AEO703"/>
      <c r="AEP703"/>
      <c r="AEQ703"/>
      <c r="AER703"/>
      <c r="AES703"/>
      <c r="AET703"/>
      <c r="AEU703"/>
      <c r="AEV703"/>
      <c r="AEW703"/>
      <c r="AEX703"/>
      <c r="AEY703"/>
      <c r="AEZ703"/>
      <c r="AFA703"/>
      <c r="AFB703"/>
      <c r="AFC703"/>
      <c r="AFD703"/>
      <c r="AFE703"/>
      <c r="AFF703"/>
      <c r="AFG703"/>
      <c r="AFH703"/>
      <c r="AFI703"/>
      <c r="AFJ703"/>
      <c r="AFK703"/>
      <c r="AFL703"/>
      <c r="AFM703"/>
      <c r="AFN703"/>
      <c r="AFO703"/>
      <c r="AFP703"/>
      <c r="AFQ703"/>
      <c r="AFR703"/>
      <c r="AFS703"/>
      <c r="AFT703"/>
      <c r="AFU703"/>
      <c r="AFV703"/>
      <c r="AFW703"/>
      <c r="AFX703"/>
      <c r="AFY703"/>
      <c r="AFZ703"/>
      <c r="AGA703"/>
      <c r="AGB703"/>
      <c r="AGC703"/>
      <c r="AGD703"/>
      <c r="AGE703"/>
      <c r="AGF703"/>
      <c r="AGG703"/>
      <c r="AGH703"/>
      <c r="AGI703"/>
      <c r="AGJ703"/>
      <c r="AGK703"/>
      <c r="AGL703"/>
      <c r="AGM703"/>
      <c r="AGN703"/>
      <c r="AGO703"/>
      <c r="AGP703"/>
      <c r="AGQ703"/>
      <c r="AGR703"/>
      <c r="AGS703"/>
      <c r="AGT703"/>
      <c r="AGU703"/>
      <c r="AGV703"/>
      <c r="AGW703"/>
      <c r="AGX703"/>
      <c r="AGY703"/>
      <c r="AGZ703"/>
      <c r="AHA703"/>
      <c r="AHB703"/>
      <c r="AHC703"/>
      <c r="AHD703"/>
      <c r="AHE703"/>
      <c r="AHF703"/>
      <c r="AHG703"/>
      <c r="AHH703"/>
      <c r="AHI703"/>
      <c r="AHJ703"/>
      <c r="AHK703"/>
      <c r="AHL703"/>
      <c r="AHM703"/>
      <c r="AHN703"/>
      <c r="AHO703"/>
      <c r="AHP703"/>
      <c r="AHQ703"/>
      <c r="AHR703"/>
      <c r="AHS703"/>
      <c r="AHT703"/>
      <c r="AHU703"/>
      <c r="AHV703"/>
      <c r="AHW703"/>
      <c r="AHX703"/>
      <c r="AHY703"/>
      <c r="AHZ703"/>
      <c r="AIA703"/>
      <c r="AIB703"/>
      <c r="AIC703"/>
      <c r="AID703"/>
      <c r="AIE703"/>
      <c r="AIF703"/>
      <c r="AIG703"/>
      <c r="AIH703"/>
      <c r="AII703"/>
      <c r="AIJ703"/>
      <c r="AIK703"/>
      <c r="AIL703"/>
      <c r="AIM703"/>
      <c r="AIN703"/>
      <c r="AIO703"/>
      <c r="AIP703"/>
      <c r="AIQ703"/>
      <c r="AIR703"/>
      <c r="AIS703"/>
      <c r="AIT703"/>
      <c r="AIU703"/>
      <c r="AIV703"/>
      <c r="AIW703"/>
      <c r="AIX703"/>
      <c r="AIY703"/>
      <c r="AIZ703"/>
      <c r="AJA703"/>
      <c r="AJB703"/>
      <c r="AJC703"/>
      <c r="AJD703"/>
      <c r="AJE703"/>
      <c r="AJF703"/>
      <c r="AJG703"/>
      <c r="AJH703"/>
      <c r="AJI703"/>
      <c r="AJJ703"/>
      <c r="AJK703"/>
      <c r="AJL703"/>
      <c r="AJM703"/>
      <c r="AJN703"/>
      <c r="AJO703"/>
      <c r="AJP703"/>
      <c r="AJQ703"/>
      <c r="AJR703"/>
      <c r="AJS703"/>
      <c r="AJT703"/>
      <c r="AJU703"/>
      <c r="AJV703"/>
      <c r="AJW703"/>
      <c r="AJX703"/>
      <c r="AJY703"/>
      <c r="AJZ703"/>
      <c r="AKA703"/>
      <c r="AKB703"/>
      <c r="AKC703"/>
      <c r="AKD703"/>
      <c r="AKE703"/>
      <c r="AKF703"/>
      <c r="AKG703"/>
      <c r="AKH703"/>
      <c r="AKI703"/>
      <c r="AKJ703"/>
      <c r="AKK703"/>
      <c r="AKL703"/>
      <c r="AKM703"/>
      <c r="AKN703"/>
      <c r="AKO703"/>
      <c r="AKP703"/>
      <c r="AKQ703"/>
      <c r="AKR703"/>
      <c r="AKS703"/>
      <c r="AKT703"/>
      <c r="AKU703"/>
      <c r="AKV703"/>
      <c r="AKW703"/>
      <c r="AKX703"/>
      <c r="AKY703"/>
      <c r="AKZ703"/>
      <c r="ALA703"/>
      <c r="ALB703"/>
      <c r="ALC703"/>
      <c r="ALD703"/>
      <c r="ALE703"/>
      <c r="ALF703"/>
      <c r="ALG703"/>
      <c r="ALH703"/>
      <c r="ALI703"/>
      <c r="ALJ703"/>
      <c r="ALK703"/>
      <c r="ALL703"/>
      <c r="ALM703"/>
      <c r="ALN703"/>
      <c r="ALO703"/>
      <c r="ALP703"/>
      <c r="ALQ703"/>
      <c r="ALR703"/>
      <c r="ALS703"/>
      <c r="ALT703"/>
      <c r="ALU703"/>
      <c r="ALV703"/>
      <c r="ALW703"/>
      <c r="ALX703"/>
      <c r="ALY703"/>
      <c r="ALZ703"/>
      <c r="AMA703"/>
      <c r="AMB703"/>
      <c r="AMC703"/>
      <c r="AMD703"/>
      <c r="AME703"/>
      <c r="AMF703"/>
      <c r="AMG703"/>
      <c r="AMH703"/>
      <c r="AMI703"/>
      <c r="AMJ703"/>
    </row>
    <row r="704" spans="1:1024" ht="20" customHeight="1" x14ac:dyDescent="0.2">
      <c r="A704"/>
      <c r="B704"/>
      <c r="C704"/>
      <c r="D704"/>
      <c r="E704" s="2"/>
      <c r="F704" s="2"/>
      <c r="G704" s="271"/>
      <c r="H704" s="240"/>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c r="AAA704"/>
      <c r="AAB704"/>
      <c r="AAC704"/>
      <c r="AAD704"/>
      <c r="AAE704"/>
      <c r="AAF704"/>
      <c r="AAG704"/>
      <c r="AAH704"/>
      <c r="AAI704"/>
      <c r="AAJ704"/>
      <c r="AAK704"/>
      <c r="AAL704"/>
      <c r="AAM704"/>
      <c r="AAN704"/>
      <c r="AAO704"/>
      <c r="AAP704"/>
      <c r="AAQ704"/>
      <c r="AAR704"/>
      <c r="AAS704"/>
      <c r="AAT704"/>
      <c r="AAU704"/>
      <c r="AAV704"/>
      <c r="AAW704"/>
      <c r="AAX704"/>
      <c r="AAY704"/>
      <c r="AAZ704"/>
      <c r="ABA704"/>
      <c r="ABB704"/>
      <c r="ABC704"/>
      <c r="ABD704"/>
      <c r="ABE704"/>
      <c r="ABF704"/>
      <c r="ABG704"/>
      <c r="ABH704"/>
      <c r="ABI704"/>
      <c r="ABJ704"/>
      <c r="ABK704"/>
      <c r="ABL704"/>
      <c r="ABM704"/>
      <c r="ABN704"/>
      <c r="ABO704"/>
      <c r="ABP704"/>
      <c r="ABQ704"/>
      <c r="ABR704"/>
      <c r="ABS704"/>
      <c r="ABT704"/>
      <c r="ABU704"/>
      <c r="ABV704"/>
      <c r="ABW704"/>
      <c r="ABX704"/>
      <c r="ABY704"/>
      <c r="ABZ704"/>
      <c r="ACA704"/>
      <c r="ACB704"/>
      <c r="ACC704"/>
      <c r="ACD704"/>
      <c r="ACE704"/>
      <c r="ACF704"/>
      <c r="ACG704"/>
      <c r="ACH704"/>
      <c r="ACI704"/>
      <c r="ACJ704"/>
      <c r="ACK704"/>
      <c r="ACL704"/>
      <c r="ACM704"/>
      <c r="ACN704"/>
      <c r="ACO704"/>
      <c r="ACP704"/>
      <c r="ACQ704"/>
      <c r="ACR704"/>
      <c r="ACS704"/>
      <c r="ACT704"/>
      <c r="ACU704"/>
      <c r="ACV704"/>
      <c r="ACW704"/>
      <c r="ACX704"/>
      <c r="ACY704"/>
      <c r="ACZ704"/>
      <c r="ADA704"/>
      <c r="ADB704"/>
      <c r="ADC704"/>
      <c r="ADD704"/>
      <c r="ADE704"/>
      <c r="ADF704"/>
      <c r="ADG704"/>
      <c r="ADH704"/>
      <c r="ADI704"/>
      <c r="ADJ704"/>
      <c r="ADK704"/>
      <c r="ADL704"/>
      <c r="ADM704"/>
      <c r="ADN704"/>
      <c r="ADO704"/>
      <c r="ADP704"/>
      <c r="ADQ704"/>
      <c r="ADR704"/>
      <c r="ADS704"/>
      <c r="ADT704"/>
      <c r="ADU704"/>
      <c r="ADV704"/>
      <c r="ADW704"/>
      <c r="ADX704"/>
      <c r="ADY704"/>
      <c r="ADZ704"/>
      <c r="AEA704"/>
      <c r="AEB704"/>
      <c r="AEC704"/>
      <c r="AED704"/>
      <c r="AEE704"/>
      <c r="AEF704"/>
      <c r="AEG704"/>
      <c r="AEH704"/>
      <c r="AEI704"/>
      <c r="AEJ704"/>
      <c r="AEK704"/>
      <c r="AEL704"/>
      <c r="AEM704"/>
      <c r="AEN704"/>
      <c r="AEO704"/>
      <c r="AEP704"/>
      <c r="AEQ704"/>
      <c r="AER704"/>
      <c r="AES704"/>
      <c r="AET704"/>
      <c r="AEU704"/>
      <c r="AEV704"/>
      <c r="AEW704"/>
      <c r="AEX704"/>
      <c r="AEY704"/>
      <c r="AEZ704"/>
      <c r="AFA704"/>
      <c r="AFB704"/>
      <c r="AFC704"/>
      <c r="AFD704"/>
      <c r="AFE704"/>
      <c r="AFF704"/>
      <c r="AFG704"/>
      <c r="AFH704"/>
      <c r="AFI704"/>
      <c r="AFJ704"/>
      <c r="AFK704"/>
      <c r="AFL704"/>
      <c r="AFM704"/>
      <c r="AFN704"/>
      <c r="AFO704"/>
      <c r="AFP704"/>
      <c r="AFQ704"/>
      <c r="AFR704"/>
      <c r="AFS704"/>
      <c r="AFT704"/>
      <c r="AFU704"/>
      <c r="AFV704"/>
      <c r="AFW704"/>
      <c r="AFX704"/>
      <c r="AFY704"/>
      <c r="AFZ704"/>
      <c r="AGA704"/>
      <c r="AGB704"/>
      <c r="AGC704"/>
      <c r="AGD704"/>
      <c r="AGE704"/>
      <c r="AGF704"/>
      <c r="AGG704"/>
      <c r="AGH704"/>
      <c r="AGI704"/>
      <c r="AGJ704"/>
      <c r="AGK704"/>
      <c r="AGL704"/>
      <c r="AGM704"/>
      <c r="AGN704"/>
      <c r="AGO704"/>
      <c r="AGP704"/>
      <c r="AGQ704"/>
      <c r="AGR704"/>
      <c r="AGS704"/>
      <c r="AGT704"/>
      <c r="AGU704"/>
      <c r="AGV704"/>
      <c r="AGW704"/>
      <c r="AGX704"/>
      <c r="AGY704"/>
      <c r="AGZ704"/>
      <c r="AHA704"/>
      <c r="AHB704"/>
      <c r="AHC704"/>
      <c r="AHD704"/>
      <c r="AHE704"/>
      <c r="AHF704"/>
      <c r="AHG704"/>
      <c r="AHH704"/>
      <c r="AHI704"/>
      <c r="AHJ704"/>
      <c r="AHK704"/>
      <c r="AHL704"/>
      <c r="AHM704"/>
      <c r="AHN704"/>
      <c r="AHO704"/>
      <c r="AHP704"/>
      <c r="AHQ704"/>
      <c r="AHR704"/>
      <c r="AHS704"/>
      <c r="AHT704"/>
      <c r="AHU704"/>
      <c r="AHV704"/>
      <c r="AHW704"/>
      <c r="AHX704"/>
      <c r="AHY704"/>
      <c r="AHZ704"/>
      <c r="AIA704"/>
      <c r="AIB704"/>
      <c r="AIC704"/>
      <c r="AID704"/>
      <c r="AIE704"/>
      <c r="AIF704"/>
      <c r="AIG704"/>
      <c r="AIH704"/>
      <c r="AII704"/>
      <c r="AIJ704"/>
      <c r="AIK704"/>
      <c r="AIL704"/>
      <c r="AIM704"/>
      <c r="AIN704"/>
      <c r="AIO704"/>
      <c r="AIP704"/>
      <c r="AIQ704"/>
      <c r="AIR704"/>
      <c r="AIS704"/>
      <c r="AIT704"/>
      <c r="AIU704"/>
      <c r="AIV704"/>
      <c r="AIW704"/>
      <c r="AIX704"/>
      <c r="AIY704"/>
      <c r="AIZ704"/>
      <c r="AJA704"/>
      <c r="AJB704"/>
      <c r="AJC704"/>
      <c r="AJD704"/>
      <c r="AJE704"/>
      <c r="AJF704"/>
      <c r="AJG704"/>
      <c r="AJH704"/>
      <c r="AJI704"/>
      <c r="AJJ704"/>
      <c r="AJK704"/>
      <c r="AJL704"/>
      <c r="AJM704"/>
      <c r="AJN704"/>
      <c r="AJO704"/>
      <c r="AJP704"/>
      <c r="AJQ704"/>
      <c r="AJR704"/>
      <c r="AJS704"/>
      <c r="AJT704"/>
      <c r="AJU704"/>
      <c r="AJV704"/>
      <c r="AJW704"/>
      <c r="AJX704"/>
      <c r="AJY704"/>
      <c r="AJZ704"/>
      <c r="AKA704"/>
      <c r="AKB704"/>
      <c r="AKC704"/>
      <c r="AKD704"/>
      <c r="AKE704"/>
      <c r="AKF704"/>
      <c r="AKG704"/>
      <c r="AKH704"/>
      <c r="AKI704"/>
      <c r="AKJ704"/>
      <c r="AKK704"/>
      <c r="AKL704"/>
      <c r="AKM704"/>
      <c r="AKN704"/>
      <c r="AKO704"/>
      <c r="AKP704"/>
      <c r="AKQ704"/>
      <c r="AKR704"/>
      <c r="AKS704"/>
      <c r="AKT704"/>
      <c r="AKU704"/>
      <c r="AKV704"/>
      <c r="AKW704"/>
      <c r="AKX704"/>
      <c r="AKY704"/>
      <c r="AKZ704"/>
      <c r="ALA704"/>
      <c r="ALB704"/>
      <c r="ALC704"/>
      <c r="ALD704"/>
      <c r="ALE704"/>
      <c r="ALF704"/>
      <c r="ALG704"/>
      <c r="ALH704"/>
      <c r="ALI704"/>
      <c r="ALJ704"/>
      <c r="ALK704"/>
      <c r="ALL704"/>
      <c r="ALM704"/>
      <c r="ALN704"/>
      <c r="ALO704"/>
      <c r="ALP704"/>
      <c r="ALQ704"/>
      <c r="ALR704"/>
      <c r="ALS704"/>
      <c r="ALT704"/>
      <c r="ALU704"/>
      <c r="ALV704"/>
      <c r="ALW704"/>
      <c r="ALX704"/>
      <c r="ALY704"/>
      <c r="ALZ704"/>
      <c r="AMA704"/>
      <c r="AMB704"/>
      <c r="AMC704"/>
      <c r="AMD704"/>
      <c r="AME704"/>
      <c r="AMF704"/>
      <c r="AMG704"/>
      <c r="AMH704"/>
      <c r="AMI704"/>
      <c r="AMJ704"/>
    </row>
    <row r="705" spans="1:1024" ht="20" customHeight="1" x14ac:dyDescent="0.2">
      <c r="A705"/>
      <c r="B705"/>
      <c r="C705"/>
      <c r="D705"/>
      <c r="E705" s="2"/>
      <c r="F705" s="2"/>
      <c r="G705" s="271"/>
      <c r="H705" s="240"/>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c r="AAA705"/>
      <c r="AAB705"/>
      <c r="AAC705"/>
      <c r="AAD705"/>
      <c r="AAE705"/>
      <c r="AAF705"/>
      <c r="AAG705"/>
      <c r="AAH705"/>
      <c r="AAI705"/>
      <c r="AAJ705"/>
      <c r="AAK705"/>
      <c r="AAL705"/>
      <c r="AAM705"/>
      <c r="AAN705"/>
      <c r="AAO705"/>
      <c r="AAP705"/>
      <c r="AAQ705"/>
      <c r="AAR705"/>
      <c r="AAS705"/>
      <c r="AAT705"/>
      <c r="AAU705"/>
      <c r="AAV705"/>
      <c r="AAW705"/>
      <c r="AAX705"/>
      <c r="AAY705"/>
      <c r="AAZ705"/>
      <c r="ABA705"/>
      <c r="ABB705"/>
      <c r="ABC705"/>
      <c r="ABD705"/>
      <c r="ABE705"/>
      <c r="ABF705"/>
      <c r="ABG705"/>
      <c r="ABH705"/>
      <c r="ABI705"/>
      <c r="ABJ705"/>
      <c r="ABK705"/>
      <c r="ABL705"/>
      <c r="ABM705"/>
      <c r="ABN705"/>
      <c r="ABO705"/>
      <c r="ABP705"/>
      <c r="ABQ705"/>
      <c r="ABR705"/>
      <c r="ABS705"/>
      <c r="ABT705"/>
      <c r="ABU705"/>
      <c r="ABV705"/>
      <c r="ABW705"/>
      <c r="ABX705"/>
      <c r="ABY705"/>
      <c r="ABZ705"/>
      <c r="ACA705"/>
      <c r="ACB705"/>
      <c r="ACC705"/>
      <c r="ACD705"/>
      <c r="ACE705"/>
      <c r="ACF705"/>
      <c r="ACG705"/>
      <c r="ACH705"/>
      <c r="ACI705"/>
      <c r="ACJ705"/>
      <c r="ACK705"/>
      <c r="ACL705"/>
      <c r="ACM705"/>
      <c r="ACN705"/>
      <c r="ACO705"/>
      <c r="ACP705"/>
      <c r="ACQ705"/>
      <c r="ACR705"/>
      <c r="ACS705"/>
      <c r="ACT705"/>
      <c r="ACU705"/>
      <c r="ACV705"/>
      <c r="ACW705"/>
      <c r="ACX705"/>
      <c r="ACY705"/>
      <c r="ACZ705"/>
      <c r="ADA705"/>
      <c r="ADB705"/>
      <c r="ADC705"/>
      <c r="ADD705"/>
      <c r="ADE705"/>
      <c r="ADF705"/>
      <c r="ADG705"/>
      <c r="ADH705"/>
      <c r="ADI705"/>
      <c r="ADJ705"/>
      <c r="ADK705"/>
      <c r="ADL705"/>
      <c r="ADM705"/>
      <c r="ADN705"/>
      <c r="ADO705"/>
      <c r="ADP705"/>
      <c r="ADQ705"/>
      <c r="ADR705"/>
      <c r="ADS705"/>
      <c r="ADT705"/>
      <c r="ADU705"/>
      <c r="ADV705"/>
      <c r="ADW705"/>
      <c r="ADX705"/>
      <c r="ADY705"/>
      <c r="ADZ705"/>
      <c r="AEA705"/>
      <c r="AEB705"/>
      <c r="AEC705"/>
      <c r="AED705"/>
      <c r="AEE705"/>
      <c r="AEF705"/>
      <c r="AEG705"/>
      <c r="AEH705"/>
      <c r="AEI705"/>
      <c r="AEJ705"/>
      <c r="AEK705"/>
      <c r="AEL705"/>
      <c r="AEM705"/>
      <c r="AEN705"/>
      <c r="AEO705"/>
      <c r="AEP705"/>
      <c r="AEQ705"/>
      <c r="AER705"/>
      <c r="AES705"/>
      <c r="AET705"/>
      <c r="AEU705"/>
      <c r="AEV705"/>
      <c r="AEW705"/>
      <c r="AEX705"/>
      <c r="AEY705"/>
      <c r="AEZ705"/>
      <c r="AFA705"/>
      <c r="AFB705"/>
      <c r="AFC705"/>
      <c r="AFD705"/>
      <c r="AFE705"/>
      <c r="AFF705"/>
      <c r="AFG705"/>
      <c r="AFH705"/>
      <c r="AFI705"/>
      <c r="AFJ705"/>
      <c r="AFK705"/>
      <c r="AFL705"/>
      <c r="AFM705"/>
      <c r="AFN705"/>
      <c r="AFO705"/>
      <c r="AFP705"/>
      <c r="AFQ705"/>
      <c r="AFR705"/>
      <c r="AFS705"/>
      <c r="AFT705"/>
      <c r="AFU705"/>
      <c r="AFV705"/>
      <c r="AFW705"/>
      <c r="AFX705"/>
      <c r="AFY705"/>
      <c r="AFZ705"/>
      <c r="AGA705"/>
      <c r="AGB705"/>
      <c r="AGC705"/>
      <c r="AGD705"/>
      <c r="AGE705"/>
      <c r="AGF705"/>
      <c r="AGG705"/>
      <c r="AGH705"/>
      <c r="AGI705"/>
      <c r="AGJ705"/>
      <c r="AGK705"/>
      <c r="AGL705"/>
      <c r="AGM705"/>
      <c r="AGN705"/>
      <c r="AGO705"/>
      <c r="AGP705"/>
      <c r="AGQ705"/>
      <c r="AGR705"/>
      <c r="AGS705"/>
      <c r="AGT705"/>
      <c r="AGU705"/>
      <c r="AGV705"/>
      <c r="AGW705"/>
      <c r="AGX705"/>
      <c r="AGY705"/>
      <c r="AGZ705"/>
      <c r="AHA705"/>
      <c r="AHB705"/>
      <c r="AHC705"/>
      <c r="AHD705"/>
      <c r="AHE705"/>
      <c r="AHF705"/>
      <c r="AHG705"/>
      <c r="AHH705"/>
      <c r="AHI705"/>
      <c r="AHJ705"/>
      <c r="AHK705"/>
      <c r="AHL705"/>
      <c r="AHM705"/>
      <c r="AHN705"/>
      <c r="AHO705"/>
      <c r="AHP705"/>
      <c r="AHQ705"/>
      <c r="AHR705"/>
      <c r="AHS705"/>
      <c r="AHT705"/>
      <c r="AHU705"/>
      <c r="AHV705"/>
      <c r="AHW705"/>
      <c r="AHX705"/>
      <c r="AHY705"/>
      <c r="AHZ705"/>
      <c r="AIA705"/>
      <c r="AIB705"/>
      <c r="AIC705"/>
      <c r="AID705"/>
      <c r="AIE705"/>
      <c r="AIF705"/>
      <c r="AIG705"/>
      <c r="AIH705"/>
      <c r="AII705"/>
      <c r="AIJ705"/>
      <c r="AIK705"/>
      <c r="AIL705"/>
      <c r="AIM705"/>
      <c r="AIN705"/>
      <c r="AIO705"/>
      <c r="AIP705"/>
      <c r="AIQ705"/>
      <c r="AIR705"/>
      <c r="AIS705"/>
      <c r="AIT705"/>
      <c r="AIU705"/>
      <c r="AIV705"/>
      <c r="AIW705"/>
      <c r="AIX705"/>
      <c r="AIY705"/>
      <c r="AIZ705"/>
      <c r="AJA705"/>
      <c r="AJB705"/>
      <c r="AJC705"/>
      <c r="AJD705"/>
      <c r="AJE705"/>
      <c r="AJF705"/>
      <c r="AJG705"/>
      <c r="AJH705"/>
      <c r="AJI705"/>
      <c r="AJJ705"/>
      <c r="AJK705"/>
      <c r="AJL705"/>
      <c r="AJM705"/>
      <c r="AJN705"/>
      <c r="AJO705"/>
      <c r="AJP705"/>
      <c r="AJQ705"/>
      <c r="AJR705"/>
      <c r="AJS705"/>
      <c r="AJT705"/>
      <c r="AJU705"/>
      <c r="AJV705"/>
      <c r="AJW705"/>
      <c r="AJX705"/>
      <c r="AJY705"/>
      <c r="AJZ705"/>
      <c r="AKA705"/>
      <c r="AKB705"/>
      <c r="AKC705"/>
      <c r="AKD705"/>
      <c r="AKE705"/>
      <c r="AKF705"/>
      <c r="AKG705"/>
      <c r="AKH705"/>
      <c r="AKI705"/>
      <c r="AKJ705"/>
      <c r="AKK705"/>
      <c r="AKL705"/>
      <c r="AKM705"/>
      <c r="AKN705"/>
      <c r="AKO705"/>
      <c r="AKP705"/>
      <c r="AKQ705"/>
      <c r="AKR705"/>
      <c r="AKS705"/>
      <c r="AKT705"/>
      <c r="AKU705"/>
      <c r="AKV705"/>
      <c r="AKW705"/>
      <c r="AKX705"/>
      <c r="AKY705"/>
      <c r="AKZ705"/>
      <c r="ALA705"/>
      <c r="ALB705"/>
      <c r="ALC705"/>
      <c r="ALD705"/>
      <c r="ALE705"/>
      <c r="ALF705"/>
      <c r="ALG705"/>
      <c r="ALH705"/>
      <c r="ALI705"/>
      <c r="ALJ705"/>
      <c r="ALK705"/>
      <c r="ALL705"/>
      <c r="ALM705"/>
      <c r="ALN705"/>
      <c r="ALO705"/>
      <c r="ALP705"/>
      <c r="ALQ705"/>
      <c r="ALR705"/>
      <c r="ALS705"/>
      <c r="ALT705"/>
      <c r="ALU705"/>
      <c r="ALV705"/>
      <c r="ALW705"/>
      <c r="ALX705"/>
      <c r="ALY705"/>
      <c r="ALZ705"/>
      <c r="AMA705"/>
      <c r="AMB705"/>
      <c r="AMC705"/>
      <c r="AMD705"/>
      <c r="AME705"/>
      <c r="AMF705"/>
      <c r="AMG705"/>
      <c r="AMH705"/>
      <c r="AMI705"/>
      <c r="AMJ705"/>
    </row>
    <row r="706" spans="1:1024" ht="20" customHeight="1" x14ac:dyDescent="0.2">
      <c r="A706"/>
      <c r="B706"/>
      <c r="C706"/>
      <c r="D706"/>
      <c r="E706" s="2"/>
      <c r="F706" s="2"/>
      <c r="G706" s="271"/>
      <c r="H706" s="240"/>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c r="AAA706"/>
      <c r="AAB706"/>
      <c r="AAC706"/>
      <c r="AAD706"/>
      <c r="AAE706"/>
      <c r="AAF706"/>
      <c r="AAG706"/>
      <c r="AAH706"/>
      <c r="AAI706"/>
      <c r="AAJ706"/>
      <c r="AAK706"/>
      <c r="AAL706"/>
      <c r="AAM706"/>
      <c r="AAN706"/>
      <c r="AAO706"/>
      <c r="AAP706"/>
      <c r="AAQ706"/>
      <c r="AAR706"/>
      <c r="AAS706"/>
      <c r="AAT706"/>
      <c r="AAU706"/>
      <c r="AAV706"/>
      <c r="AAW706"/>
      <c r="AAX706"/>
      <c r="AAY706"/>
      <c r="AAZ706"/>
      <c r="ABA706"/>
      <c r="ABB706"/>
      <c r="ABC706"/>
      <c r="ABD706"/>
      <c r="ABE706"/>
      <c r="ABF706"/>
      <c r="ABG706"/>
      <c r="ABH706"/>
      <c r="ABI706"/>
      <c r="ABJ706"/>
      <c r="ABK706"/>
      <c r="ABL706"/>
      <c r="ABM706"/>
      <c r="ABN706"/>
      <c r="ABO706"/>
      <c r="ABP706"/>
      <c r="ABQ706"/>
      <c r="ABR706"/>
      <c r="ABS706"/>
      <c r="ABT706"/>
      <c r="ABU706"/>
      <c r="ABV706"/>
      <c r="ABW706"/>
      <c r="ABX706"/>
      <c r="ABY706"/>
      <c r="ABZ706"/>
      <c r="ACA706"/>
      <c r="ACB706"/>
      <c r="ACC706"/>
      <c r="ACD706"/>
      <c r="ACE706"/>
      <c r="ACF706"/>
      <c r="ACG706"/>
      <c r="ACH706"/>
      <c r="ACI706"/>
      <c r="ACJ706"/>
      <c r="ACK706"/>
      <c r="ACL706"/>
      <c r="ACM706"/>
      <c r="ACN706"/>
      <c r="ACO706"/>
      <c r="ACP706"/>
      <c r="ACQ706"/>
      <c r="ACR706"/>
      <c r="ACS706"/>
      <c r="ACT706"/>
      <c r="ACU706"/>
      <c r="ACV706"/>
      <c r="ACW706"/>
      <c r="ACX706"/>
      <c r="ACY706"/>
      <c r="ACZ706"/>
      <c r="ADA706"/>
      <c r="ADB706"/>
      <c r="ADC706"/>
      <c r="ADD706"/>
      <c r="ADE706"/>
      <c r="ADF706"/>
      <c r="ADG706"/>
      <c r="ADH706"/>
      <c r="ADI706"/>
      <c r="ADJ706"/>
      <c r="ADK706"/>
      <c r="ADL706"/>
      <c r="ADM706"/>
      <c r="ADN706"/>
      <c r="ADO706"/>
      <c r="ADP706"/>
      <c r="ADQ706"/>
      <c r="ADR706"/>
      <c r="ADS706"/>
      <c r="ADT706"/>
      <c r="ADU706"/>
      <c r="ADV706"/>
      <c r="ADW706"/>
      <c r="ADX706"/>
      <c r="ADY706"/>
      <c r="ADZ706"/>
      <c r="AEA706"/>
      <c r="AEB706"/>
      <c r="AEC706"/>
      <c r="AED706"/>
      <c r="AEE706"/>
      <c r="AEF706"/>
      <c r="AEG706"/>
      <c r="AEH706"/>
      <c r="AEI706"/>
      <c r="AEJ706"/>
      <c r="AEK706"/>
      <c r="AEL706"/>
      <c r="AEM706"/>
      <c r="AEN706"/>
      <c r="AEO706"/>
      <c r="AEP706"/>
      <c r="AEQ706"/>
      <c r="AER706"/>
      <c r="AES706"/>
      <c r="AET706"/>
      <c r="AEU706"/>
      <c r="AEV706"/>
      <c r="AEW706"/>
      <c r="AEX706"/>
      <c r="AEY706"/>
      <c r="AEZ706"/>
      <c r="AFA706"/>
      <c r="AFB706"/>
      <c r="AFC706"/>
      <c r="AFD706"/>
      <c r="AFE706"/>
      <c r="AFF706"/>
      <c r="AFG706"/>
      <c r="AFH706"/>
      <c r="AFI706"/>
      <c r="AFJ706"/>
      <c r="AFK706"/>
      <c r="AFL706"/>
      <c r="AFM706"/>
      <c r="AFN706"/>
      <c r="AFO706"/>
      <c r="AFP706"/>
      <c r="AFQ706"/>
      <c r="AFR706"/>
      <c r="AFS706"/>
      <c r="AFT706"/>
      <c r="AFU706"/>
      <c r="AFV706"/>
      <c r="AFW706"/>
      <c r="AFX706"/>
      <c r="AFY706"/>
      <c r="AFZ706"/>
      <c r="AGA706"/>
      <c r="AGB706"/>
      <c r="AGC706"/>
      <c r="AGD706"/>
      <c r="AGE706"/>
      <c r="AGF706"/>
      <c r="AGG706"/>
      <c r="AGH706"/>
      <c r="AGI706"/>
      <c r="AGJ706"/>
      <c r="AGK706"/>
      <c r="AGL706"/>
      <c r="AGM706"/>
      <c r="AGN706"/>
      <c r="AGO706"/>
      <c r="AGP706"/>
      <c r="AGQ706"/>
      <c r="AGR706"/>
      <c r="AGS706"/>
      <c r="AGT706"/>
      <c r="AGU706"/>
      <c r="AGV706"/>
      <c r="AGW706"/>
      <c r="AGX706"/>
      <c r="AGY706"/>
      <c r="AGZ706"/>
      <c r="AHA706"/>
      <c r="AHB706"/>
      <c r="AHC706"/>
      <c r="AHD706"/>
      <c r="AHE706"/>
      <c r="AHF706"/>
      <c r="AHG706"/>
      <c r="AHH706"/>
      <c r="AHI706"/>
      <c r="AHJ706"/>
      <c r="AHK706"/>
      <c r="AHL706"/>
      <c r="AHM706"/>
      <c r="AHN706"/>
      <c r="AHO706"/>
      <c r="AHP706"/>
      <c r="AHQ706"/>
      <c r="AHR706"/>
      <c r="AHS706"/>
      <c r="AHT706"/>
      <c r="AHU706"/>
      <c r="AHV706"/>
      <c r="AHW706"/>
      <c r="AHX706"/>
      <c r="AHY706"/>
      <c r="AHZ706"/>
      <c r="AIA706"/>
      <c r="AIB706"/>
      <c r="AIC706"/>
      <c r="AID706"/>
      <c r="AIE706"/>
      <c r="AIF706"/>
      <c r="AIG706"/>
      <c r="AIH706"/>
      <c r="AII706"/>
      <c r="AIJ706"/>
      <c r="AIK706"/>
      <c r="AIL706"/>
      <c r="AIM706"/>
      <c r="AIN706"/>
      <c r="AIO706"/>
      <c r="AIP706"/>
      <c r="AIQ706"/>
      <c r="AIR706"/>
      <c r="AIS706"/>
      <c r="AIT706"/>
      <c r="AIU706"/>
      <c r="AIV706"/>
      <c r="AIW706"/>
      <c r="AIX706"/>
      <c r="AIY706"/>
      <c r="AIZ706"/>
      <c r="AJA706"/>
      <c r="AJB706"/>
      <c r="AJC706"/>
      <c r="AJD706"/>
      <c r="AJE706"/>
      <c r="AJF706"/>
      <c r="AJG706"/>
      <c r="AJH706"/>
      <c r="AJI706"/>
      <c r="AJJ706"/>
      <c r="AJK706"/>
      <c r="AJL706"/>
      <c r="AJM706"/>
      <c r="AJN706"/>
      <c r="AJO706"/>
      <c r="AJP706"/>
      <c r="AJQ706"/>
      <c r="AJR706"/>
      <c r="AJS706"/>
      <c r="AJT706"/>
      <c r="AJU706"/>
      <c r="AJV706"/>
      <c r="AJW706"/>
      <c r="AJX706"/>
      <c r="AJY706"/>
      <c r="AJZ706"/>
      <c r="AKA706"/>
      <c r="AKB706"/>
      <c r="AKC706"/>
      <c r="AKD706"/>
      <c r="AKE706"/>
      <c r="AKF706"/>
      <c r="AKG706"/>
      <c r="AKH706"/>
      <c r="AKI706"/>
      <c r="AKJ706"/>
      <c r="AKK706"/>
      <c r="AKL706"/>
      <c r="AKM706"/>
      <c r="AKN706"/>
      <c r="AKO706"/>
      <c r="AKP706"/>
      <c r="AKQ706"/>
      <c r="AKR706"/>
      <c r="AKS706"/>
      <c r="AKT706"/>
      <c r="AKU706"/>
      <c r="AKV706"/>
      <c r="AKW706"/>
      <c r="AKX706"/>
      <c r="AKY706"/>
      <c r="AKZ706"/>
      <c r="ALA706"/>
      <c r="ALB706"/>
      <c r="ALC706"/>
      <c r="ALD706"/>
      <c r="ALE706"/>
      <c r="ALF706"/>
      <c r="ALG706"/>
      <c r="ALH706"/>
      <c r="ALI706"/>
      <c r="ALJ706"/>
      <c r="ALK706"/>
      <c r="ALL706"/>
      <c r="ALM706"/>
      <c r="ALN706"/>
      <c r="ALO706"/>
      <c r="ALP706"/>
      <c r="ALQ706"/>
      <c r="ALR706"/>
      <c r="ALS706"/>
      <c r="ALT706"/>
      <c r="ALU706"/>
      <c r="ALV706"/>
      <c r="ALW706"/>
      <c r="ALX706"/>
      <c r="ALY706"/>
      <c r="ALZ706"/>
      <c r="AMA706"/>
      <c r="AMB706"/>
      <c r="AMC706"/>
      <c r="AMD706"/>
      <c r="AME706"/>
      <c r="AMF706"/>
      <c r="AMG706"/>
      <c r="AMH706"/>
      <c r="AMI706"/>
      <c r="AMJ706"/>
    </row>
    <row r="707" spans="1:1024" ht="20" customHeight="1" x14ac:dyDescent="0.2">
      <c r="A707"/>
      <c r="B707"/>
      <c r="C707"/>
      <c r="D707"/>
      <c r="E707" s="2"/>
      <c r="F707" s="2"/>
      <c r="G707" s="271"/>
      <c r="H707" s="240"/>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c r="AAA707"/>
      <c r="AAB707"/>
      <c r="AAC707"/>
      <c r="AAD707"/>
      <c r="AAE707"/>
      <c r="AAF707"/>
      <c r="AAG707"/>
      <c r="AAH707"/>
      <c r="AAI707"/>
      <c r="AAJ707"/>
      <c r="AAK707"/>
      <c r="AAL707"/>
      <c r="AAM707"/>
      <c r="AAN707"/>
      <c r="AAO707"/>
      <c r="AAP707"/>
      <c r="AAQ707"/>
      <c r="AAR707"/>
      <c r="AAS707"/>
      <c r="AAT707"/>
      <c r="AAU707"/>
      <c r="AAV707"/>
      <c r="AAW707"/>
      <c r="AAX707"/>
      <c r="AAY707"/>
      <c r="AAZ707"/>
      <c r="ABA707"/>
      <c r="ABB707"/>
      <c r="ABC707"/>
      <c r="ABD707"/>
      <c r="ABE707"/>
      <c r="ABF707"/>
      <c r="ABG707"/>
      <c r="ABH707"/>
      <c r="ABI707"/>
      <c r="ABJ707"/>
      <c r="ABK707"/>
      <c r="ABL707"/>
      <c r="ABM707"/>
      <c r="ABN707"/>
      <c r="ABO707"/>
      <c r="ABP707"/>
      <c r="ABQ707"/>
      <c r="ABR707"/>
      <c r="ABS707"/>
      <c r="ABT707"/>
      <c r="ABU707"/>
      <c r="ABV707"/>
      <c r="ABW707"/>
      <c r="ABX707"/>
      <c r="ABY707"/>
      <c r="ABZ707"/>
      <c r="ACA707"/>
      <c r="ACB707"/>
      <c r="ACC707"/>
      <c r="ACD707"/>
      <c r="ACE707"/>
      <c r="ACF707"/>
      <c r="ACG707"/>
      <c r="ACH707"/>
      <c r="ACI707"/>
      <c r="ACJ707"/>
      <c r="ACK707"/>
      <c r="ACL707"/>
      <c r="ACM707"/>
      <c r="ACN707"/>
      <c r="ACO707"/>
      <c r="ACP707"/>
      <c r="ACQ707"/>
      <c r="ACR707"/>
      <c r="ACS707"/>
      <c r="ACT707"/>
      <c r="ACU707"/>
      <c r="ACV707"/>
      <c r="ACW707"/>
      <c r="ACX707"/>
      <c r="ACY707"/>
      <c r="ACZ707"/>
      <c r="ADA707"/>
      <c r="ADB707"/>
      <c r="ADC707"/>
      <c r="ADD707"/>
      <c r="ADE707"/>
      <c r="ADF707"/>
      <c r="ADG707"/>
      <c r="ADH707"/>
      <c r="ADI707"/>
      <c r="ADJ707"/>
      <c r="ADK707"/>
      <c r="ADL707"/>
      <c r="ADM707"/>
      <c r="ADN707"/>
      <c r="ADO707"/>
      <c r="ADP707"/>
      <c r="ADQ707"/>
      <c r="ADR707"/>
      <c r="ADS707"/>
      <c r="ADT707"/>
      <c r="ADU707"/>
      <c r="ADV707"/>
      <c r="ADW707"/>
      <c r="ADX707"/>
      <c r="ADY707"/>
      <c r="ADZ707"/>
      <c r="AEA707"/>
      <c r="AEB707"/>
      <c r="AEC707"/>
      <c r="AED707"/>
      <c r="AEE707"/>
      <c r="AEF707"/>
      <c r="AEG707"/>
      <c r="AEH707"/>
      <c r="AEI707"/>
      <c r="AEJ707"/>
      <c r="AEK707"/>
      <c r="AEL707"/>
      <c r="AEM707"/>
      <c r="AEN707"/>
      <c r="AEO707"/>
      <c r="AEP707"/>
      <c r="AEQ707"/>
      <c r="AER707"/>
      <c r="AES707"/>
      <c r="AET707"/>
      <c r="AEU707"/>
      <c r="AEV707"/>
      <c r="AEW707"/>
      <c r="AEX707"/>
      <c r="AEY707"/>
      <c r="AEZ707"/>
      <c r="AFA707"/>
      <c r="AFB707"/>
      <c r="AFC707"/>
      <c r="AFD707"/>
      <c r="AFE707"/>
      <c r="AFF707"/>
      <c r="AFG707"/>
      <c r="AFH707"/>
      <c r="AFI707"/>
      <c r="AFJ707"/>
      <c r="AFK707"/>
      <c r="AFL707"/>
      <c r="AFM707"/>
      <c r="AFN707"/>
      <c r="AFO707"/>
      <c r="AFP707"/>
      <c r="AFQ707"/>
      <c r="AFR707"/>
      <c r="AFS707"/>
      <c r="AFT707"/>
      <c r="AFU707"/>
      <c r="AFV707"/>
      <c r="AFW707"/>
      <c r="AFX707"/>
      <c r="AFY707"/>
      <c r="AFZ707"/>
      <c r="AGA707"/>
      <c r="AGB707"/>
      <c r="AGC707"/>
      <c r="AGD707"/>
      <c r="AGE707"/>
      <c r="AGF707"/>
      <c r="AGG707"/>
      <c r="AGH707"/>
      <c r="AGI707"/>
      <c r="AGJ707"/>
      <c r="AGK707"/>
      <c r="AGL707"/>
      <c r="AGM707"/>
      <c r="AGN707"/>
      <c r="AGO707"/>
      <c r="AGP707"/>
      <c r="AGQ707"/>
      <c r="AGR707"/>
      <c r="AGS707"/>
      <c r="AGT707"/>
      <c r="AGU707"/>
      <c r="AGV707"/>
      <c r="AGW707"/>
      <c r="AGX707"/>
      <c r="AGY707"/>
      <c r="AGZ707"/>
      <c r="AHA707"/>
      <c r="AHB707"/>
      <c r="AHC707"/>
      <c r="AHD707"/>
      <c r="AHE707"/>
      <c r="AHF707"/>
      <c r="AHG707"/>
      <c r="AHH707"/>
      <c r="AHI707"/>
      <c r="AHJ707"/>
      <c r="AHK707"/>
      <c r="AHL707"/>
      <c r="AHM707"/>
      <c r="AHN707"/>
      <c r="AHO707"/>
      <c r="AHP707"/>
      <c r="AHQ707"/>
      <c r="AHR707"/>
      <c r="AHS707"/>
      <c r="AHT707"/>
      <c r="AHU707"/>
      <c r="AHV707"/>
      <c r="AHW707"/>
      <c r="AHX707"/>
      <c r="AHY707"/>
      <c r="AHZ707"/>
      <c r="AIA707"/>
      <c r="AIB707"/>
      <c r="AIC707"/>
      <c r="AID707"/>
      <c r="AIE707"/>
      <c r="AIF707"/>
      <c r="AIG707"/>
      <c r="AIH707"/>
      <c r="AII707"/>
      <c r="AIJ707"/>
      <c r="AIK707"/>
      <c r="AIL707"/>
      <c r="AIM707"/>
      <c r="AIN707"/>
      <c r="AIO707"/>
      <c r="AIP707"/>
      <c r="AIQ707"/>
      <c r="AIR707"/>
      <c r="AIS707"/>
      <c r="AIT707"/>
      <c r="AIU707"/>
      <c r="AIV707"/>
      <c r="AIW707"/>
      <c r="AIX707"/>
      <c r="AIY707"/>
      <c r="AIZ707"/>
      <c r="AJA707"/>
      <c r="AJB707"/>
      <c r="AJC707"/>
      <c r="AJD707"/>
      <c r="AJE707"/>
      <c r="AJF707"/>
      <c r="AJG707"/>
      <c r="AJH707"/>
      <c r="AJI707"/>
      <c r="AJJ707"/>
      <c r="AJK707"/>
      <c r="AJL707"/>
      <c r="AJM707"/>
      <c r="AJN707"/>
      <c r="AJO707"/>
      <c r="AJP707"/>
      <c r="AJQ707"/>
      <c r="AJR707"/>
      <c r="AJS707"/>
      <c r="AJT707"/>
      <c r="AJU707"/>
      <c r="AJV707"/>
      <c r="AJW707"/>
      <c r="AJX707"/>
      <c r="AJY707"/>
      <c r="AJZ707"/>
      <c r="AKA707"/>
      <c r="AKB707"/>
      <c r="AKC707"/>
      <c r="AKD707"/>
      <c r="AKE707"/>
      <c r="AKF707"/>
      <c r="AKG707"/>
      <c r="AKH707"/>
      <c r="AKI707"/>
      <c r="AKJ707"/>
      <c r="AKK707"/>
      <c r="AKL707"/>
      <c r="AKM707"/>
      <c r="AKN707"/>
      <c r="AKO707"/>
      <c r="AKP707"/>
      <c r="AKQ707"/>
      <c r="AKR707"/>
      <c r="AKS707"/>
      <c r="AKT707"/>
      <c r="AKU707"/>
      <c r="AKV707"/>
      <c r="AKW707"/>
      <c r="AKX707"/>
      <c r="AKY707"/>
      <c r="AKZ707"/>
      <c r="ALA707"/>
      <c r="ALB707"/>
      <c r="ALC707"/>
      <c r="ALD707"/>
      <c r="ALE707"/>
      <c r="ALF707"/>
      <c r="ALG707"/>
      <c r="ALH707"/>
      <c r="ALI707"/>
      <c r="ALJ707"/>
      <c r="ALK707"/>
      <c r="ALL707"/>
      <c r="ALM707"/>
      <c r="ALN707"/>
      <c r="ALO707"/>
      <c r="ALP707"/>
      <c r="ALQ707"/>
      <c r="ALR707"/>
      <c r="ALS707"/>
      <c r="ALT707"/>
      <c r="ALU707"/>
      <c r="ALV707"/>
      <c r="ALW707"/>
      <c r="ALX707"/>
      <c r="ALY707"/>
      <c r="ALZ707"/>
      <c r="AMA707"/>
      <c r="AMB707"/>
      <c r="AMC707"/>
      <c r="AMD707"/>
      <c r="AME707"/>
      <c r="AMF707"/>
      <c r="AMG707"/>
      <c r="AMH707"/>
      <c r="AMI707"/>
      <c r="AMJ707"/>
    </row>
    <row r="708" spans="1:1024" ht="20" customHeight="1" x14ac:dyDescent="0.2">
      <c r="A708"/>
      <c r="B708"/>
      <c r="C708"/>
      <c r="D708"/>
      <c r="E708" s="2"/>
      <c r="F708" s="2"/>
      <c r="G708" s="271"/>
      <c r="H708" s="240"/>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c r="AAA708"/>
      <c r="AAB708"/>
      <c r="AAC708"/>
      <c r="AAD708"/>
      <c r="AAE708"/>
      <c r="AAF708"/>
      <c r="AAG708"/>
      <c r="AAH708"/>
      <c r="AAI708"/>
      <c r="AAJ708"/>
      <c r="AAK708"/>
      <c r="AAL708"/>
      <c r="AAM708"/>
      <c r="AAN708"/>
      <c r="AAO708"/>
      <c r="AAP708"/>
      <c r="AAQ708"/>
      <c r="AAR708"/>
      <c r="AAS708"/>
      <c r="AAT708"/>
      <c r="AAU708"/>
      <c r="AAV708"/>
      <c r="AAW708"/>
      <c r="AAX708"/>
      <c r="AAY708"/>
      <c r="AAZ708"/>
      <c r="ABA708"/>
      <c r="ABB708"/>
      <c r="ABC708"/>
      <c r="ABD708"/>
      <c r="ABE708"/>
      <c r="ABF708"/>
      <c r="ABG708"/>
      <c r="ABH708"/>
      <c r="ABI708"/>
      <c r="ABJ708"/>
      <c r="ABK708"/>
      <c r="ABL708"/>
      <c r="ABM708"/>
      <c r="ABN708"/>
      <c r="ABO708"/>
      <c r="ABP708"/>
      <c r="ABQ708"/>
      <c r="ABR708"/>
      <c r="ABS708"/>
      <c r="ABT708"/>
      <c r="ABU708"/>
      <c r="ABV708"/>
      <c r="ABW708"/>
      <c r="ABX708"/>
      <c r="ABY708"/>
      <c r="ABZ708"/>
      <c r="ACA708"/>
      <c r="ACB708"/>
      <c r="ACC708"/>
      <c r="ACD708"/>
      <c r="ACE708"/>
      <c r="ACF708"/>
      <c r="ACG708"/>
      <c r="ACH708"/>
      <c r="ACI708"/>
      <c r="ACJ708"/>
      <c r="ACK708"/>
      <c r="ACL708"/>
      <c r="ACM708"/>
      <c r="ACN708"/>
      <c r="ACO708"/>
      <c r="ACP708"/>
      <c r="ACQ708"/>
      <c r="ACR708"/>
      <c r="ACS708"/>
      <c r="ACT708"/>
      <c r="ACU708"/>
      <c r="ACV708"/>
      <c r="ACW708"/>
      <c r="ACX708"/>
      <c r="ACY708"/>
      <c r="ACZ708"/>
      <c r="ADA708"/>
      <c r="ADB708"/>
      <c r="ADC708"/>
      <c r="ADD708"/>
      <c r="ADE708"/>
      <c r="ADF708"/>
      <c r="ADG708"/>
      <c r="ADH708"/>
      <c r="ADI708"/>
      <c r="ADJ708"/>
      <c r="ADK708"/>
      <c r="ADL708"/>
      <c r="ADM708"/>
      <c r="ADN708"/>
      <c r="ADO708"/>
      <c r="ADP708"/>
      <c r="ADQ708"/>
      <c r="ADR708"/>
      <c r="ADS708"/>
      <c r="ADT708"/>
      <c r="ADU708"/>
      <c r="ADV708"/>
      <c r="ADW708"/>
      <c r="ADX708"/>
      <c r="ADY708"/>
      <c r="ADZ708"/>
      <c r="AEA708"/>
      <c r="AEB708"/>
      <c r="AEC708"/>
      <c r="AED708"/>
      <c r="AEE708"/>
      <c r="AEF708"/>
      <c r="AEG708"/>
      <c r="AEH708"/>
      <c r="AEI708"/>
      <c r="AEJ708"/>
      <c r="AEK708"/>
      <c r="AEL708"/>
      <c r="AEM708"/>
      <c r="AEN708"/>
      <c r="AEO708"/>
      <c r="AEP708"/>
      <c r="AEQ708"/>
      <c r="AER708"/>
      <c r="AES708"/>
      <c r="AET708"/>
      <c r="AEU708"/>
      <c r="AEV708"/>
      <c r="AEW708"/>
      <c r="AEX708"/>
      <c r="AEY708"/>
      <c r="AEZ708"/>
      <c r="AFA708"/>
      <c r="AFB708"/>
      <c r="AFC708"/>
      <c r="AFD708"/>
      <c r="AFE708"/>
      <c r="AFF708"/>
      <c r="AFG708"/>
      <c r="AFH708"/>
      <c r="AFI708"/>
      <c r="AFJ708"/>
      <c r="AFK708"/>
      <c r="AFL708"/>
      <c r="AFM708"/>
      <c r="AFN708"/>
      <c r="AFO708"/>
      <c r="AFP708"/>
      <c r="AFQ708"/>
      <c r="AFR708"/>
      <c r="AFS708"/>
      <c r="AFT708"/>
      <c r="AFU708"/>
      <c r="AFV708"/>
      <c r="AFW708"/>
      <c r="AFX708"/>
      <c r="AFY708"/>
      <c r="AFZ708"/>
      <c r="AGA708"/>
      <c r="AGB708"/>
      <c r="AGC708"/>
      <c r="AGD708"/>
      <c r="AGE708"/>
      <c r="AGF708"/>
      <c r="AGG708"/>
      <c r="AGH708"/>
      <c r="AGI708"/>
      <c r="AGJ708"/>
      <c r="AGK708"/>
      <c r="AGL708"/>
      <c r="AGM708"/>
      <c r="AGN708"/>
      <c r="AGO708"/>
      <c r="AGP708"/>
      <c r="AGQ708"/>
      <c r="AGR708"/>
      <c r="AGS708"/>
      <c r="AGT708"/>
      <c r="AGU708"/>
      <c r="AGV708"/>
      <c r="AGW708"/>
      <c r="AGX708"/>
      <c r="AGY708"/>
      <c r="AGZ708"/>
      <c r="AHA708"/>
      <c r="AHB708"/>
      <c r="AHC708"/>
      <c r="AHD708"/>
      <c r="AHE708"/>
      <c r="AHF708"/>
      <c r="AHG708"/>
      <c r="AHH708"/>
      <c r="AHI708"/>
      <c r="AHJ708"/>
      <c r="AHK708"/>
      <c r="AHL708"/>
      <c r="AHM708"/>
      <c r="AHN708"/>
      <c r="AHO708"/>
      <c r="AHP708"/>
      <c r="AHQ708"/>
      <c r="AHR708"/>
      <c r="AHS708"/>
      <c r="AHT708"/>
      <c r="AHU708"/>
      <c r="AHV708"/>
      <c r="AHW708"/>
      <c r="AHX708"/>
      <c r="AHY708"/>
      <c r="AHZ708"/>
      <c r="AIA708"/>
      <c r="AIB708"/>
      <c r="AIC708"/>
      <c r="AID708"/>
      <c r="AIE708"/>
      <c r="AIF708"/>
      <c r="AIG708"/>
      <c r="AIH708"/>
      <c r="AII708"/>
      <c r="AIJ708"/>
      <c r="AIK708"/>
      <c r="AIL708"/>
      <c r="AIM708"/>
      <c r="AIN708"/>
      <c r="AIO708"/>
      <c r="AIP708"/>
      <c r="AIQ708"/>
      <c r="AIR708"/>
      <c r="AIS708"/>
      <c r="AIT708"/>
      <c r="AIU708"/>
      <c r="AIV708"/>
      <c r="AIW708"/>
      <c r="AIX708"/>
      <c r="AIY708"/>
      <c r="AIZ708"/>
      <c r="AJA708"/>
      <c r="AJB708"/>
      <c r="AJC708"/>
      <c r="AJD708"/>
      <c r="AJE708"/>
      <c r="AJF708"/>
      <c r="AJG708"/>
      <c r="AJH708"/>
      <c r="AJI708"/>
      <c r="AJJ708"/>
      <c r="AJK708"/>
      <c r="AJL708"/>
      <c r="AJM708"/>
      <c r="AJN708"/>
      <c r="AJO708"/>
      <c r="AJP708"/>
      <c r="AJQ708"/>
      <c r="AJR708"/>
      <c r="AJS708"/>
      <c r="AJT708"/>
      <c r="AJU708"/>
      <c r="AJV708"/>
      <c r="AJW708"/>
      <c r="AJX708"/>
      <c r="AJY708"/>
      <c r="AJZ708"/>
      <c r="AKA708"/>
      <c r="AKB708"/>
      <c r="AKC708"/>
      <c r="AKD708"/>
      <c r="AKE708"/>
      <c r="AKF708"/>
      <c r="AKG708"/>
      <c r="AKH708"/>
      <c r="AKI708"/>
      <c r="AKJ708"/>
      <c r="AKK708"/>
      <c r="AKL708"/>
      <c r="AKM708"/>
      <c r="AKN708"/>
      <c r="AKO708"/>
      <c r="AKP708"/>
      <c r="AKQ708"/>
      <c r="AKR708"/>
      <c r="AKS708"/>
      <c r="AKT708"/>
      <c r="AKU708"/>
      <c r="AKV708"/>
      <c r="AKW708"/>
      <c r="AKX708"/>
      <c r="AKY708"/>
      <c r="AKZ708"/>
      <c r="ALA708"/>
      <c r="ALB708"/>
      <c r="ALC708"/>
      <c r="ALD708"/>
      <c r="ALE708"/>
      <c r="ALF708"/>
      <c r="ALG708"/>
      <c r="ALH708"/>
      <c r="ALI708"/>
      <c r="ALJ708"/>
      <c r="ALK708"/>
      <c r="ALL708"/>
      <c r="ALM708"/>
      <c r="ALN708"/>
      <c r="ALO708"/>
      <c r="ALP708"/>
      <c r="ALQ708"/>
      <c r="ALR708"/>
      <c r="ALS708"/>
      <c r="ALT708"/>
      <c r="ALU708"/>
      <c r="ALV708"/>
      <c r="ALW708"/>
      <c r="ALX708"/>
      <c r="ALY708"/>
      <c r="ALZ708"/>
      <c r="AMA708"/>
      <c r="AMB708"/>
      <c r="AMC708"/>
      <c r="AMD708"/>
      <c r="AME708"/>
      <c r="AMF708"/>
      <c r="AMG708"/>
      <c r="AMH708"/>
      <c r="AMI708"/>
      <c r="AMJ708"/>
    </row>
    <row r="709" spans="1:1024" ht="20" customHeight="1" x14ac:dyDescent="0.2">
      <c r="A709"/>
      <c r="B709"/>
      <c r="C709"/>
      <c r="D709"/>
      <c r="E709" s="2"/>
      <c r="F709" s="2"/>
      <c r="G709" s="271"/>
      <c r="H709" s="240"/>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c r="AAA709"/>
      <c r="AAB709"/>
      <c r="AAC709"/>
      <c r="AAD709"/>
      <c r="AAE709"/>
      <c r="AAF709"/>
      <c r="AAG709"/>
      <c r="AAH709"/>
      <c r="AAI709"/>
      <c r="AAJ709"/>
      <c r="AAK709"/>
      <c r="AAL709"/>
      <c r="AAM709"/>
      <c r="AAN709"/>
      <c r="AAO709"/>
      <c r="AAP709"/>
      <c r="AAQ709"/>
      <c r="AAR709"/>
      <c r="AAS709"/>
      <c r="AAT709"/>
      <c r="AAU709"/>
      <c r="AAV709"/>
      <c r="AAW709"/>
      <c r="AAX709"/>
      <c r="AAY709"/>
      <c r="AAZ709"/>
      <c r="ABA709"/>
      <c r="ABB709"/>
      <c r="ABC709"/>
      <c r="ABD709"/>
      <c r="ABE709"/>
      <c r="ABF709"/>
      <c r="ABG709"/>
      <c r="ABH709"/>
      <c r="ABI709"/>
      <c r="ABJ709"/>
      <c r="ABK709"/>
      <c r="ABL709"/>
      <c r="ABM709"/>
      <c r="ABN709"/>
      <c r="ABO709"/>
      <c r="ABP709"/>
      <c r="ABQ709"/>
      <c r="ABR709"/>
      <c r="ABS709"/>
      <c r="ABT709"/>
      <c r="ABU709"/>
      <c r="ABV709"/>
      <c r="ABW709"/>
      <c r="ABX709"/>
      <c r="ABY709"/>
      <c r="ABZ709"/>
      <c r="ACA709"/>
      <c r="ACB709"/>
      <c r="ACC709"/>
      <c r="ACD709"/>
      <c r="ACE709"/>
      <c r="ACF709"/>
      <c r="ACG709"/>
      <c r="ACH709"/>
      <c r="ACI709"/>
      <c r="ACJ709"/>
      <c r="ACK709"/>
      <c r="ACL709"/>
      <c r="ACM709"/>
      <c r="ACN709"/>
      <c r="ACO709"/>
      <c r="ACP709"/>
      <c r="ACQ709"/>
      <c r="ACR709"/>
      <c r="ACS709"/>
      <c r="ACT709"/>
      <c r="ACU709"/>
      <c r="ACV709"/>
      <c r="ACW709"/>
      <c r="ACX709"/>
      <c r="ACY709"/>
      <c r="ACZ709"/>
      <c r="ADA709"/>
      <c r="ADB709"/>
      <c r="ADC709"/>
      <c r="ADD709"/>
      <c r="ADE709"/>
      <c r="ADF709"/>
      <c r="ADG709"/>
      <c r="ADH709"/>
      <c r="ADI709"/>
      <c r="ADJ709"/>
      <c r="ADK709"/>
      <c r="ADL709"/>
      <c r="ADM709"/>
      <c r="ADN709"/>
      <c r="ADO709"/>
      <c r="ADP709"/>
      <c r="ADQ709"/>
      <c r="ADR709"/>
      <c r="ADS709"/>
      <c r="ADT709"/>
      <c r="ADU709"/>
      <c r="ADV709"/>
      <c r="ADW709"/>
      <c r="ADX709"/>
      <c r="ADY709"/>
      <c r="ADZ709"/>
      <c r="AEA709"/>
      <c r="AEB709"/>
      <c r="AEC709"/>
      <c r="AED709"/>
      <c r="AEE709"/>
      <c r="AEF709"/>
      <c r="AEG709"/>
      <c r="AEH709"/>
      <c r="AEI709"/>
      <c r="AEJ709"/>
      <c r="AEK709"/>
      <c r="AEL709"/>
      <c r="AEM709"/>
      <c r="AEN709"/>
      <c r="AEO709"/>
      <c r="AEP709"/>
      <c r="AEQ709"/>
      <c r="AER709"/>
      <c r="AES709"/>
      <c r="AET709"/>
      <c r="AEU709"/>
      <c r="AEV709"/>
      <c r="AEW709"/>
      <c r="AEX709"/>
      <c r="AEY709"/>
      <c r="AEZ709"/>
      <c r="AFA709"/>
      <c r="AFB709"/>
      <c r="AFC709"/>
      <c r="AFD709"/>
      <c r="AFE709"/>
      <c r="AFF709"/>
      <c r="AFG709"/>
      <c r="AFH709"/>
      <c r="AFI709"/>
      <c r="AFJ709"/>
      <c r="AFK709"/>
      <c r="AFL709"/>
      <c r="AFM709"/>
      <c r="AFN709"/>
      <c r="AFO709"/>
      <c r="AFP709"/>
      <c r="AFQ709"/>
      <c r="AFR709"/>
      <c r="AFS709"/>
      <c r="AFT709"/>
      <c r="AFU709"/>
      <c r="AFV709"/>
      <c r="AFW709"/>
      <c r="AFX709"/>
      <c r="AFY709"/>
      <c r="AFZ709"/>
      <c r="AGA709"/>
      <c r="AGB709"/>
      <c r="AGC709"/>
      <c r="AGD709"/>
      <c r="AGE709"/>
      <c r="AGF709"/>
      <c r="AGG709"/>
      <c r="AGH709"/>
      <c r="AGI709"/>
      <c r="AGJ709"/>
      <c r="AGK709"/>
      <c r="AGL709"/>
      <c r="AGM709"/>
      <c r="AGN709"/>
      <c r="AGO709"/>
      <c r="AGP709"/>
      <c r="AGQ709"/>
      <c r="AGR709"/>
      <c r="AGS709"/>
      <c r="AGT709"/>
      <c r="AGU709"/>
      <c r="AGV709"/>
      <c r="AGW709"/>
      <c r="AGX709"/>
      <c r="AGY709"/>
      <c r="AGZ709"/>
      <c r="AHA709"/>
      <c r="AHB709"/>
      <c r="AHC709"/>
      <c r="AHD709"/>
      <c r="AHE709"/>
      <c r="AHF709"/>
      <c r="AHG709"/>
      <c r="AHH709"/>
      <c r="AHI709"/>
      <c r="AHJ709"/>
      <c r="AHK709"/>
      <c r="AHL709"/>
      <c r="AHM709"/>
      <c r="AHN709"/>
      <c r="AHO709"/>
      <c r="AHP709"/>
      <c r="AHQ709"/>
      <c r="AHR709"/>
      <c r="AHS709"/>
      <c r="AHT709"/>
      <c r="AHU709"/>
      <c r="AHV709"/>
      <c r="AHW709"/>
      <c r="AHX709"/>
      <c r="AHY709"/>
      <c r="AHZ709"/>
      <c r="AIA709"/>
      <c r="AIB709"/>
      <c r="AIC709"/>
      <c r="AID709"/>
      <c r="AIE709"/>
      <c r="AIF709"/>
      <c r="AIG709"/>
      <c r="AIH709"/>
      <c r="AII709"/>
      <c r="AIJ709"/>
      <c r="AIK709"/>
      <c r="AIL709"/>
      <c r="AIM709"/>
      <c r="AIN709"/>
      <c r="AIO709"/>
      <c r="AIP709"/>
      <c r="AIQ709"/>
      <c r="AIR709"/>
      <c r="AIS709"/>
      <c r="AIT709"/>
      <c r="AIU709"/>
      <c r="AIV709"/>
      <c r="AIW709"/>
      <c r="AIX709"/>
      <c r="AIY709"/>
      <c r="AIZ709"/>
      <c r="AJA709"/>
      <c r="AJB709"/>
      <c r="AJC709"/>
      <c r="AJD709"/>
      <c r="AJE709"/>
      <c r="AJF709"/>
      <c r="AJG709"/>
      <c r="AJH709"/>
      <c r="AJI709"/>
      <c r="AJJ709"/>
      <c r="AJK709"/>
      <c r="AJL709"/>
      <c r="AJM709"/>
      <c r="AJN709"/>
      <c r="AJO709"/>
      <c r="AJP709"/>
      <c r="AJQ709"/>
      <c r="AJR709"/>
      <c r="AJS709"/>
      <c r="AJT709"/>
      <c r="AJU709"/>
      <c r="AJV709"/>
      <c r="AJW709"/>
      <c r="AJX709"/>
      <c r="AJY709"/>
      <c r="AJZ709"/>
      <c r="AKA709"/>
      <c r="AKB709"/>
      <c r="AKC709"/>
      <c r="AKD709"/>
      <c r="AKE709"/>
      <c r="AKF709"/>
      <c r="AKG709"/>
      <c r="AKH709"/>
      <c r="AKI709"/>
      <c r="AKJ709"/>
      <c r="AKK709"/>
      <c r="AKL709"/>
      <c r="AKM709"/>
      <c r="AKN709"/>
      <c r="AKO709"/>
      <c r="AKP709"/>
      <c r="AKQ709"/>
      <c r="AKR709"/>
      <c r="AKS709"/>
      <c r="AKT709"/>
      <c r="AKU709"/>
      <c r="AKV709"/>
      <c r="AKW709"/>
      <c r="AKX709"/>
      <c r="AKY709"/>
      <c r="AKZ709"/>
      <c r="ALA709"/>
      <c r="ALB709"/>
      <c r="ALC709"/>
      <c r="ALD709"/>
      <c r="ALE709"/>
      <c r="ALF709"/>
      <c r="ALG709"/>
      <c r="ALH709"/>
      <c r="ALI709"/>
      <c r="ALJ709"/>
      <c r="ALK709"/>
      <c r="ALL709"/>
      <c r="ALM709"/>
      <c r="ALN709"/>
      <c r="ALO709"/>
      <c r="ALP709"/>
      <c r="ALQ709"/>
      <c r="ALR709"/>
      <c r="ALS709"/>
      <c r="ALT709"/>
      <c r="ALU709"/>
      <c r="ALV709"/>
      <c r="ALW709"/>
      <c r="ALX709"/>
      <c r="ALY709"/>
      <c r="ALZ709"/>
      <c r="AMA709"/>
      <c r="AMB709"/>
      <c r="AMC709"/>
      <c r="AMD709"/>
      <c r="AME709"/>
      <c r="AMF709"/>
      <c r="AMG709"/>
      <c r="AMH709"/>
      <c r="AMI709"/>
      <c r="AMJ709"/>
    </row>
    <row r="710" spans="1:1024" ht="20" customHeight="1" x14ac:dyDescent="0.2">
      <c r="A710"/>
      <c r="B710"/>
      <c r="C710"/>
      <c r="D710"/>
      <c r="E710" s="2"/>
      <c r="F710" s="2"/>
      <c r="G710" s="271"/>
      <c r="H710" s="24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c r="IW710"/>
      <c r="IX710"/>
      <c r="IY710"/>
      <c r="IZ710"/>
      <c r="JA710"/>
      <c r="JB710"/>
      <c r="JC710"/>
      <c r="JD710"/>
      <c r="JE710"/>
      <c r="JF710"/>
      <c r="JG710"/>
      <c r="JH710"/>
      <c r="JI710"/>
      <c r="JJ710"/>
      <c r="JK710"/>
      <c r="JL710"/>
      <c r="JM710"/>
      <c r="JN710"/>
      <c r="JO710"/>
      <c r="JP710"/>
      <c r="JQ710"/>
      <c r="JR710"/>
      <c r="JS710"/>
      <c r="JT710"/>
      <c r="JU710"/>
      <c r="JV710"/>
      <c r="JW710"/>
      <c r="JX710"/>
      <c r="JY710"/>
      <c r="JZ710"/>
      <c r="KA710"/>
      <c r="KB710"/>
      <c r="KC710"/>
      <c r="KD710"/>
      <c r="KE710"/>
      <c r="KF710"/>
      <c r="KG710"/>
      <c r="KH710"/>
      <c r="KI710"/>
      <c r="KJ710"/>
      <c r="KK710"/>
      <c r="KL710"/>
      <c r="KM710"/>
      <c r="KN710"/>
      <c r="KO710"/>
      <c r="KP710"/>
      <c r="KQ710"/>
      <c r="KR710"/>
      <c r="KS710"/>
      <c r="KT710"/>
      <c r="KU710"/>
      <c r="KV710"/>
      <c r="KW710"/>
      <c r="KX710"/>
      <c r="KY710"/>
      <c r="KZ710"/>
      <c r="LA710"/>
      <c r="LB710"/>
      <c r="LC710"/>
      <c r="LD710"/>
      <c r="LE710"/>
      <c r="LF710"/>
      <c r="LG710"/>
      <c r="LH710"/>
      <c r="LI710"/>
      <c r="LJ710"/>
      <c r="LK710"/>
      <c r="LL710"/>
      <c r="LM710"/>
      <c r="LN710"/>
      <c r="LO710"/>
      <c r="LP710"/>
      <c r="LQ710"/>
      <c r="LR710"/>
      <c r="LS710"/>
      <c r="LT710"/>
      <c r="LU710"/>
      <c r="LV710"/>
      <c r="LW710"/>
      <c r="LX710"/>
      <c r="LY710"/>
      <c r="LZ710"/>
      <c r="MA710"/>
      <c r="MB710"/>
      <c r="MC710"/>
      <c r="MD710"/>
      <c r="ME710"/>
      <c r="MF710"/>
      <c r="MG710"/>
      <c r="MH710"/>
      <c r="MI710"/>
      <c r="MJ710"/>
      <c r="MK710"/>
      <c r="ML710"/>
      <c r="MM710"/>
      <c r="MN710"/>
      <c r="MO710"/>
      <c r="MP710"/>
      <c r="MQ710"/>
      <c r="MR710"/>
      <c r="MS710"/>
      <c r="MT710"/>
      <c r="MU710"/>
      <c r="MV710"/>
      <c r="MW710"/>
      <c r="MX710"/>
      <c r="MY710"/>
      <c r="MZ710"/>
      <c r="NA710"/>
      <c r="NB710"/>
      <c r="NC710"/>
      <c r="ND710"/>
      <c r="NE710"/>
      <c r="NF710"/>
      <c r="NG710"/>
      <c r="NH710"/>
      <c r="NI710"/>
      <c r="NJ710"/>
      <c r="NK710"/>
      <c r="NL710"/>
      <c r="NM710"/>
      <c r="NN710"/>
      <c r="NO710"/>
      <c r="NP710"/>
      <c r="NQ710"/>
      <c r="NR710"/>
      <c r="NS710"/>
      <c r="NT710"/>
      <c r="NU710"/>
      <c r="NV710"/>
      <c r="NW710"/>
      <c r="NX710"/>
      <c r="NY710"/>
      <c r="NZ710"/>
      <c r="OA710"/>
      <c r="OB710"/>
      <c r="OC710"/>
      <c r="OD710"/>
      <c r="OE710"/>
      <c r="OF710"/>
      <c r="OG710"/>
      <c r="OH710"/>
      <c r="OI710"/>
      <c r="OJ710"/>
      <c r="OK710"/>
      <c r="OL710"/>
      <c r="OM710"/>
      <c r="ON710"/>
      <c r="OO710"/>
      <c r="OP710"/>
      <c r="OQ710"/>
      <c r="OR710"/>
      <c r="OS710"/>
      <c r="OT710"/>
      <c r="OU710"/>
      <c r="OV710"/>
      <c r="OW710"/>
      <c r="OX710"/>
      <c r="OY710"/>
      <c r="OZ710"/>
      <c r="PA710"/>
      <c r="PB710"/>
      <c r="PC710"/>
      <c r="PD710"/>
      <c r="PE710"/>
      <c r="PF710"/>
      <c r="PG710"/>
      <c r="PH710"/>
      <c r="PI710"/>
      <c r="PJ710"/>
      <c r="PK710"/>
      <c r="PL710"/>
      <c r="PM710"/>
      <c r="PN710"/>
      <c r="PO710"/>
      <c r="PP710"/>
      <c r="PQ710"/>
      <c r="PR710"/>
      <c r="PS710"/>
      <c r="PT710"/>
      <c r="PU710"/>
      <c r="PV710"/>
      <c r="PW710"/>
      <c r="PX710"/>
      <c r="PY710"/>
      <c r="PZ710"/>
      <c r="QA710"/>
      <c r="QB710"/>
      <c r="QC710"/>
      <c r="QD710"/>
      <c r="QE710"/>
      <c r="QF710"/>
      <c r="QG710"/>
      <c r="QH710"/>
      <c r="QI710"/>
      <c r="QJ710"/>
      <c r="QK710"/>
      <c r="QL710"/>
      <c r="QM710"/>
      <c r="QN710"/>
      <c r="QO710"/>
      <c r="QP710"/>
      <c r="QQ710"/>
      <c r="QR710"/>
      <c r="QS710"/>
      <c r="QT710"/>
      <c r="QU710"/>
      <c r="QV710"/>
      <c r="QW710"/>
      <c r="QX710"/>
      <c r="QY710"/>
      <c r="QZ710"/>
      <c r="RA710"/>
      <c r="RB710"/>
      <c r="RC710"/>
      <c r="RD710"/>
      <c r="RE710"/>
      <c r="RF710"/>
      <c r="RG710"/>
      <c r="RH710"/>
      <c r="RI710"/>
      <c r="RJ710"/>
      <c r="RK710"/>
      <c r="RL710"/>
      <c r="RM710"/>
      <c r="RN710"/>
      <c r="RO710"/>
      <c r="RP710"/>
      <c r="RQ710"/>
      <c r="RR710"/>
      <c r="RS710"/>
      <c r="RT710"/>
      <c r="RU710"/>
      <c r="RV710"/>
      <c r="RW710"/>
      <c r="RX710"/>
      <c r="RY710"/>
      <c r="RZ710"/>
      <c r="SA710"/>
      <c r="SB710"/>
      <c r="SC710"/>
      <c r="SD710"/>
      <c r="SE710"/>
      <c r="SF710"/>
      <c r="SG710"/>
      <c r="SH710"/>
      <c r="SI710"/>
      <c r="SJ710"/>
      <c r="SK710"/>
      <c r="SL710"/>
      <c r="SM710"/>
      <c r="SN710"/>
      <c r="SO710"/>
      <c r="SP710"/>
      <c r="SQ710"/>
      <c r="SR710"/>
      <c r="SS710"/>
      <c r="ST710"/>
      <c r="SU710"/>
      <c r="SV710"/>
      <c r="SW710"/>
      <c r="SX710"/>
      <c r="SY710"/>
      <c r="SZ710"/>
      <c r="TA710"/>
      <c r="TB710"/>
      <c r="TC710"/>
      <c r="TD710"/>
      <c r="TE710"/>
      <c r="TF710"/>
      <c r="TG710"/>
      <c r="TH710"/>
      <c r="TI710"/>
      <c r="TJ710"/>
      <c r="TK710"/>
      <c r="TL710"/>
      <c r="TM710"/>
      <c r="TN710"/>
      <c r="TO710"/>
      <c r="TP710"/>
      <c r="TQ710"/>
      <c r="TR710"/>
      <c r="TS710"/>
      <c r="TT710"/>
      <c r="TU710"/>
      <c r="TV710"/>
      <c r="TW710"/>
      <c r="TX710"/>
      <c r="TY710"/>
      <c r="TZ710"/>
      <c r="UA710"/>
      <c r="UB710"/>
      <c r="UC710"/>
      <c r="UD710"/>
      <c r="UE710"/>
      <c r="UF710"/>
      <c r="UG710"/>
      <c r="UH710"/>
      <c r="UI710"/>
      <c r="UJ710"/>
      <c r="UK710"/>
      <c r="UL710"/>
      <c r="UM710"/>
      <c r="UN710"/>
      <c r="UO710"/>
      <c r="UP710"/>
      <c r="UQ710"/>
      <c r="UR710"/>
      <c r="US710"/>
      <c r="UT710"/>
      <c r="UU710"/>
      <c r="UV710"/>
      <c r="UW710"/>
      <c r="UX710"/>
      <c r="UY710"/>
      <c r="UZ710"/>
      <c r="VA710"/>
      <c r="VB710"/>
      <c r="VC710"/>
      <c r="VD710"/>
      <c r="VE710"/>
      <c r="VF710"/>
      <c r="VG710"/>
      <c r="VH710"/>
      <c r="VI710"/>
      <c r="VJ710"/>
      <c r="VK710"/>
      <c r="VL710"/>
      <c r="VM710"/>
      <c r="VN710"/>
      <c r="VO710"/>
      <c r="VP710"/>
      <c r="VQ710"/>
      <c r="VR710"/>
      <c r="VS710"/>
      <c r="VT710"/>
      <c r="VU710"/>
      <c r="VV710"/>
      <c r="VW710"/>
      <c r="VX710"/>
      <c r="VY710"/>
      <c r="VZ710"/>
      <c r="WA710"/>
      <c r="WB710"/>
      <c r="WC710"/>
      <c r="WD710"/>
      <c r="WE710"/>
      <c r="WF710"/>
      <c r="WG710"/>
      <c r="WH710"/>
      <c r="WI710"/>
      <c r="WJ710"/>
      <c r="WK710"/>
      <c r="WL710"/>
      <c r="WM710"/>
      <c r="WN710"/>
      <c r="WO710"/>
      <c r="WP710"/>
      <c r="WQ710"/>
      <c r="WR710"/>
      <c r="WS710"/>
      <c r="WT710"/>
      <c r="WU710"/>
      <c r="WV710"/>
      <c r="WW710"/>
      <c r="WX710"/>
      <c r="WY710"/>
      <c r="WZ710"/>
      <c r="XA710"/>
      <c r="XB710"/>
      <c r="XC710"/>
      <c r="XD710"/>
      <c r="XE710"/>
      <c r="XF710"/>
      <c r="XG710"/>
      <c r="XH710"/>
      <c r="XI710"/>
      <c r="XJ710"/>
      <c r="XK710"/>
      <c r="XL710"/>
      <c r="XM710"/>
      <c r="XN710"/>
      <c r="XO710"/>
      <c r="XP710"/>
      <c r="XQ710"/>
      <c r="XR710"/>
      <c r="XS710"/>
      <c r="XT710"/>
      <c r="XU710"/>
      <c r="XV710"/>
      <c r="XW710"/>
      <c r="XX710"/>
      <c r="XY710"/>
      <c r="XZ710"/>
      <c r="YA710"/>
      <c r="YB710"/>
      <c r="YC710"/>
      <c r="YD710"/>
      <c r="YE710"/>
      <c r="YF710"/>
      <c r="YG710"/>
      <c r="YH710"/>
      <c r="YI710"/>
      <c r="YJ710"/>
      <c r="YK710"/>
      <c r="YL710"/>
      <c r="YM710"/>
      <c r="YN710"/>
      <c r="YO710"/>
      <c r="YP710"/>
      <c r="YQ710"/>
      <c r="YR710"/>
      <c r="YS710"/>
      <c r="YT710"/>
      <c r="YU710"/>
      <c r="YV710"/>
      <c r="YW710"/>
      <c r="YX710"/>
      <c r="YY710"/>
      <c r="YZ710"/>
      <c r="ZA710"/>
      <c r="ZB710"/>
      <c r="ZC710"/>
      <c r="ZD710"/>
      <c r="ZE710"/>
      <c r="ZF710"/>
      <c r="ZG710"/>
      <c r="ZH710"/>
      <c r="ZI710"/>
      <c r="ZJ710"/>
      <c r="ZK710"/>
      <c r="ZL710"/>
      <c r="ZM710"/>
      <c r="ZN710"/>
      <c r="ZO710"/>
      <c r="ZP710"/>
      <c r="ZQ710"/>
      <c r="ZR710"/>
      <c r="ZS710"/>
      <c r="ZT710"/>
      <c r="ZU710"/>
      <c r="ZV710"/>
      <c r="ZW710"/>
      <c r="ZX710"/>
      <c r="ZY710"/>
      <c r="ZZ710"/>
      <c r="AAA710"/>
      <c r="AAB710"/>
      <c r="AAC710"/>
      <c r="AAD710"/>
      <c r="AAE710"/>
      <c r="AAF710"/>
      <c r="AAG710"/>
      <c r="AAH710"/>
      <c r="AAI710"/>
      <c r="AAJ710"/>
      <c r="AAK710"/>
      <c r="AAL710"/>
      <c r="AAM710"/>
      <c r="AAN710"/>
      <c r="AAO710"/>
      <c r="AAP710"/>
      <c r="AAQ710"/>
      <c r="AAR710"/>
      <c r="AAS710"/>
      <c r="AAT710"/>
      <c r="AAU710"/>
      <c r="AAV710"/>
      <c r="AAW710"/>
      <c r="AAX710"/>
      <c r="AAY710"/>
      <c r="AAZ710"/>
      <c r="ABA710"/>
      <c r="ABB710"/>
      <c r="ABC710"/>
      <c r="ABD710"/>
      <c r="ABE710"/>
      <c r="ABF710"/>
      <c r="ABG710"/>
      <c r="ABH710"/>
      <c r="ABI710"/>
      <c r="ABJ710"/>
      <c r="ABK710"/>
      <c r="ABL710"/>
      <c r="ABM710"/>
      <c r="ABN710"/>
      <c r="ABO710"/>
      <c r="ABP710"/>
      <c r="ABQ710"/>
      <c r="ABR710"/>
      <c r="ABS710"/>
      <c r="ABT710"/>
      <c r="ABU710"/>
      <c r="ABV710"/>
      <c r="ABW710"/>
      <c r="ABX710"/>
      <c r="ABY710"/>
      <c r="ABZ710"/>
      <c r="ACA710"/>
      <c r="ACB710"/>
      <c r="ACC710"/>
      <c r="ACD710"/>
      <c r="ACE710"/>
      <c r="ACF710"/>
      <c r="ACG710"/>
      <c r="ACH710"/>
      <c r="ACI710"/>
      <c r="ACJ710"/>
      <c r="ACK710"/>
      <c r="ACL710"/>
      <c r="ACM710"/>
      <c r="ACN710"/>
      <c r="ACO710"/>
      <c r="ACP710"/>
      <c r="ACQ710"/>
      <c r="ACR710"/>
      <c r="ACS710"/>
      <c r="ACT710"/>
      <c r="ACU710"/>
      <c r="ACV710"/>
      <c r="ACW710"/>
      <c r="ACX710"/>
      <c r="ACY710"/>
      <c r="ACZ710"/>
      <c r="ADA710"/>
      <c r="ADB710"/>
      <c r="ADC710"/>
      <c r="ADD710"/>
      <c r="ADE710"/>
      <c r="ADF710"/>
      <c r="ADG710"/>
      <c r="ADH710"/>
      <c r="ADI710"/>
      <c r="ADJ710"/>
      <c r="ADK710"/>
      <c r="ADL710"/>
      <c r="ADM710"/>
      <c r="ADN710"/>
      <c r="ADO710"/>
      <c r="ADP710"/>
      <c r="ADQ710"/>
      <c r="ADR710"/>
      <c r="ADS710"/>
      <c r="ADT710"/>
      <c r="ADU710"/>
      <c r="ADV710"/>
      <c r="ADW710"/>
      <c r="ADX710"/>
      <c r="ADY710"/>
      <c r="ADZ710"/>
      <c r="AEA710"/>
      <c r="AEB710"/>
      <c r="AEC710"/>
      <c r="AED710"/>
      <c r="AEE710"/>
      <c r="AEF710"/>
      <c r="AEG710"/>
      <c r="AEH710"/>
      <c r="AEI710"/>
      <c r="AEJ710"/>
      <c r="AEK710"/>
      <c r="AEL710"/>
      <c r="AEM710"/>
      <c r="AEN710"/>
      <c r="AEO710"/>
      <c r="AEP710"/>
      <c r="AEQ710"/>
      <c r="AER710"/>
      <c r="AES710"/>
      <c r="AET710"/>
      <c r="AEU710"/>
      <c r="AEV710"/>
      <c r="AEW710"/>
      <c r="AEX710"/>
      <c r="AEY710"/>
      <c r="AEZ710"/>
      <c r="AFA710"/>
      <c r="AFB710"/>
      <c r="AFC710"/>
      <c r="AFD710"/>
      <c r="AFE710"/>
      <c r="AFF710"/>
      <c r="AFG710"/>
      <c r="AFH710"/>
      <c r="AFI710"/>
      <c r="AFJ710"/>
      <c r="AFK710"/>
      <c r="AFL710"/>
      <c r="AFM710"/>
      <c r="AFN710"/>
      <c r="AFO710"/>
      <c r="AFP710"/>
      <c r="AFQ710"/>
      <c r="AFR710"/>
      <c r="AFS710"/>
      <c r="AFT710"/>
      <c r="AFU710"/>
      <c r="AFV710"/>
      <c r="AFW710"/>
      <c r="AFX710"/>
      <c r="AFY710"/>
      <c r="AFZ710"/>
      <c r="AGA710"/>
      <c r="AGB710"/>
      <c r="AGC710"/>
      <c r="AGD710"/>
      <c r="AGE710"/>
      <c r="AGF710"/>
      <c r="AGG710"/>
      <c r="AGH710"/>
      <c r="AGI710"/>
      <c r="AGJ710"/>
      <c r="AGK710"/>
      <c r="AGL710"/>
      <c r="AGM710"/>
      <c r="AGN710"/>
      <c r="AGO710"/>
      <c r="AGP710"/>
      <c r="AGQ710"/>
      <c r="AGR710"/>
      <c r="AGS710"/>
      <c r="AGT710"/>
      <c r="AGU710"/>
      <c r="AGV710"/>
      <c r="AGW710"/>
      <c r="AGX710"/>
      <c r="AGY710"/>
      <c r="AGZ710"/>
      <c r="AHA710"/>
      <c r="AHB710"/>
      <c r="AHC710"/>
      <c r="AHD710"/>
      <c r="AHE710"/>
      <c r="AHF710"/>
      <c r="AHG710"/>
      <c r="AHH710"/>
      <c r="AHI710"/>
      <c r="AHJ710"/>
      <c r="AHK710"/>
      <c r="AHL710"/>
      <c r="AHM710"/>
      <c r="AHN710"/>
      <c r="AHO710"/>
      <c r="AHP710"/>
      <c r="AHQ710"/>
      <c r="AHR710"/>
      <c r="AHS710"/>
      <c r="AHT710"/>
      <c r="AHU710"/>
      <c r="AHV710"/>
      <c r="AHW710"/>
      <c r="AHX710"/>
      <c r="AHY710"/>
      <c r="AHZ710"/>
      <c r="AIA710"/>
      <c r="AIB710"/>
      <c r="AIC710"/>
      <c r="AID710"/>
      <c r="AIE710"/>
      <c r="AIF710"/>
      <c r="AIG710"/>
      <c r="AIH710"/>
      <c r="AII710"/>
      <c r="AIJ710"/>
      <c r="AIK710"/>
      <c r="AIL710"/>
      <c r="AIM710"/>
      <c r="AIN710"/>
      <c r="AIO710"/>
      <c r="AIP710"/>
      <c r="AIQ710"/>
      <c r="AIR710"/>
      <c r="AIS710"/>
      <c r="AIT710"/>
      <c r="AIU710"/>
      <c r="AIV710"/>
      <c r="AIW710"/>
      <c r="AIX710"/>
      <c r="AIY710"/>
      <c r="AIZ710"/>
      <c r="AJA710"/>
      <c r="AJB710"/>
      <c r="AJC710"/>
      <c r="AJD710"/>
      <c r="AJE710"/>
      <c r="AJF710"/>
      <c r="AJG710"/>
      <c r="AJH710"/>
      <c r="AJI710"/>
      <c r="AJJ710"/>
      <c r="AJK710"/>
      <c r="AJL710"/>
      <c r="AJM710"/>
      <c r="AJN710"/>
      <c r="AJO710"/>
      <c r="AJP710"/>
      <c r="AJQ710"/>
      <c r="AJR710"/>
      <c r="AJS710"/>
      <c r="AJT710"/>
      <c r="AJU710"/>
      <c r="AJV710"/>
      <c r="AJW710"/>
      <c r="AJX710"/>
      <c r="AJY710"/>
      <c r="AJZ710"/>
      <c r="AKA710"/>
      <c r="AKB710"/>
      <c r="AKC710"/>
      <c r="AKD710"/>
      <c r="AKE710"/>
      <c r="AKF710"/>
      <c r="AKG710"/>
      <c r="AKH710"/>
      <c r="AKI710"/>
      <c r="AKJ710"/>
      <c r="AKK710"/>
      <c r="AKL710"/>
      <c r="AKM710"/>
      <c r="AKN710"/>
      <c r="AKO710"/>
      <c r="AKP710"/>
      <c r="AKQ710"/>
      <c r="AKR710"/>
      <c r="AKS710"/>
      <c r="AKT710"/>
      <c r="AKU710"/>
      <c r="AKV710"/>
      <c r="AKW710"/>
      <c r="AKX710"/>
      <c r="AKY710"/>
      <c r="AKZ710"/>
      <c r="ALA710"/>
      <c r="ALB710"/>
      <c r="ALC710"/>
      <c r="ALD710"/>
      <c r="ALE710"/>
      <c r="ALF710"/>
      <c r="ALG710"/>
      <c r="ALH710"/>
      <c r="ALI710"/>
      <c r="ALJ710"/>
      <c r="ALK710"/>
      <c r="ALL710"/>
      <c r="ALM710"/>
      <c r="ALN710"/>
      <c r="ALO710"/>
      <c r="ALP710"/>
      <c r="ALQ710"/>
      <c r="ALR710"/>
      <c r="ALS710"/>
      <c r="ALT710"/>
      <c r="ALU710"/>
      <c r="ALV710"/>
      <c r="ALW710"/>
      <c r="ALX710"/>
      <c r="ALY710"/>
      <c r="ALZ710"/>
      <c r="AMA710"/>
      <c r="AMB710"/>
      <c r="AMC710"/>
      <c r="AMD710"/>
      <c r="AME710"/>
      <c r="AMF710"/>
      <c r="AMG710"/>
      <c r="AMH710"/>
      <c r="AMI710"/>
      <c r="AMJ710"/>
    </row>
    <row r="711" spans="1:1024" ht="20" customHeight="1" x14ac:dyDescent="0.2">
      <c r="A711"/>
      <c r="B711"/>
      <c r="C711"/>
      <c r="D711"/>
      <c r="E711" s="2"/>
      <c r="F711" s="2"/>
      <c r="G711" s="271"/>
      <c r="H711" s="240"/>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c r="AAA711"/>
      <c r="AAB711"/>
      <c r="AAC711"/>
      <c r="AAD711"/>
      <c r="AAE711"/>
      <c r="AAF711"/>
      <c r="AAG711"/>
      <c r="AAH711"/>
      <c r="AAI711"/>
      <c r="AAJ711"/>
      <c r="AAK711"/>
      <c r="AAL711"/>
      <c r="AAM711"/>
      <c r="AAN711"/>
      <c r="AAO711"/>
      <c r="AAP711"/>
      <c r="AAQ711"/>
      <c r="AAR711"/>
      <c r="AAS711"/>
      <c r="AAT711"/>
      <c r="AAU711"/>
      <c r="AAV711"/>
      <c r="AAW711"/>
      <c r="AAX711"/>
      <c r="AAY711"/>
      <c r="AAZ711"/>
      <c r="ABA711"/>
      <c r="ABB711"/>
      <c r="ABC711"/>
      <c r="ABD711"/>
      <c r="ABE711"/>
      <c r="ABF711"/>
      <c r="ABG711"/>
      <c r="ABH711"/>
      <c r="ABI711"/>
      <c r="ABJ711"/>
      <c r="ABK711"/>
      <c r="ABL711"/>
      <c r="ABM711"/>
      <c r="ABN711"/>
      <c r="ABO711"/>
      <c r="ABP711"/>
      <c r="ABQ711"/>
      <c r="ABR711"/>
      <c r="ABS711"/>
      <c r="ABT711"/>
      <c r="ABU711"/>
      <c r="ABV711"/>
      <c r="ABW711"/>
      <c r="ABX711"/>
      <c r="ABY711"/>
      <c r="ABZ711"/>
      <c r="ACA711"/>
      <c r="ACB711"/>
      <c r="ACC711"/>
      <c r="ACD711"/>
      <c r="ACE711"/>
      <c r="ACF711"/>
      <c r="ACG711"/>
      <c r="ACH711"/>
      <c r="ACI711"/>
      <c r="ACJ711"/>
      <c r="ACK711"/>
      <c r="ACL711"/>
      <c r="ACM711"/>
      <c r="ACN711"/>
      <c r="ACO711"/>
      <c r="ACP711"/>
      <c r="ACQ711"/>
      <c r="ACR711"/>
      <c r="ACS711"/>
      <c r="ACT711"/>
      <c r="ACU711"/>
      <c r="ACV711"/>
      <c r="ACW711"/>
      <c r="ACX711"/>
      <c r="ACY711"/>
      <c r="ACZ711"/>
      <c r="ADA711"/>
      <c r="ADB711"/>
      <c r="ADC711"/>
      <c r="ADD711"/>
      <c r="ADE711"/>
      <c r="ADF711"/>
      <c r="ADG711"/>
      <c r="ADH711"/>
      <c r="ADI711"/>
      <c r="ADJ711"/>
      <c r="ADK711"/>
      <c r="ADL711"/>
      <c r="ADM711"/>
      <c r="ADN711"/>
      <c r="ADO711"/>
      <c r="ADP711"/>
      <c r="ADQ711"/>
      <c r="ADR711"/>
      <c r="ADS711"/>
      <c r="ADT711"/>
      <c r="ADU711"/>
      <c r="ADV711"/>
      <c r="ADW711"/>
      <c r="ADX711"/>
      <c r="ADY711"/>
      <c r="ADZ711"/>
      <c r="AEA711"/>
      <c r="AEB711"/>
      <c r="AEC711"/>
      <c r="AED711"/>
      <c r="AEE711"/>
      <c r="AEF711"/>
      <c r="AEG711"/>
      <c r="AEH711"/>
      <c r="AEI711"/>
      <c r="AEJ711"/>
      <c r="AEK711"/>
      <c r="AEL711"/>
      <c r="AEM711"/>
      <c r="AEN711"/>
      <c r="AEO711"/>
      <c r="AEP711"/>
      <c r="AEQ711"/>
      <c r="AER711"/>
      <c r="AES711"/>
      <c r="AET711"/>
      <c r="AEU711"/>
      <c r="AEV711"/>
      <c r="AEW711"/>
      <c r="AEX711"/>
      <c r="AEY711"/>
      <c r="AEZ711"/>
      <c r="AFA711"/>
      <c r="AFB711"/>
      <c r="AFC711"/>
      <c r="AFD711"/>
      <c r="AFE711"/>
      <c r="AFF711"/>
      <c r="AFG711"/>
      <c r="AFH711"/>
      <c r="AFI711"/>
      <c r="AFJ711"/>
      <c r="AFK711"/>
      <c r="AFL711"/>
      <c r="AFM711"/>
      <c r="AFN711"/>
      <c r="AFO711"/>
      <c r="AFP711"/>
      <c r="AFQ711"/>
      <c r="AFR711"/>
      <c r="AFS711"/>
      <c r="AFT711"/>
      <c r="AFU711"/>
      <c r="AFV711"/>
      <c r="AFW711"/>
      <c r="AFX711"/>
      <c r="AFY711"/>
      <c r="AFZ711"/>
      <c r="AGA711"/>
      <c r="AGB711"/>
      <c r="AGC711"/>
      <c r="AGD711"/>
      <c r="AGE711"/>
      <c r="AGF711"/>
      <c r="AGG711"/>
      <c r="AGH711"/>
      <c r="AGI711"/>
      <c r="AGJ711"/>
      <c r="AGK711"/>
      <c r="AGL711"/>
      <c r="AGM711"/>
      <c r="AGN711"/>
      <c r="AGO711"/>
      <c r="AGP711"/>
      <c r="AGQ711"/>
      <c r="AGR711"/>
      <c r="AGS711"/>
      <c r="AGT711"/>
      <c r="AGU711"/>
      <c r="AGV711"/>
      <c r="AGW711"/>
      <c r="AGX711"/>
      <c r="AGY711"/>
      <c r="AGZ711"/>
      <c r="AHA711"/>
      <c r="AHB711"/>
      <c r="AHC711"/>
      <c r="AHD711"/>
      <c r="AHE711"/>
      <c r="AHF711"/>
      <c r="AHG711"/>
      <c r="AHH711"/>
      <c r="AHI711"/>
      <c r="AHJ711"/>
      <c r="AHK711"/>
      <c r="AHL711"/>
      <c r="AHM711"/>
      <c r="AHN711"/>
      <c r="AHO711"/>
      <c r="AHP711"/>
      <c r="AHQ711"/>
      <c r="AHR711"/>
      <c r="AHS711"/>
      <c r="AHT711"/>
      <c r="AHU711"/>
      <c r="AHV711"/>
      <c r="AHW711"/>
      <c r="AHX711"/>
      <c r="AHY711"/>
      <c r="AHZ711"/>
      <c r="AIA711"/>
      <c r="AIB711"/>
      <c r="AIC711"/>
      <c r="AID711"/>
      <c r="AIE711"/>
      <c r="AIF711"/>
      <c r="AIG711"/>
      <c r="AIH711"/>
      <c r="AII711"/>
      <c r="AIJ711"/>
      <c r="AIK711"/>
      <c r="AIL711"/>
      <c r="AIM711"/>
      <c r="AIN711"/>
      <c r="AIO711"/>
      <c r="AIP711"/>
      <c r="AIQ711"/>
      <c r="AIR711"/>
      <c r="AIS711"/>
      <c r="AIT711"/>
      <c r="AIU711"/>
      <c r="AIV711"/>
      <c r="AIW711"/>
      <c r="AIX711"/>
      <c r="AIY711"/>
      <c r="AIZ711"/>
      <c r="AJA711"/>
      <c r="AJB711"/>
      <c r="AJC711"/>
      <c r="AJD711"/>
      <c r="AJE711"/>
      <c r="AJF711"/>
      <c r="AJG711"/>
      <c r="AJH711"/>
      <c r="AJI711"/>
      <c r="AJJ711"/>
      <c r="AJK711"/>
      <c r="AJL711"/>
      <c r="AJM711"/>
      <c r="AJN711"/>
      <c r="AJO711"/>
      <c r="AJP711"/>
      <c r="AJQ711"/>
      <c r="AJR711"/>
      <c r="AJS711"/>
      <c r="AJT711"/>
      <c r="AJU711"/>
      <c r="AJV711"/>
      <c r="AJW711"/>
      <c r="AJX711"/>
      <c r="AJY711"/>
      <c r="AJZ711"/>
      <c r="AKA711"/>
      <c r="AKB711"/>
      <c r="AKC711"/>
      <c r="AKD711"/>
      <c r="AKE711"/>
      <c r="AKF711"/>
      <c r="AKG711"/>
      <c r="AKH711"/>
      <c r="AKI711"/>
      <c r="AKJ711"/>
      <c r="AKK711"/>
      <c r="AKL711"/>
      <c r="AKM711"/>
      <c r="AKN711"/>
      <c r="AKO711"/>
      <c r="AKP711"/>
      <c r="AKQ711"/>
      <c r="AKR711"/>
      <c r="AKS711"/>
      <c r="AKT711"/>
      <c r="AKU711"/>
      <c r="AKV711"/>
      <c r="AKW711"/>
      <c r="AKX711"/>
      <c r="AKY711"/>
      <c r="AKZ711"/>
      <c r="ALA711"/>
      <c r="ALB711"/>
      <c r="ALC711"/>
      <c r="ALD711"/>
      <c r="ALE711"/>
      <c r="ALF711"/>
      <c r="ALG711"/>
      <c r="ALH711"/>
      <c r="ALI711"/>
      <c r="ALJ711"/>
      <c r="ALK711"/>
      <c r="ALL711"/>
      <c r="ALM711"/>
      <c r="ALN711"/>
      <c r="ALO711"/>
      <c r="ALP711"/>
      <c r="ALQ711"/>
      <c r="ALR711"/>
      <c r="ALS711"/>
      <c r="ALT711"/>
      <c r="ALU711"/>
      <c r="ALV711"/>
      <c r="ALW711"/>
      <c r="ALX711"/>
      <c r="ALY711"/>
      <c r="ALZ711"/>
      <c r="AMA711"/>
      <c r="AMB711"/>
      <c r="AMC711"/>
      <c r="AMD711"/>
      <c r="AME711"/>
      <c r="AMF711"/>
      <c r="AMG711"/>
      <c r="AMH711"/>
      <c r="AMI711"/>
      <c r="AMJ711"/>
    </row>
    <row r="712" spans="1:1024" ht="20" customHeight="1" x14ac:dyDescent="0.2">
      <c r="A712"/>
      <c r="B712"/>
      <c r="C712"/>
      <c r="D712"/>
      <c r="E712" s="2"/>
      <c r="F712" s="2"/>
      <c r="G712" s="271"/>
      <c r="H712" s="240"/>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c r="IW712"/>
      <c r="IX712"/>
      <c r="IY712"/>
      <c r="IZ712"/>
      <c r="JA712"/>
      <c r="JB712"/>
      <c r="JC712"/>
      <c r="JD712"/>
      <c r="JE712"/>
      <c r="JF712"/>
      <c r="JG712"/>
      <c r="JH712"/>
      <c r="JI712"/>
      <c r="JJ712"/>
      <c r="JK712"/>
      <c r="JL712"/>
      <c r="JM712"/>
      <c r="JN712"/>
      <c r="JO712"/>
      <c r="JP712"/>
      <c r="JQ712"/>
      <c r="JR712"/>
      <c r="JS712"/>
      <c r="JT712"/>
      <c r="JU712"/>
      <c r="JV712"/>
      <c r="JW712"/>
      <c r="JX712"/>
      <c r="JY712"/>
      <c r="JZ712"/>
      <c r="KA712"/>
      <c r="KB712"/>
      <c r="KC712"/>
      <c r="KD712"/>
      <c r="KE712"/>
      <c r="KF712"/>
      <c r="KG712"/>
      <c r="KH712"/>
      <c r="KI712"/>
      <c r="KJ712"/>
      <c r="KK712"/>
      <c r="KL712"/>
      <c r="KM712"/>
      <c r="KN712"/>
      <c r="KO712"/>
      <c r="KP712"/>
      <c r="KQ712"/>
      <c r="KR712"/>
      <c r="KS712"/>
      <c r="KT712"/>
      <c r="KU712"/>
      <c r="KV712"/>
      <c r="KW712"/>
      <c r="KX712"/>
      <c r="KY712"/>
      <c r="KZ712"/>
      <c r="LA712"/>
      <c r="LB712"/>
      <c r="LC712"/>
      <c r="LD712"/>
      <c r="LE712"/>
      <c r="LF712"/>
      <c r="LG712"/>
      <c r="LH712"/>
      <c r="LI712"/>
      <c r="LJ712"/>
      <c r="LK712"/>
      <c r="LL712"/>
      <c r="LM712"/>
      <c r="LN712"/>
      <c r="LO712"/>
      <c r="LP712"/>
      <c r="LQ712"/>
      <c r="LR712"/>
      <c r="LS712"/>
      <c r="LT712"/>
      <c r="LU712"/>
      <c r="LV712"/>
      <c r="LW712"/>
      <c r="LX712"/>
      <c r="LY712"/>
      <c r="LZ712"/>
      <c r="MA712"/>
      <c r="MB712"/>
      <c r="MC712"/>
      <c r="MD712"/>
      <c r="ME712"/>
      <c r="MF712"/>
      <c r="MG712"/>
      <c r="MH712"/>
      <c r="MI712"/>
      <c r="MJ712"/>
      <c r="MK712"/>
      <c r="ML712"/>
      <c r="MM712"/>
      <c r="MN712"/>
      <c r="MO712"/>
      <c r="MP712"/>
      <c r="MQ712"/>
      <c r="MR712"/>
      <c r="MS712"/>
      <c r="MT712"/>
      <c r="MU712"/>
      <c r="MV712"/>
      <c r="MW712"/>
      <c r="MX712"/>
      <c r="MY712"/>
      <c r="MZ712"/>
      <c r="NA712"/>
      <c r="NB712"/>
      <c r="NC712"/>
      <c r="ND712"/>
      <c r="NE712"/>
      <c r="NF712"/>
      <c r="NG712"/>
      <c r="NH712"/>
      <c r="NI712"/>
      <c r="NJ712"/>
      <c r="NK712"/>
      <c r="NL712"/>
      <c r="NM712"/>
      <c r="NN712"/>
      <c r="NO712"/>
      <c r="NP712"/>
      <c r="NQ712"/>
      <c r="NR712"/>
      <c r="NS712"/>
      <c r="NT712"/>
      <c r="NU712"/>
      <c r="NV712"/>
      <c r="NW712"/>
      <c r="NX712"/>
      <c r="NY712"/>
      <c r="NZ712"/>
      <c r="OA712"/>
      <c r="OB712"/>
      <c r="OC712"/>
      <c r="OD712"/>
      <c r="OE712"/>
      <c r="OF712"/>
      <c r="OG712"/>
      <c r="OH712"/>
      <c r="OI712"/>
      <c r="OJ712"/>
      <c r="OK712"/>
      <c r="OL712"/>
      <c r="OM712"/>
      <c r="ON712"/>
      <c r="OO712"/>
      <c r="OP712"/>
      <c r="OQ712"/>
      <c r="OR712"/>
      <c r="OS712"/>
      <c r="OT712"/>
      <c r="OU712"/>
      <c r="OV712"/>
      <c r="OW712"/>
      <c r="OX712"/>
      <c r="OY712"/>
      <c r="OZ712"/>
      <c r="PA712"/>
      <c r="PB712"/>
      <c r="PC712"/>
      <c r="PD712"/>
      <c r="PE712"/>
      <c r="PF712"/>
      <c r="PG712"/>
      <c r="PH712"/>
      <c r="PI712"/>
      <c r="PJ712"/>
      <c r="PK712"/>
      <c r="PL712"/>
      <c r="PM712"/>
      <c r="PN712"/>
      <c r="PO712"/>
      <c r="PP712"/>
      <c r="PQ712"/>
      <c r="PR712"/>
      <c r="PS712"/>
      <c r="PT712"/>
      <c r="PU712"/>
      <c r="PV712"/>
      <c r="PW712"/>
      <c r="PX712"/>
      <c r="PY712"/>
      <c r="PZ712"/>
      <c r="QA712"/>
      <c r="QB712"/>
      <c r="QC712"/>
      <c r="QD712"/>
      <c r="QE712"/>
      <c r="QF712"/>
      <c r="QG712"/>
      <c r="QH712"/>
      <c r="QI712"/>
      <c r="QJ712"/>
      <c r="QK712"/>
      <c r="QL712"/>
      <c r="QM712"/>
      <c r="QN712"/>
      <c r="QO712"/>
      <c r="QP712"/>
      <c r="QQ712"/>
      <c r="QR712"/>
      <c r="QS712"/>
      <c r="QT712"/>
      <c r="QU712"/>
      <c r="QV712"/>
      <c r="QW712"/>
      <c r="QX712"/>
      <c r="QY712"/>
      <c r="QZ712"/>
      <c r="RA712"/>
      <c r="RB712"/>
      <c r="RC712"/>
      <c r="RD712"/>
      <c r="RE712"/>
      <c r="RF712"/>
      <c r="RG712"/>
      <c r="RH712"/>
      <c r="RI712"/>
      <c r="RJ712"/>
      <c r="RK712"/>
      <c r="RL712"/>
      <c r="RM712"/>
      <c r="RN712"/>
      <c r="RO712"/>
      <c r="RP712"/>
      <c r="RQ712"/>
      <c r="RR712"/>
      <c r="RS712"/>
      <c r="RT712"/>
      <c r="RU712"/>
      <c r="RV712"/>
      <c r="RW712"/>
      <c r="RX712"/>
      <c r="RY712"/>
      <c r="RZ712"/>
      <c r="SA712"/>
      <c r="SB712"/>
      <c r="SC712"/>
      <c r="SD712"/>
      <c r="SE712"/>
      <c r="SF712"/>
      <c r="SG712"/>
      <c r="SH712"/>
      <c r="SI712"/>
      <c r="SJ712"/>
      <c r="SK712"/>
      <c r="SL712"/>
      <c r="SM712"/>
      <c r="SN712"/>
      <c r="SO712"/>
      <c r="SP712"/>
      <c r="SQ712"/>
      <c r="SR712"/>
      <c r="SS712"/>
      <c r="ST712"/>
      <c r="SU712"/>
      <c r="SV712"/>
      <c r="SW712"/>
      <c r="SX712"/>
      <c r="SY712"/>
      <c r="SZ712"/>
      <c r="TA712"/>
      <c r="TB712"/>
      <c r="TC712"/>
      <c r="TD712"/>
      <c r="TE712"/>
      <c r="TF712"/>
      <c r="TG712"/>
      <c r="TH712"/>
      <c r="TI712"/>
      <c r="TJ712"/>
      <c r="TK712"/>
      <c r="TL712"/>
      <c r="TM712"/>
      <c r="TN712"/>
      <c r="TO712"/>
      <c r="TP712"/>
      <c r="TQ712"/>
      <c r="TR712"/>
      <c r="TS712"/>
      <c r="TT712"/>
      <c r="TU712"/>
      <c r="TV712"/>
      <c r="TW712"/>
      <c r="TX712"/>
      <c r="TY712"/>
      <c r="TZ712"/>
      <c r="UA712"/>
      <c r="UB712"/>
      <c r="UC712"/>
      <c r="UD712"/>
      <c r="UE712"/>
      <c r="UF712"/>
      <c r="UG712"/>
      <c r="UH712"/>
      <c r="UI712"/>
      <c r="UJ712"/>
      <c r="UK712"/>
      <c r="UL712"/>
      <c r="UM712"/>
      <c r="UN712"/>
      <c r="UO712"/>
      <c r="UP712"/>
      <c r="UQ712"/>
      <c r="UR712"/>
      <c r="US712"/>
      <c r="UT712"/>
      <c r="UU712"/>
      <c r="UV712"/>
      <c r="UW712"/>
      <c r="UX712"/>
      <c r="UY712"/>
      <c r="UZ712"/>
      <c r="VA712"/>
      <c r="VB712"/>
      <c r="VC712"/>
      <c r="VD712"/>
      <c r="VE712"/>
      <c r="VF712"/>
      <c r="VG712"/>
      <c r="VH712"/>
      <c r="VI712"/>
      <c r="VJ712"/>
      <c r="VK712"/>
      <c r="VL712"/>
      <c r="VM712"/>
      <c r="VN712"/>
      <c r="VO712"/>
      <c r="VP712"/>
      <c r="VQ712"/>
      <c r="VR712"/>
      <c r="VS712"/>
      <c r="VT712"/>
      <c r="VU712"/>
      <c r="VV712"/>
      <c r="VW712"/>
      <c r="VX712"/>
      <c r="VY712"/>
      <c r="VZ712"/>
      <c r="WA712"/>
      <c r="WB712"/>
      <c r="WC712"/>
      <c r="WD712"/>
      <c r="WE712"/>
      <c r="WF712"/>
      <c r="WG712"/>
      <c r="WH712"/>
      <c r="WI712"/>
      <c r="WJ712"/>
      <c r="WK712"/>
      <c r="WL712"/>
      <c r="WM712"/>
      <c r="WN712"/>
      <c r="WO712"/>
      <c r="WP712"/>
      <c r="WQ712"/>
      <c r="WR712"/>
      <c r="WS712"/>
      <c r="WT712"/>
      <c r="WU712"/>
      <c r="WV712"/>
      <c r="WW712"/>
      <c r="WX712"/>
      <c r="WY712"/>
      <c r="WZ712"/>
      <c r="XA712"/>
      <c r="XB712"/>
      <c r="XC712"/>
      <c r="XD712"/>
      <c r="XE712"/>
      <c r="XF712"/>
      <c r="XG712"/>
      <c r="XH712"/>
      <c r="XI712"/>
      <c r="XJ712"/>
      <c r="XK712"/>
      <c r="XL712"/>
      <c r="XM712"/>
      <c r="XN712"/>
      <c r="XO712"/>
      <c r="XP712"/>
      <c r="XQ712"/>
      <c r="XR712"/>
      <c r="XS712"/>
      <c r="XT712"/>
      <c r="XU712"/>
      <c r="XV712"/>
      <c r="XW712"/>
      <c r="XX712"/>
      <c r="XY712"/>
      <c r="XZ712"/>
      <c r="YA712"/>
      <c r="YB712"/>
      <c r="YC712"/>
      <c r="YD712"/>
      <c r="YE712"/>
      <c r="YF712"/>
      <c r="YG712"/>
      <c r="YH712"/>
      <c r="YI712"/>
      <c r="YJ712"/>
      <c r="YK712"/>
      <c r="YL712"/>
      <c r="YM712"/>
      <c r="YN712"/>
      <c r="YO712"/>
      <c r="YP712"/>
      <c r="YQ712"/>
      <c r="YR712"/>
      <c r="YS712"/>
      <c r="YT712"/>
      <c r="YU712"/>
      <c r="YV712"/>
      <c r="YW712"/>
      <c r="YX712"/>
      <c r="YY712"/>
      <c r="YZ712"/>
      <c r="ZA712"/>
      <c r="ZB712"/>
      <c r="ZC712"/>
      <c r="ZD712"/>
      <c r="ZE712"/>
      <c r="ZF712"/>
      <c r="ZG712"/>
      <c r="ZH712"/>
      <c r="ZI712"/>
      <c r="ZJ712"/>
      <c r="ZK712"/>
      <c r="ZL712"/>
      <c r="ZM712"/>
      <c r="ZN712"/>
      <c r="ZO712"/>
      <c r="ZP712"/>
      <c r="ZQ712"/>
      <c r="ZR712"/>
      <c r="ZS712"/>
      <c r="ZT712"/>
      <c r="ZU712"/>
      <c r="ZV712"/>
      <c r="ZW712"/>
      <c r="ZX712"/>
      <c r="ZY712"/>
      <c r="ZZ712"/>
      <c r="AAA712"/>
      <c r="AAB712"/>
      <c r="AAC712"/>
      <c r="AAD712"/>
      <c r="AAE712"/>
      <c r="AAF712"/>
      <c r="AAG712"/>
      <c r="AAH712"/>
      <c r="AAI712"/>
      <c r="AAJ712"/>
      <c r="AAK712"/>
      <c r="AAL712"/>
      <c r="AAM712"/>
      <c r="AAN712"/>
      <c r="AAO712"/>
      <c r="AAP712"/>
      <c r="AAQ712"/>
      <c r="AAR712"/>
      <c r="AAS712"/>
      <c r="AAT712"/>
      <c r="AAU712"/>
      <c r="AAV712"/>
      <c r="AAW712"/>
      <c r="AAX712"/>
      <c r="AAY712"/>
      <c r="AAZ712"/>
      <c r="ABA712"/>
      <c r="ABB712"/>
      <c r="ABC712"/>
      <c r="ABD712"/>
      <c r="ABE712"/>
      <c r="ABF712"/>
      <c r="ABG712"/>
      <c r="ABH712"/>
      <c r="ABI712"/>
      <c r="ABJ712"/>
      <c r="ABK712"/>
      <c r="ABL712"/>
      <c r="ABM712"/>
      <c r="ABN712"/>
      <c r="ABO712"/>
      <c r="ABP712"/>
      <c r="ABQ712"/>
      <c r="ABR712"/>
      <c r="ABS712"/>
      <c r="ABT712"/>
      <c r="ABU712"/>
      <c r="ABV712"/>
      <c r="ABW712"/>
      <c r="ABX712"/>
      <c r="ABY712"/>
      <c r="ABZ712"/>
      <c r="ACA712"/>
      <c r="ACB712"/>
      <c r="ACC712"/>
      <c r="ACD712"/>
      <c r="ACE712"/>
      <c r="ACF712"/>
      <c r="ACG712"/>
      <c r="ACH712"/>
      <c r="ACI712"/>
      <c r="ACJ712"/>
      <c r="ACK712"/>
      <c r="ACL712"/>
      <c r="ACM712"/>
      <c r="ACN712"/>
      <c r="ACO712"/>
      <c r="ACP712"/>
      <c r="ACQ712"/>
      <c r="ACR712"/>
      <c r="ACS712"/>
      <c r="ACT712"/>
      <c r="ACU712"/>
      <c r="ACV712"/>
      <c r="ACW712"/>
      <c r="ACX712"/>
      <c r="ACY712"/>
      <c r="ACZ712"/>
      <c r="ADA712"/>
      <c r="ADB712"/>
      <c r="ADC712"/>
      <c r="ADD712"/>
      <c r="ADE712"/>
      <c r="ADF712"/>
      <c r="ADG712"/>
      <c r="ADH712"/>
      <c r="ADI712"/>
      <c r="ADJ712"/>
      <c r="ADK712"/>
      <c r="ADL712"/>
      <c r="ADM712"/>
      <c r="ADN712"/>
      <c r="ADO712"/>
      <c r="ADP712"/>
      <c r="ADQ712"/>
      <c r="ADR712"/>
      <c r="ADS712"/>
      <c r="ADT712"/>
      <c r="ADU712"/>
      <c r="ADV712"/>
      <c r="ADW712"/>
      <c r="ADX712"/>
      <c r="ADY712"/>
      <c r="ADZ712"/>
      <c r="AEA712"/>
      <c r="AEB712"/>
      <c r="AEC712"/>
      <c r="AED712"/>
      <c r="AEE712"/>
      <c r="AEF712"/>
      <c r="AEG712"/>
      <c r="AEH712"/>
      <c r="AEI712"/>
      <c r="AEJ712"/>
      <c r="AEK712"/>
      <c r="AEL712"/>
      <c r="AEM712"/>
      <c r="AEN712"/>
      <c r="AEO712"/>
      <c r="AEP712"/>
      <c r="AEQ712"/>
      <c r="AER712"/>
      <c r="AES712"/>
      <c r="AET712"/>
      <c r="AEU712"/>
      <c r="AEV712"/>
      <c r="AEW712"/>
      <c r="AEX712"/>
      <c r="AEY712"/>
      <c r="AEZ712"/>
      <c r="AFA712"/>
      <c r="AFB712"/>
      <c r="AFC712"/>
      <c r="AFD712"/>
      <c r="AFE712"/>
      <c r="AFF712"/>
      <c r="AFG712"/>
      <c r="AFH712"/>
      <c r="AFI712"/>
      <c r="AFJ712"/>
      <c r="AFK712"/>
      <c r="AFL712"/>
      <c r="AFM712"/>
      <c r="AFN712"/>
      <c r="AFO712"/>
      <c r="AFP712"/>
      <c r="AFQ712"/>
      <c r="AFR712"/>
      <c r="AFS712"/>
      <c r="AFT712"/>
      <c r="AFU712"/>
      <c r="AFV712"/>
      <c r="AFW712"/>
      <c r="AFX712"/>
      <c r="AFY712"/>
      <c r="AFZ712"/>
      <c r="AGA712"/>
      <c r="AGB712"/>
      <c r="AGC712"/>
      <c r="AGD712"/>
      <c r="AGE712"/>
      <c r="AGF712"/>
      <c r="AGG712"/>
      <c r="AGH712"/>
      <c r="AGI712"/>
      <c r="AGJ712"/>
      <c r="AGK712"/>
      <c r="AGL712"/>
      <c r="AGM712"/>
      <c r="AGN712"/>
      <c r="AGO712"/>
      <c r="AGP712"/>
      <c r="AGQ712"/>
      <c r="AGR712"/>
      <c r="AGS712"/>
      <c r="AGT712"/>
      <c r="AGU712"/>
      <c r="AGV712"/>
      <c r="AGW712"/>
      <c r="AGX712"/>
      <c r="AGY712"/>
      <c r="AGZ712"/>
      <c r="AHA712"/>
      <c r="AHB712"/>
      <c r="AHC712"/>
      <c r="AHD712"/>
      <c r="AHE712"/>
      <c r="AHF712"/>
      <c r="AHG712"/>
      <c r="AHH712"/>
      <c r="AHI712"/>
      <c r="AHJ712"/>
      <c r="AHK712"/>
      <c r="AHL712"/>
      <c r="AHM712"/>
      <c r="AHN712"/>
      <c r="AHO712"/>
      <c r="AHP712"/>
      <c r="AHQ712"/>
      <c r="AHR712"/>
      <c r="AHS712"/>
      <c r="AHT712"/>
      <c r="AHU712"/>
      <c r="AHV712"/>
      <c r="AHW712"/>
      <c r="AHX712"/>
      <c r="AHY712"/>
      <c r="AHZ712"/>
      <c r="AIA712"/>
      <c r="AIB712"/>
      <c r="AIC712"/>
      <c r="AID712"/>
      <c r="AIE712"/>
      <c r="AIF712"/>
      <c r="AIG712"/>
      <c r="AIH712"/>
      <c r="AII712"/>
      <c r="AIJ712"/>
      <c r="AIK712"/>
      <c r="AIL712"/>
      <c r="AIM712"/>
      <c r="AIN712"/>
      <c r="AIO712"/>
      <c r="AIP712"/>
      <c r="AIQ712"/>
      <c r="AIR712"/>
      <c r="AIS712"/>
      <c r="AIT712"/>
      <c r="AIU712"/>
      <c r="AIV712"/>
      <c r="AIW712"/>
      <c r="AIX712"/>
      <c r="AIY712"/>
      <c r="AIZ712"/>
      <c r="AJA712"/>
      <c r="AJB712"/>
      <c r="AJC712"/>
      <c r="AJD712"/>
      <c r="AJE712"/>
      <c r="AJF712"/>
      <c r="AJG712"/>
      <c r="AJH712"/>
      <c r="AJI712"/>
      <c r="AJJ712"/>
      <c r="AJK712"/>
      <c r="AJL712"/>
      <c r="AJM712"/>
      <c r="AJN712"/>
      <c r="AJO712"/>
      <c r="AJP712"/>
      <c r="AJQ712"/>
      <c r="AJR712"/>
      <c r="AJS712"/>
      <c r="AJT712"/>
      <c r="AJU712"/>
      <c r="AJV712"/>
      <c r="AJW712"/>
      <c r="AJX712"/>
      <c r="AJY712"/>
      <c r="AJZ712"/>
      <c r="AKA712"/>
      <c r="AKB712"/>
      <c r="AKC712"/>
      <c r="AKD712"/>
      <c r="AKE712"/>
      <c r="AKF712"/>
      <c r="AKG712"/>
      <c r="AKH712"/>
      <c r="AKI712"/>
      <c r="AKJ712"/>
      <c r="AKK712"/>
      <c r="AKL712"/>
      <c r="AKM712"/>
      <c r="AKN712"/>
      <c r="AKO712"/>
      <c r="AKP712"/>
      <c r="AKQ712"/>
      <c r="AKR712"/>
      <c r="AKS712"/>
      <c r="AKT712"/>
      <c r="AKU712"/>
      <c r="AKV712"/>
      <c r="AKW712"/>
      <c r="AKX712"/>
      <c r="AKY712"/>
      <c r="AKZ712"/>
      <c r="ALA712"/>
      <c r="ALB712"/>
      <c r="ALC712"/>
      <c r="ALD712"/>
      <c r="ALE712"/>
      <c r="ALF712"/>
      <c r="ALG712"/>
      <c r="ALH712"/>
      <c r="ALI712"/>
      <c r="ALJ712"/>
      <c r="ALK712"/>
      <c r="ALL712"/>
      <c r="ALM712"/>
      <c r="ALN712"/>
      <c r="ALO712"/>
      <c r="ALP712"/>
      <c r="ALQ712"/>
      <c r="ALR712"/>
      <c r="ALS712"/>
      <c r="ALT712"/>
      <c r="ALU712"/>
      <c r="ALV712"/>
      <c r="ALW712"/>
      <c r="ALX712"/>
      <c r="ALY712"/>
      <c r="ALZ712"/>
      <c r="AMA712"/>
      <c r="AMB712"/>
      <c r="AMC712"/>
      <c r="AMD712"/>
      <c r="AME712"/>
      <c r="AMF712"/>
      <c r="AMG712"/>
      <c r="AMH712"/>
      <c r="AMI712"/>
      <c r="AMJ712"/>
    </row>
    <row r="713" spans="1:1024" ht="20" customHeight="1" x14ac:dyDescent="0.2">
      <c r="A713"/>
      <c r="B713"/>
      <c r="C713"/>
      <c r="D713"/>
      <c r="E713" s="2"/>
      <c r="F713" s="2"/>
      <c r="G713" s="271"/>
      <c r="H713" s="240"/>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c r="IW713"/>
      <c r="IX713"/>
      <c r="IY713"/>
      <c r="IZ713"/>
      <c r="JA713"/>
      <c r="JB713"/>
      <c r="JC713"/>
      <c r="JD713"/>
      <c r="JE713"/>
      <c r="JF713"/>
      <c r="JG713"/>
      <c r="JH713"/>
      <c r="JI713"/>
      <c r="JJ713"/>
      <c r="JK713"/>
      <c r="JL713"/>
      <c r="JM713"/>
      <c r="JN713"/>
      <c r="JO713"/>
      <c r="JP713"/>
      <c r="JQ713"/>
      <c r="JR713"/>
      <c r="JS713"/>
      <c r="JT713"/>
      <c r="JU713"/>
      <c r="JV713"/>
      <c r="JW713"/>
      <c r="JX713"/>
      <c r="JY713"/>
      <c r="JZ713"/>
      <c r="KA713"/>
      <c r="KB713"/>
      <c r="KC713"/>
      <c r="KD713"/>
      <c r="KE713"/>
      <c r="KF713"/>
      <c r="KG713"/>
      <c r="KH713"/>
      <c r="KI713"/>
      <c r="KJ713"/>
      <c r="KK713"/>
      <c r="KL713"/>
      <c r="KM713"/>
      <c r="KN713"/>
      <c r="KO713"/>
      <c r="KP713"/>
      <c r="KQ713"/>
      <c r="KR713"/>
      <c r="KS713"/>
      <c r="KT713"/>
      <c r="KU713"/>
      <c r="KV713"/>
      <c r="KW713"/>
      <c r="KX713"/>
      <c r="KY713"/>
      <c r="KZ713"/>
      <c r="LA713"/>
      <c r="LB713"/>
      <c r="LC713"/>
      <c r="LD713"/>
      <c r="LE713"/>
      <c r="LF713"/>
      <c r="LG713"/>
      <c r="LH713"/>
      <c r="LI713"/>
      <c r="LJ713"/>
      <c r="LK713"/>
      <c r="LL713"/>
      <c r="LM713"/>
      <c r="LN713"/>
      <c r="LO713"/>
      <c r="LP713"/>
      <c r="LQ713"/>
      <c r="LR713"/>
      <c r="LS713"/>
      <c r="LT713"/>
      <c r="LU713"/>
      <c r="LV713"/>
      <c r="LW713"/>
      <c r="LX713"/>
      <c r="LY713"/>
      <c r="LZ713"/>
      <c r="MA713"/>
      <c r="MB713"/>
      <c r="MC713"/>
      <c r="MD713"/>
      <c r="ME713"/>
      <c r="MF713"/>
      <c r="MG713"/>
      <c r="MH713"/>
      <c r="MI713"/>
      <c r="MJ713"/>
      <c r="MK713"/>
      <c r="ML713"/>
      <c r="MM713"/>
      <c r="MN713"/>
      <c r="MO713"/>
      <c r="MP713"/>
      <c r="MQ713"/>
      <c r="MR713"/>
      <c r="MS713"/>
      <c r="MT713"/>
      <c r="MU713"/>
      <c r="MV713"/>
      <c r="MW713"/>
      <c r="MX713"/>
      <c r="MY713"/>
      <c r="MZ713"/>
      <c r="NA713"/>
      <c r="NB713"/>
      <c r="NC713"/>
      <c r="ND713"/>
      <c r="NE713"/>
      <c r="NF713"/>
      <c r="NG713"/>
      <c r="NH713"/>
      <c r="NI713"/>
      <c r="NJ713"/>
      <c r="NK713"/>
      <c r="NL713"/>
      <c r="NM713"/>
      <c r="NN713"/>
      <c r="NO713"/>
      <c r="NP713"/>
      <c r="NQ713"/>
      <c r="NR713"/>
      <c r="NS713"/>
      <c r="NT713"/>
      <c r="NU713"/>
      <c r="NV713"/>
      <c r="NW713"/>
      <c r="NX713"/>
      <c r="NY713"/>
      <c r="NZ713"/>
      <c r="OA713"/>
      <c r="OB713"/>
      <c r="OC713"/>
      <c r="OD713"/>
      <c r="OE713"/>
      <c r="OF713"/>
      <c r="OG713"/>
      <c r="OH713"/>
      <c r="OI713"/>
      <c r="OJ713"/>
      <c r="OK713"/>
      <c r="OL713"/>
      <c r="OM713"/>
      <c r="ON713"/>
      <c r="OO713"/>
      <c r="OP713"/>
      <c r="OQ713"/>
      <c r="OR713"/>
      <c r="OS713"/>
      <c r="OT713"/>
      <c r="OU713"/>
      <c r="OV713"/>
      <c r="OW713"/>
      <c r="OX713"/>
      <c r="OY713"/>
      <c r="OZ713"/>
      <c r="PA713"/>
      <c r="PB713"/>
      <c r="PC713"/>
      <c r="PD713"/>
      <c r="PE713"/>
      <c r="PF713"/>
      <c r="PG713"/>
      <c r="PH713"/>
      <c r="PI713"/>
      <c r="PJ713"/>
      <c r="PK713"/>
      <c r="PL713"/>
      <c r="PM713"/>
      <c r="PN713"/>
      <c r="PO713"/>
      <c r="PP713"/>
      <c r="PQ713"/>
      <c r="PR713"/>
      <c r="PS713"/>
      <c r="PT713"/>
      <c r="PU713"/>
      <c r="PV713"/>
      <c r="PW713"/>
      <c r="PX713"/>
      <c r="PY713"/>
      <c r="PZ713"/>
      <c r="QA713"/>
      <c r="QB713"/>
      <c r="QC713"/>
      <c r="QD713"/>
      <c r="QE713"/>
      <c r="QF713"/>
      <c r="QG713"/>
      <c r="QH713"/>
      <c r="QI713"/>
      <c r="QJ713"/>
      <c r="QK713"/>
      <c r="QL713"/>
      <c r="QM713"/>
      <c r="QN713"/>
      <c r="QO713"/>
      <c r="QP713"/>
      <c r="QQ713"/>
      <c r="QR713"/>
      <c r="QS713"/>
      <c r="QT713"/>
      <c r="QU713"/>
      <c r="QV713"/>
      <c r="QW713"/>
      <c r="QX713"/>
      <c r="QY713"/>
      <c r="QZ713"/>
      <c r="RA713"/>
      <c r="RB713"/>
      <c r="RC713"/>
      <c r="RD713"/>
      <c r="RE713"/>
      <c r="RF713"/>
      <c r="RG713"/>
      <c r="RH713"/>
      <c r="RI713"/>
      <c r="RJ713"/>
      <c r="RK713"/>
      <c r="RL713"/>
      <c r="RM713"/>
      <c r="RN713"/>
      <c r="RO713"/>
      <c r="RP713"/>
      <c r="RQ713"/>
      <c r="RR713"/>
      <c r="RS713"/>
      <c r="RT713"/>
      <c r="RU713"/>
      <c r="RV713"/>
      <c r="RW713"/>
      <c r="RX713"/>
      <c r="RY713"/>
      <c r="RZ713"/>
      <c r="SA713"/>
      <c r="SB713"/>
      <c r="SC713"/>
      <c r="SD713"/>
      <c r="SE713"/>
      <c r="SF713"/>
      <c r="SG713"/>
      <c r="SH713"/>
      <c r="SI713"/>
      <c r="SJ713"/>
      <c r="SK713"/>
      <c r="SL713"/>
      <c r="SM713"/>
      <c r="SN713"/>
      <c r="SO713"/>
      <c r="SP713"/>
      <c r="SQ713"/>
      <c r="SR713"/>
      <c r="SS713"/>
      <c r="ST713"/>
      <c r="SU713"/>
      <c r="SV713"/>
      <c r="SW713"/>
      <c r="SX713"/>
      <c r="SY713"/>
      <c r="SZ713"/>
      <c r="TA713"/>
      <c r="TB713"/>
      <c r="TC713"/>
      <c r="TD713"/>
      <c r="TE713"/>
      <c r="TF713"/>
      <c r="TG713"/>
      <c r="TH713"/>
      <c r="TI713"/>
      <c r="TJ713"/>
      <c r="TK713"/>
      <c r="TL713"/>
      <c r="TM713"/>
      <c r="TN713"/>
      <c r="TO713"/>
      <c r="TP713"/>
      <c r="TQ713"/>
      <c r="TR713"/>
      <c r="TS713"/>
      <c r="TT713"/>
      <c r="TU713"/>
      <c r="TV713"/>
      <c r="TW713"/>
      <c r="TX713"/>
      <c r="TY713"/>
      <c r="TZ713"/>
      <c r="UA713"/>
      <c r="UB713"/>
      <c r="UC713"/>
      <c r="UD713"/>
      <c r="UE713"/>
      <c r="UF713"/>
      <c r="UG713"/>
      <c r="UH713"/>
      <c r="UI713"/>
      <c r="UJ713"/>
      <c r="UK713"/>
      <c r="UL713"/>
      <c r="UM713"/>
      <c r="UN713"/>
      <c r="UO713"/>
      <c r="UP713"/>
      <c r="UQ713"/>
      <c r="UR713"/>
      <c r="US713"/>
      <c r="UT713"/>
      <c r="UU713"/>
      <c r="UV713"/>
      <c r="UW713"/>
      <c r="UX713"/>
      <c r="UY713"/>
      <c r="UZ713"/>
      <c r="VA713"/>
      <c r="VB713"/>
      <c r="VC713"/>
      <c r="VD713"/>
      <c r="VE713"/>
      <c r="VF713"/>
      <c r="VG713"/>
      <c r="VH713"/>
      <c r="VI713"/>
      <c r="VJ713"/>
      <c r="VK713"/>
      <c r="VL713"/>
      <c r="VM713"/>
      <c r="VN713"/>
      <c r="VO713"/>
      <c r="VP713"/>
      <c r="VQ713"/>
      <c r="VR713"/>
      <c r="VS713"/>
      <c r="VT713"/>
      <c r="VU713"/>
      <c r="VV713"/>
      <c r="VW713"/>
      <c r="VX713"/>
      <c r="VY713"/>
      <c r="VZ713"/>
      <c r="WA713"/>
      <c r="WB713"/>
      <c r="WC713"/>
      <c r="WD713"/>
      <c r="WE713"/>
      <c r="WF713"/>
      <c r="WG713"/>
      <c r="WH713"/>
      <c r="WI713"/>
      <c r="WJ713"/>
      <c r="WK713"/>
      <c r="WL713"/>
      <c r="WM713"/>
      <c r="WN713"/>
      <c r="WO713"/>
      <c r="WP713"/>
      <c r="WQ713"/>
      <c r="WR713"/>
      <c r="WS713"/>
      <c r="WT713"/>
      <c r="WU713"/>
      <c r="WV713"/>
      <c r="WW713"/>
      <c r="WX713"/>
      <c r="WY713"/>
      <c r="WZ713"/>
      <c r="XA713"/>
      <c r="XB713"/>
      <c r="XC713"/>
      <c r="XD713"/>
      <c r="XE713"/>
      <c r="XF713"/>
      <c r="XG713"/>
      <c r="XH713"/>
      <c r="XI713"/>
      <c r="XJ713"/>
      <c r="XK713"/>
      <c r="XL713"/>
      <c r="XM713"/>
      <c r="XN713"/>
      <c r="XO713"/>
      <c r="XP713"/>
      <c r="XQ713"/>
      <c r="XR713"/>
      <c r="XS713"/>
      <c r="XT713"/>
      <c r="XU713"/>
      <c r="XV713"/>
      <c r="XW713"/>
      <c r="XX713"/>
      <c r="XY713"/>
      <c r="XZ713"/>
      <c r="YA713"/>
      <c r="YB713"/>
      <c r="YC713"/>
      <c r="YD713"/>
      <c r="YE713"/>
      <c r="YF713"/>
      <c r="YG713"/>
      <c r="YH713"/>
      <c r="YI713"/>
      <c r="YJ713"/>
      <c r="YK713"/>
      <c r="YL713"/>
      <c r="YM713"/>
      <c r="YN713"/>
      <c r="YO713"/>
      <c r="YP713"/>
      <c r="YQ713"/>
      <c r="YR713"/>
      <c r="YS713"/>
      <c r="YT713"/>
      <c r="YU713"/>
      <c r="YV713"/>
      <c r="YW713"/>
      <c r="YX713"/>
      <c r="YY713"/>
      <c r="YZ713"/>
      <c r="ZA713"/>
      <c r="ZB713"/>
      <c r="ZC713"/>
      <c r="ZD713"/>
      <c r="ZE713"/>
      <c r="ZF713"/>
      <c r="ZG713"/>
      <c r="ZH713"/>
      <c r="ZI713"/>
      <c r="ZJ713"/>
      <c r="ZK713"/>
      <c r="ZL713"/>
      <c r="ZM713"/>
      <c r="ZN713"/>
      <c r="ZO713"/>
      <c r="ZP713"/>
      <c r="ZQ713"/>
      <c r="ZR713"/>
      <c r="ZS713"/>
      <c r="ZT713"/>
      <c r="ZU713"/>
      <c r="ZV713"/>
      <c r="ZW713"/>
      <c r="ZX713"/>
      <c r="ZY713"/>
      <c r="ZZ713"/>
      <c r="AAA713"/>
      <c r="AAB713"/>
      <c r="AAC713"/>
      <c r="AAD713"/>
      <c r="AAE713"/>
      <c r="AAF713"/>
      <c r="AAG713"/>
      <c r="AAH713"/>
      <c r="AAI713"/>
      <c r="AAJ713"/>
      <c r="AAK713"/>
      <c r="AAL713"/>
      <c r="AAM713"/>
      <c r="AAN713"/>
      <c r="AAO713"/>
      <c r="AAP713"/>
      <c r="AAQ713"/>
      <c r="AAR713"/>
      <c r="AAS713"/>
      <c r="AAT713"/>
      <c r="AAU713"/>
      <c r="AAV713"/>
      <c r="AAW713"/>
      <c r="AAX713"/>
      <c r="AAY713"/>
      <c r="AAZ713"/>
      <c r="ABA713"/>
      <c r="ABB713"/>
      <c r="ABC713"/>
      <c r="ABD713"/>
      <c r="ABE713"/>
      <c r="ABF713"/>
      <c r="ABG713"/>
      <c r="ABH713"/>
      <c r="ABI713"/>
      <c r="ABJ713"/>
      <c r="ABK713"/>
      <c r="ABL713"/>
      <c r="ABM713"/>
      <c r="ABN713"/>
      <c r="ABO713"/>
      <c r="ABP713"/>
      <c r="ABQ713"/>
      <c r="ABR713"/>
      <c r="ABS713"/>
      <c r="ABT713"/>
      <c r="ABU713"/>
      <c r="ABV713"/>
      <c r="ABW713"/>
      <c r="ABX713"/>
      <c r="ABY713"/>
      <c r="ABZ713"/>
      <c r="ACA713"/>
      <c r="ACB713"/>
      <c r="ACC713"/>
      <c r="ACD713"/>
      <c r="ACE713"/>
      <c r="ACF713"/>
      <c r="ACG713"/>
      <c r="ACH713"/>
      <c r="ACI713"/>
      <c r="ACJ713"/>
      <c r="ACK713"/>
      <c r="ACL713"/>
      <c r="ACM713"/>
      <c r="ACN713"/>
      <c r="ACO713"/>
      <c r="ACP713"/>
      <c r="ACQ713"/>
      <c r="ACR713"/>
      <c r="ACS713"/>
      <c r="ACT713"/>
      <c r="ACU713"/>
      <c r="ACV713"/>
      <c r="ACW713"/>
      <c r="ACX713"/>
      <c r="ACY713"/>
      <c r="ACZ713"/>
      <c r="ADA713"/>
      <c r="ADB713"/>
      <c r="ADC713"/>
      <c r="ADD713"/>
      <c r="ADE713"/>
      <c r="ADF713"/>
      <c r="ADG713"/>
      <c r="ADH713"/>
      <c r="ADI713"/>
      <c r="ADJ713"/>
      <c r="ADK713"/>
      <c r="ADL713"/>
      <c r="ADM713"/>
      <c r="ADN713"/>
      <c r="ADO713"/>
      <c r="ADP713"/>
      <c r="ADQ713"/>
      <c r="ADR713"/>
      <c r="ADS713"/>
      <c r="ADT713"/>
      <c r="ADU713"/>
      <c r="ADV713"/>
      <c r="ADW713"/>
      <c r="ADX713"/>
      <c r="ADY713"/>
      <c r="ADZ713"/>
      <c r="AEA713"/>
      <c r="AEB713"/>
      <c r="AEC713"/>
      <c r="AED713"/>
      <c r="AEE713"/>
      <c r="AEF713"/>
      <c r="AEG713"/>
      <c r="AEH713"/>
      <c r="AEI713"/>
      <c r="AEJ713"/>
      <c r="AEK713"/>
      <c r="AEL713"/>
      <c r="AEM713"/>
      <c r="AEN713"/>
      <c r="AEO713"/>
      <c r="AEP713"/>
      <c r="AEQ713"/>
      <c r="AER713"/>
      <c r="AES713"/>
      <c r="AET713"/>
      <c r="AEU713"/>
      <c r="AEV713"/>
      <c r="AEW713"/>
      <c r="AEX713"/>
      <c r="AEY713"/>
      <c r="AEZ713"/>
      <c r="AFA713"/>
      <c r="AFB713"/>
      <c r="AFC713"/>
      <c r="AFD713"/>
      <c r="AFE713"/>
      <c r="AFF713"/>
      <c r="AFG713"/>
      <c r="AFH713"/>
      <c r="AFI713"/>
      <c r="AFJ713"/>
      <c r="AFK713"/>
      <c r="AFL713"/>
      <c r="AFM713"/>
      <c r="AFN713"/>
      <c r="AFO713"/>
      <c r="AFP713"/>
      <c r="AFQ713"/>
      <c r="AFR713"/>
      <c r="AFS713"/>
      <c r="AFT713"/>
      <c r="AFU713"/>
      <c r="AFV713"/>
      <c r="AFW713"/>
      <c r="AFX713"/>
      <c r="AFY713"/>
      <c r="AFZ713"/>
      <c r="AGA713"/>
      <c r="AGB713"/>
      <c r="AGC713"/>
      <c r="AGD713"/>
      <c r="AGE713"/>
      <c r="AGF713"/>
      <c r="AGG713"/>
      <c r="AGH713"/>
      <c r="AGI713"/>
      <c r="AGJ713"/>
      <c r="AGK713"/>
      <c r="AGL713"/>
      <c r="AGM713"/>
      <c r="AGN713"/>
      <c r="AGO713"/>
      <c r="AGP713"/>
      <c r="AGQ713"/>
      <c r="AGR713"/>
      <c r="AGS713"/>
      <c r="AGT713"/>
      <c r="AGU713"/>
      <c r="AGV713"/>
      <c r="AGW713"/>
      <c r="AGX713"/>
      <c r="AGY713"/>
      <c r="AGZ713"/>
      <c r="AHA713"/>
      <c r="AHB713"/>
      <c r="AHC713"/>
      <c r="AHD713"/>
      <c r="AHE713"/>
      <c r="AHF713"/>
      <c r="AHG713"/>
      <c r="AHH713"/>
      <c r="AHI713"/>
      <c r="AHJ713"/>
      <c r="AHK713"/>
      <c r="AHL713"/>
      <c r="AHM713"/>
      <c r="AHN713"/>
      <c r="AHO713"/>
      <c r="AHP713"/>
      <c r="AHQ713"/>
      <c r="AHR713"/>
      <c r="AHS713"/>
      <c r="AHT713"/>
      <c r="AHU713"/>
      <c r="AHV713"/>
      <c r="AHW713"/>
      <c r="AHX713"/>
      <c r="AHY713"/>
      <c r="AHZ713"/>
      <c r="AIA713"/>
      <c r="AIB713"/>
      <c r="AIC713"/>
      <c r="AID713"/>
      <c r="AIE713"/>
      <c r="AIF713"/>
      <c r="AIG713"/>
      <c r="AIH713"/>
      <c r="AII713"/>
      <c r="AIJ713"/>
      <c r="AIK713"/>
      <c r="AIL713"/>
      <c r="AIM713"/>
      <c r="AIN713"/>
      <c r="AIO713"/>
      <c r="AIP713"/>
      <c r="AIQ713"/>
      <c r="AIR713"/>
      <c r="AIS713"/>
      <c r="AIT713"/>
      <c r="AIU713"/>
      <c r="AIV713"/>
      <c r="AIW713"/>
      <c r="AIX713"/>
      <c r="AIY713"/>
      <c r="AIZ713"/>
      <c r="AJA713"/>
      <c r="AJB713"/>
      <c r="AJC713"/>
      <c r="AJD713"/>
      <c r="AJE713"/>
      <c r="AJF713"/>
      <c r="AJG713"/>
      <c r="AJH713"/>
      <c r="AJI713"/>
      <c r="AJJ713"/>
      <c r="AJK713"/>
      <c r="AJL713"/>
      <c r="AJM713"/>
      <c r="AJN713"/>
      <c r="AJO713"/>
      <c r="AJP713"/>
      <c r="AJQ713"/>
      <c r="AJR713"/>
      <c r="AJS713"/>
      <c r="AJT713"/>
      <c r="AJU713"/>
      <c r="AJV713"/>
      <c r="AJW713"/>
      <c r="AJX713"/>
      <c r="AJY713"/>
      <c r="AJZ713"/>
      <c r="AKA713"/>
      <c r="AKB713"/>
      <c r="AKC713"/>
      <c r="AKD713"/>
      <c r="AKE713"/>
      <c r="AKF713"/>
      <c r="AKG713"/>
      <c r="AKH713"/>
      <c r="AKI713"/>
      <c r="AKJ713"/>
      <c r="AKK713"/>
      <c r="AKL713"/>
      <c r="AKM713"/>
      <c r="AKN713"/>
      <c r="AKO713"/>
      <c r="AKP713"/>
      <c r="AKQ713"/>
      <c r="AKR713"/>
      <c r="AKS713"/>
      <c r="AKT713"/>
      <c r="AKU713"/>
      <c r="AKV713"/>
      <c r="AKW713"/>
      <c r="AKX713"/>
      <c r="AKY713"/>
      <c r="AKZ713"/>
      <c r="ALA713"/>
      <c r="ALB713"/>
      <c r="ALC713"/>
      <c r="ALD713"/>
      <c r="ALE713"/>
      <c r="ALF713"/>
      <c r="ALG713"/>
      <c r="ALH713"/>
      <c r="ALI713"/>
      <c r="ALJ713"/>
      <c r="ALK713"/>
      <c r="ALL713"/>
      <c r="ALM713"/>
      <c r="ALN713"/>
      <c r="ALO713"/>
      <c r="ALP713"/>
      <c r="ALQ713"/>
      <c r="ALR713"/>
      <c r="ALS713"/>
      <c r="ALT713"/>
      <c r="ALU713"/>
      <c r="ALV713"/>
      <c r="ALW713"/>
      <c r="ALX713"/>
      <c r="ALY713"/>
      <c r="ALZ713"/>
      <c r="AMA713"/>
      <c r="AMB713"/>
      <c r="AMC713"/>
      <c r="AMD713"/>
      <c r="AME713"/>
      <c r="AMF713"/>
      <c r="AMG713"/>
      <c r="AMH713"/>
      <c r="AMI713"/>
      <c r="AMJ713"/>
    </row>
    <row r="714" spans="1:1024" ht="20" customHeight="1" x14ac:dyDescent="0.2">
      <c r="A714"/>
      <c r="B714"/>
      <c r="C714"/>
      <c r="D714"/>
      <c r="E714" s="2"/>
      <c r="F714" s="2"/>
      <c r="G714" s="271"/>
      <c r="H714" s="240"/>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c r="IW714"/>
      <c r="IX714"/>
      <c r="IY714"/>
      <c r="IZ714"/>
      <c r="JA714"/>
      <c r="JB714"/>
      <c r="JC714"/>
      <c r="JD714"/>
      <c r="JE714"/>
      <c r="JF714"/>
      <c r="JG714"/>
      <c r="JH714"/>
      <c r="JI714"/>
      <c r="JJ714"/>
      <c r="JK714"/>
      <c r="JL714"/>
      <c r="JM714"/>
      <c r="JN714"/>
      <c r="JO714"/>
      <c r="JP714"/>
      <c r="JQ714"/>
      <c r="JR714"/>
      <c r="JS714"/>
      <c r="JT714"/>
      <c r="JU714"/>
      <c r="JV714"/>
      <c r="JW714"/>
      <c r="JX714"/>
      <c r="JY714"/>
      <c r="JZ714"/>
      <c r="KA714"/>
      <c r="KB714"/>
      <c r="KC714"/>
      <c r="KD714"/>
      <c r="KE714"/>
      <c r="KF714"/>
      <c r="KG714"/>
      <c r="KH714"/>
      <c r="KI714"/>
      <c r="KJ714"/>
      <c r="KK714"/>
      <c r="KL714"/>
      <c r="KM714"/>
      <c r="KN714"/>
      <c r="KO714"/>
      <c r="KP714"/>
      <c r="KQ714"/>
      <c r="KR714"/>
      <c r="KS714"/>
      <c r="KT714"/>
      <c r="KU714"/>
      <c r="KV714"/>
      <c r="KW714"/>
      <c r="KX714"/>
      <c r="KY714"/>
      <c r="KZ714"/>
      <c r="LA714"/>
      <c r="LB714"/>
      <c r="LC714"/>
      <c r="LD714"/>
      <c r="LE714"/>
      <c r="LF714"/>
      <c r="LG714"/>
      <c r="LH714"/>
      <c r="LI714"/>
      <c r="LJ714"/>
      <c r="LK714"/>
      <c r="LL714"/>
      <c r="LM714"/>
      <c r="LN714"/>
      <c r="LO714"/>
      <c r="LP714"/>
      <c r="LQ714"/>
      <c r="LR714"/>
      <c r="LS714"/>
      <c r="LT714"/>
      <c r="LU714"/>
      <c r="LV714"/>
      <c r="LW714"/>
      <c r="LX714"/>
      <c r="LY714"/>
      <c r="LZ714"/>
      <c r="MA714"/>
      <c r="MB714"/>
      <c r="MC714"/>
      <c r="MD714"/>
      <c r="ME714"/>
      <c r="MF714"/>
      <c r="MG714"/>
      <c r="MH714"/>
      <c r="MI714"/>
      <c r="MJ714"/>
      <c r="MK714"/>
      <c r="ML714"/>
      <c r="MM714"/>
      <c r="MN714"/>
      <c r="MO714"/>
      <c r="MP714"/>
      <c r="MQ714"/>
      <c r="MR714"/>
      <c r="MS714"/>
      <c r="MT714"/>
      <c r="MU714"/>
      <c r="MV714"/>
      <c r="MW714"/>
      <c r="MX714"/>
      <c r="MY714"/>
      <c r="MZ714"/>
      <c r="NA714"/>
      <c r="NB714"/>
      <c r="NC714"/>
      <c r="ND714"/>
      <c r="NE714"/>
      <c r="NF714"/>
      <c r="NG714"/>
      <c r="NH714"/>
      <c r="NI714"/>
      <c r="NJ714"/>
      <c r="NK714"/>
      <c r="NL714"/>
      <c r="NM714"/>
      <c r="NN714"/>
      <c r="NO714"/>
      <c r="NP714"/>
      <c r="NQ714"/>
      <c r="NR714"/>
      <c r="NS714"/>
      <c r="NT714"/>
      <c r="NU714"/>
      <c r="NV714"/>
      <c r="NW714"/>
      <c r="NX714"/>
      <c r="NY714"/>
      <c r="NZ714"/>
      <c r="OA714"/>
      <c r="OB714"/>
      <c r="OC714"/>
      <c r="OD714"/>
      <c r="OE714"/>
      <c r="OF714"/>
      <c r="OG714"/>
      <c r="OH714"/>
      <c r="OI714"/>
      <c r="OJ714"/>
      <c r="OK714"/>
      <c r="OL714"/>
      <c r="OM714"/>
      <c r="ON714"/>
      <c r="OO714"/>
      <c r="OP714"/>
      <c r="OQ714"/>
      <c r="OR714"/>
      <c r="OS714"/>
      <c r="OT714"/>
      <c r="OU714"/>
      <c r="OV714"/>
      <c r="OW714"/>
      <c r="OX714"/>
      <c r="OY714"/>
      <c r="OZ714"/>
      <c r="PA714"/>
      <c r="PB714"/>
      <c r="PC714"/>
      <c r="PD714"/>
      <c r="PE714"/>
      <c r="PF714"/>
      <c r="PG714"/>
      <c r="PH714"/>
      <c r="PI714"/>
      <c r="PJ714"/>
      <c r="PK714"/>
      <c r="PL714"/>
      <c r="PM714"/>
      <c r="PN714"/>
      <c r="PO714"/>
      <c r="PP714"/>
      <c r="PQ714"/>
      <c r="PR714"/>
      <c r="PS714"/>
      <c r="PT714"/>
      <c r="PU714"/>
      <c r="PV714"/>
      <c r="PW714"/>
      <c r="PX714"/>
      <c r="PY714"/>
      <c r="PZ714"/>
      <c r="QA714"/>
      <c r="QB714"/>
      <c r="QC714"/>
      <c r="QD714"/>
      <c r="QE714"/>
      <c r="QF714"/>
      <c r="QG714"/>
      <c r="QH714"/>
      <c r="QI714"/>
      <c r="QJ714"/>
      <c r="QK714"/>
      <c r="QL714"/>
      <c r="QM714"/>
      <c r="QN714"/>
      <c r="QO714"/>
      <c r="QP714"/>
      <c r="QQ714"/>
      <c r="QR714"/>
      <c r="QS714"/>
      <c r="QT714"/>
      <c r="QU714"/>
      <c r="QV714"/>
      <c r="QW714"/>
      <c r="QX714"/>
      <c r="QY714"/>
      <c r="QZ714"/>
      <c r="RA714"/>
      <c r="RB714"/>
      <c r="RC714"/>
      <c r="RD714"/>
      <c r="RE714"/>
      <c r="RF714"/>
      <c r="RG714"/>
      <c r="RH714"/>
      <c r="RI714"/>
      <c r="RJ714"/>
      <c r="RK714"/>
      <c r="RL714"/>
      <c r="RM714"/>
      <c r="RN714"/>
      <c r="RO714"/>
      <c r="RP714"/>
      <c r="RQ714"/>
      <c r="RR714"/>
      <c r="RS714"/>
      <c r="RT714"/>
      <c r="RU714"/>
      <c r="RV714"/>
      <c r="RW714"/>
      <c r="RX714"/>
      <c r="RY714"/>
      <c r="RZ714"/>
      <c r="SA714"/>
      <c r="SB714"/>
      <c r="SC714"/>
      <c r="SD714"/>
      <c r="SE714"/>
      <c r="SF714"/>
      <c r="SG714"/>
      <c r="SH714"/>
      <c r="SI714"/>
      <c r="SJ714"/>
      <c r="SK714"/>
      <c r="SL714"/>
      <c r="SM714"/>
      <c r="SN714"/>
      <c r="SO714"/>
      <c r="SP714"/>
      <c r="SQ714"/>
      <c r="SR714"/>
      <c r="SS714"/>
      <c r="ST714"/>
      <c r="SU714"/>
      <c r="SV714"/>
      <c r="SW714"/>
      <c r="SX714"/>
      <c r="SY714"/>
      <c r="SZ714"/>
      <c r="TA714"/>
      <c r="TB714"/>
      <c r="TC714"/>
      <c r="TD714"/>
      <c r="TE714"/>
      <c r="TF714"/>
      <c r="TG714"/>
      <c r="TH714"/>
      <c r="TI714"/>
      <c r="TJ714"/>
      <c r="TK714"/>
      <c r="TL714"/>
      <c r="TM714"/>
      <c r="TN714"/>
      <c r="TO714"/>
      <c r="TP714"/>
      <c r="TQ714"/>
      <c r="TR714"/>
      <c r="TS714"/>
      <c r="TT714"/>
      <c r="TU714"/>
      <c r="TV714"/>
      <c r="TW714"/>
      <c r="TX714"/>
      <c r="TY714"/>
      <c r="TZ714"/>
      <c r="UA714"/>
      <c r="UB714"/>
      <c r="UC714"/>
      <c r="UD714"/>
      <c r="UE714"/>
      <c r="UF714"/>
      <c r="UG714"/>
      <c r="UH714"/>
      <c r="UI714"/>
      <c r="UJ714"/>
      <c r="UK714"/>
      <c r="UL714"/>
      <c r="UM714"/>
      <c r="UN714"/>
      <c r="UO714"/>
      <c r="UP714"/>
      <c r="UQ714"/>
      <c r="UR714"/>
      <c r="US714"/>
      <c r="UT714"/>
      <c r="UU714"/>
      <c r="UV714"/>
      <c r="UW714"/>
      <c r="UX714"/>
      <c r="UY714"/>
      <c r="UZ714"/>
      <c r="VA714"/>
      <c r="VB714"/>
      <c r="VC714"/>
      <c r="VD714"/>
      <c r="VE714"/>
      <c r="VF714"/>
      <c r="VG714"/>
      <c r="VH714"/>
      <c r="VI714"/>
      <c r="VJ714"/>
      <c r="VK714"/>
      <c r="VL714"/>
      <c r="VM714"/>
      <c r="VN714"/>
      <c r="VO714"/>
      <c r="VP714"/>
      <c r="VQ714"/>
      <c r="VR714"/>
      <c r="VS714"/>
      <c r="VT714"/>
      <c r="VU714"/>
      <c r="VV714"/>
      <c r="VW714"/>
      <c r="VX714"/>
      <c r="VY714"/>
      <c r="VZ714"/>
      <c r="WA714"/>
      <c r="WB714"/>
      <c r="WC714"/>
      <c r="WD714"/>
      <c r="WE714"/>
      <c r="WF714"/>
      <c r="WG714"/>
      <c r="WH714"/>
      <c r="WI714"/>
      <c r="WJ714"/>
      <c r="WK714"/>
      <c r="WL714"/>
      <c r="WM714"/>
      <c r="WN714"/>
      <c r="WO714"/>
      <c r="WP714"/>
      <c r="WQ714"/>
      <c r="WR714"/>
      <c r="WS714"/>
      <c r="WT714"/>
      <c r="WU714"/>
      <c r="WV714"/>
      <c r="WW714"/>
      <c r="WX714"/>
      <c r="WY714"/>
      <c r="WZ714"/>
      <c r="XA714"/>
      <c r="XB714"/>
      <c r="XC714"/>
      <c r="XD714"/>
      <c r="XE714"/>
      <c r="XF714"/>
      <c r="XG714"/>
      <c r="XH714"/>
      <c r="XI714"/>
      <c r="XJ714"/>
      <c r="XK714"/>
      <c r="XL714"/>
      <c r="XM714"/>
      <c r="XN714"/>
      <c r="XO714"/>
      <c r="XP714"/>
      <c r="XQ714"/>
      <c r="XR714"/>
      <c r="XS714"/>
      <c r="XT714"/>
      <c r="XU714"/>
      <c r="XV714"/>
      <c r="XW714"/>
      <c r="XX714"/>
      <c r="XY714"/>
      <c r="XZ714"/>
      <c r="YA714"/>
      <c r="YB714"/>
      <c r="YC714"/>
      <c r="YD714"/>
      <c r="YE714"/>
      <c r="YF714"/>
      <c r="YG714"/>
      <c r="YH714"/>
      <c r="YI714"/>
      <c r="YJ714"/>
      <c r="YK714"/>
      <c r="YL714"/>
      <c r="YM714"/>
      <c r="YN714"/>
      <c r="YO714"/>
      <c r="YP714"/>
      <c r="YQ714"/>
      <c r="YR714"/>
      <c r="YS714"/>
      <c r="YT714"/>
      <c r="YU714"/>
      <c r="YV714"/>
      <c r="YW714"/>
      <c r="YX714"/>
      <c r="YY714"/>
      <c r="YZ714"/>
      <c r="ZA714"/>
      <c r="ZB714"/>
      <c r="ZC714"/>
      <c r="ZD714"/>
      <c r="ZE714"/>
      <c r="ZF714"/>
      <c r="ZG714"/>
      <c r="ZH714"/>
      <c r="ZI714"/>
      <c r="ZJ714"/>
      <c r="ZK714"/>
      <c r="ZL714"/>
      <c r="ZM714"/>
      <c r="ZN714"/>
      <c r="ZO714"/>
      <c r="ZP714"/>
      <c r="ZQ714"/>
      <c r="ZR714"/>
      <c r="ZS714"/>
      <c r="ZT714"/>
      <c r="ZU714"/>
      <c r="ZV714"/>
      <c r="ZW714"/>
      <c r="ZX714"/>
      <c r="ZY714"/>
      <c r="ZZ714"/>
      <c r="AAA714"/>
      <c r="AAB714"/>
      <c r="AAC714"/>
      <c r="AAD714"/>
      <c r="AAE714"/>
      <c r="AAF714"/>
      <c r="AAG714"/>
      <c r="AAH714"/>
      <c r="AAI714"/>
      <c r="AAJ714"/>
      <c r="AAK714"/>
      <c r="AAL714"/>
      <c r="AAM714"/>
      <c r="AAN714"/>
      <c r="AAO714"/>
      <c r="AAP714"/>
      <c r="AAQ714"/>
      <c r="AAR714"/>
      <c r="AAS714"/>
      <c r="AAT714"/>
      <c r="AAU714"/>
      <c r="AAV714"/>
      <c r="AAW714"/>
      <c r="AAX714"/>
      <c r="AAY714"/>
      <c r="AAZ714"/>
      <c r="ABA714"/>
      <c r="ABB714"/>
      <c r="ABC714"/>
      <c r="ABD714"/>
      <c r="ABE714"/>
      <c r="ABF714"/>
      <c r="ABG714"/>
      <c r="ABH714"/>
      <c r="ABI714"/>
      <c r="ABJ714"/>
      <c r="ABK714"/>
      <c r="ABL714"/>
      <c r="ABM714"/>
      <c r="ABN714"/>
      <c r="ABO714"/>
      <c r="ABP714"/>
      <c r="ABQ714"/>
      <c r="ABR714"/>
      <c r="ABS714"/>
      <c r="ABT714"/>
      <c r="ABU714"/>
      <c r="ABV714"/>
      <c r="ABW714"/>
      <c r="ABX714"/>
      <c r="ABY714"/>
      <c r="ABZ714"/>
      <c r="ACA714"/>
      <c r="ACB714"/>
      <c r="ACC714"/>
      <c r="ACD714"/>
      <c r="ACE714"/>
      <c r="ACF714"/>
      <c r="ACG714"/>
      <c r="ACH714"/>
      <c r="ACI714"/>
      <c r="ACJ714"/>
      <c r="ACK714"/>
      <c r="ACL714"/>
      <c r="ACM714"/>
      <c r="ACN714"/>
      <c r="ACO714"/>
      <c r="ACP714"/>
      <c r="ACQ714"/>
      <c r="ACR714"/>
      <c r="ACS714"/>
      <c r="ACT714"/>
      <c r="ACU714"/>
      <c r="ACV714"/>
      <c r="ACW714"/>
      <c r="ACX714"/>
      <c r="ACY714"/>
      <c r="ACZ714"/>
      <c r="ADA714"/>
      <c r="ADB714"/>
      <c r="ADC714"/>
      <c r="ADD714"/>
      <c r="ADE714"/>
      <c r="ADF714"/>
      <c r="ADG714"/>
      <c r="ADH714"/>
      <c r="ADI714"/>
      <c r="ADJ714"/>
      <c r="ADK714"/>
      <c r="ADL714"/>
      <c r="ADM714"/>
      <c r="ADN714"/>
      <c r="ADO714"/>
      <c r="ADP714"/>
      <c r="ADQ714"/>
      <c r="ADR714"/>
      <c r="ADS714"/>
      <c r="ADT714"/>
      <c r="ADU714"/>
      <c r="ADV714"/>
      <c r="ADW714"/>
      <c r="ADX714"/>
      <c r="ADY714"/>
      <c r="ADZ714"/>
      <c r="AEA714"/>
      <c r="AEB714"/>
      <c r="AEC714"/>
      <c r="AED714"/>
      <c r="AEE714"/>
      <c r="AEF714"/>
      <c r="AEG714"/>
      <c r="AEH714"/>
      <c r="AEI714"/>
      <c r="AEJ714"/>
      <c r="AEK714"/>
      <c r="AEL714"/>
      <c r="AEM714"/>
      <c r="AEN714"/>
      <c r="AEO714"/>
      <c r="AEP714"/>
      <c r="AEQ714"/>
      <c r="AER714"/>
      <c r="AES714"/>
      <c r="AET714"/>
      <c r="AEU714"/>
      <c r="AEV714"/>
      <c r="AEW714"/>
      <c r="AEX714"/>
      <c r="AEY714"/>
      <c r="AEZ714"/>
      <c r="AFA714"/>
      <c r="AFB714"/>
      <c r="AFC714"/>
      <c r="AFD714"/>
      <c r="AFE714"/>
      <c r="AFF714"/>
      <c r="AFG714"/>
      <c r="AFH714"/>
      <c r="AFI714"/>
      <c r="AFJ714"/>
      <c r="AFK714"/>
      <c r="AFL714"/>
      <c r="AFM714"/>
      <c r="AFN714"/>
      <c r="AFO714"/>
      <c r="AFP714"/>
      <c r="AFQ714"/>
      <c r="AFR714"/>
      <c r="AFS714"/>
      <c r="AFT714"/>
      <c r="AFU714"/>
      <c r="AFV714"/>
      <c r="AFW714"/>
      <c r="AFX714"/>
      <c r="AFY714"/>
      <c r="AFZ714"/>
      <c r="AGA714"/>
      <c r="AGB714"/>
      <c r="AGC714"/>
      <c r="AGD714"/>
      <c r="AGE714"/>
      <c r="AGF714"/>
      <c r="AGG714"/>
      <c r="AGH714"/>
      <c r="AGI714"/>
      <c r="AGJ714"/>
      <c r="AGK714"/>
      <c r="AGL714"/>
      <c r="AGM714"/>
      <c r="AGN714"/>
      <c r="AGO714"/>
      <c r="AGP714"/>
      <c r="AGQ714"/>
      <c r="AGR714"/>
      <c r="AGS714"/>
      <c r="AGT714"/>
      <c r="AGU714"/>
      <c r="AGV714"/>
      <c r="AGW714"/>
      <c r="AGX714"/>
      <c r="AGY714"/>
      <c r="AGZ714"/>
      <c r="AHA714"/>
      <c r="AHB714"/>
      <c r="AHC714"/>
      <c r="AHD714"/>
      <c r="AHE714"/>
      <c r="AHF714"/>
      <c r="AHG714"/>
      <c r="AHH714"/>
      <c r="AHI714"/>
      <c r="AHJ714"/>
      <c r="AHK714"/>
      <c r="AHL714"/>
      <c r="AHM714"/>
      <c r="AHN714"/>
      <c r="AHO714"/>
      <c r="AHP714"/>
      <c r="AHQ714"/>
      <c r="AHR714"/>
      <c r="AHS714"/>
      <c r="AHT714"/>
      <c r="AHU714"/>
      <c r="AHV714"/>
      <c r="AHW714"/>
      <c r="AHX714"/>
      <c r="AHY714"/>
      <c r="AHZ714"/>
      <c r="AIA714"/>
      <c r="AIB714"/>
      <c r="AIC714"/>
      <c r="AID714"/>
      <c r="AIE714"/>
      <c r="AIF714"/>
      <c r="AIG714"/>
      <c r="AIH714"/>
      <c r="AII714"/>
      <c r="AIJ714"/>
      <c r="AIK714"/>
      <c r="AIL714"/>
      <c r="AIM714"/>
      <c r="AIN714"/>
      <c r="AIO714"/>
      <c r="AIP714"/>
      <c r="AIQ714"/>
      <c r="AIR714"/>
      <c r="AIS714"/>
      <c r="AIT714"/>
      <c r="AIU714"/>
      <c r="AIV714"/>
      <c r="AIW714"/>
      <c r="AIX714"/>
      <c r="AIY714"/>
      <c r="AIZ714"/>
      <c r="AJA714"/>
      <c r="AJB714"/>
      <c r="AJC714"/>
      <c r="AJD714"/>
      <c r="AJE714"/>
      <c r="AJF714"/>
      <c r="AJG714"/>
      <c r="AJH714"/>
      <c r="AJI714"/>
      <c r="AJJ714"/>
      <c r="AJK714"/>
      <c r="AJL714"/>
      <c r="AJM714"/>
      <c r="AJN714"/>
      <c r="AJO714"/>
      <c r="AJP714"/>
      <c r="AJQ714"/>
      <c r="AJR714"/>
      <c r="AJS714"/>
      <c r="AJT714"/>
      <c r="AJU714"/>
      <c r="AJV714"/>
      <c r="AJW714"/>
      <c r="AJX714"/>
      <c r="AJY714"/>
      <c r="AJZ714"/>
      <c r="AKA714"/>
      <c r="AKB714"/>
      <c r="AKC714"/>
      <c r="AKD714"/>
      <c r="AKE714"/>
      <c r="AKF714"/>
      <c r="AKG714"/>
      <c r="AKH714"/>
      <c r="AKI714"/>
      <c r="AKJ714"/>
      <c r="AKK714"/>
      <c r="AKL714"/>
      <c r="AKM714"/>
      <c r="AKN714"/>
      <c r="AKO714"/>
      <c r="AKP714"/>
      <c r="AKQ714"/>
      <c r="AKR714"/>
      <c r="AKS714"/>
      <c r="AKT714"/>
      <c r="AKU714"/>
      <c r="AKV714"/>
      <c r="AKW714"/>
      <c r="AKX714"/>
      <c r="AKY714"/>
      <c r="AKZ714"/>
      <c r="ALA714"/>
      <c r="ALB714"/>
      <c r="ALC714"/>
      <c r="ALD714"/>
      <c r="ALE714"/>
      <c r="ALF714"/>
      <c r="ALG714"/>
      <c r="ALH714"/>
      <c r="ALI714"/>
      <c r="ALJ714"/>
      <c r="ALK714"/>
      <c r="ALL714"/>
      <c r="ALM714"/>
      <c r="ALN714"/>
      <c r="ALO714"/>
      <c r="ALP714"/>
      <c r="ALQ714"/>
      <c r="ALR714"/>
      <c r="ALS714"/>
      <c r="ALT714"/>
      <c r="ALU714"/>
      <c r="ALV714"/>
      <c r="ALW714"/>
      <c r="ALX714"/>
      <c r="ALY714"/>
      <c r="ALZ714"/>
      <c r="AMA714"/>
      <c r="AMB714"/>
      <c r="AMC714"/>
      <c r="AMD714"/>
      <c r="AME714"/>
      <c r="AMF714"/>
      <c r="AMG714"/>
      <c r="AMH714"/>
      <c r="AMI714"/>
      <c r="AMJ714"/>
    </row>
    <row r="715" spans="1:1024" ht="20" customHeight="1" x14ac:dyDescent="0.2">
      <c r="A715"/>
      <c r="B715"/>
      <c r="C715"/>
      <c r="D715"/>
      <c r="E715" s="2"/>
      <c r="F715" s="2"/>
      <c r="G715" s="271"/>
      <c r="H715" s="240"/>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c r="AAA715"/>
      <c r="AAB715"/>
      <c r="AAC715"/>
      <c r="AAD715"/>
      <c r="AAE715"/>
      <c r="AAF715"/>
      <c r="AAG715"/>
      <c r="AAH715"/>
      <c r="AAI715"/>
      <c r="AAJ715"/>
      <c r="AAK715"/>
      <c r="AAL715"/>
      <c r="AAM715"/>
      <c r="AAN715"/>
      <c r="AAO715"/>
      <c r="AAP715"/>
      <c r="AAQ715"/>
      <c r="AAR715"/>
      <c r="AAS715"/>
      <c r="AAT715"/>
      <c r="AAU715"/>
      <c r="AAV715"/>
      <c r="AAW715"/>
      <c r="AAX715"/>
      <c r="AAY715"/>
      <c r="AAZ715"/>
      <c r="ABA715"/>
      <c r="ABB715"/>
      <c r="ABC715"/>
      <c r="ABD715"/>
      <c r="ABE715"/>
      <c r="ABF715"/>
      <c r="ABG715"/>
      <c r="ABH715"/>
      <c r="ABI715"/>
      <c r="ABJ715"/>
      <c r="ABK715"/>
      <c r="ABL715"/>
      <c r="ABM715"/>
      <c r="ABN715"/>
      <c r="ABO715"/>
      <c r="ABP715"/>
      <c r="ABQ715"/>
      <c r="ABR715"/>
      <c r="ABS715"/>
      <c r="ABT715"/>
      <c r="ABU715"/>
      <c r="ABV715"/>
      <c r="ABW715"/>
      <c r="ABX715"/>
      <c r="ABY715"/>
      <c r="ABZ715"/>
      <c r="ACA715"/>
      <c r="ACB715"/>
      <c r="ACC715"/>
      <c r="ACD715"/>
      <c r="ACE715"/>
      <c r="ACF715"/>
      <c r="ACG715"/>
      <c r="ACH715"/>
      <c r="ACI715"/>
      <c r="ACJ715"/>
      <c r="ACK715"/>
      <c r="ACL715"/>
      <c r="ACM715"/>
      <c r="ACN715"/>
      <c r="ACO715"/>
      <c r="ACP715"/>
      <c r="ACQ715"/>
      <c r="ACR715"/>
      <c r="ACS715"/>
      <c r="ACT715"/>
      <c r="ACU715"/>
      <c r="ACV715"/>
      <c r="ACW715"/>
      <c r="ACX715"/>
      <c r="ACY715"/>
      <c r="ACZ715"/>
      <c r="ADA715"/>
      <c r="ADB715"/>
      <c r="ADC715"/>
      <c r="ADD715"/>
      <c r="ADE715"/>
      <c r="ADF715"/>
      <c r="ADG715"/>
      <c r="ADH715"/>
      <c r="ADI715"/>
      <c r="ADJ715"/>
      <c r="ADK715"/>
      <c r="ADL715"/>
      <c r="ADM715"/>
      <c r="ADN715"/>
      <c r="ADO715"/>
      <c r="ADP715"/>
      <c r="ADQ715"/>
      <c r="ADR715"/>
      <c r="ADS715"/>
      <c r="ADT715"/>
      <c r="ADU715"/>
      <c r="ADV715"/>
      <c r="ADW715"/>
      <c r="ADX715"/>
      <c r="ADY715"/>
      <c r="ADZ715"/>
      <c r="AEA715"/>
      <c r="AEB715"/>
      <c r="AEC715"/>
      <c r="AED715"/>
      <c r="AEE715"/>
      <c r="AEF715"/>
      <c r="AEG715"/>
      <c r="AEH715"/>
      <c r="AEI715"/>
      <c r="AEJ715"/>
      <c r="AEK715"/>
      <c r="AEL715"/>
      <c r="AEM715"/>
      <c r="AEN715"/>
      <c r="AEO715"/>
      <c r="AEP715"/>
      <c r="AEQ715"/>
      <c r="AER715"/>
      <c r="AES715"/>
      <c r="AET715"/>
      <c r="AEU715"/>
      <c r="AEV715"/>
      <c r="AEW715"/>
      <c r="AEX715"/>
      <c r="AEY715"/>
      <c r="AEZ715"/>
      <c r="AFA715"/>
      <c r="AFB715"/>
      <c r="AFC715"/>
      <c r="AFD715"/>
      <c r="AFE715"/>
      <c r="AFF715"/>
      <c r="AFG715"/>
      <c r="AFH715"/>
      <c r="AFI715"/>
      <c r="AFJ715"/>
      <c r="AFK715"/>
      <c r="AFL715"/>
      <c r="AFM715"/>
      <c r="AFN715"/>
      <c r="AFO715"/>
      <c r="AFP715"/>
      <c r="AFQ715"/>
      <c r="AFR715"/>
      <c r="AFS715"/>
      <c r="AFT715"/>
      <c r="AFU715"/>
      <c r="AFV715"/>
      <c r="AFW715"/>
      <c r="AFX715"/>
      <c r="AFY715"/>
      <c r="AFZ715"/>
      <c r="AGA715"/>
      <c r="AGB715"/>
      <c r="AGC715"/>
      <c r="AGD715"/>
      <c r="AGE715"/>
      <c r="AGF715"/>
      <c r="AGG715"/>
      <c r="AGH715"/>
      <c r="AGI715"/>
      <c r="AGJ715"/>
      <c r="AGK715"/>
      <c r="AGL715"/>
      <c r="AGM715"/>
      <c r="AGN715"/>
      <c r="AGO715"/>
      <c r="AGP715"/>
      <c r="AGQ715"/>
      <c r="AGR715"/>
      <c r="AGS715"/>
      <c r="AGT715"/>
      <c r="AGU715"/>
      <c r="AGV715"/>
      <c r="AGW715"/>
      <c r="AGX715"/>
      <c r="AGY715"/>
      <c r="AGZ715"/>
      <c r="AHA715"/>
      <c r="AHB715"/>
      <c r="AHC715"/>
      <c r="AHD715"/>
      <c r="AHE715"/>
      <c r="AHF715"/>
      <c r="AHG715"/>
      <c r="AHH715"/>
      <c r="AHI715"/>
      <c r="AHJ715"/>
      <c r="AHK715"/>
      <c r="AHL715"/>
      <c r="AHM715"/>
      <c r="AHN715"/>
      <c r="AHO715"/>
      <c r="AHP715"/>
      <c r="AHQ715"/>
      <c r="AHR715"/>
      <c r="AHS715"/>
      <c r="AHT715"/>
      <c r="AHU715"/>
      <c r="AHV715"/>
      <c r="AHW715"/>
      <c r="AHX715"/>
      <c r="AHY715"/>
      <c r="AHZ715"/>
      <c r="AIA715"/>
      <c r="AIB715"/>
      <c r="AIC715"/>
      <c r="AID715"/>
      <c r="AIE715"/>
      <c r="AIF715"/>
      <c r="AIG715"/>
      <c r="AIH715"/>
      <c r="AII715"/>
      <c r="AIJ715"/>
      <c r="AIK715"/>
      <c r="AIL715"/>
      <c r="AIM715"/>
      <c r="AIN715"/>
      <c r="AIO715"/>
      <c r="AIP715"/>
      <c r="AIQ715"/>
      <c r="AIR715"/>
      <c r="AIS715"/>
      <c r="AIT715"/>
      <c r="AIU715"/>
      <c r="AIV715"/>
      <c r="AIW715"/>
      <c r="AIX715"/>
      <c r="AIY715"/>
      <c r="AIZ715"/>
      <c r="AJA715"/>
      <c r="AJB715"/>
      <c r="AJC715"/>
      <c r="AJD715"/>
      <c r="AJE715"/>
      <c r="AJF715"/>
      <c r="AJG715"/>
      <c r="AJH715"/>
      <c r="AJI715"/>
      <c r="AJJ715"/>
      <c r="AJK715"/>
      <c r="AJL715"/>
      <c r="AJM715"/>
      <c r="AJN715"/>
      <c r="AJO715"/>
      <c r="AJP715"/>
      <c r="AJQ715"/>
      <c r="AJR715"/>
      <c r="AJS715"/>
      <c r="AJT715"/>
      <c r="AJU715"/>
      <c r="AJV715"/>
      <c r="AJW715"/>
      <c r="AJX715"/>
      <c r="AJY715"/>
      <c r="AJZ715"/>
      <c r="AKA715"/>
      <c r="AKB715"/>
      <c r="AKC715"/>
      <c r="AKD715"/>
      <c r="AKE715"/>
      <c r="AKF715"/>
      <c r="AKG715"/>
      <c r="AKH715"/>
      <c r="AKI715"/>
      <c r="AKJ715"/>
      <c r="AKK715"/>
      <c r="AKL715"/>
      <c r="AKM715"/>
      <c r="AKN715"/>
      <c r="AKO715"/>
      <c r="AKP715"/>
      <c r="AKQ715"/>
      <c r="AKR715"/>
      <c r="AKS715"/>
      <c r="AKT715"/>
      <c r="AKU715"/>
      <c r="AKV715"/>
      <c r="AKW715"/>
      <c r="AKX715"/>
      <c r="AKY715"/>
      <c r="AKZ715"/>
      <c r="ALA715"/>
      <c r="ALB715"/>
      <c r="ALC715"/>
      <c r="ALD715"/>
      <c r="ALE715"/>
      <c r="ALF715"/>
      <c r="ALG715"/>
      <c r="ALH715"/>
      <c r="ALI715"/>
      <c r="ALJ715"/>
      <c r="ALK715"/>
      <c r="ALL715"/>
      <c r="ALM715"/>
      <c r="ALN715"/>
      <c r="ALO715"/>
      <c r="ALP715"/>
      <c r="ALQ715"/>
      <c r="ALR715"/>
      <c r="ALS715"/>
      <c r="ALT715"/>
      <c r="ALU715"/>
      <c r="ALV715"/>
      <c r="ALW715"/>
      <c r="ALX715"/>
      <c r="ALY715"/>
      <c r="ALZ715"/>
      <c r="AMA715"/>
      <c r="AMB715"/>
      <c r="AMC715"/>
      <c r="AMD715"/>
      <c r="AME715"/>
      <c r="AMF715"/>
      <c r="AMG715"/>
      <c r="AMH715"/>
      <c r="AMI715"/>
      <c r="AMJ715"/>
    </row>
    <row r="716" spans="1:1024" ht="20" customHeight="1" x14ac:dyDescent="0.2">
      <c r="A716"/>
      <c r="B716"/>
      <c r="C716"/>
      <c r="D716"/>
      <c r="E716" s="2"/>
      <c r="F716" s="2"/>
      <c r="G716" s="271"/>
      <c r="H716" s="240"/>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c r="AAA716"/>
      <c r="AAB716"/>
      <c r="AAC716"/>
      <c r="AAD716"/>
      <c r="AAE716"/>
      <c r="AAF716"/>
      <c r="AAG716"/>
      <c r="AAH716"/>
      <c r="AAI716"/>
      <c r="AAJ716"/>
      <c r="AAK716"/>
      <c r="AAL716"/>
      <c r="AAM716"/>
      <c r="AAN716"/>
      <c r="AAO716"/>
      <c r="AAP716"/>
      <c r="AAQ716"/>
      <c r="AAR716"/>
      <c r="AAS716"/>
      <c r="AAT716"/>
      <c r="AAU716"/>
      <c r="AAV716"/>
      <c r="AAW716"/>
      <c r="AAX716"/>
      <c r="AAY716"/>
      <c r="AAZ716"/>
      <c r="ABA716"/>
      <c r="ABB716"/>
      <c r="ABC716"/>
      <c r="ABD716"/>
      <c r="ABE716"/>
      <c r="ABF716"/>
      <c r="ABG716"/>
      <c r="ABH716"/>
      <c r="ABI716"/>
      <c r="ABJ716"/>
      <c r="ABK716"/>
      <c r="ABL716"/>
      <c r="ABM716"/>
      <c r="ABN716"/>
      <c r="ABO716"/>
      <c r="ABP716"/>
      <c r="ABQ716"/>
      <c r="ABR716"/>
      <c r="ABS716"/>
      <c r="ABT716"/>
      <c r="ABU716"/>
      <c r="ABV716"/>
      <c r="ABW716"/>
      <c r="ABX716"/>
      <c r="ABY716"/>
      <c r="ABZ716"/>
      <c r="ACA716"/>
      <c r="ACB716"/>
      <c r="ACC716"/>
      <c r="ACD716"/>
      <c r="ACE716"/>
      <c r="ACF716"/>
      <c r="ACG716"/>
      <c r="ACH716"/>
      <c r="ACI716"/>
      <c r="ACJ716"/>
      <c r="ACK716"/>
      <c r="ACL716"/>
      <c r="ACM716"/>
      <c r="ACN716"/>
      <c r="ACO716"/>
      <c r="ACP716"/>
      <c r="ACQ716"/>
      <c r="ACR716"/>
      <c r="ACS716"/>
      <c r="ACT716"/>
      <c r="ACU716"/>
      <c r="ACV716"/>
      <c r="ACW716"/>
      <c r="ACX716"/>
      <c r="ACY716"/>
      <c r="ACZ716"/>
      <c r="ADA716"/>
      <c r="ADB716"/>
      <c r="ADC716"/>
      <c r="ADD716"/>
      <c r="ADE716"/>
      <c r="ADF716"/>
      <c r="ADG716"/>
      <c r="ADH716"/>
      <c r="ADI716"/>
      <c r="ADJ716"/>
      <c r="ADK716"/>
      <c r="ADL716"/>
      <c r="ADM716"/>
      <c r="ADN716"/>
      <c r="ADO716"/>
      <c r="ADP716"/>
      <c r="ADQ716"/>
      <c r="ADR716"/>
      <c r="ADS716"/>
      <c r="ADT716"/>
      <c r="ADU716"/>
      <c r="ADV716"/>
      <c r="ADW716"/>
      <c r="ADX716"/>
      <c r="ADY716"/>
      <c r="ADZ716"/>
      <c r="AEA716"/>
      <c r="AEB716"/>
      <c r="AEC716"/>
      <c r="AED716"/>
      <c r="AEE716"/>
      <c r="AEF716"/>
      <c r="AEG716"/>
      <c r="AEH716"/>
      <c r="AEI716"/>
      <c r="AEJ716"/>
      <c r="AEK716"/>
      <c r="AEL716"/>
      <c r="AEM716"/>
      <c r="AEN716"/>
      <c r="AEO716"/>
      <c r="AEP716"/>
      <c r="AEQ716"/>
      <c r="AER716"/>
      <c r="AES716"/>
      <c r="AET716"/>
      <c r="AEU716"/>
      <c r="AEV716"/>
      <c r="AEW716"/>
      <c r="AEX716"/>
      <c r="AEY716"/>
      <c r="AEZ716"/>
      <c r="AFA716"/>
      <c r="AFB716"/>
      <c r="AFC716"/>
      <c r="AFD716"/>
      <c r="AFE716"/>
      <c r="AFF716"/>
      <c r="AFG716"/>
      <c r="AFH716"/>
      <c r="AFI716"/>
      <c r="AFJ716"/>
      <c r="AFK716"/>
      <c r="AFL716"/>
      <c r="AFM716"/>
      <c r="AFN716"/>
      <c r="AFO716"/>
      <c r="AFP716"/>
      <c r="AFQ716"/>
      <c r="AFR716"/>
      <c r="AFS716"/>
      <c r="AFT716"/>
      <c r="AFU716"/>
      <c r="AFV716"/>
      <c r="AFW716"/>
      <c r="AFX716"/>
      <c r="AFY716"/>
      <c r="AFZ716"/>
      <c r="AGA716"/>
      <c r="AGB716"/>
      <c r="AGC716"/>
      <c r="AGD716"/>
      <c r="AGE716"/>
      <c r="AGF716"/>
      <c r="AGG716"/>
      <c r="AGH716"/>
      <c r="AGI716"/>
      <c r="AGJ716"/>
      <c r="AGK716"/>
      <c r="AGL716"/>
      <c r="AGM716"/>
      <c r="AGN716"/>
      <c r="AGO716"/>
      <c r="AGP716"/>
      <c r="AGQ716"/>
      <c r="AGR716"/>
      <c r="AGS716"/>
      <c r="AGT716"/>
      <c r="AGU716"/>
      <c r="AGV716"/>
      <c r="AGW716"/>
      <c r="AGX716"/>
      <c r="AGY716"/>
      <c r="AGZ716"/>
      <c r="AHA716"/>
      <c r="AHB716"/>
      <c r="AHC716"/>
      <c r="AHD716"/>
      <c r="AHE716"/>
      <c r="AHF716"/>
      <c r="AHG716"/>
      <c r="AHH716"/>
      <c r="AHI716"/>
      <c r="AHJ716"/>
      <c r="AHK716"/>
      <c r="AHL716"/>
      <c r="AHM716"/>
      <c r="AHN716"/>
      <c r="AHO716"/>
      <c r="AHP716"/>
      <c r="AHQ716"/>
      <c r="AHR716"/>
      <c r="AHS716"/>
      <c r="AHT716"/>
      <c r="AHU716"/>
      <c r="AHV716"/>
      <c r="AHW716"/>
      <c r="AHX716"/>
      <c r="AHY716"/>
      <c r="AHZ716"/>
      <c r="AIA716"/>
      <c r="AIB716"/>
      <c r="AIC716"/>
      <c r="AID716"/>
      <c r="AIE716"/>
      <c r="AIF716"/>
      <c r="AIG716"/>
      <c r="AIH716"/>
      <c r="AII716"/>
      <c r="AIJ716"/>
      <c r="AIK716"/>
      <c r="AIL716"/>
      <c r="AIM716"/>
      <c r="AIN716"/>
      <c r="AIO716"/>
      <c r="AIP716"/>
      <c r="AIQ716"/>
      <c r="AIR716"/>
      <c r="AIS716"/>
      <c r="AIT716"/>
      <c r="AIU716"/>
      <c r="AIV716"/>
      <c r="AIW716"/>
      <c r="AIX716"/>
      <c r="AIY716"/>
      <c r="AIZ716"/>
      <c r="AJA716"/>
      <c r="AJB716"/>
      <c r="AJC716"/>
      <c r="AJD716"/>
      <c r="AJE716"/>
      <c r="AJF716"/>
      <c r="AJG716"/>
      <c r="AJH716"/>
      <c r="AJI716"/>
      <c r="AJJ716"/>
      <c r="AJK716"/>
      <c r="AJL716"/>
      <c r="AJM716"/>
      <c r="AJN716"/>
      <c r="AJO716"/>
      <c r="AJP716"/>
      <c r="AJQ716"/>
      <c r="AJR716"/>
      <c r="AJS716"/>
      <c r="AJT716"/>
      <c r="AJU716"/>
      <c r="AJV716"/>
      <c r="AJW716"/>
      <c r="AJX716"/>
      <c r="AJY716"/>
      <c r="AJZ716"/>
      <c r="AKA716"/>
      <c r="AKB716"/>
      <c r="AKC716"/>
      <c r="AKD716"/>
      <c r="AKE716"/>
      <c r="AKF716"/>
      <c r="AKG716"/>
      <c r="AKH716"/>
      <c r="AKI716"/>
      <c r="AKJ716"/>
      <c r="AKK716"/>
      <c r="AKL716"/>
      <c r="AKM716"/>
      <c r="AKN716"/>
      <c r="AKO716"/>
      <c r="AKP716"/>
      <c r="AKQ716"/>
      <c r="AKR716"/>
      <c r="AKS716"/>
      <c r="AKT716"/>
      <c r="AKU716"/>
      <c r="AKV716"/>
      <c r="AKW716"/>
      <c r="AKX716"/>
      <c r="AKY716"/>
      <c r="AKZ716"/>
      <c r="ALA716"/>
      <c r="ALB716"/>
      <c r="ALC716"/>
      <c r="ALD716"/>
      <c r="ALE716"/>
      <c r="ALF716"/>
      <c r="ALG716"/>
      <c r="ALH716"/>
      <c r="ALI716"/>
      <c r="ALJ716"/>
      <c r="ALK716"/>
      <c r="ALL716"/>
      <c r="ALM716"/>
      <c r="ALN716"/>
      <c r="ALO716"/>
      <c r="ALP716"/>
      <c r="ALQ716"/>
      <c r="ALR716"/>
      <c r="ALS716"/>
      <c r="ALT716"/>
      <c r="ALU716"/>
      <c r="ALV716"/>
      <c r="ALW716"/>
      <c r="ALX716"/>
      <c r="ALY716"/>
      <c r="ALZ716"/>
      <c r="AMA716"/>
      <c r="AMB716"/>
      <c r="AMC716"/>
      <c r="AMD716"/>
      <c r="AME716"/>
      <c r="AMF716"/>
      <c r="AMG716"/>
      <c r="AMH716"/>
      <c r="AMI716"/>
      <c r="AMJ716"/>
    </row>
    <row r="717" spans="1:1024" ht="20" customHeight="1" x14ac:dyDescent="0.2">
      <c r="A717"/>
      <c r="B717"/>
      <c r="C717"/>
      <c r="D717"/>
      <c r="E717" s="2"/>
      <c r="F717" s="2"/>
      <c r="G717" s="271"/>
      <c r="H717" s="240"/>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c r="AAA717"/>
      <c r="AAB717"/>
      <c r="AAC717"/>
      <c r="AAD717"/>
      <c r="AAE717"/>
      <c r="AAF717"/>
      <c r="AAG717"/>
      <c r="AAH717"/>
      <c r="AAI717"/>
      <c r="AAJ717"/>
      <c r="AAK717"/>
      <c r="AAL717"/>
      <c r="AAM717"/>
      <c r="AAN717"/>
      <c r="AAO717"/>
      <c r="AAP717"/>
      <c r="AAQ717"/>
      <c r="AAR717"/>
      <c r="AAS717"/>
      <c r="AAT717"/>
      <c r="AAU717"/>
      <c r="AAV717"/>
      <c r="AAW717"/>
      <c r="AAX717"/>
      <c r="AAY717"/>
      <c r="AAZ717"/>
      <c r="ABA717"/>
      <c r="ABB717"/>
      <c r="ABC717"/>
      <c r="ABD717"/>
      <c r="ABE717"/>
      <c r="ABF717"/>
      <c r="ABG717"/>
      <c r="ABH717"/>
      <c r="ABI717"/>
      <c r="ABJ717"/>
      <c r="ABK717"/>
      <c r="ABL717"/>
      <c r="ABM717"/>
      <c r="ABN717"/>
      <c r="ABO717"/>
      <c r="ABP717"/>
      <c r="ABQ717"/>
      <c r="ABR717"/>
      <c r="ABS717"/>
      <c r="ABT717"/>
      <c r="ABU717"/>
      <c r="ABV717"/>
      <c r="ABW717"/>
      <c r="ABX717"/>
      <c r="ABY717"/>
      <c r="ABZ717"/>
      <c r="ACA717"/>
      <c r="ACB717"/>
      <c r="ACC717"/>
      <c r="ACD717"/>
      <c r="ACE717"/>
      <c r="ACF717"/>
      <c r="ACG717"/>
      <c r="ACH717"/>
      <c r="ACI717"/>
      <c r="ACJ717"/>
      <c r="ACK717"/>
      <c r="ACL717"/>
      <c r="ACM717"/>
      <c r="ACN717"/>
      <c r="ACO717"/>
      <c r="ACP717"/>
      <c r="ACQ717"/>
      <c r="ACR717"/>
      <c r="ACS717"/>
      <c r="ACT717"/>
      <c r="ACU717"/>
      <c r="ACV717"/>
      <c r="ACW717"/>
      <c r="ACX717"/>
      <c r="ACY717"/>
      <c r="ACZ717"/>
      <c r="ADA717"/>
      <c r="ADB717"/>
      <c r="ADC717"/>
      <c r="ADD717"/>
      <c r="ADE717"/>
      <c r="ADF717"/>
      <c r="ADG717"/>
      <c r="ADH717"/>
      <c r="ADI717"/>
      <c r="ADJ717"/>
      <c r="ADK717"/>
      <c r="ADL717"/>
      <c r="ADM717"/>
      <c r="ADN717"/>
      <c r="ADO717"/>
      <c r="ADP717"/>
      <c r="ADQ717"/>
      <c r="ADR717"/>
      <c r="ADS717"/>
      <c r="ADT717"/>
      <c r="ADU717"/>
      <c r="ADV717"/>
      <c r="ADW717"/>
      <c r="ADX717"/>
      <c r="ADY717"/>
      <c r="ADZ717"/>
      <c r="AEA717"/>
      <c r="AEB717"/>
      <c r="AEC717"/>
      <c r="AED717"/>
      <c r="AEE717"/>
      <c r="AEF717"/>
      <c r="AEG717"/>
      <c r="AEH717"/>
      <c r="AEI717"/>
      <c r="AEJ717"/>
      <c r="AEK717"/>
      <c r="AEL717"/>
      <c r="AEM717"/>
      <c r="AEN717"/>
      <c r="AEO717"/>
      <c r="AEP717"/>
      <c r="AEQ717"/>
      <c r="AER717"/>
      <c r="AES717"/>
      <c r="AET717"/>
      <c r="AEU717"/>
      <c r="AEV717"/>
      <c r="AEW717"/>
      <c r="AEX717"/>
      <c r="AEY717"/>
      <c r="AEZ717"/>
      <c r="AFA717"/>
      <c r="AFB717"/>
      <c r="AFC717"/>
      <c r="AFD717"/>
      <c r="AFE717"/>
      <c r="AFF717"/>
      <c r="AFG717"/>
      <c r="AFH717"/>
      <c r="AFI717"/>
      <c r="AFJ717"/>
      <c r="AFK717"/>
      <c r="AFL717"/>
      <c r="AFM717"/>
      <c r="AFN717"/>
      <c r="AFO717"/>
      <c r="AFP717"/>
      <c r="AFQ717"/>
      <c r="AFR717"/>
      <c r="AFS717"/>
      <c r="AFT717"/>
      <c r="AFU717"/>
      <c r="AFV717"/>
      <c r="AFW717"/>
      <c r="AFX717"/>
      <c r="AFY717"/>
      <c r="AFZ717"/>
      <c r="AGA717"/>
      <c r="AGB717"/>
      <c r="AGC717"/>
      <c r="AGD717"/>
      <c r="AGE717"/>
      <c r="AGF717"/>
      <c r="AGG717"/>
      <c r="AGH717"/>
      <c r="AGI717"/>
      <c r="AGJ717"/>
      <c r="AGK717"/>
      <c r="AGL717"/>
      <c r="AGM717"/>
      <c r="AGN717"/>
      <c r="AGO717"/>
      <c r="AGP717"/>
      <c r="AGQ717"/>
      <c r="AGR717"/>
      <c r="AGS717"/>
      <c r="AGT717"/>
      <c r="AGU717"/>
      <c r="AGV717"/>
      <c r="AGW717"/>
      <c r="AGX717"/>
      <c r="AGY717"/>
      <c r="AGZ717"/>
      <c r="AHA717"/>
      <c r="AHB717"/>
      <c r="AHC717"/>
      <c r="AHD717"/>
      <c r="AHE717"/>
      <c r="AHF717"/>
      <c r="AHG717"/>
      <c r="AHH717"/>
      <c r="AHI717"/>
      <c r="AHJ717"/>
      <c r="AHK717"/>
      <c r="AHL717"/>
      <c r="AHM717"/>
      <c r="AHN717"/>
      <c r="AHO717"/>
      <c r="AHP717"/>
      <c r="AHQ717"/>
      <c r="AHR717"/>
      <c r="AHS717"/>
      <c r="AHT717"/>
      <c r="AHU717"/>
      <c r="AHV717"/>
      <c r="AHW717"/>
      <c r="AHX717"/>
      <c r="AHY717"/>
      <c r="AHZ717"/>
      <c r="AIA717"/>
      <c r="AIB717"/>
      <c r="AIC717"/>
      <c r="AID717"/>
      <c r="AIE717"/>
      <c r="AIF717"/>
      <c r="AIG717"/>
      <c r="AIH717"/>
      <c r="AII717"/>
      <c r="AIJ717"/>
      <c r="AIK717"/>
      <c r="AIL717"/>
      <c r="AIM717"/>
      <c r="AIN717"/>
      <c r="AIO717"/>
      <c r="AIP717"/>
      <c r="AIQ717"/>
      <c r="AIR717"/>
      <c r="AIS717"/>
      <c r="AIT717"/>
      <c r="AIU717"/>
      <c r="AIV717"/>
      <c r="AIW717"/>
      <c r="AIX717"/>
      <c r="AIY717"/>
      <c r="AIZ717"/>
      <c r="AJA717"/>
      <c r="AJB717"/>
      <c r="AJC717"/>
      <c r="AJD717"/>
      <c r="AJE717"/>
      <c r="AJF717"/>
      <c r="AJG717"/>
      <c r="AJH717"/>
      <c r="AJI717"/>
      <c r="AJJ717"/>
      <c r="AJK717"/>
      <c r="AJL717"/>
      <c r="AJM717"/>
      <c r="AJN717"/>
      <c r="AJO717"/>
      <c r="AJP717"/>
      <c r="AJQ717"/>
      <c r="AJR717"/>
      <c r="AJS717"/>
      <c r="AJT717"/>
      <c r="AJU717"/>
      <c r="AJV717"/>
      <c r="AJW717"/>
      <c r="AJX717"/>
      <c r="AJY717"/>
      <c r="AJZ717"/>
      <c r="AKA717"/>
      <c r="AKB717"/>
      <c r="AKC717"/>
      <c r="AKD717"/>
      <c r="AKE717"/>
      <c r="AKF717"/>
      <c r="AKG717"/>
      <c r="AKH717"/>
      <c r="AKI717"/>
      <c r="AKJ717"/>
      <c r="AKK717"/>
      <c r="AKL717"/>
      <c r="AKM717"/>
      <c r="AKN717"/>
      <c r="AKO717"/>
      <c r="AKP717"/>
      <c r="AKQ717"/>
      <c r="AKR717"/>
      <c r="AKS717"/>
      <c r="AKT717"/>
      <c r="AKU717"/>
      <c r="AKV717"/>
      <c r="AKW717"/>
      <c r="AKX717"/>
      <c r="AKY717"/>
      <c r="AKZ717"/>
      <c r="ALA717"/>
      <c r="ALB717"/>
      <c r="ALC717"/>
      <c r="ALD717"/>
      <c r="ALE717"/>
      <c r="ALF717"/>
      <c r="ALG717"/>
      <c r="ALH717"/>
      <c r="ALI717"/>
      <c r="ALJ717"/>
      <c r="ALK717"/>
      <c r="ALL717"/>
      <c r="ALM717"/>
      <c r="ALN717"/>
      <c r="ALO717"/>
      <c r="ALP717"/>
      <c r="ALQ717"/>
      <c r="ALR717"/>
      <c r="ALS717"/>
      <c r="ALT717"/>
      <c r="ALU717"/>
      <c r="ALV717"/>
      <c r="ALW717"/>
      <c r="ALX717"/>
      <c r="ALY717"/>
      <c r="ALZ717"/>
      <c r="AMA717"/>
      <c r="AMB717"/>
      <c r="AMC717"/>
      <c r="AMD717"/>
      <c r="AME717"/>
      <c r="AMF717"/>
      <c r="AMG717"/>
      <c r="AMH717"/>
      <c r="AMI717"/>
      <c r="AMJ717"/>
    </row>
    <row r="718" spans="1:1024" ht="20" customHeight="1" x14ac:dyDescent="0.2">
      <c r="A718"/>
      <c r="B718"/>
      <c r="C718"/>
      <c r="D718"/>
      <c r="E718" s="2"/>
      <c r="F718" s="2"/>
      <c r="G718" s="271"/>
      <c r="H718" s="240"/>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c r="KC718"/>
      <c r="KD718"/>
      <c r="KE718"/>
      <c r="KF718"/>
      <c r="KG718"/>
      <c r="KH718"/>
      <c r="KI718"/>
      <c r="KJ718"/>
      <c r="KK718"/>
      <c r="KL718"/>
      <c r="KM718"/>
      <c r="KN718"/>
      <c r="KO718"/>
      <c r="KP718"/>
      <c r="KQ718"/>
      <c r="KR718"/>
      <c r="KS718"/>
      <c r="KT718"/>
      <c r="KU718"/>
      <c r="KV718"/>
      <c r="KW718"/>
      <c r="KX718"/>
      <c r="KY718"/>
      <c r="KZ718"/>
      <c r="LA718"/>
      <c r="LB718"/>
      <c r="LC718"/>
      <c r="LD718"/>
      <c r="LE718"/>
      <c r="LF718"/>
      <c r="LG718"/>
      <c r="LH718"/>
      <c r="LI718"/>
      <c r="LJ718"/>
      <c r="LK718"/>
      <c r="LL718"/>
      <c r="LM718"/>
      <c r="LN718"/>
      <c r="LO718"/>
      <c r="LP718"/>
      <c r="LQ718"/>
      <c r="LR718"/>
      <c r="LS718"/>
      <c r="LT718"/>
      <c r="LU718"/>
      <c r="LV718"/>
      <c r="LW718"/>
      <c r="LX718"/>
      <c r="LY718"/>
      <c r="LZ718"/>
      <c r="MA718"/>
      <c r="MB718"/>
      <c r="MC718"/>
      <c r="MD718"/>
      <c r="ME718"/>
      <c r="MF718"/>
      <c r="MG718"/>
      <c r="MH718"/>
      <c r="MI718"/>
      <c r="MJ718"/>
      <c r="MK718"/>
      <c r="ML718"/>
      <c r="MM718"/>
      <c r="MN718"/>
      <c r="MO718"/>
      <c r="MP718"/>
      <c r="MQ718"/>
      <c r="MR718"/>
      <c r="MS718"/>
      <c r="MT718"/>
      <c r="MU718"/>
      <c r="MV718"/>
      <c r="MW718"/>
      <c r="MX718"/>
      <c r="MY718"/>
      <c r="MZ718"/>
      <c r="NA718"/>
      <c r="NB718"/>
      <c r="NC718"/>
      <c r="ND718"/>
      <c r="NE718"/>
      <c r="NF718"/>
      <c r="NG718"/>
      <c r="NH718"/>
      <c r="NI718"/>
      <c r="NJ718"/>
      <c r="NK718"/>
      <c r="NL718"/>
      <c r="NM718"/>
      <c r="NN718"/>
      <c r="NO718"/>
      <c r="NP718"/>
      <c r="NQ718"/>
      <c r="NR718"/>
      <c r="NS718"/>
      <c r="NT718"/>
      <c r="NU718"/>
      <c r="NV718"/>
      <c r="NW718"/>
      <c r="NX718"/>
      <c r="NY718"/>
      <c r="NZ718"/>
      <c r="OA718"/>
      <c r="OB718"/>
      <c r="OC718"/>
      <c r="OD718"/>
      <c r="OE718"/>
      <c r="OF718"/>
      <c r="OG718"/>
      <c r="OH718"/>
      <c r="OI718"/>
      <c r="OJ718"/>
      <c r="OK718"/>
      <c r="OL718"/>
      <c r="OM718"/>
      <c r="ON718"/>
      <c r="OO718"/>
      <c r="OP718"/>
      <c r="OQ718"/>
      <c r="OR718"/>
      <c r="OS718"/>
      <c r="OT718"/>
      <c r="OU718"/>
      <c r="OV718"/>
      <c r="OW718"/>
      <c r="OX718"/>
      <c r="OY718"/>
      <c r="OZ718"/>
      <c r="PA718"/>
      <c r="PB718"/>
      <c r="PC718"/>
      <c r="PD718"/>
      <c r="PE718"/>
      <c r="PF718"/>
      <c r="PG718"/>
      <c r="PH718"/>
      <c r="PI718"/>
      <c r="PJ718"/>
      <c r="PK718"/>
      <c r="PL718"/>
      <c r="PM718"/>
      <c r="PN718"/>
      <c r="PO718"/>
      <c r="PP718"/>
      <c r="PQ718"/>
      <c r="PR718"/>
      <c r="PS718"/>
      <c r="PT718"/>
      <c r="PU718"/>
      <c r="PV718"/>
      <c r="PW718"/>
      <c r="PX718"/>
      <c r="PY718"/>
      <c r="PZ718"/>
      <c r="QA718"/>
      <c r="QB718"/>
      <c r="QC718"/>
      <c r="QD718"/>
      <c r="QE718"/>
      <c r="QF718"/>
      <c r="QG718"/>
      <c r="QH718"/>
      <c r="QI718"/>
      <c r="QJ718"/>
      <c r="QK718"/>
      <c r="QL718"/>
      <c r="QM718"/>
      <c r="QN718"/>
      <c r="QO718"/>
      <c r="QP718"/>
      <c r="QQ718"/>
      <c r="QR718"/>
      <c r="QS718"/>
      <c r="QT718"/>
      <c r="QU718"/>
      <c r="QV718"/>
      <c r="QW718"/>
      <c r="QX718"/>
      <c r="QY718"/>
      <c r="QZ718"/>
      <c r="RA718"/>
      <c r="RB718"/>
      <c r="RC718"/>
      <c r="RD718"/>
      <c r="RE718"/>
      <c r="RF718"/>
      <c r="RG718"/>
      <c r="RH718"/>
      <c r="RI718"/>
      <c r="RJ718"/>
      <c r="RK718"/>
      <c r="RL718"/>
      <c r="RM718"/>
      <c r="RN718"/>
      <c r="RO718"/>
      <c r="RP718"/>
      <c r="RQ718"/>
      <c r="RR718"/>
      <c r="RS718"/>
      <c r="RT718"/>
      <c r="RU718"/>
      <c r="RV718"/>
      <c r="RW718"/>
      <c r="RX718"/>
      <c r="RY718"/>
      <c r="RZ718"/>
      <c r="SA718"/>
      <c r="SB718"/>
      <c r="SC718"/>
      <c r="SD718"/>
      <c r="SE718"/>
      <c r="SF718"/>
      <c r="SG718"/>
      <c r="SH718"/>
      <c r="SI718"/>
      <c r="SJ718"/>
      <c r="SK718"/>
      <c r="SL718"/>
      <c r="SM718"/>
      <c r="SN718"/>
      <c r="SO718"/>
      <c r="SP718"/>
      <c r="SQ718"/>
      <c r="SR718"/>
      <c r="SS718"/>
      <c r="ST718"/>
      <c r="SU718"/>
      <c r="SV718"/>
      <c r="SW718"/>
      <c r="SX718"/>
      <c r="SY718"/>
      <c r="SZ718"/>
      <c r="TA718"/>
      <c r="TB718"/>
      <c r="TC718"/>
      <c r="TD718"/>
      <c r="TE718"/>
      <c r="TF718"/>
      <c r="TG718"/>
      <c r="TH718"/>
      <c r="TI718"/>
      <c r="TJ718"/>
      <c r="TK718"/>
      <c r="TL718"/>
      <c r="TM718"/>
      <c r="TN718"/>
      <c r="TO718"/>
      <c r="TP718"/>
      <c r="TQ718"/>
      <c r="TR718"/>
      <c r="TS718"/>
      <c r="TT718"/>
      <c r="TU718"/>
      <c r="TV718"/>
      <c r="TW718"/>
      <c r="TX718"/>
      <c r="TY718"/>
      <c r="TZ718"/>
      <c r="UA718"/>
      <c r="UB718"/>
      <c r="UC718"/>
      <c r="UD718"/>
      <c r="UE718"/>
      <c r="UF718"/>
      <c r="UG718"/>
      <c r="UH718"/>
      <c r="UI718"/>
      <c r="UJ718"/>
      <c r="UK718"/>
      <c r="UL718"/>
      <c r="UM718"/>
      <c r="UN718"/>
      <c r="UO718"/>
      <c r="UP718"/>
      <c r="UQ718"/>
      <c r="UR718"/>
      <c r="US718"/>
      <c r="UT718"/>
      <c r="UU718"/>
      <c r="UV718"/>
      <c r="UW718"/>
      <c r="UX718"/>
      <c r="UY718"/>
      <c r="UZ718"/>
      <c r="VA718"/>
      <c r="VB718"/>
      <c r="VC718"/>
      <c r="VD718"/>
      <c r="VE718"/>
      <c r="VF718"/>
      <c r="VG718"/>
      <c r="VH718"/>
      <c r="VI718"/>
      <c r="VJ718"/>
      <c r="VK718"/>
      <c r="VL718"/>
      <c r="VM718"/>
      <c r="VN718"/>
      <c r="VO718"/>
      <c r="VP718"/>
      <c r="VQ718"/>
      <c r="VR718"/>
      <c r="VS718"/>
      <c r="VT718"/>
      <c r="VU718"/>
      <c r="VV718"/>
      <c r="VW718"/>
      <c r="VX718"/>
      <c r="VY718"/>
      <c r="VZ718"/>
      <c r="WA718"/>
      <c r="WB718"/>
      <c r="WC718"/>
      <c r="WD718"/>
      <c r="WE718"/>
      <c r="WF718"/>
      <c r="WG718"/>
      <c r="WH718"/>
      <c r="WI718"/>
      <c r="WJ718"/>
      <c r="WK718"/>
      <c r="WL718"/>
      <c r="WM718"/>
      <c r="WN718"/>
      <c r="WO718"/>
      <c r="WP718"/>
      <c r="WQ718"/>
      <c r="WR718"/>
      <c r="WS718"/>
      <c r="WT718"/>
      <c r="WU718"/>
      <c r="WV718"/>
      <c r="WW718"/>
      <c r="WX718"/>
      <c r="WY718"/>
      <c r="WZ718"/>
      <c r="XA718"/>
      <c r="XB718"/>
      <c r="XC718"/>
      <c r="XD718"/>
      <c r="XE718"/>
      <c r="XF718"/>
      <c r="XG718"/>
      <c r="XH718"/>
      <c r="XI718"/>
      <c r="XJ718"/>
      <c r="XK718"/>
      <c r="XL718"/>
      <c r="XM718"/>
      <c r="XN718"/>
      <c r="XO718"/>
      <c r="XP718"/>
      <c r="XQ718"/>
      <c r="XR718"/>
      <c r="XS718"/>
      <c r="XT718"/>
      <c r="XU718"/>
      <c r="XV718"/>
      <c r="XW718"/>
      <c r="XX718"/>
      <c r="XY718"/>
      <c r="XZ718"/>
      <c r="YA718"/>
      <c r="YB718"/>
      <c r="YC718"/>
      <c r="YD718"/>
      <c r="YE718"/>
      <c r="YF718"/>
      <c r="YG718"/>
      <c r="YH718"/>
      <c r="YI718"/>
      <c r="YJ718"/>
      <c r="YK718"/>
      <c r="YL718"/>
      <c r="YM718"/>
      <c r="YN718"/>
      <c r="YO718"/>
      <c r="YP718"/>
      <c r="YQ718"/>
      <c r="YR718"/>
      <c r="YS718"/>
      <c r="YT718"/>
      <c r="YU718"/>
      <c r="YV718"/>
      <c r="YW718"/>
      <c r="YX718"/>
      <c r="YY718"/>
      <c r="YZ718"/>
      <c r="ZA718"/>
      <c r="ZB718"/>
      <c r="ZC718"/>
      <c r="ZD718"/>
      <c r="ZE718"/>
      <c r="ZF718"/>
      <c r="ZG718"/>
      <c r="ZH718"/>
      <c r="ZI718"/>
      <c r="ZJ718"/>
      <c r="ZK718"/>
      <c r="ZL718"/>
      <c r="ZM718"/>
      <c r="ZN718"/>
      <c r="ZO718"/>
      <c r="ZP718"/>
      <c r="ZQ718"/>
      <c r="ZR718"/>
      <c r="ZS718"/>
      <c r="ZT718"/>
      <c r="ZU718"/>
      <c r="ZV718"/>
      <c r="ZW718"/>
      <c r="ZX718"/>
      <c r="ZY718"/>
      <c r="ZZ718"/>
      <c r="AAA718"/>
      <c r="AAB718"/>
      <c r="AAC718"/>
      <c r="AAD718"/>
      <c r="AAE718"/>
      <c r="AAF718"/>
      <c r="AAG718"/>
      <c r="AAH718"/>
      <c r="AAI718"/>
      <c r="AAJ718"/>
      <c r="AAK718"/>
      <c r="AAL718"/>
      <c r="AAM718"/>
      <c r="AAN718"/>
      <c r="AAO718"/>
      <c r="AAP718"/>
      <c r="AAQ718"/>
      <c r="AAR718"/>
      <c r="AAS718"/>
      <c r="AAT718"/>
      <c r="AAU718"/>
      <c r="AAV718"/>
      <c r="AAW718"/>
      <c r="AAX718"/>
      <c r="AAY718"/>
      <c r="AAZ718"/>
      <c r="ABA718"/>
      <c r="ABB718"/>
      <c r="ABC718"/>
      <c r="ABD718"/>
      <c r="ABE718"/>
      <c r="ABF718"/>
      <c r="ABG718"/>
      <c r="ABH718"/>
      <c r="ABI718"/>
      <c r="ABJ718"/>
      <c r="ABK718"/>
      <c r="ABL718"/>
      <c r="ABM718"/>
      <c r="ABN718"/>
      <c r="ABO718"/>
      <c r="ABP718"/>
      <c r="ABQ718"/>
      <c r="ABR718"/>
      <c r="ABS718"/>
      <c r="ABT718"/>
      <c r="ABU718"/>
      <c r="ABV718"/>
      <c r="ABW718"/>
      <c r="ABX718"/>
      <c r="ABY718"/>
      <c r="ABZ718"/>
      <c r="ACA718"/>
      <c r="ACB718"/>
      <c r="ACC718"/>
      <c r="ACD718"/>
      <c r="ACE718"/>
      <c r="ACF718"/>
      <c r="ACG718"/>
      <c r="ACH718"/>
      <c r="ACI718"/>
      <c r="ACJ718"/>
      <c r="ACK718"/>
      <c r="ACL718"/>
      <c r="ACM718"/>
      <c r="ACN718"/>
      <c r="ACO718"/>
      <c r="ACP718"/>
      <c r="ACQ718"/>
      <c r="ACR718"/>
      <c r="ACS718"/>
      <c r="ACT718"/>
      <c r="ACU718"/>
      <c r="ACV718"/>
      <c r="ACW718"/>
      <c r="ACX718"/>
      <c r="ACY718"/>
      <c r="ACZ718"/>
      <c r="ADA718"/>
      <c r="ADB718"/>
      <c r="ADC718"/>
      <c r="ADD718"/>
      <c r="ADE718"/>
      <c r="ADF718"/>
      <c r="ADG718"/>
      <c r="ADH718"/>
      <c r="ADI718"/>
      <c r="ADJ718"/>
      <c r="ADK718"/>
      <c r="ADL718"/>
      <c r="ADM718"/>
      <c r="ADN718"/>
      <c r="ADO718"/>
      <c r="ADP718"/>
      <c r="ADQ718"/>
      <c r="ADR718"/>
      <c r="ADS718"/>
      <c r="ADT718"/>
      <c r="ADU718"/>
      <c r="ADV718"/>
      <c r="ADW718"/>
      <c r="ADX718"/>
      <c r="ADY718"/>
      <c r="ADZ718"/>
      <c r="AEA718"/>
      <c r="AEB718"/>
      <c r="AEC718"/>
      <c r="AED718"/>
      <c r="AEE718"/>
      <c r="AEF718"/>
      <c r="AEG718"/>
      <c r="AEH718"/>
      <c r="AEI718"/>
      <c r="AEJ718"/>
      <c r="AEK718"/>
      <c r="AEL718"/>
      <c r="AEM718"/>
      <c r="AEN718"/>
      <c r="AEO718"/>
      <c r="AEP718"/>
      <c r="AEQ718"/>
      <c r="AER718"/>
      <c r="AES718"/>
      <c r="AET718"/>
      <c r="AEU718"/>
      <c r="AEV718"/>
      <c r="AEW718"/>
      <c r="AEX718"/>
      <c r="AEY718"/>
      <c r="AEZ718"/>
      <c r="AFA718"/>
      <c r="AFB718"/>
      <c r="AFC718"/>
      <c r="AFD718"/>
      <c r="AFE718"/>
      <c r="AFF718"/>
      <c r="AFG718"/>
      <c r="AFH718"/>
      <c r="AFI718"/>
      <c r="AFJ718"/>
      <c r="AFK718"/>
      <c r="AFL718"/>
      <c r="AFM718"/>
      <c r="AFN718"/>
      <c r="AFO718"/>
      <c r="AFP718"/>
      <c r="AFQ718"/>
      <c r="AFR718"/>
      <c r="AFS718"/>
      <c r="AFT718"/>
      <c r="AFU718"/>
      <c r="AFV718"/>
      <c r="AFW718"/>
      <c r="AFX718"/>
      <c r="AFY718"/>
      <c r="AFZ718"/>
      <c r="AGA718"/>
      <c r="AGB718"/>
      <c r="AGC718"/>
      <c r="AGD718"/>
      <c r="AGE718"/>
      <c r="AGF718"/>
      <c r="AGG718"/>
      <c r="AGH718"/>
      <c r="AGI718"/>
      <c r="AGJ718"/>
      <c r="AGK718"/>
      <c r="AGL718"/>
      <c r="AGM718"/>
      <c r="AGN718"/>
      <c r="AGO718"/>
      <c r="AGP718"/>
      <c r="AGQ718"/>
      <c r="AGR718"/>
      <c r="AGS718"/>
      <c r="AGT718"/>
      <c r="AGU718"/>
      <c r="AGV718"/>
      <c r="AGW718"/>
      <c r="AGX718"/>
      <c r="AGY718"/>
      <c r="AGZ718"/>
      <c r="AHA718"/>
      <c r="AHB718"/>
      <c r="AHC718"/>
      <c r="AHD718"/>
      <c r="AHE718"/>
      <c r="AHF718"/>
      <c r="AHG718"/>
      <c r="AHH718"/>
      <c r="AHI718"/>
      <c r="AHJ718"/>
      <c r="AHK718"/>
      <c r="AHL718"/>
      <c r="AHM718"/>
      <c r="AHN718"/>
      <c r="AHO718"/>
      <c r="AHP718"/>
      <c r="AHQ718"/>
      <c r="AHR718"/>
      <c r="AHS718"/>
      <c r="AHT718"/>
      <c r="AHU718"/>
      <c r="AHV718"/>
      <c r="AHW718"/>
      <c r="AHX718"/>
      <c r="AHY718"/>
      <c r="AHZ718"/>
      <c r="AIA718"/>
      <c r="AIB718"/>
      <c r="AIC718"/>
      <c r="AID718"/>
      <c r="AIE718"/>
      <c r="AIF718"/>
      <c r="AIG718"/>
      <c r="AIH718"/>
      <c r="AII718"/>
      <c r="AIJ718"/>
      <c r="AIK718"/>
      <c r="AIL718"/>
      <c r="AIM718"/>
      <c r="AIN718"/>
      <c r="AIO718"/>
      <c r="AIP718"/>
      <c r="AIQ718"/>
      <c r="AIR718"/>
      <c r="AIS718"/>
      <c r="AIT718"/>
      <c r="AIU718"/>
      <c r="AIV718"/>
      <c r="AIW718"/>
      <c r="AIX718"/>
      <c r="AIY718"/>
      <c r="AIZ718"/>
      <c r="AJA718"/>
      <c r="AJB718"/>
      <c r="AJC718"/>
      <c r="AJD718"/>
      <c r="AJE718"/>
      <c r="AJF718"/>
      <c r="AJG718"/>
      <c r="AJH718"/>
      <c r="AJI718"/>
      <c r="AJJ718"/>
      <c r="AJK718"/>
      <c r="AJL718"/>
      <c r="AJM718"/>
      <c r="AJN718"/>
      <c r="AJO718"/>
      <c r="AJP718"/>
      <c r="AJQ718"/>
      <c r="AJR718"/>
      <c r="AJS718"/>
      <c r="AJT718"/>
      <c r="AJU718"/>
      <c r="AJV718"/>
      <c r="AJW718"/>
      <c r="AJX718"/>
      <c r="AJY718"/>
      <c r="AJZ718"/>
      <c r="AKA718"/>
      <c r="AKB718"/>
      <c r="AKC718"/>
      <c r="AKD718"/>
      <c r="AKE718"/>
      <c r="AKF718"/>
      <c r="AKG718"/>
      <c r="AKH718"/>
      <c r="AKI718"/>
      <c r="AKJ718"/>
      <c r="AKK718"/>
      <c r="AKL718"/>
      <c r="AKM718"/>
      <c r="AKN718"/>
      <c r="AKO718"/>
      <c r="AKP718"/>
      <c r="AKQ718"/>
      <c r="AKR718"/>
      <c r="AKS718"/>
      <c r="AKT718"/>
      <c r="AKU718"/>
      <c r="AKV718"/>
      <c r="AKW718"/>
      <c r="AKX718"/>
      <c r="AKY718"/>
      <c r="AKZ718"/>
      <c r="ALA718"/>
      <c r="ALB718"/>
      <c r="ALC718"/>
      <c r="ALD718"/>
      <c r="ALE718"/>
      <c r="ALF718"/>
      <c r="ALG718"/>
      <c r="ALH718"/>
      <c r="ALI718"/>
      <c r="ALJ718"/>
      <c r="ALK718"/>
      <c r="ALL718"/>
      <c r="ALM718"/>
      <c r="ALN718"/>
      <c r="ALO718"/>
      <c r="ALP718"/>
      <c r="ALQ718"/>
      <c r="ALR718"/>
      <c r="ALS718"/>
      <c r="ALT718"/>
      <c r="ALU718"/>
      <c r="ALV718"/>
      <c r="ALW718"/>
      <c r="ALX718"/>
      <c r="ALY718"/>
      <c r="ALZ718"/>
      <c r="AMA718"/>
      <c r="AMB718"/>
      <c r="AMC718"/>
      <c r="AMD718"/>
      <c r="AME718"/>
      <c r="AMF718"/>
      <c r="AMG718"/>
      <c r="AMH718"/>
      <c r="AMI718"/>
      <c r="AMJ718"/>
    </row>
    <row r="719" spans="1:1024" ht="20" customHeight="1" x14ac:dyDescent="0.2">
      <c r="A719"/>
      <c r="B719"/>
      <c r="C719"/>
      <c r="D719"/>
      <c r="E719" s="2"/>
      <c r="F719" s="2"/>
      <c r="G719" s="271"/>
      <c r="H719" s="240"/>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c r="AAA719"/>
      <c r="AAB719"/>
      <c r="AAC719"/>
      <c r="AAD719"/>
      <c r="AAE719"/>
      <c r="AAF719"/>
      <c r="AAG719"/>
      <c r="AAH719"/>
      <c r="AAI719"/>
      <c r="AAJ719"/>
      <c r="AAK719"/>
      <c r="AAL719"/>
      <c r="AAM719"/>
      <c r="AAN719"/>
      <c r="AAO719"/>
      <c r="AAP719"/>
      <c r="AAQ719"/>
      <c r="AAR719"/>
      <c r="AAS719"/>
      <c r="AAT719"/>
      <c r="AAU719"/>
      <c r="AAV719"/>
      <c r="AAW719"/>
      <c r="AAX719"/>
      <c r="AAY719"/>
      <c r="AAZ719"/>
      <c r="ABA719"/>
      <c r="ABB719"/>
      <c r="ABC719"/>
      <c r="ABD719"/>
      <c r="ABE719"/>
      <c r="ABF719"/>
      <c r="ABG719"/>
      <c r="ABH719"/>
      <c r="ABI719"/>
      <c r="ABJ719"/>
      <c r="ABK719"/>
      <c r="ABL719"/>
      <c r="ABM719"/>
      <c r="ABN719"/>
      <c r="ABO719"/>
      <c r="ABP719"/>
      <c r="ABQ719"/>
      <c r="ABR719"/>
      <c r="ABS719"/>
      <c r="ABT719"/>
      <c r="ABU719"/>
      <c r="ABV719"/>
      <c r="ABW719"/>
      <c r="ABX719"/>
      <c r="ABY719"/>
      <c r="ABZ719"/>
      <c r="ACA719"/>
      <c r="ACB719"/>
      <c r="ACC719"/>
      <c r="ACD719"/>
      <c r="ACE719"/>
      <c r="ACF719"/>
      <c r="ACG719"/>
      <c r="ACH719"/>
      <c r="ACI719"/>
      <c r="ACJ719"/>
      <c r="ACK719"/>
      <c r="ACL719"/>
      <c r="ACM719"/>
      <c r="ACN719"/>
      <c r="ACO719"/>
      <c r="ACP719"/>
      <c r="ACQ719"/>
      <c r="ACR719"/>
      <c r="ACS719"/>
      <c r="ACT719"/>
      <c r="ACU719"/>
      <c r="ACV719"/>
      <c r="ACW719"/>
      <c r="ACX719"/>
      <c r="ACY719"/>
      <c r="ACZ719"/>
      <c r="ADA719"/>
      <c r="ADB719"/>
      <c r="ADC719"/>
      <c r="ADD719"/>
      <c r="ADE719"/>
      <c r="ADF719"/>
      <c r="ADG719"/>
      <c r="ADH719"/>
      <c r="ADI719"/>
      <c r="ADJ719"/>
      <c r="ADK719"/>
      <c r="ADL719"/>
      <c r="ADM719"/>
      <c r="ADN719"/>
      <c r="ADO719"/>
      <c r="ADP719"/>
      <c r="ADQ719"/>
      <c r="ADR719"/>
      <c r="ADS719"/>
      <c r="ADT719"/>
      <c r="ADU719"/>
      <c r="ADV719"/>
      <c r="ADW719"/>
      <c r="ADX719"/>
      <c r="ADY719"/>
      <c r="ADZ719"/>
      <c r="AEA719"/>
      <c r="AEB719"/>
      <c r="AEC719"/>
      <c r="AED719"/>
      <c r="AEE719"/>
      <c r="AEF719"/>
      <c r="AEG719"/>
      <c r="AEH719"/>
      <c r="AEI719"/>
      <c r="AEJ719"/>
      <c r="AEK719"/>
      <c r="AEL719"/>
      <c r="AEM719"/>
      <c r="AEN719"/>
      <c r="AEO719"/>
      <c r="AEP719"/>
      <c r="AEQ719"/>
      <c r="AER719"/>
      <c r="AES719"/>
      <c r="AET719"/>
      <c r="AEU719"/>
      <c r="AEV719"/>
      <c r="AEW719"/>
      <c r="AEX719"/>
      <c r="AEY719"/>
      <c r="AEZ719"/>
      <c r="AFA719"/>
      <c r="AFB719"/>
      <c r="AFC719"/>
      <c r="AFD719"/>
      <c r="AFE719"/>
      <c r="AFF719"/>
      <c r="AFG719"/>
      <c r="AFH719"/>
      <c r="AFI719"/>
      <c r="AFJ719"/>
      <c r="AFK719"/>
      <c r="AFL719"/>
      <c r="AFM719"/>
      <c r="AFN719"/>
      <c r="AFO719"/>
      <c r="AFP719"/>
      <c r="AFQ719"/>
      <c r="AFR719"/>
      <c r="AFS719"/>
      <c r="AFT719"/>
      <c r="AFU719"/>
      <c r="AFV719"/>
      <c r="AFW719"/>
      <c r="AFX719"/>
      <c r="AFY719"/>
      <c r="AFZ719"/>
      <c r="AGA719"/>
      <c r="AGB719"/>
      <c r="AGC719"/>
      <c r="AGD719"/>
      <c r="AGE719"/>
      <c r="AGF719"/>
      <c r="AGG719"/>
      <c r="AGH719"/>
      <c r="AGI719"/>
      <c r="AGJ719"/>
      <c r="AGK719"/>
      <c r="AGL719"/>
      <c r="AGM719"/>
      <c r="AGN719"/>
      <c r="AGO719"/>
      <c r="AGP719"/>
      <c r="AGQ719"/>
      <c r="AGR719"/>
      <c r="AGS719"/>
      <c r="AGT719"/>
      <c r="AGU719"/>
      <c r="AGV719"/>
      <c r="AGW719"/>
      <c r="AGX719"/>
      <c r="AGY719"/>
      <c r="AGZ719"/>
      <c r="AHA719"/>
      <c r="AHB719"/>
      <c r="AHC719"/>
      <c r="AHD719"/>
      <c r="AHE719"/>
      <c r="AHF719"/>
      <c r="AHG719"/>
      <c r="AHH719"/>
      <c r="AHI719"/>
      <c r="AHJ719"/>
      <c r="AHK719"/>
      <c r="AHL719"/>
      <c r="AHM719"/>
      <c r="AHN719"/>
      <c r="AHO719"/>
      <c r="AHP719"/>
      <c r="AHQ719"/>
      <c r="AHR719"/>
      <c r="AHS719"/>
      <c r="AHT719"/>
      <c r="AHU719"/>
      <c r="AHV719"/>
      <c r="AHW719"/>
      <c r="AHX719"/>
      <c r="AHY719"/>
      <c r="AHZ719"/>
      <c r="AIA719"/>
      <c r="AIB719"/>
      <c r="AIC719"/>
      <c r="AID719"/>
      <c r="AIE719"/>
      <c r="AIF719"/>
      <c r="AIG719"/>
      <c r="AIH719"/>
      <c r="AII719"/>
      <c r="AIJ719"/>
      <c r="AIK719"/>
      <c r="AIL719"/>
      <c r="AIM719"/>
      <c r="AIN719"/>
      <c r="AIO719"/>
      <c r="AIP719"/>
      <c r="AIQ719"/>
      <c r="AIR719"/>
      <c r="AIS719"/>
      <c r="AIT719"/>
      <c r="AIU719"/>
      <c r="AIV719"/>
      <c r="AIW719"/>
      <c r="AIX719"/>
      <c r="AIY719"/>
      <c r="AIZ719"/>
      <c r="AJA719"/>
      <c r="AJB719"/>
      <c r="AJC719"/>
      <c r="AJD719"/>
      <c r="AJE719"/>
      <c r="AJF719"/>
      <c r="AJG719"/>
      <c r="AJH719"/>
      <c r="AJI719"/>
      <c r="AJJ719"/>
      <c r="AJK719"/>
      <c r="AJL719"/>
      <c r="AJM719"/>
      <c r="AJN719"/>
      <c r="AJO719"/>
      <c r="AJP719"/>
      <c r="AJQ719"/>
      <c r="AJR719"/>
      <c r="AJS719"/>
      <c r="AJT719"/>
      <c r="AJU719"/>
      <c r="AJV719"/>
      <c r="AJW719"/>
      <c r="AJX719"/>
      <c r="AJY719"/>
      <c r="AJZ719"/>
      <c r="AKA719"/>
      <c r="AKB719"/>
      <c r="AKC719"/>
      <c r="AKD719"/>
      <c r="AKE719"/>
      <c r="AKF719"/>
      <c r="AKG719"/>
      <c r="AKH719"/>
      <c r="AKI719"/>
      <c r="AKJ719"/>
      <c r="AKK719"/>
      <c r="AKL719"/>
      <c r="AKM719"/>
      <c r="AKN719"/>
      <c r="AKO719"/>
      <c r="AKP719"/>
      <c r="AKQ719"/>
      <c r="AKR719"/>
      <c r="AKS719"/>
      <c r="AKT719"/>
      <c r="AKU719"/>
      <c r="AKV719"/>
      <c r="AKW719"/>
      <c r="AKX719"/>
      <c r="AKY719"/>
      <c r="AKZ719"/>
      <c r="ALA719"/>
      <c r="ALB719"/>
      <c r="ALC719"/>
      <c r="ALD719"/>
      <c r="ALE719"/>
      <c r="ALF719"/>
      <c r="ALG719"/>
      <c r="ALH719"/>
      <c r="ALI719"/>
      <c r="ALJ719"/>
      <c r="ALK719"/>
      <c r="ALL719"/>
      <c r="ALM719"/>
      <c r="ALN719"/>
      <c r="ALO719"/>
      <c r="ALP719"/>
      <c r="ALQ719"/>
      <c r="ALR719"/>
      <c r="ALS719"/>
      <c r="ALT719"/>
      <c r="ALU719"/>
      <c r="ALV719"/>
      <c r="ALW719"/>
      <c r="ALX719"/>
      <c r="ALY719"/>
      <c r="ALZ719"/>
      <c r="AMA719"/>
      <c r="AMB719"/>
      <c r="AMC719"/>
      <c r="AMD719"/>
      <c r="AME719"/>
      <c r="AMF719"/>
      <c r="AMG719"/>
      <c r="AMH719"/>
      <c r="AMI719"/>
      <c r="AMJ719"/>
    </row>
    <row r="720" spans="1:1024" ht="20" customHeight="1" x14ac:dyDescent="0.2">
      <c r="A720"/>
      <c r="B720"/>
      <c r="C720"/>
      <c r="D720"/>
      <c r="E720" s="2"/>
      <c r="F720" s="2"/>
      <c r="G720" s="271"/>
      <c r="H720" s="24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c r="AAA720"/>
      <c r="AAB720"/>
      <c r="AAC720"/>
      <c r="AAD720"/>
      <c r="AAE720"/>
      <c r="AAF720"/>
      <c r="AAG720"/>
      <c r="AAH720"/>
      <c r="AAI720"/>
      <c r="AAJ720"/>
      <c r="AAK720"/>
      <c r="AAL720"/>
      <c r="AAM720"/>
      <c r="AAN720"/>
      <c r="AAO720"/>
      <c r="AAP720"/>
      <c r="AAQ720"/>
      <c r="AAR720"/>
      <c r="AAS720"/>
      <c r="AAT720"/>
      <c r="AAU720"/>
      <c r="AAV720"/>
      <c r="AAW720"/>
      <c r="AAX720"/>
      <c r="AAY720"/>
      <c r="AAZ720"/>
      <c r="ABA720"/>
      <c r="ABB720"/>
      <c r="ABC720"/>
      <c r="ABD720"/>
      <c r="ABE720"/>
      <c r="ABF720"/>
      <c r="ABG720"/>
      <c r="ABH720"/>
      <c r="ABI720"/>
      <c r="ABJ720"/>
      <c r="ABK720"/>
      <c r="ABL720"/>
      <c r="ABM720"/>
      <c r="ABN720"/>
      <c r="ABO720"/>
      <c r="ABP720"/>
      <c r="ABQ720"/>
      <c r="ABR720"/>
      <c r="ABS720"/>
      <c r="ABT720"/>
      <c r="ABU720"/>
      <c r="ABV720"/>
      <c r="ABW720"/>
      <c r="ABX720"/>
      <c r="ABY720"/>
      <c r="ABZ720"/>
      <c r="ACA720"/>
      <c r="ACB720"/>
      <c r="ACC720"/>
      <c r="ACD720"/>
      <c r="ACE720"/>
      <c r="ACF720"/>
      <c r="ACG720"/>
      <c r="ACH720"/>
      <c r="ACI720"/>
      <c r="ACJ720"/>
      <c r="ACK720"/>
      <c r="ACL720"/>
      <c r="ACM720"/>
      <c r="ACN720"/>
      <c r="ACO720"/>
      <c r="ACP720"/>
      <c r="ACQ720"/>
      <c r="ACR720"/>
      <c r="ACS720"/>
      <c r="ACT720"/>
      <c r="ACU720"/>
      <c r="ACV720"/>
      <c r="ACW720"/>
      <c r="ACX720"/>
      <c r="ACY720"/>
      <c r="ACZ720"/>
      <c r="ADA720"/>
      <c r="ADB720"/>
      <c r="ADC720"/>
      <c r="ADD720"/>
      <c r="ADE720"/>
      <c r="ADF720"/>
      <c r="ADG720"/>
      <c r="ADH720"/>
      <c r="ADI720"/>
      <c r="ADJ720"/>
      <c r="ADK720"/>
      <c r="ADL720"/>
      <c r="ADM720"/>
      <c r="ADN720"/>
      <c r="ADO720"/>
      <c r="ADP720"/>
      <c r="ADQ720"/>
      <c r="ADR720"/>
      <c r="ADS720"/>
      <c r="ADT720"/>
      <c r="ADU720"/>
      <c r="ADV720"/>
      <c r="ADW720"/>
      <c r="ADX720"/>
      <c r="ADY720"/>
      <c r="ADZ720"/>
      <c r="AEA720"/>
      <c r="AEB720"/>
      <c r="AEC720"/>
      <c r="AED720"/>
      <c r="AEE720"/>
      <c r="AEF720"/>
      <c r="AEG720"/>
      <c r="AEH720"/>
      <c r="AEI720"/>
      <c r="AEJ720"/>
      <c r="AEK720"/>
      <c r="AEL720"/>
      <c r="AEM720"/>
      <c r="AEN720"/>
      <c r="AEO720"/>
      <c r="AEP720"/>
      <c r="AEQ720"/>
      <c r="AER720"/>
      <c r="AES720"/>
      <c r="AET720"/>
      <c r="AEU720"/>
      <c r="AEV720"/>
      <c r="AEW720"/>
      <c r="AEX720"/>
      <c r="AEY720"/>
      <c r="AEZ720"/>
      <c r="AFA720"/>
      <c r="AFB720"/>
      <c r="AFC720"/>
      <c r="AFD720"/>
      <c r="AFE720"/>
      <c r="AFF720"/>
      <c r="AFG720"/>
      <c r="AFH720"/>
      <c r="AFI720"/>
      <c r="AFJ720"/>
      <c r="AFK720"/>
      <c r="AFL720"/>
      <c r="AFM720"/>
      <c r="AFN720"/>
      <c r="AFO720"/>
      <c r="AFP720"/>
      <c r="AFQ720"/>
      <c r="AFR720"/>
      <c r="AFS720"/>
      <c r="AFT720"/>
      <c r="AFU720"/>
      <c r="AFV720"/>
      <c r="AFW720"/>
      <c r="AFX720"/>
      <c r="AFY720"/>
      <c r="AFZ720"/>
      <c r="AGA720"/>
      <c r="AGB720"/>
      <c r="AGC720"/>
      <c r="AGD720"/>
      <c r="AGE720"/>
      <c r="AGF720"/>
      <c r="AGG720"/>
      <c r="AGH720"/>
      <c r="AGI720"/>
      <c r="AGJ720"/>
      <c r="AGK720"/>
      <c r="AGL720"/>
      <c r="AGM720"/>
      <c r="AGN720"/>
      <c r="AGO720"/>
      <c r="AGP720"/>
      <c r="AGQ720"/>
      <c r="AGR720"/>
      <c r="AGS720"/>
      <c r="AGT720"/>
      <c r="AGU720"/>
      <c r="AGV720"/>
      <c r="AGW720"/>
      <c r="AGX720"/>
      <c r="AGY720"/>
      <c r="AGZ720"/>
      <c r="AHA720"/>
      <c r="AHB720"/>
      <c r="AHC720"/>
      <c r="AHD720"/>
      <c r="AHE720"/>
      <c r="AHF720"/>
      <c r="AHG720"/>
      <c r="AHH720"/>
      <c r="AHI720"/>
      <c r="AHJ720"/>
      <c r="AHK720"/>
      <c r="AHL720"/>
      <c r="AHM720"/>
      <c r="AHN720"/>
      <c r="AHO720"/>
      <c r="AHP720"/>
      <c r="AHQ720"/>
      <c r="AHR720"/>
      <c r="AHS720"/>
      <c r="AHT720"/>
      <c r="AHU720"/>
      <c r="AHV720"/>
      <c r="AHW720"/>
      <c r="AHX720"/>
      <c r="AHY720"/>
      <c r="AHZ720"/>
      <c r="AIA720"/>
      <c r="AIB720"/>
      <c r="AIC720"/>
      <c r="AID720"/>
      <c r="AIE720"/>
      <c r="AIF720"/>
      <c r="AIG720"/>
      <c r="AIH720"/>
      <c r="AII720"/>
      <c r="AIJ720"/>
      <c r="AIK720"/>
      <c r="AIL720"/>
      <c r="AIM720"/>
      <c r="AIN720"/>
      <c r="AIO720"/>
      <c r="AIP720"/>
      <c r="AIQ720"/>
      <c r="AIR720"/>
      <c r="AIS720"/>
      <c r="AIT720"/>
      <c r="AIU720"/>
      <c r="AIV720"/>
      <c r="AIW720"/>
      <c r="AIX720"/>
      <c r="AIY720"/>
      <c r="AIZ720"/>
      <c r="AJA720"/>
      <c r="AJB720"/>
      <c r="AJC720"/>
      <c r="AJD720"/>
      <c r="AJE720"/>
      <c r="AJF720"/>
      <c r="AJG720"/>
      <c r="AJH720"/>
      <c r="AJI720"/>
      <c r="AJJ720"/>
      <c r="AJK720"/>
      <c r="AJL720"/>
      <c r="AJM720"/>
      <c r="AJN720"/>
      <c r="AJO720"/>
      <c r="AJP720"/>
      <c r="AJQ720"/>
      <c r="AJR720"/>
      <c r="AJS720"/>
      <c r="AJT720"/>
      <c r="AJU720"/>
      <c r="AJV720"/>
      <c r="AJW720"/>
      <c r="AJX720"/>
      <c r="AJY720"/>
      <c r="AJZ720"/>
      <c r="AKA720"/>
      <c r="AKB720"/>
      <c r="AKC720"/>
      <c r="AKD720"/>
      <c r="AKE720"/>
      <c r="AKF720"/>
      <c r="AKG720"/>
      <c r="AKH720"/>
      <c r="AKI720"/>
      <c r="AKJ720"/>
      <c r="AKK720"/>
      <c r="AKL720"/>
      <c r="AKM720"/>
      <c r="AKN720"/>
      <c r="AKO720"/>
      <c r="AKP720"/>
      <c r="AKQ720"/>
      <c r="AKR720"/>
      <c r="AKS720"/>
      <c r="AKT720"/>
      <c r="AKU720"/>
      <c r="AKV720"/>
      <c r="AKW720"/>
      <c r="AKX720"/>
      <c r="AKY720"/>
      <c r="AKZ720"/>
      <c r="ALA720"/>
      <c r="ALB720"/>
      <c r="ALC720"/>
      <c r="ALD720"/>
      <c r="ALE720"/>
      <c r="ALF720"/>
      <c r="ALG720"/>
      <c r="ALH720"/>
      <c r="ALI720"/>
      <c r="ALJ720"/>
      <c r="ALK720"/>
      <c r="ALL720"/>
      <c r="ALM720"/>
      <c r="ALN720"/>
      <c r="ALO720"/>
      <c r="ALP720"/>
      <c r="ALQ720"/>
      <c r="ALR720"/>
      <c r="ALS720"/>
      <c r="ALT720"/>
      <c r="ALU720"/>
      <c r="ALV720"/>
      <c r="ALW720"/>
      <c r="ALX720"/>
      <c r="ALY720"/>
      <c r="ALZ720"/>
      <c r="AMA720"/>
      <c r="AMB720"/>
      <c r="AMC720"/>
      <c r="AMD720"/>
      <c r="AME720"/>
      <c r="AMF720"/>
      <c r="AMG720"/>
      <c r="AMH720"/>
      <c r="AMI720"/>
      <c r="AMJ720"/>
    </row>
    <row r="721" spans="1:1024" ht="20" customHeight="1" x14ac:dyDescent="0.2">
      <c r="A721"/>
      <c r="B721"/>
      <c r="C721"/>
      <c r="D721"/>
      <c r="E721" s="2"/>
      <c r="F721" s="2"/>
      <c r="G721" s="271"/>
      <c r="H721" s="240"/>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c r="IW721"/>
      <c r="IX721"/>
      <c r="IY721"/>
      <c r="IZ721"/>
      <c r="JA721"/>
      <c r="JB721"/>
      <c r="JC721"/>
      <c r="JD721"/>
      <c r="JE721"/>
      <c r="JF721"/>
      <c r="JG721"/>
      <c r="JH721"/>
      <c r="JI721"/>
      <c r="JJ721"/>
      <c r="JK721"/>
      <c r="JL721"/>
      <c r="JM721"/>
      <c r="JN721"/>
      <c r="JO721"/>
      <c r="JP721"/>
      <c r="JQ721"/>
      <c r="JR721"/>
      <c r="JS721"/>
      <c r="JT721"/>
      <c r="JU721"/>
      <c r="JV721"/>
      <c r="JW721"/>
      <c r="JX721"/>
      <c r="JY721"/>
      <c r="JZ721"/>
      <c r="KA721"/>
      <c r="KB721"/>
      <c r="KC721"/>
      <c r="KD721"/>
      <c r="KE721"/>
      <c r="KF721"/>
      <c r="KG721"/>
      <c r="KH721"/>
      <c r="KI721"/>
      <c r="KJ721"/>
      <c r="KK721"/>
      <c r="KL721"/>
      <c r="KM721"/>
      <c r="KN721"/>
      <c r="KO721"/>
      <c r="KP721"/>
      <c r="KQ721"/>
      <c r="KR721"/>
      <c r="KS721"/>
      <c r="KT721"/>
      <c r="KU721"/>
      <c r="KV721"/>
      <c r="KW721"/>
      <c r="KX721"/>
      <c r="KY721"/>
      <c r="KZ721"/>
      <c r="LA721"/>
      <c r="LB721"/>
      <c r="LC721"/>
      <c r="LD721"/>
      <c r="LE721"/>
      <c r="LF721"/>
      <c r="LG721"/>
      <c r="LH721"/>
      <c r="LI721"/>
      <c r="LJ721"/>
      <c r="LK721"/>
      <c r="LL721"/>
      <c r="LM721"/>
      <c r="LN721"/>
      <c r="LO721"/>
      <c r="LP721"/>
      <c r="LQ721"/>
      <c r="LR721"/>
      <c r="LS721"/>
      <c r="LT721"/>
      <c r="LU721"/>
      <c r="LV721"/>
      <c r="LW721"/>
      <c r="LX721"/>
      <c r="LY721"/>
      <c r="LZ721"/>
      <c r="MA721"/>
      <c r="MB721"/>
      <c r="MC721"/>
      <c r="MD721"/>
      <c r="ME721"/>
      <c r="MF721"/>
      <c r="MG721"/>
      <c r="MH721"/>
      <c r="MI721"/>
      <c r="MJ721"/>
      <c r="MK721"/>
      <c r="ML721"/>
      <c r="MM721"/>
      <c r="MN721"/>
      <c r="MO721"/>
      <c r="MP721"/>
      <c r="MQ721"/>
      <c r="MR721"/>
      <c r="MS721"/>
      <c r="MT721"/>
      <c r="MU721"/>
      <c r="MV721"/>
      <c r="MW721"/>
      <c r="MX721"/>
      <c r="MY721"/>
      <c r="MZ721"/>
      <c r="NA721"/>
      <c r="NB721"/>
      <c r="NC721"/>
      <c r="ND721"/>
      <c r="NE721"/>
      <c r="NF721"/>
      <c r="NG721"/>
      <c r="NH721"/>
      <c r="NI721"/>
      <c r="NJ721"/>
      <c r="NK721"/>
      <c r="NL721"/>
      <c r="NM721"/>
      <c r="NN721"/>
      <c r="NO721"/>
      <c r="NP721"/>
      <c r="NQ721"/>
      <c r="NR721"/>
      <c r="NS721"/>
      <c r="NT721"/>
      <c r="NU721"/>
      <c r="NV721"/>
      <c r="NW721"/>
      <c r="NX721"/>
      <c r="NY721"/>
      <c r="NZ721"/>
      <c r="OA721"/>
      <c r="OB721"/>
      <c r="OC721"/>
      <c r="OD721"/>
      <c r="OE721"/>
      <c r="OF721"/>
      <c r="OG721"/>
      <c r="OH721"/>
      <c r="OI721"/>
      <c r="OJ721"/>
      <c r="OK721"/>
      <c r="OL721"/>
      <c r="OM721"/>
      <c r="ON721"/>
      <c r="OO721"/>
      <c r="OP721"/>
      <c r="OQ721"/>
      <c r="OR721"/>
      <c r="OS721"/>
      <c r="OT721"/>
      <c r="OU721"/>
      <c r="OV721"/>
      <c r="OW721"/>
      <c r="OX721"/>
      <c r="OY721"/>
      <c r="OZ721"/>
      <c r="PA721"/>
      <c r="PB721"/>
      <c r="PC721"/>
      <c r="PD721"/>
      <c r="PE721"/>
      <c r="PF721"/>
      <c r="PG721"/>
      <c r="PH721"/>
      <c r="PI721"/>
      <c r="PJ721"/>
      <c r="PK721"/>
      <c r="PL721"/>
      <c r="PM721"/>
      <c r="PN721"/>
      <c r="PO721"/>
      <c r="PP721"/>
      <c r="PQ721"/>
      <c r="PR721"/>
      <c r="PS721"/>
      <c r="PT721"/>
      <c r="PU721"/>
      <c r="PV721"/>
      <c r="PW721"/>
      <c r="PX721"/>
      <c r="PY721"/>
      <c r="PZ721"/>
      <c r="QA721"/>
      <c r="QB721"/>
      <c r="QC721"/>
      <c r="QD721"/>
      <c r="QE721"/>
      <c r="QF721"/>
      <c r="QG721"/>
      <c r="QH721"/>
      <c r="QI721"/>
      <c r="QJ721"/>
      <c r="QK721"/>
      <c r="QL721"/>
      <c r="QM721"/>
      <c r="QN721"/>
      <c r="QO721"/>
      <c r="QP721"/>
      <c r="QQ721"/>
      <c r="QR721"/>
      <c r="QS721"/>
      <c r="QT721"/>
      <c r="QU721"/>
      <c r="QV721"/>
      <c r="QW721"/>
      <c r="QX721"/>
      <c r="QY721"/>
      <c r="QZ721"/>
      <c r="RA721"/>
      <c r="RB721"/>
      <c r="RC721"/>
      <c r="RD721"/>
      <c r="RE721"/>
      <c r="RF721"/>
      <c r="RG721"/>
      <c r="RH721"/>
      <c r="RI721"/>
      <c r="RJ721"/>
      <c r="RK721"/>
      <c r="RL721"/>
      <c r="RM721"/>
      <c r="RN721"/>
      <c r="RO721"/>
      <c r="RP721"/>
      <c r="RQ721"/>
      <c r="RR721"/>
      <c r="RS721"/>
      <c r="RT721"/>
      <c r="RU721"/>
      <c r="RV721"/>
      <c r="RW721"/>
      <c r="RX721"/>
      <c r="RY721"/>
      <c r="RZ721"/>
      <c r="SA721"/>
      <c r="SB721"/>
      <c r="SC721"/>
      <c r="SD721"/>
      <c r="SE721"/>
      <c r="SF721"/>
      <c r="SG721"/>
      <c r="SH721"/>
      <c r="SI721"/>
      <c r="SJ721"/>
      <c r="SK721"/>
      <c r="SL721"/>
      <c r="SM721"/>
      <c r="SN721"/>
      <c r="SO721"/>
      <c r="SP721"/>
      <c r="SQ721"/>
      <c r="SR721"/>
      <c r="SS721"/>
      <c r="ST721"/>
      <c r="SU721"/>
      <c r="SV721"/>
      <c r="SW721"/>
      <c r="SX721"/>
      <c r="SY721"/>
      <c r="SZ721"/>
      <c r="TA721"/>
      <c r="TB721"/>
      <c r="TC721"/>
      <c r="TD721"/>
      <c r="TE721"/>
      <c r="TF721"/>
      <c r="TG721"/>
      <c r="TH721"/>
      <c r="TI721"/>
      <c r="TJ721"/>
      <c r="TK721"/>
      <c r="TL721"/>
      <c r="TM721"/>
      <c r="TN721"/>
      <c r="TO721"/>
      <c r="TP721"/>
      <c r="TQ721"/>
      <c r="TR721"/>
      <c r="TS721"/>
      <c r="TT721"/>
      <c r="TU721"/>
      <c r="TV721"/>
      <c r="TW721"/>
      <c r="TX721"/>
      <c r="TY721"/>
      <c r="TZ721"/>
      <c r="UA721"/>
      <c r="UB721"/>
      <c r="UC721"/>
      <c r="UD721"/>
      <c r="UE721"/>
      <c r="UF721"/>
      <c r="UG721"/>
      <c r="UH721"/>
      <c r="UI721"/>
      <c r="UJ721"/>
      <c r="UK721"/>
      <c r="UL721"/>
      <c r="UM721"/>
      <c r="UN721"/>
      <c r="UO721"/>
      <c r="UP721"/>
      <c r="UQ721"/>
      <c r="UR721"/>
      <c r="US721"/>
      <c r="UT721"/>
      <c r="UU721"/>
      <c r="UV721"/>
      <c r="UW721"/>
      <c r="UX721"/>
      <c r="UY721"/>
      <c r="UZ721"/>
      <c r="VA721"/>
      <c r="VB721"/>
      <c r="VC721"/>
      <c r="VD721"/>
      <c r="VE721"/>
      <c r="VF721"/>
      <c r="VG721"/>
      <c r="VH721"/>
      <c r="VI721"/>
      <c r="VJ721"/>
      <c r="VK721"/>
      <c r="VL721"/>
      <c r="VM721"/>
      <c r="VN721"/>
      <c r="VO721"/>
      <c r="VP721"/>
      <c r="VQ721"/>
      <c r="VR721"/>
      <c r="VS721"/>
      <c r="VT721"/>
      <c r="VU721"/>
      <c r="VV721"/>
      <c r="VW721"/>
      <c r="VX721"/>
      <c r="VY721"/>
      <c r="VZ721"/>
      <c r="WA721"/>
      <c r="WB721"/>
      <c r="WC721"/>
      <c r="WD721"/>
      <c r="WE721"/>
      <c r="WF721"/>
      <c r="WG721"/>
      <c r="WH721"/>
      <c r="WI721"/>
      <c r="WJ721"/>
      <c r="WK721"/>
      <c r="WL721"/>
      <c r="WM721"/>
      <c r="WN721"/>
      <c r="WO721"/>
      <c r="WP721"/>
      <c r="WQ721"/>
      <c r="WR721"/>
      <c r="WS721"/>
      <c r="WT721"/>
      <c r="WU721"/>
      <c r="WV721"/>
      <c r="WW721"/>
      <c r="WX721"/>
      <c r="WY721"/>
      <c r="WZ721"/>
      <c r="XA721"/>
      <c r="XB721"/>
      <c r="XC721"/>
      <c r="XD721"/>
      <c r="XE721"/>
      <c r="XF721"/>
      <c r="XG721"/>
      <c r="XH721"/>
      <c r="XI721"/>
      <c r="XJ721"/>
      <c r="XK721"/>
      <c r="XL721"/>
      <c r="XM721"/>
      <c r="XN721"/>
      <c r="XO721"/>
      <c r="XP721"/>
      <c r="XQ721"/>
      <c r="XR721"/>
      <c r="XS721"/>
      <c r="XT721"/>
      <c r="XU721"/>
      <c r="XV721"/>
      <c r="XW721"/>
      <c r="XX721"/>
      <c r="XY721"/>
      <c r="XZ721"/>
      <c r="YA721"/>
      <c r="YB721"/>
      <c r="YC721"/>
      <c r="YD721"/>
      <c r="YE721"/>
      <c r="YF721"/>
      <c r="YG721"/>
      <c r="YH721"/>
      <c r="YI721"/>
      <c r="YJ721"/>
      <c r="YK721"/>
      <c r="YL721"/>
      <c r="YM721"/>
      <c r="YN721"/>
      <c r="YO721"/>
      <c r="YP721"/>
      <c r="YQ721"/>
      <c r="YR721"/>
      <c r="YS721"/>
      <c r="YT721"/>
      <c r="YU721"/>
      <c r="YV721"/>
      <c r="YW721"/>
      <c r="YX721"/>
      <c r="YY721"/>
      <c r="YZ721"/>
      <c r="ZA721"/>
      <c r="ZB721"/>
      <c r="ZC721"/>
      <c r="ZD721"/>
      <c r="ZE721"/>
      <c r="ZF721"/>
      <c r="ZG721"/>
      <c r="ZH721"/>
      <c r="ZI721"/>
      <c r="ZJ721"/>
      <c r="ZK721"/>
      <c r="ZL721"/>
      <c r="ZM721"/>
      <c r="ZN721"/>
      <c r="ZO721"/>
      <c r="ZP721"/>
      <c r="ZQ721"/>
      <c r="ZR721"/>
      <c r="ZS721"/>
      <c r="ZT721"/>
      <c r="ZU721"/>
      <c r="ZV721"/>
      <c r="ZW721"/>
      <c r="ZX721"/>
      <c r="ZY721"/>
      <c r="ZZ721"/>
      <c r="AAA721"/>
      <c r="AAB721"/>
      <c r="AAC721"/>
      <c r="AAD721"/>
      <c r="AAE721"/>
      <c r="AAF721"/>
      <c r="AAG721"/>
      <c r="AAH721"/>
      <c r="AAI721"/>
      <c r="AAJ721"/>
      <c r="AAK721"/>
      <c r="AAL721"/>
      <c r="AAM721"/>
      <c r="AAN721"/>
      <c r="AAO721"/>
      <c r="AAP721"/>
      <c r="AAQ721"/>
      <c r="AAR721"/>
      <c r="AAS721"/>
      <c r="AAT721"/>
      <c r="AAU721"/>
      <c r="AAV721"/>
      <c r="AAW721"/>
      <c r="AAX721"/>
      <c r="AAY721"/>
      <c r="AAZ721"/>
      <c r="ABA721"/>
      <c r="ABB721"/>
      <c r="ABC721"/>
      <c r="ABD721"/>
      <c r="ABE721"/>
      <c r="ABF721"/>
      <c r="ABG721"/>
      <c r="ABH721"/>
      <c r="ABI721"/>
      <c r="ABJ721"/>
      <c r="ABK721"/>
      <c r="ABL721"/>
      <c r="ABM721"/>
      <c r="ABN721"/>
      <c r="ABO721"/>
      <c r="ABP721"/>
      <c r="ABQ721"/>
      <c r="ABR721"/>
      <c r="ABS721"/>
      <c r="ABT721"/>
      <c r="ABU721"/>
      <c r="ABV721"/>
      <c r="ABW721"/>
      <c r="ABX721"/>
      <c r="ABY721"/>
      <c r="ABZ721"/>
      <c r="ACA721"/>
      <c r="ACB721"/>
      <c r="ACC721"/>
      <c r="ACD721"/>
      <c r="ACE721"/>
      <c r="ACF721"/>
      <c r="ACG721"/>
      <c r="ACH721"/>
      <c r="ACI721"/>
      <c r="ACJ721"/>
      <c r="ACK721"/>
      <c r="ACL721"/>
      <c r="ACM721"/>
      <c r="ACN721"/>
      <c r="ACO721"/>
      <c r="ACP721"/>
      <c r="ACQ721"/>
      <c r="ACR721"/>
      <c r="ACS721"/>
      <c r="ACT721"/>
      <c r="ACU721"/>
      <c r="ACV721"/>
      <c r="ACW721"/>
      <c r="ACX721"/>
      <c r="ACY721"/>
      <c r="ACZ721"/>
      <c r="ADA721"/>
      <c r="ADB721"/>
      <c r="ADC721"/>
      <c r="ADD721"/>
      <c r="ADE721"/>
      <c r="ADF721"/>
      <c r="ADG721"/>
      <c r="ADH721"/>
      <c r="ADI721"/>
      <c r="ADJ721"/>
      <c r="ADK721"/>
      <c r="ADL721"/>
      <c r="ADM721"/>
      <c r="ADN721"/>
      <c r="ADO721"/>
      <c r="ADP721"/>
      <c r="ADQ721"/>
      <c r="ADR721"/>
      <c r="ADS721"/>
      <c r="ADT721"/>
      <c r="ADU721"/>
      <c r="ADV721"/>
      <c r="ADW721"/>
      <c r="ADX721"/>
      <c r="ADY721"/>
      <c r="ADZ721"/>
      <c r="AEA721"/>
      <c r="AEB721"/>
      <c r="AEC721"/>
      <c r="AED721"/>
      <c r="AEE721"/>
      <c r="AEF721"/>
      <c r="AEG721"/>
      <c r="AEH721"/>
      <c r="AEI721"/>
      <c r="AEJ721"/>
      <c r="AEK721"/>
      <c r="AEL721"/>
      <c r="AEM721"/>
      <c r="AEN721"/>
      <c r="AEO721"/>
      <c r="AEP721"/>
      <c r="AEQ721"/>
      <c r="AER721"/>
      <c r="AES721"/>
      <c r="AET721"/>
      <c r="AEU721"/>
      <c r="AEV721"/>
      <c r="AEW721"/>
      <c r="AEX721"/>
      <c r="AEY721"/>
      <c r="AEZ721"/>
      <c r="AFA721"/>
      <c r="AFB721"/>
      <c r="AFC721"/>
      <c r="AFD721"/>
      <c r="AFE721"/>
      <c r="AFF721"/>
      <c r="AFG721"/>
      <c r="AFH721"/>
      <c r="AFI721"/>
      <c r="AFJ721"/>
      <c r="AFK721"/>
      <c r="AFL721"/>
      <c r="AFM721"/>
      <c r="AFN721"/>
      <c r="AFO721"/>
      <c r="AFP721"/>
      <c r="AFQ721"/>
      <c r="AFR721"/>
      <c r="AFS721"/>
      <c r="AFT721"/>
      <c r="AFU721"/>
      <c r="AFV721"/>
      <c r="AFW721"/>
      <c r="AFX721"/>
      <c r="AFY721"/>
      <c r="AFZ721"/>
      <c r="AGA721"/>
      <c r="AGB721"/>
      <c r="AGC721"/>
      <c r="AGD721"/>
      <c r="AGE721"/>
      <c r="AGF721"/>
      <c r="AGG721"/>
      <c r="AGH721"/>
      <c r="AGI721"/>
      <c r="AGJ721"/>
      <c r="AGK721"/>
      <c r="AGL721"/>
      <c r="AGM721"/>
      <c r="AGN721"/>
      <c r="AGO721"/>
      <c r="AGP721"/>
      <c r="AGQ721"/>
      <c r="AGR721"/>
      <c r="AGS721"/>
      <c r="AGT721"/>
      <c r="AGU721"/>
      <c r="AGV721"/>
      <c r="AGW721"/>
      <c r="AGX721"/>
      <c r="AGY721"/>
      <c r="AGZ721"/>
      <c r="AHA721"/>
      <c r="AHB721"/>
      <c r="AHC721"/>
      <c r="AHD721"/>
      <c r="AHE721"/>
      <c r="AHF721"/>
      <c r="AHG721"/>
      <c r="AHH721"/>
      <c r="AHI721"/>
      <c r="AHJ721"/>
      <c r="AHK721"/>
      <c r="AHL721"/>
      <c r="AHM721"/>
      <c r="AHN721"/>
      <c r="AHO721"/>
      <c r="AHP721"/>
      <c r="AHQ721"/>
      <c r="AHR721"/>
      <c r="AHS721"/>
      <c r="AHT721"/>
      <c r="AHU721"/>
      <c r="AHV721"/>
      <c r="AHW721"/>
      <c r="AHX721"/>
      <c r="AHY721"/>
      <c r="AHZ721"/>
      <c r="AIA721"/>
      <c r="AIB721"/>
      <c r="AIC721"/>
      <c r="AID721"/>
      <c r="AIE721"/>
      <c r="AIF721"/>
      <c r="AIG721"/>
      <c r="AIH721"/>
      <c r="AII721"/>
      <c r="AIJ721"/>
      <c r="AIK721"/>
      <c r="AIL721"/>
      <c r="AIM721"/>
      <c r="AIN721"/>
      <c r="AIO721"/>
      <c r="AIP721"/>
      <c r="AIQ721"/>
      <c r="AIR721"/>
      <c r="AIS721"/>
      <c r="AIT721"/>
      <c r="AIU721"/>
      <c r="AIV721"/>
      <c r="AIW721"/>
      <c r="AIX721"/>
      <c r="AIY721"/>
      <c r="AIZ721"/>
      <c r="AJA721"/>
      <c r="AJB721"/>
      <c r="AJC721"/>
      <c r="AJD721"/>
      <c r="AJE721"/>
      <c r="AJF721"/>
      <c r="AJG721"/>
      <c r="AJH721"/>
      <c r="AJI721"/>
      <c r="AJJ721"/>
      <c r="AJK721"/>
      <c r="AJL721"/>
      <c r="AJM721"/>
      <c r="AJN721"/>
      <c r="AJO721"/>
      <c r="AJP721"/>
      <c r="AJQ721"/>
      <c r="AJR721"/>
      <c r="AJS721"/>
      <c r="AJT721"/>
      <c r="AJU721"/>
      <c r="AJV721"/>
      <c r="AJW721"/>
      <c r="AJX721"/>
      <c r="AJY721"/>
      <c r="AJZ721"/>
      <c r="AKA721"/>
      <c r="AKB721"/>
      <c r="AKC721"/>
      <c r="AKD721"/>
      <c r="AKE721"/>
      <c r="AKF721"/>
      <c r="AKG721"/>
      <c r="AKH721"/>
      <c r="AKI721"/>
      <c r="AKJ721"/>
      <c r="AKK721"/>
      <c r="AKL721"/>
      <c r="AKM721"/>
      <c r="AKN721"/>
      <c r="AKO721"/>
      <c r="AKP721"/>
      <c r="AKQ721"/>
      <c r="AKR721"/>
      <c r="AKS721"/>
      <c r="AKT721"/>
      <c r="AKU721"/>
      <c r="AKV721"/>
      <c r="AKW721"/>
      <c r="AKX721"/>
      <c r="AKY721"/>
      <c r="AKZ721"/>
      <c r="ALA721"/>
      <c r="ALB721"/>
      <c r="ALC721"/>
      <c r="ALD721"/>
      <c r="ALE721"/>
      <c r="ALF721"/>
      <c r="ALG721"/>
      <c r="ALH721"/>
      <c r="ALI721"/>
      <c r="ALJ721"/>
      <c r="ALK721"/>
      <c r="ALL721"/>
      <c r="ALM721"/>
      <c r="ALN721"/>
      <c r="ALO721"/>
      <c r="ALP721"/>
      <c r="ALQ721"/>
      <c r="ALR721"/>
      <c r="ALS721"/>
      <c r="ALT721"/>
      <c r="ALU721"/>
      <c r="ALV721"/>
      <c r="ALW721"/>
      <c r="ALX721"/>
      <c r="ALY721"/>
      <c r="ALZ721"/>
      <c r="AMA721"/>
      <c r="AMB721"/>
      <c r="AMC721"/>
      <c r="AMD721"/>
      <c r="AME721"/>
      <c r="AMF721"/>
      <c r="AMG721"/>
      <c r="AMH721"/>
      <c r="AMI721"/>
      <c r="AMJ721"/>
    </row>
    <row r="722" spans="1:1024" ht="20" customHeight="1" x14ac:dyDescent="0.2">
      <c r="A722"/>
      <c r="B722"/>
      <c r="C722"/>
      <c r="D722"/>
      <c r="E722" s="2"/>
      <c r="F722" s="2"/>
      <c r="G722" s="271"/>
      <c r="H722" s="240"/>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c r="AAA722"/>
      <c r="AAB722"/>
      <c r="AAC722"/>
      <c r="AAD722"/>
      <c r="AAE722"/>
      <c r="AAF722"/>
      <c r="AAG722"/>
      <c r="AAH722"/>
      <c r="AAI722"/>
      <c r="AAJ722"/>
      <c r="AAK722"/>
      <c r="AAL722"/>
      <c r="AAM722"/>
      <c r="AAN722"/>
      <c r="AAO722"/>
      <c r="AAP722"/>
      <c r="AAQ722"/>
      <c r="AAR722"/>
      <c r="AAS722"/>
      <c r="AAT722"/>
      <c r="AAU722"/>
      <c r="AAV722"/>
      <c r="AAW722"/>
      <c r="AAX722"/>
      <c r="AAY722"/>
      <c r="AAZ722"/>
      <c r="ABA722"/>
      <c r="ABB722"/>
      <c r="ABC722"/>
      <c r="ABD722"/>
      <c r="ABE722"/>
      <c r="ABF722"/>
      <c r="ABG722"/>
      <c r="ABH722"/>
      <c r="ABI722"/>
      <c r="ABJ722"/>
      <c r="ABK722"/>
      <c r="ABL722"/>
      <c r="ABM722"/>
      <c r="ABN722"/>
      <c r="ABO722"/>
      <c r="ABP722"/>
      <c r="ABQ722"/>
      <c r="ABR722"/>
      <c r="ABS722"/>
      <c r="ABT722"/>
      <c r="ABU722"/>
      <c r="ABV722"/>
      <c r="ABW722"/>
      <c r="ABX722"/>
      <c r="ABY722"/>
      <c r="ABZ722"/>
      <c r="ACA722"/>
      <c r="ACB722"/>
      <c r="ACC722"/>
      <c r="ACD722"/>
      <c r="ACE722"/>
      <c r="ACF722"/>
      <c r="ACG722"/>
      <c r="ACH722"/>
      <c r="ACI722"/>
      <c r="ACJ722"/>
      <c r="ACK722"/>
      <c r="ACL722"/>
      <c r="ACM722"/>
      <c r="ACN722"/>
      <c r="ACO722"/>
      <c r="ACP722"/>
      <c r="ACQ722"/>
      <c r="ACR722"/>
      <c r="ACS722"/>
      <c r="ACT722"/>
      <c r="ACU722"/>
      <c r="ACV722"/>
      <c r="ACW722"/>
      <c r="ACX722"/>
      <c r="ACY722"/>
      <c r="ACZ722"/>
      <c r="ADA722"/>
      <c r="ADB722"/>
      <c r="ADC722"/>
      <c r="ADD722"/>
      <c r="ADE722"/>
      <c r="ADF722"/>
      <c r="ADG722"/>
      <c r="ADH722"/>
      <c r="ADI722"/>
      <c r="ADJ722"/>
      <c r="ADK722"/>
      <c r="ADL722"/>
      <c r="ADM722"/>
      <c r="ADN722"/>
      <c r="ADO722"/>
      <c r="ADP722"/>
      <c r="ADQ722"/>
      <c r="ADR722"/>
      <c r="ADS722"/>
      <c r="ADT722"/>
      <c r="ADU722"/>
      <c r="ADV722"/>
      <c r="ADW722"/>
      <c r="ADX722"/>
      <c r="ADY722"/>
      <c r="ADZ722"/>
      <c r="AEA722"/>
      <c r="AEB722"/>
      <c r="AEC722"/>
      <c r="AED722"/>
      <c r="AEE722"/>
      <c r="AEF722"/>
      <c r="AEG722"/>
      <c r="AEH722"/>
      <c r="AEI722"/>
      <c r="AEJ722"/>
      <c r="AEK722"/>
      <c r="AEL722"/>
      <c r="AEM722"/>
      <c r="AEN722"/>
      <c r="AEO722"/>
      <c r="AEP722"/>
      <c r="AEQ722"/>
      <c r="AER722"/>
      <c r="AES722"/>
      <c r="AET722"/>
      <c r="AEU722"/>
      <c r="AEV722"/>
      <c r="AEW722"/>
      <c r="AEX722"/>
      <c r="AEY722"/>
      <c r="AEZ722"/>
      <c r="AFA722"/>
      <c r="AFB722"/>
      <c r="AFC722"/>
      <c r="AFD722"/>
      <c r="AFE722"/>
      <c r="AFF722"/>
      <c r="AFG722"/>
      <c r="AFH722"/>
      <c r="AFI722"/>
      <c r="AFJ722"/>
      <c r="AFK722"/>
      <c r="AFL722"/>
      <c r="AFM722"/>
      <c r="AFN722"/>
      <c r="AFO722"/>
      <c r="AFP722"/>
      <c r="AFQ722"/>
      <c r="AFR722"/>
      <c r="AFS722"/>
      <c r="AFT722"/>
      <c r="AFU722"/>
      <c r="AFV722"/>
      <c r="AFW722"/>
      <c r="AFX722"/>
      <c r="AFY722"/>
      <c r="AFZ722"/>
      <c r="AGA722"/>
      <c r="AGB722"/>
      <c r="AGC722"/>
      <c r="AGD722"/>
      <c r="AGE722"/>
      <c r="AGF722"/>
      <c r="AGG722"/>
      <c r="AGH722"/>
      <c r="AGI722"/>
      <c r="AGJ722"/>
      <c r="AGK722"/>
      <c r="AGL722"/>
      <c r="AGM722"/>
      <c r="AGN722"/>
      <c r="AGO722"/>
      <c r="AGP722"/>
      <c r="AGQ722"/>
      <c r="AGR722"/>
      <c r="AGS722"/>
      <c r="AGT722"/>
      <c r="AGU722"/>
      <c r="AGV722"/>
      <c r="AGW722"/>
      <c r="AGX722"/>
      <c r="AGY722"/>
      <c r="AGZ722"/>
      <c r="AHA722"/>
      <c r="AHB722"/>
      <c r="AHC722"/>
      <c r="AHD722"/>
      <c r="AHE722"/>
      <c r="AHF722"/>
      <c r="AHG722"/>
      <c r="AHH722"/>
      <c r="AHI722"/>
      <c r="AHJ722"/>
      <c r="AHK722"/>
      <c r="AHL722"/>
      <c r="AHM722"/>
      <c r="AHN722"/>
      <c r="AHO722"/>
      <c r="AHP722"/>
      <c r="AHQ722"/>
      <c r="AHR722"/>
      <c r="AHS722"/>
      <c r="AHT722"/>
      <c r="AHU722"/>
      <c r="AHV722"/>
      <c r="AHW722"/>
      <c r="AHX722"/>
      <c r="AHY722"/>
      <c r="AHZ722"/>
      <c r="AIA722"/>
      <c r="AIB722"/>
      <c r="AIC722"/>
      <c r="AID722"/>
      <c r="AIE722"/>
      <c r="AIF722"/>
      <c r="AIG722"/>
      <c r="AIH722"/>
      <c r="AII722"/>
      <c r="AIJ722"/>
      <c r="AIK722"/>
      <c r="AIL722"/>
      <c r="AIM722"/>
      <c r="AIN722"/>
      <c r="AIO722"/>
      <c r="AIP722"/>
      <c r="AIQ722"/>
      <c r="AIR722"/>
      <c r="AIS722"/>
      <c r="AIT722"/>
      <c r="AIU722"/>
      <c r="AIV722"/>
      <c r="AIW722"/>
      <c r="AIX722"/>
      <c r="AIY722"/>
      <c r="AIZ722"/>
      <c r="AJA722"/>
      <c r="AJB722"/>
      <c r="AJC722"/>
      <c r="AJD722"/>
      <c r="AJE722"/>
      <c r="AJF722"/>
      <c r="AJG722"/>
      <c r="AJH722"/>
      <c r="AJI722"/>
      <c r="AJJ722"/>
      <c r="AJK722"/>
      <c r="AJL722"/>
      <c r="AJM722"/>
      <c r="AJN722"/>
      <c r="AJO722"/>
      <c r="AJP722"/>
      <c r="AJQ722"/>
      <c r="AJR722"/>
      <c r="AJS722"/>
      <c r="AJT722"/>
      <c r="AJU722"/>
      <c r="AJV722"/>
      <c r="AJW722"/>
      <c r="AJX722"/>
      <c r="AJY722"/>
      <c r="AJZ722"/>
      <c r="AKA722"/>
      <c r="AKB722"/>
      <c r="AKC722"/>
      <c r="AKD722"/>
      <c r="AKE722"/>
      <c r="AKF722"/>
      <c r="AKG722"/>
      <c r="AKH722"/>
      <c r="AKI722"/>
      <c r="AKJ722"/>
      <c r="AKK722"/>
      <c r="AKL722"/>
      <c r="AKM722"/>
      <c r="AKN722"/>
      <c r="AKO722"/>
      <c r="AKP722"/>
      <c r="AKQ722"/>
      <c r="AKR722"/>
      <c r="AKS722"/>
      <c r="AKT722"/>
      <c r="AKU722"/>
      <c r="AKV722"/>
      <c r="AKW722"/>
      <c r="AKX722"/>
      <c r="AKY722"/>
      <c r="AKZ722"/>
      <c r="ALA722"/>
      <c r="ALB722"/>
      <c r="ALC722"/>
      <c r="ALD722"/>
      <c r="ALE722"/>
      <c r="ALF722"/>
      <c r="ALG722"/>
      <c r="ALH722"/>
      <c r="ALI722"/>
      <c r="ALJ722"/>
      <c r="ALK722"/>
      <c r="ALL722"/>
      <c r="ALM722"/>
      <c r="ALN722"/>
      <c r="ALO722"/>
      <c r="ALP722"/>
      <c r="ALQ722"/>
      <c r="ALR722"/>
      <c r="ALS722"/>
      <c r="ALT722"/>
      <c r="ALU722"/>
      <c r="ALV722"/>
      <c r="ALW722"/>
      <c r="ALX722"/>
      <c r="ALY722"/>
      <c r="ALZ722"/>
      <c r="AMA722"/>
      <c r="AMB722"/>
      <c r="AMC722"/>
      <c r="AMD722"/>
      <c r="AME722"/>
      <c r="AMF722"/>
      <c r="AMG722"/>
      <c r="AMH722"/>
      <c r="AMI722"/>
      <c r="AMJ722"/>
    </row>
    <row r="723" spans="1:1024" ht="20" customHeight="1" x14ac:dyDescent="0.2">
      <c r="A723"/>
      <c r="B723"/>
      <c r="C723"/>
      <c r="D723"/>
      <c r="E723" s="2"/>
      <c r="F723" s="2"/>
      <c r="G723" s="271"/>
      <c r="H723" s="240"/>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c r="AAA723"/>
      <c r="AAB723"/>
      <c r="AAC723"/>
      <c r="AAD723"/>
      <c r="AAE723"/>
      <c r="AAF723"/>
      <c r="AAG723"/>
      <c r="AAH723"/>
      <c r="AAI723"/>
      <c r="AAJ723"/>
      <c r="AAK723"/>
      <c r="AAL723"/>
      <c r="AAM723"/>
      <c r="AAN723"/>
      <c r="AAO723"/>
      <c r="AAP723"/>
      <c r="AAQ723"/>
      <c r="AAR723"/>
      <c r="AAS723"/>
      <c r="AAT723"/>
      <c r="AAU723"/>
      <c r="AAV723"/>
      <c r="AAW723"/>
      <c r="AAX723"/>
      <c r="AAY723"/>
      <c r="AAZ723"/>
      <c r="ABA723"/>
      <c r="ABB723"/>
      <c r="ABC723"/>
      <c r="ABD723"/>
      <c r="ABE723"/>
      <c r="ABF723"/>
      <c r="ABG723"/>
      <c r="ABH723"/>
      <c r="ABI723"/>
      <c r="ABJ723"/>
      <c r="ABK723"/>
      <c r="ABL723"/>
      <c r="ABM723"/>
      <c r="ABN723"/>
      <c r="ABO723"/>
      <c r="ABP723"/>
      <c r="ABQ723"/>
      <c r="ABR723"/>
      <c r="ABS723"/>
      <c r="ABT723"/>
      <c r="ABU723"/>
      <c r="ABV723"/>
      <c r="ABW723"/>
      <c r="ABX723"/>
      <c r="ABY723"/>
      <c r="ABZ723"/>
      <c r="ACA723"/>
      <c r="ACB723"/>
      <c r="ACC723"/>
      <c r="ACD723"/>
      <c r="ACE723"/>
      <c r="ACF723"/>
      <c r="ACG723"/>
      <c r="ACH723"/>
      <c r="ACI723"/>
      <c r="ACJ723"/>
      <c r="ACK723"/>
      <c r="ACL723"/>
      <c r="ACM723"/>
      <c r="ACN723"/>
      <c r="ACO723"/>
      <c r="ACP723"/>
      <c r="ACQ723"/>
      <c r="ACR723"/>
      <c r="ACS723"/>
      <c r="ACT723"/>
      <c r="ACU723"/>
      <c r="ACV723"/>
      <c r="ACW723"/>
      <c r="ACX723"/>
      <c r="ACY723"/>
      <c r="ACZ723"/>
      <c r="ADA723"/>
      <c r="ADB723"/>
      <c r="ADC723"/>
      <c r="ADD723"/>
      <c r="ADE723"/>
      <c r="ADF723"/>
      <c r="ADG723"/>
      <c r="ADH723"/>
      <c r="ADI723"/>
      <c r="ADJ723"/>
      <c r="ADK723"/>
      <c r="ADL723"/>
      <c r="ADM723"/>
      <c r="ADN723"/>
      <c r="ADO723"/>
      <c r="ADP723"/>
      <c r="ADQ723"/>
      <c r="ADR723"/>
      <c r="ADS723"/>
      <c r="ADT723"/>
      <c r="ADU723"/>
      <c r="ADV723"/>
      <c r="ADW723"/>
      <c r="ADX723"/>
      <c r="ADY723"/>
      <c r="ADZ723"/>
      <c r="AEA723"/>
      <c r="AEB723"/>
      <c r="AEC723"/>
      <c r="AED723"/>
      <c r="AEE723"/>
      <c r="AEF723"/>
      <c r="AEG723"/>
      <c r="AEH723"/>
      <c r="AEI723"/>
      <c r="AEJ723"/>
      <c r="AEK723"/>
      <c r="AEL723"/>
      <c r="AEM723"/>
      <c r="AEN723"/>
      <c r="AEO723"/>
      <c r="AEP723"/>
      <c r="AEQ723"/>
      <c r="AER723"/>
      <c r="AES723"/>
      <c r="AET723"/>
      <c r="AEU723"/>
      <c r="AEV723"/>
      <c r="AEW723"/>
      <c r="AEX723"/>
      <c r="AEY723"/>
      <c r="AEZ723"/>
      <c r="AFA723"/>
      <c r="AFB723"/>
      <c r="AFC723"/>
      <c r="AFD723"/>
      <c r="AFE723"/>
      <c r="AFF723"/>
      <c r="AFG723"/>
      <c r="AFH723"/>
      <c r="AFI723"/>
      <c r="AFJ723"/>
      <c r="AFK723"/>
      <c r="AFL723"/>
      <c r="AFM723"/>
      <c r="AFN723"/>
      <c r="AFO723"/>
      <c r="AFP723"/>
      <c r="AFQ723"/>
      <c r="AFR723"/>
      <c r="AFS723"/>
      <c r="AFT723"/>
      <c r="AFU723"/>
      <c r="AFV723"/>
      <c r="AFW723"/>
      <c r="AFX723"/>
      <c r="AFY723"/>
      <c r="AFZ723"/>
      <c r="AGA723"/>
      <c r="AGB723"/>
      <c r="AGC723"/>
      <c r="AGD723"/>
      <c r="AGE723"/>
      <c r="AGF723"/>
      <c r="AGG723"/>
      <c r="AGH723"/>
      <c r="AGI723"/>
      <c r="AGJ723"/>
      <c r="AGK723"/>
      <c r="AGL723"/>
      <c r="AGM723"/>
      <c r="AGN723"/>
      <c r="AGO723"/>
      <c r="AGP723"/>
      <c r="AGQ723"/>
      <c r="AGR723"/>
      <c r="AGS723"/>
      <c r="AGT723"/>
      <c r="AGU723"/>
      <c r="AGV723"/>
      <c r="AGW723"/>
      <c r="AGX723"/>
      <c r="AGY723"/>
      <c r="AGZ723"/>
      <c r="AHA723"/>
      <c r="AHB723"/>
      <c r="AHC723"/>
      <c r="AHD723"/>
      <c r="AHE723"/>
      <c r="AHF723"/>
      <c r="AHG723"/>
      <c r="AHH723"/>
      <c r="AHI723"/>
      <c r="AHJ723"/>
      <c r="AHK723"/>
      <c r="AHL723"/>
      <c r="AHM723"/>
      <c r="AHN723"/>
      <c r="AHO723"/>
      <c r="AHP723"/>
      <c r="AHQ723"/>
      <c r="AHR723"/>
      <c r="AHS723"/>
      <c r="AHT723"/>
      <c r="AHU723"/>
      <c r="AHV723"/>
      <c r="AHW723"/>
      <c r="AHX723"/>
      <c r="AHY723"/>
      <c r="AHZ723"/>
      <c r="AIA723"/>
      <c r="AIB723"/>
      <c r="AIC723"/>
      <c r="AID723"/>
      <c r="AIE723"/>
      <c r="AIF723"/>
      <c r="AIG723"/>
      <c r="AIH723"/>
      <c r="AII723"/>
      <c r="AIJ723"/>
      <c r="AIK723"/>
      <c r="AIL723"/>
      <c r="AIM723"/>
      <c r="AIN723"/>
      <c r="AIO723"/>
      <c r="AIP723"/>
      <c r="AIQ723"/>
      <c r="AIR723"/>
      <c r="AIS723"/>
      <c r="AIT723"/>
      <c r="AIU723"/>
      <c r="AIV723"/>
      <c r="AIW723"/>
      <c r="AIX723"/>
      <c r="AIY723"/>
      <c r="AIZ723"/>
      <c r="AJA723"/>
      <c r="AJB723"/>
      <c r="AJC723"/>
      <c r="AJD723"/>
      <c r="AJE723"/>
      <c r="AJF723"/>
      <c r="AJG723"/>
      <c r="AJH723"/>
      <c r="AJI723"/>
      <c r="AJJ723"/>
      <c r="AJK723"/>
      <c r="AJL723"/>
      <c r="AJM723"/>
      <c r="AJN723"/>
      <c r="AJO723"/>
      <c r="AJP723"/>
      <c r="AJQ723"/>
      <c r="AJR723"/>
      <c r="AJS723"/>
      <c r="AJT723"/>
      <c r="AJU723"/>
      <c r="AJV723"/>
      <c r="AJW723"/>
      <c r="AJX723"/>
      <c r="AJY723"/>
      <c r="AJZ723"/>
      <c r="AKA723"/>
      <c r="AKB723"/>
      <c r="AKC723"/>
      <c r="AKD723"/>
      <c r="AKE723"/>
      <c r="AKF723"/>
      <c r="AKG723"/>
      <c r="AKH723"/>
      <c r="AKI723"/>
      <c r="AKJ723"/>
      <c r="AKK723"/>
      <c r="AKL723"/>
      <c r="AKM723"/>
      <c r="AKN723"/>
      <c r="AKO723"/>
      <c r="AKP723"/>
      <c r="AKQ723"/>
      <c r="AKR723"/>
      <c r="AKS723"/>
      <c r="AKT723"/>
      <c r="AKU723"/>
      <c r="AKV723"/>
      <c r="AKW723"/>
      <c r="AKX723"/>
      <c r="AKY723"/>
      <c r="AKZ723"/>
      <c r="ALA723"/>
      <c r="ALB723"/>
      <c r="ALC723"/>
      <c r="ALD723"/>
      <c r="ALE723"/>
      <c r="ALF723"/>
      <c r="ALG723"/>
      <c r="ALH723"/>
      <c r="ALI723"/>
      <c r="ALJ723"/>
      <c r="ALK723"/>
      <c r="ALL723"/>
      <c r="ALM723"/>
      <c r="ALN723"/>
      <c r="ALO723"/>
      <c r="ALP723"/>
      <c r="ALQ723"/>
      <c r="ALR723"/>
      <c r="ALS723"/>
      <c r="ALT723"/>
      <c r="ALU723"/>
      <c r="ALV723"/>
      <c r="ALW723"/>
      <c r="ALX723"/>
      <c r="ALY723"/>
      <c r="ALZ723"/>
      <c r="AMA723"/>
      <c r="AMB723"/>
      <c r="AMC723"/>
      <c r="AMD723"/>
      <c r="AME723"/>
      <c r="AMF723"/>
      <c r="AMG723"/>
      <c r="AMH723"/>
      <c r="AMI723"/>
      <c r="AMJ723"/>
    </row>
    <row r="724" spans="1:1024" ht="20" customHeight="1" x14ac:dyDescent="0.2">
      <c r="A724"/>
      <c r="B724"/>
      <c r="C724"/>
      <c r="D724"/>
      <c r="E724" s="2"/>
      <c r="F724" s="2"/>
      <c r="G724" s="271"/>
      <c r="H724" s="240"/>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c r="AAA724"/>
      <c r="AAB724"/>
      <c r="AAC724"/>
      <c r="AAD724"/>
      <c r="AAE724"/>
      <c r="AAF724"/>
      <c r="AAG724"/>
      <c r="AAH724"/>
      <c r="AAI724"/>
      <c r="AAJ724"/>
      <c r="AAK724"/>
      <c r="AAL724"/>
      <c r="AAM724"/>
      <c r="AAN724"/>
      <c r="AAO724"/>
      <c r="AAP724"/>
      <c r="AAQ724"/>
      <c r="AAR724"/>
      <c r="AAS724"/>
      <c r="AAT724"/>
      <c r="AAU724"/>
      <c r="AAV724"/>
      <c r="AAW724"/>
      <c r="AAX724"/>
      <c r="AAY724"/>
      <c r="AAZ724"/>
      <c r="ABA724"/>
      <c r="ABB724"/>
      <c r="ABC724"/>
      <c r="ABD724"/>
      <c r="ABE724"/>
      <c r="ABF724"/>
      <c r="ABG724"/>
      <c r="ABH724"/>
      <c r="ABI724"/>
      <c r="ABJ724"/>
      <c r="ABK724"/>
      <c r="ABL724"/>
      <c r="ABM724"/>
      <c r="ABN724"/>
      <c r="ABO724"/>
      <c r="ABP724"/>
      <c r="ABQ724"/>
      <c r="ABR724"/>
      <c r="ABS724"/>
      <c r="ABT724"/>
      <c r="ABU724"/>
      <c r="ABV724"/>
      <c r="ABW724"/>
      <c r="ABX724"/>
      <c r="ABY724"/>
      <c r="ABZ724"/>
      <c r="ACA724"/>
      <c r="ACB724"/>
      <c r="ACC724"/>
      <c r="ACD724"/>
      <c r="ACE724"/>
      <c r="ACF724"/>
      <c r="ACG724"/>
      <c r="ACH724"/>
      <c r="ACI724"/>
      <c r="ACJ724"/>
      <c r="ACK724"/>
      <c r="ACL724"/>
      <c r="ACM724"/>
      <c r="ACN724"/>
      <c r="ACO724"/>
      <c r="ACP724"/>
      <c r="ACQ724"/>
      <c r="ACR724"/>
      <c r="ACS724"/>
      <c r="ACT724"/>
      <c r="ACU724"/>
      <c r="ACV724"/>
      <c r="ACW724"/>
      <c r="ACX724"/>
      <c r="ACY724"/>
      <c r="ACZ724"/>
      <c r="ADA724"/>
      <c r="ADB724"/>
      <c r="ADC724"/>
      <c r="ADD724"/>
      <c r="ADE724"/>
      <c r="ADF724"/>
      <c r="ADG724"/>
      <c r="ADH724"/>
      <c r="ADI724"/>
      <c r="ADJ724"/>
      <c r="ADK724"/>
      <c r="ADL724"/>
      <c r="ADM724"/>
      <c r="ADN724"/>
      <c r="ADO724"/>
      <c r="ADP724"/>
      <c r="ADQ724"/>
      <c r="ADR724"/>
      <c r="ADS724"/>
      <c r="ADT724"/>
      <c r="ADU724"/>
      <c r="ADV724"/>
      <c r="ADW724"/>
      <c r="ADX724"/>
      <c r="ADY724"/>
      <c r="ADZ724"/>
      <c r="AEA724"/>
      <c r="AEB724"/>
      <c r="AEC724"/>
      <c r="AED724"/>
      <c r="AEE724"/>
      <c r="AEF724"/>
      <c r="AEG724"/>
      <c r="AEH724"/>
      <c r="AEI724"/>
      <c r="AEJ724"/>
      <c r="AEK724"/>
      <c r="AEL724"/>
      <c r="AEM724"/>
      <c r="AEN724"/>
      <c r="AEO724"/>
      <c r="AEP724"/>
      <c r="AEQ724"/>
      <c r="AER724"/>
      <c r="AES724"/>
      <c r="AET724"/>
      <c r="AEU724"/>
      <c r="AEV724"/>
      <c r="AEW724"/>
      <c r="AEX724"/>
      <c r="AEY724"/>
      <c r="AEZ724"/>
      <c r="AFA724"/>
      <c r="AFB724"/>
      <c r="AFC724"/>
      <c r="AFD724"/>
      <c r="AFE724"/>
      <c r="AFF724"/>
      <c r="AFG724"/>
      <c r="AFH724"/>
      <c r="AFI724"/>
      <c r="AFJ724"/>
      <c r="AFK724"/>
      <c r="AFL724"/>
      <c r="AFM724"/>
      <c r="AFN724"/>
      <c r="AFO724"/>
      <c r="AFP724"/>
      <c r="AFQ724"/>
      <c r="AFR724"/>
      <c r="AFS724"/>
      <c r="AFT724"/>
      <c r="AFU724"/>
      <c r="AFV724"/>
      <c r="AFW724"/>
      <c r="AFX724"/>
      <c r="AFY724"/>
      <c r="AFZ724"/>
      <c r="AGA724"/>
      <c r="AGB724"/>
      <c r="AGC724"/>
      <c r="AGD724"/>
      <c r="AGE724"/>
      <c r="AGF724"/>
      <c r="AGG724"/>
      <c r="AGH724"/>
      <c r="AGI724"/>
      <c r="AGJ724"/>
      <c r="AGK724"/>
      <c r="AGL724"/>
      <c r="AGM724"/>
      <c r="AGN724"/>
      <c r="AGO724"/>
      <c r="AGP724"/>
      <c r="AGQ724"/>
      <c r="AGR724"/>
      <c r="AGS724"/>
      <c r="AGT724"/>
      <c r="AGU724"/>
      <c r="AGV724"/>
      <c r="AGW724"/>
      <c r="AGX724"/>
      <c r="AGY724"/>
      <c r="AGZ724"/>
      <c r="AHA724"/>
      <c r="AHB724"/>
      <c r="AHC724"/>
      <c r="AHD724"/>
      <c r="AHE724"/>
      <c r="AHF724"/>
      <c r="AHG724"/>
      <c r="AHH724"/>
      <c r="AHI724"/>
      <c r="AHJ724"/>
      <c r="AHK724"/>
      <c r="AHL724"/>
      <c r="AHM724"/>
      <c r="AHN724"/>
      <c r="AHO724"/>
      <c r="AHP724"/>
      <c r="AHQ724"/>
      <c r="AHR724"/>
      <c r="AHS724"/>
      <c r="AHT724"/>
      <c r="AHU724"/>
      <c r="AHV724"/>
      <c r="AHW724"/>
      <c r="AHX724"/>
      <c r="AHY724"/>
      <c r="AHZ724"/>
      <c r="AIA724"/>
      <c r="AIB724"/>
      <c r="AIC724"/>
      <c r="AID724"/>
      <c r="AIE724"/>
      <c r="AIF724"/>
      <c r="AIG724"/>
      <c r="AIH724"/>
      <c r="AII724"/>
      <c r="AIJ724"/>
      <c r="AIK724"/>
      <c r="AIL724"/>
      <c r="AIM724"/>
      <c r="AIN724"/>
      <c r="AIO724"/>
      <c r="AIP724"/>
      <c r="AIQ724"/>
      <c r="AIR724"/>
      <c r="AIS724"/>
      <c r="AIT724"/>
      <c r="AIU724"/>
      <c r="AIV724"/>
      <c r="AIW724"/>
      <c r="AIX724"/>
      <c r="AIY724"/>
      <c r="AIZ724"/>
      <c r="AJA724"/>
      <c r="AJB724"/>
      <c r="AJC724"/>
      <c r="AJD724"/>
      <c r="AJE724"/>
      <c r="AJF724"/>
      <c r="AJG724"/>
      <c r="AJH724"/>
      <c r="AJI724"/>
      <c r="AJJ724"/>
      <c r="AJK724"/>
      <c r="AJL724"/>
      <c r="AJM724"/>
      <c r="AJN724"/>
      <c r="AJO724"/>
      <c r="AJP724"/>
      <c r="AJQ724"/>
      <c r="AJR724"/>
      <c r="AJS724"/>
      <c r="AJT724"/>
      <c r="AJU724"/>
      <c r="AJV724"/>
      <c r="AJW724"/>
      <c r="AJX724"/>
      <c r="AJY724"/>
      <c r="AJZ724"/>
      <c r="AKA724"/>
      <c r="AKB724"/>
      <c r="AKC724"/>
      <c r="AKD724"/>
      <c r="AKE724"/>
      <c r="AKF724"/>
      <c r="AKG724"/>
      <c r="AKH724"/>
      <c r="AKI724"/>
      <c r="AKJ724"/>
      <c r="AKK724"/>
      <c r="AKL724"/>
      <c r="AKM724"/>
      <c r="AKN724"/>
      <c r="AKO724"/>
      <c r="AKP724"/>
      <c r="AKQ724"/>
      <c r="AKR724"/>
      <c r="AKS724"/>
      <c r="AKT724"/>
      <c r="AKU724"/>
      <c r="AKV724"/>
      <c r="AKW724"/>
      <c r="AKX724"/>
      <c r="AKY724"/>
      <c r="AKZ724"/>
      <c r="ALA724"/>
      <c r="ALB724"/>
      <c r="ALC724"/>
      <c r="ALD724"/>
      <c r="ALE724"/>
      <c r="ALF724"/>
      <c r="ALG724"/>
      <c r="ALH724"/>
      <c r="ALI724"/>
      <c r="ALJ724"/>
      <c r="ALK724"/>
      <c r="ALL724"/>
      <c r="ALM724"/>
      <c r="ALN724"/>
      <c r="ALO724"/>
      <c r="ALP724"/>
      <c r="ALQ724"/>
      <c r="ALR724"/>
      <c r="ALS724"/>
      <c r="ALT724"/>
      <c r="ALU724"/>
      <c r="ALV724"/>
      <c r="ALW724"/>
      <c r="ALX724"/>
      <c r="ALY724"/>
      <c r="ALZ724"/>
      <c r="AMA724"/>
      <c r="AMB724"/>
      <c r="AMC724"/>
      <c r="AMD724"/>
      <c r="AME724"/>
      <c r="AMF724"/>
      <c r="AMG724"/>
      <c r="AMH724"/>
      <c r="AMI724"/>
      <c r="AMJ724"/>
    </row>
    <row r="725" spans="1:1024" ht="20" customHeight="1" x14ac:dyDescent="0.2">
      <c r="A725"/>
      <c r="B725"/>
      <c r="C725"/>
      <c r="D725"/>
      <c r="E725" s="2"/>
      <c r="F725" s="2"/>
      <c r="G725" s="271"/>
      <c r="H725" s="240"/>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c r="AAA725"/>
      <c r="AAB725"/>
      <c r="AAC725"/>
      <c r="AAD725"/>
      <c r="AAE725"/>
      <c r="AAF725"/>
      <c r="AAG725"/>
      <c r="AAH725"/>
      <c r="AAI725"/>
      <c r="AAJ725"/>
      <c r="AAK725"/>
      <c r="AAL725"/>
      <c r="AAM725"/>
      <c r="AAN725"/>
      <c r="AAO725"/>
      <c r="AAP725"/>
      <c r="AAQ725"/>
      <c r="AAR725"/>
      <c r="AAS725"/>
      <c r="AAT725"/>
      <c r="AAU725"/>
      <c r="AAV725"/>
      <c r="AAW725"/>
      <c r="AAX725"/>
      <c r="AAY725"/>
      <c r="AAZ725"/>
      <c r="ABA725"/>
      <c r="ABB725"/>
      <c r="ABC725"/>
      <c r="ABD725"/>
      <c r="ABE725"/>
      <c r="ABF725"/>
      <c r="ABG725"/>
      <c r="ABH725"/>
      <c r="ABI725"/>
      <c r="ABJ725"/>
      <c r="ABK725"/>
      <c r="ABL725"/>
      <c r="ABM725"/>
      <c r="ABN725"/>
      <c r="ABO725"/>
      <c r="ABP725"/>
      <c r="ABQ725"/>
      <c r="ABR725"/>
      <c r="ABS725"/>
      <c r="ABT725"/>
      <c r="ABU725"/>
      <c r="ABV725"/>
      <c r="ABW725"/>
      <c r="ABX725"/>
      <c r="ABY725"/>
      <c r="ABZ725"/>
      <c r="ACA725"/>
      <c r="ACB725"/>
      <c r="ACC725"/>
      <c r="ACD725"/>
      <c r="ACE725"/>
      <c r="ACF725"/>
      <c r="ACG725"/>
      <c r="ACH725"/>
      <c r="ACI725"/>
      <c r="ACJ725"/>
      <c r="ACK725"/>
      <c r="ACL725"/>
      <c r="ACM725"/>
      <c r="ACN725"/>
      <c r="ACO725"/>
      <c r="ACP725"/>
      <c r="ACQ725"/>
      <c r="ACR725"/>
      <c r="ACS725"/>
      <c r="ACT725"/>
      <c r="ACU725"/>
      <c r="ACV725"/>
      <c r="ACW725"/>
      <c r="ACX725"/>
      <c r="ACY725"/>
      <c r="ACZ725"/>
      <c r="ADA725"/>
      <c r="ADB725"/>
      <c r="ADC725"/>
      <c r="ADD725"/>
      <c r="ADE725"/>
      <c r="ADF725"/>
      <c r="ADG725"/>
      <c r="ADH725"/>
      <c r="ADI725"/>
      <c r="ADJ725"/>
      <c r="ADK725"/>
      <c r="ADL725"/>
      <c r="ADM725"/>
      <c r="ADN725"/>
      <c r="ADO725"/>
      <c r="ADP725"/>
      <c r="ADQ725"/>
      <c r="ADR725"/>
      <c r="ADS725"/>
      <c r="ADT725"/>
      <c r="ADU725"/>
      <c r="ADV725"/>
      <c r="ADW725"/>
      <c r="ADX725"/>
      <c r="ADY725"/>
      <c r="ADZ725"/>
      <c r="AEA725"/>
      <c r="AEB725"/>
      <c r="AEC725"/>
      <c r="AED725"/>
      <c r="AEE725"/>
      <c r="AEF725"/>
      <c r="AEG725"/>
      <c r="AEH725"/>
      <c r="AEI725"/>
      <c r="AEJ725"/>
      <c r="AEK725"/>
      <c r="AEL725"/>
      <c r="AEM725"/>
      <c r="AEN725"/>
      <c r="AEO725"/>
      <c r="AEP725"/>
      <c r="AEQ725"/>
      <c r="AER725"/>
      <c r="AES725"/>
      <c r="AET725"/>
      <c r="AEU725"/>
      <c r="AEV725"/>
      <c r="AEW725"/>
      <c r="AEX725"/>
      <c r="AEY725"/>
      <c r="AEZ725"/>
      <c r="AFA725"/>
      <c r="AFB725"/>
      <c r="AFC725"/>
      <c r="AFD725"/>
      <c r="AFE725"/>
      <c r="AFF725"/>
      <c r="AFG725"/>
      <c r="AFH725"/>
      <c r="AFI725"/>
      <c r="AFJ725"/>
      <c r="AFK725"/>
      <c r="AFL725"/>
      <c r="AFM725"/>
      <c r="AFN725"/>
      <c r="AFO725"/>
      <c r="AFP725"/>
      <c r="AFQ725"/>
      <c r="AFR725"/>
      <c r="AFS725"/>
      <c r="AFT725"/>
      <c r="AFU725"/>
      <c r="AFV725"/>
      <c r="AFW725"/>
      <c r="AFX725"/>
      <c r="AFY725"/>
      <c r="AFZ725"/>
      <c r="AGA725"/>
      <c r="AGB725"/>
      <c r="AGC725"/>
      <c r="AGD725"/>
      <c r="AGE725"/>
      <c r="AGF725"/>
      <c r="AGG725"/>
      <c r="AGH725"/>
      <c r="AGI725"/>
      <c r="AGJ725"/>
      <c r="AGK725"/>
      <c r="AGL725"/>
      <c r="AGM725"/>
      <c r="AGN725"/>
      <c r="AGO725"/>
      <c r="AGP725"/>
      <c r="AGQ725"/>
      <c r="AGR725"/>
      <c r="AGS725"/>
      <c r="AGT725"/>
      <c r="AGU725"/>
      <c r="AGV725"/>
      <c r="AGW725"/>
      <c r="AGX725"/>
      <c r="AGY725"/>
      <c r="AGZ725"/>
      <c r="AHA725"/>
      <c r="AHB725"/>
      <c r="AHC725"/>
      <c r="AHD725"/>
      <c r="AHE725"/>
      <c r="AHF725"/>
      <c r="AHG725"/>
      <c r="AHH725"/>
      <c r="AHI725"/>
      <c r="AHJ725"/>
      <c r="AHK725"/>
      <c r="AHL725"/>
      <c r="AHM725"/>
      <c r="AHN725"/>
      <c r="AHO725"/>
      <c r="AHP725"/>
      <c r="AHQ725"/>
      <c r="AHR725"/>
      <c r="AHS725"/>
      <c r="AHT725"/>
      <c r="AHU725"/>
      <c r="AHV725"/>
      <c r="AHW725"/>
      <c r="AHX725"/>
      <c r="AHY725"/>
      <c r="AHZ725"/>
      <c r="AIA725"/>
      <c r="AIB725"/>
      <c r="AIC725"/>
      <c r="AID725"/>
      <c r="AIE725"/>
      <c r="AIF725"/>
      <c r="AIG725"/>
      <c r="AIH725"/>
      <c r="AII725"/>
      <c r="AIJ725"/>
      <c r="AIK725"/>
      <c r="AIL725"/>
      <c r="AIM725"/>
      <c r="AIN725"/>
      <c r="AIO725"/>
      <c r="AIP725"/>
      <c r="AIQ725"/>
      <c r="AIR725"/>
      <c r="AIS725"/>
      <c r="AIT725"/>
      <c r="AIU725"/>
      <c r="AIV725"/>
      <c r="AIW725"/>
      <c r="AIX725"/>
      <c r="AIY725"/>
      <c r="AIZ725"/>
      <c r="AJA725"/>
      <c r="AJB725"/>
      <c r="AJC725"/>
      <c r="AJD725"/>
      <c r="AJE725"/>
      <c r="AJF725"/>
      <c r="AJG725"/>
      <c r="AJH725"/>
      <c r="AJI725"/>
      <c r="AJJ725"/>
      <c r="AJK725"/>
      <c r="AJL725"/>
      <c r="AJM725"/>
      <c r="AJN725"/>
      <c r="AJO725"/>
      <c r="AJP725"/>
      <c r="AJQ725"/>
      <c r="AJR725"/>
      <c r="AJS725"/>
      <c r="AJT725"/>
      <c r="AJU725"/>
      <c r="AJV725"/>
      <c r="AJW725"/>
      <c r="AJX725"/>
      <c r="AJY725"/>
      <c r="AJZ725"/>
      <c r="AKA725"/>
      <c r="AKB725"/>
      <c r="AKC725"/>
      <c r="AKD725"/>
      <c r="AKE725"/>
      <c r="AKF725"/>
      <c r="AKG725"/>
      <c r="AKH725"/>
      <c r="AKI725"/>
      <c r="AKJ725"/>
      <c r="AKK725"/>
      <c r="AKL725"/>
      <c r="AKM725"/>
      <c r="AKN725"/>
      <c r="AKO725"/>
      <c r="AKP725"/>
      <c r="AKQ725"/>
      <c r="AKR725"/>
      <c r="AKS725"/>
      <c r="AKT725"/>
      <c r="AKU725"/>
      <c r="AKV725"/>
      <c r="AKW725"/>
      <c r="AKX725"/>
      <c r="AKY725"/>
      <c r="AKZ725"/>
      <c r="ALA725"/>
      <c r="ALB725"/>
      <c r="ALC725"/>
      <c r="ALD725"/>
      <c r="ALE725"/>
      <c r="ALF725"/>
      <c r="ALG725"/>
      <c r="ALH725"/>
      <c r="ALI725"/>
      <c r="ALJ725"/>
      <c r="ALK725"/>
      <c r="ALL725"/>
      <c r="ALM725"/>
      <c r="ALN725"/>
      <c r="ALO725"/>
      <c r="ALP725"/>
      <c r="ALQ725"/>
      <c r="ALR725"/>
      <c r="ALS725"/>
      <c r="ALT725"/>
      <c r="ALU725"/>
      <c r="ALV725"/>
      <c r="ALW725"/>
      <c r="ALX725"/>
      <c r="ALY725"/>
      <c r="ALZ725"/>
      <c r="AMA725"/>
      <c r="AMB725"/>
      <c r="AMC725"/>
      <c r="AMD725"/>
      <c r="AME725"/>
      <c r="AMF725"/>
      <c r="AMG725"/>
      <c r="AMH725"/>
      <c r="AMI725"/>
      <c r="AMJ725"/>
    </row>
    <row r="726" spans="1:1024" ht="20" customHeight="1" x14ac:dyDescent="0.2">
      <c r="A726"/>
      <c r="B726"/>
      <c r="C726"/>
      <c r="D726"/>
      <c r="E726" s="2"/>
      <c r="F726" s="2"/>
      <c r="G726" s="271"/>
      <c r="H726" s="240"/>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c r="AAA726"/>
      <c r="AAB726"/>
      <c r="AAC726"/>
      <c r="AAD726"/>
      <c r="AAE726"/>
      <c r="AAF726"/>
      <c r="AAG726"/>
      <c r="AAH726"/>
      <c r="AAI726"/>
      <c r="AAJ726"/>
      <c r="AAK726"/>
      <c r="AAL726"/>
      <c r="AAM726"/>
      <c r="AAN726"/>
      <c r="AAO726"/>
      <c r="AAP726"/>
      <c r="AAQ726"/>
      <c r="AAR726"/>
      <c r="AAS726"/>
      <c r="AAT726"/>
      <c r="AAU726"/>
      <c r="AAV726"/>
      <c r="AAW726"/>
      <c r="AAX726"/>
      <c r="AAY726"/>
      <c r="AAZ726"/>
      <c r="ABA726"/>
      <c r="ABB726"/>
      <c r="ABC726"/>
      <c r="ABD726"/>
      <c r="ABE726"/>
      <c r="ABF726"/>
      <c r="ABG726"/>
      <c r="ABH726"/>
      <c r="ABI726"/>
      <c r="ABJ726"/>
      <c r="ABK726"/>
      <c r="ABL726"/>
      <c r="ABM726"/>
      <c r="ABN726"/>
      <c r="ABO726"/>
      <c r="ABP726"/>
      <c r="ABQ726"/>
      <c r="ABR726"/>
      <c r="ABS726"/>
      <c r="ABT726"/>
      <c r="ABU726"/>
      <c r="ABV726"/>
      <c r="ABW726"/>
      <c r="ABX726"/>
      <c r="ABY726"/>
      <c r="ABZ726"/>
      <c r="ACA726"/>
      <c r="ACB726"/>
      <c r="ACC726"/>
      <c r="ACD726"/>
      <c r="ACE726"/>
      <c r="ACF726"/>
      <c r="ACG726"/>
      <c r="ACH726"/>
      <c r="ACI726"/>
      <c r="ACJ726"/>
      <c r="ACK726"/>
      <c r="ACL726"/>
      <c r="ACM726"/>
      <c r="ACN726"/>
      <c r="ACO726"/>
      <c r="ACP726"/>
      <c r="ACQ726"/>
      <c r="ACR726"/>
      <c r="ACS726"/>
      <c r="ACT726"/>
      <c r="ACU726"/>
      <c r="ACV726"/>
      <c r="ACW726"/>
      <c r="ACX726"/>
      <c r="ACY726"/>
      <c r="ACZ726"/>
      <c r="ADA726"/>
      <c r="ADB726"/>
      <c r="ADC726"/>
      <c r="ADD726"/>
      <c r="ADE726"/>
      <c r="ADF726"/>
      <c r="ADG726"/>
      <c r="ADH726"/>
      <c r="ADI726"/>
      <c r="ADJ726"/>
      <c r="ADK726"/>
      <c r="ADL726"/>
      <c r="ADM726"/>
      <c r="ADN726"/>
      <c r="ADO726"/>
      <c r="ADP726"/>
      <c r="ADQ726"/>
      <c r="ADR726"/>
      <c r="ADS726"/>
      <c r="ADT726"/>
      <c r="ADU726"/>
      <c r="ADV726"/>
      <c r="ADW726"/>
      <c r="ADX726"/>
      <c r="ADY726"/>
      <c r="ADZ726"/>
      <c r="AEA726"/>
      <c r="AEB726"/>
      <c r="AEC726"/>
      <c r="AED726"/>
      <c r="AEE726"/>
      <c r="AEF726"/>
      <c r="AEG726"/>
      <c r="AEH726"/>
      <c r="AEI726"/>
      <c r="AEJ726"/>
      <c r="AEK726"/>
      <c r="AEL726"/>
      <c r="AEM726"/>
      <c r="AEN726"/>
      <c r="AEO726"/>
      <c r="AEP726"/>
      <c r="AEQ726"/>
      <c r="AER726"/>
      <c r="AES726"/>
      <c r="AET726"/>
      <c r="AEU726"/>
      <c r="AEV726"/>
      <c r="AEW726"/>
      <c r="AEX726"/>
      <c r="AEY726"/>
      <c r="AEZ726"/>
      <c r="AFA726"/>
      <c r="AFB726"/>
      <c r="AFC726"/>
      <c r="AFD726"/>
      <c r="AFE726"/>
      <c r="AFF726"/>
      <c r="AFG726"/>
      <c r="AFH726"/>
      <c r="AFI726"/>
      <c r="AFJ726"/>
      <c r="AFK726"/>
      <c r="AFL726"/>
      <c r="AFM726"/>
      <c r="AFN726"/>
      <c r="AFO726"/>
      <c r="AFP726"/>
      <c r="AFQ726"/>
      <c r="AFR726"/>
      <c r="AFS726"/>
      <c r="AFT726"/>
      <c r="AFU726"/>
      <c r="AFV726"/>
      <c r="AFW726"/>
      <c r="AFX726"/>
      <c r="AFY726"/>
      <c r="AFZ726"/>
      <c r="AGA726"/>
      <c r="AGB726"/>
      <c r="AGC726"/>
      <c r="AGD726"/>
      <c r="AGE726"/>
      <c r="AGF726"/>
      <c r="AGG726"/>
      <c r="AGH726"/>
      <c r="AGI726"/>
      <c r="AGJ726"/>
      <c r="AGK726"/>
      <c r="AGL726"/>
      <c r="AGM726"/>
      <c r="AGN726"/>
      <c r="AGO726"/>
      <c r="AGP726"/>
      <c r="AGQ726"/>
      <c r="AGR726"/>
      <c r="AGS726"/>
      <c r="AGT726"/>
      <c r="AGU726"/>
      <c r="AGV726"/>
      <c r="AGW726"/>
      <c r="AGX726"/>
      <c r="AGY726"/>
      <c r="AGZ726"/>
      <c r="AHA726"/>
      <c r="AHB726"/>
      <c r="AHC726"/>
      <c r="AHD726"/>
      <c r="AHE726"/>
      <c r="AHF726"/>
      <c r="AHG726"/>
      <c r="AHH726"/>
      <c r="AHI726"/>
      <c r="AHJ726"/>
      <c r="AHK726"/>
      <c r="AHL726"/>
      <c r="AHM726"/>
      <c r="AHN726"/>
      <c r="AHO726"/>
      <c r="AHP726"/>
      <c r="AHQ726"/>
      <c r="AHR726"/>
      <c r="AHS726"/>
      <c r="AHT726"/>
      <c r="AHU726"/>
      <c r="AHV726"/>
      <c r="AHW726"/>
      <c r="AHX726"/>
      <c r="AHY726"/>
      <c r="AHZ726"/>
      <c r="AIA726"/>
      <c r="AIB726"/>
      <c r="AIC726"/>
      <c r="AID726"/>
      <c r="AIE726"/>
      <c r="AIF726"/>
      <c r="AIG726"/>
      <c r="AIH726"/>
      <c r="AII726"/>
      <c r="AIJ726"/>
      <c r="AIK726"/>
      <c r="AIL726"/>
      <c r="AIM726"/>
      <c r="AIN726"/>
      <c r="AIO726"/>
      <c r="AIP726"/>
      <c r="AIQ726"/>
      <c r="AIR726"/>
      <c r="AIS726"/>
      <c r="AIT726"/>
      <c r="AIU726"/>
      <c r="AIV726"/>
      <c r="AIW726"/>
      <c r="AIX726"/>
      <c r="AIY726"/>
      <c r="AIZ726"/>
      <c r="AJA726"/>
      <c r="AJB726"/>
      <c r="AJC726"/>
      <c r="AJD726"/>
      <c r="AJE726"/>
      <c r="AJF726"/>
      <c r="AJG726"/>
      <c r="AJH726"/>
      <c r="AJI726"/>
      <c r="AJJ726"/>
      <c r="AJK726"/>
      <c r="AJL726"/>
      <c r="AJM726"/>
      <c r="AJN726"/>
      <c r="AJO726"/>
      <c r="AJP726"/>
      <c r="AJQ726"/>
      <c r="AJR726"/>
      <c r="AJS726"/>
      <c r="AJT726"/>
      <c r="AJU726"/>
      <c r="AJV726"/>
      <c r="AJW726"/>
      <c r="AJX726"/>
      <c r="AJY726"/>
      <c r="AJZ726"/>
      <c r="AKA726"/>
      <c r="AKB726"/>
      <c r="AKC726"/>
      <c r="AKD726"/>
      <c r="AKE726"/>
      <c r="AKF726"/>
      <c r="AKG726"/>
      <c r="AKH726"/>
      <c r="AKI726"/>
      <c r="AKJ726"/>
      <c r="AKK726"/>
      <c r="AKL726"/>
      <c r="AKM726"/>
      <c r="AKN726"/>
      <c r="AKO726"/>
      <c r="AKP726"/>
      <c r="AKQ726"/>
      <c r="AKR726"/>
      <c r="AKS726"/>
      <c r="AKT726"/>
      <c r="AKU726"/>
      <c r="AKV726"/>
      <c r="AKW726"/>
      <c r="AKX726"/>
      <c r="AKY726"/>
      <c r="AKZ726"/>
      <c r="ALA726"/>
      <c r="ALB726"/>
      <c r="ALC726"/>
      <c r="ALD726"/>
      <c r="ALE726"/>
      <c r="ALF726"/>
      <c r="ALG726"/>
      <c r="ALH726"/>
      <c r="ALI726"/>
      <c r="ALJ726"/>
      <c r="ALK726"/>
      <c r="ALL726"/>
      <c r="ALM726"/>
      <c r="ALN726"/>
      <c r="ALO726"/>
      <c r="ALP726"/>
      <c r="ALQ726"/>
      <c r="ALR726"/>
      <c r="ALS726"/>
      <c r="ALT726"/>
      <c r="ALU726"/>
      <c r="ALV726"/>
      <c r="ALW726"/>
      <c r="ALX726"/>
      <c r="ALY726"/>
      <c r="ALZ726"/>
      <c r="AMA726"/>
      <c r="AMB726"/>
      <c r="AMC726"/>
      <c r="AMD726"/>
      <c r="AME726"/>
      <c r="AMF726"/>
      <c r="AMG726"/>
      <c r="AMH726"/>
      <c r="AMI726"/>
      <c r="AMJ726"/>
    </row>
    <row r="727" spans="1:1024" ht="20" customHeight="1" x14ac:dyDescent="0.2">
      <c r="A727"/>
      <c r="B727"/>
      <c r="C727"/>
      <c r="D727"/>
      <c r="E727" s="2"/>
      <c r="F727" s="2"/>
      <c r="G727" s="271"/>
      <c r="H727" s="240"/>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c r="AAA727"/>
      <c r="AAB727"/>
      <c r="AAC727"/>
      <c r="AAD727"/>
      <c r="AAE727"/>
      <c r="AAF727"/>
      <c r="AAG727"/>
      <c r="AAH727"/>
      <c r="AAI727"/>
      <c r="AAJ727"/>
      <c r="AAK727"/>
      <c r="AAL727"/>
      <c r="AAM727"/>
      <c r="AAN727"/>
      <c r="AAO727"/>
      <c r="AAP727"/>
      <c r="AAQ727"/>
      <c r="AAR727"/>
      <c r="AAS727"/>
      <c r="AAT727"/>
      <c r="AAU727"/>
      <c r="AAV727"/>
      <c r="AAW727"/>
      <c r="AAX727"/>
      <c r="AAY727"/>
      <c r="AAZ727"/>
      <c r="ABA727"/>
      <c r="ABB727"/>
      <c r="ABC727"/>
      <c r="ABD727"/>
      <c r="ABE727"/>
      <c r="ABF727"/>
      <c r="ABG727"/>
      <c r="ABH727"/>
      <c r="ABI727"/>
      <c r="ABJ727"/>
      <c r="ABK727"/>
      <c r="ABL727"/>
      <c r="ABM727"/>
      <c r="ABN727"/>
      <c r="ABO727"/>
      <c r="ABP727"/>
      <c r="ABQ727"/>
      <c r="ABR727"/>
      <c r="ABS727"/>
      <c r="ABT727"/>
      <c r="ABU727"/>
      <c r="ABV727"/>
      <c r="ABW727"/>
      <c r="ABX727"/>
      <c r="ABY727"/>
      <c r="ABZ727"/>
      <c r="ACA727"/>
      <c r="ACB727"/>
      <c r="ACC727"/>
      <c r="ACD727"/>
      <c r="ACE727"/>
      <c r="ACF727"/>
      <c r="ACG727"/>
      <c r="ACH727"/>
      <c r="ACI727"/>
      <c r="ACJ727"/>
      <c r="ACK727"/>
      <c r="ACL727"/>
      <c r="ACM727"/>
      <c r="ACN727"/>
      <c r="ACO727"/>
      <c r="ACP727"/>
      <c r="ACQ727"/>
      <c r="ACR727"/>
      <c r="ACS727"/>
      <c r="ACT727"/>
      <c r="ACU727"/>
      <c r="ACV727"/>
      <c r="ACW727"/>
      <c r="ACX727"/>
      <c r="ACY727"/>
      <c r="ACZ727"/>
      <c r="ADA727"/>
      <c r="ADB727"/>
      <c r="ADC727"/>
      <c r="ADD727"/>
      <c r="ADE727"/>
      <c r="ADF727"/>
      <c r="ADG727"/>
      <c r="ADH727"/>
      <c r="ADI727"/>
      <c r="ADJ727"/>
      <c r="ADK727"/>
      <c r="ADL727"/>
      <c r="ADM727"/>
      <c r="ADN727"/>
      <c r="ADO727"/>
      <c r="ADP727"/>
      <c r="ADQ727"/>
      <c r="ADR727"/>
      <c r="ADS727"/>
      <c r="ADT727"/>
      <c r="ADU727"/>
      <c r="ADV727"/>
      <c r="ADW727"/>
      <c r="ADX727"/>
      <c r="ADY727"/>
      <c r="ADZ727"/>
      <c r="AEA727"/>
      <c r="AEB727"/>
      <c r="AEC727"/>
      <c r="AED727"/>
      <c r="AEE727"/>
      <c r="AEF727"/>
      <c r="AEG727"/>
      <c r="AEH727"/>
      <c r="AEI727"/>
      <c r="AEJ727"/>
      <c r="AEK727"/>
      <c r="AEL727"/>
      <c r="AEM727"/>
      <c r="AEN727"/>
      <c r="AEO727"/>
      <c r="AEP727"/>
      <c r="AEQ727"/>
      <c r="AER727"/>
      <c r="AES727"/>
      <c r="AET727"/>
      <c r="AEU727"/>
      <c r="AEV727"/>
      <c r="AEW727"/>
      <c r="AEX727"/>
      <c r="AEY727"/>
      <c r="AEZ727"/>
      <c r="AFA727"/>
      <c r="AFB727"/>
      <c r="AFC727"/>
      <c r="AFD727"/>
      <c r="AFE727"/>
      <c r="AFF727"/>
      <c r="AFG727"/>
      <c r="AFH727"/>
      <c r="AFI727"/>
      <c r="AFJ727"/>
      <c r="AFK727"/>
      <c r="AFL727"/>
      <c r="AFM727"/>
      <c r="AFN727"/>
      <c r="AFO727"/>
      <c r="AFP727"/>
      <c r="AFQ727"/>
      <c r="AFR727"/>
      <c r="AFS727"/>
      <c r="AFT727"/>
      <c r="AFU727"/>
      <c r="AFV727"/>
      <c r="AFW727"/>
      <c r="AFX727"/>
      <c r="AFY727"/>
      <c r="AFZ727"/>
      <c r="AGA727"/>
      <c r="AGB727"/>
      <c r="AGC727"/>
      <c r="AGD727"/>
      <c r="AGE727"/>
      <c r="AGF727"/>
      <c r="AGG727"/>
      <c r="AGH727"/>
      <c r="AGI727"/>
      <c r="AGJ727"/>
      <c r="AGK727"/>
      <c r="AGL727"/>
      <c r="AGM727"/>
      <c r="AGN727"/>
      <c r="AGO727"/>
      <c r="AGP727"/>
      <c r="AGQ727"/>
      <c r="AGR727"/>
      <c r="AGS727"/>
      <c r="AGT727"/>
      <c r="AGU727"/>
      <c r="AGV727"/>
      <c r="AGW727"/>
      <c r="AGX727"/>
      <c r="AGY727"/>
      <c r="AGZ727"/>
      <c r="AHA727"/>
      <c r="AHB727"/>
      <c r="AHC727"/>
      <c r="AHD727"/>
      <c r="AHE727"/>
      <c r="AHF727"/>
      <c r="AHG727"/>
      <c r="AHH727"/>
      <c r="AHI727"/>
      <c r="AHJ727"/>
      <c r="AHK727"/>
      <c r="AHL727"/>
      <c r="AHM727"/>
      <c r="AHN727"/>
      <c r="AHO727"/>
      <c r="AHP727"/>
      <c r="AHQ727"/>
      <c r="AHR727"/>
      <c r="AHS727"/>
      <c r="AHT727"/>
      <c r="AHU727"/>
      <c r="AHV727"/>
      <c r="AHW727"/>
      <c r="AHX727"/>
      <c r="AHY727"/>
      <c r="AHZ727"/>
      <c r="AIA727"/>
      <c r="AIB727"/>
      <c r="AIC727"/>
      <c r="AID727"/>
      <c r="AIE727"/>
      <c r="AIF727"/>
      <c r="AIG727"/>
      <c r="AIH727"/>
      <c r="AII727"/>
      <c r="AIJ727"/>
      <c r="AIK727"/>
      <c r="AIL727"/>
      <c r="AIM727"/>
      <c r="AIN727"/>
      <c r="AIO727"/>
      <c r="AIP727"/>
      <c r="AIQ727"/>
      <c r="AIR727"/>
      <c r="AIS727"/>
      <c r="AIT727"/>
      <c r="AIU727"/>
      <c r="AIV727"/>
      <c r="AIW727"/>
      <c r="AIX727"/>
      <c r="AIY727"/>
      <c r="AIZ727"/>
      <c r="AJA727"/>
      <c r="AJB727"/>
      <c r="AJC727"/>
      <c r="AJD727"/>
      <c r="AJE727"/>
      <c r="AJF727"/>
      <c r="AJG727"/>
      <c r="AJH727"/>
      <c r="AJI727"/>
      <c r="AJJ727"/>
      <c r="AJK727"/>
      <c r="AJL727"/>
      <c r="AJM727"/>
      <c r="AJN727"/>
      <c r="AJO727"/>
      <c r="AJP727"/>
      <c r="AJQ727"/>
      <c r="AJR727"/>
      <c r="AJS727"/>
      <c r="AJT727"/>
      <c r="AJU727"/>
      <c r="AJV727"/>
      <c r="AJW727"/>
      <c r="AJX727"/>
      <c r="AJY727"/>
      <c r="AJZ727"/>
      <c r="AKA727"/>
      <c r="AKB727"/>
      <c r="AKC727"/>
      <c r="AKD727"/>
      <c r="AKE727"/>
      <c r="AKF727"/>
      <c r="AKG727"/>
      <c r="AKH727"/>
      <c r="AKI727"/>
      <c r="AKJ727"/>
      <c r="AKK727"/>
      <c r="AKL727"/>
      <c r="AKM727"/>
      <c r="AKN727"/>
      <c r="AKO727"/>
      <c r="AKP727"/>
      <c r="AKQ727"/>
      <c r="AKR727"/>
      <c r="AKS727"/>
      <c r="AKT727"/>
      <c r="AKU727"/>
      <c r="AKV727"/>
      <c r="AKW727"/>
      <c r="AKX727"/>
      <c r="AKY727"/>
      <c r="AKZ727"/>
      <c r="ALA727"/>
      <c r="ALB727"/>
      <c r="ALC727"/>
      <c r="ALD727"/>
      <c r="ALE727"/>
      <c r="ALF727"/>
      <c r="ALG727"/>
      <c r="ALH727"/>
      <c r="ALI727"/>
      <c r="ALJ727"/>
      <c r="ALK727"/>
      <c r="ALL727"/>
      <c r="ALM727"/>
      <c r="ALN727"/>
      <c r="ALO727"/>
      <c r="ALP727"/>
      <c r="ALQ727"/>
      <c r="ALR727"/>
      <c r="ALS727"/>
      <c r="ALT727"/>
      <c r="ALU727"/>
      <c r="ALV727"/>
      <c r="ALW727"/>
      <c r="ALX727"/>
      <c r="ALY727"/>
      <c r="ALZ727"/>
      <c r="AMA727"/>
      <c r="AMB727"/>
      <c r="AMC727"/>
      <c r="AMD727"/>
      <c r="AME727"/>
      <c r="AMF727"/>
      <c r="AMG727"/>
      <c r="AMH727"/>
      <c r="AMI727"/>
      <c r="AMJ727"/>
    </row>
    <row r="728" spans="1:1024" ht="20" customHeight="1" x14ac:dyDescent="0.2">
      <c r="A728"/>
      <c r="B728"/>
      <c r="C728"/>
      <c r="D728"/>
      <c r="E728" s="2"/>
      <c r="F728" s="2"/>
      <c r="G728" s="271"/>
      <c r="H728" s="240"/>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c r="AAA728"/>
      <c r="AAB728"/>
      <c r="AAC728"/>
      <c r="AAD728"/>
      <c r="AAE728"/>
      <c r="AAF728"/>
      <c r="AAG728"/>
      <c r="AAH728"/>
      <c r="AAI728"/>
      <c r="AAJ728"/>
      <c r="AAK728"/>
      <c r="AAL728"/>
      <c r="AAM728"/>
      <c r="AAN728"/>
      <c r="AAO728"/>
      <c r="AAP728"/>
      <c r="AAQ728"/>
      <c r="AAR728"/>
      <c r="AAS728"/>
      <c r="AAT728"/>
      <c r="AAU728"/>
      <c r="AAV728"/>
      <c r="AAW728"/>
      <c r="AAX728"/>
      <c r="AAY728"/>
      <c r="AAZ728"/>
      <c r="ABA728"/>
      <c r="ABB728"/>
      <c r="ABC728"/>
      <c r="ABD728"/>
      <c r="ABE728"/>
      <c r="ABF728"/>
      <c r="ABG728"/>
      <c r="ABH728"/>
      <c r="ABI728"/>
      <c r="ABJ728"/>
      <c r="ABK728"/>
      <c r="ABL728"/>
      <c r="ABM728"/>
      <c r="ABN728"/>
      <c r="ABO728"/>
      <c r="ABP728"/>
      <c r="ABQ728"/>
      <c r="ABR728"/>
      <c r="ABS728"/>
      <c r="ABT728"/>
      <c r="ABU728"/>
      <c r="ABV728"/>
      <c r="ABW728"/>
      <c r="ABX728"/>
      <c r="ABY728"/>
      <c r="ABZ728"/>
      <c r="ACA728"/>
      <c r="ACB728"/>
      <c r="ACC728"/>
      <c r="ACD728"/>
      <c r="ACE728"/>
      <c r="ACF728"/>
      <c r="ACG728"/>
      <c r="ACH728"/>
      <c r="ACI728"/>
      <c r="ACJ728"/>
      <c r="ACK728"/>
      <c r="ACL728"/>
      <c r="ACM728"/>
      <c r="ACN728"/>
      <c r="ACO728"/>
      <c r="ACP728"/>
      <c r="ACQ728"/>
      <c r="ACR728"/>
      <c r="ACS728"/>
      <c r="ACT728"/>
      <c r="ACU728"/>
      <c r="ACV728"/>
      <c r="ACW728"/>
      <c r="ACX728"/>
      <c r="ACY728"/>
      <c r="ACZ728"/>
      <c r="ADA728"/>
      <c r="ADB728"/>
      <c r="ADC728"/>
      <c r="ADD728"/>
      <c r="ADE728"/>
      <c r="ADF728"/>
      <c r="ADG728"/>
      <c r="ADH728"/>
      <c r="ADI728"/>
      <c r="ADJ728"/>
      <c r="ADK728"/>
      <c r="ADL728"/>
      <c r="ADM728"/>
      <c r="ADN728"/>
      <c r="ADO728"/>
      <c r="ADP728"/>
      <c r="ADQ728"/>
      <c r="ADR728"/>
      <c r="ADS728"/>
      <c r="ADT728"/>
      <c r="ADU728"/>
      <c r="ADV728"/>
      <c r="ADW728"/>
      <c r="ADX728"/>
      <c r="ADY728"/>
      <c r="ADZ728"/>
      <c r="AEA728"/>
      <c r="AEB728"/>
      <c r="AEC728"/>
      <c r="AED728"/>
      <c r="AEE728"/>
      <c r="AEF728"/>
      <c r="AEG728"/>
      <c r="AEH728"/>
      <c r="AEI728"/>
      <c r="AEJ728"/>
      <c r="AEK728"/>
      <c r="AEL728"/>
      <c r="AEM728"/>
      <c r="AEN728"/>
      <c r="AEO728"/>
      <c r="AEP728"/>
      <c r="AEQ728"/>
      <c r="AER728"/>
      <c r="AES728"/>
      <c r="AET728"/>
      <c r="AEU728"/>
      <c r="AEV728"/>
      <c r="AEW728"/>
      <c r="AEX728"/>
      <c r="AEY728"/>
      <c r="AEZ728"/>
      <c r="AFA728"/>
      <c r="AFB728"/>
      <c r="AFC728"/>
      <c r="AFD728"/>
      <c r="AFE728"/>
      <c r="AFF728"/>
      <c r="AFG728"/>
      <c r="AFH728"/>
      <c r="AFI728"/>
      <c r="AFJ728"/>
      <c r="AFK728"/>
      <c r="AFL728"/>
      <c r="AFM728"/>
      <c r="AFN728"/>
      <c r="AFO728"/>
      <c r="AFP728"/>
      <c r="AFQ728"/>
      <c r="AFR728"/>
      <c r="AFS728"/>
      <c r="AFT728"/>
      <c r="AFU728"/>
      <c r="AFV728"/>
      <c r="AFW728"/>
      <c r="AFX728"/>
      <c r="AFY728"/>
      <c r="AFZ728"/>
      <c r="AGA728"/>
      <c r="AGB728"/>
      <c r="AGC728"/>
      <c r="AGD728"/>
      <c r="AGE728"/>
      <c r="AGF728"/>
      <c r="AGG728"/>
      <c r="AGH728"/>
      <c r="AGI728"/>
      <c r="AGJ728"/>
      <c r="AGK728"/>
      <c r="AGL728"/>
      <c r="AGM728"/>
      <c r="AGN728"/>
      <c r="AGO728"/>
      <c r="AGP728"/>
      <c r="AGQ728"/>
      <c r="AGR728"/>
      <c r="AGS728"/>
      <c r="AGT728"/>
      <c r="AGU728"/>
      <c r="AGV728"/>
      <c r="AGW728"/>
      <c r="AGX728"/>
      <c r="AGY728"/>
      <c r="AGZ728"/>
      <c r="AHA728"/>
      <c r="AHB728"/>
      <c r="AHC728"/>
      <c r="AHD728"/>
      <c r="AHE728"/>
      <c r="AHF728"/>
      <c r="AHG728"/>
      <c r="AHH728"/>
      <c r="AHI728"/>
      <c r="AHJ728"/>
      <c r="AHK728"/>
      <c r="AHL728"/>
      <c r="AHM728"/>
      <c r="AHN728"/>
      <c r="AHO728"/>
      <c r="AHP728"/>
      <c r="AHQ728"/>
      <c r="AHR728"/>
      <c r="AHS728"/>
      <c r="AHT728"/>
      <c r="AHU728"/>
      <c r="AHV728"/>
      <c r="AHW728"/>
      <c r="AHX728"/>
      <c r="AHY728"/>
      <c r="AHZ728"/>
      <c r="AIA728"/>
      <c r="AIB728"/>
      <c r="AIC728"/>
      <c r="AID728"/>
      <c r="AIE728"/>
      <c r="AIF728"/>
      <c r="AIG728"/>
      <c r="AIH728"/>
      <c r="AII728"/>
      <c r="AIJ728"/>
      <c r="AIK728"/>
      <c r="AIL728"/>
      <c r="AIM728"/>
      <c r="AIN728"/>
      <c r="AIO728"/>
      <c r="AIP728"/>
      <c r="AIQ728"/>
      <c r="AIR728"/>
      <c r="AIS728"/>
      <c r="AIT728"/>
      <c r="AIU728"/>
      <c r="AIV728"/>
      <c r="AIW728"/>
      <c r="AIX728"/>
      <c r="AIY728"/>
      <c r="AIZ728"/>
      <c r="AJA728"/>
      <c r="AJB728"/>
      <c r="AJC728"/>
      <c r="AJD728"/>
      <c r="AJE728"/>
      <c r="AJF728"/>
      <c r="AJG728"/>
      <c r="AJH728"/>
      <c r="AJI728"/>
      <c r="AJJ728"/>
      <c r="AJK728"/>
      <c r="AJL728"/>
      <c r="AJM728"/>
      <c r="AJN728"/>
      <c r="AJO728"/>
      <c r="AJP728"/>
      <c r="AJQ728"/>
      <c r="AJR728"/>
      <c r="AJS728"/>
      <c r="AJT728"/>
      <c r="AJU728"/>
      <c r="AJV728"/>
      <c r="AJW728"/>
      <c r="AJX728"/>
      <c r="AJY728"/>
      <c r="AJZ728"/>
      <c r="AKA728"/>
      <c r="AKB728"/>
      <c r="AKC728"/>
      <c r="AKD728"/>
      <c r="AKE728"/>
      <c r="AKF728"/>
      <c r="AKG728"/>
      <c r="AKH728"/>
      <c r="AKI728"/>
      <c r="AKJ728"/>
      <c r="AKK728"/>
      <c r="AKL728"/>
      <c r="AKM728"/>
      <c r="AKN728"/>
      <c r="AKO728"/>
      <c r="AKP728"/>
      <c r="AKQ728"/>
      <c r="AKR728"/>
      <c r="AKS728"/>
      <c r="AKT728"/>
      <c r="AKU728"/>
      <c r="AKV728"/>
      <c r="AKW728"/>
      <c r="AKX728"/>
      <c r="AKY728"/>
      <c r="AKZ728"/>
      <c r="ALA728"/>
      <c r="ALB728"/>
      <c r="ALC728"/>
      <c r="ALD728"/>
      <c r="ALE728"/>
      <c r="ALF728"/>
      <c r="ALG728"/>
      <c r="ALH728"/>
      <c r="ALI728"/>
      <c r="ALJ728"/>
      <c r="ALK728"/>
      <c r="ALL728"/>
      <c r="ALM728"/>
      <c r="ALN728"/>
      <c r="ALO728"/>
      <c r="ALP728"/>
      <c r="ALQ728"/>
      <c r="ALR728"/>
      <c r="ALS728"/>
      <c r="ALT728"/>
      <c r="ALU728"/>
      <c r="ALV728"/>
      <c r="ALW728"/>
      <c r="ALX728"/>
      <c r="ALY728"/>
      <c r="ALZ728"/>
      <c r="AMA728"/>
      <c r="AMB728"/>
      <c r="AMC728"/>
      <c r="AMD728"/>
      <c r="AME728"/>
      <c r="AMF728"/>
      <c r="AMG728"/>
      <c r="AMH728"/>
      <c r="AMI728"/>
      <c r="AMJ728"/>
    </row>
    <row r="729" spans="1:1024" ht="20" customHeight="1" x14ac:dyDescent="0.2">
      <c r="A729"/>
      <c r="B729"/>
      <c r="C729"/>
      <c r="D729"/>
      <c r="E729" s="2"/>
      <c r="F729" s="2"/>
      <c r="G729" s="271"/>
      <c r="H729" s="240"/>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c r="AAA729"/>
      <c r="AAB729"/>
      <c r="AAC729"/>
      <c r="AAD729"/>
      <c r="AAE729"/>
      <c r="AAF729"/>
      <c r="AAG729"/>
      <c r="AAH729"/>
      <c r="AAI729"/>
      <c r="AAJ729"/>
      <c r="AAK729"/>
      <c r="AAL729"/>
      <c r="AAM729"/>
      <c r="AAN729"/>
      <c r="AAO729"/>
      <c r="AAP729"/>
      <c r="AAQ729"/>
      <c r="AAR729"/>
      <c r="AAS729"/>
      <c r="AAT729"/>
      <c r="AAU729"/>
      <c r="AAV729"/>
      <c r="AAW729"/>
      <c r="AAX729"/>
      <c r="AAY729"/>
      <c r="AAZ729"/>
      <c r="ABA729"/>
      <c r="ABB729"/>
      <c r="ABC729"/>
      <c r="ABD729"/>
      <c r="ABE729"/>
      <c r="ABF729"/>
      <c r="ABG729"/>
      <c r="ABH729"/>
      <c r="ABI729"/>
      <c r="ABJ729"/>
      <c r="ABK729"/>
      <c r="ABL729"/>
      <c r="ABM729"/>
      <c r="ABN729"/>
      <c r="ABO729"/>
      <c r="ABP729"/>
      <c r="ABQ729"/>
      <c r="ABR729"/>
      <c r="ABS729"/>
      <c r="ABT729"/>
      <c r="ABU729"/>
      <c r="ABV729"/>
      <c r="ABW729"/>
      <c r="ABX729"/>
      <c r="ABY729"/>
      <c r="ABZ729"/>
      <c r="ACA729"/>
      <c r="ACB729"/>
      <c r="ACC729"/>
      <c r="ACD729"/>
      <c r="ACE729"/>
      <c r="ACF729"/>
      <c r="ACG729"/>
      <c r="ACH729"/>
      <c r="ACI729"/>
      <c r="ACJ729"/>
      <c r="ACK729"/>
      <c r="ACL729"/>
      <c r="ACM729"/>
      <c r="ACN729"/>
      <c r="ACO729"/>
      <c r="ACP729"/>
      <c r="ACQ729"/>
      <c r="ACR729"/>
      <c r="ACS729"/>
      <c r="ACT729"/>
      <c r="ACU729"/>
      <c r="ACV729"/>
      <c r="ACW729"/>
      <c r="ACX729"/>
      <c r="ACY729"/>
      <c r="ACZ729"/>
      <c r="ADA729"/>
      <c r="ADB729"/>
      <c r="ADC729"/>
      <c r="ADD729"/>
      <c r="ADE729"/>
      <c r="ADF729"/>
      <c r="ADG729"/>
      <c r="ADH729"/>
      <c r="ADI729"/>
      <c r="ADJ729"/>
      <c r="ADK729"/>
      <c r="ADL729"/>
      <c r="ADM729"/>
      <c r="ADN729"/>
      <c r="ADO729"/>
      <c r="ADP729"/>
      <c r="ADQ729"/>
      <c r="ADR729"/>
      <c r="ADS729"/>
      <c r="ADT729"/>
      <c r="ADU729"/>
      <c r="ADV729"/>
      <c r="ADW729"/>
      <c r="ADX729"/>
      <c r="ADY729"/>
      <c r="ADZ729"/>
      <c r="AEA729"/>
      <c r="AEB729"/>
      <c r="AEC729"/>
      <c r="AED729"/>
      <c r="AEE729"/>
      <c r="AEF729"/>
      <c r="AEG729"/>
      <c r="AEH729"/>
      <c r="AEI729"/>
      <c r="AEJ729"/>
      <c r="AEK729"/>
      <c r="AEL729"/>
      <c r="AEM729"/>
      <c r="AEN729"/>
      <c r="AEO729"/>
      <c r="AEP729"/>
      <c r="AEQ729"/>
      <c r="AER729"/>
      <c r="AES729"/>
      <c r="AET729"/>
      <c r="AEU729"/>
      <c r="AEV729"/>
      <c r="AEW729"/>
      <c r="AEX729"/>
      <c r="AEY729"/>
      <c r="AEZ729"/>
      <c r="AFA729"/>
      <c r="AFB729"/>
      <c r="AFC729"/>
      <c r="AFD729"/>
      <c r="AFE729"/>
      <c r="AFF729"/>
      <c r="AFG729"/>
      <c r="AFH729"/>
      <c r="AFI729"/>
      <c r="AFJ729"/>
      <c r="AFK729"/>
      <c r="AFL729"/>
      <c r="AFM729"/>
      <c r="AFN729"/>
      <c r="AFO729"/>
      <c r="AFP729"/>
      <c r="AFQ729"/>
      <c r="AFR729"/>
      <c r="AFS729"/>
      <c r="AFT729"/>
      <c r="AFU729"/>
      <c r="AFV729"/>
      <c r="AFW729"/>
      <c r="AFX729"/>
      <c r="AFY729"/>
      <c r="AFZ729"/>
      <c r="AGA729"/>
      <c r="AGB729"/>
      <c r="AGC729"/>
      <c r="AGD729"/>
      <c r="AGE729"/>
      <c r="AGF729"/>
      <c r="AGG729"/>
      <c r="AGH729"/>
      <c r="AGI729"/>
      <c r="AGJ729"/>
      <c r="AGK729"/>
      <c r="AGL729"/>
      <c r="AGM729"/>
      <c r="AGN729"/>
      <c r="AGO729"/>
      <c r="AGP729"/>
      <c r="AGQ729"/>
      <c r="AGR729"/>
      <c r="AGS729"/>
      <c r="AGT729"/>
      <c r="AGU729"/>
      <c r="AGV729"/>
      <c r="AGW729"/>
      <c r="AGX729"/>
      <c r="AGY729"/>
      <c r="AGZ729"/>
      <c r="AHA729"/>
      <c r="AHB729"/>
      <c r="AHC729"/>
      <c r="AHD729"/>
      <c r="AHE729"/>
      <c r="AHF729"/>
      <c r="AHG729"/>
      <c r="AHH729"/>
      <c r="AHI729"/>
      <c r="AHJ729"/>
      <c r="AHK729"/>
      <c r="AHL729"/>
      <c r="AHM729"/>
      <c r="AHN729"/>
      <c r="AHO729"/>
      <c r="AHP729"/>
      <c r="AHQ729"/>
      <c r="AHR729"/>
      <c r="AHS729"/>
      <c r="AHT729"/>
      <c r="AHU729"/>
      <c r="AHV729"/>
      <c r="AHW729"/>
      <c r="AHX729"/>
      <c r="AHY729"/>
      <c r="AHZ729"/>
      <c r="AIA729"/>
      <c r="AIB729"/>
      <c r="AIC729"/>
      <c r="AID729"/>
      <c r="AIE729"/>
      <c r="AIF729"/>
      <c r="AIG729"/>
      <c r="AIH729"/>
      <c r="AII729"/>
      <c r="AIJ729"/>
      <c r="AIK729"/>
      <c r="AIL729"/>
      <c r="AIM729"/>
      <c r="AIN729"/>
      <c r="AIO729"/>
      <c r="AIP729"/>
      <c r="AIQ729"/>
      <c r="AIR729"/>
      <c r="AIS729"/>
      <c r="AIT729"/>
      <c r="AIU729"/>
      <c r="AIV729"/>
      <c r="AIW729"/>
      <c r="AIX729"/>
      <c r="AIY729"/>
      <c r="AIZ729"/>
      <c r="AJA729"/>
      <c r="AJB729"/>
      <c r="AJC729"/>
      <c r="AJD729"/>
      <c r="AJE729"/>
      <c r="AJF729"/>
      <c r="AJG729"/>
      <c r="AJH729"/>
      <c r="AJI729"/>
      <c r="AJJ729"/>
      <c r="AJK729"/>
      <c r="AJL729"/>
      <c r="AJM729"/>
      <c r="AJN729"/>
      <c r="AJO729"/>
      <c r="AJP729"/>
      <c r="AJQ729"/>
      <c r="AJR729"/>
      <c r="AJS729"/>
      <c r="AJT729"/>
      <c r="AJU729"/>
      <c r="AJV729"/>
      <c r="AJW729"/>
      <c r="AJX729"/>
      <c r="AJY729"/>
      <c r="AJZ729"/>
      <c r="AKA729"/>
      <c r="AKB729"/>
      <c r="AKC729"/>
      <c r="AKD729"/>
      <c r="AKE729"/>
      <c r="AKF729"/>
      <c r="AKG729"/>
      <c r="AKH729"/>
      <c r="AKI729"/>
      <c r="AKJ729"/>
      <c r="AKK729"/>
      <c r="AKL729"/>
      <c r="AKM729"/>
      <c r="AKN729"/>
      <c r="AKO729"/>
      <c r="AKP729"/>
      <c r="AKQ729"/>
      <c r="AKR729"/>
      <c r="AKS729"/>
      <c r="AKT729"/>
      <c r="AKU729"/>
      <c r="AKV729"/>
      <c r="AKW729"/>
      <c r="AKX729"/>
      <c r="AKY729"/>
      <c r="AKZ729"/>
      <c r="ALA729"/>
      <c r="ALB729"/>
      <c r="ALC729"/>
      <c r="ALD729"/>
      <c r="ALE729"/>
      <c r="ALF729"/>
      <c r="ALG729"/>
      <c r="ALH729"/>
      <c r="ALI729"/>
      <c r="ALJ729"/>
      <c r="ALK729"/>
      <c r="ALL729"/>
      <c r="ALM729"/>
      <c r="ALN729"/>
      <c r="ALO729"/>
      <c r="ALP729"/>
      <c r="ALQ729"/>
      <c r="ALR729"/>
      <c r="ALS729"/>
      <c r="ALT729"/>
      <c r="ALU729"/>
      <c r="ALV729"/>
      <c r="ALW729"/>
      <c r="ALX729"/>
      <c r="ALY729"/>
      <c r="ALZ729"/>
      <c r="AMA729"/>
      <c r="AMB729"/>
      <c r="AMC729"/>
      <c r="AMD729"/>
      <c r="AME729"/>
      <c r="AMF729"/>
      <c r="AMG729"/>
      <c r="AMH729"/>
      <c r="AMI729"/>
      <c r="AMJ729"/>
    </row>
    <row r="730" spans="1:1024" ht="20" customHeight="1" x14ac:dyDescent="0.2">
      <c r="A730"/>
      <c r="B730"/>
      <c r="C730"/>
      <c r="D730"/>
      <c r="E730" s="2"/>
      <c r="F730" s="2"/>
      <c r="G730" s="271"/>
      <c r="H730" s="24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c r="AAA730"/>
      <c r="AAB730"/>
      <c r="AAC730"/>
      <c r="AAD730"/>
      <c r="AAE730"/>
      <c r="AAF730"/>
      <c r="AAG730"/>
      <c r="AAH730"/>
      <c r="AAI730"/>
      <c r="AAJ730"/>
      <c r="AAK730"/>
      <c r="AAL730"/>
      <c r="AAM730"/>
      <c r="AAN730"/>
      <c r="AAO730"/>
      <c r="AAP730"/>
      <c r="AAQ730"/>
      <c r="AAR730"/>
      <c r="AAS730"/>
      <c r="AAT730"/>
      <c r="AAU730"/>
      <c r="AAV730"/>
      <c r="AAW730"/>
      <c r="AAX730"/>
      <c r="AAY730"/>
      <c r="AAZ730"/>
      <c r="ABA730"/>
      <c r="ABB730"/>
      <c r="ABC730"/>
      <c r="ABD730"/>
      <c r="ABE730"/>
      <c r="ABF730"/>
      <c r="ABG730"/>
      <c r="ABH730"/>
      <c r="ABI730"/>
      <c r="ABJ730"/>
      <c r="ABK730"/>
      <c r="ABL730"/>
      <c r="ABM730"/>
      <c r="ABN730"/>
      <c r="ABO730"/>
      <c r="ABP730"/>
      <c r="ABQ730"/>
      <c r="ABR730"/>
      <c r="ABS730"/>
      <c r="ABT730"/>
      <c r="ABU730"/>
      <c r="ABV730"/>
      <c r="ABW730"/>
      <c r="ABX730"/>
      <c r="ABY730"/>
      <c r="ABZ730"/>
      <c r="ACA730"/>
      <c r="ACB730"/>
      <c r="ACC730"/>
      <c r="ACD730"/>
      <c r="ACE730"/>
      <c r="ACF730"/>
      <c r="ACG730"/>
      <c r="ACH730"/>
      <c r="ACI730"/>
      <c r="ACJ730"/>
      <c r="ACK730"/>
      <c r="ACL730"/>
      <c r="ACM730"/>
      <c r="ACN730"/>
      <c r="ACO730"/>
      <c r="ACP730"/>
      <c r="ACQ730"/>
      <c r="ACR730"/>
      <c r="ACS730"/>
      <c r="ACT730"/>
      <c r="ACU730"/>
      <c r="ACV730"/>
      <c r="ACW730"/>
      <c r="ACX730"/>
      <c r="ACY730"/>
      <c r="ACZ730"/>
      <c r="ADA730"/>
      <c r="ADB730"/>
      <c r="ADC730"/>
      <c r="ADD730"/>
      <c r="ADE730"/>
      <c r="ADF730"/>
      <c r="ADG730"/>
      <c r="ADH730"/>
      <c r="ADI730"/>
      <c r="ADJ730"/>
      <c r="ADK730"/>
      <c r="ADL730"/>
      <c r="ADM730"/>
      <c r="ADN730"/>
      <c r="ADO730"/>
      <c r="ADP730"/>
      <c r="ADQ730"/>
      <c r="ADR730"/>
      <c r="ADS730"/>
      <c r="ADT730"/>
      <c r="ADU730"/>
      <c r="ADV730"/>
      <c r="ADW730"/>
      <c r="ADX730"/>
      <c r="ADY730"/>
      <c r="ADZ730"/>
      <c r="AEA730"/>
      <c r="AEB730"/>
      <c r="AEC730"/>
      <c r="AED730"/>
      <c r="AEE730"/>
      <c r="AEF730"/>
      <c r="AEG730"/>
      <c r="AEH730"/>
      <c r="AEI730"/>
      <c r="AEJ730"/>
      <c r="AEK730"/>
      <c r="AEL730"/>
      <c r="AEM730"/>
      <c r="AEN730"/>
      <c r="AEO730"/>
      <c r="AEP730"/>
      <c r="AEQ730"/>
      <c r="AER730"/>
      <c r="AES730"/>
      <c r="AET730"/>
      <c r="AEU730"/>
      <c r="AEV730"/>
      <c r="AEW730"/>
      <c r="AEX730"/>
      <c r="AEY730"/>
      <c r="AEZ730"/>
      <c r="AFA730"/>
      <c r="AFB730"/>
      <c r="AFC730"/>
      <c r="AFD730"/>
      <c r="AFE730"/>
      <c r="AFF730"/>
      <c r="AFG730"/>
      <c r="AFH730"/>
      <c r="AFI730"/>
      <c r="AFJ730"/>
      <c r="AFK730"/>
      <c r="AFL730"/>
      <c r="AFM730"/>
      <c r="AFN730"/>
      <c r="AFO730"/>
      <c r="AFP730"/>
      <c r="AFQ730"/>
      <c r="AFR730"/>
      <c r="AFS730"/>
      <c r="AFT730"/>
      <c r="AFU730"/>
      <c r="AFV730"/>
      <c r="AFW730"/>
      <c r="AFX730"/>
      <c r="AFY730"/>
      <c r="AFZ730"/>
      <c r="AGA730"/>
      <c r="AGB730"/>
      <c r="AGC730"/>
      <c r="AGD730"/>
      <c r="AGE730"/>
      <c r="AGF730"/>
      <c r="AGG730"/>
      <c r="AGH730"/>
      <c r="AGI730"/>
      <c r="AGJ730"/>
      <c r="AGK730"/>
      <c r="AGL730"/>
      <c r="AGM730"/>
      <c r="AGN730"/>
      <c r="AGO730"/>
      <c r="AGP730"/>
      <c r="AGQ730"/>
      <c r="AGR730"/>
      <c r="AGS730"/>
      <c r="AGT730"/>
      <c r="AGU730"/>
      <c r="AGV730"/>
      <c r="AGW730"/>
      <c r="AGX730"/>
      <c r="AGY730"/>
      <c r="AGZ730"/>
      <c r="AHA730"/>
      <c r="AHB730"/>
      <c r="AHC730"/>
      <c r="AHD730"/>
      <c r="AHE730"/>
      <c r="AHF730"/>
      <c r="AHG730"/>
      <c r="AHH730"/>
      <c r="AHI730"/>
      <c r="AHJ730"/>
      <c r="AHK730"/>
      <c r="AHL730"/>
      <c r="AHM730"/>
      <c r="AHN730"/>
      <c r="AHO730"/>
      <c r="AHP730"/>
      <c r="AHQ730"/>
      <c r="AHR730"/>
      <c r="AHS730"/>
      <c r="AHT730"/>
      <c r="AHU730"/>
      <c r="AHV730"/>
      <c r="AHW730"/>
      <c r="AHX730"/>
      <c r="AHY730"/>
      <c r="AHZ730"/>
      <c r="AIA730"/>
      <c r="AIB730"/>
      <c r="AIC730"/>
      <c r="AID730"/>
      <c r="AIE730"/>
      <c r="AIF730"/>
      <c r="AIG730"/>
      <c r="AIH730"/>
      <c r="AII730"/>
      <c r="AIJ730"/>
      <c r="AIK730"/>
      <c r="AIL730"/>
      <c r="AIM730"/>
      <c r="AIN730"/>
      <c r="AIO730"/>
      <c r="AIP730"/>
      <c r="AIQ730"/>
      <c r="AIR730"/>
      <c r="AIS730"/>
      <c r="AIT730"/>
      <c r="AIU730"/>
      <c r="AIV730"/>
      <c r="AIW730"/>
      <c r="AIX730"/>
      <c r="AIY730"/>
      <c r="AIZ730"/>
      <c r="AJA730"/>
      <c r="AJB730"/>
      <c r="AJC730"/>
      <c r="AJD730"/>
      <c r="AJE730"/>
      <c r="AJF730"/>
      <c r="AJG730"/>
      <c r="AJH730"/>
      <c r="AJI730"/>
      <c r="AJJ730"/>
      <c r="AJK730"/>
      <c r="AJL730"/>
      <c r="AJM730"/>
      <c r="AJN730"/>
      <c r="AJO730"/>
      <c r="AJP730"/>
      <c r="AJQ730"/>
      <c r="AJR730"/>
      <c r="AJS730"/>
      <c r="AJT730"/>
      <c r="AJU730"/>
      <c r="AJV730"/>
      <c r="AJW730"/>
      <c r="AJX730"/>
      <c r="AJY730"/>
      <c r="AJZ730"/>
      <c r="AKA730"/>
      <c r="AKB730"/>
      <c r="AKC730"/>
      <c r="AKD730"/>
      <c r="AKE730"/>
      <c r="AKF730"/>
      <c r="AKG730"/>
      <c r="AKH730"/>
      <c r="AKI730"/>
      <c r="AKJ730"/>
      <c r="AKK730"/>
      <c r="AKL730"/>
      <c r="AKM730"/>
      <c r="AKN730"/>
      <c r="AKO730"/>
      <c r="AKP730"/>
      <c r="AKQ730"/>
      <c r="AKR730"/>
      <c r="AKS730"/>
      <c r="AKT730"/>
      <c r="AKU730"/>
      <c r="AKV730"/>
      <c r="AKW730"/>
      <c r="AKX730"/>
      <c r="AKY730"/>
      <c r="AKZ730"/>
      <c r="ALA730"/>
      <c r="ALB730"/>
      <c r="ALC730"/>
      <c r="ALD730"/>
      <c r="ALE730"/>
      <c r="ALF730"/>
      <c r="ALG730"/>
      <c r="ALH730"/>
      <c r="ALI730"/>
      <c r="ALJ730"/>
      <c r="ALK730"/>
      <c r="ALL730"/>
      <c r="ALM730"/>
      <c r="ALN730"/>
      <c r="ALO730"/>
      <c r="ALP730"/>
      <c r="ALQ730"/>
      <c r="ALR730"/>
      <c r="ALS730"/>
      <c r="ALT730"/>
      <c r="ALU730"/>
      <c r="ALV730"/>
      <c r="ALW730"/>
      <c r="ALX730"/>
      <c r="ALY730"/>
      <c r="ALZ730"/>
      <c r="AMA730"/>
      <c r="AMB730"/>
      <c r="AMC730"/>
      <c r="AMD730"/>
      <c r="AME730"/>
      <c r="AMF730"/>
      <c r="AMG730"/>
      <c r="AMH730"/>
      <c r="AMI730"/>
      <c r="AMJ730"/>
    </row>
    <row r="731" spans="1:1024" ht="20" customHeight="1" x14ac:dyDescent="0.2">
      <c r="A731"/>
      <c r="B731"/>
      <c r="C731"/>
      <c r="D731"/>
      <c r="E731" s="2"/>
      <c r="F731" s="2"/>
      <c r="G731" s="271"/>
      <c r="H731" s="240"/>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c r="AAA731"/>
      <c r="AAB731"/>
      <c r="AAC731"/>
      <c r="AAD731"/>
      <c r="AAE731"/>
      <c r="AAF731"/>
      <c r="AAG731"/>
      <c r="AAH731"/>
      <c r="AAI731"/>
      <c r="AAJ731"/>
      <c r="AAK731"/>
      <c r="AAL731"/>
      <c r="AAM731"/>
      <c r="AAN731"/>
      <c r="AAO731"/>
      <c r="AAP731"/>
      <c r="AAQ731"/>
      <c r="AAR731"/>
      <c r="AAS731"/>
      <c r="AAT731"/>
      <c r="AAU731"/>
      <c r="AAV731"/>
      <c r="AAW731"/>
      <c r="AAX731"/>
      <c r="AAY731"/>
      <c r="AAZ731"/>
      <c r="ABA731"/>
      <c r="ABB731"/>
      <c r="ABC731"/>
      <c r="ABD731"/>
      <c r="ABE731"/>
      <c r="ABF731"/>
      <c r="ABG731"/>
      <c r="ABH731"/>
      <c r="ABI731"/>
      <c r="ABJ731"/>
      <c r="ABK731"/>
      <c r="ABL731"/>
      <c r="ABM731"/>
      <c r="ABN731"/>
      <c r="ABO731"/>
      <c r="ABP731"/>
      <c r="ABQ731"/>
      <c r="ABR731"/>
      <c r="ABS731"/>
      <c r="ABT731"/>
      <c r="ABU731"/>
      <c r="ABV731"/>
      <c r="ABW731"/>
      <c r="ABX731"/>
      <c r="ABY731"/>
      <c r="ABZ731"/>
      <c r="ACA731"/>
      <c r="ACB731"/>
      <c r="ACC731"/>
      <c r="ACD731"/>
      <c r="ACE731"/>
      <c r="ACF731"/>
      <c r="ACG731"/>
      <c r="ACH731"/>
      <c r="ACI731"/>
      <c r="ACJ731"/>
      <c r="ACK731"/>
      <c r="ACL731"/>
      <c r="ACM731"/>
      <c r="ACN731"/>
      <c r="ACO731"/>
      <c r="ACP731"/>
      <c r="ACQ731"/>
      <c r="ACR731"/>
      <c r="ACS731"/>
      <c r="ACT731"/>
      <c r="ACU731"/>
      <c r="ACV731"/>
      <c r="ACW731"/>
      <c r="ACX731"/>
      <c r="ACY731"/>
      <c r="ACZ731"/>
      <c r="ADA731"/>
      <c r="ADB731"/>
      <c r="ADC731"/>
      <c r="ADD731"/>
      <c r="ADE731"/>
      <c r="ADF731"/>
      <c r="ADG731"/>
      <c r="ADH731"/>
      <c r="ADI731"/>
      <c r="ADJ731"/>
      <c r="ADK731"/>
      <c r="ADL731"/>
      <c r="ADM731"/>
      <c r="ADN731"/>
      <c r="ADO731"/>
      <c r="ADP731"/>
      <c r="ADQ731"/>
      <c r="ADR731"/>
      <c r="ADS731"/>
      <c r="ADT731"/>
      <c r="ADU731"/>
      <c r="ADV731"/>
      <c r="ADW731"/>
      <c r="ADX731"/>
      <c r="ADY731"/>
      <c r="ADZ731"/>
      <c r="AEA731"/>
      <c r="AEB731"/>
      <c r="AEC731"/>
      <c r="AED731"/>
      <c r="AEE731"/>
      <c r="AEF731"/>
      <c r="AEG731"/>
      <c r="AEH731"/>
      <c r="AEI731"/>
      <c r="AEJ731"/>
      <c r="AEK731"/>
      <c r="AEL731"/>
      <c r="AEM731"/>
      <c r="AEN731"/>
      <c r="AEO731"/>
      <c r="AEP731"/>
      <c r="AEQ731"/>
      <c r="AER731"/>
      <c r="AES731"/>
      <c r="AET731"/>
      <c r="AEU731"/>
      <c r="AEV731"/>
      <c r="AEW731"/>
      <c r="AEX731"/>
      <c r="AEY731"/>
      <c r="AEZ731"/>
      <c r="AFA731"/>
      <c r="AFB731"/>
      <c r="AFC731"/>
      <c r="AFD731"/>
      <c r="AFE731"/>
      <c r="AFF731"/>
      <c r="AFG731"/>
      <c r="AFH731"/>
      <c r="AFI731"/>
      <c r="AFJ731"/>
      <c r="AFK731"/>
      <c r="AFL731"/>
      <c r="AFM731"/>
      <c r="AFN731"/>
      <c r="AFO731"/>
      <c r="AFP731"/>
      <c r="AFQ731"/>
      <c r="AFR731"/>
      <c r="AFS731"/>
      <c r="AFT731"/>
      <c r="AFU731"/>
      <c r="AFV731"/>
      <c r="AFW731"/>
      <c r="AFX731"/>
      <c r="AFY731"/>
      <c r="AFZ731"/>
      <c r="AGA731"/>
      <c r="AGB731"/>
      <c r="AGC731"/>
      <c r="AGD731"/>
      <c r="AGE731"/>
      <c r="AGF731"/>
      <c r="AGG731"/>
      <c r="AGH731"/>
      <c r="AGI731"/>
      <c r="AGJ731"/>
      <c r="AGK731"/>
      <c r="AGL731"/>
      <c r="AGM731"/>
      <c r="AGN731"/>
      <c r="AGO731"/>
      <c r="AGP731"/>
      <c r="AGQ731"/>
      <c r="AGR731"/>
      <c r="AGS731"/>
      <c r="AGT731"/>
      <c r="AGU731"/>
      <c r="AGV731"/>
      <c r="AGW731"/>
      <c r="AGX731"/>
      <c r="AGY731"/>
      <c r="AGZ731"/>
      <c r="AHA731"/>
      <c r="AHB731"/>
      <c r="AHC731"/>
      <c r="AHD731"/>
      <c r="AHE731"/>
      <c r="AHF731"/>
      <c r="AHG731"/>
      <c r="AHH731"/>
      <c r="AHI731"/>
      <c r="AHJ731"/>
      <c r="AHK731"/>
      <c r="AHL731"/>
      <c r="AHM731"/>
      <c r="AHN731"/>
      <c r="AHO731"/>
      <c r="AHP731"/>
      <c r="AHQ731"/>
      <c r="AHR731"/>
      <c r="AHS731"/>
      <c r="AHT731"/>
      <c r="AHU731"/>
      <c r="AHV731"/>
      <c r="AHW731"/>
      <c r="AHX731"/>
      <c r="AHY731"/>
      <c r="AHZ731"/>
      <c r="AIA731"/>
      <c r="AIB731"/>
      <c r="AIC731"/>
      <c r="AID731"/>
      <c r="AIE731"/>
      <c r="AIF731"/>
      <c r="AIG731"/>
      <c r="AIH731"/>
      <c r="AII731"/>
      <c r="AIJ731"/>
      <c r="AIK731"/>
      <c r="AIL731"/>
      <c r="AIM731"/>
      <c r="AIN731"/>
      <c r="AIO731"/>
      <c r="AIP731"/>
      <c r="AIQ731"/>
      <c r="AIR731"/>
      <c r="AIS731"/>
      <c r="AIT731"/>
      <c r="AIU731"/>
      <c r="AIV731"/>
      <c r="AIW731"/>
      <c r="AIX731"/>
      <c r="AIY731"/>
      <c r="AIZ731"/>
      <c r="AJA731"/>
      <c r="AJB731"/>
      <c r="AJC731"/>
      <c r="AJD731"/>
      <c r="AJE731"/>
      <c r="AJF731"/>
      <c r="AJG731"/>
      <c r="AJH731"/>
      <c r="AJI731"/>
      <c r="AJJ731"/>
      <c r="AJK731"/>
      <c r="AJL731"/>
      <c r="AJM731"/>
      <c r="AJN731"/>
      <c r="AJO731"/>
      <c r="AJP731"/>
      <c r="AJQ731"/>
      <c r="AJR731"/>
      <c r="AJS731"/>
      <c r="AJT731"/>
      <c r="AJU731"/>
      <c r="AJV731"/>
      <c r="AJW731"/>
      <c r="AJX731"/>
      <c r="AJY731"/>
      <c r="AJZ731"/>
      <c r="AKA731"/>
      <c r="AKB731"/>
      <c r="AKC731"/>
      <c r="AKD731"/>
      <c r="AKE731"/>
      <c r="AKF731"/>
      <c r="AKG731"/>
      <c r="AKH731"/>
      <c r="AKI731"/>
      <c r="AKJ731"/>
      <c r="AKK731"/>
      <c r="AKL731"/>
      <c r="AKM731"/>
      <c r="AKN731"/>
      <c r="AKO731"/>
      <c r="AKP731"/>
      <c r="AKQ731"/>
      <c r="AKR731"/>
      <c r="AKS731"/>
      <c r="AKT731"/>
      <c r="AKU731"/>
      <c r="AKV731"/>
      <c r="AKW731"/>
      <c r="AKX731"/>
      <c r="AKY731"/>
      <c r="AKZ731"/>
      <c r="ALA731"/>
      <c r="ALB731"/>
      <c r="ALC731"/>
      <c r="ALD731"/>
      <c r="ALE731"/>
      <c r="ALF731"/>
      <c r="ALG731"/>
      <c r="ALH731"/>
      <c r="ALI731"/>
      <c r="ALJ731"/>
      <c r="ALK731"/>
      <c r="ALL731"/>
      <c r="ALM731"/>
      <c r="ALN731"/>
      <c r="ALO731"/>
      <c r="ALP731"/>
      <c r="ALQ731"/>
      <c r="ALR731"/>
      <c r="ALS731"/>
      <c r="ALT731"/>
      <c r="ALU731"/>
      <c r="ALV731"/>
      <c r="ALW731"/>
      <c r="ALX731"/>
      <c r="ALY731"/>
      <c r="ALZ731"/>
      <c r="AMA731"/>
      <c r="AMB731"/>
      <c r="AMC731"/>
      <c r="AMD731"/>
      <c r="AME731"/>
      <c r="AMF731"/>
      <c r="AMG731"/>
      <c r="AMH731"/>
      <c r="AMI731"/>
      <c r="AMJ731"/>
    </row>
    <row r="732" spans="1:1024" ht="20" customHeight="1" x14ac:dyDescent="0.2">
      <c r="A732"/>
      <c r="B732"/>
      <c r="C732"/>
      <c r="D732"/>
      <c r="E732" s="2"/>
      <c r="F732" s="2"/>
      <c r="G732" s="271"/>
      <c r="H732" s="240"/>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c r="AAA732"/>
      <c r="AAB732"/>
      <c r="AAC732"/>
      <c r="AAD732"/>
      <c r="AAE732"/>
      <c r="AAF732"/>
      <c r="AAG732"/>
      <c r="AAH732"/>
      <c r="AAI732"/>
      <c r="AAJ732"/>
      <c r="AAK732"/>
      <c r="AAL732"/>
      <c r="AAM732"/>
      <c r="AAN732"/>
      <c r="AAO732"/>
      <c r="AAP732"/>
      <c r="AAQ732"/>
      <c r="AAR732"/>
      <c r="AAS732"/>
      <c r="AAT732"/>
      <c r="AAU732"/>
      <c r="AAV732"/>
      <c r="AAW732"/>
      <c r="AAX732"/>
      <c r="AAY732"/>
      <c r="AAZ732"/>
      <c r="ABA732"/>
      <c r="ABB732"/>
      <c r="ABC732"/>
      <c r="ABD732"/>
      <c r="ABE732"/>
      <c r="ABF732"/>
      <c r="ABG732"/>
      <c r="ABH732"/>
      <c r="ABI732"/>
      <c r="ABJ732"/>
      <c r="ABK732"/>
      <c r="ABL732"/>
      <c r="ABM732"/>
      <c r="ABN732"/>
      <c r="ABO732"/>
      <c r="ABP732"/>
      <c r="ABQ732"/>
      <c r="ABR732"/>
      <c r="ABS732"/>
      <c r="ABT732"/>
      <c r="ABU732"/>
      <c r="ABV732"/>
      <c r="ABW732"/>
      <c r="ABX732"/>
      <c r="ABY732"/>
      <c r="ABZ732"/>
      <c r="ACA732"/>
      <c r="ACB732"/>
      <c r="ACC732"/>
      <c r="ACD732"/>
      <c r="ACE732"/>
      <c r="ACF732"/>
      <c r="ACG732"/>
      <c r="ACH732"/>
      <c r="ACI732"/>
      <c r="ACJ732"/>
      <c r="ACK732"/>
      <c r="ACL732"/>
      <c r="ACM732"/>
      <c r="ACN732"/>
      <c r="ACO732"/>
      <c r="ACP732"/>
      <c r="ACQ732"/>
      <c r="ACR732"/>
      <c r="ACS732"/>
      <c r="ACT732"/>
      <c r="ACU732"/>
      <c r="ACV732"/>
      <c r="ACW732"/>
      <c r="ACX732"/>
      <c r="ACY732"/>
      <c r="ACZ732"/>
      <c r="ADA732"/>
      <c r="ADB732"/>
      <c r="ADC732"/>
      <c r="ADD732"/>
      <c r="ADE732"/>
      <c r="ADF732"/>
      <c r="ADG732"/>
      <c r="ADH732"/>
      <c r="ADI732"/>
      <c r="ADJ732"/>
      <c r="ADK732"/>
      <c r="ADL732"/>
      <c r="ADM732"/>
      <c r="ADN732"/>
      <c r="ADO732"/>
      <c r="ADP732"/>
      <c r="ADQ732"/>
      <c r="ADR732"/>
      <c r="ADS732"/>
      <c r="ADT732"/>
      <c r="ADU732"/>
      <c r="ADV732"/>
      <c r="ADW732"/>
      <c r="ADX732"/>
      <c r="ADY732"/>
      <c r="ADZ732"/>
      <c r="AEA732"/>
      <c r="AEB732"/>
      <c r="AEC732"/>
      <c r="AED732"/>
      <c r="AEE732"/>
      <c r="AEF732"/>
      <c r="AEG732"/>
      <c r="AEH732"/>
      <c r="AEI732"/>
      <c r="AEJ732"/>
      <c r="AEK732"/>
      <c r="AEL732"/>
      <c r="AEM732"/>
      <c r="AEN732"/>
      <c r="AEO732"/>
      <c r="AEP732"/>
      <c r="AEQ732"/>
      <c r="AER732"/>
      <c r="AES732"/>
      <c r="AET732"/>
      <c r="AEU732"/>
      <c r="AEV732"/>
      <c r="AEW732"/>
      <c r="AEX732"/>
      <c r="AEY732"/>
      <c r="AEZ732"/>
      <c r="AFA732"/>
      <c r="AFB732"/>
      <c r="AFC732"/>
      <c r="AFD732"/>
      <c r="AFE732"/>
      <c r="AFF732"/>
      <c r="AFG732"/>
      <c r="AFH732"/>
      <c r="AFI732"/>
      <c r="AFJ732"/>
      <c r="AFK732"/>
      <c r="AFL732"/>
      <c r="AFM732"/>
      <c r="AFN732"/>
      <c r="AFO732"/>
      <c r="AFP732"/>
      <c r="AFQ732"/>
      <c r="AFR732"/>
      <c r="AFS732"/>
      <c r="AFT732"/>
      <c r="AFU732"/>
      <c r="AFV732"/>
      <c r="AFW732"/>
      <c r="AFX732"/>
      <c r="AFY732"/>
      <c r="AFZ732"/>
      <c r="AGA732"/>
      <c r="AGB732"/>
      <c r="AGC732"/>
      <c r="AGD732"/>
      <c r="AGE732"/>
      <c r="AGF732"/>
      <c r="AGG732"/>
      <c r="AGH732"/>
      <c r="AGI732"/>
      <c r="AGJ732"/>
      <c r="AGK732"/>
      <c r="AGL732"/>
      <c r="AGM732"/>
      <c r="AGN732"/>
      <c r="AGO732"/>
      <c r="AGP732"/>
      <c r="AGQ732"/>
      <c r="AGR732"/>
      <c r="AGS732"/>
      <c r="AGT732"/>
      <c r="AGU732"/>
      <c r="AGV732"/>
      <c r="AGW732"/>
      <c r="AGX732"/>
      <c r="AGY732"/>
      <c r="AGZ732"/>
      <c r="AHA732"/>
      <c r="AHB732"/>
      <c r="AHC732"/>
      <c r="AHD732"/>
      <c r="AHE732"/>
      <c r="AHF732"/>
      <c r="AHG732"/>
      <c r="AHH732"/>
      <c r="AHI732"/>
      <c r="AHJ732"/>
      <c r="AHK732"/>
      <c r="AHL732"/>
      <c r="AHM732"/>
      <c r="AHN732"/>
      <c r="AHO732"/>
      <c r="AHP732"/>
      <c r="AHQ732"/>
      <c r="AHR732"/>
      <c r="AHS732"/>
      <c r="AHT732"/>
      <c r="AHU732"/>
      <c r="AHV732"/>
      <c r="AHW732"/>
      <c r="AHX732"/>
      <c r="AHY732"/>
      <c r="AHZ732"/>
      <c r="AIA732"/>
      <c r="AIB732"/>
      <c r="AIC732"/>
      <c r="AID732"/>
      <c r="AIE732"/>
      <c r="AIF732"/>
      <c r="AIG732"/>
      <c r="AIH732"/>
      <c r="AII732"/>
      <c r="AIJ732"/>
      <c r="AIK732"/>
      <c r="AIL732"/>
      <c r="AIM732"/>
      <c r="AIN732"/>
      <c r="AIO732"/>
      <c r="AIP732"/>
      <c r="AIQ732"/>
      <c r="AIR732"/>
      <c r="AIS732"/>
      <c r="AIT732"/>
      <c r="AIU732"/>
      <c r="AIV732"/>
      <c r="AIW732"/>
      <c r="AIX732"/>
      <c r="AIY732"/>
      <c r="AIZ732"/>
      <c r="AJA732"/>
      <c r="AJB732"/>
      <c r="AJC732"/>
      <c r="AJD732"/>
      <c r="AJE732"/>
      <c r="AJF732"/>
      <c r="AJG732"/>
      <c r="AJH732"/>
      <c r="AJI732"/>
      <c r="AJJ732"/>
      <c r="AJK732"/>
      <c r="AJL732"/>
      <c r="AJM732"/>
      <c r="AJN732"/>
      <c r="AJO732"/>
      <c r="AJP732"/>
      <c r="AJQ732"/>
      <c r="AJR732"/>
      <c r="AJS732"/>
      <c r="AJT732"/>
      <c r="AJU732"/>
      <c r="AJV732"/>
      <c r="AJW732"/>
      <c r="AJX732"/>
      <c r="AJY732"/>
      <c r="AJZ732"/>
      <c r="AKA732"/>
      <c r="AKB732"/>
      <c r="AKC732"/>
      <c r="AKD732"/>
      <c r="AKE732"/>
      <c r="AKF732"/>
      <c r="AKG732"/>
      <c r="AKH732"/>
      <c r="AKI732"/>
      <c r="AKJ732"/>
      <c r="AKK732"/>
      <c r="AKL732"/>
      <c r="AKM732"/>
      <c r="AKN732"/>
      <c r="AKO732"/>
      <c r="AKP732"/>
      <c r="AKQ732"/>
      <c r="AKR732"/>
      <c r="AKS732"/>
      <c r="AKT732"/>
      <c r="AKU732"/>
      <c r="AKV732"/>
      <c r="AKW732"/>
      <c r="AKX732"/>
      <c r="AKY732"/>
      <c r="AKZ732"/>
      <c r="ALA732"/>
      <c r="ALB732"/>
      <c r="ALC732"/>
      <c r="ALD732"/>
      <c r="ALE732"/>
      <c r="ALF732"/>
      <c r="ALG732"/>
      <c r="ALH732"/>
      <c r="ALI732"/>
      <c r="ALJ732"/>
      <c r="ALK732"/>
      <c r="ALL732"/>
      <c r="ALM732"/>
      <c r="ALN732"/>
      <c r="ALO732"/>
      <c r="ALP732"/>
      <c r="ALQ732"/>
      <c r="ALR732"/>
      <c r="ALS732"/>
      <c r="ALT732"/>
      <c r="ALU732"/>
      <c r="ALV732"/>
      <c r="ALW732"/>
      <c r="ALX732"/>
      <c r="ALY732"/>
      <c r="ALZ732"/>
      <c r="AMA732"/>
      <c r="AMB732"/>
      <c r="AMC732"/>
      <c r="AMD732"/>
      <c r="AME732"/>
      <c r="AMF732"/>
      <c r="AMG732"/>
      <c r="AMH732"/>
      <c r="AMI732"/>
      <c r="AMJ732"/>
    </row>
    <row r="733" spans="1:1024" ht="20" customHeight="1" x14ac:dyDescent="0.2">
      <c r="A733"/>
      <c r="B733"/>
      <c r="C733"/>
      <c r="D733"/>
      <c r="E733" s="2"/>
      <c r="F733" s="2"/>
      <c r="G733" s="271"/>
      <c r="H733" s="240"/>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c r="AAA733"/>
      <c r="AAB733"/>
      <c r="AAC733"/>
      <c r="AAD733"/>
      <c r="AAE733"/>
      <c r="AAF733"/>
      <c r="AAG733"/>
      <c r="AAH733"/>
      <c r="AAI733"/>
      <c r="AAJ733"/>
      <c r="AAK733"/>
      <c r="AAL733"/>
      <c r="AAM733"/>
      <c r="AAN733"/>
      <c r="AAO733"/>
      <c r="AAP733"/>
      <c r="AAQ733"/>
      <c r="AAR733"/>
      <c r="AAS733"/>
      <c r="AAT733"/>
      <c r="AAU733"/>
      <c r="AAV733"/>
      <c r="AAW733"/>
      <c r="AAX733"/>
      <c r="AAY733"/>
      <c r="AAZ733"/>
      <c r="ABA733"/>
      <c r="ABB733"/>
      <c r="ABC733"/>
      <c r="ABD733"/>
      <c r="ABE733"/>
      <c r="ABF733"/>
      <c r="ABG733"/>
      <c r="ABH733"/>
      <c r="ABI733"/>
      <c r="ABJ733"/>
      <c r="ABK733"/>
      <c r="ABL733"/>
      <c r="ABM733"/>
      <c r="ABN733"/>
      <c r="ABO733"/>
      <c r="ABP733"/>
      <c r="ABQ733"/>
      <c r="ABR733"/>
      <c r="ABS733"/>
      <c r="ABT733"/>
      <c r="ABU733"/>
      <c r="ABV733"/>
      <c r="ABW733"/>
      <c r="ABX733"/>
      <c r="ABY733"/>
      <c r="ABZ733"/>
      <c r="ACA733"/>
      <c r="ACB733"/>
      <c r="ACC733"/>
      <c r="ACD733"/>
      <c r="ACE733"/>
      <c r="ACF733"/>
      <c r="ACG733"/>
      <c r="ACH733"/>
      <c r="ACI733"/>
      <c r="ACJ733"/>
      <c r="ACK733"/>
      <c r="ACL733"/>
      <c r="ACM733"/>
      <c r="ACN733"/>
      <c r="ACO733"/>
      <c r="ACP733"/>
      <c r="ACQ733"/>
      <c r="ACR733"/>
      <c r="ACS733"/>
      <c r="ACT733"/>
      <c r="ACU733"/>
      <c r="ACV733"/>
      <c r="ACW733"/>
      <c r="ACX733"/>
      <c r="ACY733"/>
      <c r="ACZ733"/>
      <c r="ADA733"/>
      <c r="ADB733"/>
      <c r="ADC733"/>
      <c r="ADD733"/>
      <c r="ADE733"/>
      <c r="ADF733"/>
      <c r="ADG733"/>
      <c r="ADH733"/>
      <c r="ADI733"/>
      <c r="ADJ733"/>
      <c r="ADK733"/>
      <c r="ADL733"/>
      <c r="ADM733"/>
      <c r="ADN733"/>
      <c r="ADO733"/>
      <c r="ADP733"/>
      <c r="ADQ733"/>
      <c r="ADR733"/>
      <c r="ADS733"/>
      <c r="ADT733"/>
      <c r="ADU733"/>
      <c r="ADV733"/>
      <c r="ADW733"/>
      <c r="ADX733"/>
      <c r="ADY733"/>
      <c r="ADZ733"/>
      <c r="AEA733"/>
      <c r="AEB733"/>
      <c r="AEC733"/>
      <c r="AED733"/>
      <c r="AEE733"/>
      <c r="AEF733"/>
      <c r="AEG733"/>
      <c r="AEH733"/>
      <c r="AEI733"/>
      <c r="AEJ733"/>
      <c r="AEK733"/>
      <c r="AEL733"/>
      <c r="AEM733"/>
      <c r="AEN733"/>
      <c r="AEO733"/>
      <c r="AEP733"/>
      <c r="AEQ733"/>
      <c r="AER733"/>
      <c r="AES733"/>
      <c r="AET733"/>
      <c r="AEU733"/>
      <c r="AEV733"/>
      <c r="AEW733"/>
      <c r="AEX733"/>
      <c r="AEY733"/>
      <c r="AEZ733"/>
      <c r="AFA733"/>
      <c r="AFB733"/>
      <c r="AFC733"/>
      <c r="AFD733"/>
      <c r="AFE733"/>
      <c r="AFF733"/>
      <c r="AFG733"/>
      <c r="AFH733"/>
      <c r="AFI733"/>
      <c r="AFJ733"/>
      <c r="AFK733"/>
      <c r="AFL733"/>
      <c r="AFM733"/>
      <c r="AFN733"/>
      <c r="AFO733"/>
      <c r="AFP733"/>
      <c r="AFQ733"/>
      <c r="AFR733"/>
      <c r="AFS733"/>
      <c r="AFT733"/>
      <c r="AFU733"/>
      <c r="AFV733"/>
      <c r="AFW733"/>
      <c r="AFX733"/>
      <c r="AFY733"/>
      <c r="AFZ733"/>
      <c r="AGA733"/>
      <c r="AGB733"/>
      <c r="AGC733"/>
      <c r="AGD733"/>
      <c r="AGE733"/>
      <c r="AGF733"/>
      <c r="AGG733"/>
      <c r="AGH733"/>
      <c r="AGI733"/>
      <c r="AGJ733"/>
      <c r="AGK733"/>
      <c r="AGL733"/>
      <c r="AGM733"/>
      <c r="AGN733"/>
      <c r="AGO733"/>
      <c r="AGP733"/>
      <c r="AGQ733"/>
      <c r="AGR733"/>
      <c r="AGS733"/>
      <c r="AGT733"/>
      <c r="AGU733"/>
      <c r="AGV733"/>
      <c r="AGW733"/>
      <c r="AGX733"/>
      <c r="AGY733"/>
      <c r="AGZ733"/>
      <c r="AHA733"/>
      <c r="AHB733"/>
      <c r="AHC733"/>
      <c r="AHD733"/>
      <c r="AHE733"/>
      <c r="AHF733"/>
      <c r="AHG733"/>
      <c r="AHH733"/>
      <c r="AHI733"/>
      <c r="AHJ733"/>
      <c r="AHK733"/>
      <c r="AHL733"/>
      <c r="AHM733"/>
      <c r="AHN733"/>
      <c r="AHO733"/>
      <c r="AHP733"/>
      <c r="AHQ733"/>
      <c r="AHR733"/>
      <c r="AHS733"/>
      <c r="AHT733"/>
      <c r="AHU733"/>
      <c r="AHV733"/>
      <c r="AHW733"/>
      <c r="AHX733"/>
      <c r="AHY733"/>
      <c r="AHZ733"/>
      <c r="AIA733"/>
      <c r="AIB733"/>
      <c r="AIC733"/>
      <c r="AID733"/>
      <c r="AIE733"/>
      <c r="AIF733"/>
      <c r="AIG733"/>
      <c r="AIH733"/>
      <c r="AII733"/>
      <c r="AIJ733"/>
      <c r="AIK733"/>
      <c r="AIL733"/>
      <c r="AIM733"/>
      <c r="AIN733"/>
      <c r="AIO733"/>
      <c r="AIP733"/>
      <c r="AIQ733"/>
      <c r="AIR733"/>
      <c r="AIS733"/>
      <c r="AIT733"/>
      <c r="AIU733"/>
      <c r="AIV733"/>
      <c r="AIW733"/>
      <c r="AIX733"/>
      <c r="AIY733"/>
      <c r="AIZ733"/>
      <c r="AJA733"/>
      <c r="AJB733"/>
      <c r="AJC733"/>
      <c r="AJD733"/>
      <c r="AJE733"/>
      <c r="AJF733"/>
      <c r="AJG733"/>
      <c r="AJH733"/>
      <c r="AJI733"/>
      <c r="AJJ733"/>
      <c r="AJK733"/>
      <c r="AJL733"/>
      <c r="AJM733"/>
      <c r="AJN733"/>
      <c r="AJO733"/>
      <c r="AJP733"/>
      <c r="AJQ733"/>
      <c r="AJR733"/>
      <c r="AJS733"/>
      <c r="AJT733"/>
      <c r="AJU733"/>
      <c r="AJV733"/>
      <c r="AJW733"/>
      <c r="AJX733"/>
      <c r="AJY733"/>
      <c r="AJZ733"/>
      <c r="AKA733"/>
      <c r="AKB733"/>
      <c r="AKC733"/>
      <c r="AKD733"/>
      <c r="AKE733"/>
      <c r="AKF733"/>
      <c r="AKG733"/>
      <c r="AKH733"/>
      <c r="AKI733"/>
      <c r="AKJ733"/>
      <c r="AKK733"/>
      <c r="AKL733"/>
      <c r="AKM733"/>
      <c r="AKN733"/>
      <c r="AKO733"/>
      <c r="AKP733"/>
      <c r="AKQ733"/>
      <c r="AKR733"/>
      <c r="AKS733"/>
      <c r="AKT733"/>
      <c r="AKU733"/>
      <c r="AKV733"/>
      <c r="AKW733"/>
      <c r="AKX733"/>
      <c r="AKY733"/>
      <c r="AKZ733"/>
      <c r="ALA733"/>
      <c r="ALB733"/>
      <c r="ALC733"/>
      <c r="ALD733"/>
      <c r="ALE733"/>
      <c r="ALF733"/>
      <c r="ALG733"/>
      <c r="ALH733"/>
      <c r="ALI733"/>
      <c r="ALJ733"/>
      <c r="ALK733"/>
      <c r="ALL733"/>
      <c r="ALM733"/>
      <c r="ALN733"/>
      <c r="ALO733"/>
      <c r="ALP733"/>
      <c r="ALQ733"/>
      <c r="ALR733"/>
      <c r="ALS733"/>
      <c r="ALT733"/>
      <c r="ALU733"/>
      <c r="ALV733"/>
      <c r="ALW733"/>
      <c r="ALX733"/>
      <c r="ALY733"/>
      <c r="ALZ733"/>
      <c r="AMA733"/>
      <c r="AMB733"/>
      <c r="AMC733"/>
      <c r="AMD733"/>
      <c r="AME733"/>
      <c r="AMF733"/>
      <c r="AMG733"/>
      <c r="AMH733"/>
      <c r="AMI733"/>
      <c r="AMJ733"/>
    </row>
    <row r="734" spans="1:1024" ht="20" customHeight="1" x14ac:dyDescent="0.2">
      <c r="A734"/>
      <c r="B734"/>
      <c r="C734"/>
      <c r="D734"/>
      <c r="E734" s="2"/>
      <c r="F734" s="2"/>
      <c r="G734" s="271"/>
      <c r="H734" s="240"/>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c r="IW734"/>
      <c r="IX734"/>
      <c r="IY734"/>
      <c r="IZ734"/>
      <c r="JA734"/>
      <c r="JB734"/>
      <c r="JC734"/>
      <c r="JD734"/>
      <c r="JE734"/>
      <c r="JF734"/>
      <c r="JG734"/>
      <c r="JH734"/>
      <c r="JI734"/>
      <c r="JJ734"/>
      <c r="JK734"/>
      <c r="JL734"/>
      <c r="JM734"/>
      <c r="JN734"/>
      <c r="JO734"/>
      <c r="JP734"/>
      <c r="JQ734"/>
      <c r="JR734"/>
      <c r="JS734"/>
      <c r="JT734"/>
      <c r="JU734"/>
      <c r="JV734"/>
      <c r="JW734"/>
      <c r="JX734"/>
      <c r="JY734"/>
      <c r="JZ734"/>
      <c r="KA734"/>
      <c r="KB734"/>
      <c r="KC734"/>
      <c r="KD734"/>
      <c r="KE734"/>
      <c r="KF734"/>
      <c r="KG734"/>
      <c r="KH734"/>
      <c r="KI734"/>
      <c r="KJ734"/>
      <c r="KK734"/>
      <c r="KL734"/>
      <c r="KM734"/>
      <c r="KN734"/>
      <c r="KO734"/>
      <c r="KP734"/>
      <c r="KQ734"/>
      <c r="KR734"/>
      <c r="KS734"/>
      <c r="KT734"/>
      <c r="KU734"/>
      <c r="KV734"/>
      <c r="KW734"/>
      <c r="KX734"/>
      <c r="KY734"/>
      <c r="KZ734"/>
      <c r="LA734"/>
      <c r="LB734"/>
      <c r="LC734"/>
      <c r="LD734"/>
      <c r="LE734"/>
      <c r="LF734"/>
      <c r="LG734"/>
      <c r="LH734"/>
      <c r="LI734"/>
      <c r="LJ734"/>
      <c r="LK734"/>
      <c r="LL734"/>
      <c r="LM734"/>
      <c r="LN734"/>
      <c r="LO734"/>
      <c r="LP734"/>
      <c r="LQ734"/>
      <c r="LR734"/>
      <c r="LS734"/>
      <c r="LT734"/>
      <c r="LU734"/>
      <c r="LV734"/>
      <c r="LW734"/>
      <c r="LX734"/>
      <c r="LY734"/>
      <c r="LZ734"/>
      <c r="MA734"/>
      <c r="MB734"/>
      <c r="MC734"/>
      <c r="MD734"/>
      <c r="ME734"/>
      <c r="MF734"/>
      <c r="MG734"/>
      <c r="MH734"/>
      <c r="MI734"/>
      <c r="MJ734"/>
      <c r="MK734"/>
      <c r="ML734"/>
      <c r="MM734"/>
      <c r="MN734"/>
      <c r="MO734"/>
      <c r="MP734"/>
      <c r="MQ734"/>
      <c r="MR734"/>
      <c r="MS734"/>
      <c r="MT734"/>
      <c r="MU734"/>
      <c r="MV734"/>
      <c r="MW734"/>
      <c r="MX734"/>
      <c r="MY734"/>
      <c r="MZ734"/>
      <c r="NA734"/>
      <c r="NB734"/>
      <c r="NC734"/>
      <c r="ND734"/>
      <c r="NE734"/>
      <c r="NF734"/>
      <c r="NG734"/>
      <c r="NH734"/>
      <c r="NI734"/>
      <c r="NJ734"/>
      <c r="NK734"/>
      <c r="NL734"/>
      <c r="NM734"/>
      <c r="NN734"/>
      <c r="NO734"/>
      <c r="NP734"/>
      <c r="NQ734"/>
      <c r="NR734"/>
      <c r="NS734"/>
      <c r="NT734"/>
      <c r="NU734"/>
      <c r="NV734"/>
      <c r="NW734"/>
      <c r="NX734"/>
      <c r="NY734"/>
      <c r="NZ734"/>
      <c r="OA734"/>
      <c r="OB734"/>
      <c r="OC734"/>
      <c r="OD734"/>
      <c r="OE734"/>
      <c r="OF734"/>
      <c r="OG734"/>
      <c r="OH734"/>
      <c r="OI734"/>
      <c r="OJ734"/>
      <c r="OK734"/>
      <c r="OL734"/>
      <c r="OM734"/>
      <c r="ON734"/>
      <c r="OO734"/>
      <c r="OP734"/>
      <c r="OQ734"/>
      <c r="OR734"/>
      <c r="OS734"/>
      <c r="OT734"/>
      <c r="OU734"/>
      <c r="OV734"/>
      <c r="OW734"/>
      <c r="OX734"/>
      <c r="OY734"/>
      <c r="OZ734"/>
      <c r="PA734"/>
      <c r="PB734"/>
      <c r="PC734"/>
      <c r="PD734"/>
      <c r="PE734"/>
      <c r="PF734"/>
      <c r="PG734"/>
      <c r="PH734"/>
      <c r="PI734"/>
      <c r="PJ734"/>
      <c r="PK734"/>
      <c r="PL734"/>
      <c r="PM734"/>
      <c r="PN734"/>
      <c r="PO734"/>
      <c r="PP734"/>
      <c r="PQ734"/>
      <c r="PR734"/>
      <c r="PS734"/>
      <c r="PT734"/>
      <c r="PU734"/>
      <c r="PV734"/>
      <c r="PW734"/>
      <c r="PX734"/>
      <c r="PY734"/>
      <c r="PZ734"/>
      <c r="QA734"/>
      <c r="QB734"/>
      <c r="QC734"/>
      <c r="QD734"/>
      <c r="QE734"/>
      <c r="QF734"/>
      <c r="QG734"/>
      <c r="QH734"/>
      <c r="QI734"/>
      <c r="QJ734"/>
      <c r="QK734"/>
      <c r="QL734"/>
      <c r="QM734"/>
      <c r="QN734"/>
      <c r="QO734"/>
      <c r="QP734"/>
      <c r="QQ734"/>
      <c r="QR734"/>
      <c r="QS734"/>
      <c r="QT734"/>
      <c r="QU734"/>
      <c r="QV734"/>
      <c r="QW734"/>
      <c r="QX734"/>
      <c r="QY734"/>
      <c r="QZ734"/>
      <c r="RA734"/>
      <c r="RB734"/>
      <c r="RC734"/>
      <c r="RD734"/>
      <c r="RE734"/>
      <c r="RF734"/>
      <c r="RG734"/>
      <c r="RH734"/>
      <c r="RI734"/>
      <c r="RJ734"/>
      <c r="RK734"/>
      <c r="RL734"/>
      <c r="RM734"/>
      <c r="RN734"/>
      <c r="RO734"/>
      <c r="RP734"/>
      <c r="RQ734"/>
      <c r="RR734"/>
      <c r="RS734"/>
      <c r="RT734"/>
      <c r="RU734"/>
      <c r="RV734"/>
      <c r="RW734"/>
      <c r="RX734"/>
      <c r="RY734"/>
      <c r="RZ734"/>
      <c r="SA734"/>
      <c r="SB734"/>
      <c r="SC734"/>
      <c r="SD734"/>
      <c r="SE734"/>
      <c r="SF734"/>
      <c r="SG734"/>
      <c r="SH734"/>
      <c r="SI734"/>
      <c r="SJ734"/>
      <c r="SK734"/>
      <c r="SL734"/>
      <c r="SM734"/>
      <c r="SN734"/>
      <c r="SO734"/>
      <c r="SP734"/>
      <c r="SQ734"/>
      <c r="SR734"/>
      <c r="SS734"/>
      <c r="ST734"/>
      <c r="SU734"/>
      <c r="SV734"/>
      <c r="SW734"/>
      <c r="SX734"/>
      <c r="SY734"/>
      <c r="SZ734"/>
      <c r="TA734"/>
      <c r="TB734"/>
      <c r="TC734"/>
      <c r="TD734"/>
      <c r="TE734"/>
      <c r="TF734"/>
      <c r="TG734"/>
      <c r="TH734"/>
      <c r="TI734"/>
      <c r="TJ734"/>
      <c r="TK734"/>
      <c r="TL734"/>
      <c r="TM734"/>
      <c r="TN734"/>
      <c r="TO734"/>
      <c r="TP734"/>
      <c r="TQ734"/>
      <c r="TR734"/>
      <c r="TS734"/>
      <c r="TT734"/>
      <c r="TU734"/>
      <c r="TV734"/>
      <c r="TW734"/>
      <c r="TX734"/>
      <c r="TY734"/>
      <c r="TZ734"/>
      <c r="UA734"/>
      <c r="UB734"/>
      <c r="UC734"/>
      <c r="UD734"/>
      <c r="UE734"/>
      <c r="UF734"/>
      <c r="UG734"/>
      <c r="UH734"/>
      <c r="UI734"/>
      <c r="UJ734"/>
      <c r="UK734"/>
      <c r="UL734"/>
      <c r="UM734"/>
      <c r="UN734"/>
      <c r="UO734"/>
      <c r="UP734"/>
      <c r="UQ734"/>
      <c r="UR734"/>
      <c r="US734"/>
      <c r="UT734"/>
      <c r="UU734"/>
      <c r="UV734"/>
      <c r="UW734"/>
      <c r="UX734"/>
      <c r="UY734"/>
      <c r="UZ734"/>
      <c r="VA734"/>
      <c r="VB734"/>
      <c r="VC734"/>
      <c r="VD734"/>
      <c r="VE734"/>
      <c r="VF734"/>
      <c r="VG734"/>
      <c r="VH734"/>
      <c r="VI734"/>
      <c r="VJ734"/>
      <c r="VK734"/>
      <c r="VL734"/>
      <c r="VM734"/>
      <c r="VN734"/>
      <c r="VO734"/>
      <c r="VP734"/>
      <c r="VQ734"/>
      <c r="VR734"/>
      <c r="VS734"/>
      <c r="VT734"/>
      <c r="VU734"/>
      <c r="VV734"/>
      <c r="VW734"/>
      <c r="VX734"/>
      <c r="VY734"/>
      <c r="VZ734"/>
      <c r="WA734"/>
      <c r="WB734"/>
      <c r="WC734"/>
      <c r="WD734"/>
      <c r="WE734"/>
      <c r="WF734"/>
      <c r="WG734"/>
      <c r="WH734"/>
      <c r="WI734"/>
      <c r="WJ734"/>
      <c r="WK734"/>
      <c r="WL734"/>
      <c r="WM734"/>
      <c r="WN734"/>
      <c r="WO734"/>
      <c r="WP734"/>
      <c r="WQ734"/>
      <c r="WR734"/>
      <c r="WS734"/>
      <c r="WT734"/>
      <c r="WU734"/>
      <c r="WV734"/>
      <c r="WW734"/>
      <c r="WX734"/>
      <c r="WY734"/>
      <c r="WZ734"/>
      <c r="XA734"/>
      <c r="XB734"/>
      <c r="XC734"/>
      <c r="XD734"/>
      <c r="XE734"/>
      <c r="XF734"/>
      <c r="XG734"/>
      <c r="XH734"/>
      <c r="XI734"/>
      <c r="XJ734"/>
      <c r="XK734"/>
      <c r="XL734"/>
      <c r="XM734"/>
      <c r="XN734"/>
      <c r="XO734"/>
      <c r="XP734"/>
      <c r="XQ734"/>
      <c r="XR734"/>
      <c r="XS734"/>
      <c r="XT734"/>
      <c r="XU734"/>
      <c r="XV734"/>
      <c r="XW734"/>
      <c r="XX734"/>
      <c r="XY734"/>
      <c r="XZ734"/>
      <c r="YA734"/>
      <c r="YB734"/>
      <c r="YC734"/>
      <c r="YD734"/>
      <c r="YE734"/>
      <c r="YF734"/>
      <c r="YG734"/>
      <c r="YH734"/>
      <c r="YI734"/>
      <c r="YJ734"/>
      <c r="YK734"/>
      <c r="YL734"/>
      <c r="YM734"/>
      <c r="YN734"/>
      <c r="YO734"/>
      <c r="YP734"/>
      <c r="YQ734"/>
      <c r="YR734"/>
      <c r="YS734"/>
      <c r="YT734"/>
      <c r="YU734"/>
      <c r="YV734"/>
      <c r="YW734"/>
      <c r="YX734"/>
      <c r="YY734"/>
      <c r="YZ734"/>
      <c r="ZA734"/>
      <c r="ZB734"/>
      <c r="ZC734"/>
      <c r="ZD734"/>
      <c r="ZE734"/>
      <c r="ZF734"/>
      <c r="ZG734"/>
      <c r="ZH734"/>
      <c r="ZI734"/>
      <c r="ZJ734"/>
      <c r="ZK734"/>
      <c r="ZL734"/>
      <c r="ZM734"/>
      <c r="ZN734"/>
      <c r="ZO734"/>
      <c r="ZP734"/>
      <c r="ZQ734"/>
      <c r="ZR734"/>
      <c r="ZS734"/>
      <c r="ZT734"/>
      <c r="ZU734"/>
      <c r="ZV734"/>
      <c r="ZW734"/>
      <c r="ZX734"/>
      <c r="ZY734"/>
      <c r="ZZ734"/>
      <c r="AAA734"/>
      <c r="AAB734"/>
      <c r="AAC734"/>
      <c r="AAD734"/>
      <c r="AAE734"/>
      <c r="AAF734"/>
      <c r="AAG734"/>
      <c r="AAH734"/>
      <c r="AAI734"/>
      <c r="AAJ734"/>
      <c r="AAK734"/>
      <c r="AAL734"/>
      <c r="AAM734"/>
      <c r="AAN734"/>
      <c r="AAO734"/>
      <c r="AAP734"/>
      <c r="AAQ734"/>
      <c r="AAR734"/>
      <c r="AAS734"/>
      <c r="AAT734"/>
      <c r="AAU734"/>
      <c r="AAV734"/>
      <c r="AAW734"/>
      <c r="AAX734"/>
      <c r="AAY734"/>
      <c r="AAZ734"/>
      <c r="ABA734"/>
      <c r="ABB734"/>
      <c r="ABC734"/>
      <c r="ABD734"/>
      <c r="ABE734"/>
      <c r="ABF734"/>
      <c r="ABG734"/>
      <c r="ABH734"/>
      <c r="ABI734"/>
      <c r="ABJ734"/>
      <c r="ABK734"/>
      <c r="ABL734"/>
      <c r="ABM734"/>
      <c r="ABN734"/>
      <c r="ABO734"/>
      <c r="ABP734"/>
      <c r="ABQ734"/>
      <c r="ABR734"/>
      <c r="ABS734"/>
      <c r="ABT734"/>
      <c r="ABU734"/>
      <c r="ABV734"/>
      <c r="ABW734"/>
      <c r="ABX734"/>
      <c r="ABY734"/>
      <c r="ABZ734"/>
      <c r="ACA734"/>
      <c r="ACB734"/>
      <c r="ACC734"/>
      <c r="ACD734"/>
      <c r="ACE734"/>
      <c r="ACF734"/>
      <c r="ACG734"/>
      <c r="ACH734"/>
      <c r="ACI734"/>
      <c r="ACJ734"/>
      <c r="ACK734"/>
      <c r="ACL734"/>
      <c r="ACM734"/>
      <c r="ACN734"/>
      <c r="ACO734"/>
      <c r="ACP734"/>
      <c r="ACQ734"/>
      <c r="ACR734"/>
      <c r="ACS734"/>
      <c r="ACT734"/>
      <c r="ACU734"/>
      <c r="ACV734"/>
      <c r="ACW734"/>
      <c r="ACX734"/>
      <c r="ACY734"/>
      <c r="ACZ734"/>
      <c r="ADA734"/>
      <c r="ADB734"/>
      <c r="ADC734"/>
      <c r="ADD734"/>
      <c r="ADE734"/>
      <c r="ADF734"/>
      <c r="ADG734"/>
      <c r="ADH734"/>
      <c r="ADI734"/>
      <c r="ADJ734"/>
      <c r="ADK734"/>
      <c r="ADL734"/>
      <c r="ADM734"/>
      <c r="ADN734"/>
      <c r="ADO734"/>
      <c r="ADP734"/>
      <c r="ADQ734"/>
      <c r="ADR734"/>
      <c r="ADS734"/>
      <c r="ADT734"/>
      <c r="ADU734"/>
      <c r="ADV734"/>
      <c r="ADW734"/>
      <c r="ADX734"/>
      <c r="ADY734"/>
      <c r="ADZ734"/>
      <c r="AEA734"/>
      <c r="AEB734"/>
      <c r="AEC734"/>
      <c r="AED734"/>
      <c r="AEE734"/>
      <c r="AEF734"/>
      <c r="AEG734"/>
      <c r="AEH734"/>
      <c r="AEI734"/>
      <c r="AEJ734"/>
      <c r="AEK734"/>
      <c r="AEL734"/>
      <c r="AEM734"/>
      <c r="AEN734"/>
      <c r="AEO734"/>
      <c r="AEP734"/>
      <c r="AEQ734"/>
      <c r="AER734"/>
      <c r="AES734"/>
      <c r="AET734"/>
      <c r="AEU734"/>
      <c r="AEV734"/>
      <c r="AEW734"/>
      <c r="AEX734"/>
      <c r="AEY734"/>
      <c r="AEZ734"/>
      <c r="AFA734"/>
      <c r="AFB734"/>
      <c r="AFC734"/>
      <c r="AFD734"/>
      <c r="AFE734"/>
      <c r="AFF734"/>
      <c r="AFG734"/>
      <c r="AFH734"/>
      <c r="AFI734"/>
      <c r="AFJ734"/>
      <c r="AFK734"/>
      <c r="AFL734"/>
      <c r="AFM734"/>
      <c r="AFN734"/>
      <c r="AFO734"/>
      <c r="AFP734"/>
      <c r="AFQ734"/>
      <c r="AFR734"/>
      <c r="AFS734"/>
      <c r="AFT734"/>
      <c r="AFU734"/>
      <c r="AFV734"/>
      <c r="AFW734"/>
      <c r="AFX734"/>
      <c r="AFY734"/>
      <c r="AFZ734"/>
      <c r="AGA734"/>
      <c r="AGB734"/>
      <c r="AGC734"/>
      <c r="AGD734"/>
      <c r="AGE734"/>
      <c r="AGF734"/>
      <c r="AGG734"/>
      <c r="AGH734"/>
      <c r="AGI734"/>
      <c r="AGJ734"/>
      <c r="AGK734"/>
      <c r="AGL734"/>
      <c r="AGM734"/>
      <c r="AGN734"/>
      <c r="AGO734"/>
      <c r="AGP734"/>
      <c r="AGQ734"/>
      <c r="AGR734"/>
      <c r="AGS734"/>
      <c r="AGT734"/>
      <c r="AGU734"/>
      <c r="AGV734"/>
      <c r="AGW734"/>
      <c r="AGX734"/>
      <c r="AGY734"/>
      <c r="AGZ734"/>
      <c r="AHA734"/>
      <c r="AHB734"/>
      <c r="AHC734"/>
      <c r="AHD734"/>
      <c r="AHE734"/>
      <c r="AHF734"/>
      <c r="AHG734"/>
      <c r="AHH734"/>
      <c r="AHI734"/>
      <c r="AHJ734"/>
      <c r="AHK734"/>
      <c r="AHL734"/>
      <c r="AHM734"/>
      <c r="AHN734"/>
      <c r="AHO734"/>
      <c r="AHP734"/>
      <c r="AHQ734"/>
      <c r="AHR734"/>
      <c r="AHS734"/>
      <c r="AHT734"/>
      <c r="AHU734"/>
      <c r="AHV734"/>
      <c r="AHW734"/>
      <c r="AHX734"/>
      <c r="AHY734"/>
      <c r="AHZ734"/>
      <c r="AIA734"/>
      <c r="AIB734"/>
      <c r="AIC734"/>
      <c r="AID734"/>
      <c r="AIE734"/>
      <c r="AIF734"/>
      <c r="AIG734"/>
      <c r="AIH734"/>
      <c r="AII734"/>
      <c r="AIJ734"/>
      <c r="AIK734"/>
      <c r="AIL734"/>
      <c r="AIM734"/>
      <c r="AIN734"/>
      <c r="AIO734"/>
      <c r="AIP734"/>
      <c r="AIQ734"/>
      <c r="AIR734"/>
      <c r="AIS734"/>
      <c r="AIT734"/>
      <c r="AIU734"/>
      <c r="AIV734"/>
      <c r="AIW734"/>
      <c r="AIX734"/>
      <c r="AIY734"/>
      <c r="AIZ734"/>
      <c r="AJA734"/>
      <c r="AJB734"/>
      <c r="AJC734"/>
      <c r="AJD734"/>
      <c r="AJE734"/>
      <c r="AJF734"/>
      <c r="AJG734"/>
      <c r="AJH734"/>
      <c r="AJI734"/>
      <c r="AJJ734"/>
      <c r="AJK734"/>
      <c r="AJL734"/>
      <c r="AJM734"/>
      <c r="AJN734"/>
      <c r="AJO734"/>
      <c r="AJP734"/>
      <c r="AJQ734"/>
      <c r="AJR734"/>
      <c r="AJS734"/>
      <c r="AJT734"/>
      <c r="AJU734"/>
      <c r="AJV734"/>
      <c r="AJW734"/>
      <c r="AJX734"/>
      <c r="AJY734"/>
      <c r="AJZ734"/>
      <c r="AKA734"/>
      <c r="AKB734"/>
      <c r="AKC734"/>
      <c r="AKD734"/>
      <c r="AKE734"/>
      <c r="AKF734"/>
      <c r="AKG734"/>
      <c r="AKH734"/>
      <c r="AKI734"/>
      <c r="AKJ734"/>
      <c r="AKK734"/>
      <c r="AKL734"/>
      <c r="AKM734"/>
      <c r="AKN734"/>
      <c r="AKO734"/>
      <c r="AKP734"/>
      <c r="AKQ734"/>
      <c r="AKR734"/>
      <c r="AKS734"/>
      <c r="AKT734"/>
      <c r="AKU734"/>
      <c r="AKV734"/>
      <c r="AKW734"/>
      <c r="AKX734"/>
      <c r="AKY734"/>
      <c r="AKZ734"/>
      <c r="ALA734"/>
      <c r="ALB734"/>
      <c r="ALC734"/>
      <c r="ALD734"/>
      <c r="ALE734"/>
      <c r="ALF734"/>
      <c r="ALG734"/>
      <c r="ALH734"/>
      <c r="ALI734"/>
      <c r="ALJ734"/>
      <c r="ALK734"/>
      <c r="ALL734"/>
      <c r="ALM734"/>
      <c r="ALN734"/>
      <c r="ALO734"/>
      <c r="ALP734"/>
      <c r="ALQ734"/>
      <c r="ALR734"/>
      <c r="ALS734"/>
      <c r="ALT734"/>
      <c r="ALU734"/>
      <c r="ALV734"/>
      <c r="ALW734"/>
      <c r="ALX734"/>
      <c r="ALY734"/>
      <c r="ALZ734"/>
      <c r="AMA734"/>
      <c r="AMB734"/>
      <c r="AMC734"/>
      <c r="AMD734"/>
      <c r="AME734"/>
      <c r="AMF734"/>
      <c r="AMG734"/>
      <c r="AMH734"/>
      <c r="AMI734"/>
      <c r="AMJ734"/>
    </row>
    <row r="735" spans="1:1024" ht="20" customHeight="1" x14ac:dyDescent="0.2">
      <c r="A735"/>
      <c r="B735"/>
      <c r="C735"/>
      <c r="D735"/>
      <c r="E735" s="2"/>
      <c r="F735" s="2"/>
      <c r="G735" s="271"/>
      <c r="H735" s="240"/>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c r="AAA735"/>
      <c r="AAB735"/>
      <c r="AAC735"/>
      <c r="AAD735"/>
      <c r="AAE735"/>
      <c r="AAF735"/>
      <c r="AAG735"/>
      <c r="AAH735"/>
      <c r="AAI735"/>
      <c r="AAJ735"/>
      <c r="AAK735"/>
      <c r="AAL735"/>
      <c r="AAM735"/>
      <c r="AAN735"/>
      <c r="AAO735"/>
      <c r="AAP735"/>
      <c r="AAQ735"/>
      <c r="AAR735"/>
      <c r="AAS735"/>
      <c r="AAT735"/>
      <c r="AAU735"/>
      <c r="AAV735"/>
      <c r="AAW735"/>
      <c r="AAX735"/>
      <c r="AAY735"/>
      <c r="AAZ735"/>
      <c r="ABA735"/>
      <c r="ABB735"/>
      <c r="ABC735"/>
      <c r="ABD735"/>
      <c r="ABE735"/>
      <c r="ABF735"/>
      <c r="ABG735"/>
      <c r="ABH735"/>
      <c r="ABI735"/>
      <c r="ABJ735"/>
      <c r="ABK735"/>
      <c r="ABL735"/>
      <c r="ABM735"/>
      <c r="ABN735"/>
      <c r="ABO735"/>
      <c r="ABP735"/>
      <c r="ABQ735"/>
      <c r="ABR735"/>
      <c r="ABS735"/>
      <c r="ABT735"/>
      <c r="ABU735"/>
      <c r="ABV735"/>
      <c r="ABW735"/>
      <c r="ABX735"/>
      <c r="ABY735"/>
      <c r="ABZ735"/>
      <c r="ACA735"/>
      <c r="ACB735"/>
      <c r="ACC735"/>
      <c r="ACD735"/>
      <c r="ACE735"/>
      <c r="ACF735"/>
      <c r="ACG735"/>
      <c r="ACH735"/>
      <c r="ACI735"/>
      <c r="ACJ735"/>
      <c r="ACK735"/>
      <c r="ACL735"/>
      <c r="ACM735"/>
      <c r="ACN735"/>
      <c r="ACO735"/>
      <c r="ACP735"/>
      <c r="ACQ735"/>
      <c r="ACR735"/>
      <c r="ACS735"/>
      <c r="ACT735"/>
      <c r="ACU735"/>
      <c r="ACV735"/>
      <c r="ACW735"/>
      <c r="ACX735"/>
      <c r="ACY735"/>
      <c r="ACZ735"/>
      <c r="ADA735"/>
      <c r="ADB735"/>
      <c r="ADC735"/>
      <c r="ADD735"/>
      <c r="ADE735"/>
      <c r="ADF735"/>
      <c r="ADG735"/>
      <c r="ADH735"/>
      <c r="ADI735"/>
      <c r="ADJ735"/>
      <c r="ADK735"/>
      <c r="ADL735"/>
      <c r="ADM735"/>
      <c r="ADN735"/>
      <c r="ADO735"/>
      <c r="ADP735"/>
      <c r="ADQ735"/>
      <c r="ADR735"/>
      <c r="ADS735"/>
      <c r="ADT735"/>
      <c r="ADU735"/>
      <c r="ADV735"/>
      <c r="ADW735"/>
      <c r="ADX735"/>
      <c r="ADY735"/>
      <c r="ADZ735"/>
      <c r="AEA735"/>
      <c r="AEB735"/>
      <c r="AEC735"/>
      <c r="AED735"/>
      <c r="AEE735"/>
      <c r="AEF735"/>
      <c r="AEG735"/>
      <c r="AEH735"/>
      <c r="AEI735"/>
      <c r="AEJ735"/>
      <c r="AEK735"/>
      <c r="AEL735"/>
      <c r="AEM735"/>
      <c r="AEN735"/>
      <c r="AEO735"/>
      <c r="AEP735"/>
      <c r="AEQ735"/>
      <c r="AER735"/>
      <c r="AES735"/>
      <c r="AET735"/>
      <c r="AEU735"/>
      <c r="AEV735"/>
      <c r="AEW735"/>
      <c r="AEX735"/>
      <c r="AEY735"/>
      <c r="AEZ735"/>
      <c r="AFA735"/>
      <c r="AFB735"/>
      <c r="AFC735"/>
      <c r="AFD735"/>
      <c r="AFE735"/>
      <c r="AFF735"/>
      <c r="AFG735"/>
      <c r="AFH735"/>
      <c r="AFI735"/>
      <c r="AFJ735"/>
      <c r="AFK735"/>
      <c r="AFL735"/>
      <c r="AFM735"/>
      <c r="AFN735"/>
      <c r="AFO735"/>
      <c r="AFP735"/>
      <c r="AFQ735"/>
      <c r="AFR735"/>
      <c r="AFS735"/>
      <c r="AFT735"/>
      <c r="AFU735"/>
      <c r="AFV735"/>
      <c r="AFW735"/>
      <c r="AFX735"/>
      <c r="AFY735"/>
      <c r="AFZ735"/>
      <c r="AGA735"/>
      <c r="AGB735"/>
      <c r="AGC735"/>
      <c r="AGD735"/>
      <c r="AGE735"/>
      <c r="AGF735"/>
      <c r="AGG735"/>
      <c r="AGH735"/>
      <c r="AGI735"/>
      <c r="AGJ735"/>
      <c r="AGK735"/>
      <c r="AGL735"/>
      <c r="AGM735"/>
      <c r="AGN735"/>
      <c r="AGO735"/>
      <c r="AGP735"/>
      <c r="AGQ735"/>
      <c r="AGR735"/>
      <c r="AGS735"/>
      <c r="AGT735"/>
      <c r="AGU735"/>
      <c r="AGV735"/>
      <c r="AGW735"/>
      <c r="AGX735"/>
      <c r="AGY735"/>
      <c r="AGZ735"/>
      <c r="AHA735"/>
      <c r="AHB735"/>
      <c r="AHC735"/>
      <c r="AHD735"/>
      <c r="AHE735"/>
      <c r="AHF735"/>
      <c r="AHG735"/>
      <c r="AHH735"/>
      <c r="AHI735"/>
      <c r="AHJ735"/>
      <c r="AHK735"/>
      <c r="AHL735"/>
      <c r="AHM735"/>
      <c r="AHN735"/>
      <c r="AHO735"/>
      <c r="AHP735"/>
      <c r="AHQ735"/>
      <c r="AHR735"/>
      <c r="AHS735"/>
      <c r="AHT735"/>
      <c r="AHU735"/>
      <c r="AHV735"/>
      <c r="AHW735"/>
      <c r="AHX735"/>
      <c r="AHY735"/>
      <c r="AHZ735"/>
      <c r="AIA735"/>
      <c r="AIB735"/>
      <c r="AIC735"/>
      <c r="AID735"/>
      <c r="AIE735"/>
      <c r="AIF735"/>
      <c r="AIG735"/>
      <c r="AIH735"/>
      <c r="AII735"/>
      <c r="AIJ735"/>
      <c r="AIK735"/>
      <c r="AIL735"/>
      <c r="AIM735"/>
      <c r="AIN735"/>
      <c r="AIO735"/>
      <c r="AIP735"/>
      <c r="AIQ735"/>
      <c r="AIR735"/>
      <c r="AIS735"/>
      <c r="AIT735"/>
      <c r="AIU735"/>
      <c r="AIV735"/>
      <c r="AIW735"/>
      <c r="AIX735"/>
      <c r="AIY735"/>
      <c r="AIZ735"/>
      <c r="AJA735"/>
      <c r="AJB735"/>
      <c r="AJC735"/>
      <c r="AJD735"/>
      <c r="AJE735"/>
      <c r="AJF735"/>
      <c r="AJG735"/>
      <c r="AJH735"/>
      <c r="AJI735"/>
      <c r="AJJ735"/>
      <c r="AJK735"/>
      <c r="AJL735"/>
      <c r="AJM735"/>
      <c r="AJN735"/>
      <c r="AJO735"/>
      <c r="AJP735"/>
      <c r="AJQ735"/>
      <c r="AJR735"/>
      <c r="AJS735"/>
      <c r="AJT735"/>
      <c r="AJU735"/>
      <c r="AJV735"/>
      <c r="AJW735"/>
      <c r="AJX735"/>
      <c r="AJY735"/>
      <c r="AJZ735"/>
      <c r="AKA735"/>
      <c r="AKB735"/>
      <c r="AKC735"/>
      <c r="AKD735"/>
      <c r="AKE735"/>
      <c r="AKF735"/>
      <c r="AKG735"/>
      <c r="AKH735"/>
      <c r="AKI735"/>
      <c r="AKJ735"/>
      <c r="AKK735"/>
      <c r="AKL735"/>
      <c r="AKM735"/>
      <c r="AKN735"/>
      <c r="AKO735"/>
      <c r="AKP735"/>
      <c r="AKQ735"/>
      <c r="AKR735"/>
      <c r="AKS735"/>
      <c r="AKT735"/>
      <c r="AKU735"/>
      <c r="AKV735"/>
      <c r="AKW735"/>
      <c r="AKX735"/>
      <c r="AKY735"/>
      <c r="AKZ735"/>
      <c r="ALA735"/>
      <c r="ALB735"/>
      <c r="ALC735"/>
      <c r="ALD735"/>
      <c r="ALE735"/>
      <c r="ALF735"/>
      <c r="ALG735"/>
      <c r="ALH735"/>
      <c r="ALI735"/>
      <c r="ALJ735"/>
      <c r="ALK735"/>
      <c r="ALL735"/>
      <c r="ALM735"/>
      <c r="ALN735"/>
      <c r="ALO735"/>
      <c r="ALP735"/>
      <c r="ALQ735"/>
      <c r="ALR735"/>
      <c r="ALS735"/>
      <c r="ALT735"/>
      <c r="ALU735"/>
      <c r="ALV735"/>
      <c r="ALW735"/>
      <c r="ALX735"/>
      <c r="ALY735"/>
      <c r="ALZ735"/>
      <c r="AMA735"/>
      <c r="AMB735"/>
      <c r="AMC735"/>
      <c r="AMD735"/>
      <c r="AME735"/>
      <c r="AMF735"/>
      <c r="AMG735"/>
      <c r="AMH735"/>
      <c r="AMI735"/>
      <c r="AMJ735"/>
    </row>
    <row r="736" spans="1:1024" ht="20" customHeight="1" x14ac:dyDescent="0.2">
      <c r="A736"/>
      <c r="B736"/>
      <c r="C736"/>
      <c r="D736"/>
      <c r="E736" s="2"/>
      <c r="F736" s="2"/>
      <c r="G736" s="271"/>
      <c r="H736" s="240"/>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c r="AAA736"/>
      <c r="AAB736"/>
      <c r="AAC736"/>
      <c r="AAD736"/>
      <c r="AAE736"/>
      <c r="AAF736"/>
      <c r="AAG736"/>
      <c r="AAH736"/>
      <c r="AAI736"/>
      <c r="AAJ736"/>
      <c r="AAK736"/>
      <c r="AAL736"/>
      <c r="AAM736"/>
      <c r="AAN736"/>
      <c r="AAO736"/>
      <c r="AAP736"/>
      <c r="AAQ736"/>
      <c r="AAR736"/>
      <c r="AAS736"/>
      <c r="AAT736"/>
      <c r="AAU736"/>
      <c r="AAV736"/>
      <c r="AAW736"/>
      <c r="AAX736"/>
      <c r="AAY736"/>
      <c r="AAZ736"/>
      <c r="ABA736"/>
      <c r="ABB736"/>
      <c r="ABC736"/>
      <c r="ABD736"/>
      <c r="ABE736"/>
      <c r="ABF736"/>
      <c r="ABG736"/>
      <c r="ABH736"/>
      <c r="ABI736"/>
      <c r="ABJ736"/>
      <c r="ABK736"/>
      <c r="ABL736"/>
      <c r="ABM736"/>
      <c r="ABN736"/>
      <c r="ABO736"/>
      <c r="ABP736"/>
      <c r="ABQ736"/>
      <c r="ABR736"/>
      <c r="ABS736"/>
      <c r="ABT736"/>
      <c r="ABU736"/>
      <c r="ABV736"/>
      <c r="ABW736"/>
      <c r="ABX736"/>
      <c r="ABY736"/>
      <c r="ABZ736"/>
      <c r="ACA736"/>
      <c r="ACB736"/>
      <c r="ACC736"/>
      <c r="ACD736"/>
      <c r="ACE736"/>
      <c r="ACF736"/>
      <c r="ACG736"/>
      <c r="ACH736"/>
      <c r="ACI736"/>
      <c r="ACJ736"/>
      <c r="ACK736"/>
      <c r="ACL736"/>
      <c r="ACM736"/>
      <c r="ACN736"/>
      <c r="ACO736"/>
      <c r="ACP736"/>
      <c r="ACQ736"/>
      <c r="ACR736"/>
      <c r="ACS736"/>
      <c r="ACT736"/>
      <c r="ACU736"/>
      <c r="ACV736"/>
      <c r="ACW736"/>
      <c r="ACX736"/>
      <c r="ACY736"/>
      <c r="ACZ736"/>
      <c r="ADA736"/>
      <c r="ADB736"/>
      <c r="ADC736"/>
      <c r="ADD736"/>
      <c r="ADE736"/>
      <c r="ADF736"/>
      <c r="ADG736"/>
      <c r="ADH736"/>
      <c r="ADI736"/>
      <c r="ADJ736"/>
      <c r="ADK736"/>
      <c r="ADL736"/>
      <c r="ADM736"/>
      <c r="ADN736"/>
      <c r="ADO736"/>
      <c r="ADP736"/>
      <c r="ADQ736"/>
      <c r="ADR736"/>
      <c r="ADS736"/>
      <c r="ADT736"/>
      <c r="ADU736"/>
      <c r="ADV736"/>
      <c r="ADW736"/>
      <c r="ADX736"/>
      <c r="ADY736"/>
      <c r="ADZ736"/>
      <c r="AEA736"/>
      <c r="AEB736"/>
      <c r="AEC736"/>
      <c r="AED736"/>
      <c r="AEE736"/>
      <c r="AEF736"/>
      <c r="AEG736"/>
      <c r="AEH736"/>
      <c r="AEI736"/>
      <c r="AEJ736"/>
      <c r="AEK736"/>
      <c r="AEL736"/>
      <c r="AEM736"/>
      <c r="AEN736"/>
      <c r="AEO736"/>
      <c r="AEP736"/>
      <c r="AEQ736"/>
      <c r="AER736"/>
      <c r="AES736"/>
      <c r="AET736"/>
      <c r="AEU736"/>
      <c r="AEV736"/>
      <c r="AEW736"/>
      <c r="AEX736"/>
      <c r="AEY736"/>
      <c r="AEZ736"/>
      <c r="AFA736"/>
      <c r="AFB736"/>
      <c r="AFC736"/>
      <c r="AFD736"/>
      <c r="AFE736"/>
      <c r="AFF736"/>
      <c r="AFG736"/>
      <c r="AFH736"/>
      <c r="AFI736"/>
      <c r="AFJ736"/>
      <c r="AFK736"/>
      <c r="AFL736"/>
      <c r="AFM736"/>
      <c r="AFN736"/>
      <c r="AFO736"/>
      <c r="AFP736"/>
      <c r="AFQ736"/>
      <c r="AFR736"/>
      <c r="AFS736"/>
      <c r="AFT736"/>
      <c r="AFU736"/>
      <c r="AFV736"/>
      <c r="AFW736"/>
      <c r="AFX736"/>
      <c r="AFY736"/>
      <c r="AFZ736"/>
      <c r="AGA736"/>
      <c r="AGB736"/>
      <c r="AGC736"/>
      <c r="AGD736"/>
      <c r="AGE736"/>
      <c r="AGF736"/>
      <c r="AGG736"/>
      <c r="AGH736"/>
      <c r="AGI736"/>
      <c r="AGJ736"/>
      <c r="AGK736"/>
      <c r="AGL736"/>
      <c r="AGM736"/>
      <c r="AGN736"/>
      <c r="AGO736"/>
      <c r="AGP736"/>
      <c r="AGQ736"/>
      <c r="AGR736"/>
      <c r="AGS736"/>
      <c r="AGT736"/>
      <c r="AGU736"/>
      <c r="AGV736"/>
      <c r="AGW736"/>
      <c r="AGX736"/>
      <c r="AGY736"/>
      <c r="AGZ736"/>
      <c r="AHA736"/>
      <c r="AHB736"/>
      <c r="AHC736"/>
      <c r="AHD736"/>
      <c r="AHE736"/>
      <c r="AHF736"/>
      <c r="AHG736"/>
      <c r="AHH736"/>
      <c r="AHI736"/>
      <c r="AHJ736"/>
      <c r="AHK736"/>
      <c r="AHL736"/>
      <c r="AHM736"/>
      <c r="AHN736"/>
      <c r="AHO736"/>
      <c r="AHP736"/>
      <c r="AHQ736"/>
      <c r="AHR736"/>
      <c r="AHS736"/>
      <c r="AHT736"/>
      <c r="AHU736"/>
      <c r="AHV736"/>
      <c r="AHW736"/>
      <c r="AHX736"/>
      <c r="AHY736"/>
      <c r="AHZ736"/>
      <c r="AIA736"/>
      <c r="AIB736"/>
      <c r="AIC736"/>
      <c r="AID736"/>
      <c r="AIE736"/>
      <c r="AIF736"/>
      <c r="AIG736"/>
      <c r="AIH736"/>
      <c r="AII736"/>
      <c r="AIJ736"/>
      <c r="AIK736"/>
      <c r="AIL736"/>
      <c r="AIM736"/>
      <c r="AIN736"/>
      <c r="AIO736"/>
      <c r="AIP736"/>
      <c r="AIQ736"/>
      <c r="AIR736"/>
      <c r="AIS736"/>
      <c r="AIT736"/>
      <c r="AIU736"/>
      <c r="AIV736"/>
      <c r="AIW736"/>
      <c r="AIX736"/>
      <c r="AIY736"/>
      <c r="AIZ736"/>
      <c r="AJA736"/>
      <c r="AJB736"/>
      <c r="AJC736"/>
      <c r="AJD736"/>
      <c r="AJE736"/>
      <c r="AJF736"/>
      <c r="AJG736"/>
      <c r="AJH736"/>
      <c r="AJI736"/>
      <c r="AJJ736"/>
      <c r="AJK736"/>
      <c r="AJL736"/>
      <c r="AJM736"/>
      <c r="AJN736"/>
      <c r="AJO736"/>
      <c r="AJP736"/>
      <c r="AJQ736"/>
      <c r="AJR736"/>
      <c r="AJS736"/>
      <c r="AJT736"/>
      <c r="AJU736"/>
      <c r="AJV736"/>
      <c r="AJW736"/>
      <c r="AJX736"/>
      <c r="AJY736"/>
      <c r="AJZ736"/>
      <c r="AKA736"/>
      <c r="AKB736"/>
      <c r="AKC736"/>
      <c r="AKD736"/>
      <c r="AKE736"/>
      <c r="AKF736"/>
      <c r="AKG736"/>
      <c r="AKH736"/>
      <c r="AKI736"/>
      <c r="AKJ736"/>
      <c r="AKK736"/>
      <c r="AKL736"/>
      <c r="AKM736"/>
      <c r="AKN736"/>
      <c r="AKO736"/>
      <c r="AKP736"/>
      <c r="AKQ736"/>
      <c r="AKR736"/>
      <c r="AKS736"/>
      <c r="AKT736"/>
      <c r="AKU736"/>
      <c r="AKV736"/>
      <c r="AKW736"/>
      <c r="AKX736"/>
      <c r="AKY736"/>
      <c r="AKZ736"/>
      <c r="ALA736"/>
      <c r="ALB736"/>
      <c r="ALC736"/>
      <c r="ALD736"/>
      <c r="ALE736"/>
      <c r="ALF736"/>
      <c r="ALG736"/>
      <c r="ALH736"/>
      <c r="ALI736"/>
      <c r="ALJ736"/>
      <c r="ALK736"/>
      <c r="ALL736"/>
      <c r="ALM736"/>
      <c r="ALN736"/>
      <c r="ALO736"/>
      <c r="ALP736"/>
      <c r="ALQ736"/>
      <c r="ALR736"/>
      <c r="ALS736"/>
      <c r="ALT736"/>
      <c r="ALU736"/>
      <c r="ALV736"/>
      <c r="ALW736"/>
      <c r="ALX736"/>
      <c r="ALY736"/>
      <c r="ALZ736"/>
      <c r="AMA736"/>
      <c r="AMB736"/>
      <c r="AMC736"/>
      <c r="AMD736"/>
      <c r="AME736"/>
      <c r="AMF736"/>
      <c r="AMG736"/>
      <c r="AMH736"/>
      <c r="AMI736"/>
      <c r="AMJ736"/>
    </row>
    <row r="737" spans="1:1024" ht="20" customHeight="1" x14ac:dyDescent="0.2">
      <c r="A737"/>
      <c r="B737"/>
      <c r="C737"/>
      <c r="D737"/>
      <c r="E737" s="2"/>
      <c r="F737" s="2"/>
      <c r="G737" s="271"/>
      <c r="H737" s="240"/>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c r="AAA737"/>
      <c r="AAB737"/>
      <c r="AAC737"/>
      <c r="AAD737"/>
      <c r="AAE737"/>
      <c r="AAF737"/>
      <c r="AAG737"/>
      <c r="AAH737"/>
      <c r="AAI737"/>
      <c r="AAJ737"/>
      <c r="AAK737"/>
      <c r="AAL737"/>
      <c r="AAM737"/>
      <c r="AAN737"/>
      <c r="AAO737"/>
      <c r="AAP737"/>
      <c r="AAQ737"/>
      <c r="AAR737"/>
      <c r="AAS737"/>
      <c r="AAT737"/>
      <c r="AAU737"/>
      <c r="AAV737"/>
      <c r="AAW737"/>
      <c r="AAX737"/>
      <c r="AAY737"/>
      <c r="AAZ737"/>
      <c r="ABA737"/>
      <c r="ABB737"/>
      <c r="ABC737"/>
      <c r="ABD737"/>
      <c r="ABE737"/>
      <c r="ABF737"/>
      <c r="ABG737"/>
      <c r="ABH737"/>
      <c r="ABI737"/>
      <c r="ABJ737"/>
      <c r="ABK737"/>
      <c r="ABL737"/>
      <c r="ABM737"/>
      <c r="ABN737"/>
      <c r="ABO737"/>
      <c r="ABP737"/>
      <c r="ABQ737"/>
      <c r="ABR737"/>
      <c r="ABS737"/>
      <c r="ABT737"/>
      <c r="ABU737"/>
      <c r="ABV737"/>
      <c r="ABW737"/>
      <c r="ABX737"/>
      <c r="ABY737"/>
      <c r="ABZ737"/>
      <c r="ACA737"/>
      <c r="ACB737"/>
      <c r="ACC737"/>
      <c r="ACD737"/>
      <c r="ACE737"/>
      <c r="ACF737"/>
      <c r="ACG737"/>
      <c r="ACH737"/>
      <c r="ACI737"/>
      <c r="ACJ737"/>
      <c r="ACK737"/>
      <c r="ACL737"/>
      <c r="ACM737"/>
      <c r="ACN737"/>
      <c r="ACO737"/>
      <c r="ACP737"/>
      <c r="ACQ737"/>
      <c r="ACR737"/>
      <c r="ACS737"/>
      <c r="ACT737"/>
      <c r="ACU737"/>
      <c r="ACV737"/>
      <c r="ACW737"/>
      <c r="ACX737"/>
      <c r="ACY737"/>
      <c r="ACZ737"/>
      <c r="ADA737"/>
      <c r="ADB737"/>
      <c r="ADC737"/>
      <c r="ADD737"/>
      <c r="ADE737"/>
      <c r="ADF737"/>
      <c r="ADG737"/>
      <c r="ADH737"/>
      <c r="ADI737"/>
      <c r="ADJ737"/>
      <c r="ADK737"/>
      <c r="ADL737"/>
      <c r="ADM737"/>
      <c r="ADN737"/>
      <c r="ADO737"/>
      <c r="ADP737"/>
      <c r="ADQ737"/>
      <c r="ADR737"/>
      <c r="ADS737"/>
      <c r="ADT737"/>
      <c r="ADU737"/>
      <c r="ADV737"/>
      <c r="ADW737"/>
      <c r="ADX737"/>
      <c r="ADY737"/>
      <c r="ADZ737"/>
      <c r="AEA737"/>
      <c r="AEB737"/>
      <c r="AEC737"/>
      <c r="AED737"/>
      <c r="AEE737"/>
      <c r="AEF737"/>
      <c r="AEG737"/>
      <c r="AEH737"/>
      <c r="AEI737"/>
      <c r="AEJ737"/>
      <c r="AEK737"/>
      <c r="AEL737"/>
      <c r="AEM737"/>
      <c r="AEN737"/>
      <c r="AEO737"/>
      <c r="AEP737"/>
      <c r="AEQ737"/>
      <c r="AER737"/>
      <c r="AES737"/>
      <c r="AET737"/>
      <c r="AEU737"/>
      <c r="AEV737"/>
      <c r="AEW737"/>
      <c r="AEX737"/>
      <c r="AEY737"/>
      <c r="AEZ737"/>
      <c r="AFA737"/>
      <c r="AFB737"/>
      <c r="AFC737"/>
      <c r="AFD737"/>
      <c r="AFE737"/>
      <c r="AFF737"/>
      <c r="AFG737"/>
      <c r="AFH737"/>
      <c r="AFI737"/>
      <c r="AFJ737"/>
      <c r="AFK737"/>
      <c r="AFL737"/>
      <c r="AFM737"/>
      <c r="AFN737"/>
      <c r="AFO737"/>
      <c r="AFP737"/>
      <c r="AFQ737"/>
      <c r="AFR737"/>
      <c r="AFS737"/>
      <c r="AFT737"/>
      <c r="AFU737"/>
      <c r="AFV737"/>
      <c r="AFW737"/>
      <c r="AFX737"/>
      <c r="AFY737"/>
      <c r="AFZ737"/>
      <c r="AGA737"/>
      <c r="AGB737"/>
      <c r="AGC737"/>
      <c r="AGD737"/>
      <c r="AGE737"/>
      <c r="AGF737"/>
      <c r="AGG737"/>
      <c r="AGH737"/>
      <c r="AGI737"/>
      <c r="AGJ737"/>
      <c r="AGK737"/>
      <c r="AGL737"/>
      <c r="AGM737"/>
      <c r="AGN737"/>
      <c r="AGO737"/>
      <c r="AGP737"/>
      <c r="AGQ737"/>
      <c r="AGR737"/>
      <c r="AGS737"/>
      <c r="AGT737"/>
      <c r="AGU737"/>
      <c r="AGV737"/>
      <c r="AGW737"/>
      <c r="AGX737"/>
      <c r="AGY737"/>
      <c r="AGZ737"/>
      <c r="AHA737"/>
      <c r="AHB737"/>
      <c r="AHC737"/>
      <c r="AHD737"/>
      <c r="AHE737"/>
      <c r="AHF737"/>
      <c r="AHG737"/>
      <c r="AHH737"/>
      <c r="AHI737"/>
      <c r="AHJ737"/>
      <c r="AHK737"/>
      <c r="AHL737"/>
      <c r="AHM737"/>
      <c r="AHN737"/>
      <c r="AHO737"/>
      <c r="AHP737"/>
      <c r="AHQ737"/>
      <c r="AHR737"/>
      <c r="AHS737"/>
      <c r="AHT737"/>
      <c r="AHU737"/>
      <c r="AHV737"/>
      <c r="AHW737"/>
      <c r="AHX737"/>
      <c r="AHY737"/>
      <c r="AHZ737"/>
      <c r="AIA737"/>
      <c r="AIB737"/>
      <c r="AIC737"/>
      <c r="AID737"/>
      <c r="AIE737"/>
      <c r="AIF737"/>
      <c r="AIG737"/>
      <c r="AIH737"/>
      <c r="AII737"/>
      <c r="AIJ737"/>
      <c r="AIK737"/>
      <c r="AIL737"/>
      <c r="AIM737"/>
      <c r="AIN737"/>
      <c r="AIO737"/>
      <c r="AIP737"/>
      <c r="AIQ737"/>
      <c r="AIR737"/>
      <c r="AIS737"/>
      <c r="AIT737"/>
      <c r="AIU737"/>
      <c r="AIV737"/>
      <c r="AIW737"/>
      <c r="AIX737"/>
      <c r="AIY737"/>
      <c r="AIZ737"/>
      <c r="AJA737"/>
      <c r="AJB737"/>
      <c r="AJC737"/>
      <c r="AJD737"/>
      <c r="AJE737"/>
      <c r="AJF737"/>
      <c r="AJG737"/>
      <c r="AJH737"/>
      <c r="AJI737"/>
      <c r="AJJ737"/>
      <c r="AJK737"/>
      <c r="AJL737"/>
      <c r="AJM737"/>
      <c r="AJN737"/>
      <c r="AJO737"/>
      <c r="AJP737"/>
      <c r="AJQ737"/>
      <c r="AJR737"/>
      <c r="AJS737"/>
      <c r="AJT737"/>
      <c r="AJU737"/>
      <c r="AJV737"/>
      <c r="AJW737"/>
      <c r="AJX737"/>
      <c r="AJY737"/>
      <c r="AJZ737"/>
      <c r="AKA737"/>
      <c r="AKB737"/>
      <c r="AKC737"/>
      <c r="AKD737"/>
      <c r="AKE737"/>
      <c r="AKF737"/>
      <c r="AKG737"/>
      <c r="AKH737"/>
      <c r="AKI737"/>
      <c r="AKJ737"/>
      <c r="AKK737"/>
      <c r="AKL737"/>
      <c r="AKM737"/>
      <c r="AKN737"/>
      <c r="AKO737"/>
      <c r="AKP737"/>
      <c r="AKQ737"/>
      <c r="AKR737"/>
      <c r="AKS737"/>
      <c r="AKT737"/>
      <c r="AKU737"/>
      <c r="AKV737"/>
      <c r="AKW737"/>
      <c r="AKX737"/>
      <c r="AKY737"/>
      <c r="AKZ737"/>
      <c r="ALA737"/>
      <c r="ALB737"/>
      <c r="ALC737"/>
      <c r="ALD737"/>
      <c r="ALE737"/>
      <c r="ALF737"/>
      <c r="ALG737"/>
      <c r="ALH737"/>
      <c r="ALI737"/>
      <c r="ALJ737"/>
      <c r="ALK737"/>
      <c r="ALL737"/>
      <c r="ALM737"/>
      <c r="ALN737"/>
      <c r="ALO737"/>
      <c r="ALP737"/>
      <c r="ALQ737"/>
      <c r="ALR737"/>
      <c r="ALS737"/>
      <c r="ALT737"/>
      <c r="ALU737"/>
      <c r="ALV737"/>
      <c r="ALW737"/>
      <c r="ALX737"/>
      <c r="ALY737"/>
      <c r="ALZ737"/>
      <c r="AMA737"/>
      <c r="AMB737"/>
      <c r="AMC737"/>
      <c r="AMD737"/>
      <c r="AME737"/>
      <c r="AMF737"/>
      <c r="AMG737"/>
      <c r="AMH737"/>
      <c r="AMI737"/>
      <c r="AMJ737"/>
    </row>
    <row r="738" spans="1:1024" ht="20" customHeight="1" x14ac:dyDescent="0.2">
      <c r="A738"/>
      <c r="B738"/>
      <c r="C738"/>
      <c r="D738"/>
      <c r="E738" s="2"/>
      <c r="F738" s="2"/>
      <c r="G738" s="271"/>
      <c r="H738" s="240"/>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c r="AAA738"/>
      <c r="AAB738"/>
      <c r="AAC738"/>
      <c r="AAD738"/>
      <c r="AAE738"/>
      <c r="AAF738"/>
      <c r="AAG738"/>
      <c r="AAH738"/>
      <c r="AAI738"/>
      <c r="AAJ738"/>
      <c r="AAK738"/>
      <c r="AAL738"/>
      <c r="AAM738"/>
      <c r="AAN738"/>
      <c r="AAO738"/>
      <c r="AAP738"/>
      <c r="AAQ738"/>
      <c r="AAR738"/>
      <c r="AAS738"/>
      <c r="AAT738"/>
      <c r="AAU738"/>
      <c r="AAV738"/>
      <c r="AAW738"/>
      <c r="AAX738"/>
      <c r="AAY738"/>
      <c r="AAZ738"/>
      <c r="ABA738"/>
      <c r="ABB738"/>
      <c r="ABC738"/>
      <c r="ABD738"/>
      <c r="ABE738"/>
      <c r="ABF738"/>
      <c r="ABG738"/>
      <c r="ABH738"/>
      <c r="ABI738"/>
      <c r="ABJ738"/>
      <c r="ABK738"/>
      <c r="ABL738"/>
      <c r="ABM738"/>
      <c r="ABN738"/>
      <c r="ABO738"/>
      <c r="ABP738"/>
      <c r="ABQ738"/>
      <c r="ABR738"/>
      <c r="ABS738"/>
      <c r="ABT738"/>
      <c r="ABU738"/>
      <c r="ABV738"/>
      <c r="ABW738"/>
      <c r="ABX738"/>
      <c r="ABY738"/>
      <c r="ABZ738"/>
      <c r="ACA738"/>
      <c r="ACB738"/>
      <c r="ACC738"/>
      <c r="ACD738"/>
      <c r="ACE738"/>
      <c r="ACF738"/>
      <c r="ACG738"/>
      <c r="ACH738"/>
      <c r="ACI738"/>
      <c r="ACJ738"/>
      <c r="ACK738"/>
      <c r="ACL738"/>
      <c r="ACM738"/>
      <c r="ACN738"/>
      <c r="ACO738"/>
      <c r="ACP738"/>
      <c r="ACQ738"/>
      <c r="ACR738"/>
      <c r="ACS738"/>
      <c r="ACT738"/>
      <c r="ACU738"/>
      <c r="ACV738"/>
      <c r="ACW738"/>
      <c r="ACX738"/>
      <c r="ACY738"/>
      <c r="ACZ738"/>
      <c r="ADA738"/>
      <c r="ADB738"/>
      <c r="ADC738"/>
      <c r="ADD738"/>
      <c r="ADE738"/>
      <c r="ADF738"/>
      <c r="ADG738"/>
      <c r="ADH738"/>
      <c r="ADI738"/>
      <c r="ADJ738"/>
      <c r="ADK738"/>
      <c r="ADL738"/>
      <c r="ADM738"/>
      <c r="ADN738"/>
      <c r="ADO738"/>
      <c r="ADP738"/>
      <c r="ADQ738"/>
      <c r="ADR738"/>
      <c r="ADS738"/>
      <c r="ADT738"/>
      <c r="ADU738"/>
      <c r="ADV738"/>
      <c r="ADW738"/>
      <c r="ADX738"/>
      <c r="ADY738"/>
      <c r="ADZ738"/>
      <c r="AEA738"/>
      <c r="AEB738"/>
      <c r="AEC738"/>
      <c r="AED738"/>
      <c r="AEE738"/>
      <c r="AEF738"/>
      <c r="AEG738"/>
      <c r="AEH738"/>
      <c r="AEI738"/>
      <c r="AEJ738"/>
      <c r="AEK738"/>
      <c r="AEL738"/>
      <c r="AEM738"/>
      <c r="AEN738"/>
      <c r="AEO738"/>
      <c r="AEP738"/>
      <c r="AEQ738"/>
      <c r="AER738"/>
      <c r="AES738"/>
      <c r="AET738"/>
      <c r="AEU738"/>
      <c r="AEV738"/>
      <c r="AEW738"/>
      <c r="AEX738"/>
      <c r="AEY738"/>
      <c r="AEZ738"/>
      <c r="AFA738"/>
      <c r="AFB738"/>
      <c r="AFC738"/>
      <c r="AFD738"/>
      <c r="AFE738"/>
      <c r="AFF738"/>
      <c r="AFG738"/>
      <c r="AFH738"/>
      <c r="AFI738"/>
      <c r="AFJ738"/>
      <c r="AFK738"/>
      <c r="AFL738"/>
      <c r="AFM738"/>
      <c r="AFN738"/>
      <c r="AFO738"/>
      <c r="AFP738"/>
      <c r="AFQ738"/>
      <c r="AFR738"/>
      <c r="AFS738"/>
      <c r="AFT738"/>
      <c r="AFU738"/>
      <c r="AFV738"/>
      <c r="AFW738"/>
      <c r="AFX738"/>
      <c r="AFY738"/>
      <c r="AFZ738"/>
      <c r="AGA738"/>
      <c r="AGB738"/>
      <c r="AGC738"/>
      <c r="AGD738"/>
      <c r="AGE738"/>
      <c r="AGF738"/>
      <c r="AGG738"/>
      <c r="AGH738"/>
      <c r="AGI738"/>
      <c r="AGJ738"/>
      <c r="AGK738"/>
      <c r="AGL738"/>
      <c r="AGM738"/>
      <c r="AGN738"/>
      <c r="AGO738"/>
      <c r="AGP738"/>
      <c r="AGQ738"/>
      <c r="AGR738"/>
      <c r="AGS738"/>
      <c r="AGT738"/>
      <c r="AGU738"/>
      <c r="AGV738"/>
      <c r="AGW738"/>
      <c r="AGX738"/>
      <c r="AGY738"/>
      <c r="AGZ738"/>
      <c r="AHA738"/>
      <c r="AHB738"/>
      <c r="AHC738"/>
      <c r="AHD738"/>
      <c r="AHE738"/>
      <c r="AHF738"/>
      <c r="AHG738"/>
      <c r="AHH738"/>
      <c r="AHI738"/>
      <c r="AHJ738"/>
      <c r="AHK738"/>
      <c r="AHL738"/>
      <c r="AHM738"/>
      <c r="AHN738"/>
      <c r="AHO738"/>
      <c r="AHP738"/>
      <c r="AHQ738"/>
      <c r="AHR738"/>
      <c r="AHS738"/>
      <c r="AHT738"/>
      <c r="AHU738"/>
      <c r="AHV738"/>
      <c r="AHW738"/>
      <c r="AHX738"/>
      <c r="AHY738"/>
      <c r="AHZ738"/>
      <c r="AIA738"/>
      <c r="AIB738"/>
      <c r="AIC738"/>
      <c r="AID738"/>
      <c r="AIE738"/>
      <c r="AIF738"/>
      <c r="AIG738"/>
      <c r="AIH738"/>
      <c r="AII738"/>
      <c r="AIJ738"/>
      <c r="AIK738"/>
      <c r="AIL738"/>
      <c r="AIM738"/>
      <c r="AIN738"/>
      <c r="AIO738"/>
      <c r="AIP738"/>
      <c r="AIQ738"/>
      <c r="AIR738"/>
      <c r="AIS738"/>
      <c r="AIT738"/>
      <c r="AIU738"/>
      <c r="AIV738"/>
      <c r="AIW738"/>
      <c r="AIX738"/>
      <c r="AIY738"/>
      <c r="AIZ738"/>
      <c r="AJA738"/>
      <c r="AJB738"/>
      <c r="AJC738"/>
      <c r="AJD738"/>
      <c r="AJE738"/>
      <c r="AJF738"/>
      <c r="AJG738"/>
      <c r="AJH738"/>
      <c r="AJI738"/>
      <c r="AJJ738"/>
      <c r="AJK738"/>
      <c r="AJL738"/>
      <c r="AJM738"/>
      <c r="AJN738"/>
      <c r="AJO738"/>
      <c r="AJP738"/>
      <c r="AJQ738"/>
      <c r="AJR738"/>
      <c r="AJS738"/>
      <c r="AJT738"/>
      <c r="AJU738"/>
      <c r="AJV738"/>
      <c r="AJW738"/>
      <c r="AJX738"/>
      <c r="AJY738"/>
      <c r="AJZ738"/>
      <c r="AKA738"/>
      <c r="AKB738"/>
      <c r="AKC738"/>
      <c r="AKD738"/>
      <c r="AKE738"/>
      <c r="AKF738"/>
      <c r="AKG738"/>
      <c r="AKH738"/>
      <c r="AKI738"/>
      <c r="AKJ738"/>
      <c r="AKK738"/>
      <c r="AKL738"/>
      <c r="AKM738"/>
      <c r="AKN738"/>
      <c r="AKO738"/>
      <c r="AKP738"/>
      <c r="AKQ738"/>
      <c r="AKR738"/>
      <c r="AKS738"/>
      <c r="AKT738"/>
      <c r="AKU738"/>
      <c r="AKV738"/>
      <c r="AKW738"/>
      <c r="AKX738"/>
      <c r="AKY738"/>
      <c r="AKZ738"/>
      <c r="ALA738"/>
      <c r="ALB738"/>
      <c r="ALC738"/>
      <c r="ALD738"/>
      <c r="ALE738"/>
      <c r="ALF738"/>
      <c r="ALG738"/>
      <c r="ALH738"/>
      <c r="ALI738"/>
      <c r="ALJ738"/>
      <c r="ALK738"/>
      <c r="ALL738"/>
      <c r="ALM738"/>
      <c r="ALN738"/>
      <c r="ALO738"/>
      <c r="ALP738"/>
      <c r="ALQ738"/>
      <c r="ALR738"/>
      <c r="ALS738"/>
      <c r="ALT738"/>
      <c r="ALU738"/>
      <c r="ALV738"/>
      <c r="ALW738"/>
      <c r="ALX738"/>
      <c r="ALY738"/>
      <c r="ALZ738"/>
      <c r="AMA738"/>
      <c r="AMB738"/>
      <c r="AMC738"/>
      <c r="AMD738"/>
      <c r="AME738"/>
      <c r="AMF738"/>
      <c r="AMG738"/>
      <c r="AMH738"/>
      <c r="AMI738"/>
      <c r="AMJ738"/>
    </row>
    <row r="739" spans="1:1024" ht="20" customHeight="1" x14ac:dyDescent="0.2">
      <c r="A739"/>
      <c r="B739"/>
      <c r="C739"/>
      <c r="D739"/>
      <c r="E739" s="2"/>
      <c r="F739" s="2"/>
      <c r="G739" s="271"/>
      <c r="H739" s="240"/>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c r="AAA739"/>
      <c r="AAB739"/>
      <c r="AAC739"/>
      <c r="AAD739"/>
      <c r="AAE739"/>
      <c r="AAF739"/>
      <c r="AAG739"/>
      <c r="AAH739"/>
      <c r="AAI739"/>
      <c r="AAJ739"/>
      <c r="AAK739"/>
      <c r="AAL739"/>
      <c r="AAM739"/>
      <c r="AAN739"/>
      <c r="AAO739"/>
      <c r="AAP739"/>
      <c r="AAQ739"/>
      <c r="AAR739"/>
      <c r="AAS739"/>
      <c r="AAT739"/>
      <c r="AAU739"/>
      <c r="AAV739"/>
      <c r="AAW739"/>
      <c r="AAX739"/>
      <c r="AAY739"/>
      <c r="AAZ739"/>
      <c r="ABA739"/>
      <c r="ABB739"/>
      <c r="ABC739"/>
      <c r="ABD739"/>
      <c r="ABE739"/>
      <c r="ABF739"/>
      <c r="ABG739"/>
      <c r="ABH739"/>
      <c r="ABI739"/>
      <c r="ABJ739"/>
      <c r="ABK739"/>
      <c r="ABL739"/>
      <c r="ABM739"/>
      <c r="ABN739"/>
      <c r="ABO739"/>
      <c r="ABP739"/>
      <c r="ABQ739"/>
      <c r="ABR739"/>
      <c r="ABS739"/>
      <c r="ABT739"/>
      <c r="ABU739"/>
      <c r="ABV739"/>
      <c r="ABW739"/>
      <c r="ABX739"/>
      <c r="ABY739"/>
      <c r="ABZ739"/>
      <c r="ACA739"/>
      <c r="ACB739"/>
      <c r="ACC739"/>
      <c r="ACD739"/>
      <c r="ACE739"/>
      <c r="ACF739"/>
      <c r="ACG739"/>
      <c r="ACH739"/>
      <c r="ACI739"/>
      <c r="ACJ739"/>
      <c r="ACK739"/>
      <c r="ACL739"/>
      <c r="ACM739"/>
      <c r="ACN739"/>
      <c r="ACO739"/>
      <c r="ACP739"/>
      <c r="ACQ739"/>
      <c r="ACR739"/>
      <c r="ACS739"/>
      <c r="ACT739"/>
      <c r="ACU739"/>
      <c r="ACV739"/>
      <c r="ACW739"/>
      <c r="ACX739"/>
      <c r="ACY739"/>
      <c r="ACZ739"/>
      <c r="ADA739"/>
      <c r="ADB739"/>
      <c r="ADC739"/>
      <c r="ADD739"/>
      <c r="ADE739"/>
      <c r="ADF739"/>
      <c r="ADG739"/>
      <c r="ADH739"/>
      <c r="ADI739"/>
      <c r="ADJ739"/>
      <c r="ADK739"/>
      <c r="ADL739"/>
      <c r="ADM739"/>
      <c r="ADN739"/>
      <c r="ADO739"/>
      <c r="ADP739"/>
      <c r="ADQ739"/>
      <c r="ADR739"/>
      <c r="ADS739"/>
      <c r="ADT739"/>
      <c r="ADU739"/>
      <c r="ADV739"/>
      <c r="ADW739"/>
      <c r="ADX739"/>
      <c r="ADY739"/>
      <c r="ADZ739"/>
      <c r="AEA739"/>
      <c r="AEB739"/>
      <c r="AEC739"/>
      <c r="AED739"/>
      <c r="AEE739"/>
      <c r="AEF739"/>
      <c r="AEG739"/>
      <c r="AEH739"/>
      <c r="AEI739"/>
      <c r="AEJ739"/>
      <c r="AEK739"/>
      <c r="AEL739"/>
      <c r="AEM739"/>
      <c r="AEN739"/>
      <c r="AEO739"/>
      <c r="AEP739"/>
      <c r="AEQ739"/>
      <c r="AER739"/>
      <c r="AES739"/>
      <c r="AET739"/>
      <c r="AEU739"/>
      <c r="AEV739"/>
      <c r="AEW739"/>
      <c r="AEX739"/>
      <c r="AEY739"/>
      <c r="AEZ739"/>
      <c r="AFA739"/>
      <c r="AFB739"/>
      <c r="AFC739"/>
      <c r="AFD739"/>
      <c r="AFE739"/>
      <c r="AFF739"/>
      <c r="AFG739"/>
      <c r="AFH739"/>
      <c r="AFI739"/>
      <c r="AFJ739"/>
      <c r="AFK739"/>
      <c r="AFL739"/>
      <c r="AFM739"/>
      <c r="AFN739"/>
      <c r="AFO739"/>
      <c r="AFP739"/>
      <c r="AFQ739"/>
      <c r="AFR739"/>
      <c r="AFS739"/>
      <c r="AFT739"/>
      <c r="AFU739"/>
      <c r="AFV739"/>
      <c r="AFW739"/>
      <c r="AFX739"/>
      <c r="AFY739"/>
      <c r="AFZ739"/>
      <c r="AGA739"/>
      <c r="AGB739"/>
      <c r="AGC739"/>
      <c r="AGD739"/>
      <c r="AGE739"/>
      <c r="AGF739"/>
      <c r="AGG739"/>
      <c r="AGH739"/>
      <c r="AGI739"/>
      <c r="AGJ739"/>
      <c r="AGK739"/>
      <c r="AGL739"/>
      <c r="AGM739"/>
      <c r="AGN739"/>
      <c r="AGO739"/>
      <c r="AGP739"/>
      <c r="AGQ739"/>
      <c r="AGR739"/>
      <c r="AGS739"/>
      <c r="AGT739"/>
      <c r="AGU739"/>
      <c r="AGV739"/>
      <c r="AGW739"/>
      <c r="AGX739"/>
      <c r="AGY739"/>
      <c r="AGZ739"/>
      <c r="AHA739"/>
      <c r="AHB739"/>
      <c r="AHC739"/>
      <c r="AHD739"/>
      <c r="AHE739"/>
      <c r="AHF739"/>
      <c r="AHG739"/>
      <c r="AHH739"/>
      <c r="AHI739"/>
      <c r="AHJ739"/>
      <c r="AHK739"/>
      <c r="AHL739"/>
      <c r="AHM739"/>
      <c r="AHN739"/>
      <c r="AHO739"/>
      <c r="AHP739"/>
      <c r="AHQ739"/>
      <c r="AHR739"/>
      <c r="AHS739"/>
      <c r="AHT739"/>
      <c r="AHU739"/>
      <c r="AHV739"/>
      <c r="AHW739"/>
      <c r="AHX739"/>
      <c r="AHY739"/>
      <c r="AHZ739"/>
      <c r="AIA739"/>
      <c r="AIB739"/>
      <c r="AIC739"/>
      <c r="AID739"/>
      <c r="AIE739"/>
      <c r="AIF739"/>
      <c r="AIG739"/>
      <c r="AIH739"/>
      <c r="AII739"/>
      <c r="AIJ739"/>
      <c r="AIK739"/>
      <c r="AIL739"/>
      <c r="AIM739"/>
      <c r="AIN739"/>
      <c r="AIO739"/>
      <c r="AIP739"/>
      <c r="AIQ739"/>
      <c r="AIR739"/>
      <c r="AIS739"/>
      <c r="AIT739"/>
      <c r="AIU739"/>
      <c r="AIV739"/>
      <c r="AIW739"/>
      <c r="AIX739"/>
      <c r="AIY739"/>
      <c r="AIZ739"/>
      <c r="AJA739"/>
      <c r="AJB739"/>
      <c r="AJC739"/>
      <c r="AJD739"/>
      <c r="AJE739"/>
      <c r="AJF739"/>
      <c r="AJG739"/>
      <c r="AJH739"/>
      <c r="AJI739"/>
      <c r="AJJ739"/>
      <c r="AJK739"/>
      <c r="AJL739"/>
      <c r="AJM739"/>
      <c r="AJN739"/>
      <c r="AJO739"/>
      <c r="AJP739"/>
      <c r="AJQ739"/>
      <c r="AJR739"/>
      <c r="AJS739"/>
      <c r="AJT739"/>
      <c r="AJU739"/>
      <c r="AJV739"/>
      <c r="AJW739"/>
      <c r="AJX739"/>
      <c r="AJY739"/>
      <c r="AJZ739"/>
      <c r="AKA739"/>
      <c r="AKB739"/>
      <c r="AKC739"/>
      <c r="AKD739"/>
      <c r="AKE739"/>
      <c r="AKF739"/>
      <c r="AKG739"/>
      <c r="AKH739"/>
      <c r="AKI739"/>
      <c r="AKJ739"/>
      <c r="AKK739"/>
      <c r="AKL739"/>
      <c r="AKM739"/>
      <c r="AKN739"/>
      <c r="AKO739"/>
      <c r="AKP739"/>
      <c r="AKQ739"/>
      <c r="AKR739"/>
      <c r="AKS739"/>
      <c r="AKT739"/>
      <c r="AKU739"/>
      <c r="AKV739"/>
      <c r="AKW739"/>
      <c r="AKX739"/>
      <c r="AKY739"/>
      <c r="AKZ739"/>
      <c r="ALA739"/>
      <c r="ALB739"/>
      <c r="ALC739"/>
      <c r="ALD739"/>
      <c r="ALE739"/>
      <c r="ALF739"/>
      <c r="ALG739"/>
      <c r="ALH739"/>
      <c r="ALI739"/>
      <c r="ALJ739"/>
      <c r="ALK739"/>
      <c r="ALL739"/>
      <c r="ALM739"/>
      <c r="ALN739"/>
      <c r="ALO739"/>
      <c r="ALP739"/>
      <c r="ALQ739"/>
      <c r="ALR739"/>
      <c r="ALS739"/>
      <c r="ALT739"/>
      <c r="ALU739"/>
      <c r="ALV739"/>
      <c r="ALW739"/>
      <c r="ALX739"/>
      <c r="ALY739"/>
      <c r="ALZ739"/>
      <c r="AMA739"/>
      <c r="AMB739"/>
      <c r="AMC739"/>
      <c r="AMD739"/>
      <c r="AME739"/>
      <c r="AMF739"/>
      <c r="AMG739"/>
      <c r="AMH739"/>
      <c r="AMI739"/>
      <c r="AMJ739"/>
    </row>
    <row r="740" spans="1:1024" ht="20" customHeight="1" x14ac:dyDescent="0.2">
      <c r="A740"/>
      <c r="B740"/>
      <c r="C740"/>
      <c r="D740"/>
      <c r="E740" s="2"/>
      <c r="F740" s="2"/>
      <c r="G740" s="271"/>
      <c r="H740" s="2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c r="AAA740"/>
      <c r="AAB740"/>
      <c r="AAC740"/>
      <c r="AAD740"/>
      <c r="AAE740"/>
      <c r="AAF740"/>
      <c r="AAG740"/>
      <c r="AAH740"/>
      <c r="AAI740"/>
      <c r="AAJ740"/>
      <c r="AAK740"/>
      <c r="AAL740"/>
      <c r="AAM740"/>
      <c r="AAN740"/>
      <c r="AAO740"/>
      <c r="AAP740"/>
      <c r="AAQ740"/>
      <c r="AAR740"/>
      <c r="AAS740"/>
      <c r="AAT740"/>
      <c r="AAU740"/>
      <c r="AAV740"/>
      <c r="AAW740"/>
      <c r="AAX740"/>
      <c r="AAY740"/>
      <c r="AAZ740"/>
      <c r="ABA740"/>
      <c r="ABB740"/>
      <c r="ABC740"/>
      <c r="ABD740"/>
      <c r="ABE740"/>
      <c r="ABF740"/>
      <c r="ABG740"/>
      <c r="ABH740"/>
      <c r="ABI740"/>
      <c r="ABJ740"/>
      <c r="ABK740"/>
      <c r="ABL740"/>
      <c r="ABM740"/>
      <c r="ABN740"/>
      <c r="ABO740"/>
      <c r="ABP740"/>
      <c r="ABQ740"/>
      <c r="ABR740"/>
      <c r="ABS740"/>
      <c r="ABT740"/>
      <c r="ABU740"/>
      <c r="ABV740"/>
      <c r="ABW740"/>
      <c r="ABX740"/>
      <c r="ABY740"/>
      <c r="ABZ740"/>
      <c r="ACA740"/>
      <c r="ACB740"/>
      <c r="ACC740"/>
      <c r="ACD740"/>
      <c r="ACE740"/>
      <c r="ACF740"/>
      <c r="ACG740"/>
      <c r="ACH740"/>
      <c r="ACI740"/>
      <c r="ACJ740"/>
      <c r="ACK740"/>
      <c r="ACL740"/>
      <c r="ACM740"/>
      <c r="ACN740"/>
      <c r="ACO740"/>
      <c r="ACP740"/>
      <c r="ACQ740"/>
      <c r="ACR740"/>
      <c r="ACS740"/>
      <c r="ACT740"/>
      <c r="ACU740"/>
      <c r="ACV740"/>
      <c r="ACW740"/>
      <c r="ACX740"/>
      <c r="ACY740"/>
      <c r="ACZ740"/>
      <c r="ADA740"/>
      <c r="ADB740"/>
      <c r="ADC740"/>
      <c r="ADD740"/>
      <c r="ADE740"/>
      <c r="ADF740"/>
      <c r="ADG740"/>
      <c r="ADH740"/>
      <c r="ADI740"/>
      <c r="ADJ740"/>
      <c r="ADK740"/>
      <c r="ADL740"/>
      <c r="ADM740"/>
      <c r="ADN740"/>
      <c r="ADO740"/>
      <c r="ADP740"/>
      <c r="ADQ740"/>
      <c r="ADR740"/>
      <c r="ADS740"/>
      <c r="ADT740"/>
      <c r="ADU740"/>
      <c r="ADV740"/>
      <c r="ADW740"/>
      <c r="ADX740"/>
      <c r="ADY740"/>
      <c r="ADZ740"/>
      <c r="AEA740"/>
      <c r="AEB740"/>
      <c r="AEC740"/>
      <c r="AED740"/>
      <c r="AEE740"/>
      <c r="AEF740"/>
      <c r="AEG740"/>
      <c r="AEH740"/>
      <c r="AEI740"/>
      <c r="AEJ740"/>
      <c r="AEK740"/>
      <c r="AEL740"/>
      <c r="AEM740"/>
      <c r="AEN740"/>
      <c r="AEO740"/>
      <c r="AEP740"/>
      <c r="AEQ740"/>
      <c r="AER740"/>
      <c r="AES740"/>
      <c r="AET740"/>
      <c r="AEU740"/>
      <c r="AEV740"/>
      <c r="AEW740"/>
      <c r="AEX740"/>
      <c r="AEY740"/>
      <c r="AEZ740"/>
      <c r="AFA740"/>
      <c r="AFB740"/>
      <c r="AFC740"/>
      <c r="AFD740"/>
      <c r="AFE740"/>
      <c r="AFF740"/>
      <c r="AFG740"/>
      <c r="AFH740"/>
      <c r="AFI740"/>
      <c r="AFJ740"/>
      <c r="AFK740"/>
      <c r="AFL740"/>
      <c r="AFM740"/>
      <c r="AFN740"/>
      <c r="AFO740"/>
      <c r="AFP740"/>
      <c r="AFQ740"/>
      <c r="AFR740"/>
      <c r="AFS740"/>
      <c r="AFT740"/>
      <c r="AFU740"/>
      <c r="AFV740"/>
      <c r="AFW740"/>
      <c r="AFX740"/>
      <c r="AFY740"/>
      <c r="AFZ740"/>
      <c r="AGA740"/>
      <c r="AGB740"/>
      <c r="AGC740"/>
      <c r="AGD740"/>
      <c r="AGE740"/>
      <c r="AGF740"/>
      <c r="AGG740"/>
      <c r="AGH740"/>
      <c r="AGI740"/>
      <c r="AGJ740"/>
      <c r="AGK740"/>
      <c r="AGL740"/>
      <c r="AGM740"/>
      <c r="AGN740"/>
      <c r="AGO740"/>
      <c r="AGP740"/>
      <c r="AGQ740"/>
      <c r="AGR740"/>
      <c r="AGS740"/>
      <c r="AGT740"/>
      <c r="AGU740"/>
      <c r="AGV740"/>
      <c r="AGW740"/>
      <c r="AGX740"/>
      <c r="AGY740"/>
      <c r="AGZ740"/>
      <c r="AHA740"/>
      <c r="AHB740"/>
      <c r="AHC740"/>
      <c r="AHD740"/>
      <c r="AHE740"/>
      <c r="AHF740"/>
      <c r="AHG740"/>
      <c r="AHH740"/>
      <c r="AHI740"/>
      <c r="AHJ740"/>
      <c r="AHK740"/>
      <c r="AHL740"/>
      <c r="AHM740"/>
      <c r="AHN740"/>
      <c r="AHO740"/>
      <c r="AHP740"/>
      <c r="AHQ740"/>
      <c r="AHR740"/>
      <c r="AHS740"/>
      <c r="AHT740"/>
      <c r="AHU740"/>
      <c r="AHV740"/>
      <c r="AHW740"/>
      <c r="AHX740"/>
      <c r="AHY740"/>
      <c r="AHZ740"/>
      <c r="AIA740"/>
      <c r="AIB740"/>
      <c r="AIC740"/>
      <c r="AID740"/>
      <c r="AIE740"/>
      <c r="AIF740"/>
      <c r="AIG740"/>
      <c r="AIH740"/>
      <c r="AII740"/>
      <c r="AIJ740"/>
      <c r="AIK740"/>
      <c r="AIL740"/>
      <c r="AIM740"/>
      <c r="AIN740"/>
      <c r="AIO740"/>
      <c r="AIP740"/>
      <c r="AIQ740"/>
      <c r="AIR740"/>
      <c r="AIS740"/>
      <c r="AIT740"/>
      <c r="AIU740"/>
      <c r="AIV740"/>
      <c r="AIW740"/>
      <c r="AIX740"/>
      <c r="AIY740"/>
      <c r="AIZ740"/>
      <c r="AJA740"/>
      <c r="AJB740"/>
      <c r="AJC740"/>
      <c r="AJD740"/>
      <c r="AJE740"/>
      <c r="AJF740"/>
      <c r="AJG740"/>
      <c r="AJH740"/>
      <c r="AJI740"/>
      <c r="AJJ740"/>
      <c r="AJK740"/>
      <c r="AJL740"/>
      <c r="AJM740"/>
      <c r="AJN740"/>
      <c r="AJO740"/>
      <c r="AJP740"/>
      <c r="AJQ740"/>
      <c r="AJR740"/>
      <c r="AJS740"/>
      <c r="AJT740"/>
      <c r="AJU740"/>
      <c r="AJV740"/>
      <c r="AJW740"/>
      <c r="AJX740"/>
      <c r="AJY740"/>
      <c r="AJZ740"/>
      <c r="AKA740"/>
      <c r="AKB740"/>
      <c r="AKC740"/>
      <c r="AKD740"/>
      <c r="AKE740"/>
      <c r="AKF740"/>
      <c r="AKG740"/>
      <c r="AKH740"/>
      <c r="AKI740"/>
      <c r="AKJ740"/>
      <c r="AKK740"/>
      <c r="AKL740"/>
      <c r="AKM740"/>
      <c r="AKN740"/>
      <c r="AKO740"/>
      <c r="AKP740"/>
      <c r="AKQ740"/>
      <c r="AKR740"/>
      <c r="AKS740"/>
      <c r="AKT740"/>
      <c r="AKU740"/>
      <c r="AKV740"/>
      <c r="AKW740"/>
      <c r="AKX740"/>
      <c r="AKY740"/>
      <c r="AKZ740"/>
      <c r="ALA740"/>
      <c r="ALB740"/>
      <c r="ALC740"/>
      <c r="ALD740"/>
      <c r="ALE740"/>
      <c r="ALF740"/>
      <c r="ALG740"/>
      <c r="ALH740"/>
      <c r="ALI740"/>
      <c r="ALJ740"/>
      <c r="ALK740"/>
      <c r="ALL740"/>
      <c r="ALM740"/>
      <c r="ALN740"/>
      <c r="ALO740"/>
      <c r="ALP740"/>
      <c r="ALQ740"/>
      <c r="ALR740"/>
      <c r="ALS740"/>
      <c r="ALT740"/>
      <c r="ALU740"/>
      <c r="ALV740"/>
      <c r="ALW740"/>
      <c r="ALX740"/>
      <c r="ALY740"/>
      <c r="ALZ740"/>
      <c r="AMA740"/>
      <c r="AMB740"/>
      <c r="AMC740"/>
      <c r="AMD740"/>
      <c r="AME740"/>
      <c r="AMF740"/>
      <c r="AMG740"/>
      <c r="AMH740"/>
      <c r="AMI740"/>
      <c r="AMJ740"/>
    </row>
    <row r="741" spans="1:1024" ht="20" customHeight="1" x14ac:dyDescent="0.2">
      <c r="A741"/>
      <c r="B741"/>
      <c r="C741"/>
      <c r="D741"/>
      <c r="E741" s="2"/>
      <c r="F741" s="2"/>
      <c r="G741" s="271"/>
      <c r="H741" s="240"/>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c r="IW741"/>
      <c r="IX741"/>
      <c r="IY741"/>
      <c r="IZ741"/>
      <c r="JA741"/>
      <c r="JB741"/>
      <c r="JC741"/>
      <c r="JD741"/>
      <c r="JE741"/>
      <c r="JF741"/>
      <c r="JG741"/>
      <c r="JH741"/>
      <c r="JI741"/>
      <c r="JJ741"/>
      <c r="JK741"/>
      <c r="JL741"/>
      <c r="JM741"/>
      <c r="JN741"/>
      <c r="JO741"/>
      <c r="JP741"/>
      <c r="JQ741"/>
      <c r="JR741"/>
      <c r="JS741"/>
      <c r="JT741"/>
      <c r="JU741"/>
      <c r="JV741"/>
      <c r="JW741"/>
      <c r="JX741"/>
      <c r="JY741"/>
      <c r="JZ741"/>
      <c r="KA741"/>
      <c r="KB741"/>
      <c r="KC741"/>
      <c r="KD741"/>
      <c r="KE741"/>
      <c r="KF741"/>
      <c r="KG741"/>
      <c r="KH741"/>
      <c r="KI741"/>
      <c r="KJ741"/>
      <c r="KK741"/>
      <c r="KL741"/>
      <c r="KM741"/>
      <c r="KN741"/>
      <c r="KO741"/>
      <c r="KP741"/>
      <c r="KQ741"/>
      <c r="KR741"/>
      <c r="KS741"/>
      <c r="KT741"/>
      <c r="KU741"/>
      <c r="KV741"/>
      <c r="KW741"/>
      <c r="KX741"/>
      <c r="KY741"/>
      <c r="KZ741"/>
      <c r="LA741"/>
      <c r="LB741"/>
      <c r="LC741"/>
      <c r="LD741"/>
      <c r="LE741"/>
      <c r="LF741"/>
      <c r="LG741"/>
      <c r="LH741"/>
      <c r="LI741"/>
      <c r="LJ741"/>
      <c r="LK741"/>
      <c r="LL741"/>
      <c r="LM741"/>
      <c r="LN741"/>
      <c r="LO741"/>
      <c r="LP741"/>
      <c r="LQ741"/>
      <c r="LR741"/>
      <c r="LS741"/>
      <c r="LT741"/>
      <c r="LU741"/>
      <c r="LV741"/>
      <c r="LW741"/>
      <c r="LX741"/>
      <c r="LY741"/>
      <c r="LZ741"/>
      <c r="MA741"/>
      <c r="MB741"/>
      <c r="MC741"/>
      <c r="MD741"/>
      <c r="ME741"/>
      <c r="MF741"/>
      <c r="MG741"/>
      <c r="MH741"/>
      <c r="MI741"/>
      <c r="MJ741"/>
      <c r="MK741"/>
      <c r="ML741"/>
      <c r="MM741"/>
      <c r="MN741"/>
      <c r="MO741"/>
      <c r="MP741"/>
      <c r="MQ741"/>
      <c r="MR741"/>
      <c r="MS741"/>
      <c r="MT741"/>
      <c r="MU741"/>
      <c r="MV741"/>
      <c r="MW741"/>
      <c r="MX741"/>
      <c r="MY741"/>
      <c r="MZ741"/>
      <c r="NA741"/>
      <c r="NB741"/>
      <c r="NC741"/>
      <c r="ND741"/>
      <c r="NE741"/>
      <c r="NF741"/>
      <c r="NG741"/>
      <c r="NH741"/>
      <c r="NI741"/>
      <c r="NJ741"/>
      <c r="NK741"/>
      <c r="NL741"/>
      <c r="NM741"/>
      <c r="NN741"/>
      <c r="NO741"/>
      <c r="NP741"/>
      <c r="NQ741"/>
      <c r="NR741"/>
      <c r="NS741"/>
      <c r="NT741"/>
      <c r="NU741"/>
      <c r="NV741"/>
      <c r="NW741"/>
      <c r="NX741"/>
      <c r="NY741"/>
      <c r="NZ741"/>
      <c r="OA741"/>
      <c r="OB741"/>
      <c r="OC741"/>
      <c r="OD741"/>
      <c r="OE741"/>
      <c r="OF741"/>
      <c r="OG741"/>
      <c r="OH741"/>
      <c r="OI741"/>
      <c r="OJ741"/>
      <c r="OK741"/>
      <c r="OL741"/>
      <c r="OM741"/>
      <c r="ON741"/>
      <c r="OO741"/>
      <c r="OP741"/>
      <c r="OQ741"/>
      <c r="OR741"/>
      <c r="OS741"/>
      <c r="OT741"/>
      <c r="OU741"/>
      <c r="OV741"/>
      <c r="OW741"/>
      <c r="OX741"/>
      <c r="OY741"/>
      <c r="OZ741"/>
      <c r="PA741"/>
      <c r="PB741"/>
      <c r="PC741"/>
      <c r="PD741"/>
      <c r="PE741"/>
      <c r="PF741"/>
      <c r="PG741"/>
      <c r="PH741"/>
      <c r="PI741"/>
      <c r="PJ741"/>
      <c r="PK741"/>
      <c r="PL741"/>
      <c r="PM741"/>
      <c r="PN741"/>
      <c r="PO741"/>
      <c r="PP741"/>
      <c r="PQ741"/>
      <c r="PR741"/>
      <c r="PS741"/>
      <c r="PT741"/>
      <c r="PU741"/>
      <c r="PV741"/>
      <c r="PW741"/>
      <c r="PX741"/>
      <c r="PY741"/>
      <c r="PZ741"/>
      <c r="QA741"/>
      <c r="QB741"/>
      <c r="QC741"/>
      <c r="QD741"/>
      <c r="QE741"/>
      <c r="QF741"/>
      <c r="QG741"/>
      <c r="QH741"/>
      <c r="QI741"/>
      <c r="QJ741"/>
      <c r="QK741"/>
      <c r="QL741"/>
      <c r="QM741"/>
      <c r="QN741"/>
      <c r="QO741"/>
      <c r="QP741"/>
      <c r="QQ741"/>
      <c r="QR741"/>
      <c r="QS741"/>
      <c r="QT741"/>
      <c r="QU741"/>
      <c r="QV741"/>
      <c r="QW741"/>
      <c r="QX741"/>
      <c r="QY741"/>
      <c r="QZ741"/>
      <c r="RA741"/>
      <c r="RB741"/>
      <c r="RC741"/>
      <c r="RD741"/>
      <c r="RE741"/>
      <c r="RF741"/>
      <c r="RG741"/>
      <c r="RH741"/>
      <c r="RI741"/>
      <c r="RJ741"/>
      <c r="RK741"/>
      <c r="RL741"/>
      <c r="RM741"/>
      <c r="RN741"/>
      <c r="RO741"/>
      <c r="RP741"/>
      <c r="RQ741"/>
      <c r="RR741"/>
      <c r="RS741"/>
      <c r="RT741"/>
      <c r="RU741"/>
      <c r="RV741"/>
      <c r="RW741"/>
      <c r="RX741"/>
      <c r="RY741"/>
      <c r="RZ741"/>
      <c r="SA741"/>
      <c r="SB741"/>
      <c r="SC741"/>
      <c r="SD741"/>
      <c r="SE741"/>
      <c r="SF741"/>
      <c r="SG741"/>
      <c r="SH741"/>
      <c r="SI741"/>
      <c r="SJ741"/>
      <c r="SK741"/>
      <c r="SL741"/>
      <c r="SM741"/>
      <c r="SN741"/>
      <c r="SO741"/>
      <c r="SP741"/>
      <c r="SQ741"/>
      <c r="SR741"/>
      <c r="SS741"/>
      <c r="ST741"/>
      <c r="SU741"/>
      <c r="SV741"/>
      <c r="SW741"/>
      <c r="SX741"/>
      <c r="SY741"/>
      <c r="SZ741"/>
      <c r="TA741"/>
      <c r="TB741"/>
      <c r="TC741"/>
      <c r="TD741"/>
      <c r="TE741"/>
      <c r="TF741"/>
      <c r="TG741"/>
      <c r="TH741"/>
      <c r="TI741"/>
      <c r="TJ741"/>
      <c r="TK741"/>
      <c r="TL741"/>
      <c r="TM741"/>
      <c r="TN741"/>
      <c r="TO741"/>
      <c r="TP741"/>
      <c r="TQ741"/>
      <c r="TR741"/>
      <c r="TS741"/>
      <c r="TT741"/>
      <c r="TU741"/>
      <c r="TV741"/>
      <c r="TW741"/>
      <c r="TX741"/>
      <c r="TY741"/>
      <c r="TZ741"/>
      <c r="UA741"/>
      <c r="UB741"/>
      <c r="UC741"/>
      <c r="UD741"/>
      <c r="UE741"/>
      <c r="UF741"/>
      <c r="UG741"/>
      <c r="UH741"/>
      <c r="UI741"/>
      <c r="UJ741"/>
      <c r="UK741"/>
      <c r="UL741"/>
      <c r="UM741"/>
      <c r="UN741"/>
      <c r="UO741"/>
      <c r="UP741"/>
      <c r="UQ741"/>
      <c r="UR741"/>
      <c r="US741"/>
      <c r="UT741"/>
      <c r="UU741"/>
      <c r="UV741"/>
      <c r="UW741"/>
      <c r="UX741"/>
      <c r="UY741"/>
      <c r="UZ741"/>
      <c r="VA741"/>
      <c r="VB741"/>
      <c r="VC741"/>
      <c r="VD741"/>
      <c r="VE741"/>
      <c r="VF741"/>
      <c r="VG741"/>
      <c r="VH741"/>
      <c r="VI741"/>
      <c r="VJ741"/>
      <c r="VK741"/>
      <c r="VL741"/>
      <c r="VM741"/>
      <c r="VN741"/>
      <c r="VO741"/>
      <c r="VP741"/>
      <c r="VQ741"/>
      <c r="VR741"/>
      <c r="VS741"/>
      <c r="VT741"/>
      <c r="VU741"/>
      <c r="VV741"/>
      <c r="VW741"/>
      <c r="VX741"/>
      <c r="VY741"/>
      <c r="VZ741"/>
      <c r="WA741"/>
      <c r="WB741"/>
      <c r="WC741"/>
      <c r="WD741"/>
      <c r="WE741"/>
      <c r="WF741"/>
      <c r="WG741"/>
      <c r="WH741"/>
      <c r="WI741"/>
      <c r="WJ741"/>
      <c r="WK741"/>
      <c r="WL741"/>
      <c r="WM741"/>
      <c r="WN741"/>
      <c r="WO741"/>
      <c r="WP741"/>
      <c r="WQ741"/>
      <c r="WR741"/>
      <c r="WS741"/>
      <c r="WT741"/>
      <c r="WU741"/>
      <c r="WV741"/>
      <c r="WW741"/>
      <c r="WX741"/>
      <c r="WY741"/>
      <c r="WZ741"/>
      <c r="XA741"/>
      <c r="XB741"/>
      <c r="XC741"/>
      <c r="XD741"/>
      <c r="XE741"/>
      <c r="XF741"/>
      <c r="XG741"/>
      <c r="XH741"/>
      <c r="XI741"/>
      <c r="XJ741"/>
      <c r="XK741"/>
      <c r="XL741"/>
      <c r="XM741"/>
      <c r="XN741"/>
      <c r="XO741"/>
      <c r="XP741"/>
      <c r="XQ741"/>
      <c r="XR741"/>
      <c r="XS741"/>
      <c r="XT741"/>
      <c r="XU741"/>
      <c r="XV741"/>
      <c r="XW741"/>
      <c r="XX741"/>
      <c r="XY741"/>
      <c r="XZ741"/>
      <c r="YA741"/>
      <c r="YB741"/>
      <c r="YC741"/>
      <c r="YD741"/>
      <c r="YE741"/>
      <c r="YF741"/>
      <c r="YG741"/>
      <c r="YH741"/>
      <c r="YI741"/>
      <c r="YJ741"/>
      <c r="YK741"/>
      <c r="YL741"/>
      <c r="YM741"/>
      <c r="YN741"/>
      <c r="YO741"/>
      <c r="YP741"/>
      <c r="YQ741"/>
      <c r="YR741"/>
      <c r="YS741"/>
      <c r="YT741"/>
      <c r="YU741"/>
      <c r="YV741"/>
      <c r="YW741"/>
      <c r="YX741"/>
      <c r="YY741"/>
      <c r="YZ741"/>
      <c r="ZA741"/>
      <c r="ZB741"/>
      <c r="ZC741"/>
      <c r="ZD741"/>
      <c r="ZE741"/>
      <c r="ZF741"/>
      <c r="ZG741"/>
      <c r="ZH741"/>
      <c r="ZI741"/>
      <c r="ZJ741"/>
      <c r="ZK741"/>
      <c r="ZL741"/>
      <c r="ZM741"/>
      <c r="ZN741"/>
      <c r="ZO741"/>
      <c r="ZP741"/>
      <c r="ZQ741"/>
      <c r="ZR741"/>
      <c r="ZS741"/>
      <c r="ZT741"/>
      <c r="ZU741"/>
      <c r="ZV741"/>
      <c r="ZW741"/>
      <c r="ZX741"/>
      <c r="ZY741"/>
      <c r="ZZ741"/>
      <c r="AAA741"/>
      <c r="AAB741"/>
      <c r="AAC741"/>
      <c r="AAD741"/>
      <c r="AAE741"/>
      <c r="AAF741"/>
      <c r="AAG741"/>
      <c r="AAH741"/>
      <c r="AAI741"/>
      <c r="AAJ741"/>
      <c r="AAK741"/>
      <c r="AAL741"/>
      <c r="AAM741"/>
      <c r="AAN741"/>
      <c r="AAO741"/>
      <c r="AAP741"/>
      <c r="AAQ741"/>
      <c r="AAR741"/>
      <c r="AAS741"/>
      <c r="AAT741"/>
      <c r="AAU741"/>
      <c r="AAV741"/>
      <c r="AAW741"/>
      <c r="AAX741"/>
      <c r="AAY741"/>
      <c r="AAZ741"/>
      <c r="ABA741"/>
      <c r="ABB741"/>
      <c r="ABC741"/>
      <c r="ABD741"/>
      <c r="ABE741"/>
      <c r="ABF741"/>
      <c r="ABG741"/>
      <c r="ABH741"/>
      <c r="ABI741"/>
      <c r="ABJ741"/>
      <c r="ABK741"/>
      <c r="ABL741"/>
      <c r="ABM741"/>
      <c r="ABN741"/>
      <c r="ABO741"/>
      <c r="ABP741"/>
      <c r="ABQ741"/>
      <c r="ABR741"/>
      <c r="ABS741"/>
      <c r="ABT741"/>
      <c r="ABU741"/>
      <c r="ABV741"/>
      <c r="ABW741"/>
      <c r="ABX741"/>
      <c r="ABY741"/>
      <c r="ABZ741"/>
      <c r="ACA741"/>
      <c r="ACB741"/>
      <c r="ACC741"/>
      <c r="ACD741"/>
      <c r="ACE741"/>
      <c r="ACF741"/>
      <c r="ACG741"/>
      <c r="ACH741"/>
      <c r="ACI741"/>
      <c r="ACJ741"/>
      <c r="ACK741"/>
      <c r="ACL741"/>
      <c r="ACM741"/>
      <c r="ACN741"/>
      <c r="ACO741"/>
      <c r="ACP741"/>
      <c r="ACQ741"/>
      <c r="ACR741"/>
      <c r="ACS741"/>
      <c r="ACT741"/>
      <c r="ACU741"/>
      <c r="ACV741"/>
      <c r="ACW741"/>
      <c r="ACX741"/>
      <c r="ACY741"/>
      <c r="ACZ741"/>
      <c r="ADA741"/>
      <c r="ADB741"/>
      <c r="ADC741"/>
      <c r="ADD741"/>
      <c r="ADE741"/>
      <c r="ADF741"/>
      <c r="ADG741"/>
      <c r="ADH741"/>
      <c r="ADI741"/>
      <c r="ADJ741"/>
      <c r="ADK741"/>
      <c r="ADL741"/>
      <c r="ADM741"/>
      <c r="ADN741"/>
      <c r="ADO741"/>
      <c r="ADP741"/>
      <c r="ADQ741"/>
      <c r="ADR741"/>
      <c r="ADS741"/>
      <c r="ADT741"/>
      <c r="ADU741"/>
      <c r="ADV741"/>
      <c r="ADW741"/>
      <c r="ADX741"/>
      <c r="ADY741"/>
      <c r="ADZ741"/>
      <c r="AEA741"/>
      <c r="AEB741"/>
      <c r="AEC741"/>
      <c r="AED741"/>
      <c r="AEE741"/>
      <c r="AEF741"/>
      <c r="AEG741"/>
      <c r="AEH741"/>
      <c r="AEI741"/>
      <c r="AEJ741"/>
      <c r="AEK741"/>
      <c r="AEL741"/>
      <c r="AEM741"/>
      <c r="AEN741"/>
      <c r="AEO741"/>
      <c r="AEP741"/>
      <c r="AEQ741"/>
      <c r="AER741"/>
      <c r="AES741"/>
      <c r="AET741"/>
      <c r="AEU741"/>
      <c r="AEV741"/>
      <c r="AEW741"/>
      <c r="AEX741"/>
      <c r="AEY741"/>
      <c r="AEZ741"/>
      <c r="AFA741"/>
      <c r="AFB741"/>
      <c r="AFC741"/>
      <c r="AFD741"/>
      <c r="AFE741"/>
      <c r="AFF741"/>
      <c r="AFG741"/>
      <c r="AFH741"/>
      <c r="AFI741"/>
      <c r="AFJ741"/>
      <c r="AFK741"/>
      <c r="AFL741"/>
      <c r="AFM741"/>
      <c r="AFN741"/>
      <c r="AFO741"/>
      <c r="AFP741"/>
      <c r="AFQ741"/>
      <c r="AFR741"/>
      <c r="AFS741"/>
      <c r="AFT741"/>
      <c r="AFU741"/>
      <c r="AFV741"/>
      <c r="AFW741"/>
      <c r="AFX741"/>
      <c r="AFY741"/>
      <c r="AFZ741"/>
      <c r="AGA741"/>
      <c r="AGB741"/>
      <c r="AGC741"/>
      <c r="AGD741"/>
      <c r="AGE741"/>
      <c r="AGF741"/>
      <c r="AGG741"/>
      <c r="AGH741"/>
      <c r="AGI741"/>
      <c r="AGJ741"/>
      <c r="AGK741"/>
      <c r="AGL741"/>
      <c r="AGM741"/>
      <c r="AGN741"/>
      <c r="AGO741"/>
      <c r="AGP741"/>
      <c r="AGQ741"/>
      <c r="AGR741"/>
      <c r="AGS741"/>
      <c r="AGT741"/>
      <c r="AGU741"/>
      <c r="AGV741"/>
      <c r="AGW741"/>
      <c r="AGX741"/>
      <c r="AGY741"/>
      <c r="AGZ741"/>
      <c r="AHA741"/>
      <c r="AHB741"/>
      <c r="AHC741"/>
      <c r="AHD741"/>
      <c r="AHE741"/>
      <c r="AHF741"/>
      <c r="AHG741"/>
      <c r="AHH741"/>
      <c r="AHI741"/>
      <c r="AHJ741"/>
      <c r="AHK741"/>
      <c r="AHL741"/>
      <c r="AHM741"/>
      <c r="AHN741"/>
      <c r="AHO741"/>
      <c r="AHP741"/>
      <c r="AHQ741"/>
      <c r="AHR741"/>
      <c r="AHS741"/>
      <c r="AHT741"/>
      <c r="AHU741"/>
      <c r="AHV741"/>
      <c r="AHW741"/>
      <c r="AHX741"/>
      <c r="AHY741"/>
      <c r="AHZ741"/>
      <c r="AIA741"/>
      <c r="AIB741"/>
      <c r="AIC741"/>
      <c r="AID741"/>
      <c r="AIE741"/>
      <c r="AIF741"/>
      <c r="AIG741"/>
      <c r="AIH741"/>
      <c r="AII741"/>
      <c r="AIJ741"/>
      <c r="AIK741"/>
      <c r="AIL741"/>
      <c r="AIM741"/>
      <c r="AIN741"/>
      <c r="AIO741"/>
      <c r="AIP741"/>
      <c r="AIQ741"/>
      <c r="AIR741"/>
      <c r="AIS741"/>
      <c r="AIT741"/>
      <c r="AIU741"/>
      <c r="AIV741"/>
      <c r="AIW741"/>
      <c r="AIX741"/>
      <c r="AIY741"/>
      <c r="AIZ741"/>
      <c r="AJA741"/>
      <c r="AJB741"/>
      <c r="AJC741"/>
      <c r="AJD741"/>
      <c r="AJE741"/>
      <c r="AJF741"/>
      <c r="AJG741"/>
      <c r="AJH741"/>
      <c r="AJI741"/>
      <c r="AJJ741"/>
      <c r="AJK741"/>
      <c r="AJL741"/>
      <c r="AJM741"/>
      <c r="AJN741"/>
      <c r="AJO741"/>
      <c r="AJP741"/>
      <c r="AJQ741"/>
      <c r="AJR741"/>
      <c r="AJS741"/>
      <c r="AJT741"/>
      <c r="AJU741"/>
      <c r="AJV741"/>
      <c r="AJW741"/>
      <c r="AJX741"/>
      <c r="AJY741"/>
      <c r="AJZ741"/>
      <c r="AKA741"/>
      <c r="AKB741"/>
      <c r="AKC741"/>
      <c r="AKD741"/>
      <c r="AKE741"/>
      <c r="AKF741"/>
      <c r="AKG741"/>
      <c r="AKH741"/>
      <c r="AKI741"/>
      <c r="AKJ741"/>
      <c r="AKK741"/>
      <c r="AKL741"/>
      <c r="AKM741"/>
      <c r="AKN741"/>
      <c r="AKO741"/>
      <c r="AKP741"/>
      <c r="AKQ741"/>
      <c r="AKR741"/>
      <c r="AKS741"/>
      <c r="AKT741"/>
      <c r="AKU741"/>
      <c r="AKV741"/>
      <c r="AKW741"/>
      <c r="AKX741"/>
      <c r="AKY741"/>
      <c r="AKZ741"/>
      <c r="ALA741"/>
      <c r="ALB741"/>
      <c r="ALC741"/>
      <c r="ALD741"/>
      <c r="ALE741"/>
      <c r="ALF741"/>
      <c r="ALG741"/>
      <c r="ALH741"/>
      <c r="ALI741"/>
      <c r="ALJ741"/>
      <c r="ALK741"/>
      <c r="ALL741"/>
      <c r="ALM741"/>
      <c r="ALN741"/>
      <c r="ALO741"/>
      <c r="ALP741"/>
      <c r="ALQ741"/>
      <c r="ALR741"/>
      <c r="ALS741"/>
      <c r="ALT741"/>
      <c r="ALU741"/>
      <c r="ALV741"/>
      <c r="ALW741"/>
      <c r="ALX741"/>
      <c r="ALY741"/>
      <c r="ALZ741"/>
      <c r="AMA741"/>
      <c r="AMB741"/>
      <c r="AMC741"/>
      <c r="AMD741"/>
      <c r="AME741"/>
      <c r="AMF741"/>
      <c r="AMG741"/>
      <c r="AMH741"/>
      <c r="AMI741"/>
      <c r="AMJ741"/>
    </row>
    <row r="742" spans="1:1024" ht="20" customHeight="1" x14ac:dyDescent="0.2">
      <c r="A742"/>
      <c r="B742"/>
      <c r="C742"/>
      <c r="D742"/>
      <c r="E742" s="2"/>
      <c r="F742" s="2"/>
      <c r="G742" s="271"/>
      <c r="H742" s="240"/>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c r="IW742"/>
      <c r="IX742"/>
      <c r="IY742"/>
      <c r="IZ742"/>
      <c r="JA742"/>
      <c r="JB742"/>
      <c r="JC742"/>
      <c r="JD742"/>
      <c r="JE742"/>
      <c r="JF742"/>
      <c r="JG742"/>
      <c r="JH742"/>
      <c r="JI742"/>
      <c r="JJ742"/>
      <c r="JK742"/>
      <c r="JL742"/>
      <c r="JM742"/>
      <c r="JN742"/>
      <c r="JO742"/>
      <c r="JP742"/>
      <c r="JQ742"/>
      <c r="JR742"/>
      <c r="JS742"/>
      <c r="JT742"/>
      <c r="JU742"/>
      <c r="JV742"/>
      <c r="JW742"/>
      <c r="JX742"/>
      <c r="JY742"/>
      <c r="JZ742"/>
      <c r="KA742"/>
      <c r="KB742"/>
      <c r="KC742"/>
      <c r="KD742"/>
      <c r="KE742"/>
      <c r="KF742"/>
      <c r="KG742"/>
      <c r="KH742"/>
      <c r="KI742"/>
      <c r="KJ742"/>
      <c r="KK742"/>
      <c r="KL742"/>
      <c r="KM742"/>
      <c r="KN742"/>
      <c r="KO742"/>
      <c r="KP742"/>
      <c r="KQ742"/>
      <c r="KR742"/>
      <c r="KS742"/>
      <c r="KT742"/>
      <c r="KU742"/>
      <c r="KV742"/>
      <c r="KW742"/>
      <c r="KX742"/>
      <c r="KY742"/>
      <c r="KZ742"/>
      <c r="LA742"/>
      <c r="LB742"/>
      <c r="LC742"/>
      <c r="LD742"/>
      <c r="LE742"/>
      <c r="LF742"/>
      <c r="LG742"/>
      <c r="LH742"/>
      <c r="LI742"/>
      <c r="LJ742"/>
      <c r="LK742"/>
      <c r="LL742"/>
      <c r="LM742"/>
      <c r="LN742"/>
      <c r="LO742"/>
      <c r="LP742"/>
      <c r="LQ742"/>
      <c r="LR742"/>
      <c r="LS742"/>
      <c r="LT742"/>
      <c r="LU742"/>
      <c r="LV742"/>
      <c r="LW742"/>
      <c r="LX742"/>
      <c r="LY742"/>
      <c r="LZ742"/>
      <c r="MA742"/>
      <c r="MB742"/>
      <c r="MC742"/>
      <c r="MD742"/>
      <c r="ME742"/>
      <c r="MF742"/>
      <c r="MG742"/>
      <c r="MH742"/>
      <c r="MI742"/>
      <c r="MJ742"/>
      <c r="MK742"/>
      <c r="ML742"/>
      <c r="MM742"/>
      <c r="MN742"/>
      <c r="MO742"/>
      <c r="MP742"/>
      <c r="MQ742"/>
      <c r="MR742"/>
      <c r="MS742"/>
      <c r="MT742"/>
      <c r="MU742"/>
      <c r="MV742"/>
      <c r="MW742"/>
      <c r="MX742"/>
      <c r="MY742"/>
      <c r="MZ742"/>
      <c r="NA742"/>
      <c r="NB742"/>
      <c r="NC742"/>
      <c r="ND742"/>
      <c r="NE742"/>
      <c r="NF742"/>
      <c r="NG742"/>
      <c r="NH742"/>
      <c r="NI742"/>
      <c r="NJ742"/>
      <c r="NK742"/>
      <c r="NL742"/>
      <c r="NM742"/>
      <c r="NN742"/>
      <c r="NO742"/>
      <c r="NP742"/>
      <c r="NQ742"/>
      <c r="NR742"/>
      <c r="NS742"/>
      <c r="NT742"/>
      <c r="NU742"/>
      <c r="NV742"/>
      <c r="NW742"/>
      <c r="NX742"/>
      <c r="NY742"/>
      <c r="NZ742"/>
      <c r="OA742"/>
      <c r="OB742"/>
      <c r="OC742"/>
      <c r="OD742"/>
      <c r="OE742"/>
      <c r="OF742"/>
      <c r="OG742"/>
      <c r="OH742"/>
      <c r="OI742"/>
      <c r="OJ742"/>
      <c r="OK742"/>
      <c r="OL742"/>
      <c r="OM742"/>
      <c r="ON742"/>
      <c r="OO742"/>
      <c r="OP742"/>
      <c r="OQ742"/>
      <c r="OR742"/>
      <c r="OS742"/>
      <c r="OT742"/>
      <c r="OU742"/>
      <c r="OV742"/>
      <c r="OW742"/>
      <c r="OX742"/>
      <c r="OY742"/>
      <c r="OZ742"/>
      <c r="PA742"/>
      <c r="PB742"/>
      <c r="PC742"/>
      <c r="PD742"/>
      <c r="PE742"/>
      <c r="PF742"/>
      <c r="PG742"/>
      <c r="PH742"/>
      <c r="PI742"/>
      <c r="PJ742"/>
      <c r="PK742"/>
      <c r="PL742"/>
      <c r="PM742"/>
      <c r="PN742"/>
      <c r="PO742"/>
      <c r="PP742"/>
      <c r="PQ742"/>
      <c r="PR742"/>
      <c r="PS742"/>
      <c r="PT742"/>
      <c r="PU742"/>
      <c r="PV742"/>
      <c r="PW742"/>
      <c r="PX742"/>
      <c r="PY742"/>
      <c r="PZ742"/>
      <c r="QA742"/>
      <c r="QB742"/>
      <c r="QC742"/>
      <c r="QD742"/>
      <c r="QE742"/>
      <c r="QF742"/>
      <c r="QG742"/>
      <c r="QH742"/>
      <c r="QI742"/>
      <c r="QJ742"/>
      <c r="QK742"/>
      <c r="QL742"/>
      <c r="QM742"/>
      <c r="QN742"/>
      <c r="QO742"/>
      <c r="QP742"/>
      <c r="QQ742"/>
      <c r="QR742"/>
      <c r="QS742"/>
      <c r="QT742"/>
      <c r="QU742"/>
      <c r="QV742"/>
      <c r="QW742"/>
      <c r="QX742"/>
      <c r="QY742"/>
      <c r="QZ742"/>
      <c r="RA742"/>
      <c r="RB742"/>
      <c r="RC742"/>
      <c r="RD742"/>
      <c r="RE742"/>
      <c r="RF742"/>
      <c r="RG742"/>
      <c r="RH742"/>
      <c r="RI742"/>
      <c r="RJ742"/>
      <c r="RK742"/>
      <c r="RL742"/>
      <c r="RM742"/>
      <c r="RN742"/>
      <c r="RO742"/>
      <c r="RP742"/>
      <c r="RQ742"/>
      <c r="RR742"/>
      <c r="RS742"/>
      <c r="RT742"/>
      <c r="RU742"/>
      <c r="RV742"/>
      <c r="RW742"/>
      <c r="RX742"/>
      <c r="RY742"/>
      <c r="RZ742"/>
      <c r="SA742"/>
      <c r="SB742"/>
      <c r="SC742"/>
      <c r="SD742"/>
      <c r="SE742"/>
      <c r="SF742"/>
      <c r="SG742"/>
      <c r="SH742"/>
      <c r="SI742"/>
      <c r="SJ742"/>
      <c r="SK742"/>
      <c r="SL742"/>
      <c r="SM742"/>
      <c r="SN742"/>
      <c r="SO742"/>
      <c r="SP742"/>
      <c r="SQ742"/>
      <c r="SR742"/>
      <c r="SS742"/>
      <c r="ST742"/>
      <c r="SU742"/>
      <c r="SV742"/>
      <c r="SW742"/>
      <c r="SX742"/>
      <c r="SY742"/>
      <c r="SZ742"/>
      <c r="TA742"/>
      <c r="TB742"/>
      <c r="TC742"/>
      <c r="TD742"/>
      <c r="TE742"/>
      <c r="TF742"/>
      <c r="TG742"/>
      <c r="TH742"/>
      <c r="TI742"/>
      <c r="TJ742"/>
      <c r="TK742"/>
      <c r="TL742"/>
      <c r="TM742"/>
      <c r="TN742"/>
      <c r="TO742"/>
      <c r="TP742"/>
      <c r="TQ742"/>
      <c r="TR742"/>
      <c r="TS742"/>
      <c r="TT742"/>
      <c r="TU742"/>
      <c r="TV742"/>
      <c r="TW742"/>
      <c r="TX742"/>
      <c r="TY742"/>
      <c r="TZ742"/>
      <c r="UA742"/>
      <c r="UB742"/>
      <c r="UC742"/>
      <c r="UD742"/>
      <c r="UE742"/>
      <c r="UF742"/>
      <c r="UG742"/>
      <c r="UH742"/>
      <c r="UI742"/>
      <c r="UJ742"/>
      <c r="UK742"/>
      <c r="UL742"/>
      <c r="UM742"/>
      <c r="UN742"/>
      <c r="UO742"/>
      <c r="UP742"/>
      <c r="UQ742"/>
      <c r="UR742"/>
      <c r="US742"/>
      <c r="UT742"/>
      <c r="UU742"/>
      <c r="UV742"/>
      <c r="UW742"/>
      <c r="UX742"/>
      <c r="UY742"/>
      <c r="UZ742"/>
      <c r="VA742"/>
      <c r="VB742"/>
      <c r="VC742"/>
      <c r="VD742"/>
      <c r="VE742"/>
      <c r="VF742"/>
      <c r="VG742"/>
      <c r="VH742"/>
      <c r="VI742"/>
      <c r="VJ742"/>
      <c r="VK742"/>
      <c r="VL742"/>
      <c r="VM742"/>
      <c r="VN742"/>
      <c r="VO742"/>
      <c r="VP742"/>
      <c r="VQ742"/>
      <c r="VR742"/>
      <c r="VS742"/>
      <c r="VT742"/>
      <c r="VU742"/>
      <c r="VV742"/>
      <c r="VW742"/>
      <c r="VX742"/>
      <c r="VY742"/>
      <c r="VZ742"/>
      <c r="WA742"/>
      <c r="WB742"/>
      <c r="WC742"/>
      <c r="WD742"/>
      <c r="WE742"/>
      <c r="WF742"/>
      <c r="WG742"/>
      <c r="WH742"/>
      <c r="WI742"/>
      <c r="WJ742"/>
      <c r="WK742"/>
      <c r="WL742"/>
      <c r="WM742"/>
      <c r="WN742"/>
      <c r="WO742"/>
      <c r="WP742"/>
      <c r="WQ742"/>
      <c r="WR742"/>
      <c r="WS742"/>
      <c r="WT742"/>
      <c r="WU742"/>
      <c r="WV742"/>
      <c r="WW742"/>
      <c r="WX742"/>
      <c r="WY742"/>
      <c r="WZ742"/>
      <c r="XA742"/>
      <c r="XB742"/>
      <c r="XC742"/>
      <c r="XD742"/>
      <c r="XE742"/>
      <c r="XF742"/>
      <c r="XG742"/>
      <c r="XH742"/>
      <c r="XI742"/>
      <c r="XJ742"/>
      <c r="XK742"/>
      <c r="XL742"/>
      <c r="XM742"/>
      <c r="XN742"/>
      <c r="XO742"/>
      <c r="XP742"/>
      <c r="XQ742"/>
      <c r="XR742"/>
      <c r="XS742"/>
      <c r="XT742"/>
      <c r="XU742"/>
      <c r="XV742"/>
      <c r="XW742"/>
      <c r="XX742"/>
      <c r="XY742"/>
      <c r="XZ742"/>
      <c r="YA742"/>
      <c r="YB742"/>
      <c r="YC742"/>
      <c r="YD742"/>
      <c r="YE742"/>
      <c r="YF742"/>
      <c r="YG742"/>
      <c r="YH742"/>
      <c r="YI742"/>
      <c r="YJ742"/>
      <c r="YK742"/>
      <c r="YL742"/>
      <c r="YM742"/>
      <c r="YN742"/>
      <c r="YO742"/>
      <c r="YP742"/>
      <c r="YQ742"/>
      <c r="YR742"/>
      <c r="YS742"/>
      <c r="YT742"/>
      <c r="YU742"/>
      <c r="YV742"/>
      <c r="YW742"/>
      <c r="YX742"/>
      <c r="YY742"/>
      <c r="YZ742"/>
      <c r="ZA742"/>
      <c r="ZB742"/>
      <c r="ZC742"/>
      <c r="ZD742"/>
      <c r="ZE742"/>
      <c r="ZF742"/>
      <c r="ZG742"/>
      <c r="ZH742"/>
      <c r="ZI742"/>
      <c r="ZJ742"/>
      <c r="ZK742"/>
      <c r="ZL742"/>
      <c r="ZM742"/>
      <c r="ZN742"/>
      <c r="ZO742"/>
      <c r="ZP742"/>
      <c r="ZQ742"/>
      <c r="ZR742"/>
      <c r="ZS742"/>
      <c r="ZT742"/>
      <c r="ZU742"/>
      <c r="ZV742"/>
      <c r="ZW742"/>
      <c r="ZX742"/>
      <c r="ZY742"/>
      <c r="ZZ742"/>
      <c r="AAA742"/>
      <c r="AAB742"/>
      <c r="AAC742"/>
      <c r="AAD742"/>
      <c r="AAE742"/>
      <c r="AAF742"/>
      <c r="AAG742"/>
      <c r="AAH742"/>
      <c r="AAI742"/>
      <c r="AAJ742"/>
      <c r="AAK742"/>
      <c r="AAL742"/>
      <c r="AAM742"/>
      <c r="AAN742"/>
      <c r="AAO742"/>
      <c r="AAP742"/>
      <c r="AAQ742"/>
      <c r="AAR742"/>
      <c r="AAS742"/>
      <c r="AAT742"/>
      <c r="AAU742"/>
      <c r="AAV742"/>
      <c r="AAW742"/>
      <c r="AAX742"/>
      <c r="AAY742"/>
      <c r="AAZ742"/>
      <c r="ABA742"/>
      <c r="ABB742"/>
      <c r="ABC742"/>
      <c r="ABD742"/>
      <c r="ABE742"/>
      <c r="ABF742"/>
      <c r="ABG742"/>
      <c r="ABH742"/>
      <c r="ABI742"/>
      <c r="ABJ742"/>
      <c r="ABK742"/>
      <c r="ABL742"/>
      <c r="ABM742"/>
      <c r="ABN742"/>
      <c r="ABO742"/>
      <c r="ABP742"/>
      <c r="ABQ742"/>
      <c r="ABR742"/>
      <c r="ABS742"/>
      <c r="ABT742"/>
      <c r="ABU742"/>
      <c r="ABV742"/>
      <c r="ABW742"/>
      <c r="ABX742"/>
      <c r="ABY742"/>
      <c r="ABZ742"/>
      <c r="ACA742"/>
      <c r="ACB742"/>
      <c r="ACC742"/>
      <c r="ACD742"/>
      <c r="ACE742"/>
      <c r="ACF742"/>
      <c r="ACG742"/>
      <c r="ACH742"/>
      <c r="ACI742"/>
      <c r="ACJ742"/>
      <c r="ACK742"/>
      <c r="ACL742"/>
      <c r="ACM742"/>
      <c r="ACN742"/>
      <c r="ACO742"/>
      <c r="ACP742"/>
      <c r="ACQ742"/>
      <c r="ACR742"/>
      <c r="ACS742"/>
      <c r="ACT742"/>
      <c r="ACU742"/>
      <c r="ACV742"/>
      <c r="ACW742"/>
      <c r="ACX742"/>
      <c r="ACY742"/>
      <c r="ACZ742"/>
      <c r="ADA742"/>
      <c r="ADB742"/>
      <c r="ADC742"/>
      <c r="ADD742"/>
      <c r="ADE742"/>
      <c r="ADF742"/>
      <c r="ADG742"/>
      <c r="ADH742"/>
      <c r="ADI742"/>
      <c r="ADJ742"/>
      <c r="ADK742"/>
      <c r="ADL742"/>
      <c r="ADM742"/>
      <c r="ADN742"/>
      <c r="ADO742"/>
      <c r="ADP742"/>
      <c r="ADQ742"/>
      <c r="ADR742"/>
      <c r="ADS742"/>
      <c r="ADT742"/>
      <c r="ADU742"/>
      <c r="ADV742"/>
      <c r="ADW742"/>
      <c r="ADX742"/>
      <c r="ADY742"/>
      <c r="ADZ742"/>
      <c r="AEA742"/>
      <c r="AEB742"/>
      <c r="AEC742"/>
      <c r="AED742"/>
      <c r="AEE742"/>
      <c r="AEF742"/>
      <c r="AEG742"/>
      <c r="AEH742"/>
      <c r="AEI742"/>
      <c r="AEJ742"/>
      <c r="AEK742"/>
      <c r="AEL742"/>
      <c r="AEM742"/>
      <c r="AEN742"/>
      <c r="AEO742"/>
      <c r="AEP742"/>
      <c r="AEQ742"/>
      <c r="AER742"/>
      <c r="AES742"/>
      <c r="AET742"/>
      <c r="AEU742"/>
      <c r="AEV742"/>
      <c r="AEW742"/>
      <c r="AEX742"/>
      <c r="AEY742"/>
      <c r="AEZ742"/>
      <c r="AFA742"/>
      <c r="AFB742"/>
      <c r="AFC742"/>
      <c r="AFD742"/>
      <c r="AFE742"/>
      <c r="AFF742"/>
      <c r="AFG742"/>
      <c r="AFH742"/>
      <c r="AFI742"/>
      <c r="AFJ742"/>
      <c r="AFK742"/>
      <c r="AFL742"/>
      <c r="AFM742"/>
      <c r="AFN742"/>
      <c r="AFO742"/>
      <c r="AFP742"/>
      <c r="AFQ742"/>
      <c r="AFR742"/>
      <c r="AFS742"/>
      <c r="AFT742"/>
      <c r="AFU742"/>
      <c r="AFV742"/>
      <c r="AFW742"/>
      <c r="AFX742"/>
      <c r="AFY742"/>
      <c r="AFZ742"/>
      <c r="AGA742"/>
      <c r="AGB742"/>
      <c r="AGC742"/>
      <c r="AGD742"/>
      <c r="AGE742"/>
      <c r="AGF742"/>
      <c r="AGG742"/>
      <c r="AGH742"/>
      <c r="AGI742"/>
      <c r="AGJ742"/>
      <c r="AGK742"/>
      <c r="AGL742"/>
      <c r="AGM742"/>
      <c r="AGN742"/>
      <c r="AGO742"/>
      <c r="AGP742"/>
      <c r="AGQ742"/>
      <c r="AGR742"/>
      <c r="AGS742"/>
      <c r="AGT742"/>
      <c r="AGU742"/>
      <c r="AGV742"/>
      <c r="AGW742"/>
      <c r="AGX742"/>
      <c r="AGY742"/>
      <c r="AGZ742"/>
      <c r="AHA742"/>
      <c r="AHB742"/>
      <c r="AHC742"/>
      <c r="AHD742"/>
      <c r="AHE742"/>
      <c r="AHF742"/>
      <c r="AHG742"/>
      <c r="AHH742"/>
      <c r="AHI742"/>
      <c r="AHJ742"/>
      <c r="AHK742"/>
      <c r="AHL742"/>
      <c r="AHM742"/>
      <c r="AHN742"/>
      <c r="AHO742"/>
      <c r="AHP742"/>
      <c r="AHQ742"/>
      <c r="AHR742"/>
      <c r="AHS742"/>
      <c r="AHT742"/>
      <c r="AHU742"/>
      <c r="AHV742"/>
      <c r="AHW742"/>
      <c r="AHX742"/>
      <c r="AHY742"/>
      <c r="AHZ742"/>
      <c r="AIA742"/>
      <c r="AIB742"/>
      <c r="AIC742"/>
      <c r="AID742"/>
      <c r="AIE742"/>
      <c r="AIF742"/>
      <c r="AIG742"/>
      <c r="AIH742"/>
      <c r="AII742"/>
      <c r="AIJ742"/>
      <c r="AIK742"/>
      <c r="AIL742"/>
      <c r="AIM742"/>
      <c r="AIN742"/>
      <c r="AIO742"/>
      <c r="AIP742"/>
      <c r="AIQ742"/>
      <c r="AIR742"/>
      <c r="AIS742"/>
      <c r="AIT742"/>
      <c r="AIU742"/>
      <c r="AIV742"/>
      <c r="AIW742"/>
      <c r="AIX742"/>
      <c r="AIY742"/>
      <c r="AIZ742"/>
      <c r="AJA742"/>
      <c r="AJB742"/>
      <c r="AJC742"/>
      <c r="AJD742"/>
      <c r="AJE742"/>
      <c r="AJF742"/>
      <c r="AJG742"/>
      <c r="AJH742"/>
      <c r="AJI742"/>
      <c r="AJJ742"/>
      <c r="AJK742"/>
      <c r="AJL742"/>
      <c r="AJM742"/>
      <c r="AJN742"/>
      <c r="AJO742"/>
      <c r="AJP742"/>
      <c r="AJQ742"/>
      <c r="AJR742"/>
      <c r="AJS742"/>
      <c r="AJT742"/>
      <c r="AJU742"/>
      <c r="AJV742"/>
      <c r="AJW742"/>
      <c r="AJX742"/>
      <c r="AJY742"/>
      <c r="AJZ742"/>
      <c r="AKA742"/>
      <c r="AKB742"/>
      <c r="AKC742"/>
      <c r="AKD742"/>
      <c r="AKE742"/>
      <c r="AKF742"/>
      <c r="AKG742"/>
      <c r="AKH742"/>
      <c r="AKI742"/>
      <c r="AKJ742"/>
      <c r="AKK742"/>
      <c r="AKL742"/>
      <c r="AKM742"/>
      <c r="AKN742"/>
      <c r="AKO742"/>
      <c r="AKP742"/>
      <c r="AKQ742"/>
      <c r="AKR742"/>
      <c r="AKS742"/>
      <c r="AKT742"/>
      <c r="AKU742"/>
      <c r="AKV742"/>
      <c r="AKW742"/>
      <c r="AKX742"/>
      <c r="AKY742"/>
      <c r="AKZ742"/>
      <c r="ALA742"/>
      <c r="ALB742"/>
      <c r="ALC742"/>
      <c r="ALD742"/>
      <c r="ALE742"/>
      <c r="ALF742"/>
      <c r="ALG742"/>
      <c r="ALH742"/>
      <c r="ALI742"/>
      <c r="ALJ742"/>
      <c r="ALK742"/>
      <c r="ALL742"/>
      <c r="ALM742"/>
      <c r="ALN742"/>
      <c r="ALO742"/>
      <c r="ALP742"/>
      <c r="ALQ742"/>
      <c r="ALR742"/>
      <c r="ALS742"/>
      <c r="ALT742"/>
      <c r="ALU742"/>
      <c r="ALV742"/>
      <c r="ALW742"/>
      <c r="ALX742"/>
      <c r="ALY742"/>
      <c r="ALZ742"/>
      <c r="AMA742"/>
      <c r="AMB742"/>
      <c r="AMC742"/>
      <c r="AMD742"/>
      <c r="AME742"/>
      <c r="AMF742"/>
      <c r="AMG742"/>
      <c r="AMH742"/>
      <c r="AMI742"/>
      <c r="AMJ742"/>
    </row>
    <row r="743" spans="1:1024" ht="20" customHeight="1" x14ac:dyDescent="0.2">
      <c r="A743"/>
      <c r="B743"/>
      <c r="C743"/>
      <c r="D743"/>
      <c r="E743" s="2"/>
      <c r="F743" s="2"/>
      <c r="G743" s="271"/>
      <c r="H743" s="240"/>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c r="AAA743"/>
      <c r="AAB743"/>
      <c r="AAC743"/>
      <c r="AAD743"/>
      <c r="AAE743"/>
      <c r="AAF743"/>
      <c r="AAG743"/>
      <c r="AAH743"/>
      <c r="AAI743"/>
      <c r="AAJ743"/>
      <c r="AAK743"/>
      <c r="AAL743"/>
      <c r="AAM743"/>
      <c r="AAN743"/>
      <c r="AAO743"/>
      <c r="AAP743"/>
      <c r="AAQ743"/>
      <c r="AAR743"/>
      <c r="AAS743"/>
      <c r="AAT743"/>
      <c r="AAU743"/>
      <c r="AAV743"/>
      <c r="AAW743"/>
      <c r="AAX743"/>
      <c r="AAY743"/>
      <c r="AAZ743"/>
      <c r="ABA743"/>
      <c r="ABB743"/>
      <c r="ABC743"/>
      <c r="ABD743"/>
      <c r="ABE743"/>
      <c r="ABF743"/>
      <c r="ABG743"/>
      <c r="ABH743"/>
      <c r="ABI743"/>
      <c r="ABJ743"/>
      <c r="ABK743"/>
      <c r="ABL743"/>
      <c r="ABM743"/>
      <c r="ABN743"/>
      <c r="ABO743"/>
      <c r="ABP743"/>
      <c r="ABQ743"/>
      <c r="ABR743"/>
      <c r="ABS743"/>
      <c r="ABT743"/>
      <c r="ABU743"/>
      <c r="ABV743"/>
      <c r="ABW743"/>
      <c r="ABX743"/>
      <c r="ABY743"/>
      <c r="ABZ743"/>
      <c r="ACA743"/>
      <c r="ACB743"/>
      <c r="ACC743"/>
      <c r="ACD743"/>
      <c r="ACE743"/>
      <c r="ACF743"/>
      <c r="ACG743"/>
      <c r="ACH743"/>
      <c r="ACI743"/>
      <c r="ACJ743"/>
      <c r="ACK743"/>
      <c r="ACL743"/>
      <c r="ACM743"/>
      <c r="ACN743"/>
      <c r="ACO743"/>
      <c r="ACP743"/>
      <c r="ACQ743"/>
      <c r="ACR743"/>
      <c r="ACS743"/>
      <c r="ACT743"/>
      <c r="ACU743"/>
      <c r="ACV743"/>
      <c r="ACW743"/>
      <c r="ACX743"/>
      <c r="ACY743"/>
      <c r="ACZ743"/>
      <c r="ADA743"/>
      <c r="ADB743"/>
      <c r="ADC743"/>
      <c r="ADD743"/>
      <c r="ADE743"/>
      <c r="ADF743"/>
      <c r="ADG743"/>
      <c r="ADH743"/>
      <c r="ADI743"/>
      <c r="ADJ743"/>
      <c r="ADK743"/>
      <c r="ADL743"/>
      <c r="ADM743"/>
      <c r="ADN743"/>
      <c r="ADO743"/>
      <c r="ADP743"/>
      <c r="ADQ743"/>
      <c r="ADR743"/>
      <c r="ADS743"/>
      <c r="ADT743"/>
      <c r="ADU743"/>
      <c r="ADV743"/>
      <c r="ADW743"/>
      <c r="ADX743"/>
      <c r="ADY743"/>
      <c r="ADZ743"/>
      <c r="AEA743"/>
      <c r="AEB743"/>
      <c r="AEC743"/>
      <c r="AED743"/>
      <c r="AEE743"/>
      <c r="AEF743"/>
      <c r="AEG743"/>
      <c r="AEH743"/>
      <c r="AEI743"/>
      <c r="AEJ743"/>
      <c r="AEK743"/>
      <c r="AEL743"/>
      <c r="AEM743"/>
      <c r="AEN743"/>
      <c r="AEO743"/>
      <c r="AEP743"/>
      <c r="AEQ743"/>
      <c r="AER743"/>
      <c r="AES743"/>
      <c r="AET743"/>
      <c r="AEU743"/>
      <c r="AEV743"/>
      <c r="AEW743"/>
      <c r="AEX743"/>
      <c r="AEY743"/>
      <c r="AEZ743"/>
      <c r="AFA743"/>
      <c r="AFB743"/>
      <c r="AFC743"/>
      <c r="AFD743"/>
      <c r="AFE743"/>
      <c r="AFF743"/>
      <c r="AFG743"/>
      <c r="AFH743"/>
      <c r="AFI743"/>
      <c r="AFJ743"/>
      <c r="AFK743"/>
      <c r="AFL743"/>
      <c r="AFM743"/>
      <c r="AFN743"/>
      <c r="AFO743"/>
      <c r="AFP743"/>
      <c r="AFQ743"/>
      <c r="AFR743"/>
      <c r="AFS743"/>
      <c r="AFT743"/>
      <c r="AFU743"/>
      <c r="AFV743"/>
      <c r="AFW743"/>
      <c r="AFX743"/>
      <c r="AFY743"/>
      <c r="AFZ743"/>
      <c r="AGA743"/>
      <c r="AGB743"/>
      <c r="AGC743"/>
      <c r="AGD743"/>
      <c r="AGE743"/>
      <c r="AGF743"/>
      <c r="AGG743"/>
      <c r="AGH743"/>
      <c r="AGI743"/>
      <c r="AGJ743"/>
      <c r="AGK743"/>
      <c r="AGL743"/>
      <c r="AGM743"/>
      <c r="AGN743"/>
      <c r="AGO743"/>
      <c r="AGP743"/>
      <c r="AGQ743"/>
      <c r="AGR743"/>
      <c r="AGS743"/>
      <c r="AGT743"/>
      <c r="AGU743"/>
      <c r="AGV743"/>
      <c r="AGW743"/>
      <c r="AGX743"/>
      <c r="AGY743"/>
      <c r="AGZ743"/>
      <c r="AHA743"/>
      <c r="AHB743"/>
      <c r="AHC743"/>
      <c r="AHD743"/>
      <c r="AHE743"/>
      <c r="AHF743"/>
      <c r="AHG743"/>
      <c r="AHH743"/>
      <c r="AHI743"/>
      <c r="AHJ743"/>
      <c r="AHK743"/>
      <c r="AHL743"/>
      <c r="AHM743"/>
      <c r="AHN743"/>
      <c r="AHO743"/>
      <c r="AHP743"/>
      <c r="AHQ743"/>
      <c r="AHR743"/>
      <c r="AHS743"/>
      <c r="AHT743"/>
      <c r="AHU743"/>
      <c r="AHV743"/>
      <c r="AHW743"/>
      <c r="AHX743"/>
      <c r="AHY743"/>
      <c r="AHZ743"/>
      <c r="AIA743"/>
      <c r="AIB743"/>
      <c r="AIC743"/>
      <c r="AID743"/>
      <c r="AIE743"/>
      <c r="AIF743"/>
      <c r="AIG743"/>
      <c r="AIH743"/>
      <c r="AII743"/>
      <c r="AIJ743"/>
      <c r="AIK743"/>
      <c r="AIL743"/>
      <c r="AIM743"/>
      <c r="AIN743"/>
      <c r="AIO743"/>
      <c r="AIP743"/>
      <c r="AIQ743"/>
      <c r="AIR743"/>
      <c r="AIS743"/>
      <c r="AIT743"/>
      <c r="AIU743"/>
      <c r="AIV743"/>
      <c r="AIW743"/>
      <c r="AIX743"/>
      <c r="AIY743"/>
      <c r="AIZ743"/>
      <c r="AJA743"/>
      <c r="AJB743"/>
      <c r="AJC743"/>
      <c r="AJD743"/>
      <c r="AJE743"/>
      <c r="AJF743"/>
      <c r="AJG743"/>
      <c r="AJH743"/>
      <c r="AJI743"/>
      <c r="AJJ743"/>
      <c r="AJK743"/>
      <c r="AJL743"/>
      <c r="AJM743"/>
      <c r="AJN743"/>
      <c r="AJO743"/>
      <c r="AJP743"/>
      <c r="AJQ743"/>
      <c r="AJR743"/>
      <c r="AJS743"/>
      <c r="AJT743"/>
      <c r="AJU743"/>
      <c r="AJV743"/>
      <c r="AJW743"/>
      <c r="AJX743"/>
      <c r="AJY743"/>
      <c r="AJZ743"/>
      <c r="AKA743"/>
      <c r="AKB743"/>
      <c r="AKC743"/>
      <c r="AKD743"/>
      <c r="AKE743"/>
      <c r="AKF743"/>
      <c r="AKG743"/>
      <c r="AKH743"/>
      <c r="AKI743"/>
      <c r="AKJ743"/>
      <c r="AKK743"/>
      <c r="AKL743"/>
      <c r="AKM743"/>
      <c r="AKN743"/>
      <c r="AKO743"/>
      <c r="AKP743"/>
      <c r="AKQ743"/>
      <c r="AKR743"/>
      <c r="AKS743"/>
      <c r="AKT743"/>
      <c r="AKU743"/>
      <c r="AKV743"/>
      <c r="AKW743"/>
      <c r="AKX743"/>
      <c r="AKY743"/>
      <c r="AKZ743"/>
      <c r="ALA743"/>
      <c r="ALB743"/>
      <c r="ALC743"/>
      <c r="ALD743"/>
      <c r="ALE743"/>
      <c r="ALF743"/>
      <c r="ALG743"/>
      <c r="ALH743"/>
      <c r="ALI743"/>
      <c r="ALJ743"/>
      <c r="ALK743"/>
      <c r="ALL743"/>
      <c r="ALM743"/>
      <c r="ALN743"/>
      <c r="ALO743"/>
      <c r="ALP743"/>
      <c r="ALQ743"/>
      <c r="ALR743"/>
      <c r="ALS743"/>
      <c r="ALT743"/>
      <c r="ALU743"/>
      <c r="ALV743"/>
      <c r="ALW743"/>
      <c r="ALX743"/>
      <c r="ALY743"/>
      <c r="ALZ743"/>
      <c r="AMA743"/>
      <c r="AMB743"/>
      <c r="AMC743"/>
      <c r="AMD743"/>
      <c r="AME743"/>
      <c r="AMF743"/>
      <c r="AMG743"/>
      <c r="AMH743"/>
      <c r="AMI743"/>
      <c r="AMJ743"/>
    </row>
    <row r="744" spans="1:1024" ht="20" customHeight="1" x14ac:dyDescent="0.2">
      <c r="A744"/>
      <c r="B744"/>
      <c r="C744"/>
      <c r="D744"/>
      <c r="E744" s="2"/>
      <c r="F744" s="2"/>
      <c r="G744" s="271"/>
      <c r="H744" s="240"/>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c r="AAA744"/>
      <c r="AAB744"/>
      <c r="AAC744"/>
      <c r="AAD744"/>
      <c r="AAE744"/>
      <c r="AAF744"/>
      <c r="AAG744"/>
      <c r="AAH744"/>
      <c r="AAI744"/>
      <c r="AAJ744"/>
      <c r="AAK744"/>
      <c r="AAL744"/>
      <c r="AAM744"/>
      <c r="AAN744"/>
      <c r="AAO744"/>
      <c r="AAP744"/>
      <c r="AAQ744"/>
      <c r="AAR744"/>
      <c r="AAS744"/>
      <c r="AAT744"/>
      <c r="AAU744"/>
      <c r="AAV744"/>
      <c r="AAW744"/>
      <c r="AAX744"/>
      <c r="AAY744"/>
      <c r="AAZ744"/>
      <c r="ABA744"/>
      <c r="ABB744"/>
      <c r="ABC744"/>
      <c r="ABD744"/>
      <c r="ABE744"/>
      <c r="ABF744"/>
      <c r="ABG744"/>
      <c r="ABH744"/>
      <c r="ABI744"/>
      <c r="ABJ744"/>
      <c r="ABK744"/>
      <c r="ABL744"/>
      <c r="ABM744"/>
      <c r="ABN744"/>
      <c r="ABO744"/>
      <c r="ABP744"/>
      <c r="ABQ744"/>
      <c r="ABR744"/>
      <c r="ABS744"/>
      <c r="ABT744"/>
      <c r="ABU744"/>
      <c r="ABV744"/>
      <c r="ABW744"/>
      <c r="ABX744"/>
      <c r="ABY744"/>
      <c r="ABZ744"/>
      <c r="ACA744"/>
      <c r="ACB744"/>
      <c r="ACC744"/>
      <c r="ACD744"/>
      <c r="ACE744"/>
      <c r="ACF744"/>
      <c r="ACG744"/>
      <c r="ACH744"/>
      <c r="ACI744"/>
      <c r="ACJ744"/>
      <c r="ACK744"/>
      <c r="ACL744"/>
      <c r="ACM744"/>
      <c r="ACN744"/>
      <c r="ACO744"/>
      <c r="ACP744"/>
      <c r="ACQ744"/>
      <c r="ACR744"/>
      <c r="ACS744"/>
      <c r="ACT744"/>
      <c r="ACU744"/>
      <c r="ACV744"/>
      <c r="ACW744"/>
      <c r="ACX744"/>
      <c r="ACY744"/>
      <c r="ACZ744"/>
      <c r="ADA744"/>
      <c r="ADB744"/>
      <c r="ADC744"/>
      <c r="ADD744"/>
      <c r="ADE744"/>
      <c r="ADF744"/>
      <c r="ADG744"/>
      <c r="ADH744"/>
      <c r="ADI744"/>
      <c r="ADJ744"/>
      <c r="ADK744"/>
      <c r="ADL744"/>
      <c r="ADM744"/>
      <c r="ADN744"/>
      <c r="ADO744"/>
      <c r="ADP744"/>
      <c r="ADQ744"/>
      <c r="ADR744"/>
      <c r="ADS744"/>
      <c r="ADT744"/>
      <c r="ADU744"/>
      <c r="ADV744"/>
      <c r="ADW744"/>
      <c r="ADX744"/>
      <c r="ADY744"/>
      <c r="ADZ744"/>
      <c r="AEA744"/>
      <c r="AEB744"/>
      <c r="AEC744"/>
      <c r="AED744"/>
      <c r="AEE744"/>
      <c r="AEF744"/>
      <c r="AEG744"/>
      <c r="AEH744"/>
      <c r="AEI744"/>
      <c r="AEJ744"/>
      <c r="AEK744"/>
      <c r="AEL744"/>
      <c r="AEM744"/>
      <c r="AEN744"/>
      <c r="AEO744"/>
      <c r="AEP744"/>
      <c r="AEQ744"/>
      <c r="AER744"/>
      <c r="AES744"/>
      <c r="AET744"/>
      <c r="AEU744"/>
      <c r="AEV744"/>
      <c r="AEW744"/>
      <c r="AEX744"/>
      <c r="AEY744"/>
      <c r="AEZ744"/>
      <c r="AFA744"/>
      <c r="AFB744"/>
      <c r="AFC744"/>
      <c r="AFD744"/>
      <c r="AFE744"/>
      <c r="AFF744"/>
      <c r="AFG744"/>
      <c r="AFH744"/>
      <c r="AFI744"/>
      <c r="AFJ744"/>
      <c r="AFK744"/>
      <c r="AFL744"/>
      <c r="AFM744"/>
      <c r="AFN744"/>
      <c r="AFO744"/>
      <c r="AFP744"/>
      <c r="AFQ744"/>
      <c r="AFR744"/>
      <c r="AFS744"/>
      <c r="AFT744"/>
      <c r="AFU744"/>
      <c r="AFV744"/>
      <c r="AFW744"/>
      <c r="AFX744"/>
      <c r="AFY744"/>
      <c r="AFZ744"/>
      <c r="AGA744"/>
      <c r="AGB744"/>
      <c r="AGC744"/>
      <c r="AGD744"/>
      <c r="AGE744"/>
      <c r="AGF744"/>
      <c r="AGG744"/>
      <c r="AGH744"/>
      <c r="AGI744"/>
      <c r="AGJ744"/>
      <c r="AGK744"/>
      <c r="AGL744"/>
      <c r="AGM744"/>
      <c r="AGN744"/>
      <c r="AGO744"/>
      <c r="AGP744"/>
      <c r="AGQ744"/>
      <c r="AGR744"/>
      <c r="AGS744"/>
      <c r="AGT744"/>
      <c r="AGU744"/>
      <c r="AGV744"/>
      <c r="AGW744"/>
      <c r="AGX744"/>
      <c r="AGY744"/>
      <c r="AGZ744"/>
      <c r="AHA744"/>
      <c r="AHB744"/>
      <c r="AHC744"/>
      <c r="AHD744"/>
      <c r="AHE744"/>
      <c r="AHF744"/>
      <c r="AHG744"/>
      <c r="AHH744"/>
      <c r="AHI744"/>
      <c r="AHJ744"/>
      <c r="AHK744"/>
      <c r="AHL744"/>
      <c r="AHM744"/>
      <c r="AHN744"/>
      <c r="AHO744"/>
      <c r="AHP744"/>
      <c r="AHQ744"/>
      <c r="AHR744"/>
      <c r="AHS744"/>
      <c r="AHT744"/>
      <c r="AHU744"/>
      <c r="AHV744"/>
      <c r="AHW744"/>
      <c r="AHX744"/>
      <c r="AHY744"/>
      <c r="AHZ744"/>
      <c r="AIA744"/>
      <c r="AIB744"/>
      <c r="AIC744"/>
      <c r="AID744"/>
      <c r="AIE744"/>
      <c r="AIF744"/>
      <c r="AIG744"/>
      <c r="AIH744"/>
      <c r="AII744"/>
      <c r="AIJ744"/>
      <c r="AIK744"/>
      <c r="AIL744"/>
      <c r="AIM744"/>
      <c r="AIN744"/>
      <c r="AIO744"/>
      <c r="AIP744"/>
      <c r="AIQ744"/>
      <c r="AIR744"/>
      <c r="AIS744"/>
      <c r="AIT744"/>
      <c r="AIU744"/>
      <c r="AIV744"/>
      <c r="AIW744"/>
      <c r="AIX744"/>
      <c r="AIY744"/>
      <c r="AIZ744"/>
      <c r="AJA744"/>
      <c r="AJB744"/>
      <c r="AJC744"/>
      <c r="AJD744"/>
      <c r="AJE744"/>
      <c r="AJF744"/>
      <c r="AJG744"/>
      <c r="AJH744"/>
      <c r="AJI744"/>
      <c r="AJJ744"/>
      <c r="AJK744"/>
      <c r="AJL744"/>
      <c r="AJM744"/>
      <c r="AJN744"/>
      <c r="AJO744"/>
      <c r="AJP744"/>
      <c r="AJQ744"/>
      <c r="AJR744"/>
      <c r="AJS744"/>
      <c r="AJT744"/>
      <c r="AJU744"/>
      <c r="AJV744"/>
      <c r="AJW744"/>
      <c r="AJX744"/>
      <c r="AJY744"/>
      <c r="AJZ744"/>
      <c r="AKA744"/>
      <c r="AKB744"/>
      <c r="AKC744"/>
      <c r="AKD744"/>
      <c r="AKE744"/>
      <c r="AKF744"/>
      <c r="AKG744"/>
      <c r="AKH744"/>
      <c r="AKI744"/>
      <c r="AKJ744"/>
      <c r="AKK744"/>
      <c r="AKL744"/>
      <c r="AKM744"/>
      <c r="AKN744"/>
      <c r="AKO744"/>
      <c r="AKP744"/>
      <c r="AKQ744"/>
      <c r="AKR744"/>
      <c r="AKS744"/>
      <c r="AKT744"/>
      <c r="AKU744"/>
      <c r="AKV744"/>
      <c r="AKW744"/>
      <c r="AKX744"/>
      <c r="AKY744"/>
      <c r="AKZ744"/>
      <c r="ALA744"/>
      <c r="ALB744"/>
      <c r="ALC744"/>
      <c r="ALD744"/>
      <c r="ALE744"/>
      <c r="ALF744"/>
      <c r="ALG744"/>
      <c r="ALH744"/>
      <c r="ALI744"/>
      <c r="ALJ744"/>
      <c r="ALK744"/>
      <c r="ALL744"/>
      <c r="ALM744"/>
      <c r="ALN744"/>
      <c r="ALO744"/>
      <c r="ALP744"/>
      <c r="ALQ744"/>
      <c r="ALR744"/>
      <c r="ALS744"/>
      <c r="ALT744"/>
      <c r="ALU744"/>
      <c r="ALV744"/>
      <c r="ALW744"/>
      <c r="ALX744"/>
      <c r="ALY744"/>
      <c r="ALZ744"/>
      <c r="AMA744"/>
      <c r="AMB744"/>
      <c r="AMC744"/>
      <c r="AMD744"/>
      <c r="AME744"/>
      <c r="AMF744"/>
      <c r="AMG744"/>
      <c r="AMH744"/>
      <c r="AMI744"/>
      <c r="AMJ744"/>
    </row>
    <row r="745" spans="1:1024" ht="20" customHeight="1" x14ac:dyDescent="0.2">
      <c r="A745"/>
      <c r="B745"/>
      <c r="C745"/>
      <c r="D745"/>
      <c r="E745" s="2"/>
      <c r="F745" s="2"/>
      <c r="G745" s="271"/>
      <c r="H745" s="240"/>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c r="AAA745"/>
      <c r="AAB745"/>
      <c r="AAC745"/>
      <c r="AAD745"/>
      <c r="AAE745"/>
      <c r="AAF745"/>
      <c r="AAG745"/>
      <c r="AAH745"/>
      <c r="AAI745"/>
      <c r="AAJ745"/>
      <c r="AAK745"/>
      <c r="AAL745"/>
      <c r="AAM745"/>
      <c r="AAN745"/>
      <c r="AAO745"/>
      <c r="AAP745"/>
      <c r="AAQ745"/>
      <c r="AAR745"/>
      <c r="AAS745"/>
      <c r="AAT745"/>
      <c r="AAU745"/>
      <c r="AAV745"/>
      <c r="AAW745"/>
      <c r="AAX745"/>
      <c r="AAY745"/>
      <c r="AAZ745"/>
      <c r="ABA745"/>
      <c r="ABB745"/>
      <c r="ABC745"/>
      <c r="ABD745"/>
      <c r="ABE745"/>
      <c r="ABF745"/>
      <c r="ABG745"/>
      <c r="ABH745"/>
      <c r="ABI745"/>
      <c r="ABJ745"/>
      <c r="ABK745"/>
      <c r="ABL745"/>
      <c r="ABM745"/>
      <c r="ABN745"/>
      <c r="ABO745"/>
      <c r="ABP745"/>
      <c r="ABQ745"/>
      <c r="ABR745"/>
      <c r="ABS745"/>
      <c r="ABT745"/>
      <c r="ABU745"/>
      <c r="ABV745"/>
      <c r="ABW745"/>
      <c r="ABX745"/>
      <c r="ABY745"/>
      <c r="ABZ745"/>
      <c r="ACA745"/>
      <c r="ACB745"/>
      <c r="ACC745"/>
      <c r="ACD745"/>
      <c r="ACE745"/>
      <c r="ACF745"/>
      <c r="ACG745"/>
      <c r="ACH745"/>
      <c r="ACI745"/>
      <c r="ACJ745"/>
      <c r="ACK745"/>
      <c r="ACL745"/>
      <c r="ACM745"/>
      <c r="ACN745"/>
      <c r="ACO745"/>
      <c r="ACP745"/>
      <c r="ACQ745"/>
      <c r="ACR745"/>
      <c r="ACS745"/>
      <c r="ACT745"/>
      <c r="ACU745"/>
      <c r="ACV745"/>
      <c r="ACW745"/>
      <c r="ACX745"/>
      <c r="ACY745"/>
      <c r="ACZ745"/>
      <c r="ADA745"/>
      <c r="ADB745"/>
      <c r="ADC745"/>
      <c r="ADD745"/>
      <c r="ADE745"/>
      <c r="ADF745"/>
      <c r="ADG745"/>
      <c r="ADH745"/>
      <c r="ADI745"/>
      <c r="ADJ745"/>
      <c r="ADK745"/>
      <c r="ADL745"/>
      <c r="ADM745"/>
      <c r="ADN745"/>
      <c r="ADO745"/>
      <c r="ADP745"/>
      <c r="ADQ745"/>
      <c r="ADR745"/>
      <c r="ADS745"/>
      <c r="ADT745"/>
      <c r="ADU745"/>
      <c r="ADV745"/>
      <c r="ADW745"/>
      <c r="ADX745"/>
      <c r="ADY745"/>
      <c r="ADZ745"/>
      <c r="AEA745"/>
      <c r="AEB745"/>
      <c r="AEC745"/>
      <c r="AED745"/>
      <c r="AEE745"/>
      <c r="AEF745"/>
      <c r="AEG745"/>
      <c r="AEH745"/>
      <c r="AEI745"/>
      <c r="AEJ745"/>
      <c r="AEK745"/>
      <c r="AEL745"/>
      <c r="AEM745"/>
      <c r="AEN745"/>
      <c r="AEO745"/>
      <c r="AEP745"/>
      <c r="AEQ745"/>
      <c r="AER745"/>
      <c r="AES745"/>
      <c r="AET745"/>
      <c r="AEU745"/>
      <c r="AEV745"/>
      <c r="AEW745"/>
      <c r="AEX745"/>
      <c r="AEY745"/>
      <c r="AEZ745"/>
      <c r="AFA745"/>
      <c r="AFB745"/>
      <c r="AFC745"/>
      <c r="AFD745"/>
      <c r="AFE745"/>
      <c r="AFF745"/>
      <c r="AFG745"/>
      <c r="AFH745"/>
      <c r="AFI745"/>
      <c r="AFJ745"/>
      <c r="AFK745"/>
      <c r="AFL745"/>
      <c r="AFM745"/>
      <c r="AFN745"/>
      <c r="AFO745"/>
      <c r="AFP745"/>
      <c r="AFQ745"/>
      <c r="AFR745"/>
      <c r="AFS745"/>
      <c r="AFT745"/>
      <c r="AFU745"/>
      <c r="AFV745"/>
      <c r="AFW745"/>
      <c r="AFX745"/>
      <c r="AFY745"/>
      <c r="AFZ745"/>
      <c r="AGA745"/>
      <c r="AGB745"/>
      <c r="AGC745"/>
      <c r="AGD745"/>
      <c r="AGE745"/>
      <c r="AGF745"/>
      <c r="AGG745"/>
      <c r="AGH745"/>
      <c r="AGI745"/>
      <c r="AGJ745"/>
      <c r="AGK745"/>
      <c r="AGL745"/>
      <c r="AGM745"/>
      <c r="AGN745"/>
      <c r="AGO745"/>
      <c r="AGP745"/>
      <c r="AGQ745"/>
      <c r="AGR745"/>
      <c r="AGS745"/>
      <c r="AGT745"/>
      <c r="AGU745"/>
      <c r="AGV745"/>
      <c r="AGW745"/>
      <c r="AGX745"/>
      <c r="AGY745"/>
      <c r="AGZ745"/>
      <c r="AHA745"/>
      <c r="AHB745"/>
      <c r="AHC745"/>
      <c r="AHD745"/>
      <c r="AHE745"/>
      <c r="AHF745"/>
      <c r="AHG745"/>
      <c r="AHH745"/>
      <c r="AHI745"/>
      <c r="AHJ745"/>
      <c r="AHK745"/>
      <c r="AHL745"/>
      <c r="AHM745"/>
      <c r="AHN745"/>
      <c r="AHO745"/>
      <c r="AHP745"/>
      <c r="AHQ745"/>
      <c r="AHR745"/>
      <c r="AHS745"/>
      <c r="AHT745"/>
      <c r="AHU745"/>
      <c r="AHV745"/>
      <c r="AHW745"/>
      <c r="AHX745"/>
      <c r="AHY745"/>
      <c r="AHZ745"/>
      <c r="AIA745"/>
      <c r="AIB745"/>
      <c r="AIC745"/>
      <c r="AID745"/>
      <c r="AIE745"/>
      <c r="AIF745"/>
      <c r="AIG745"/>
      <c r="AIH745"/>
      <c r="AII745"/>
      <c r="AIJ745"/>
      <c r="AIK745"/>
      <c r="AIL745"/>
      <c r="AIM745"/>
      <c r="AIN745"/>
      <c r="AIO745"/>
      <c r="AIP745"/>
      <c r="AIQ745"/>
      <c r="AIR745"/>
      <c r="AIS745"/>
      <c r="AIT745"/>
      <c r="AIU745"/>
      <c r="AIV745"/>
      <c r="AIW745"/>
      <c r="AIX745"/>
      <c r="AIY745"/>
      <c r="AIZ745"/>
      <c r="AJA745"/>
      <c r="AJB745"/>
      <c r="AJC745"/>
      <c r="AJD745"/>
      <c r="AJE745"/>
      <c r="AJF745"/>
      <c r="AJG745"/>
      <c r="AJH745"/>
      <c r="AJI745"/>
      <c r="AJJ745"/>
      <c r="AJK745"/>
      <c r="AJL745"/>
      <c r="AJM745"/>
      <c r="AJN745"/>
      <c r="AJO745"/>
      <c r="AJP745"/>
      <c r="AJQ745"/>
      <c r="AJR745"/>
      <c r="AJS745"/>
      <c r="AJT745"/>
      <c r="AJU745"/>
      <c r="AJV745"/>
      <c r="AJW745"/>
      <c r="AJX745"/>
      <c r="AJY745"/>
      <c r="AJZ745"/>
      <c r="AKA745"/>
      <c r="AKB745"/>
      <c r="AKC745"/>
      <c r="AKD745"/>
      <c r="AKE745"/>
      <c r="AKF745"/>
      <c r="AKG745"/>
      <c r="AKH745"/>
      <c r="AKI745"/>
      <c r="AKJ745"/>
      <c r="AKK745"/>
      <c r="AKL745"/>
      <c r="AKM745"/>
      <c r="AKN745"/>
      <c r="AKO745"/>
      <c r="AKP745"/>
      <c r="AKQ745"/>
      <c r="AKR745"/>
      <c r="AKS745"/>
      <c r="AKT745"/>
      <c r="AKU745"/>
      <c r="AKV745"/>
      <c r="AKW745"/>
      <c r="AKX745"/>
      <c r="AKY745"/>
      <c r="AKZ745"/>
      <c r="ALA745"/>
      <c r="ALB745"/>
      <c r="ALC745"/>
      <c r="ALD745"/>
      <c r="ALE745"/>
      <c r="ALF745"/>
      <c r="ALG745"/>
      <c r="ALH745"/>
      <c r="ALI745"/>
      <c r="ALJ745"/>
      <c r="ALK745"/>
      <c r="ALL745"/>
      <c r="ALM745"/>
      <c r="ALN745"/>
      <c r="ALO745"/>
      <c r="ALP745"/>
      <c r="ALQ745"/>
      <c r="ALR745"/>
      <c r="ALS745"/>
      <c r="ALT745"/>
      <c r="ALU745"/>
      <c r="ALV745"/>
      <c r="ALW745"/>
      <c r="ALX745"/>
      <c r="ALY745"/>
      <c r="ALZ745"/>
      <c r="AMA745"/>
      <c r="AMB745"/>
      <c r="AMC745"/>
      <c r="AMD745"/>
      <c r="AME745"/>
      <c r="AMF745"/>
      <c r="AMG745"/>
      <c r="AMH745"/>
      <c r="AMI745"/>
      <c r="AMJ745"/>
    </row>
    <row r="746" spans="1:1024" ht="20" customHeight="1" x14ac:dyDescent="0.2">
      <c r="A746"/>
      <c r="B746"/>
      <c r="C746"/>
      <c r="D746"/>
      <c r="E746" s="2"/>
      <c r="F746" s="2"/>
      <c r="G746" s="271"/>
      <c r="H746" s="240"/>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c r="AAA746"/>
      <c r="AAB746"/>
      <c r="AAC746"/>
      <c r="AAD746"/>
      <c r="AAE746"/>
      <c r="AAF746"/>
      <c r="AAG746"/>
      <c r="AAH746"/>
      <c r="AAI746"/>
      <c r="AAJ746"/>
      <c r="AAK746"/>
      <c r="AAL746"/>
      <c r="AAM746"/>
      <c r="AAN746"/>
      <c r="AAO746"/>
      <c r="AAP746"/>
      <c r="AAQ746"/>
      <c r="AAR746"/>
      <c r="AAS746"/>
      <c r="AAT746"/>
      <c r="AAU746"/>
      <c r="AAV746"/>
      <c r="AAW746"/>
      <c r="AAX746"/>
      <c r="AAY746"/>
      <c r="AAZ746"/>
      <c r="ABA746"/>
      <c r="ABB746"/>
      <c r="ABC746"/>
      <c r="ABD746"/>
      <c r="ABE746"/>
      <c r="ABF746"/>
      <c r="ABG746"/>
      <c r="ABH746"/>
      <c r="ABI746"/>
      <c r="ABJ746"/>
      <c r="ABK746"/>
      <c r="ABL746"/>
      <c r="ABM746"/>
      <c r="ABN746"/>
      <c r="ABO746"/>
      <c r="ABP746"/>
      <c r="ABQ746"/>
      <c r="ABR746"/>
      <c r="ABS746"/>
      <c r="ABT746"/>
      <c r="ABU746"/>
      <c r="ABV746"/>
      <c r="ABW746"/>
      <c r="ABX746"/>
      <c r="ABY746"/>
      <c r="ABZ746"/>
      <c r="ACA746"/>
      <c r="ACB746"/>
      <c r="ACC746"/>
      <c r="ACD746"/>
      <c r="ACE746"/>
      <c r="ACF746"/>
      <c r="ACG746"/>
      <c r="ACH746"/>
      <c r="ACI746"/>
      <c r="ACJ746"/>
      <c r="ACK746"/>
      <c r="ACL746"/>
      <c r="ACM746"/>
      <c r="ACN746"/>
      <c r="ACO746"/>
      <c r="ACP746"/>
      <c r="ACQ746"/>
      <c r="ACR746"/>
      <c r="ACS746"/>
      <c r="ACT746"/>
      <c r="ACU746"/>
      <c r="ACV746"/>
      <c r="ACW746"/>
      <c r="ACX746"/>
      <c r="ACY746"/>
      <c r="ACZ746"/>
      <c r="ADA746"/>
      <c r="ADB746"/>
      <c r="ADC746"/>
      <c r="ADD746"/>
      <c r="ADE746"/>
      <c r="ADF746"/>
      <c r="ADG746"/>
      <c r="ADH746"/>
      <c r="ADI746"/>
      <c r="ADJ746"/>
      <c r="ADK746"/>
      <c r="ADL746"/>
      <c r="ADM746"/>
      <c r="ADN746"/>
      <c r="ADO746"/>
      <c r="ADP746"/>
      <c r="ADQ746"/>
      <c r="ADR746"/>
      <c r="ADS746"/>
      <c r="ADT746"/>
      <c r="ADU746"/>
      <c r="ADV746"/>
      <c r="ADW746"/>
      <c r="ADX746"/>
      <c r="ADY746"/>
      <c r="ADZ746"/>
      <c r="AEA746"/>
      <c r="AEB746"/>
      <c r="AEC746"/>
      <c r="AED746"/>
      <c r="AEE746"/>
      <c r="AEF746"/>
      <c r="AEG746"/>
      <c r="AEH746"/>
      <c r="AEI746"/>
      <c r="AEJ746"/>
      <c r="AEK746"/>
      <c r="AEL746"/>
      <c r="AEM746"/>
      <c r="AEN746"/>
      <c r="AEO746"/>
      <c r="AEP746"/>
      <c r="AEQ746"/>
      <c r="AER746"/>
      <c r="AES746"/>
      <c r="AET746"/>
      <c r="AEU746"/>
      <c r="AEV746"/>
      <c r="AEW746"/>
      <c r="AEX746"/>
      <c r="AEY746"/>
      <c r="AEZ746"/>
      <c r="AFA746"/>
      <c r="AFB746"/>
      <c r="AFC746"/>
      <c r="AFD746"/>
      <c r="AFE746"/>
      <c r="AFF746"/>
      <c r="AFG746"/>
      <c r="AFH746"/>
      <c r="AFI746"/>
      <c r="AFJ746"/>
      <c r="AFK746"/>
      <c r="AFL746"/>
      <c r="AFM746"/>
      <c r="AFN746"/>
      <c r="AFO746"/>
      <c r="AFP746"/>
      <c r="AFQ746"/>
      <c r="AFR746"/>
      <c r="AFS746"/>
      <c r="AFT746"/>
      <c r="AFU746"/>
      <c r="AFV746"/>
      <c r="AFW746"/>
      <c r="AFX746"/>
      <c r="AFY746"/>
      <c r="AFZ746"/>
      <c r="AGA746"/>
      <c r="AGB746"/>
      <c r="AGC746"/>
      <c r="AGD746"/>
      <c r="AGE746"/>
      <c r="AGF746"/>
      <c r="AGG746"/>
      <c r="AGH746"/>
      <c r="AGI746"/>
      <c r="AGJ746"/>
      <c r="AGK746"/>
      <c r="AGL746"/>
      <c r="AGM746"/>
      <c r="AGN746"/>
      <c r="AGO746"/>
      <c r="AGP746"/>
      <c r="AGQ746"/>
      <c r="AGR746"/>
      <c r="AGS746"/>
      <c r="AGT746"/>
      <c r="AGU746"/>
      <c r="AGV746"/>
      <c r="AGW746"/>
      <c r="AGX746"/>
      <c r="AGY746"/>
      <c r="AGZ746"/>
      <c r="AHA746"/>
      <c r="AHB746"/>
      <c r="AHC746"/>
      <c r="AHD746"/>
      <c r="AHE746"/>
      <c r="AHF746"/>
      <c r="AHG746"/>
      <c r="AHH746"/>
      <c r="AHI746"/>
      <c r="AHJ746"/>
      <c r="AHK746"/>
      <c r="AHL746"/>
      <c r="AHM746"/>
      <c r="AHN746"/>
      <c r="AHO746"/>
      <c r="AHP746"/>
      <c r="AHQ746"/>
      <c r="AHR746"/>
      <c r="AHS746"/>
      <c r="AHT746"/>
      <c r="AHU746"/>
      <c r="AHV746"/>
      <c r="AHW746"/>
      <c r="AHX746"/>
      <c r="AHY746"/>
      <c r="AHZ746"/>
      <c r="AIA746"/>
      <c r="AIB746"/>
      <c r="AIC746"/>
      <c r="AID746"/>
      <c r="AIE746"/>
      <c r="AIF746"/>
      <c r="AIG746"/>
      <c r="AIH746"/>
      <c r="AII746"/>
      <c r="AIJ746"/>
      <c r="AIK746"/>
      <c r="AIL746"/>
      <c r="AIM746"/>
      <c r="AIN746"/>
      <c r="AIO746"/>
      <c r="AIP746"/>
      <c r="AIQ746"/>
      <c r="AIR746"/>
      <c r="AIS746"/>
      <c r="AIT746"/>
      <c r="AIU746"/>
      <c r="AIV746"/>
      <c r="AIW746"/>
      <c r="AIX746"/>
      <c r="AIY746"/>
      <c r="AIZ746"/>
      <c r="AJA746"/>
      <c r="AJB746"/>
      <c r="AJC746"/>
      <c r="AJD746"/>
      <c r="AJE746"/>
      <c r="AJF746"/>
      <c r="AJG746"/>
      <c r="AJH746"/>
      <c r="AJI746"/>
      <c r="AJJ746"/>
      <c r="AJK746"/>
      <c r="AJL746"/>
      <c r="AJM746"/>
      <c r="AJN746"/>
      <c r="AJO746"/>
      <c r="AJP746"/>
      <c r="AJQ746"/>
      <c r="AJR746"/>
      <c r="AJS746"/>
      <c r="AJT746"/>
      <c r="AJU746"/>
      <c r="AJV746"/>
      <c r="AJW746"/>
      <c r="AJX746"/>
      <c r="AJY746"/>
      <c r="AJZ746"/>
      <c r="AKA746"/>
      <c r="AKB746"/>
      <c r="AKC746"/>
      <c r="AKD746"/>
      <c r="AKE746"/>
      <c r="AKF746"/>
      <c r="AKG746"/>
      <c r="AKH746"/>
      <c r="AKI746"/>
      <c r="AKJ746"/>
      <c r="AKK746"/>
      <c r="AKL746"/>
      <c r="AKM746"/>
      <c r="AKN746"/>
      <c r="AKO746"/>
      <c r="AKP746"/>
      <c r="AKQ746"/>
      <c r="AKR746"/>
      <c r="AKS746"/>
      <c r="AKT746"/>
      <c r="AKU746"/>
      <c r="AKV746"/>
      <c r="AKW746"/>
      <c r="AKX746"/>
      <c r="AKY746"/>
      <c r="AKZ746"/>
      <c r="ALA746"/>
      <c r="ALB746"/>
      <c r="ALC746"/>
      <c r="ALD746"/>
      <c r="ALE746"/>
      <c r="ALF746"/>
      <c r="ALG746"/>
      <c r="ALH746"/>
      <c r="ALI746"/>
      <c r="ALJ746"/>
      <c r="ALK746"/>
      <c r="ALL746"/>
      <c r="ALM746"/>
      <c r="ALN746"/>
      <c r="ALO746"/>
      <c r="ALP746"/>
      <c r="ALQ746"/>
      <c r="ALR746"/>
      <c r="ALS746"/>
      <c r="ALT746"/>
      <c r="ALU746"/>
      <c r="ALV746"/>
      <c r="ALW746"/>
      <c r="ALX746"/>
      <c r="ALY746"/>
      <c r="ALZ746"/>
      <c r="AMA746"/>
      <c r="AMB746"/>
      <c r="AMC746"/>
      <c r="AMD746"/>
      <c r="AME746"/>
      <c r="AMF746"/>
      <c r="AMG746"/>
      <c r="AMH746"/>
      <c r="AMI746"/>
      <c r="AMJ746"/>
    </row>
    <row r="747" spans="1:1024" ht="20" customHeight="1" x14ac:dyDescent="0.2">
      <c r="A747"/>
      <c r="B747"/>
      <c r="C747"/>
      <c r="D747"/>
      <c r="E747" s="2"/>
      <c r="F747" s="2"/>
      <c r="G747" s="271"/>
      <c r="H747" s="240"/>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c r="AAA747"/>
      <c r="AAB747"/>
      <c r="AAC747"/>
      <c r="AAD747"/>
      <c r="AAE747"/>
      <c r="AAF747"/>
      <c r="AAG747"/>
      <c r="AAH747"/>
      <c r="AAI747"/>
      <c r="AAJ747"/>
      <c r="AAK747"/>
      <c r="AAL747"/>
      <c r="AAM747"/>
      <c r="AAN747"/>
      <c r="AAO747"/>
      <c r="AAP747"/>
      <c r="AAQ747"/>
      <c r="AAR747"/>
      <c r="AAS747"/>
      <c r="AAT747"/>
      <c r="AAU747"/>
      <c r="AAV747"/>
      <c r="AAW747"/>
      <c r="AAX747"/>
      <c r="AAY747"/>
      <c r="AAZ747"/>
      <c r="ABA747"/>
      <c r="ABB747"/>
      <c r="ABC747"/>
      <c r="ABD747"/>
      <c r="ABE747"/>
      <c r="ABF747"/>
      <c r="ABG747"/>
      <c r="ABH747"/>
      <c r="ABI747"/>
      <c r="ABJ747"/>
      <c r="ABK747"/>
      <c r="ABL747"/>
      <c r="ABM747"/>
      <c r="ABN747"/>
      <c r="ABO747"/>
      <c r="ABP747"/>
      <c r="ABQ747"/>
      <c r="ABR747"/>
      <c r="ABS747"/>
      <c r="ABT747"/>
      <c r="ABU747"/>
      <c r="ABV747"/>
      <c r="ABW747"/>
      <c r="ABX747"/>
      <c r="ABY747"/>
      <c r="ABZ747"/>
      <c r="ACA747"/>
      <c r="ACB747"/>
      <c r="ACC747"/>
      <c r="ACD747"/>
      <c r="ACE747"/>
      <c r="ACF747"/>
      <c r="ACG747"/>
      <c r="ACH747"/>
      <c r="ACI747"/>
      <c r="ACJ747"/>
      <c r="ACK747"/>
      <c r="ACL747"/>
      <c r="ACM747"/>
      <c r="ACN747"/>
      <c r="ACO747"/>
      <c r="ACP747"/>
      <c r="ACQ747"/>
      <c r="ACR747"/>
      <c r="ACS747"/>
      <c r="ACT747"/>
      <c r="ACU747"/>
      <c r="ACV747"/>
      <c r="ACW747"/>
      <c r="ACX747"/>
      <c r="ACY747"/>
      <c r="ACZ747"/>
      <c r="ADA747"/>
      <c r="ADB747"/>
      <c r="ADC747"/>
      <c r="ADD747"/>
      <c r="ADE747"/>
      <c r="ADF747"/>
      <c r="ADG747"/>
      <c r="ADH747"/>
      <c r="ADI747"/>
      <c r="ADJ747"/>
      <c r="ADK747"/>
      <c r="ADL747"/>
      <c r="ADM747"/>
      <c r="ADN747"/>
      <c r="ADO747"/>
      <c r="ADP747"/>
      <c r="ADQ747"/>
      <c r="ADR747"/>
      <c r="ADS747"/>
      <c r="ADT747"/>
      <c r="ADU747"/>
      <c r="ADV747"/>
      <c r="ADW747"/>
      <c r="ADX747"/>
      <c r="ADY747"/>
      <c r="ADZ747"/>
      <c r="AEA747"/>
      <c r="AEB747"/>
      <c r="AEC747"/>
      <c r="AED747"/>
      <c r="AEE747"/>
      <c r="AEF747"/>
      <c r="AEG747"/>
      <c r="AEH747"/>
      <c r="AEI747"/>
      <c r="AEJ747"/>
      <c r="AEK747"/>
      <c r="AEL747"/>
      <c r="AEM747"/>
      <c r="AEN747"/>
      <c r="AEO747"/>
      <c r="AEP747"/>
      <c r="AEQ747"/>
      <c r="AER747"/>
      <c r="AES747"/>
      <c r="AET747"/>
      <c r="AEU747"/>
      <c r="AEV747"/>
      <c r="AEW747"/>
      <c r="AEX747"/>
      <c r="AEY747"/>
      <c r="AEZ747"/>
      <c r="AFA747"/>
      <c r="AFB747"/>
      <c r="AFC747"/>
      <c r="AFD747"/>
      <c r="AFE747"/>
      <c r="AFF747"/>
      <c r="AFG747"/>
      <c r="AFH747"/>
      <c r="AFI747"/>
      <c r="AFJ747"/>
      <c r="AFK747"/>
      <c r="AFL747"/>
      <c r="AFM747"/>
      <c r="AFN747"/>
      <c r="AFO747"/>
      <c r="AFP747"/>
      <c r="AFQ747"/>
      <c r="AFR747"/>
      <c r="AFS747"/>
      <c r="AFT747"/>
      <c r="AFU747"/>
      <c r="AFV747"/>
      <c r="AFW747"/>
      <c r="AFX747"/>
      <c r="AFY747"/>
      <c r="AFZ747"/>
      <c r="AGA747"/>
      <c r="AGB747"/>
      <c r="AGC747"/>
      <c r="AGD747"/>
      <c r="AGE747"/>
      <c r="AGF747"/>
      <c r="AGG747"/>
      <c r="AGH747"/>
      <c r="AGI747"/>
      <c r="AGJ747"/>
      <c r="AGK747"/>
      <c r="AGL747"/>
      <c r="AGM747"/>
      <c r="AGN747"/>
      <c r="AGO747"/>
      <c r="AGP747"/>
      <c r="AGQ747"/>
      <c r="AGR747"/>
      <c r="AGS747"/>
      <c r="AGT747"/>
      <c r="AGU747"/>
      <c r="AGV747"/>
      <c r="AGW747"/>
      <c r="AGX747"/>
      <c r="AGY747"/>
      <c r="AGZ747"/>
      <c r="AHA747"/>
      <c r="AHB747"/>
      <c r="AHC747"/>
      <c r="AHD747"/>
      <c r="AHE747"/>
      <c r="AHF747"/>
      <c r="AHG747"/>
      <c r="AHH747"/>
      <c r="AHI747"/>
      <c r="AHJ747"/>
      <c r="AHK747"/>
      <c r="AHL747"/>
      <c r="AHM747"/>
      <c r="AHN747"/>
      <c r="AHO747"/>
      <c r="AHP747"/>
      <c r="AHQ747"/>
      <c r="AHR747"/>
      <c r="AHS747"/>
      <c r="AHT747"/>
      <c r="AHU747"/>
      <c r="AHV747"/>
      <c r="AHW747"/>
      <c r="AHX747"/>
      <c r="AHY747"/>
      <c r="AHZ747"/>
      <c r="AIA747"/>
      <c r="AIB747"/>
      <c r="AIC747"/>
      <c r="AID747"/>
      <c r="AIE747"/>
      <c r="AIF747"/>
      <c r="AIG747"/>
      <c r="AIH747"/>
      <c r="AII747"/>
      <c r="AIJ747"/>
      <c r="AIK747"/>
      <c r="AIL747"/>
      <c r="AIM747"/>
      <c r="AIN747"/>
      <c r="AIO747"/>
      <c r="AIP747"/>
      <c r="AIQ747"/>
      <c r="AIR747"/>
      <c r="AIS747"/>
      <c r="AIT747"/>
      <c r="AIU747"/>
      <c r="AIV747"/>
      <c r="AIW747"/>
      <c r="AIX747"/>
      <c r="AIY747"/>
      <c r="AIZ747"/>
      <c r="AJA747"/>
      <c r="AJB747"/>
      <c r="AJC747"/>
      <c r="AJD747"/>
      <c r="AJE747"/>
      <c r="AJF747"/>
      <c r="AJG747"/>
      <c r="AJH747"/>
      <c r="AJI747"/>
      <c r="AJJ747"/>
      <c r="AJK747"/>
      <c r="AJL747"/>
      <c r="AJM747"/>
      <c r="AJN747"/>
      <c r="AJO747"/>
      <c r="AJP747"/>
      <c r="AJQ747"/>
      <c r="AJR747"/>
      <c r="AJS747"/>
      <c r="AJT747"/>
      <c r="AJU747"/>
      <c r="AJV747"/>
      <c r="AJW747"/>
      <c r="AJX747"/>
      <c r="AJY747"/>
      <c r="AJZ747"/>
      <c r="AKA747"/>
      <c r="AKB747"/>
      <c r="AKC747"/>
      <c r="AKD747"/>
      <c r="AKE747"/>
      <c r="AKF747"/>
      <c r="AKG747"/>
      <c r="AKH747"/>
      <c r="AKI747"/>
      <c r="AKJ747"/>
      <c r="AKK747"/>
      <c r="AKL747"/>
      <c r="AKM747"/>
      <c r="AKN747"/>
      <c r="AKO747"/>
      <c r="AKP747"/>
      <c r="AKQ747"/>
      <c r="AKR747"/>
      <c r="AKS747"/>
      <c r="AKT747"/>
      <c r="AKU747"/>
      <c r="AKV747"/>
      <c r="AKW747"/>
      <c r="AKX747"/>
      <c r="AKY747"/>
      <c r="AKZ747"/>
      <c r="ALA747"/>
      <c r="ALB747"/>
      <c r="ALC747"/>
      <c r="ALD747"/>
      <c r="ALE747"/>
      <c r="ALF747"/>
      <c r="ALG747"/>
      <c r="ALH747"/>
      <c r="ALI747"/>
      <c r="ALJ747"/>
      <c r="ALK747"/>
      <c r="ALL747"/>
      <c r="ALM747"/>
      <c r="ALN747"/>
      <c r="ALO747"/>
      <c r="ALP747"/>
      <c r="ALQ747"/>
      <c r="ALR747"/>
      <c r="ALS747"/>
      <c r="ALT747"/>
      <c r="ALU747"/>
      <c r="ALV747"/>
      <c r="ALW747"/>
      <c r="ALX747"/>
      <c r="ALY747"/>
      <c r="ALZ747"/>
      <c r="AMA747"/>
      <c r="AMB747"/>
      <c r="AMC747"/>
      <c r="AMD747"/>
      <c r="AME747"/>
      <c r="AMF747"/>
      <c r="AMG747"/>
      <c r="AMH747"/>
      <c r="AMI747"/>
      <c r="AMJ747"/>
    </row>
    <row r="748" spans="1:1024" ht="20" customHeight="1" x14ac:dyDescent="0.2">
      <c r="A748"/>
      <c r="B748"/>
      <c r="C748"/>
      <c r="D748"/>
      <c r="E748" s="2"/>
      <c r="F748" s="2"/>
      <c r="G748" s="271"/>
      <c r="H748" s="240"/>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c r="AAA748"/>
      <c r="AAB748"/>
      <c r="AAC748"/>
      <c r="AAD748"/>
      <c r="AAE748"/>
      <c r="AAF748"/>
      <c r="AAG748"/>
      <c r="AAH748"/>
      <c r="AAI748"/>
      <c r="AAJ748"/>
      <c r="AAK748"/>
      <c r="AAL748"/>
      <c r="AAM748"/>
      <c r="AAN748"/>
      <c r="AAO748"/>
      <c r="AAP748"/>
      <c r="AAQ748"/>
      <c r="AAR748"/>
      <c r="AAS748"/>
      <c r="AAT748"/>
      <c r="AAU748"/>
      <c r="AAV748"/>
      <c r="AAW748"/>
      <c r="AAX748"/>
      <c r="AAY748"/>
      <c r="AAZ748"/>
      <c r="ABA748"/>
      <c r="ABB748"/>
      <c r="ABC748"/>
      <c r="ABD748"/>
      <c r="ABE748"/>
      <c r="ABF748"/>
      <c r="ABG748"/>
      <c r="ABH748"/>
      <c r="ABI748"/>
      <c r="ABJ748"/>
      <c r="ABK748"/>
      <c r="ABL748"/>
      <c r="ABM748"/>
      <c r="ABN748"/>
      <c r="ABO748"/>
      <c r="ABP748"/>
      <c r="ABQ748"/>
      <c r="ABR748"/>
      <c r="ABS748"/>
      <c r="ABT748"/>
      <c r="ABU748"/>
      <c r="ABV748"/>
      <c r="ABW748"/>
      <c r="ABX748"/>
      <c r="ABY748"/>
      <c r="ABZ748"/>
      <c r="ACA748"/>
      <c r="ACB748"/>
      <c r="ACC748"/>
      <c r="ACD748"/>
      <c r="ACE748"/>
      <c r="ACF748"/>
      <c r="ACG748"/>
      <c r="ACH748"/>
      <c r="ACI748"/>
      <c r="ACJ748"/>
      <c r="ACK748"/>
      <c r="ACL748"/>
      <c r="ACM748"/>
      <c r="ACN748"/>
      <c r="ACO748"/>
      <c r="ACP748"/>
      <c r="ACQ748"/>
      <c r="ACR748"/>
      <c r="ACS748"/>
      <c r="ACT748"/>
      <c r="ACU748"/>
      <c r="ACV748"/>
      <c r="ACW748"/>
      <c r="ACX748"/>
      <c r="ACY748"/>
      <c r="ACZ748"/>
      <c r="ADA748"/>
      <c r="ADB748"/>
      <c r="ADC748"/>
      <c r="ADD748"/>
      <c r="ADE748"/>
      <c r="ADF748"/>
      <c r="ADG748"/>
      <c r="ADH748"/>
      <c r="ADI748"/>
      <c r="ADJ748"/>
      <c r="ADK748"/>
      <c r="ADL748"/>
      <c r="ADM748"/>
      <c r="ADN748"/>
      <c r="ADO748"/>
      <c r="ADP748"/>
      <c r="ADQ748"/>
      <c r="ADR748"/>
      <c r="ADS748"/>
      <c r="ADT748"/>
      <c r="ADU748"/>
      <c r="ADV748"/>
      <c r="ADW748"/>
      <c r="ADX748"/>
      <c r="ADY748"/>
      <c r="ADZ748"/>
      <c r="AEA748"/>
      <c r="AEB748"/>
      <c r="AEC748"/>
      <c r="AED748"/>
      <c r="AEE748"/>
      <c r="AEF748"/>
      <c r="AEG748"/>
      <c r="AEH748"/>
      <c r="AEI748"/>
      <c r="AEJ748"/>
      <c r="AEK748"/>
      <c r="AEL748"/>
      <c r="AEM748"/>
      <c r="AEN748"/>
      <c r="AEO748"/>
      <c r="AEP748"/>
      <c r="AEQ748"/>
      <c r="AER748"/>
      <c r="AES748"/>
      <c r="AET748"/>
      <c r="AEU748"/>
      <c r="AEV748"/>
      <c r="AEW748"/>
      <c r="AEX748"/>
      <c r="AEY748"/>
      <c r="AEZ748"/>
      <c r="AFA748"/>
      <c r="AFB748"/>
      <c r="AFC748"/>
      <c r="AFD748"/>
      <c r="AFE748"/>
      <c r="AFF748"/>
      <c r="AFG748"/>
      <c r="AFH748"/>
      <c r="AFI748"/>
      <c r="AFJ748"/>
      <c r="AFK748"/>
      <c r="AFL748"/>
      <c r="AFM748"/>
      <c r="AFN748"/>
      <c r="AFO748"/>
      <c r="AFP748"/>
      <c r="AFQ748"/>
      <c r="AFR748"/>
      <c r="AFS748"/>
      <c r="AFT748"/>
      <c r="AFU748"/>
      <c r="AFV748"/>
      <c r="AFW748"/>
      <c r="AFX748"/>
      <c r="AFY748"/>
      <c r="AFZ748"/>
      <c r="AGA748"/>
      <c r="AGB748"/>
      <c r="AGC748"/>
      <c r="AGD748"/>
      <c r="AGE748"/>
      <c r="AGF748"/>
      <c r="AGG748"/>
      <c r="AGH748"/>
      <c r="AGI748"/>
      <c r="AGJ748"/>
      <c r="AGK748"/>
      <c r="AGL748"/>
      <c r="AGM748"/>
      <c r="AGN748"/>
      <c r="AGO748"/>
      <c r="AGP748"/>
      <c r="AGQ748"/>
      <c r="AGR748"/>
      <c r="AGS748"/>
      <c r="AGT748"/>
      <c r="AGU748"/>
      <c r="AGV748"/>
      <c r="AGW748"/>
      <c r="AGX748"/>
      <c r="AGY748"/>
      <c r="AGZ748"/>
      <c r="AHA748"/>
      <c r="AHB748"/>
      <c r="AHC748"/>
      <c r="AHD748"/>
      <c r="AHE748"/>
      <c r="AHF748"/>
      <c r="AHG748"/>
      <c r="AHH748"/>
      <c r="AHI748"/>
      <c r="AHJ748"/>
      <c r="AHK748"/>
      <c r="AHL748"/>
      <c r="AHM748"/>
      <c r="AHN748"/>
      <c r="AHO748"/>
      <c r="AHP748"/>
      <c r="AHQ748"/>
      <c r="AHR748"/>
      <c r="AHS748"/>
      <c r="AHT748"/>
      <c r="AHU748"/>
      <c r="AHV748"/>
      <c r="AHW748"/>
      <c r="AHX748"/>
      <c r="AHY748"/>
      <c r="AHZ748"/>
      <c r="AIA748"/>
      <c r="AIB748"/>
      <c r="AIC748"/>
      <c r="AID748"/>
      <c r="AIE748"/>
      <c r="AIF748"/>
      <c r="AIG748"/>
      <c r="AIH748"/>
      <c r="AII748"/>
      <c r="AIJ748"/>
      <c r="AIK748"/>
      <c r="AIL748"/>
      <c r="AIM748"/>
      <c r="AIN748"/>
      <c r="AIO748"/>
      <c r="AIP748"/>
      <c r="AIQ748"/>
      <c r="AIR748"/>
      <c r="AIS748"/>
      <c r="AIT748"/>
      <c r="AIU748"/>
      <c r="AIV748"/>
      <c r="AIW748"/>
      <c r="AIX748"/>
      <c r="AIY748"/>
      <c r="AIZ748"/>
      <c r="AJA748"/>
      <c r="AJB748"/>
      <c r="AJC748"/>
      <c r="AJD748"/>
      <c r="AJE748"/>
      <c r="AJF748"/>
      <c r="AJG748"/>
      <c r="AJH748"/>
      <c r="AJI748"/>
      <c r="AJJ748"/>
      <c r="AJK748"/>
      <c r="AJL748"/>
      <c r="AJM748"/>
      <c r="AJN748"/>
      <c r="AJO748"/>
      <c r="AJP748"/>
      <c r="AJQ748"/>
      <c r="AJR748"/>
      <c r="AJS748"/>
      <c r="AJT748"/>
      <c r="AJU748"/>
      <c r="AJV748"/>
      <c r="AJW748"/>
      <c r="AJX748"/>
      <c r="AJY748"/>
      <c r="AJZ748"/>
      <c r="AKA748"/>
      <c r="AKB748"/>
      <c r="AKC748"/>
      <c r="AKD748"/>
      <c r="AKE748"/>
      <c r="AKF748"/>
      <c r="AKG748"/>
      <c r="AKH748"/>
      <c r="AKI748"/>
      <c r="AKJ748"/>
      <c r="AKK748"/>
      <c r="AKL748"/>
      <c r="AKM748"/>
      <c r="AKN748"/>
      <c r="AKO748"/>
      <c r="AKP748"/>
      <c r="AKQ748"/>
      <c r="AKR748"/>
      <c r="AKS748"/>
      <c r="AKT748"/>
      <c r="AKU748"/>
      <c r="AKV748"/>
      <c r="AKW748"/>
      <c r="AKX748"/>
      <c r="AKY748"/>
      <c r="AKZ748"/>
      <c r="ALA748"/>
      <c r="ALB748"/>
      <c r="ALC748"/>
      <c r="ALD748"/>
      <c r="ALE748"/>
      <c r="ALF748"/>
      <c r="ALG748"/>
      <c r="ALH748"/>
      <c r="ALI748"/>
      <c r="ALJ748"/>
      <c r="ALK748"/>
      <c r="ALL748"/>
      <c r="ALM748"/>
      <c r="ALN748"/>
      <c r="ALO748"/>
      <c r="ALP748"/>
      <c r="ALQ748"/>
      <c r="ALR748"/>
      <c r="ALS748"/>
      <c r="ALT748"/>
      <c r="ALU748"/>
      <c r="ALV748"/>
      <c r="ALW748"/>
      <c r="ALX748"/>
      <c r="ALY748"/>
      <c r="ALZ748"/>
      <c r="AMA748"/>
      <c r="AMB748"/>
      <c r="AMC748"/>
      <c r="AMD748"/>
      <c r="AME748"/>
      <c r="AMF748"/>
      <c r="AMG748"/>
      <c r="AMH748"/>
      <c r="AMI748"/>
      <c r="AMJ748"/>
    </row>
    <row r="749" spans="1:1024" ht="20" customHeight="1" x14ac:dyDescent="0.2">
      <c r="A749"/>
      <c r="B749"/>
      <c r="C749"/>
      <c r="D749"/>
      <c r="E749" s="2"/>
      <c r="F749" s="2"/>
      <c r="G749" s="271"/>
      <c r="H749" s="240"/>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c r="AAA749"/>
      <c r="AAB749"/>
      <c r="AAC749"/>
      <c r="AAD749"/>
      <c r="AAE749"/>
      <c r="AAF749"/>
      <c r="AAG749"/>
      <c r="AAH749"/>
      <c r="AAI749"/>
      <c r="AAJ749"/>
      <c r="AAK749"/>
      <c r="AAL749"/>
      <c r="AAM749"/>
      <c r="AAN749"/>
      <c r="AAO749"/>
      <c r="AAP749"/>
      <c r="AAQ749"/>
      <c r="AAR749"/>
      <c r="AAS749"/>
      <c r="AAT749"/>
      <c r="AAU749"/>
      <c r="AAV749"/>
      <c r="AAW749"/>
      <c r="AAX749"/>
      <c r="AAY749"/>
      <c r="AAZ749"/>
      <c r="ABA749"/>
      <c r="ABB749"/>
      <c r="ABC749"/>
      <c r="ABD749"/>
      <c r="ABE749"/>
      <c r="ABF749"/>
      <c r="ABG749"/>
      <c r="ABH749"/>
      <c r="ABI749"/>
      <c r="ABJ749"/>
      <c r="ABK749"/>
      <c r="ABL749"/>
      <c r="ABM749"/>
      <c r="ABN749"/>
      <c r="ABO749"/>
      <c r="ABP749"/>
      <c r="ABQ749"/>
      <c r="ABR749"/>
      <c r="ABS749"/>
      <c r="ABT749"/>
      <c r="ABU749"/>
      <c r="ABV749"/>
      <c r="ABW749"/>
      <c r="ABX749"/>
      <c r="ABY749"/>
      <c r="ABZ749"/>
      <c r="ACA749"/>
      <c r="ACB749"/>
      <c r="ACC749"/>
      <c r="ACD749"/>
      <c r="ACE749"/>
      <c r="ACF749"/>
      <c r="ACG749"/>
      <c r="ACH749"/>
      <c r="ACI749"/>
      <c r="ACJ749"/>
      <c r="ACK749"/>
      <c r="ACL749"/>
      <c r="ACM749"/>
      <c r="ACN749"/>
      <c r="ACO749"/>
      <c r="ACP749"/>
      <c r="ACQ749"/>
      <c r="ACR749"/>
      <c r="ACS749"/>
      <c r="ACT749"/>
      <c r="ACU749"/>
      <c r="ACV749"/>
      <c r="ACW749"/>
      <c r="ACX749"/>
      <c r="ACY749"/>
      <c r="ACZ749"/>
      <c r="ADA749"/>
      <c r="ADB749"/>
      <c r="ADC749"/>
      <c r="ADD749"/>
      <c r="ADE749"/>
      <c r="ADF749"/>
      <c r="ADG749"/>
      <c r="ADH749"/>
      <c r="ADI749"/>
      <c r="ADJ749"/>
      <c r="ADK749"/>
      <c r="ADL749"/>
      <c r="ADM749"/>
      <c r="ADN749"/>
      <c r="ADO749"/>
      <c r="ADP749"/>
      <c r="ADQ749"/>
      <c r="ADR749"/>
      <c r="ADS749"/>
      <c r="ADT749"/>
      <c r="ADU749"/>
      <c r="ADV749"/>
      <c r="ADW749"/>
      <c r="ADX749"/>
      <c r="ADY749"/>
      <c r="ADZ749"/>
      <c r="AEA749"/>
      <c r="AEB749"/>
      <c r="AEC749"/>
      <c r="AED749"/>
      <c r="AEE749"/>
      <c r="AEF749"/>
      <c r="AEG749"/>
      <c r="AEH749"/>
      <c r="AEI749"/>
      <c r="AEJ749"/>
      <c r="AEK749"/>
      <c r="AEL749"/>
      <c r="AEM749"/>
      <c r="AEN749"/>
      <c r="AEO749"/>
      <c r="AEP749"/>
      <c r="AEQ749"/>
      <c r="AER749"/>
      <c r="AES749"/>
      <c r="AET749"/>
      <c r="AEU749"/>
      <c r="AEV749"/>
      <c r="AEW749"/>
      <c r="AEX749"/>
      <c r="AEY749"/>
      <c r="AEZ749"/>
      <c r="AFA749"/>
      <c r="AFB749"/>
      <c r="AFC749"/>
      <c r="AFD749"/>
      <c r="AFE749"/>
      <c r="AFF749"/>
      <c r="AFG749"/>
      <c r="AFH749"/>
      <c r="AFI749"/>
      <c r="AFJ749"/>
      <c r="AFK749"/>
      <c r="AFL749"/>
      <c r="AFM749"/>
      <c r="AFN749"/>
      <c r="AFO749"/>
      <c r="AFP749"/>
      <c r="AFQ749"/>
      <c r="AFR749"/>
      <c r="AFS749"/>
      <c r="AFT749"/>
      <c r="AFU749"/>
      <c r="AFV749"/>
      <c r="AFW749"/>
      <c r="AFX749"/>
      <c r="AFY749"/>
      <c r="AFZ749"/>
      <c r="AGA749"/>
      <c r="AGB749"/>
      <c r="AGC749"/>
      <c r="AGD749"/>
      <c r="AGE749"/>
      <c r="AGF749"/>
      <c r="AGG749"/>
      <c r="AGH749"/>
      <c r="AGI749"/>
      <c r="AGJ749"/>
      <c r="AGK749"/>
      <c r="AGL749"/>
      <c r="AGM749"/>
      <c r="AGN749"/>
      <c r="AGO749"/>
      <c r="AGP749"/>
      <c r="AGQ749"/>
      <c r="AGR749"/>
      <c r="AGS749"/>
      <c r="AGT749"/>
      <c r="AGU749"/>
      <c r="AGV749"/>
      <c r="AGW749"/>
      <c r="AGX749"/>
      <c r="AGY749"/>
      <c r="AGZ749"/>
      <c r="AHA749"/>
      <c r="AHB749"/>
      <c r="AHC749"/>
      <c r="AHD749"/>
      <c r="AHE749"/>
      <c r="AHF749"/>
      <c r="AHG749"/>
      <c r="AHH749"/>
      <c r="AHI749"/>
      <c r="AHJ749"/>
      <c r="AHK749"/>
      <c r="AHL749"/>
      <c r="AHM749"/>
      <c r="AHN749"/>
      <c r="AHO749"/>
      <c r="AHP749"/>
      <c r="AHQ749"/>
      <c r="AHR749"/>
      <c r="AHS749"/>
      <c r="AHT749"/>
      <c r="AHU749"/>
      <c r="AHV749"/>
      <c r="AHW749"/>
      <c r="AHX749"/>
      <c r="AHY749"/>
      <c r="AHZ749"/>
      <c r="AIA749"/>
      <c r="AIB749"/>
      <c r="AIC749"/>
      <c r="AID749"/>
      <c r="AIE749"/>
      <c r="AIF749"/>
      <c r="AIG749"/>
      <c r="AIH749"/>
      <c r="AII749"/>
      <c r="AIJ749"/>
      <c r="AIK749"/>
      <c r="AIL749"/>
      <c r="AIM749"/>
      <c r="AIN749"/>
      <c r="AIO749"/>
      <c r="AIP749"/>
      <c r="AIQ749"/>
      <c r="AIR749"/>
      <c r="AIS749"/>
      <c r="AIT749"/>
      <c r="AIU749"/>
      <c r="AIV749"/>
      <c r="AIW749"/>
      <c r="AIX749"/>
      <c r="AIY749"/>
      <c r="AIZ749"/>
      <c r="AJA749"/>
      <c r="AJB749"/>
      <c r="AJC749"/>
      <c r="AJD749"/>
      <c r="AJE749"/>
      <c r="AJF749"/>
      <c r="AJG749"/>
      <c r="AJH749"/>
      <c r="AJI749"/>
      <c r="AJJ749"/>
      <c r="AJK749"/>
      <c r="AJL749"/>
      <c r="AJM749"/>
      <c r="AJN749"/>
      <c r="AJO749"/>
      <c r="AJP749"/>
      <c r="AJQ749"/>
      <c r="AJR749"/>
      <c r="AJS749"/>
      <c r="AJT749"/>
      <c r="AJU749"/>
      <c r="AJV749"/>
      <c r="AJW749"/>
      <c r="AJX749"/>
      <c r="AJY749"/>
      <c r="AJZ749"/>
      <c r="AKA749"/>
      <c r="AKB749"/>
      <c r="AKC749"/>
      <c r="AKD749"/>
      <c r="AKE749"/>
      <c r="AKF749"/>
      <c r="AKG749"/>
      <c r="AKH749"/>
      <c r="AKI749"/>
      <c r="AKJ749"/>
      <c r="AKK749"/>
      <c r="AKL749"/>
      <c r="AKM749"/>
      <c r="AKN749"/>
      <c r="AKO749"/>
      <c r="AKP749"/>
      <c r="AKQ749"/>
      <c r="AKR749"/>
      <c r="AKS749"/>
      <c r="AKT749"/>
      <c r="AKU749"/>
      <c r="AKV749"/>
      <c r="AKW749"/>
      <c r="AKX749"/>
      <c r="AKY749"/>
      <c r="AKZ749"/>
      <c r="ALA749"/>
      <c r="ALB749"/>
      <c r="ALC749"/>
      <c r="ALD749"/>
      <c r="ALE749"/>
      <c r="ALF749"/>
      <c r="ALG749"/>
      <c r="ALH749"/>
      <c r="ALI749"/>
      <c r="ALJ749"/>
      <c r="ALK749"/>
      <c r="ALL749"/>
      <c r="ALM749"/>
      <c r="ALN749"/>
      <c r="ALO749"/>
      <c r="ALP749"/>
      <c r="ALQ749"/>
      <c r="ALR749"/>
      <c r="ALS749"/>
      <c r="ALT749"/>
      <c r="ALU749"/>
      <c r="ALV749"/>
      <c r="ALW749"/>
      <c r="ALX749"/>
      <c r="ALY749"/>
      <c r="ALZ749"/>
      <c r="AMA749"/>
      <c r="AMB749"/>
      <c r="AMC749"/>
      <c r="AMD749"/>
      <c r="AME749"/>
      <c r="AMF749"/>
      <c r="AMG749"/>
      <c r="AMH749"/>
      <c r="AMI749"/>
      <c r="AMJ749"/>
    </row>
    <row r="750" spans="1:1024" ht="20" customHeight="1" x14ac:dyDescent="0.2">
      <c r="A750"/>
      <c r="B750"/>
      <c r="C750"/>
      <c r="D750"/>
      <c r="E750" s="2"/>
      <c r="F750" s="2"/>
      <c r="G750" s="271"/>
      <c r="H750" s="24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c r="AAA750"/>
      <c r="AAB750"/>
      <c r="AAC750"/>
      <c r="AAD750"/>
      <c r="AAE750"/>
      <c r="AAF750"/>
      <c r="AAG750"/>
      <c r="AAH750"/>
      <c r="AAI750"/>
      <c r="AAJ750"/>
      <c r="AAK750"/>
      <c r="AAL750"/>
      <c r="AAM750"/>
      <c r="AAN750"/>
      <c r="AAO750"/>
      <c r="AAP750"/>
      <c r="AAQ750"/>
      <c r="AAR750"/>
      <c r="AAS750"/>
      <c r="AAT750"/>
      <c r="AAU750"/>
      <c r="AAV750"/>
      <c r="AAW750"/>
      <c r="AAX750"/>
      <c r="AAY750"/>
      <c r="AAZ750"/>
      <c r="ABA750"/>
      <c r="ABB750"/>
      <c r="ABC750"/>
      <c r="ABD750"/>
      <c r="ABE750"/>
      <c r="ABF750"/>
      <c r="ABG750"/>
      <c r="ABH750"/>
      <c r="ABI750"/>
      <c r="ABJ750"/>
      <c r="ABK750"/>
      <c r="ABL750"/>
      <c r="ABM750"/>
      <c r="ABN750"/>
      <c r="ABO750"/>
      <c r="ABP750"/>
      <c r="ABQ750"/>
      <c r="ABR750"/>
      <c r="ABS750"/>
      <c r="ABT750"/>
      <c r="ABU750"/>
      <c r="ABV750"/>
      <c r="ABW750"/>
      <c r="ABX750"/>
      <c r="ABY750"/>
      <c r="ABZ750"/>
      <c r="ACA750"/>
      <c r="ACB750"/>
      <c r="ACC750"/>
      <c r="ACD750"/>
      <c r="ACE750"/>
      <c r="ACF750"/>
      <c r="ACG750"/>
      <c r="ACH750"/>
      <c r="ACI750"/>
      <c r="ACJ750"/>
      <c r="ACK750"/>
      <c r="ACL750"/>
      <c r="ACM750"/>
      <c r="ACN750"/>
      <c r="ACO750"/>
      <c r="ACP750"/>
      <c r="ACQ750"/>
      <c r="ACR750"/>
      <c r="ACS750"/>
      <c r="ACT750"/>
      <c r="ACU750"/>
      <c r="ACV750"/>
      <c r="ACW750"/>
      <c r="ACX750"/>
      <c r="ACY750"/>
      <c r="ACZ750"/>
      <c r="ADA750"/>
      <c r="ADB750"/>
      <c r="ADC750"/>
      <c r="ADD750"/>
      <c r="ADE750"/>
      <c r="ADF750"/>
      <c r="ADG750"/>
      <c r="ADH750"/>
      <c r="ADI750"/>
      <c r="ADJ750"/>
      <c r="ADK750"/>
      <c r="ADL750"/>
      <c r="ADM750"/>
      <c r="ADN750"/>
      <c r="ADO750"/>
      <c r="ADP750"/>
      <c r="ADQ750"/>
      <c r="ADR750"/>
      <c r="ADS750"/>
      <c r="ADT750"/>
      <c r="ADU750"/>
      <c r="ADV750"/>
      <c r="ADW750"/>
      <c r="ADX750"/>
      <c r="ADY750"/>
      <c r="ADZ750"/>
      <c r="AEA750"/>
      <c r="AEB750"/>
      <c r="AEC750"/>
      <c r="AED750"/>
      <c r="AEE750"/>
      <c r="AEF750"/>
      <c r="AEG750"/>
      <c r="AEH750"/>
      <c r="AEI750"/>
      <c r="AEJ750"/>
      <c r="AEK750"/>
      <c r="AEL750"/>
      <c r="AEM750"/>
      <c r="AEN750"/>
      <c r="AEO750"/>
      <c r="AEP750"/>
      <c r="AEQ750"/>
      <c r="AER750"/>
      <c r="AES750"/>
      <c r="AET750"/>
      <c r="AEU750"/>
      <c r="AEV750"/>
      <c r="AEW750"/>
      <c r="AEX750"/>
      <c r="AEY750"/>
      <c r="AEZ750"/>
      <c r="AFA750"/>
      <c r="AFB750"/>
      <c r="AFC750"/>
      <c r="AFD750"/>
      <c r="AFE750"/>
      <c r="AFF750"/>
      <c r="AFG750"/>
      <c r="AFH750"/>
      <c r="AFI750"/>
      <c r="AFJ750"/>
      <c r="AFK750"/>
      <c r="AFL750"/>
      <c r="AFM750"/>
      <c r="AFN750"/>
      <c r="AFO750"/>
      <c r="AFP750"/>
      <c r="AFQ750"/>
      <c r="AFR750"/>
      <c r="AFS750"/>
      <c r="AFT750"/>
      <c r="AFU750"/>
      <c r="AFV750"/>
      <c r="AFW750"/>
      <c r="AFX750"/>
      <c r="AFY750"/>
      <c r="AFZ750"/>
      <c r="AGA750"/>
      <c r="AGB750"/>
      <c r="AGC750"/>
      <c r="AGD750"/>
      <c r="AGE750"/>
      <c r="AGF750"/>
      <c r="AGG750"/>
      <c r="AGH750"/>
      <c r="AGI750"/>
      <c r="AGJ750"/>
      <c r="AGK750"/>
      <c r="AGL750"/>
      <c r="AGM750"/>
      <c r="AGN750"/>
      <c r="AGO750"/>
      <c r="AGP750"/>
      <c r="AGQ750"/>
      <c r="AGR750"/>
      <c r="AGS750"/>
      <c r="AGT750"/>
      <c r="AGU750"/>
      <c r="AGV750"/>
      <c r="AGW750"/>
      <c r="AGX750"/>
      <c r="AGY750"/>
      <c r="AGZ750"/>
      <c r="AHA750"/>
      <c r="AHB750"/>
      <c r="AHC750"/>
      <c r="AHD750"/>
      <c r="AHE750"/>
      <c r="AHF750"/>
      <c r="AHG750"/>
      <c r="AHH750"/>
      <c r="AHI750"/>
      <c r="AHJ750"/>
      <c r="AHK750"/>
      <c r="AHL750"/>
      <c r="AHM750"/>
      <c r="AHN750"/>
      <c r="AHO750"/>
      <c r="AHP750"/>
      <c r="AHQ750"/>
      <c r="AHR750"/>
      <c r="AHS750"/>
      <c r="AHT750"/>
      <c r="AHU750"/>
      <c r="AHV750"/>
      <c r="AHW750"/>
      <c r="AHX750"/>
      <c r="AHY750"/>
      <c r="AHZ750"/>
      <c r="AIA750"/>
      <c r="AIB750"/>
      <c r="AIC750"/>
      <c r="AID750"/>
      <c r="AIE750"/>
      <c r="AIF750"/>
      <c r="AIG750"/>
      <c r="AIH750"/>
      <c r="AII750"/>
      <c r="AIJ750"/>
      <c r="AIK750"/>
      <c r="AIL750"/>
      <c r="AIM750"/>
      <c r="AIN750"/>
      <c r="AIO750"/>
      <c r="AIP750"/>
      <c r="AIQ750"/>
      <c r="AIR750"/>
      <c r="AIS750"/>
      <c r="AIT750"/>
      <c r="AIU750"/>
      <c r="AIV750"/>
      <c r="AIW750"/>
      <c r="AIX750"/>
      <c r="AIY750"/>
      <c r="AIZ750"/>
      <c r="AJA750"/>
      <c r="AJB750"/>
      <c r="AJC750"/>
      <c r="AJD750"/>
      <c r="AJE750"/>
      <c r="AJF750"/>
      <c r="AJG750"/>
      <c r="AJH750"/>
      <c r="AJI750"/>
      <c r="AJJ750"/>
      <c r="AJK750"/>
      <c r="AJL750"/>
      <c r="AJM750"/>
      <c r="AJN750"/>
      <c r="AJO750"/>
      <c r="AJP750"/>
      <c r="AJQ750"/>
      <c r="AJR750"/>
      <c r="AJS750"/>
      <c r="AJT750"/>
      <c r="AJU750"/>
      <c r="AJV750"/>
      <c r="AJW750"/>
      <c r="AJX750"/>
      <c r="AJY750"/>
      <c r="AJZ750"/>
      <c r="AKA750"/>
      <c r="AKB750"/>
      <c r="AKC750"/>
      <c r="AKD750"/>
      <c r="AKE750"/>
      <c r="AKF750"/>
      <c r="AKG750"/>
      <c r="AKH750"/>
      <c r="AKI750"/>
      <c r="AKJ750"/>
      <c r="AKK750"/>
      <c r="AKL750"/>
      <c r="AKM750"/>
      <c r="AKN750"/>
      <c r="AKO750"/>
      <c r="AKP750"/>
      <c r="AKQ750"/>
      <c r="AKR750"/>
      <c r="AKS750"/>
      <c r="AKT750"/>
      <c r="AKU750"/>
      <c r="AKV750"/>
      <c r="AKW750"/>
      <c r="AKX750"/>
      <c r="AKY750"/>
      <c r="AKZ750"/>
      <c r="ALA750"/>
      <c r="ALB750"/>
      <c r="ALC750"/>
      <c r="ALD750"/>
      <c r="ALE750"/>
      <c r="ALF750"/>
      <c r="ALG750"/>
      <c r="ALH750"/>
      <c r="ALI750"/>
      <c r="ALJ750"/>
      <c r="ALK750"/>
      <c r="ALL750"/>
      <c r="ALM750"/>
      <c r="ALN750"/>
      <c r="ALO750"/>
      <c r="ALP750"/>
      <c r="ALQ750"/>
      <c r="ALR750"/>
      <c r="ALS750"/>
      <c r="ALT750"/>
      <c r="ALU750"/>
      <c r="ALV750"/>
      <c r="ALW750"/>
      <c r="ALX750"/>
      <c r="ALY750"/>
      <c r="ALZ750"/>
      <c r="AMA750"/>
      <c r="AMB750"/>
      <c r="AMC750"/>
      <c r="AMD750"/>
      <c r="AME750"/>
      <c r="AMF750"/>
      <c r="AMG750"/>
      <c r="AMH750"/>
      <c r="AMI750"/>
      <c r="AMJ750"/>
    </row>
    <row r="751" spans="1:1024" ht="20" customHeight="1" x14ac:dyDescent="0.2">
      <c r="A751"/>
      <c r="B751"/>
      <c r="C751"/>
      <c r="D751"/>
      <c r="E751" s="2"/>
      <c r="F751" s="2"/>
      <c r="G751" s="271"/>
      <c r="H751" s="240"/>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c r="WP751"/>
      <c r="WQ751"/>
      <c r="WR751"/>
      <c r="WS751"/>
      <c r="WT751"/>
      <c r="WU751"/>
      <c r="WV751"/>
      <c r="WW751"/>
      <c r="WX751"/>
      <c r="WY751"/>
      <c r="WZ751"/>
      <c r="XA751"/>
      <c r="XB751"/>
      <c r="XC751"/>
      <c r="XD751"/>
      <c r="XE751"/>
      <c r="XF751"/>
      <c r="XG751"/>
      <c r="XH751"/>
      <c r="XI751"/>
      <c r="XJ751"/>
      <c r="XK751"/>
      <c r="XL751"/>
      <c r="XM751"/>
      <c r="XN751"/>
      <c r="XO751"/>
      <c r="XP751"/>
      <c r="XQ751"/>
      <c r="XR751"/>
      <c r="XS751"/>
      <c r="XT751"/>
      <c r="XU751"/>
      <c r="XV751"/>
      <c r="XW751"/>
      <c r="XX751"/>
      <c r="XY751"/>
      <c r="XZ751"/>
      <c r="YA751"/>
      <c r="YB751"/>
      <c r="YC751"/>
      <c r="YD751"/>
      <c r="YE751"/>
      <c r="YF751"/>
      <c r="YG751"/>
      <c r="YH751"/>
      <c r="YI751"/>
      <c r="YJ751"/>
      <c r="YK751"/>
      <c r="YL751"/>
      <c r="YM751"/>
      <c r="YN751"/>
      <c r="YO751"/>
      <c r="YP751"/>
      <c r="YQ751"/>
      <c r="YR751"/>
      <c r="YS751"/>
      <c r="YT751"/>
      <c r="YU751"/>
      <c r="YV751"/>
      <c r="YW751"/>
      <c r="YX751"/>
      <c r="YY751"/>
      <c r="YZ751"/>
      <c r="ZA751"/>
      <c r="ZB751"/>
      <c r="ZC751"/>
      <c r="ZD751"/>
      <c r="ZE751"/>
      <c r="ZF751"/>
      <c r="ZG751"/>
      <c r="ZH751"/>
      <c r="ZI751"/>
      <c r="ZJ751"/>
      <c r="ZK751"/>
      <c r="ZL751"/>
      <c r="ZM751"/>
      <c r="ZN751"/>
      <c r="ZO751"/>
      <c r="ZP751"/>
      <c r="ZQ751"/>
      <c r="ZR751"/>
      <c r="ZS751"/>
      <c r="ZT751"/>
      <c r="ZU751"/>
      <c r="ZV751"/>
      <c r="ZW751"/>
      <c r="ZX751"/>
      <c r="ZY751"/>
      <c r="ZZ751"/>
      <c r="AAA751"/>
      <c r="AAB751"/>
      <c r="AAC751"/>
      <c r="AAD751"/>
      <c r="AAE751"/>
      <c r="AAF751"/>
      <c r="AAG751"/>
      <c r="AAH751"/>
      <c r="AAI751"/>
      <c r="AAJ751"/>
      <c r="AAK751"/>
      <c r="AAL751"/>
      <c r="AAM751"/>
      <c r="AAN751"/>
      <c r="AAO751"/>
      <c r="AAP751"/>
      <c r="AAQ751"/>
      <c r="AAR751"/>
      <c r="AAS751"/>
      <c r="AAT751"/>
      <c r="AAU751"/>
      <c r="AAV751"/>
      <c r="AAW751"/>
      <c r="AAX751"/>
      <c r="AAY751"/>
      <c r="AAZ751"/>
      <c r="ABA751"/>
      <c r="ABB751"/>
      <c r="ABC751"/>
      <c r="ABD751"/>
      <c r="ABE751"/>
      <c r="ABF751"/>
      <c r="ABG751"/>
      <c r="ABH751"/>
      <c r="ABI751"/>
      <c r="ABJ751"/>
      <c r="ABK751"/>
      <c r="ABL751"/>
      <c r="ABM751"/>
      <c r="ABN751"/>
      <c r="ABO751"/>
      <c r="ABP751"/>
      <c r="ABQ751"/>
      <c r="ABR751"/>
      <c r="ABS751"/>
      <c r="ABT751"/>
      <c r="ABU751"/>
      <c r="ABV751"/>
      <c r="ABW751"/>
      <c r="ABX751"/>
      <c r="ABY751"/>
      <c r="ABZ751"/>
      <c r="ACA751"/>
      <c r="ACB751"/>
      <c r="ACC751"/>
      <c r="ACD751"/>
      <c r="ACE751"/>
      <c r="ACF751"/>
      <c r="ACG751"/>
      <c r="ACH751"/>
      <c r="ACI751"/>
      <c r="ACJ751"/>
      <c r="ACK751"/>
      <c r="ACL751"/>
      <c r="ACM751"/>
      <c r="ACN751"/>
      <c r="ACO751"/>
      <c r="ACP751"/>
      <c r="ACQ751"/>
      <c r="ACR751"/>
      <c r="ACS751"/>
      <c r="ACT751"/>
      <c r="ACU751"/>
      <c r="ACV751"/>
      <c r="ACW751"/>
      <c r="ACX751"/>
      <c r="ACY751"/>
      <c r="ACZ751"/>
      <c r="ADA751"/>
      <c r="ADB751"/>
      <c r="ADC751"/>
      <c r="ADD751"/>
      <c r="ADE751"/>
      <c r="ADF751"/>
      <c r="ADG751"/>
      <c r="ADH751"/>
      <c r="ADI751"/>
      <c r="ADJ751"/>
      <c r="ADK751"/>
      <c r="ADL751"/>
      <c r="ADM751"/>
      <c r="ADN751"/>
      <c r="ADO751"/>
      <c r="ADP751"/>
      <c r="ADQ751"/>
      <c r="ADR751"/>
      <c r="ADS751"/>
      <c r="ADT751"/>
      <c r="ADU751"/>
      <c r="ADV751"/>
      <c r="ADW751"/>
      <c r="ADX751"/>
      <c r="ADY751"/>
      <c r="ADZ751"/>
      <c r="AEA751"/>
      <c r="AEB751"/>
      <c r="AEC751"/>
      <c r="AED751"/>
      <c r="AEE751"/>
      <c r="AEF751"/>
      <c r="AEG751"/>
      <c r="AEH751"/>
      <c r="AEI751"/>
      <c r="AEJ751"/>
      <c r="AEK751"/>
      <c r="AEL751"/>
      <c r="AEM751"/>
      <c r="AEN751"/>
      <c r="AEO751"/>
      <c r="AEP751"/>
      <c r="AEQ751"/>
      <c r="AER751"/>
      <c r="AES751"/>
      <c r="AET751"/>
      <c r="AEU751"/>
      <c r="AEV751"/>
      <c r="AEW751"/>
      <c r="AEX751"/>
      <c r="AEY751"/>
      <c r="AEZ751"/>
      <c r="AFA751"/>
      <c r="AFB751"/>
      <c r="AFC751"/>
      <c r="AFD751"/>
      <c r="AFE751"/>
      <c r="AFF751"/>
      <c r="AFG751"/>
      <c r="AFH751"/>
      <c r="AFI751"/>
      <c r="AFJ751"/>
      <c r="AFK751"/>
      <c r="AFL751"/>
      <c r="AFM751"/>
      <c r="AFN751"/>
      <c r="AFO751"/>
      <c r="AFP751"/>
      <c r="AFQ751"/>
      <c r="AFR751"/>
      <c r="AFS751"/>
      <c r="AFT751"/>
      <c r="AFU751"/>
      <c r="AFV751"/>
      <c r="AFW751"/>
      <c r="AFX751"/>
      <c r="AFY751"/>
      <c r="AFZ751"/>
      <c r="AGA751"/>
      <c r="AGB751"/>
      <c r="AGC751"/>
      <c r="AGD751"/>
      <c r="AGE751"/>
      <c r="AGF751"/>
      <c r="AGG751"/>
      <c r="AGH751"/>
      <c r="AGI751"/>
      <c r="AGJ751"/>
      <c r="AGK751"/>
      <c r="AGL751"/>
      <c r="AGM751"/>
      <c r="AGN751"/>
      <c r="AGO751"/>
      <c r="AGP751"/>
      <c r="AGQ751"/>
      <c r="AGR751"/>
      <c r="AGS751"/>
      <c r="AGT751"/>
      <c r="AGU751"/>
      <c r="AGV751"/>
      <c r="AGW751"/>
      <c r="AGX751"/>
      <c r="AGY751"/>
      <c r="AGZ751"/>
      <c r="AHA751"/>
      <c r="AHB751"/>
      <c r="AHC751"/>
      <c r="AHD751"/>
      <c r="AHE751"/>
      <c r="AHF751"/>
      <c r="AHG751"/>
      <c r="AHH751"/>
      <c r="AHI751"/>
      <c r="AHJ751"/>
      <c r="AHK751"/>
      <c r="AHL751"/>
      <c r="AHM751"/>
      <c r="AHN751"/>
      <c r="AHO751"/>
      <c r="AHP751"/>
      <c r="AHQ751"/>
      <c r="AHR751"/>
      <c r="AHS751"/>
      <c r="AHT751"/>
      <c r="AHU751"/>
      <c r="AHV751"/>
      <c r="AHW751"/>
      <c r="AHX751"/>
      <c r="AHY751"/>
      <c r="AHZ751"/>
      <c r="AIA751"/>
      <c r="AIB751"/>
      <c r="AIC751"/>
      <c r="AID751"/>
      <c r="AIE751"/>
      <c r="AIF751"/>
      <c r="AIG751"/>
      <c r="AIH751"/>
      <c r="AII751"/>
      <c r="AIJ751"/>
      <c r="AIK751"/>
      <c r="AIL751"/>
      <c r="AIM751"/>
      <c r="AIN751"/>
      <c r="AIO751"/>
      <c r="AIP751"/>
      <c r="AIQ751"/>
      <c r="AIR751"/>
      <c r="AIS751"/>
      <c r="AIT751"/>
      <c r="AIU751"/>
      <c r="AIV751"/>
      <c r="AIW751"/>
      <c r="AIX751"/>
      <c r="AIY751"/>
      <c r="AIZ751"/>
      <c r="AJA751"/>
      <c r="AJB751"/>
      <c r="AJC751"/>
      <c r="AJD751"/>
      <c r="AJE751"/>
      <c r="AJF751"/>
      <c r="AJG751"/>
      <c r="AJH751"/>
      <c r="AJI751"/>
      <c r="AJJ751"/>
      <c r="AJK751"/>
      <c r="AJL751"/>
      <c r="AJM751"/>
      <c r="AJN751"/>
      <c r="AJO751"/>
      <c r="AJP751"/>
      <c r="AJQ751"/>
      <c r="AJR751"/>
      <c r="AJS751"/>
      <c r="AJT751"/>
      <c r="AJU751"/>
      <c r="AJV751"/>
      <c r="AJW751"/>
      <c r="AJX751"/>
      <c r="AJY751"/>
      <c r="AJZ751"/>
      <c r="AKA751"/>
      <c r="AKB751"/>
      <c r="AKC751"/>
      <c r="AKD751"/>
      <c r="AKE751"/>
      <c r="AKF751"/>
      <c r="AKG751"/>
      <c r="AKH751"/>
      <c r="AKI751"/>
      <c r="AKJ751"/>
      <c r="AKK751"/>
      <c r="AKL751"/>
      <c r="AKM751"/>
      <c r="AKN751"/>
      <c r="AKO751"/>
      <c r="AKP751"/>
      <c r="AKQ751"/>
      <c r="AKR751"/>
      <c r="AKS751"/>
      <c r="AKT751"/>
      <c r="AKU751"/>
      <c r="AKV751"/>
      <c r="AKW751"/>
      <c r="AKX751"/>
      <c r="AKY751"/>
      <c r="AKZ751"/>
      <c r="ALA751"/>
      <c r="ALB751"/>
      <c r="ALC751"/>
      <c r="ALD751"/>
      <c r="ALE751"/>
      <c r="ALF751"/>
      <c r="ALG751"/>
      <c r="ALH751"/>
      <c r="ALI751"/>
      <c r="ALJ751"/>
      <c r="ALK751"/>
      <c r="ALL751"/>
      <c r="ALM751"/>
      <c r="ALN751"/>
      <c r="ALO751"/>
      <c r="ALP751"/>
      <c r="ALQ751"/>
      <c r="ALR751"/>
      <c r="ALS751"/>
      <c r="ALT751"/>
      <c r="ALU751"/>
      <c r="ALV751"/>
      <c r="ALW751"/>
      <c r="ALX751"/>
      <c r="ALY751"/>
      <c r="ALZ751"/>
      <c r="AMA751"/>
      <c r="AMB751"/>
      <c r="AMC751"/>
      <c r="AMD751"/>
      <c r="AME751"/>
      <c r="AMF751"/>
      <c r="AMG751"/>
      <c r="AMH751"/>
      <c r="AMI751"/>
      <c r="AMJ751"/>
    </row>
    <row r="752" spans="1:1024" ht="20" customHeight="1" x14ac:dyDescent="0.2">
      <c r="A752"/>
      <c r="B752"/>
      <c r="C752"/>
      <c r="D752"/>
      <c r="E752" s="2"/>
      <c r="F752" s="2"/>
      <c r="G752" s="271"/>
      <c r="H752" s="240"/>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c r="AAA752"/>
      <c r="AAB752"/>
      <c r="AAC752"/>
      <c r="AAD752"/>
      <c r="AAE752"/>
      <c r="AAF752"/>
      <c r="AAG752"/>
      <c r="AAH752"/>
      <c r="AAI752"/>
      <c r="AAJ752"/>
      <c r="AAK752"/>
      <c r="AAL752"/>
      <c r="AAM752"/>
      <c r="AAN752"/>
      <c r="AAO752"/>
      <c r="AAP752"/>
      <c r="AAQ752"/>
      <c r="AAR752"/>
      <c r="AAS752"/>
      <c r="AAT752"/>
      <c r="AAU752"/>
      <c r="AAV752"/>
      <c r="AAW752"/>
      <c r="AAX752"/>
      <c r="AAY752"/>
      <c r="AAZ752"/>
      <c r="ABA752"/>
      <c r="ABB752"/>
      <c r="ABC752"/>
      <c r="ABD752"/>
      <c r="ABE752"/>
      <c r="ABF752"/>
      <c r="ABG752"/>
      <c r="ABH752"/>
      <c r="ABI752"/>
      <c r="ABJ752"/>
      <c r="ABK752"/>
      <c r="ABL752"/>
      <c r="ABM752"/>
      <c r="ABN752"/>
      <c r="ABO752"/>
      <c r="ABP752"/>
      <c r="ABQ752"/>
      <c r="ABR752"/>
      <c r="ABS752"/>
      <c r="ABT752"/>
      <c r="ABU752"/>
      <c r="ABV752"/>
      <c r="ABW752"/>
      <c r="ABX752"/>
      <c r="ABY752"/>
      <c r="ABZ752"/>
      <c r="ACA752"/>
      <c r="ACB752"/>
      <c r="ACC752"/>
      <c r="ACD752"/>
      <c r="ACE752"/>
      <c r="ACF752"/>
      <c r="ACG752"/>
      <c r="ACH752"/>
      <c r="ACI752"/>
      <c r="ACJ752"/>
      <c r="ACK752"/>
      <c r="ACL752"/>
      <c r="ACM752"/>
      <c r="ACN752"/>
      <c r="ACO752"/>
      <c r="ACP752"/>
      <c r="ACQ752"/>
      <c r="ACR752"/>
      <c r="ACS752"/>
      <c r="ACT752"/>
      <c r="ACU752"/>
      <c r="ACV752"/>
      <c r="ACW752"/>
      <c r="ACX752"/>
      <c r="ACY752"/>
      <c r="ACZ752"/>
      <c r="ADA752"/>
      <c r="ADB752"/>
      <c r="ADC752"/>
      <c r="ADD752"/>
      <c r="ADE752"/>
      <c r="ADF752"/>
      <c r="ADG752"/>
      <c r="ADH752"/>
      <c r="ADI752"/>
      <c r="ADJ752"/>
      <c r="ADK752"/>
      <c r="ADL752"/>
      <c r="ADM752"/>
      <c r="ADN752"/>
      <c r="ADO752"/>
      <c r="ADP752"/>
      <c r="ADQ752"/>
      <c r="ADR752"/>
      <c r="ADS752"/>
      <c r="ADT752"/>
      <c r="ADU752"/>
      <c r="ADV752"/>
      <c r="ADW752"/>
      <c r="ADX752"/>
      <c r="ADY752"/>
      <c r="ADZ752"/>
      <c r="AEA752"/>
      <c r="AEB752"/>
      <c r="AEC752"/>
      <c r="AED752"/>
      <c r="AEE752"/>
      <c r="AEF752"/>
      <c r="AEG752"/>
      <c r="AEH752"/>
      <c r="AEI752"/>
      <c r="AEJ752"/>
      <c r="AEK752"/>
      <c r="AEL752"/>
      <c r="AEM752"/>
      <c r="AEN752"/>
      <c r="AEO752"/>
      <c r="AEP752"/>
      <c r="AEQ752"/>
      <c r="AER752"/>
      <c r="AES752"/>
      <c r="AET752"/>
      <c r="AEU752"/>
      <c r="AEV752"/>
      <c r="AEW752"/>
      <c r="AEX752"/>
      <c r="AEY752"/>
      <c r="AEZ752"/>
      <c r="AFA752"/>
      <c r="AFB752"/>
      <c r="AFC752"/>
      <c r="AFD752"/>
      <c r="AFE752"/>
      <c r="AFF752"/>
      <c r="AFG752"/>
      <c r="AFH752"/>
      <c r="AFI752"/>
      <c r="AFJ752"/>
      <c r="AFK752"/>
      <c r="AFL752"/>
      <c r="AFM752"/>
      <c r="AFN752"/>
      <c r="AFO752"/>
      <c r="AFP752"/>
      <c r="AFQ752"/>
      <c r="AFR752"/>
      <c r="AFS752"/>
      <c r="AFT752"/>
      <c r="AFU752"/>
      <c r="AFV752"/>
      <c r="AFW752"/>
      <c r="AFX752"/>
      <c r="AFY752"/>
      <c r="AFZ752"/>
      <c r="AGA752"/>
      <c r="AGB752"/>
      <c r="AGC752"/>
      <c r="AGD752"/>
      <c r="AGE752"/>
      <c r="AGF752"/>
      <c r="AGG752"/>
      <c r="AGH752"/>
      <c r="AGI752"/>
      <c r="AGJ752"/>
      <c r="AGK752"/>
      <c r="AGL752"/>
      <c r="AGM752"/>
      <c r="AGN752"/>
      <c r="AGO752"/>
      <c r="AGP752"/>
      <c r="AGQ752"/>
      <c r="AGR752"/>
      <c r="AGS752"/>
      <c r="AGT752"/>
      <c r="AGU752"/>
      <c r="AGV752"/>
      <c r="AGW752"/>
      <c r="AGX752"/>
      <c r="AGY752"/>
      <c r="AGZ752"/>
      <c r="AHA752"/>
      <c r="AHB752"/>
      <c r="AHC752"/>
      <c r="AHD752"/>
      <c r="AHE752"/>
      <c r="AHF752"/>
      <c r="AHG752"/>
      <c r="AHH752"/>
      <c r="AHI752"/>
      <c r="AHJ752"/>
      <c r="AHK752"/>
      <c r="AHL752"/>
      <c r="AHM752"/>
      <c r="AHN752"/>
      <c r="AHO752"/>
      <c r="AHP752"/>
      <c r="AHQ752"/>
      <c r="AHR752"/>
      <c r="AHS752"/>
      <c r="AHT752"/>
      <c r="AHU752"/>
      <c r="AHV752"/>
      <c r="AHW752"/>
      <c r="AHX752"/>
      <c r="AHY752"/>
      <c r="AHZ752"/>
      <c r="AIA752"/>
      <c r="AIB752"/>
      <c r="AIC752"/>
      <c r="AID752"/>
      <c r="AIE752"/>
      <c r="AIF752"/>
      <c r="AIG752"/>
      <c r="AIH752"/>
      <c r="AII752"/>
      <c r="AIJ752"/>
      <c r="AIK752"/>
      <c r="AIL752"/>
      <c r="AIM752"/>
      <c r="AIN752"/>
      <c r="AIO752"/>
      <c r="AIP752"/>
      <c r="AIQ752"/>
      <c r="AIR752"/>
      <c r="AIS752"/>
      <c r="AIT752"/>
      <c r="AIU752"/>
      <c r="AIV752"/>
      <c r="AIW752"/>
      <c r="AIX752"/>
      <c r="AIY752"/>
      <c r="AIZ752"/>
      <c r="AJA752"/>
      <c r="AJB752"/>
      <c r="AJC752"/>
      <c r="AJD752"/>
      <c r="AJE752"/>
      <c r="AJF752"/>
      <c r="AJG752"/>
      <c r="AJH752"/>
      <c r="AJI752"/>
      <c r="AJJ752"/>
      <c r="AJK752"/>
      <c r="AJL752"/>
      <c r="AJM752"/>
      <c r="AJN752"/>
      <c r="AJO752"/>
      <c r="AJP752"/>
      <c r="AJQ752"/>
      <c r="AJR752"/>
      <c r="AJS752"/>
      <c r="AJT752"/>
      <c r="AJU752"/>
      <c r="AJV752"/>
      <c r="AJW752"/>
      <c r="AJX752"/>
      <c r="AJY752"/>
      <c r="AJZ752"/>
      <c r="AKA752"/>
      <c r="AKB752"/>
      <c r="AKC752"/>
      <c r="AKD752"/>
      <c r="AKE752"/>
      <c r="AKF752"/>
      <c r="AKG752"/>
      <c r="AKH752"/>
      <c r="AKI752"/>
      <c r="AKJ752"/>
      <c r="AKK752"/>
      <c r="AKL752"/>
      <c r="AKM752"/>
      <c r="AKN752"/>
      <c r="AKO752"/>
      <c r="AKP752"/>
      <c r="AKQ752"/>
      <c r="AKR752"/>
      <c r="AKS752"/>
      <c r="AKT752"/>
      <c r="AKU752"/>
      <c r="AKV752"/>
      <c r="AKW752"/>
      <c r="AKX752"/>
      <c r="AKY752"/>
      <c r="AKZ752"/>
      <c r="ALA752"/>
      <c r="ALB752"/>
      <c r="ALC752"/>
      <c r="ALD752"/>
      <c r="ALE752"/>
      <c r="ALF752"/>
      <c r="ALG752"/>
      <c r="ALH752"/>
      <c r="ALI752"/>
      <c r="ALJ752"/>
      <c r="ALK752"/>
      <c r="ALL752"/>
      <c r="ALM752"/>
      <c r="ALN752"/>
      <c r="ALO752"/>
      <c r="ALP752"/>
      <c r="ALQ752"/>
      <c r="ALR752"/>
      <c r="ALS752"/>
      <c r="ALT752"/>
      <c r="ALU752"/>
      <c r="ALV752"/>
      <c r="ALW752"/>
      <c r="ALX752"/>
      <c r="ALY752"/>
      <c r="ALZ752"/>
      <c r="AMA752"/>
      <c r="AMB752"/>
      <c r="AMC752"/>
      <c r="AMD752"/>
      <c r="AME752"/>
      <c r="AMF752"/>
      <c r="AMG752"/>
      <c r="AMH752"/>
      <c r="AMI752"/>
      <c r="AMJ752"/>
    </row>
    <row r="753" spans="1:1024" ht="20" customHeight="1" x14ac:dyDescent="0.2">
      <c r="A753"/>
      <c r="B753"/>
      <c r="C753"/>
      <c r="D753"/>
      <c r="E753" s="2"/>
      <c r="F753" s="2"/>
      <c r="G753" s="271"/>
      <c r="H753" s="240"/>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c r="IW753"/>
      <c r="IX753"/>
      <c r="IY753"/>
      <c r="IZ753"/>
      <c r="JA753"/>
      <c r="JB753"/>
      <c r="JC753"/>
      <c r="JD753"/>
      <c r="JE753"/>
      <c r="JF753"/>
      <c r="JG753"/>
      <c r="JH753"/>
      <c r="JI753"/>
      <c r="JJ753"/>
      <c r="JK753"/>
      <c r="JL753"/>
      <c r="JM753"/>
      <c r="JN753"/>
      <c r="JO753"/>
      <c r="JP753"/>
      <c r="JQ753"/>
      <c r="JR753"/>
      <c r="JS753"/>
      <c r="JT753"/>
      <c r="JU753"/>
      <c r="JV753"/>
      <c r="JW753"/>
      <c r="JX753"/>
      <c r="JY753"/>
      <c r="JZ753"/>
      <c r="KA753"/>
      <c r="KB753"/>
      <c r="KC753"/>
      <c r="KD753"/>
      <c r="KE753"/>
      <c r="KF753"/>
      <c r="KG753"/>
      <c r="KH753"/>
      <c r="KI753"/>
      <c r="KJ753"/>
      <c r="KK753"/>
      <c r="KL753"/>
      <c r="KM753"/>
      <c r="KN753"/>
      <c r="KO753"/>
      <c r="KP753"/>
      <c r="KQ753"/>
      <c r="KR753"/>
      <c r="KS753"/>
      <c r="KT753"/>
      <c r="KU753"/>
      <c r="KV753"/>
      <c r="KW753"/>
      <c r="KX753"/>
      <c r="KY753"/>
      <c r="KZ753"/>
      <c r="LA753"/>
      <c r="LB753"/>
      <c r="LC753"/>
      <c r="LD753"/>
      <c r="LE753"/>
      <c r="LF753"/>
      <c r="LG753"/>
      <c r="LH753"/>
      <c r="LI753"/>
      <c r="LJ753"/>
      <c r="LK753"/>
      <c r="LL753"/>
      <c r="LM753"/>
      <c r="LN753"/>
      <c r="LO753"/>
      <c r="LP753"/>
      <c r="LQ753"/>
      <c r="LR753"/>
      <c r="LS753"/>
      <c r="LT753"/>
      <c r="LU753"/>
      <c r="LV753"/>
      <c r="LW753"/>
      <c r="LX753"/>
      <c r="LY753"/>
      <c r="LZ753"/>
      <c r="MA753"/>
      <c r="MB753"/>
      <c r="MC753"/>
      <c r="MD753"/>
      <c r="ME753"/>
      <c r="MF753"/>
      <c r="MG753"/>
      <c r="MH753"/>
      <c r="MI753"/>
      <c r="MJ753"/>
      <c r="MK753"/>
      <c r="ML753"/>
      <c r="MM753"/>
      <c r="MN753"/>
      <c r="MO753"/>
      <c r="MP753"/>
      <c r="MQ753"/>
      <c r="MR753"/>
      <c r="MS753"/>
      <c r="MT753"/>
      <c r="MU753"/>
      <c r="MV753"/>
      <c r="MW753"/>
      <c r="MX753"/>
      <c r="MY753"/>
      <c r="MZ753"/>
      <c r="NA753"/>
      <c r="NB753"/>
      <c r="NC753"/>
      <c r="ND753"/>
      <c r="NE753"/>
      <c r="NF753"/>
      <c r="NG753"/>
      <c r="NH753"/>
      <c r="NI753"/>
      <c r="NJ753"/>
      <c r="NK753"/>
      <c r="NL753"/>
      <c r="NM753"/>
      <c r="NN753"/>
      <c r="NO753"/>
      <c r="NP753"/>
      <c r="NQ753"/>
      <c r="NR753"/>
      <c r="NS753"/>
      <c r="NT753"/>
      <c r="NU753"/>
      <c r="NV753"/>
      <c r="NW753"/>
      <c r="NX753"/>
      <c r="NY753"/>
      <c r="NZ753"/>
      <c r="OA753"/>
      <c r="OB753"/>
      <c r="OC753"/>
      <c r="OD753"/>
      <c r="OE753"/>
      <c r="OF753"/>
      <c r="OG753"/>
      <c r="OH753"/>
      <c r="OI753"/>
      <c r="OJ753"/>
      <c r="OK753"/>
      <c r="OL753"/>
      <c r="OM753"/>
      <c r="ON753"/>
      <c r="OO753"/>
      <c r="OP753"/>
      <c r="OQ753"/>
      <c r="OR753"/>
      <c r="OS753"/>
      <c r="OT753"/>
      <c r="OU753"/>
      <c r="OV753"/>
      <c r="OW753"/>
      <c r="OX753"/>
      <c r="OY753"/>
      <c r="OZ753"/>
      <c r="PA753"/>
      <c r="PB753"/>
      <c r="PC753"/>
      <c r="PD753"/>
      <c r="PE753"/>
      <c r="PF753"/>
      <c r="PG753"/>
      <c r="PH753"/>
      <c r="PI753"/>
      <c r="PJ753"/>
      <c r="PK753"/>
      <c r="PL753"/>
      <c r="PM753"/>
      <c r="PN753"/>
      <c r="PO753"/>
      <c r="PP753"/>
      <c r="PQ753"/>
      <c r="PR753"/>
      <c r="PS753"/>
      <c r="PT753"/>
      <c r="PU753"/>
      <c r="PV753"/>
      <c r="PW753"/>
      <c r="PX753"/>
      <c r="PY753"/>
      <c r="PZ753"/>
      <c r="QA753"/>
      <c r="QB753"/>
      <c r="QC753"/>
      <c r="QD753"/>
      <c r="QE753"/>
      <c r="QF753"/>
      <c r="QG753"/>
      <c r="QH753"/>
      <c r="QI753"/>
      <c r="QJ753"/>
      <c r="QK753"/>
      <c r="QL753"/>
      <c r="QM753"/>
      <c r="QN753"/>
      <c r="QO753"/>
      <c r="QP753"/>
      <c r="QQ753"/>
      <c r="QR753"/>
      <c r="QS753"/>
      <c r="QT753"/>
      <c r="QU753"/>
      <c r="QV753"/>
      <c r="QW753"/>
      <c r="QX753"/>
      <c r="QY753"/>
      <c r="QZ753"/>
      <c r="RA753"/>
      <c r="RB753"/>
      <c r="RC753"/>
      <c r="RD753"/>
      <c r="RE753"/>
      <c r="RF753"/>
      <c r="RG753"/>
      <c r="RH753"/>
      <c r="RI753"/>
      <c r="RJ753"/>
      <c r="RK753"/>
      <c r="RL753"/>
      <c r="RM753"/>
      <c r="RN753"/>
      <c r="RO753"/>
      <c r="RP753"/>
      <c r="RQ753"/>
      <c r="RR753"/>
      <c r="RS753"/>
      <c r="RT753"/>
      <c r="RU753"/>
      <c r="RV753"/>
      <c r="RW753"/>
      <c r="RX753"/>
      <c r="RY753"/>
      <c r="RZ753"/>
      <c r="SA753"/>
      <c r="SB753"/>
      <c r="SC753"/>
      <c r="SD753"/>
      <c r="SE753"/>
      <c r="SF753"/>
      <c r="SG753"/>
      <c r="SH753"/>
      <c r="SI753"/>
      <c r="SJ753"/>
      <c r="SK753"/>
      <c r="SL753"/>
      <c r="SM753"/>
      <c r="SN753"/>
      <c r="SO753"/>
      <c r="SP753"/>
      <c r="SQ753"/>
      <c r="SR753"/>
      <c r="SS753"/>
      <c r="ST753"/>
      <c r="SU753"/>
      <c r="SV753"/>
      <c r="SW753"/>
      <c r="SX753"/>
      <c r="SY753"/>
      <c r="SZ753"/>
      <c r="TA753"/>
      <c r="TB753"/>
      <c r="TC753"/>
      <c r="TD753"/>
      <c r="TE753"/>
      <c r="TF753"/>
      <c r="TG753"/>
      <c r="TH753"/>
      <c r="TI753"/>
      <c r="TJ753"/>
      <c r="TK753"/>
      <c r="TL753"/>
      <c r="TM753"/>
      <c r="TN753"/>
      <c r="TO753"/>
      <c r="TP753"/>
      <c r="TQ753"/>
      <c r="TR753"/>
      <c r="TS753"/>
      <c r="TT753"/>
      <c r="TU753"/>
      <c r="TV753"/>
      <c r="TW753"/>
      <c r="TX753"/>
      <c r="TY753"/>
      <c r="TZ753"/>
      <c r="UA753"/>
      <c r="UB753"/>
      <c r="UC753"/>
      <c r="UD753"/>
      <c r="UE753"/>
      <c r="UF753"/>
      <c r="UG753"/>
      <c r="UH753"/>
      <c r="UI753"/>
      <c r="UJ753"/>
      <c r="UK753"/>
      <c r="UL753"/>
      <c r="UM753"/>
      <c r="UN753"/>
      <c r="UO753"/>
      <c r="UP753"/>
      <c r="UQ753"/>
      <c r="UR753"/>
      <c r="US753"/>
      <c r="UT753"/>
      <c r="UU753"/>
      <c r="UV753"/>
      <c r="UW753"/>
      <c r="UX753"/>
      <c r="UY753"/>
      <c r="UZ753"/>
      <c r="VA753"/>
      <c r="VB753"/>
      <c r="VC753"/>
      <c r="VD753"/>
      <c r="VE753"/>
      <c r="VF753"/>
      <c r="VG753"/>
      <c r="VH753"/>
      <c r="VI753"/>
      <c r="VJ753"/>
      <c r="VK753"/>
      <c r="VL753"/>
      <c r="VM753"/>
      <c r="VN753"/>
      <c r="VO753"/>
      <c r="VP753"/>
      <c r="VQ753"/>
      <c r="VR753"/>
      <c r="VS753"/>
      <c r="VT753"/>
      <c r="VU753"/>
      <c r="VV753"/>
      <c r="VW753"/>
      <c r="VX753"/>
      <c r="VY753"/>
      <c r="VZ753"/>
      <c r="WA753"/>
      <c r="WB753"/>
      <c r="WC753"/>
      <c r="WD753"/>
      <c r="WE753"/>
      <c r="WF753"/>
      <c r="WG753"/>
      <c r="WH753"/>
      <c r="WI753"/>
      <c r="WJ753"/>
      <c r="WK753"/>
      <c r="WL753"/>
      <c r="WM753"/>
      <c r="WN753"/>
      <c r="WO753"/>
      <c r="WP753"/>
      <c r="WQ753"/>
      <c r="WR753"/>
      <c r="WS753"/>
      <c r="WT753"/>
      <c r="WU753"/>
      <c r="WV753"/>
      <c r="WW753"/>
      <c r="WX753"/>
      <c r="WY753"/>
      <c r="WZ753"/>
      <c r="XA753"/>
      <c r="XB753"/>
      <c r="XC753"/>
      <c r="XD753"/>
      <c r="XE753"/>
      <c r="XF753"/>
      <c r="XG753"/>
      <c r="XH753"/>
      <c r="XI753"/>
      <c r="XJ753"/>
      <c r="XK753"/>
      <c r="XL753"/>
      <c r="XM753"/>
      <c r="XN753"/>
      <c r="XO753"/>
      <c r="XP753"/>
      <c r="XQ753"/>
      <c r="XR753"/>
      <c r="XS753"/>
      <c r="XT753"/>
      <c r="XU753"/>
      <c r="XV753"/>
      <c r="XW753"/>
      <c r="XX753"/>
      <c r="XY753"/>
      <c r="XZ753"/>
      <c r="YA753"/>
      <c r="YB753"/>
      <c r="YC753"/>
      <c r="YD753"/>
      <c r="YE753"/>
      <c r="YF753"/>
      <c r="YG753"/>
      <c r="YH753"/>
      <c r="YI753"/>
      <c r="YJ753"/>
      <c r="YK753"/>
      <c r="YL753"/>
      <c r="YM753"/>
      <c r="YN753"/>
      <c r="YO753"/>
      <c r="YP753"/>
      <c r="YQ753"/>
      <c r="YR753"/>
      <c r="YS753"/>
      <c r="YT753"/>
      <c r="YU753"/>
      <c r="YV753"/>
      <c r="YW753"/>
      <c r="YX753"/>
      <c r="YY753"/>
      <c r="YZ753"/>
      <c r="ZA753"/>
      <c r="ZB753"/>
      <c r="ZC753"/>
      <c r="ZD753"/>
      <c r="ZE753"/>
      <c r="ZF753"/>
      <c r="ZG753"/>
      <c r="ZH753"/>
      <c r="ZI753"/>
      <c r="ZJ753"/>
      <c r="ZK753"/>
      <c r="ZL753"/>
      <c r="ZM753"/>
      <c r="ZN753"/>
      <c r="ZO753"/>
      <c r="ZP753"/>
      <c r="ZQ753"/>
      <c r="ZR753"/>
      <c r="ZS753"/>
      <c r="ZT753"/>
      <c r="ZU753"/>
      <c r="ZV753"/>
      <c r="ZW753"/>
      <c r="ZX753"/>
      <c r="ZY753"/>
      <c r="ZZ753"/>
      <c r="AAA753"/>
      <c r="AAB753"/>
      <c r="AAC753"/>
      <c r="AAD753"/>
      <c r="AAE753"/>
      <c r="AAF753"/>
      <c r="AAG753"/>
      <c r="AAH753"/>
      <c r="AAI753"/>
      <c r="AAJ753"/>
      <c r="AAK753"/>
      <c r="AAL753"/>
      <c r="AAM753"/>
      <c r="AAN753"/>
      <c r="AAO753"/>
      <c r="AAP753"/>
      <c r="AAQ753"/>
      <c r="AAR753"/>
      <c r="AAS753"/>
      <c r="AAT753"/>
      <c r="AAU753"/>
      <c r="AAV753"/>
      <c r="AAW753"/>
      <c r="AAX753"/>
      <c r="AAY753"/>
      <c r="AAZ753"/>
      <c r="ABA753"/>
      <c r="ABB753"/>
      <c r="ABC753"/>
      <c r="ABD753"/>
      <c r="ABE753"/>
      <c r="ABF753"/>
      <c r="ABG753"/>
      <c r="ABH753"/>
      <c r="ABI753"/>
      <c r="ABJ753"/>
      <c r="ABK753"/>
      <c r="ABL753"/>
      <c r="ABM753"/>
      <c r="ABN753"/>
      <c r="ABO753"/>
      <c r="ABP753"/>
      <c r="ABQ753"/>
      <c r="ABR753"/>
      <c r="ABS753"/>
      <c r="ABT753"/>
      <c r="ABU753"/>
      <c r="ABV753"/>
      <c r="ABW753"/>
      <c r="ABX753"/>
      <c r="ABY753"/>
      <c r="ABZ753"/>
      <c r="ACA753"/>
      <c r="ACB753"/>
      <c r="ACC753"/>
      <c r="ACD753"/>
      <c r="ACE753"/>
      <c r="ACF753"/>
      <c r="ACG753"/>
      <c r="ACH753"/>
      <c r="ACI753"/>
      <c r="ACJ753"/>
      <c r="ACK753"/>
      <c r="ACL753"/>
      <c r="ACM753"/>
      <c r="ACN753"/>
      <c r="ACO753"/>
      <c r="ACP753"/>
      <c r="ACQ753"/>
      <c r="ACR753"/>
      <c r="ACS753"/>
      <c r="ACT753"/>
      <c r="ACU753"/>
      <c r="ACV753"/>
      <c r="ACW753"/>
      <c r="ACX753"/>
      <c r="ACY753"/>
      <c r="ACZ753"/>
      <c r="ADA753"/>
      <c r="ADB753"/>
      <c r="ADC753"/>
      <c r="ADD753"/>
      <c r="ADE753"/>
      <c r="ADF753"/>
      <c r="ADG753"/>
      <c r="ADH753"/>
      <c r="ADI753"/>
      <c r="ADJ753"/>
      <c r="ADK753"/>
      <c r="ADL753"/>
      <c r="ADM753"/>
      <c r="ADN753"/>
      <c r="ADO753"/>
      <c r="ADP753"/>
      <c r="ADQ753"/>
      <c r="ADR753"/>
      <c r="ADS753"/>
      <c r="ADT753"/>
      <c r="ADU753"/>
      <c r="ADV753"/>
      <c r="ADW753"/>
      <c r="ADX753"/>
      <c r="ADY753"/>
      <c r="ADZ753"/>
      <c r="AEA753"/>
      <c r="AEB753"/>
      <c r="AEC753"/>
      <c r="AED753"/>
      <c r="AEE753"/>
      <c r="AEF753"/>
      <c r="AEG753"/>
      <c r="AEH753"/>
      <c r="AEI753"/>
      <c r="AEJ753"/>
      <c r="AEK753"/>
      <c r="AEL753"/>
      <c r="AEM753"/>
      <c r="AEN753"/>
      <c r="AEO753"/>
      <c r="AEP753"/>
      <c r="AEQ753"/>
      <c r="AER753"/>
      <c r="AES753"/>
      <c r="AET753"/>
      <c r="AEU753"/>
      <c r="AEV753"/>
      <c r="AEW753"/>
      <c r="AEX753"/>
      <c r="AEY753"/>
      <c r="AEZ753"/>
      <c r="AFA753"/>
      <c r="AFB753"/>
      <c r="AFC753"/>
      <c r="AFD753"/>
      <c r="AFE753"/>
      <c r="AFF753"/>
      <c r="AFG753"/>
      <c r="AFH753"/>
      <c r="AFI753"/>
      <c r="AFJ753"/>
      <c r="AFK753"/>
      <c r="AFL753"/>
      <c r="AFM753"/>
      <c r="AFN753"/>
      <c r="AFO753"/>
      <c r="AFP753"/>
      <c r="AFQ753"/>
      <c r="AFR753"/>
      <c r="AFS753"/>
      <c r="AFT753"/>
      <c r="AFU753"/>
      <c r="AFV753"/>
      <c r="AFW753"/>
      <c r="AFX753"/>
      <c r="AFY753"/>
      <c r="AFZ753"/>
      <c r="AGA753"/>
      <c r="AGB753"/>
      <c r="AGC753"/>
      <c r="AGD753"/>
      <c r="AGE753"/>
      <c r="AGF753"/>
      <c r="AGG753"/>
      <c r="AGH753"/>
      <c r="AGI753"/>
      <c r="AGJ753"/>
      <c r="AGK753"/>
      <c r="AGL753"/>
      <c r="AGM753"/>
      <c r="AGN753"/>
      <c r="AGO753"/>
      <c r="AGP753"/>
      <c r="AGQ753"/>
      <c r="AGR753"/>
      <c r="AGS753"/>
      <c r="AGT753"/>
      <c r="AGU753"/>
      <c r="AGV753"/>
      <c r="AGW753"/>
      <c r="AGX753"/>
      <c r="AGY753"/>
      <c r="AGZ753"/>
      <c r="AHA753"/>
      <c r="AHB753"/>
      <c r="AHC753"/>
      <c r="AHD753"/>
      <c r="AHE753"/>
      <c r="AHF753"/>
      <c r="AHG753"/>
      <c r="AHH753"/>
      <c r="AHI753"/>
      <c r="AHJ753"/>
      <c r="AHK753"/>
      <c r="AHL753"/>
      <c r="AHM753"/>
      <c r="AHN753"/>
      <c r="AHO753"/>
      <c r="AHP753"/>
      <c r="AHQ753"/>
      <c r="AHR753"/>
      <c r="AHS753"/>
      <c r="AHT753"/>
      <c r="AHU753"/>
      <c r="AHV753"/>
      <c r="AHW753"/>
      <c r="AHX753"/>
      <c r="AHY753"/>
      <c r="AHZ753"/>
      <c r="AIA753"/>
      <c r="AIB753"/>
      <c r="AIC753"/>
      <c r="AID753"/>
      <c r="AIE753"/>
      <c r="AIF753"/>
      <c r="AIG753"/>
      <c r="AIH753"/>
      <c r="AII753"/>
      <c r="AIJ753"/>
      <c r="AIK753"/>
      <c r="AIL753"/>
      <c r="AIM753"/>
      <c r="AIN753"/>
      <c r="AIO753"/>
      <c r="AIP753"/>
      <c r="AIQ753"/>
      <c r="AIR753"/>
      <c r="AIS753"/>
      <c r="AIT753"/>
      <c r="AIU753"/>
      <c r="AIV753"/>
      <c r="AIW753"/>
      <c r="AIX753"/>
      <c r="AIY753"/>
      <c r="AIZ753"/>
      <c r="AJA753"/>
      <c r="AJB753"/>
      <c r="AJC753"/>
      <c r="AJD753"/>
      <c r="AJE753"/>
      <c r="AJF753"/>
      <c r="AJG753"/>
      <c r="AJH753"/>
      <c r="AJI753"/>
      <c r="AJJ753"/>
      <c r="AJK753"/>
      <c r="AJL753"/>
      <c r="AJM753"/>
      <c r="AJN753"/>
      <c r="AJO753"/>
      <c r="AJP753"/>
      <c r="AJQ753"/>
      <c r="AJR753"/>
      <c r="AJS753"/>
      <c r="AJT753"/>
      <c r="AJU753"/>
      <c r="AJV753"/>
      <c r="AJW753"/>
      <c r="AJX753"/>
      <c r="AJY753"/>
      <c r="AJZ753"/>
      <c r="AKA753"/>
      <c r="AKB753"/>
      <c r="AKC753"/>
      <c r="AKD753"/>
      <c r="AKE753"/>
      <c r="AKF753"/>
      <c r="AKG753"/>
      <c r="AKH753"/>
      <c r="AKI753"/>
      <c r="AKJ753"/>
      <c r="AKK753"/>
      <c r="AKL753"/>
      <c r="AKM753"/>
      <c r="AKN753"/>
      <c r="AKO753"/>
      <c r="AKP753"/>
      <c r="AKQ753"/>
      <c r="AKR753"/>
      <c r="AKS753"/>
      <c r="AKT753"/>
      <c r="AKU753"/>
      <c r="AKV753"/>
      <c r="AKW753"/>
      <c r="AKX753"/>
      <c r="AKY753"/>
      <c r="AKZ753"/>
      <c r="ALA753"/>
      <c r="ALB753"/>
      <c r="ALC753"/>
      <c r="ALD753"/>
      <c r="ALE753"/>
      <c r="ALF753"/>
      <c r="ALG753"/>
      <c r="ALH753"/>
      <c r="ALI753"/>
      <c r="ALJ753"/>
      <c r="ALK753"/>
      <c r="ALL753"/>
      <c r="ALM753"/>
      <c r="ALN753"/>
      <c r="ALO753"/>
      <c r="ALP753"/>
      <c r="ALQ753"/>
      <c r="ALR753"/>
      <c r="ALS753"/>
      <c r="ALT753"/>
      <c r="ALU753"/>
      <c r="ALV753"/>
      <c r="ALW753"/>
      <c r="ALX753"/>
      <c r="ALY753"/>
      <c r="ALZ753"/>
      <c r="AMA753"/>
      <c r="AMB753"/>
      <c r="AMC753"/>
      <c r="AMD753"/>
      <c r="AME753"/>
      <c r="AMF753"/>
      <c r="AMG753"/>
      <c r="AMH753"/>
      <c r="AMI753"/>
      <c r="AMJ753"/>
    </row>
    <row r="754" spans="1:1024" ht="20" customHeight="1" x14ac:dyDescent="0.2">
      <c r="A754"/>
      <c r="B754"/>
      <c r="C754"/>
      <c r="D754"/>
      <c r="E754" s="2"/>
      <c r="F754" s="2"/>
      <c r="G754" s="271"/>
      <c r="H754" s="240"/>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c r="AAA754"/>
      <c r="AAB754"/>
      <c r="AAC754"/>
      <c r="AAD754"/>
      <c r="AAE754"/>
      <c r="AAF754"/>
      <c r="AAG754"/>
      <c r="AAH754"/>
      <c r="AAI754"/>
      <c r="AAJ754"/>
      <c r="AAK754"/>
      <c r="AAL754"/>
      <c r="AAM754"/>
      <c r="AAN754"/>
      <c r="AAO754"/>
      <c r="AAP754"/>
      <c r="AAQ754"/>
      <c r="AAR754"/>
      <c r="AAS754"/>
      <c r="AAT754"/>
      <c r="AAU754"/>
      <c r="AAV754"/>
      <c r="AAW754"/>
      <c r="AAX754"/>
      <c r="AAY754"/>
      <c r="AAZ754"/>
      <c r="ABA754"/>
      <c r="ABB754"/>
      <c r="ABC754"/>
      <c r="ABD754"/>
      <c r="ABE754"/>
      <c r="ABF754"/>
      <c r="ABG754"/>
      <c r="ABH754"/>
      <c r="ABI754"/>
      <c r="ABJ754"/>
      <c r="ABK754"/>
      <c r="ABL754"/>
      <c r="ABM754"/>
      <c r="ABN754"/>
      <c r="ABO754"/>
      <c r="ABP754"/>
      <c r="ABQ754"/>
      <c r="ABR754"/>
      <c r="ABS754"/>
      <c r="ABT754"/>
      <c r="ABU754"/>
      <c r="ABV754"/>
      <c r="ABW754"/>
      <c r="ABX754"/>
      <c r="ABY754"/>
      <c r="ABZ754"/>
      <c r="ACA754"/>
      <c r="ACB754"/>
      <c r="ACC754"/>
      <c r="ACD754"/>
      <c r="ACE754"/>
      <c r="ACF754"/>
      <c r="ACG754"/>
      <c r="ACH754"/>
      <c r="ACI754"/>
      <c r="ACJ754"/>
      <c r="ACK754"/>
      <c r="ACL754"/>
      <c r="ACM754"/>
      <c r="ACN754"/>
      <c r="ACO754"/>
      <c r="ACP754"/>
      <c r="ACQ754"/>
      <c r="ACR754"/>
      <c r="ACS754"/>
      <c r="ACT754"/>
      <c r="ACU754"/>
      <c r="ACV754"/>
      <c r="ACW754"/>
      <c r="ACX754"/>
      <c r="ACY754"/>
      <c r="ACZ754"/>
      <c r="ADA754"/>
      <c r="ADB754"/>
      <c r="ADC754"/>
      <c r="ADD754"/>
      <c r="ADE754"/>
      <c r="ADF754"/>
      <c r="ADG754"/>
      <c r="ADH754"/>
      <c r="ADI754"/>
      <c r="ADJ754"/>
      <c r="ADK754"/>
      <c r="ADL754"/>
      <c r="ADM754"/>
      <c r="ADN754"/>
      <c r="ADO754"/>
      <c r="ADP754"/>
      <c r="ADQ754"/>
      <c r="ADR754"/>
      <c r="ADS754"/>
      <c r="ADT754"/>
      <c r="ADU754"/>
      <c r="ADV754"/>
      <c r="ADW754"/>
      <c r="ADX754"/>
      <c r="ADY754"/>
      <c r="ADZ754"/>
      <c r="AEA754"/>
      <c r="AEB754"/>
      <c r="AEC754"/>
      <c r="AED754"/>
      <c r="AEE754"/>
      <c r="AEF754"/>
      <c r="AEG754"/>
      <c r="AEH754"/>
      <c r="AEI754"/>
      <c r="AEJ754"/>
      <c r="AEK754"/>
      <c r="AEL754"/>
      <c r="AEM754"/>
      <c r="AEN754"/>
      <c r="AEO754"/>
      <c r="AEP754"/>
      <c r="AEQ754"/>
      <c r="AER754"/>
      <c r="AES754"/>
      <c r="AET754"/>
      <c r="AEU754"/>
      <c r="AEV754"/>
      <c r="AEW754"/>
      <c r="AEX754"/>
      <c r="AEY754"/>
      <c r="AEZ754"/>
      <c r="AFA754"/>
      <c r="AFB754"/>
      <c r="AFC754"/>
      <c r="AFD754"/>
      <c r="AFE754"/>
      <c r="AFF754"/>
      <c r="AFG754"/>
      <c r="AFH754"/>
      <c r="AFI754"/>
      <c r="AFJ754"/>
      <c r="AFK754"/>
      <c r="AFL754"/>
      <c r="AFM754"/>
      <c r="AFN754"/>
      <c r="AFO754"/>
      <c r="AFP754"/>
      <c r="AFQ754"/>
      <c r="AFR754"/>
      <c r="AFS754"/>
      <c r="AFT754"/>
      <c r="AFU754"/>
      <c r="AFV754"/>
      <c r="AFW754"/>
      <c r="AFX754"/>
      <c r="AFY754"/>
      <c r="AFZ754"/>
      <c r="AGA754"/>
      <c r="AGB754"/>
      <c r="AGC754"/>
      <c r="AGD754"/>
      <c r="AGE754"/>
      <c r="AGF754"/>
      <c r="AGG754"/>
      <c r="AGH754"/>
      <c r="AGI754"/>
      <c r="AGJ754"/>
      <c r="AGK754"/>
      <c r="AGL754"/>
      <c r="AGM754"/>
      <c r="AGN754"/>
      <c r="AGO754"/>
      <c r="AGP754"/>
      <c r="AGQ754"/>
      <c r="AGR754"/>
      <c r="AGS754"/>
      <c r="AGT754"/>
      <c r="AGU754"/>
      <c r="AGV754"/>
      <c r="AGW754"/>
      <c r="AGX754"/>
      <c r="AGY754"/>
      <c r="AGZ754"/>
      <c r="AHA754"/>
      <c r="AHB754"/>
      <c r="AHC754"/>
      <c r="AHD754"/>
      <c r="AHE754"/>
      <c r="AHF754"/>
      <c r="AHG754"/>
      <c r="AHH754"/>
      <c r="AHI754"/>
      <c r="AHJ754"/>
      <c r="AHK754"/>
      <c r="AHL754"/>
      <c r="AHM754"/>
      <c r="AHN754"/>
      <c r="AHO754"/>
      <c r="AHP754"/>
      <c r="AHQ754"/>
      <c r="AHR754"/>
      <c r="AHS754"/>
      <c r="AHT754"/>
      <c r="AHU754"/>
      <c r="AHV754"/>
      <c r="AHW754"/>
      <c r="AHX754"/>
      <c r="AHY754"/>
      <c r="AHZ754"/>
      <c r="AIA754"/>
      <c r="AIB754"/>
      <c r="AIC754"/>
      <c r="AID754"/>
      <c r="AIE754"/>
      <c r="AIF754"/>
      <c r="AIG754"/>
      <c r="AIH754"/>
      <c r="AII754"/>
      <c r="AIJ754"/>
      <c r="AIK754"/>
      <c r="AIL754"/>
      <c r="AIM754"/>
      <c r="AIN754"/>
      <c r="AIO754"/>
      <c r="AIP754"/>
      <c r="AIQ754"/>
      <c r="AIR754"/>
      <c r="AIS754"/>
      <c r="AIT754"/>
      <c r="AIU754"/>
      <c r="AIV754"/>
      <c r="AIW754"/>
      <c r="AIX754"/>
      <c r="AIY754"/>
      <c r="AIZ754"/>
      <c r="AJA754"/>
      <c r="AJB754"/>
      <c r="AJC754"/>
      <c r="AJD754"/>
      <c r="AJE754"/>
      <c r="AJF754"/>
      <c r="AJG754"/>
      <c r="AJH754"/>
      <c r="AJI754"/>
      <c r="AJJ754"/>
      <c r="AJK754"/>
      <c r="AJL754"/>
      <c r="AJM754"/>
      <c r="AJN754"/>
      <c r="AJO754"/>
      <c r="AJP754"/>
      <c r="AJQ754"/>
      <c r="AJR754"/>
      <c r="AJS754"/>
      <c r="AJT754"/>
      <c r="AJU754"/>
      <c r="AJV754"/>
      <c r="AJW754"/>
      <c r="AJX754"/>
      <c r="AJY754"/>
      <c r="AJZ754"/>
      <c r="AKA754"/>
      <c r="AKB754"/>
      <c r="AKC754"/>
      <c r="AKD754"/>
      <c r="AKE754"/>
      <c r="AKF754"/>
      <c r="AKG754"/>
      <c r="AKH754"/>
      <c r="AKI754"/>
      <c r="AKJ754"/>
      <c r="AKK754"/>
      <c r="AKL754"/>
      <c r="AKM754"/>
      <c r="AKN754"/>
      <c r="AKO754"/>
      <c r="AKP754"/>
      <c r="AKQ754"/>
      <c r="AKR754"/>
      <c r="AKS754"/>
      <c r="AKT754"/>
      <c r="AKU754"/>
      <c r="AKV754"/>
      <c r="AKW754"/>
      <c r="AKX754"/>
      <c r="AKY754"/>
      <c r="AKZ754"/>
      <c r="ALA754"/>
      <c r="ALB754"/>
      <c r="ALC754"/>
      <c r="ALD754"/>
      <c r="ALE754"/>
      <c r="ALF754"/>
      <c r="ALG754"/>
      <c r="ALH754"/>
      <c r="ALI754"/>
      <c r="ALJ754"/>
      <c r="ALK754"/>
      <c r="ALL754"/>
      <c r="ALM754"/>
      <c r="ALN754"/>
      <c r="ALO754"/>
      <c r="ALP754"/>
      <c r="ALQ754"/>
      <c r="ALR754"/>
      <c r="ALS754"/>
      <c r="ALT754"/>
      <c r="ALU754"/>
      <c r="ALV754"/>
      <c r="ALW754"/>
      <c r="ALX754"/>
      <c r="ALY754"/>
      <c r="ALZ754"/>
      <c r="AMA754"/>
      <c r="AMB754"/>
      <c r="AMC754"/>
      <c r="AMD754"/>
      <c r="AME754"/>
      <c r="AMF754"/>
      <c r="AMG754"/>
      <c r="AMH754"/>
      <c r="AMI754"/>
      <c r="AMJ754"/>
    </row>
    <row r="755" spans="1:1024" ht="20" customHeight="1" x14ac:dyDescent="0.2">
      <c r="A755"/>
      <c r="B755"/>
      <c r="C755"/>
      <c r="D755"/>
      <c r="E755" s="2"/>
      <c r="F755" s="2"/>
      <c r="G755" s="271"/>
      <c r="H755" s="240"/>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c r="AAA755"/>
      <c r="AAB755"/>
      <c r="AAC755"/>
      <c r="AAD755"/>
      <c r="AAE755"/>
      <c r="AAF755"/>
      <c r="AAG755"/>
      <c r="AAH755"/>
      <c r="AAI755"/>
      <c r="AAJ755"/>
      <c r="AAK755"/>
      <c r="AAL755"/>
      <c r="AAM755"/>
      <c r="AAN755"/>
      <c r="AAO755"/>
      <c r="AAP755"/>
      <c r="AAQ755"/>
      <c r="AAR755"/>
      <c r="AAS755"/>
      <c r="AAT755"/>
      <c r="AAU755"/>
      <c r="AAV755"/>
      <c r="AAW755"/>
      <c r="AAX755"/>
      <c r="AAY755"/>
      <c r="AAZ755"/>
      <c r="ABA755"/>
      <c r="ABB755"/>
      <c r="ABC755"/>
      <c r="ABD755"/>
      <c r="ABE755"/>
      <c r="ABF755"/>
      <c r="ABG755"/>
      <c r="ABH755"/>
      <c r="ABI755"/>
      <c r="ABJ755"/>
      <c r="ABK755"/>
      <c r="ABL755"/>
      <c r="ABM755"/>
      <c r="ABN755"/>
      <c r="ABO755"/>
      <c r="ABP755"/>
      <c r="ABQ755"/>
      <c r="ABR755"/>
      <c r="ABS755"/>
      <c r="ABT755"/>
      <c r="ABU755"/>
      <c r="ABV755"/>
      <c r="ABW755"/>
      <c r="ABX755"/>
      <c r="ABY755"/>
      <c r="ABZ755"/>
      <c r="ACA755"/>
      <c r="ACB755"/>
      <c r="ACC755"/>
      <c r="ACD755"/>
      <c r="ACE755"/>
      <c r="ACF755"/>
      <c r="ACG755"/>
      <c r="ACH755"/>
      <c r="ACI755"/>
      <c r="ACJ755"/>
      <c r="ACK755"/>
      <c r="ACL755"/>
      <c r="ACM755"/>
      <c r="ACN755"/>
      <c r="ACO755"/>
      <c r="ACP755"/>
      <c r="ACQ755"/>
      <c r="ACR755"/>
      <c r="ACS755"/>
      <c r="ACT755"/>
      <c r="ACU755"/>
      <c r="ACV755"/>
      <c r="ACW755"/>
      <c r="ACX755"/>
      <c r="ACY755"/>
      <c r="ACZ755"/>
      <c r="ADA755"/>
      <c r="ADB755"/>
      <c r="ADC755"/>
      <c r="ADD755"/>
      <c r="ADE755"/>
      <c r="ADF755"/>
      <c r="ADG755"/>
      <c r="ADH755"/>
      <c r="ADI755"/>
      <c r="ADJ755"/>
      <c r="ADK755"/>
      <c r="ADL755"/>
      <c r="ADM755"/>
      <c r="ADN755"/>
      <c r="ADO755"/>
      <c r="ADP755"/>
      <c r="ADQ755"/>
      <c r="ADR755"/>
      <c r="ADS755"/>
      <c r="ADT755"/>
      <c r="ADU755"/>
      <c r="ADV755"/>
      <c r="ADW755"/>
      <c r="ADX755"/>
      <c r="ADY755"/>
      <c r="ADZ755"/>
      <c r="AEA755"/>
      <c r="AEB755"/>
      <c r="AEC755"/>
      <c r="AED755"/>
      <c r="AEE755"/>
      <c r="AEF755"/>
      <c r="AEG755"/>
      <c r="AEH755"/>
      <c r="AEI755"/>
      <c r="AEJ755"/>
      <c r="AEK755"/>
      <c r="AEL755"/>
      <c r="AEM755"/>
      <c r="AEN755"/>
      <c r="AEO755"/>
      <c r="AEP755"/>
      <c r="AEQ755"/>
      <c r="AER755"/>
      <c r="AES755"/>
      <c r="AET755"/>
      <c r="AEU755"/>
      <c r="AEV755"/>
      <c r="AEW755"/>
      <c r="AEX755"/>
      <c r="AEY755"/>
      <c r="AEZ755"/>
      <c r="AFA755"/>
      <c r="AFB755"/>
      <c r="AFC755"/>
      <c r="AFD755"/>
      <c r="AFE755"/>
      <c r="AFF755"/>
      <c r="AFG755"/>
      <c r="AFH755"/>
      <c r="AFI755"/>
      <c r="AFJ755"/>
      <c r="AFK755"/>
      <c r="AFL755"/>
      <c r="AFM755"/>
      <c r="AFN755"/>
      <c r="AFO755"/>
      <c r="AFP755"/>
      <c r="AFQ755"/>
      <c r="AFR755"/>
      <c r="AFS755"/>
      <c r="AFT755"/>
      <c r="AFU755"/>
      <c r="AFV755"/>
      <c r="AFW755"/>
      <c r="AFX755"/>
      <c r="AFY755"/>
      <c r="AFZ755"/>
      <c r="AGA755"/>
      <c r="AGB755"/>
      <c r="AGC755"/>
      <c r="AGD755"/>
      <c r="AGE755"/>
      <c r="AGF755"/>
      <c r="AGG755"/>
      <c r="AGH755"/>
      <c r="AGI755"/>
      <c r="AGJ755"/>
      <c r="AGK755"/>
      <c r="AGL755"/>
      <c r="AGM755"/>
      <c r="AGN755"/>
      <c r="AGO755"/>
      <c r="AGP755"/>
      <c r="AGQ755"/>
      <c r="AGR755"/>
      <c r="AGS755"/>
      <c r="AGT755"/>
      <c r="AGU755"/>
      <c r="AGV755"/>
      <c r="AGW755"/>
      <c r="AGX755"/>
      <c r="AGY755"/>
      <c r="AGZ755"/>
      <c r="AHA755"/>
      <c r="AHB755"/>
      <c r="AHC755"/>
      <c r="AHD755"/>
      <c r="AHE755"/>
      <c r="AHF755"/>
      <c r="AHG755"/>
      <c r="AHH755"/>
      <c r="AHI755"/>
      <c r="AHJ755"/>
      <c r="AHK755"/>
      <c r="AHL755"/>
      <c r="AHM755"/>
      <c r="AHN755"/>
      <c r="AHO755"/>
      <c r="AHP755"/>
      <c r="AHQ755"/>
      <c r="AHR755"/>
      <c r="AHS755"/>
      <c r="AHT755"/>
      <c r="AHU755"/>
      <c r="AHV755"/>
      <c r="AHW755"/>
      <c r="AHX755"/>
      <c r="AHY755"/>
      <c r="AHZ755"/>
      <c r="AIA755"/>
      <c r="AIB755"/>
      <c r="AIC755"/>
      <c r="AID755"/>
      <c r="AIE755"/>
      <c r="AIF755"/>
      <c r="AIG755"/>
      <c r="AIH755"/>
      <c r="AII755"/>
      <c r="AIJ755"/>
      <c r="AIK755"/>
      <c r="AIL755"/>
      <c r="AIM755"/>
      <c r="AIN755"/>
      <c r="AIO755"/>
      <c r="AIP755"/>
      <c r="AIQ755"/>
      <c r="AIR755"/>
      <c r="AIS755"/>
      <c r="AIT755"/>
      <c r="AIU755"/>
      <c r="AIV755"/>
      <c r="AIW755"/>
      <c r="AIX755"/>
      <c r="AIY755"/>
      <c r="AIZ755"/>
      <c r="AJA755"/>
      <c r="AJB755"/>
      <c r="AJC755"/>
      <c r="AJD755"/>
      <c r="AJE755"/>
      <c r="AJF755"/>
      <c r="AJG755"/>
      <c r="AJH755"/>
      <c r="AJI755"/>
      <c r="AJJ755"/>
      <c r="AJK755"/>
      <c r="AJL755"/>
      <c r="AJM755"/>
      <c r="AJN755"/>
      <c r="AJO755"/>
      <c r="AJP755"/>
      <c r="AJQ755"/>
      <c r="AJR755"/>
      <c r="AJS755"/>
      <c r="AJT755"/>
      <c r="AJU755"/>
      <c r="AJV755"/>
      <c r="AJW755"/>
      <c r="AJX755"/>
      <c r="AJY755"/>
      <c r="AJZ755"/>
      <c r="AKA755"/>
      <c r="AKB755"/>
      <c r="AKC755"/>
      <c r="AKD755"/>
      <c r="AKE755"/>
      <c r="AKF755"/>
      <c r="AKG755"/>
      <c r="AKH755"/>
      <c r="AKI755"/>
      <c r="AKJ755"/>
      <c r="AKK755"/>
      <c r="AKL755"/>
      <c r="AKM755"/>
      <c r="AKN755"/>
      <c r="AKO755"/>
      <c r="AKP755"/>
      <c r="AKQ755"/>
      <c r="AKR755"/>
      <c r="AKS755"/>
      <c r="AKT755"/>
      <c r="AKU755"/>
      <c r="AKV755"/>
      <c r="AKW755"/>
      <c r="AKX755"/>
      <c r="AKY755"/>
      <c r="AKZ755"/>
      <c r="ALA755"/>
      <c r="ALB755"/>
      <c r="ALC755"/>
      <c r="ALD755"/>
      <c r="ALE755"/>
      <c r="ALF755"/>
      <c r="ALG755"/>
      <c r="ALH755"/>
      <c r="ALI755"/>
      <c r="ALJ755"/>
      <c r="ALK755"/>
      <c r="ALL755"/>
      <c r="ALM755"/>
      <c r="ALN755"/>
      <c r="ALO755"/>
      <c r="ALP755"/>
      <c r="ALQ755"/>
      <c r="ALR755"/>
      <c r="ALS755"/>
      <c r="ALT755"/>
      <c r="ALU755"/>
      <c r="ALV755"/>
      <c r="ALW755"/>
      <c r="ALX755"/>
      <c r="ALY755"/>
      <c r="ALZ755"/>
      <c r="AMA755"/>
      <c r="AMB755"/>
      <c r="AMC755"/>
      <c r="AMD755"/>
      <c r="AME755"/>
      <c r="AMF755"/>
      <c r="AMG755"/>
      <c r="AMH755"/>
      <c r="AMI755"/>
      <c r="AMJ755"/>
    </row>
    <row r="756" spans="1:1024" ht="20" customHeight="1" x14ac:dyDescent="0.2">
      <c r="A756"/>
      <c r="B756"/>
      <c r="C756"/>
      <c r="D756"/>
      <c r="E756" s="2"/>
      <c r="F756" s="2"/>
      <c r="G756" s="271"/>
      <c r="H756" s="240"/>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c r="AAA756"/>
      <c r="AAB756"/>
      <c r="AAC756"/>
      <c r="AAD756"/>
      <c r="AAE756"/>
      <c r="AAF756"/>
      <c r="AAG756"/>
      <c r="AAH756"/>
      <c r="AAI756"/>
      <c r="AAJ756"/>
      <c r="AAK756"/>
      <c r="AAL756"/>
      <c r="AAM756"/>
      <c r="AAN756"/>
      <c r="AAO756"/>
      <c r="AAP756"/>
      <c r="AAQ756"/>
      <c r="AAR756"/>
      <c r="AAS756"/>
      <c r="AAT756"/>
      <c r="AAU756"/>
      <c r="AAV756"/>
      <c r="AAW756"/>
      <c r="AAX756"/>
      <c r="AAY756"/>
      <c r="AAZ756"/>
      <c r="ABA756"/>
      <c r="ABB756"/>
      <c r="ABC756"/>
      <c r="ABD756"/>
      <c r="ABE756"/>
      <c r="ABF756"/>
      <c r="ABG756"/>
      <c r="ABH756"/>
      <c r="ABI756"/>
      <c r="ABJ756"/>
      <c r="ABK756"/>
      <c r="ABL756"/>
      <c r="ABM756"/>
      <c r="ABN756"/>
      <c r="ABO756"/>
      <c r="ABP756"/>
      <c r="ABQ756"/>
      <c r="ABR756"/>
      <c r="ABS756"/>
      <c r="ABT756"/>
      <c r="ABU756"/>
      <c r="ABV756"/>
      <c r="ABW756"/>
      <c r="ABX756"/>
      <c r="ABY756"/>
      <c r="ABZ756"/>
      <c r="ACA756"/>
      <c r="ACB756"/>
      <c r="ACC756"/>
      <c r="ACD756"/>
      <c r="ACE756"/>
      <c r="ACF756"/>
      <c r="ACG756"/>
      <c r="ACH756"/>
      <c r="ACI756"/>
      <c r="ACJ756"/>
      <c r="ACK756"/>
      <c r="ACL756"/>
      <c r="ACM756"/>
      <c r="ACN756"/>
      <c r="ACO756"/>
      <c r="ACP756"/>
      <c r="ACQ756"/>
      <c r="ACR756"/>
      <c r="ACS756"/>
      <c r="ACT756"/>
      <c r="ACU756"/>
      <c r="ACV756"/>
      <c r="ACW756"/>
      <c r="ACX756"/>
      <c r="ACY756"/>
      <c r="ACZ756"/>
      <c r="ADA756"/>
      <c r="ADB756"/>
      <c r="ADC756"/>
      <c r="ADD756"/>
      <c r="ADE756"/>
      <c r="ADF756"/>
      <c r="ADG756"/>
      <c r="ADH756"/>
      <c r="ADI756"/>
      <c r="ADJ756"/>
      <c r="ADK756"/>
      <c r="ADL756"/>
      <c r="ADM756"/>
      <c r="ADN756"/>
      <c r="ADO756"/>
      <c r="ADP756"/>
      <c r="ADQ756"/>
      <c r="ADR756"/>
      <c r="ADS756"/>
      <c r="ADT756"/>
      <c r="ADU756"/>
      <c r="ADV756"/>
      <c r="ADW756"/>
      <c r="ADX756"/>
      <c r="ADY756"/>
      <c r="ADZ756"/>
      <c r="AEA756"/>
      <c r="AEB756"/>
      <c r="AEC756"/>
      <c r="AED756"/>
      <c r="AEE756"/>
      <c r="AEF756"/>
      <c r="AEG756"/>
      <c r="AEH756"/>
      <c r="AEI756"/>
      <c r="AEJ756"/>
      <c r="AEK756"/>
      <c r="AEL756"/>
      <c r="AEM756"/>
      <c r="AEN756"/>
      <c r="AEO756"/>
      <c r="AEP756"/>
      <c r="AEQ756"/>
      <c r="AER756"/>
      <c r="AES756"/>
      <c r="AET756"/>
      <c r="AEU756"/>
      <c r="AEV756"/>
      <c r="AEW756"/>
      <c r="AEX756"/>
      <c r="AEY756"/>
      <c r="AEZ756"/>
      <c r="AFA756"/>
      <c r="AFB756"/>
      <c r="AFC756"/>
      <c r="AFD756"/>
      <c r="AFE756"/>
      <c r="AFF756"/>
      <c r="AFG756"/>
      <c r="AFH756"/>
      <c r="AFI756"/>
      <c r="AFJ756"/>
      <c r="AFK756"/>
      <c r="AFL756"/>
      <c r="AFM756"/>
      <c r="AFN756"/>
      <c r="AFO756"/>
      <c r="AFP756"/>
      <c r="AFQ756"/>
      <c r="AFR756"/>
      <c r="AFS756"/>
      <c r="AFT756"/>
      <c r="AFU756"/>
      <c r="AFV756"/>
      <c r="AFW756"/>
      <c r="AFX756"/>
      <c r="AFY756"/>
      <c r="AFZ756"/>
      <c r="AGA756"/>
      <c r="AGB756"/>
      <c r="AGC756"/>
      <c r="AGD756"/>
      <c r="AGE756"/>
      <c r="AGF756"/>
      <c r="AGG756"/>
      <c r="AGH756"/>
      <c r="AGI756"/>
      <c r="AGJ756"/>
      <c r="AGK756"/>
      <c r="AGL756"/>
      <c r="AGM756"/>
      <c r="AGN756"/>
      <c r="AGO756"/>
      <c r="AGP756"/>
      <c r="AGQ756"/>
      <c r="AGR756"/>
      <c r="AGS756"/>
      <c r="AGT756"/>
      <c r="AGU756"/>
      <c r="AGV756"/>
      <c r="AGW756"/>
      <c r="AGX756"/>
      <c r="AGY756"/>
      <c r="AGZ756"/>
      <c r="AHA756"/>
      <c r="AHB756"/>
      <c r="AHC756"/>
      <c r="AHD756"/>
      <c r="AHE756"/>
      <c r="AHF756"/>
      <c r="AHG756"/>
      <c r="AHH756"/>
      <c r="AHI756"/>
      <c r="AHJ756"/>
      <c r="AHK756"/>
      <c r="AHL756"/>
      <c r="AHM756"/>
      <c r="AHN756"/>
      <c r="AHO756"/>
      <c r="AHP756"/>
      <c r="AHQ756"/>
      <c r="AHR756"/>
      <c r="AHS756"/>
      <c r="AHT756"/>
      <c r="AHU756"/>
      <c r="AHV756"/>
      <c r="AHW756"/>
      <c r="AHX756"/>
      <c r="AHY756"/>
      <c r="AHZ756"/>
      <c r="AIA756"/>
      <c r="AIB756"/>
      <c r="AIC756"/>
      <c r="AID756"/>
      <c r="AIE756"/>
      <c r="AIF756"/>
      <c r="AIG756"/>
      <c r="AIH756"/>
      <c r="AII756"/>
      <c r="AIJ756"/>
      <c r="AIK756"/>
      <c r="AIL756"/>
      <c r="AIM756"/>
      <c r="AIN756"/>
      <c r="AIO756"/>
      <c r="AIP756"/>
      <c r="AIQ756"/>
      <c r="AIR756"/>
      <c r="AIS756"/>
      <c r="AIT756"/>
      <c r="AIU756"/>
      <c r="AIV756"/>
      <c r="AIW756"/>
      <c r="AIX756"/>
      <c r="AIY756"/>
      <c r="AIZ756"/>
      <c r="AJA756"/>
      <c r="AJB756"/>
      <c r="AJC756"/>
      <c r="AJD756"/>
      <c r="AJE756"/>
      <c r="AJF756"/>
      <c r="AJG756"/>
      <c r="AJH756"/>
      <c r="AJI756"/>
      <c r="AJJ756"/>
      <c r="AJK756"/>
      <c r="AJL756"/>
      <c r="AJM756"/>
      <c r="AJN756"/>
      <c r="AJO756"/>
      <c r="AJP756"/>
      <c r="AJQ756"/>
      <c r="AJR756"/>
      <c r="AJS756"/>
      <c r="AJT756"/>
      <c r="AJU756"/>
      <c r="AJV756"/>
      <c r="AJW756"/>
      <c r="AJX756"/>
      <c r="AJY756"/>
      <c r="AJZ756"/>
      <c r="AKA756"/>
      <c r="AKB756"/>
      <c r="AKC756"/>
      <c r="AKD756"/>
      <c r="AKE756"/>
      <c r="AKF756"/>
      <c r="AKG756"/>
      <c r="AKH756"/>
      <c r="AKI756"/>
      <c r="AKJ756"/>
      <c r="AKK756"/>
      <c r="AKL756"/>
      <c r="AKM756"/>
      <c r="AKN756"/>
      <c r="AKO756"/>
      <c r="AKP756"/>
      <c r="AKQ756"/>
      <c r="AKR756"/>
      <c r="AKS756"/>
      <c r="AKT756"/>
      <c r="AKU756"/>
      <c r="AKV756"/>
      <c r="AKW756"/>
      <c r="AKX756"/>
      <c r="AKY756"/>
      <c r="AKZ756"/>
      <c r="ALA756"/>
      <c r="ALB756"/>
      <c r="ALC756"/>
      <c r="ALD756"/>
      <c r="ALE756"/>
      <c r="ALF756"/>
      <c r="ALG756"/>
      <c r="ALH756"/>
      <c r="ALI756"/>
      <c r="ALJ756"/>
      <c r="ALK756"/>
      <c r="ALL756"/>
      <c r="ALM756"/>
      <c r="ALN756"/>
      <c r="ALO756"/>
      <c r="ALP756"/>
      <c r="ALQ756"/>
      <c r="ALR756"/>
      <c r="ALS756"/>
      <c r="ALT756"/>
      <c r="ALU756"/>
      <c r="ALV756"/>
      <c r="ALW756"/>
      <c r="ALX756"/>
      <c r="ALY756"/>
      <c r="ALZ756"/>
      <c r="AMA756"/>
      <c r="AMB756"/>
      <c r="AMC756"/>
      <c r="AMD756"/>
      <c r="AME756"/>
      <c r="AMF756"/>
      <c r="AMG756"/>
      <c r="AMH756"/>
      <c r="AMI756"/>
      <c r="AMJ756"/>
    </row>
    <row r="757" spans="1:1024" ht="20" customHeight="1" x14ac:dyDescent="0.2">
      <c r="A757"/>
      <c r="B757"/>
      <c r="C757"/>
      <c r="D757"/>
      <c r="E757" s="2"/>
      <c r="F757" s="2"/>
      <c r="G757" s="271"/>
      <c r="H757" s="240"/>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c r="IW757"/>
      <c r="IX757"/>
      <c r="IY757"/>
      <c r="IZ757"/>
      <c r="JA757"/>
      <c r="JB757"/>
      <c r="JC757"/>
      <c r="JD757"/>
      <c r="JE757"/>
      <c r="JF757"/>
      <c r="JG757"/>
      <c r="JH757"/>
      <c r="JI757"/>
      <c r="JJ757"/>
      <c r="JK757"/>
      <c r="JL757"/>
      <c r="JM757"/>
      <c r="JN757"/>
      <c r="JO757"/>
      <c r="JP757"/>
      <c r="JQ757"/>
      <c r="JR757"/>
      <c r="JS757"/>
      <c r="JT757"/>
      <c r="JU757"/>
      <c r="JV757"/>
      <c r="JW757"/>
      <c r="JX757"/>
      <c r="JY757"/>
      <c r="JZ757"/>
      <c r="KA757"/>
      <c r="KB757"/>
      <c r="KC757"/>
      <c r="KD757"/>
      <c r="KE757"/>
      <c r="KF757"/>
      <c r="KG757"/>
      <c r="KH757"/>
      <c r="KI757"/>
      <c r="KJ757"/>
      <c r="KK757"/>
      <c r="KL757"/>
      <c r="KM757"/>
      <c r="KN757"/>
      <c r="KO757"/>
      <c r="KP757"/>
      <c r="KQ757"/>
      <c r="KR757"/>
      <c r="KS757"/>
      <c r="KT757"/>
      <c r="KU757"/>
      <c r="KV757"/>
      <c r="KW757"/>
      <c r="KX757"/>
      <c r="KY757"/>
      <c r="KZ757"/>
      <c r="LA757"/>
      <c r="LB757"/>
      <c r="LC757"/>
      <c r="LD757"/>
      <c r="LE757"/>
      <c r="LF757"/>
      <c r="LG757"/>
      <c r="LH757"/>
      <c r="LI757"/>
      <c r="LJ757"/>
      <c r="LK757"/>
      <c r="LL757"/>
      <c r="LM757"/>
      <c r="LN757"/>
      <c r="LO757"/>
      <c r="LP757"/>
      <c r="LQ757"/>
      <c r="LR757"/>
      <c r="LS757"/>
      <c r="LT757"/>
      <c r="LU757"/>
      <c r="LV757"/>
      <c r="LW757"/>
      <c r="LX757"/>
      <c r="LY757"/>
      <c r="LZ757"/>
      <c r="MA757"/>
      <c r="MB757"/>
      <c r="MC757"/>
      <c r="MD757"/>
      <c r="ME757"/>
      <c r="MF757"/>
      <c r="MG757"/>
      <c r="MH757"/>
      <c r="MI757"/>
      <c r="MJ757"/>
      <c r="MK757"/>
      <c r="ML757"/>
      <c r="MM757"/>
      <c r="MN757"/>
      <c r="MO757"/>
      <c r="MP757"/>
      <c r="MQ757"/>
      <c r="MR757"/>
      <c r="MS757"/>
      <c r="MT757"/>
      <c r="MU757"/>
      <c r="MV757"/>
      <c r="MW757"/>
      <c r="MX757"/>
      <c r="MY757"/>
      <c r="MZ757"/>
      <c r="NA757"/>
      <c r="NB757"/>
      <c r="NC757"/>
      <c r="ND757"/>
      <c r="NE757"/>
      <c r="NF757"/>
      <c r="NG757"/>
      <c r="NH757"/>
      <c r="NI757"/>
      <c r="NJ757"/>
      <c r="NK757"/>
      <c r="NL757"/>
      <c r="NM757"/>
      <c r="NN757"/>
      <c r="NO757"/>
      <c r="NP757"/>
      <c r="NQ757"/>
      <c r="NR757"/>
      <c r="NS757"/>
      <c r="NT757"/>
      <c r="NU757"/>
      <c r="NV757"/>
      <c r="NW757"/>
      <c r="NX757"/>
      <c r="NY757"/>
      <c r="NZ757"/>
      <c r="OA757"/>
      <c r="OB757"/>
      <c r="OC757"/>
      <c r="OD757"/>
      <c r="OE757"/>
      <c r="OF757"/>
      <c r="OG757"/>
      <c r="OH757"/>
      <c r="OI757"/>
      <c r="OJ757"/>
      <c r="OK757"/>
      <c r="OL757"/>
      <c r="OM757"/>
      <c r="ON757"/>
      <c r="OO757"/>
      <c r="OP757"/>
      <c r="OQ757"/>
      <c r="OR757"/>
      <c r="OS757"/>
      <c r="OT757"/>
      <c r="OU757"/>
      <c r="OV757"/>
      <c r="OW757"/>
      <c r="OX757"/>
      <c r="OY757"/>
      <c r="OZ757"/>
      <c r="PA757"/>
      <c r="PB757"/>
      <c r="PC757"/>
      <c r="PD757"/>
      <c r="PE757"/>
      <c r="PF757"/>
      <c r="PG757"/>
      <c r="PH757"/>
      <c r="PI757"/>
      <c r="PJ757"/>
      <c r="PK757"/>
      <c r="PL757"/>
      <c r="PM757"/>
      <c r="PN757"/>
      <c r="PO757"/>
      <c r="PP757"/>
      <c r="PQ757"/>
      <c r="PR757"/>
      <c r="PS757"/>
      <c r="PT757"/>
      <c r="PU757"/>
      <c r="PV757"/>
      <c r="PW757"/>
      <c r="PX757"/>
      <c r="PY757"/>
      <c r="PZ757"/>
      <c r="QA757"/>
      <c r="QB757"/>
      <c r="QC757"/>
      <c r="QD757"/>
      <c r="QE757"/>
      <c r="QF757"/>
      <c r="QG757"/>
      <c r="QH757"/>
      <c r="QI757"/>
      <c r="QJ757"/>
      <c r="QK757"/>
      <c r="QL757"/>
      <c r="QM757"/>
      <c r="QN757"/>
      <c r="QO757"/>
      <c r="QP757"/>
      <c r="QQ757"/>
      <c r="QR757"/>
      <c r="QS757"/>
      <c r="QT757"/>
      <c r="QU757"/>
      <c r="QV757"/>
      <c r="QW757"/>
      <c r="QX757"/>
      <c r="QY757"/>
      <c r="QZ757"/>
      <c r="RA757"/>
      <c r="RB757"/>
      <c r="RC757"/>
      <c r="RD757"/>
      <c r="RE757"/>
      <c r="RF757"/>
      <c r="RG757"/>
      <c r="RH757"/>
      <c r="RI757"/>
      <c r="RJ757"/>
      <c r="RK757"/>
      <c r="RL757"/>
      <c r="RM757"/>
      <c r="RN757"/>
      <c r="RO757"/>
      <c r="RP757"/>
      <c r="RQ757"/>
      <c r="RR757"/>
      <c r="RS757"/>
      <c r="RT757"/>
      <c r="RU757"/>
      <c r="RV757"/>
      <c r="RW757"/>
      <c r="RX757"/>
      <c r="RY757"/>
      <c r="RZ757"/>
      <c r="SA757"/>
      <c r="SB757"/>
      <c r="SC757"/>
      <c r="SD757"/>
      <c r="SE757"/>
      <c r="SF757"/>
      <c r="SG757"/>
      <c r="SH757"/>
      <c r="SI757"/>
      <c r="SJ757"/>
      <c r="SK757"/>
      <c r="SL757"/>
      <c r="SM757"/>
      <c r="SN757"/>
      <c r="SO757"/>
      <c r="SP757"/>
      <c r="SQ757"/>
      <c r="SR757"/>
      <c r="SS757"/>
      <c r="ST757"/>
      <c r="SU757"/>
      <c r="SV757"/>
      <c r="SW757"/>
      <c r="SX757"/>
      <c r="SY757"/>
      <c r="SZ757"/>
      <c r="TA757"/>
      <c r="TB757"/>
      <c r="TC757"/>
      <c r="TD757"/>
      <c r="TE757"/>
      <c r="TF757"/>
      <c r="TG757"/>
      <c r="TH757"/>
      <c r="TI757"/>
      <c r="TJ757"/>
      <c r="TK757"/>
      <c r="TL757"/>
      <c r="TM757"/>
      <c r="TN757"/>
      <c r="TO757"/>
      <c r="TP757"/>
      <c r="TQ757"/>
      <c r="TR757"/>
      <c r="TS757"/>
      <c r="TT757"/>
      <c r="TU757"/>
      <c r="TV757"/>
      <c r="TW757"/>
      <c r="TX757"/>
      <c r="TY757"/>
      <c r="TZ757"/>
      <c r="UA757"/>
      <c r="UB757"/>
      <c r="UC757"/>
      <c r="UD757"/>
      <c r="UE757"/>
      <c r="UF757"/>
      <c r="UG757"/>
      <c r="UH757"/>
      <c r="UI757"/>
      <c r="UJ757"/>
      <c r="UK757"/>
      <c r="UL757"/>
      <c r="UM757"/>
      <c r="UN757"/>
      <c r="UO757"/>
      <c r="UP757"/>
      <c r="UQ757"/>
      <c r="UR757"/>
      <c r="US757"/>
      <c r="UT757"/>
      <c r="UU757"/>
      <c r="UV757"/>
      <c r="UW757"/>
      <c r="UX757"/>
      <c r="UY757"/>
      <c r="UZ757"/>
      <c r="VA757"/>
      <c r="VB757"/>
      <c r="VC757"/>
      <c r="VD757"/>
      <c r="VE757"/>
      <c r="VF757"/>
      <c r="VG757"/>
      <c r="VH757"/>
      <c r="VI757"/>
      <c r="VJ757"/>
      <c r="VK757"/>
      <c r="VL757"/>
      <c r="VM757"/>
      <c r="VN757"/>
      <c r="VO757"/>
      <c r="VP757"/>
      <c r="VQ757"/>
      <c r="VR757"/>
      <c r="VS757"/>
      <c r="VT757"/>
      <c r="VU757"/>
      <c r="VV757"/>
      <c r="VW757"/>
      <c r="VX757"/>
      <c r="VY757"/>
      <c r="VZ757"/>
      <c r="WA757"/>
      <c r="WB757"/>
      <c r="WC757"/>
      <c r="WD757"/>
      <c r="WE757"/>
      <c r="WF757"/>
      <c r="WG757"/>
      <c r="WH757"/>
      <c r="WI757"/>
      <c r="WJ757"/>
      <c r="WK757"/>
      <c r="WL757"/>
      <c r="WM757"/>
      <c r="WN757"/>
      <c r="WO757"/>
      <c r="WP757"/>
      <c r="WQ757"/>
      <c r="WR757"/>
      <c r="WS757"/>
      <c r="WT757"/>
      <c r="WU757"/>
      <c r="WV757"/>
      <c r="WW757"/>
      <c r="WX757"/>
      <c r="WY757"/>
      <c r="WZ757"/>
      <c r="XA757"/>
      <c r="XB757"/>
      <c r="XC757"/>
      <c r="XD757"/>
      <c r="XE757"/>
      <c r="XF757"/>
      <c r="XG757"/>
      <c r="XH757"/>
      <c r="XI757"/>
      <c r="XJ757"/>
      <c r="XK757"/>
      <c r="XL757"/>
      <c r="XM757"/>
      <c r="XN757"/>
      <c r="XO757"/>
      <c r="XP757"/>
      <c r="XQ757"/>
      <c r="XR757"/>
      <c r="XS757"/>
      <c r="XT757"/>
      <c r="XU757"/>
      <c r="XV757"/>
      <c r="XW757"/>
      <c r="XX757"/>
      <c r="XY757"/>
      <c r="XZ757"/>
      <c r="YA757"/>
      <c r="YB757"/>
      <c r="YC757"/>
      <c r="YD757"/>
      <c r="YE757"/>
      <c r="YF757"/>
      <c r="YG757"/>
      <c r="YH757"/>
      <c r="YI757"/>
      <c r="YJ757"/>
      <c r="YK757"/>
      <c r="YL757"/>
      <c r="YM757"/>
      <c r="YN757"/>
      <c r="YO757"/>
      <c r="YP757"/>
      <c r="YQ757"/>
      <c r="YR757"/>
      <c r="YS757"/>
      <c r="YT757"/>
      <c r="YU757"/>
      <c r="YV757"/>
      <c r="YW757"/>
      <c r="YX757"/>
      <c r="YY757"/>
      <c r="YZ757"/>
      <c r="ZA757"/>
      <c r="ZB757"/>
      <c r="ZC757"/>
      <c r="ZD757"/>
      <c r="ZE757"/>
      <c r="ZF757"/>
      <c r="ZG757"/>
      <c r="ZH757"/>
      <c r="ZI757"/>
      <c r="ZJ757"/>
      <c r="ZK757"/>
      <c r="ZL757"/>
      <c r="ZM757"/>
      <c r="ZN757"/>
      <c r="ZO757"/>
      <c r="ZP757"/>
      <c r="ZQ757"/>
      <c r="ZR757"/>
      <c r="ZS757"/>
      <c r="ZT757"/>
      <c r="ZU757"/>
      <c r="ZV757"/>
      <c r="ZW757"/>
      <c r="ZX757"/>
      <c r="ZY757"/>
      <c r="ZZ757"/>
      <c r="AAA757"/>
      <c r="AAB757"/>
      <c r="AAC757"/>
      <c r="AAD757"/>
      <c r="AAE757"/>
      <c r="AAF757"/>
      <c r="AAG757"/>
      <c r="AAH757"/>
      <c r="AAI757"/>
      <c r="AAJ757"/>
      <c r="AAK757"/>
      <c r="AAL757"/>
      <c r="AAM757"/>
      <c r="AAN757"/>
      <c r="AAO757"/>
      <c r="AAP757"/>
      <c r="AAQ757"/>
      <c r="AAR757"/>
      <c r="AAS757"/>
      <c r="AAT757"/>
      <c r="AAU757"/>
      <c r="AAV757"/>
      <c r="AAW757"/>
      <c r="AAX757"/>
      <c r="AAY757"/>
      <c r="AAZ757"/>
      <c r="ABA757"/>
      <c r="ABB757"/>
      <c r="ABC757"/>
      <c r="ABD757"/>
      <c r="ABE757"/>
      <c r="ABF757"/>
      <c r="ABG757"/>
      <c r="ABH757"/>
      <c r="ABI757"/>
      <c r="ABJ757"/>
      <c r="ABK757"/>
      <c r="ABL757"/>
      <c r="ABM757"/>
      <c r="ABN757"/>
      <c r="ABO757"/>
      <c r="ABP757"/>
      <c r="ABQ757"/>
      <c r="ABR757"/>
      <c r="ABS757"/>
      <c r="ABT757"/>
      <c r="ABU757"/>
      <c r="ABV757"/>
      <c r="ABW757"/>
      <c r="ABX757"/>
      <c r="ABY757"/>
      <c r="ABZ757"/>
      <c r="ACA757"/>
      <c r="ACB757"/>
      <c r="ACC757"/>
      <c r="ACD757"/>
      <c r="ACE757"/>
      <c r="ACF757"/>
      <c r="ACG757"/>
      <c r="ACH757"/>
      <c r="ACI757"/>
      <c r="ACJ757"/>
      <c r="ACK757"/>
      <c r="ACL757"/>
      <c r="ACM757"/>
      <c r="ACN757"/>
      <c r="ACO757"/>
      <c r="ACP757"/>
      <c r="ACQ757"/>
      <c r="ACR757"/>
      <c r="ACS757"/>
      <c r="ACT757"/>
      <c r="ACU757"/>
      <c r="ACV757"/>
      <c r="ACW757"/>
      <c r="ACX757"/>
      <c r="ACY757"/>
      <c r="ACZ757"/>
      <c r="ADA757"/>
      <c r="ADB757"/>
      <c r="ADC757"/>
      <c r="ADD757"/>
      <c r="ADE757"/>
      <c r="ADF757"/>
      <c r="ADG757"/>
      <c r="ADH757"/>
      <c r="ADI757"/>
      <c r="ADJ757"/>
      <c r="ADK757"/>
      <c r="ADL757"/>
      <c r="ADM757"/>
      <c r="ADN757"/>
      <c r="ADO757"/>
      <c r="ADP757"/>
      <c r="ADQ757"/>
      <c r="ADR757"/>
      <c r="ADS757"/>
      <c r="ADT757"/>
      <c r="ADU757"/>
      <c r="ADV757"/>
      <c r="ADW757"/>
      <c r="ADX757"/>
      <c r="ADY757"/>
      <c r="ADZ757"/>
      <c r="AEA757"/>
      <c r="AEB757"/>
      <c r="AEC757"/>
      <c r="AED757"/>
      <c r="AEE757"/>
      <c r="AEF757"/>
      <c r="AEG757"/>
      <c r="AEH757"/>
      <c r="AEI757"/>
      <c r="AEJ757"/>
      <c r="AEK757"/>
      <c r="AEL757"/>
      <c r="AEM757"/>
      <c r="AEN757"/>
      <c r="AEO757"/>
      <c r="AEP757"/>
      <c r="AEQ757"/>
      <c r="AER757"/>
      <c r="AES757"/>
      <c r="AET757"/>
      <c r="AEU757"/>
      <c r="AEV757"/>
      <c r="AEW757"/>
      <c r="AEX757"/>
      <c r="AEY757"/>
      <c r="AEZ757"/>
      <c r="AFA757"/>
      <c r="AFB757"/>
      <c r="AFC757"/>
      <c r="AFD757"/>
      <c r="AFE757"/>
      <c r="AFF757"/>
      <c r="AFG757"/>
      <c r="AFH757"/>
      <c r="AFI757"/>
      <c r="AFJ757"/>
      <c r="AFK757"/>
      <c r="AFL757"/>
      <c r="AFM757"/>
      <c r="AFN757"/>
      <c r="AFO757"/>
      <c r="AFP757"/>
      <c r="AFQ757"/>
      <c r="AFR757"/>
      <c r="AFS757"/>
      <c r="AFT757"/>
      <c r="AFU757"/>
      <c r="AFV757"/>
      <c r="AFW757"/>
      <c r="AFX757"/>
      <c r="AFY757"/>
      <c r="AFZ757"/>
      <c r="AGA757"/>
      <c r="AGB757"/>
      <c r="AGC757"/>
      <c r="AGD757"/>
      <c r="AGE757"/>
      <c r="AGF757"/>
      <c r="AGG757"/>
      <c r="AGH757"/>
      <c r="AGI757"/>
      <c r="AGJ757"/>
      <c r="AGK757"/>
      <c r="AGL757"/>
      <c r="AGM757"/>
      <c r="AGN757"/>
      <c r="AGO757"/>
      <c r="AGP757"/>
      <c r="AGQ757"/>
      <c r="AGR757"/>
      <c r="AGS757"/>
      <c r="AGT757"/>
      <c r="AGU757"/>
      <c r="AGV757"/>
      <c r="AGW757"/>
      <c r="AGX757"/>
      <c r="AGY757"/>
      <c r="AGZ757"/>
      <c r="AHA757"/>
      <c r="AHB757"/>
      <c r="AHC757"/>
      <c r="AHD757"/>
      <c r="AHE757"/>
      <c r="AHF757"/>
      <c r="AHG757"/>
      <c r="AHH757"/>
      <c r="AHI757"/>
      <c r="AHJ757"/>
      <c r="AHK757"/>
      <c r="AHL757"/>
      <c r="AHM757"/>
      <c r="AHN757"/>
      <c r="AHO757"/>
      <c r="AHP757"/>
      <c r="AHQ757"/>
      <c r="AHR757"/>
      <c r="AHS757"/>
      <c r="AHT757"/>
      <c r="AHU757"/>
      <c r="AHV757"/>
      <c r="AHW757"/>
      <c r="AHX757"/>
      <c r="AHY757"/>
      <c r="AHZ757"/>
      <c r="AIA757"/>
      <c r="AIB757"/>
      <c r="AIC757"/>
      <c r="AID757"/>
      <c r="AIE757"/>
      <c r="AIF757"/>
      <c r="AIG757"/>
      <c r="AIH757"/>
      <c r="AII757"/>
      <c r="AIJ757"/>
      <c r="AIK757"/>
      <c r="AIL757"/>
      <c r="AIM757"/>
      <c r="AIN757"/>
      <c r="AIO757"/>
      <c r="AIP757"/>
      <c r="AIQ757"/>
      <c r="AIR757"/>
      <c r="AIS757"/>
      <c r="AIT757"/>
      <c r="AIU757"/>
      <c r="AIV757"/>
      <c r="AIW757"/>
      <c r="AIX757"/>
      <c r="AIY757"/>
      <c r="AIZ757"/>
      <c r="AJA757"/>
      <c r="AJB757"/>
      <c r="AJC757"/>
      <c r="AJD757"/>
      <c r="AJE757"/>
      <c r="AJF757"/>
      <c r="AJG757"/>
      <c r="AJH757"/>
      <c r="AJI757"/>
      <c r="AJJ757"/>
      <c r="AJK757"/>
      <c r="AJL757"/>
      <c r="AJM757"/>
      <c r="AJN757"/>
      <c r="AJO757"/>
      <c r="AJP757"/>
      <c r="AJQ757"/>
      <c r="AJR757"/>
      <c r="AJS757"/>
      <c r="AJT757"/>
      <c r="AJU757"/>
      <c r="AJV757"/>
      <c r="AJW757"/>
      <c r="AJX757"/>
      <c r="AJY757"/>
      <c r="AJZ757"/>
      <c r="AKA757"/>
      <c r="AKB757"/>
      <c r="AKC757"/>
      <c r="AKD757"/>
      <c r="AKE757"/>
      <c r="AKF757"/>
      <c r="AKG757"/>
      <c r="AKH757"/>
      <c r="AKI757"/>
      <c r="AKJ757"/>
      <c r="AKK757"/>
      <c r="AKL757"/>
      <c r="AKM757"/>
      <c r="AKN757"/>
      <c r="AKO757"/>
      <c r="AKP757"/>
      <c r="AKQ757"/>
      <c r="AKR757"/>
      <c r="AKS757"/>
      <c r="AKT757"/>
      <c r="AKU757"/>
      <c r="AKV757"/>
      <c r="AKW757"/>
      <c r="AKX757"/>
      <c r="AKY757"/>
      <c r="AKZ757"/>
      <c r="ALA757"/>
      <c r="ALB757"/>
      <c r="ALC757"/>
      <c r="ALD757"/>
      <c r="ALE757"/>
      <c r="ALF757"/>
      <c r="ALG757"/>
      <c r="ALH757"/>
      <c r="ALI757"/>
      <c r="ALJ757"/>
      <c r="ALK757"/>
      <c r="ALL757"/>
      <c r="ALM757"/>
      <c r="ALN757"/>
      <c r="ALO757"/>
      <c r="ALP757"/>
      <c r="ALQ757"/>
      <c r="ALR757"/>
      <c r="ALS757"/>
      <c r="ALT757"/>
      <c r="ALU757"/>
      <c r="ALV757"/>
      <c r="ALW757"/>
      <c r="ALX757"/>
      <c r="ALY757"/>
      <c r="ALZ757"/>
      <c r="AMA757"/>
      <c r="AMB757"/>
      <c r="AMC757"/>
      <c r="AMD757"/>
      <c r="AME757"/>
      <c r="AMF757"/>
      <c r="AMG757"/>
      <c r="AMH757"/>
      <c r="AMI757"/>
      <c r="AMJ757"/>
    </row>
    <row r="758" spans="1:1024" ht="20" customHeight="1" x14ac:dyDescent="0.2">
      <c r="A758"/>
      <c r="B758"/>
      <c r="C758"/>
      <c r="D758"/>
      <c r="E758" s="2"/>
      <c r="F758" s="2"/>
      <c r="G758" s="271"/>
      <c r="H758" s="240"/>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c r="IW758"/>
      <c r="IX758"/>
      <c r="IY758"/>
      <c r="IZ758"/>
      <c r="JA758"/>
      <c r="JB758"/>
      <c r="JC758"/>
      <c r="JD758"/>
      <c r="JE758"/>
      <c r="JF758"/>
      <c r="JG758"/>
      <c r="JH758"/>
      <c r="JI758"/>
      <c r="JJ758"/>
      <c r="JK758"/>
      <c r="JL758"/>
      <c r="JM758"/>
      <c r="JN758"/>
      <c r="JO758"/>
      <c r="JP758"/>
      <c r="JQ758"/>
      <c r="JR758"/>
      <c r="JS758"/>
      <c r="JT758"/>
      <c r="JU758"/>
      <c r="JV758"/>
      <c r="JW758"/>
      <c r="JX758"/>
      <c r="JY758"/>
      <c r="JZ758"/>
      <c r="KA758"/>
      <c r="KB758"/>
      <c r="KC758"/>
      <c r="KD758"/>
      <c r="KE758"/>
      <c r="KF758"/>
      <c r="KG758"/>
      <c r="KH758"/>
      <c r="KI758"/>
      <c r="KJ758"/>
      <c r="KK758"/>
      <c r="KL758"/>
      <c r="KM758"/>
      <c r="KN758"/>
      <c r="KO758"/>
      <c r="KP758"/>
      <c r="KQ758"/>
      <c r="KR758"/>
      <c r="KS758"/>
      <c r="KT758"/>
      <c r="KU758"/>
      <c r="KV758"/>
      <c r="KW758"/>
      <c r="KX758"/>
      <c r="KY758"/>
      <c r="KZ758"/>
      <c r="LA758"/>
      <c r="LB758"/>
      <c r="LC758"/>
      <c r="LD758"/>
      <c r="LE758"/>
      <c r="LF758"/>
      <c r="LG758"/>
      <c r="LH758"/>
      <c r="LI758"/>
      <c r="LJ758"/>
      <c r="LK758"/>
      <c r="LL758"/>
      <c r="LM758"/>
      <c r="LN758"/>
      <c r="LO758"/>
      <c r="LP758"/>
      <c r="LQ758"/>
      <c r="LR758"/>
      <c r="LS758"/>
      <c r="LT758"/>
      <c r="LU758"/>
      <c r="LV758"/>
      <c r="LW758"/>
      <c r="LX758"/>
      <c r="LY758"/>
      <c r="LZ758"/>
      <c r="MA758"/>
      <c r="MB758"/>
      <c r="MC758"/>
      <c r="MD758"/>
      <c r="ME758"/>
      <c r="MF758"/>
      <c r="MG758"/>
      <c r="MH758"/>
      <c r="MI758"/>
      <c r="MJ758"/>
      <c r="MK758"/>
      <c r="ML758"/>
      <c r="MM758"/>
      <c r="MN758"/>
      <c r="MO758"/>
      <c r="MP758"/>
      <c r="MQ758"/>
      <c r="MR758"/>
      <c r="MS758"/>
      <c r="MT758"/>
      <c r="MU758"/>
      <c r="MV758"/>
      <c r="MW758"/>
      <c r="MX758"/>
      <c r="MY758"/>
      <c r="MZ758"/>
      <c r="NA758"/>
      <c r="NB758"/>
      <c r="NC758"/>
      <c r="ND758"/>
      <c r="NE758"/>
      <c r="NF758"/>
      <c r="NG758"/>
      <c r="NH758"/>
      <c r="NI758"/>
      <c r="NJ758"/>
      <c r="NK758"/>
      <c r="NL758"/>
      <c r="NM758"/>
      <c r="NN758"/>
      <c r="NO758"/>
      <c r="NP758"/>
      <c r="NQ758"/>
      <c r="NR758"/>
      <c r="NS758"/>
      <c r="NT758"/>
      <c r="NU758"/>
      <c r="NV758"/>
      <c r="NW758"/>
      <c r="NX758"/>
      <c r="NY758"/>
      <c r="NZ758"/>
      <c r="OA758"/>
      <c r="OB758"/>
      <c r="OC758"/>
      <c r="OD758"/>
      <c r="OE758"/>
      <c r="OF758"/>
      <c r="OG758"/>
      <c r="OH758"/>
      <c r="OI758"/>
      <c r="OJ758"/>
      <c r="OK758"/>
      <c r="OL758"/>
      <c r="OM758"/>
      <c r="ON758"/>
      <c r="OO758"/>
      <c r="OP758"/>
      <c r="OQ758"/>
      <c r="OR758"/>
      <c r="OS758"/>
      <c r="OT758"/>
      <c r="OU758"/>
      <c r="OV758"/>
      <c r="OW758"/>
      <c r="OX758"/>
      <c r="OY758"/>
      <c r="OZ758"/>
      <c r="PA758"/>
      <c r="PB758"/>
      <c r="PC758"/>
      <c r="PD758"/>
      <c r="PE758"/>
      <c r="PF758"/>
      <c r="PG758"/>
      <c r="PH758"/>
      <c r="PI758"/>
      <c r="PJ758"/>
      <c r="PK758"/>
      <c r="PL758"/>
      <c r="PM758"/>
      <c r="PN758"/>
      <c r="PO758"/>
      <c r="PP758"/>
      <c r="PQ758"/>
      <c r="PR758"/>
      <c r="PS758"/>
      <c r="PT758"/>
      <c r="PU758"/>
      <c r="PV758"/>
      <c r="PW758"/>
      <c r="PX758"/>
      <c r="PY758"/>
      <c r="PZ758"/>
      <c r="QA758"/>
      <c r="QB758"/>
      <c r="QC758"/>
      <c r="QD758"/>
      <c r="QE758"/>
      <c r="QF758"/>
      <c r="QG758"/>
      <c r="QH758"/>
      <c r="QI758"/>
      <c r="QJ758"/>
      <c r="QK758"/>
      <c r="QL758"/>
      <c r="QM758"/>
      <c r="QN758"/>
      <c r="QO758"/>
      <c r="QP758"/>
      <c r="QQ758"/>
      <c r="QR758"/>
      <c r="QS758"/>
      <c r="QT758"/>
      <c r="QU758"/>
      <c r="QV758"/>
      <c r="QW758"/>
      <c r="QX758"/>
      <c r="QY758"/>
      <c r="QZ758"/>
      <c r="RA758"/>
      <c r="RB758"/>
      <c r="RC758"/>
      <c r="RD758"/>
      <c r="RE758"/>
      <c r="RF758"/>
      <c r="RG758"/>
      <c r="RH758"/>
      <c r="RI758"/>
      <c r="RJ758"/>
      <c r="RK758"/>
      <c r="RL758"/>
      <c r="RM758"/>
      <c r="RN758"/>
      <c r="RO758"/>
      <c r="RP758"/>
      <c r="RQ758"/>
      <c r="RR758"/>
      <c r="RS758"/>
      <c r="RT758"/>
      <c r="RU758"/>
      <c r="RV758"/>
      <c r="RW758"/>
      <c r="RX758"/>
      <c r="RY758"/>
      <c r="RZ758"/>
      <c r="SA758"/>
      <c r="SB758"/>
      <c r="SC758"/>
      <c r="SD758"/>
      <c r="SE758"/>
      <c r="SF758"/>
      <c r="SG758"/>
      <c r="SH758"/>
      <c r="SI758"/>
      <c r="SJ758"/>
      <c r="SK758"/>
      <c r="SL758"/>
      <c r="SM758"/>
      <c r="SN758"/>
      <c r="SO758"/>
      <c r="SP758"/>
      <c r="SQ758"/>
      <c r="SR758"/>
      <c r="SS758"/>
      <c r="ST758"/>
      <c r="SU758"/>
      <c r="SV758"/>
      <c r="SW758"/>
      <c r="SX758"/>
      <c r="SY758"/>
      <c r="SZ758"/>
      <c r="TA758"/>
      <c r="TB758"/>
      <c r="TC758"/>
      <c r="TD758"/>
      <c r="TE758"/>
      <c r="TF758"/>
      <c r="TG758"/>
      <c r="TH758"/>
      <c r="TI758"/>
      <c r="TJ758"/>
      <c r="TK758"/>
      <c r="TL758"/>
      <c r="TM758"/>
      <c r="TN758"/>
      <c r="TO758"/>
      <c r="TP758"/>
      <c r="TQ758"/>
      <c r="TR758"/>
      <c r="TS758"/>
      <c r="TT758"/>
      <c r="TU758"/>
      <c r="TV758"/>
      <c r="TW758"/>
      <c r="TX758"/>
      <c r="TY758"/>
      <c r="TZ758"/>
      <c r="UA758"/>
      <c r="UB758"/>
      <c r="UC758"/>
      <c r="UD758"/>
      <c r="UE758"/>
      <c r="UF758"/>
      <c r="UG758"/>
      <c r="UH758"/>
      <c r="UI758"/>
      <c r="UJ758"/>
      <c r="UK758"/>
      <c r="UL758"/>
      <c r="UM758"/>
      <c r="UN758"/>
      <c r="UO758"/>
      <c r="UP758"/>
      <c r="UQ758"/>
      <c r="UR758"/>
      <c r="US758"/>
      <c r="UT758"/>
      <c r="UU758"/>
      <c r="UV758"/>
      <c r="UW758"/>
      <c r="UX758"/>
      <c r="UY758"/>
      <c r="UZ758"/>
      <c r="VA758"/>
      <c r="VB758"/>
      <c r="VC758"/>
      <c r="VD758"/>
      <c r="VE758"/>
      <c r="VF758"/>
      <c r="VG758"/>
      <c r="VH758"/>
      <c r="VI758"/>
      <c r="VJ758"/>
      <c r="VK758"/>
      <c r="VL758"/>
      <c r="VM758"/>
      <c r="VN758"/>
      <c r="VO758"/>
      <c r="VP758"/>
      <c r="VQ758"/>
      <c r="VR758"/>
      <c r="VS758"/>
      <c r="VT758"/>
      <c r="VU758"/>
      <c r="VV758"/>
      <c r="VW758"/>
      <c r="VX758"/>
      <c r="VY758"/>
      <c r="VZ758"/>
      <c r="WA758"/>
      <c r="WB758"/>
      <c r="WC758"/>
      <c r="WD758"/>
      <c r="WE758"/>
      <c r="WF758"/>
      <c r="WG758"/>
      <c r="WH758"/>
      <c r="WI758"/>
      <c r="WJ758"/>
      <c r="WK758"/>
      <c r="WL758"/>
      <c r="WM758"/>
      <c r="WN758"/>
      <c r="WO758"/>
      <c r="WP758"/>
      <c r="WQ758"/>
      <c r="WR758"/>
      <c r="WS758"/>
      <c r="WT758"/>
      <c r="WU758"/>
      <c r="WV758"/>
      <c r="WW758"/>
      <c r="WX758"/>
      <c r="WY758"/>
      <c r="WZ758"/>
      <c r="XA758"/>
      <c r="XB758"/>
      <c r="XC758"/>
      <c r="XD758"/>
      <c r="XE758"/>
      <c r="XF758"/>
      <c r="XG758"/>
      <c r="XH758"/>
      <c r="XI758"/>
      <c r="XJ758"/>
      <c r="XK758"/>
      <c r="XL758"/>
      <c r="XM758"/>
      <c r="XN758"/>
      <c r="XO758"/>
      <c r="XP758"/>
      <c r="XQ758"/>
      <c r="XR758"/>
      <c r="XS758"/>
      <c r="XT758"/>
      <c r="XU758"/>
      <c r="XV758"/>
      <c r="XW758"/>
      <c r="XX758"/>
      <c r="XY758"/>
      <c r="XZ758"/>
      <c r="YA758"/>
      <c r="YB758"/>
      <c r="YC758"/>
      <c r="YD758"/>
      <c r="YE758"/>
      <c r="YF758"/>
      <c r="YG758"/>
      <c r="YH758"/>
      <c r="YI758"/>
      <c r="YJ758"/>
      <c r="YK758"/>
      <c r="YL758"/>
      <c r="YM758"/>
      <c r="YN758"/>
      <c r="YO758"/>
      <c r="YP758"/>
      <c r="YQ758"/>
      <c r="YR758"/>
      <c r="YS758"/>
      <c r="YT758"/>
      <c r="YU758"/>
      <c r="YV758"/>
      <c r="YW758"/>
      <c r="YX758"/>
      <c r="YY758"/>
      <c r="YZ758"/>
      <c r="ZA758"/>
      <c r="ZB758"/>
      <c r="ZC758"/>
      <c r="ZD758"/>
      <c r="ZE758"/>
      <c r="ZF758"/>
      <c r="ZG758"/>
      <c r="ZH758"/>
      <c r="ZI758"/>
      <c r="ZJ758"/>
      <c r="ZK758"/>
      <c r="ZL758"/>
      <c r="ZM758"/>
      <c r="ZN758"/>
      <c r="ZO758"/>
      <c r="ZP758"/>
      <c r="ZQ758"/>
      <c r="ZR758"/>
      <c r="ZS758"/>
      <c r="ZT758"/>
      <c r="ZU758"/>
      <c r="ZV758"/>
      <c r="ZW758"/>
      <c r="ZX758"/>
      <c r="ZY758"/>
      <c r="ZZ758"/>
      <c r="AAA758"/>
      <c r="AAB758"/>
      <c r="AAC758"/>
      <c r="AAD758"/>
      <c r="AAE758"/>
      <c r="AAF758"/>
      <c r="AAG758"/>
      <c r="AAH758"/>
      <c r="AAI758"/>
      <c r="AAJ758"/>
      <c r="AAK758"/>
      <c r="AAL758"/>
      <c r="AAM758"/>
      <c r="AAN758"/>
      <c r="AAO758"/>
      <c r="AAP758"/>
      <c r="AAQ758"/>
      <c r="AAR758"/>
      <c r="AAS758"/>
      <c r="AAT758"/>
      <c r="AAU758"/>
      <c r="AAV758"/>
      <c r="AAW758"/>
      <c r="AAX758"/>
      <c r="AAY758"/>
      <c r="AAZ758"/>
      <c r="ABA758"/>
      <c r="ABB758"/>
      <c r="ABC758"/>
      <c r="ABD758"/>
      <c r="ABE758"/>
      <c r="ABF758"/>
      <c r="ABG758"/>
      <c r="ABH758"/>
      <c r="ABI758"/>
      <c r="ABJ758"/>
      <c r="ABK758"/>
      <c r="ABL758"/>
      <c r="ABM758"/>
      <c r="ABN758"/>
      <c r="ABO758"/>
      <c r="ABP758"/>
      <c r="ABQ758"/>
      <c r="ABR758"/>
      <c r="ABS758"/>
      <c r="ABT758"/>
      <c r="ABU758"/>
      <c r="ABV758"/>
      <c r="ABW758"/>
      <c r="ABX758"/>
      <c r="ABY758"/>
      <c r="ABZ758"/>
      <c r="ACA758"/>
      <c r="ACB758"/>
      <c r="ACC758"/>
      <c r="ACD758"/>
      <c r="ACE758"/>
      <c r="ACF758"/>
      <c r="ACG758"/>
      <c r="ACH758"/>
      <c r="ACI758"/>
      <c r="ACJ758"/>
      <c r="ACK758"/>
      <c r="ACL758"/>
      <c r="ACM758"/>
      <c r="ACN758"/>
      <c r="ACO758"/>
      <c r="ACP758"/>
      <c r="ACQ758"/>
      <c r="ACR758"/>
      <c r="ACS758"/>
      <c r="ACT758"/>
      <c r="ACU758"/>
      <c r="ACV758"/>
      <c r="ACW758"/>
      <c r="ACX758"/>
      <c r="ACY758"/>
      <c r="ACZ758"/>
      <c r="ADA758"/>
      <c r="ADB758"/>
      <c r="ADC758"/>
      <c r="ADD758"/>
      <c r="ADE758"/>
      <c r="ADF758"/>
      <c r="ADG758"/>
      <c r="ADH758"/>
      <c r="ADI758"/>
      <c r="ADJ758"/>
      <c r="ADK758"/>
      <c r="ADL758"/>
      <c r="ADM758"/>
      <c r="ADN758"/>
      <c r="ADO758"/>
      <c r="ADP758"/>
      <c r="ADQ758"/>
      <c r="ADR758"/>
      <c r="ADS758"/>
      <c r="ADT758"/>
      <c r="ADU758"/>
      <c r="ADV758"/>
      <c r="ADW758"/>
      <c r="ADX758"/>
      <c r="ADY758"/>
      <c r="ADZ758"/>
      <c r="AEA758"/>
      <c r="AEB758"/>
      <c r="AEC758"/>
      <c r="AED758"/>
      <c r="AEE758"/>
      <c r="AEF758"/>
      <c r="AEG758"/>
      <c r="AEH758"/>
      <c r="AEI758"/>
      <c r="AEJ758"/>
      <c r="AEK758"/>
      <c r="AEL758"/>
      <c r="AEM758"/>
      <c r="AEN758"/>
      <c r="AEO758"/>
      <c r="AEP758"/>
      <c r="AEQ758"/>
      <c r="AER758"/>
      <c r="AES758"/>
      <c r="AET758"/>
      <c r="AEU758"/>
      <c r="AEV758"/>
      <c r="AEW758"/>
      <c r="AEX758"/>
      <c r="AEY758"/>
      <c r="AEZ758"/>
      <c r="AFA758"/>
      <c r="AFB758"/>
      <c r="AFC758"/>
      <c r="AFD758"/>
      <c r="AFE758"/>
      <c r="AFF758"/>
      <c r="AFG758"/>
      <c r="AFH758"/>
      <c r="AFI758"/>
      <c r="AFJ758"/>
      <c r="AFK758"/>
      <c r="AFL758"/>
      <c r="AFM758"/>
      <c r="AFN758"/>
      <c r="AFO758"/>
      <c r="AFP758"/>
      <c r="AFQ758"/>
      <c r="AFR758"/>
      <c r="AFS758"/>
      <c r="AFT758"/>
      <c r="AFU758"/>
      <c r="AFV758"/>
      <c r="AFW758"/>
      <c r="AFX758"/>
      <c r="AFY758"/>
      <c r="AFZ758"/>
      <c r="AGA758"/>
      <c r="AGB758"/>
      <c r="AGC758"/>
      <c r="AGD758"/>
      <c r="AGE758"/>
      <c r="AGF758"/>
      <c r="AGG758"/>
      <c r="AGH758"/>
      <c r="AGI758"/>
      <c r="AGJ758"/>
      <c r="AGK758"/>
      <c r="AGL758"/>
      <c r="AGM758"/>
      <c r="AGN758"/>
      <c r="AGO758"/>
      <c r="AGP758"/>
      <c r="AGQ758"/>
      <c r="AGR758"/>
      <c r="AGS758"/>
      <c r="AGT758"/>
      <c r="AGU758"/>
      <c r="AGV758"/>
      <c r="AGW758"/>
      <c r="AGX758"/>
      <c r="AGY758"/>
      <c r="AGZ758"/>
      <c r="AHA758"/>
      <c r="AHB758"/>
      <c r="AHC758"/>
      <c r="AHD758"/>
      <c r="AHE758"/>
      <c r="AHF758"/>
      <c r="AHG758"/>
      <c r="AHH758"/>
      <c r="AHI758"/>
      <c r="AHJ758"/>
      <c r="AHK758"/>
      <c r="AHL758"/>
      <c r="AHM758"/>
      <c r="AHN758"/>
      <c r="AHO758"/>
      <c r="AHP758"/>
      <c r="AHQ758"/>
      <c r="AHR758"/>
      <c r="AHS758"/>
      <c r="AHT758"/>
      <c r="AHU758"/>
      <c r="AHV758"/>
      <c r="AHW758"/>
      <c r="AHX758"/>
      <c r="AHY758"/>
      <c r="AHZ758"/>
      <c r="AIA758"/>
      <c r="AIB758"/>
      <c r="AIC758"/>
      <c r="AID758"/>
      <c r="AIE758"/>
      <c r="AIF758"/>
      <c r="AIG758"/>
      <c r="AIH758"/>
      <c r="AII758"/>
      <c r="AIJ758"/>
      <c r="AIK758"/>
      <c r="AIL758"/>
      <c r="AIM758"/>
      <c r="AIN758"/>
      <c r="AIO758"/>
      <c r="AIP758"/>
      <c r="AIQ758"/>
      <c r="AIR758"/>
      <c r="AIS758"/>
      <c r="AIT758"/>
      <c r="AIU758"/>
      <c r="AIV758"/>
      <c r="AIW758"/>
      <c r="AIX758"/>
      <c r="AIY758"/>
      <c r="AIZ758"/>
      <c r="AJA758"/>
      <c r="AJB758"/>
      <c r="AJC758"/>
      <c r="AJD758"/>
      <c r="AJE758"/>
      <c r="AJF758"/>
      <c r="AJG758"/>
      <c r="AJH758"/>
      <c r="AJI758"/>
      <c r="AJJ758"/>
      <c r="AJK758"/>
      <c r="AJL758"/>
      <c r="AJM758"/>
      <c r="AJN758"/>
      <c r="AJO758"/>
      <c r="AJP758"/>
      <c r="AJQ758"/>
      <c r="AJR758"/>
      <c r="AJS758"/>
      <c r="AJT758"/>
      <c r="AJU758"/>
      <c r="AJV758"/>
      <c r="AJW758"/>
      <c r="AJX758"/>
      <c r="AJY758"/>
      <c r="AJZ758"/>
      <c r="AKA758"/>
      <c r="AKB758"/>
      <c r="AKC758"/>
      <c r="AKD758"/>
      <c r="AKE758"/>
      <c r="AKF758"/>
      <c r="AKG758"/>
      <c r="AKH758"/>
      <c r="AKI758"/>
      <c r="AKJ758"/>
      <c r="AKK758"/>
      <c r="AKL758"/>
      <c r="AKM758"/>
      <c r="AKN758"/>
      <c r="AKO758"/>
      <c r="AKP758"/>
      <c r="AKQ758"/>
      <c r="AKR758"/>
      <c r="AKS758"/>
      <c r="AKT758"/>
      <c r="AKU758"/>
      <c r="AKV758"/>
      <c r="AKW758"/>
      <c r="AKX758"/>
      <c r="AKY758"/>
      <c r="AKZ758"/>
      <c r="ALA758"/>
      <c r="ALB758"/>
      <c r="ALC758"/>
      <c r="ALD758"/>
      <c r="ALE758"/>
      <c r="ALF758"/>
      <c r="ALG758"/>
      <c r="ALH758"/>
      <c r="ALI758"/>
      <c r="ALJ758"/>
      <c r="ALK758"/>
      <c r="ALL758"/>
      <c r="ALM758"/>
      <c r="ALN758"/>
      <c r="ALO758"/>
      <c r="ALP758"/>
      <c r="ALQ758"/>
      <c r="ALR758"/>
      <c r="ALS758"/>
      <c r="ALT758"/>
      <c r="ALU758"/>
      <c r="ALV758"/>
      <c r="ALW758"/>
      <c r="ALX758"/>
      <c r="ALY758"/>
      <c r="ALZ758"/>
      <c r="AMA758"/>
      <c r="AMB758"/>
      <c r="AMC758"/>
      <c r="AMD758"/>
      <c r="AME758"/>
      <c r="AMF758"/>
      <c r="AMG758"/>
      <c r="AMH758"/>
      <c r="AMI758"/>
      <c r="AMJ758"/>
    </row>
    <row r="759" spans="1:1024" ht="20" customHeight="1" x14ac:dyDescent="0.2">
      <c r="A759"/>
      <c r="B759"/>
      <c r="C759"/>
      <c r="D759"/>
      <c r="E759" s="2"/>
      <c r="F759" s="2"/>
      <c r="G759" s="271"/>
      <c r="H759" s="240"/>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c r="IW759"/>
      <c r="IX759"/>
      <c r="IY759"/>
      <c r="IZ759"/>
      <c r="JA759"/>
      <c r="JB759"/>
      <c r="JC759"/>
      <c r="JD759"/>
      <c r="JE759"/>
      <c r="JF759"/>
      <c r="JG759"/>
      <c r="JH759"/>
      <c r="JI759"/>
      <c r="JJ759"/>
      <c r="JK759"/>
      <c r="JL759"/>
      <c r="JM759"/>
      <c r="JN759"/>
      <c r="JO759"/>
      <c r="JP759"/>
      <c r="JQ759"/>
      <c r="JR759"/>
      <c r="JS759"/>
      <c r="JT759"/>
      <c r="JU759"/>
      <c r="JV759"/>
      <c r="JW759"/>
      <c r="JX759"/>
      <c r="JY759"/>
      <c r="JZ759"/>
      <c r="KA759"/>
      <c r="KB759"/>
      <c r="KC759"/>
      <c r="KD759"/>
      <c r="KE759"/>
      <c r="KF759"/>
      <c r="KG759"/>
      <c r="KH759"/>
      <c r="KI759"/>
      <c r="KJ759"/>
      <c r="KK759"/>
      <c r="KL759"/>
      <c r="KM759"/>
      <c r="KN759"/>
      <c r="KO759"/>
      <c r="KP759"/>
      <c r="KQ759"/>
      <c r="KR759"/>
      <c r="KS759"/>
      <c r="KT759"/>
      <c r="KU759"/>
      <c r="KV759"/>
      <c r="KW759"/>
      <c r="KX759"/>
      <c r="KY759"/>
      <c r="KZ759"/>
      <c r="LA759"/>
      <c r="LB759"/>
      <c r="LC759"/>
      <c r="LD759"/>
      <c r="LE759"/>
      <c r="LF759"/>
      <c r="LG759"/>
      <c r="LH759"/>
      <c r="LI759"/>
      <c r="LJ759"/>
      <c r="LK759"/>
      <c r="LL759"/>
      <c r="LM759"/>
      <c r="LN759"/>
      <c r="LO759"/>
      <c r="LP759"/>
      <c r="LQ759"/>
      <c r="LR759"/>
      <c r="LS759"/>
      <c r="LT759"/>
      <c r="LU759"/>
      <c r="LV759"/>
      <c r="LW759"/>
      <c r="LX759"/>
      <c r="LY759"/>
      <c r="LZ759"/>
      <c r="MA759"/>
      <c r="MB759"/>
      <c r="MC759"/>
      <c r="MD759"/>
      <c r="ME759"/>
      <c r="MF759"/>
      <c r="MG759"/>
      <c r="MH759"/>
      <c r="MI759"/>
      <c r="MJ759"/>
      <c r="MK759"/>
      <c r="ML759"/>
      <c r="MM759"/>
      <c r="MN759"/>
      <c r="MO759"/>
      <c r="MP759"/>
      <c r="MQ759"/>
      <c r="MR759"/>
      <c r="MS759"/>
      <c r="MT759"/>
      <c r="MU759"/>
      <c r="MV759"/>
      <c r="MW759"/>
      <c r="MX759"/>
      <c r="MY759"/>
      <c r="MZ759"/>
      <c r="NA759"/>
      <c r="NB759"/>
      <c r="NC759"/>
      <c r="ND759"/>
      <c r="NE759"/>
      <c r="NF759"/>
      <c r="NG759"/>
      <c r="NH759"/>
      <c r="NI759"/>
      <c r="NJ759"/>
      <c r="NK759"/>
      <c r="NL759"/>
      <c r="NM759"/>
      <c r="NN759"/>
      <c r="NO759"/>
      <c r="NP759"/>
      <c r="NQ759"/>
      <c r="NR759"/>
      <c r="NS759"/>
      <c r="NT759"/>
      <c r="NU759"/>
      <c r="NV759"/>
      <c r="NW759"/>
      <c r="NX759"/>
      <c r="NY759"/>
      <c r="NZ759"/>
      <c r="OA759"/>
      <c r="OB759"/>
      <c r="OC759"/>
      <c r="OD759"/>
      <c r="OE759"/>
      <c r="OF759"/>
      <c r="OG759"/>
      <c r="OH759"/>
      <c r="OI759"/>
      <c r="OJ759"/>
      <c r="OK759"/>
      <c r="OL759"/>
      <c r="OM759"/>
      <c r="ON759"/>
      <c r="OO759"/>
      <c r="OP759"/>
      <c r="OQ759"/>
      <c r="OR759"/>
      <c r="OS759"/>
      <c r="OT759"/>
      <c r="OU759"/>
      <c r="OV759"/>
      <c r="OW759"/>
      <c r="OX759"/>
      <c r="OY759"/>
      <c r="OZ759"/>
      <c r="PA759"/>
      <c r="PB759"/>
      <c r="PC759"/>
      <c r="PD759"/>
      <c r="PE759"/>
      <c r="PF759"/>
      <c r="PG759"/>
      <c r="PH759"/>
      <c r="PI759"/>
      <c r="PJ759"/>
      <c r="PK759"/>
      <c r="PL759"/>
      <c r="PM759"/>
      <c r="PN759"/>
      <c r="PO759"/>
      <c r="PP759"/>
      <c r="PQ759"/>
      <c r="PR759"/>
      <c r="PS759"/>
      <c r="PT759"/>
      <c r="PU759"/>
      <c r="PV759"/>
      <c r="PW759"/>
      <c r="PX759"/>
      <c r="PY759"/>
      <c r="PZ759"/>
      <c r="QA759"/>
      <c r="QB759"/>
      <c r="QC759"/>
      <c r="QD759"/>
      <c r="QE759"/>
      <c r="QF759"/>
      <c r="QG759"/>
      <c r="QH759"/>
      <c r="QI759"/>
      <c r="QJ759"/>
      <c r="QK759"/>
      <c r="QL759"/>
      <c r="QM759"/>
      <c r="QN759"/>
      <c r="QO759"/>
      <c r="QP759"/>
      <c r="QQ759"/>
      <c r="QR759"/>
      <c r="QS759"/>
      <c r="QT759"/>
      <c r="QU759"/>
      <c r="QV759"/>
      <c r="QW759"/>
      <c r="QX759"/>
      <c r="QY759"/>
      <c r="QZ759"/>
      <c r="RA759"/>
      <c r="RB759"/>
      <c r="RC759"/>
      <c r="RD759"/>
      <c r="RE759"/>
      <c r="RF759"/>
      <c r="RG759"/>
      <c r="RH759"/>
      <c r="RI759"/>
      <c r="RJ759"/>
      <c r="RK759"/>
      <c r="RL759"/>
      <c r="RM759"/>
      <c r="RN759"/>
      <c r="RO759"/>
      <c r="RP759"/>
      <c r="RQ759"/>
      <c r="RR759"/>
      <c r="RS759"/>
      <c r="RT759"/>
      <c r="RU759"/>
      <c r="RV759"/>
      <c r="RW759"/>
      <c r="RX759"/>
      <c r="RY759"/>
      <c r="RZ759"/>
      <c r="SA759"/>
      <c r="SB759"/>
      <c r="SC759"/>
      <c r="SD759"/>
      <c r="SE759"/>
      <c r="SF759"/>
      <c r="SG759"/>
      <c r="SH759"/>
      <c r="SI759"/>
      <c r="SJ759"/>
      <c r="SK759"/>
      <c r="SL759"/>
      <c r="SM759"/>
      <c r="SN759"/>
      <c r="SO759"/>
      <c r="SP759"/>
      <c r="SQ759"/>
      <c r="SR759"/>
      <c r="SS759"/>
      <c r="ST759"/>
      <c r="SU759"/>
      <c r="SV759"/>
      <c r="SW759"/>
      <c r="SX759"/>
      <c r="SY759"/>
      <c r="SZ759"/>
      <c r="TA759"/>
      <c r="TB759"/>
      <c r="TC759"/>
      <c r="TD759"/>
      <c r="TE759"/>
      <c r="TF759"/>
      <c r="TG759"/>
      <c r="TH759"/>
      <c r="TI759"/>
      <c r="TJ759"/>
      <c r="TK759"/>
      <c r="TL759"/>
      <c r="TM759"/>
      <c r="TN759"/>
      <c r="TO759"/>
      <c r="TP759"/>
      <c r="TQ759"/>
      <c r="TR759"/>
      <c r="TS759"/>
      <c r="TT759"/>
      <c r="TU759"/>
      <c r="TV759"/>
      <c r="TW759"/>
      <c r="TX759"/>
      <c r="TY759"/>
      <c r="TZ759"/>
      <c r="UA759"/>
      <c r="UB759"/>
      <c r="UC759"/>
      <c r="UD759"/>
      <c r="UE759"/>
      <c r="UF759"/>
      <c r="UG759"/>
      <c r="UH759"/>
      <c r="UI759"/>
      <c r="UJ759"/>
      <c r="UK759"/>
      <c r="UL759"/>
      <c r="UM759"/>
      <c r="UN759"/>
      <c r="UO759"/>
      <c r="UP759"/>
      <c r="UQ759"/>
      <c r="UR759"/>
      <c r="US759"/>
      <c r="UT759"/>
      <c r="UU759"/>
      <c r="UV759"/>
      <c r="UW759"/>
      <c r="UX759"/>
      <c r="UY759"/>
      <c r="UZ759"/>
      <c r="VA759"/>
      <c r="VB759"/>
      <c r="VC759"/>
      <c r="VD759"/>
      <c r="VE759"/>
      <c r="VF759"/>
      <c r="VG759"/>
      <c r="VH759"/>
      <c r="VI759"/>
      <c r="VJ759"/>
      <c r="VK759"/>
      <c r="VL759"/>
      <c r="VM759"/>
      <c r="VN759"/>
      <c r="VO759"/>
      <c r="VP759"/>
      <c r="VQ759"/>
      <c r="VR759"/>
      <c r="VS759"/>
      <c r="VT759"/>
      <c r="VU759"/>
      <c r="VV759"/>
      <c r="VW759"/>
      <c r="VX759"/>
      <c r="VY759"/>
      <c r="VZ759"/>
      <c r="WA759"/>
      <c r="WB759"/>
      <c r="WC759"/>
      <c r="WD759"/>
      <c r="WE759"/>
      <c r="WF759"/>
      <c r="WG759"/>
      <c r="WH759"/>
      <c r="WI759"/>
      <c r="WJ759"/>
      <c r="WK759"/>
      <c r="WL759"/>
      <c r="WM759"/>
      <c r="WN759"/>
      <c r="WO759"/>
      <c r="WP759"/>
      <c r="WQ759"/>
      <c r="WR759"/>
      <c r="WS759"/>
      <c r="WT759"/>
      <c r="WU759"/>
      <c r="WV759"/>
      <c r="WW759"/>
      <c r="WX759"/>
      <c r="WY759"/>
      <c r="WZ759"/>
      <c r="XA759"/>
      <c r="XB759"/>
      <c r="XC759"/>
      <c r="XD759"/>
      <c r="XE759"/>
      <c r="XF759"/>
      <c r="XG759"/>
      <c r="XH759"/>
      <c r="XI759"/>
      <c r="XJ759"/>
      <c r="XK759"/>
      <c r="XL759"/>
      <c r="XM759"/>
      <c r="XN759"/>
      <c r="XO759"/>
      <c r="XP759"/>
      <c r="XQ759"/>
      <c r="XR759"/>
      <c r="XS759"/>
      <c r="XT759"/>
      <c r="XU759"/>
      <c r="XV759"/>
      <c r="XW759"/>
      <c r="XX759"/>
      <c r="XY759"/>
      <c r="XZ759"/>
      <c r="YA759"/>
      <c r="YB759"/>
      <c r="YC759"/>
      <c r="YD759"/>
      <c r="YE759"/>
      <c r="YF759"/>
      <c r="YG759"/>
      <c r="YH759"/>
      <c r="YI759"/>
      <c r="YJ759"/>
      <c r="YK759"/>
      <c r="YL759"/>
      <c r="YM759"/>
      <c r="YN759"/>
      <c r="YO759"/>
      <c r="YP759"/>
      <c r="YQ759"/>
      <c r="YR759"/>
      <c r="YS759"/>
      <c r="YT759"/>
      <c r="YU759"/>
      <c r="YV759"/>
      <c r="YW759"/>
      <c r="YX759"/>
      <c r="YY759"/>
      <c r="YZ759"/>
      <c r="ZA759"/>
      <c r="ZB759"/>
      <c r="ZC759"/>
      <c r="ZD759"/>
      <c r="ZE759"/>
      <c r="ZF759"/>
      <c r="ZG759"/>
      <c r="ZH759"/>
      <c r="ZI759"/>
      <c r="ZJ759"/>
      <c r="ZK759"/>
      <c r="ZL759"/>
      <c r="ZM759"/>
      <c r="ZN759"/>
      <c r="ZO759"/>
      <c r="ZP759"/>
      <c r="ZQ759"/>
      <c r="ZR759"/>
      <c r="ZS759"/>
      <c r="ZT759"/>
      <c r="ZU759"/>
      <c r="ZV759"/>
      <c r="ZW759"/>
      <c r="ZX759"/>
      <c r="ZY759"/>
      <c r="ZZ759"/>
      <c r="AAA759"/>
      <c r="AAB759"/>
      <c r="AAC759"/>
      <c r="AAD759"/>
      <c r="AAE759"/>
      <c r="AAF759"/>
      <c r="AAG759"/>
      <c r="AAH759"/>
      <c r="AAI759"/>
      <c r="AAJ759"/>
      <c r="AAK759"/>
      <c r="AAL759"/>
      <c r="AAM759"/>
      <c r="AAN759"/>
      <c r="AAO759"/>
      <c r="AAP759"/>
      <c r="AAQ759"/>
      <c r="AAR759"/>
      <c r="AAS759"/>
      <c r="AAT759"/>
      <c r="AAU759"/>
      <c r="AAV759"/>
      <c r="AAW759"/>
      <c r="AAX759"/>
      <c r="AAY759"/>
      <c r="AAZ759"/>
      <c r="ABA759"/>
      <c r="ABB759"/>
      <c r="ABC759"/>
      <c r="ABD759"/>
      <c r="ABE759"/>
      <c r="ABF759"/>
      <c r="ABG759"/>
      <c r="ABH759"/>
      <c r="ABI759"/>
      <c r="ABJ759"/>
      <c r="ABK759"/>
      <c r="ABL759"/>
      <c r="ABM759"/>
      <c r="ABN759"/>
      <c r="ABO759"/>
      <c r="ABP759"/>
      <c r="ABQ759"/>
      <c r="ABR759"/>
      <c r="ABS759"/>
      <c r="ABT759"/>
      <c r="ABU759"/>
      <c r="ABV759"/>
      <c r="ABW759"/>
      <c r="ABX759"/>
      <c r="ABY759"/>
      <c r="ABZ759"/>
      <c r="ACA759"/>
      <c r="ACB759"/>
      <c r="ACC759"/>
      <c r="ACD759"/>
      <c r="ACE759"/>
      <c r="ACF759"/>
      <c r="ACG759"/>
      <c r="ACH759"/>
      <c r="ACI759"/>
      <c r="ACJ759"/>
      <c r="ACK759"/>
      <c r="ACL759"/>
      <c r="ACM759"/>
      <c r="ACN759"/>
      <c r="ACO759"/>
      <c r="ACP759"/>
      <c r="ACQ759"/>
      <c r="ACR759"/>
      <c r="ACS759"/>
      <c r="ACT759"/>
      <c r="ACU759"/>
      <c r="ACV759"/>
      <c r="ACW759"/>
      <c r="ACX759"/>
      <c r="ACY759"/>
      <c r="ACZ759"/>
      <c r="ADA759"/>
      <c r="ADB759"/>
      <c r="ADC759"/>
      <c r="ADD759"/>
      <c r="ADE759"/>
      <c r="ADF759"/>
      <c r="ADG759"/>
      <c r="ADH759"/>
      <c r="ADI759"/>
      <c r="ADJ759"/>
      <c r="ADK759"/>
      <c r="ADL759"/>
      <c r="ADM759"/>
      <c r="ADN759"/>
      <c r="ADO759"/>
      <c r="ADP759"/>
      <c r="ADQ759"/>
      <c r="ADR759"/>
      <c r="ADS759"/>
      <c r="ADT759"/>
      <c r="ADU759"/>
      <c r="ADV759"/>
      <c r="ADW759"/>
      <c r="ADX759"/>
      <c r="ADY759"/>
      <c r="ADZ759"/>
      <c r="AEA759"/>
      <c r="AEB759"/>
      <c r="AEC759"/>
      <c r="AED759"/>
      <c r="AEE759"/>
      <c r="AEF759"/>
      <c r="AEG759"/>
      <c r="AEH759"/>
      <c r="AEI759"/>
      <c r="AEJ759"/>
      <c r="AEK759"/>
      <c r="AEL759"/>
      <c r="AEM759"/>
      <c r="AEN759"/>
      <c r="AEO759"/>
      <c r="AEP759"/>
      <c r="AEQ759"/>
      <c r="AER759"/>
      <c r="AES759"/>
      <c r="AET759"/>
      <c r="AEU759"/>
      <c r="AEV759"/>
      <c r="AEW759"/>
      <c r="AEX759"/>
      <c r="AEY759"/>
      <c r="AEZ759"/>
      <c r="AFA759"/>
      <c r="AFB759"/>
      <c r="AFC759"/>
      <c r="AFD759"/>
      <c r="AFE759"/>
      <c r="AFF759"/>
      <c r="AFG759"/>
      <c r="AFH759"/>
      <c r="AFI759"/>
      <c r="AFJ759"/>
      <c r="AFK759"/>
      <c r="AFL759"/>
      <c r="AFM759"/>
      <c r="AFN759"/>
      <c r="AFO759"/>
      <c r="AFP759"/>
      <c r="AFQ759"/>
      <c r="AFR759"/>
      <c r="AFS759"/>
      <c r="AFT759"/>
      <c r="AFU759"/>
      <c r="AFV759"/>
      <c r="AFW759"/>
      <c r="AFX759"/>
      <c r="AFY759"/>
      <c r="AFZ759"/>
      <c r="AGA759"/>
      <c r="AGB759"/>
      <c r="AGC759"/>
      <c r="AGD759"/>
      <c r="AGE759"/>
      <c r="AGF759"/>
      <c r="AGG759"/>
      <c r="AGH759"/>
      <c r="AGI759"/>
      <c r="AGJ759"/>
      <c r="AGK759"/>
      <c r="AGL759"/>
      <c r="AGM759"/>
      <c r="AGN759"/>
      <c r="AGO759"/>
      <c r="AGP759"/>
      <c r="AGQ759"/>
      <c r="AGR759"/>
      <c r="AGS759"/>
      <c r="AGT759"/>
      <c r="AGU759"/>
      <c r="AGV759"/>
      <c r="AGW759"/>
      <c r="AGX759"/>
      <c r="AGY759"/>
      <c r="AGZ759"/>
      <c r="AHA759"/>
      <c r="AHB759"/>
      <c r="AHC759"/>
      <c r="AHD759"/>
      <c r="AHE759"/>
      <c r="AHF759"/>
      <c r="AHG759"/>
      <c r="AHH759"/>
      <c r="AHI759"/>
      <c r="AHJ759"/>
      <c r="AHK759"/>
      <c r="AHL759"/>
      <c r="AHM759"/>
      <c r="AHN759"/>
      <c r="AHO759"/>
      <c r="AHP759"/>
      <c r="AHQ759"/>
      <c r="AHR759"/>
      <c r="AHS759"/>
      <c r="AHT759"/>
      <c r="AHU759"/>
      <c r="AHV759"/>
      <c r="AHW759"/>
      <c r="AHX759"/>
      <c r="AHY759"/>
      <c r="AHZ759"/>
      <c r="AIA759"/>
      <c r="AIB759"/>
      <c r="AIC759"/>
      <c r="AID759"/>
      <c r="AIE759"/>
      <c r="AIF759"/>
      <c r="AIG759"/>
      <c r="AIH759"/>
      <c r="AII759"/>
      <c r="AIJ759"/>
      <c r="AIK759"/>
      <c r="AIL759"/>
      <c r="AIM759"/>
      <c r="AIN759"/>
      <c r="AIO759"/>
      <c r="AIP759"/>
      <c r="AIQ759"/>
      <c r="AIR759"/>
      <c r="AIS759"/>
      <c r="AIT759"/>
      <c r="AIU759"/>
      <c r="AIV759"/>
      <c r="AIW759"/>
      <c r="AIX759"/>
      <c r="AIY759"/>
      <c r="AIZ759"/>
      <c r="AJA759"/>
      <c r="AJB759"/>
      <c r="AJC759"/>
      <c r="AJD759"/>
      <c r="AJE759"/>
      <c r="AJF759"/>
      <c r="AJG759"/>
      <c r="AJH759"/>
      <c r="AJI759"/>
      <c r="AJJ759"/>
      <c r="AJK759"/>
      <c r="AJL759"/>
      <c r="AJM759"/>
      <c r="AJN759"/>
      <c r="AJO759"/>
      <c r="AJP759"/>
      <c r="AJQ759"/>
      <c r="AJR759"/>
      <c r="AJS759"/>
      <c r="AJT759"/>
      <c r="AJU759"/>
      <c r="AJV759"/>
      <c r="AJW759"/>
      <c r="AJX759"/>
      <c r="AJY759"/>
      <c r="AJZ759"/>
      <c r="AKA759"/>
      <c r="AKB759"/>
      <c r="AKC759"/>
      <c r="AKD759"/>
      <c r="AKE759"/>
      <c r="AKF759"/>
      <c r="AKG759"/>
      <c r="AKH759"/>
      <c r="AKI759"/>
      <c r="AKJ759"/>
      <c r="AKK759"/>
      <c r="AKL759"/>
      <c r="AKM759"/>
      <c r="AKN759"/>
      <c r="AKO759"/>
      <c r="AKP759"/>
      <c r="AKQ759"/>
      <c r="AKR759"/>
      <c r="AKS759"/>
      <c r="AKT759"/>
      <c r="AKU759"/>
      <c r="AKV759"/>
      <c r="AKW759"/>
      <c r="AKX759"/>
      <c r="AKY759"/>
      <c r="AKZ759"/>
      <c r="ALA759"/>
      <c r="ALB759"/>
      <c r="ALC759"/>
      <c r="ALD759"/>
      <c r="ALE759"/>
      <c r="ALF759"/>
      <c r="ALG759"/>
      <c r="ALH759"/>
      <c r="ALI759"/>
      <c r="ALJ759"/>
      <c r="ALK759"/>
      <c r="ALL759"/>
      <c r="ALM759"/>
      <c r="ALN759"/>
      <c r="ALO759"/>
      <c r="ALP759"/>
      <c r="ALQ759"/>
      <c r="ALR759"/>
      <c r="ALS759"/>
      <c r="ALT759"/>
      <c r="ALU759"/>
      <c r="ALV759"/>
      <c r="ALW759"/>
      <c r="ALX759"/>
      <c r="ALY759"/>
      <c r="ALZ759"/>
      <c r="AMA759"/>
      <c r="AMB759"/>
      <c r="AMC759"/>
      <c r="AMD759"/>
      <c r="AME759"/>
      <c r="AMF759"/>
      <c r="AMG759"/>
      <c r="AMH759"/>
      <c r="AMI759"/>
      <c r="AMJ759"/>
    </row>
    <row r="760" spans="1:1024" ht="20" customHeight="1" x14ac:dyDescent="0.2">
      <c r="A760"/>
      <c r="B760"/>
      <c r="C760"/>
      <c r="D760"/>
      <c r="E760" s="2"/>
      <c r="F760" s="2"/>
      <c r="G760" s="271"/>
      <c r="H760" s="24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c r="AAA760"/>
      <c r="AAB760"/>
      <c r="AAC760"/>
      <c r="AAD760"/>
      <c r="AAE760"/>
      <c r="AAF760"/>
      <c r="AAG760"/>
      <c r="AAH760"/>
      <c r="AAI760"/>
      <c r="AAJ760"/>
      <c r="AAK760"/>
      <c r="AAL760"/>
      <c r="AAM760"/>
      <c r="AAN760"/>
      <c r="AAO760"/>
      <c r="AAP760"/>
      <c r="AAQ760"/>
      <c r="AAR760"/>
      <c r="AAS760"/>
      <c r="AAT760"/>
      <c r="AAU760"/>
      <c r="AAV760"/>
      <c r="AAW760"/>
      <c r="AAX760"/>
      <c r="AAY760"/>
      <c r="AAZ760"/>
      <c r="ABA760"/>
      <c r="ABB760"/>
      <c r="ABC760"/>
      <c r="ABD760"/>
      <c r="ABE760"/>
      <c r="ABF760"/>
      <c r="ABG760"/>
      <c r="ABH760"/>
      <c r="ABI760"/>
      <c r="ABJ760"/>
      <c r="ABK760"/>
      <c r="ABL760"/>
      <c r="ABM760"/>
      <c r="ABN760"/>
      <c r="ABO760"/>
      <c r="ABP760"/>
      <c r="ABQ760"/>
      <c r="ABR760"/>
      <c r="ABS760"/>
      <c r="ABT760"/>
      <c r="ABU760"/>
      <c r="ABV760"/>
      <c r="ABW760"/>
      <c r="ABX760"/>
      <c r="ABY760"/>
      <c r="ABZ760"/>
      <c r="ACA760"/>
      <c r="ACB760"/>
      <c r="ACC760"/>
      <c r="ACD760"/>
      <c r="ACE760"/>
      <c r="ACF760"/>
      <c r="ACG760"/>
      <c r="ACH760"/>
      <c r="ACI760"/>
      <c r="ACJ760"/>
      <c r="ACK760"/>
      <c r="ACL760"/>
      <c r="ACM760"/>
      <c r="ACN760"/>
      <c r="ACO760"/>
      <c r="ACP760"/>
      <c r="ACQ760"/>
      <c r="ACR760"/>
      <c r="ACS760"/>
      <c r="ACT760"/>
      <c r="ACU760"/>
      <c r="ACV760"/>
      <c r="ACW760"/>
      <c r="ACX760"/>
      <c r="ACY760"/>
      <c r="ACZ760"/>
      <c r="ADA760"/>
      <c r="ADB760"/>
      <c r="ADC760"/>
      <c r="ADD760"/>
      <c r="ADE760"/>
      <c r="ADF760"/>
      <c r="ADG760"/>
      <c r="ADH760"/>
      <c r="ADI760"/>
      <c r="ADJ760"/>
      <c r="ADK760"/>
      <c r="ADL760"/>
      <c r="ADM760"/>
      <c r="ADN760"/>
      <c r="ADO760"/>
      <c r="ADP760"/>
      <c r="ADQ760"/>
      <c r="ADR760"/>
      <c r="ADS760"/>
      <c r="ADT760"/>
      <c r="ADU760"/>
      <c r="ADV760"/>
      <c r="ADW760"/>
      <c r="ADX760"/>
      <c r="ADY760"/>
      <c r="ADZ760"/>
      <c r="AEA760"/>
      <c r="AEB760"/>
      <c r="AEC760"/>
      <c r="AED760"/>
      <c r="AEE760"/>
      <c r="AEF760"/>
      <c r="AEG760"/>
      <c r="AEH760"/>
      <c r="AEI760"/>
      <c r="AEJ760"/>
      <c r="AEK760"/>
      <c r="AEL760"/>
      <c r="AEM760"/>
      <c r="AEN760"/>
      <c r="AEO760"/>
      <c r="AEP760"/>
      <c r="AEQ760"/>
      <c r="AER760"/>
      <c r="AES760"/>
      <c r="AET760"/>
      <c r="AEU760"/>
      <c r="AEV760"/>
      <c r="AEW760"/>
      <c r="AEX760"/>
      <c r="AEY760"/>
      <c r="AEZ760"/>
      <c r="AFA760"/>
      <c r="AFB760"/>
      <c r="AFC760"/>
      <c r="AFD760"/>
      <c r="AFE760"/>
      <c r="AFF760"/>
      <c r="AFG760"/>
      <c r="AFH760"/>
      <c r="AFI760"/>
      <c r="AFJ760"/>
      <c r="AFK760"/>
      <c r="AFL760"/>
      <c r="AFM760"/>
      <c r="AFN760"/>
      <c r="AFO760"/>
      <c r="AFP760"/>
      <c r="AFQ760"/>
      <c r="AFR760"/>
      <c r="AFS760"/>
      <c r="AFT760"/>
      <c r="AFU760"/>
      <c r="AFV760"/>
      <c r="AFW760"/>
      <c r="AFX760"/>
      <c r="AFY760"/>
      <c r="AFZ760"/>
      <c r="AGA760"/>
      <c r="AGB760"/>
      <c r="AGC760"/>
      <c r="AGD760"/>
      <c r="AGE760"/>
      <c r="AGF760"/>
      <c r="AGG760"/>
      <c r="AGH760"/>
      <c r="AGI760"/>
      <c r="AGJ760"/>
      <c r="AGK760"/>
      <c r="AGL760"/>
      <c r="AGM760"/>
      <c r="AGN760"/>
      <c r="AGO760"/>
      <c r="AGP760"/>
      <c r="AGQ760"/>
      <c r="AGR760"/>
      <c r="AGS760"/>
      <c r="AGT760"/>
      <c r="AGU760"/>
      <c r="AGV760"/>
      <c r="AGW760"/>
      <c r="AGX760"/>
      <c r="AGY760"/>
      <c r="AGZ760"/>
      <c r="AHA760"/>
      <c r="AHB760"/>
      <c r="AHC760"/>
      <c r="AHD760"/>
      <c r="AHE760"/>
      <c r="AHF760"/>
      <c r="AHG760"/>
      <c r="AHH760"/>
      <c r="AHI760"/>
      <c r="AHJ760"/>
      <c r="AHK760"/>
      <c r="AHL760"/>
      <c r="AHM760"/>
      <c r="AHN760"/>
      <c r="AHO760"/>
      <c r="AHP760"/>
      <c r="AHQ760"/>
      <c r="AHR760"/>
      <c r="AHS760"/>
      <c r="AHT760"/>
      <c r="AHU760"/>
      <c r="AHV760"/>
      <c r="AHW760"/>
      <c r="AHX760"/>
      <c r="AHY760"/>
      <c r="AHZ760"/>
      <c r="AIA760"/>
      <c r="AIB760"/>
      <c r="AIC760"/>
      <c r="AID760"/>
      <c r="AIE760"/>
      <c r="AIF760"/>
      <c r="AIG760"/>
      <c r="AIH760"/>
      <c r="AII760"/>
      <c r="AIJ760"/>
      <c r="AIK760"/>
      <c r="AIL760"/>
      <c r="AIM760"/>
      <c r="AIN760"/>
      <c r="AIO760"/>
      <c r="AIP760"/>
      <c r="AIQ760"/>
      <c r="AIR760"/>
      <c r="AIS760"/>
      <c r="AIT760"/>
      <c r="AIU760"/>
      <c r="AIV760"/>
      <c r="AIW760"/>
      <c r="AIX760"/>
      <c r="AIY760"/>
      <c r="AIZ760"/>
      <c r="AJA760"/>
      <c r="AJB760"/>
      <c r="AJC760"/>
      <c r="AJD760"/>
      <c r="AJE760"/>
      <c r="AJF760"/>
      <c r="AJG760"/>
      <c r="AJH760"/>
      <c r="AJI760"/>
      <c r="AJJ760"/>
      <c r="AJK760"/>
      <c r="AJL760"/>
      <c r="AJM760"/>
      <c r="AJN760"/>
      <c r="AJO760"/>
      <c r="AJP760"/>
      <c r="AJQ760"/>
      <c r="AJR760"/>
      <c r="AJS760"/>
      <c r="AJT760"/>
      <c r="AJU760"/>
      <c r="AJV760"/>
      <c r="AJW760"/>
      <c r="AJX760"/>
      <c r="AJY760"/>
      <c r="AJZ760"/>
      <c r="AKA760"/>
      <c r="AKB760"/>
      <c r="AKC760"/>
      <c r="AKD760"/>
      <c r="AKE760"/>
      <c r="AKF760"/>
      <c r="AKG760"/>
      <c r="AKH760"/>
      <c r="AKI760"/>
      <c r="AKJ760"/>
      <c r="AKK760"/>
      <c r="AKL760"/>
      <c r="AKM760"/>
      <c r="AKN760"/>
      <c r="AKO760"/>
      <c r="AKP760"/>
      <c r="AKQ760"/>
      <c r="AKR760"/>
      <c r="AKS760"/>
      <c r="AKT760"/>
      <c r="AKU760"/>
      <c r="AKV760"/>
      <c r="AKW760"/>
      <c r="AKX760"/>
      <c r="AKY760"/>
      <c r="AKZ760"/>
      <c r="ALA760"/>
      <c r="ALB760"/>
      <c r="ALC760"/>
      <c r="ALD760"/>
      <c r="ALE760"/>
      <c r="ALF760"/>
      <c r="ALG760"/>
      <c r="ALH760"/>
      <c r="ALI760"/>
      <c r="ALJ760"/>
      <c r="ALK760"/>
      <c r="ALL760"/>
      <c r="ALM760"/>
      <c r="ALN760"/>
      <c r="ALO760"/>
      <c r="ALP760"/>
      <c r="ALQ760"/>
      <c r="ALR760"/>
      <c r="ALS760"/>
      <c r="ALT760"/>
      <c r="ALU760"/>
      <c r="ALV760"/>
      <c r="ALW760"/>
      <c r="ALX760"/>
      <c r="ALY760"/>
      <c r="ALZ760"/>
      <c r="AMA760"/>
      <c r="AMB760"/>
      <c r="AMC760"/>
      <c r="AMD760"/>
      <c r="AME760"/>
      <c r="AMF760"/>
      <c r="AMG760"/>
      <c r="AMH760"/>
      <c r="AMI760"/>
      <c r="AMJ760"/>
    </row>
    <row r="761" spans="1:1024" ht="20" customHeight="1" x14ac:dyDescent="0.2">
      <c r="A761"/>
      <c r="B761"/>
      <c r="C761"/>
      <c r="D761"/>
      <c r="E761" s="2"/>
      <c r="F761" s="2"/>
      <c r="G761" s="271"/>
      <c r="H761" s="240"/>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c r="AAA761"/>
      <c r="AAB761"/>
      <c r="AAC761"/>
      <c r="AAD761"/>
      <c r="AAE761"/>
      <c r="AAF761"/>
      <c r="AAG761"/>
      <c r="AAH761"/>
      <c r="AAI761"/>
      <c r="AAJ761"/>
      <c r="AAK761"/>
      <c r="AAL761"/>
      <c r="AAM761"/>
      <c r="AAN761"/>
      <c r="AAO761"/>
      <c r="AAP761"/>
      <c r="AAQ761"/>
      <c r="AAR761"/>
      <c r="AAS761"/>
      <c r="AAT761"/>
      <c r="AAU761"/>
      <c r="AAV761"/>
      <c r="AAW761"/>
      <c r="AAX761"/>
      <c r="AAY761"/>
      <c r="AAZ761"/>
      <c r="ABA761"/>
      <c r="ABB761"/>
      <c r="ABC761"/>
      <c r="ABD761"/>
      <c r="ABE761"/>
      <c r="ABF761"/>
      <c r="ABG761"/>
      <c r="ABH761"/>
      <c r="ABI761"/>
      <c r="ABJ761"/>
      <c r="ABK761"/>
      <c r="ABL761"/>
      <c r="ABM761"/>
      <c r="ABN761"/>
      <c r="ABO761"/>
      <c r="ABP761"/>
      <c r="ABQ761"/>
      <c r="ABR761"/>
      <c r="ABS761"/>
      <c r="ABT761"/>
      <c r="ABU761"/>
      <c r="ABV761"/>
      <c r="ABW761"/>
      <c r="ABX761"/>
      <c r="ABY761"/>
      <c r="ABZ761"/>
      <c r="ACA761"/>
      <c r="ACB761"/>
      <c r="ACC761"/>
      <c r="ACD761"/>
      <c r="ACE761"/>
      <c r="ACF761"/>
      <c r="ACG761"/>
      <c r="ACH761"/>
      <c r="ACI761"/>
      <c r="ACJ761"/>
      <c r="ACK761"/>
      <c r="ACL761"/>
      <c r="ACM761"/>
      <c r="ACN761"/>
      <c r="ACO761"/>
      <c r="ACP761"/>
      <c r="ACQ761"/>
      <c r="ACR761"/>
      <c r="ACS761"/>
      <c r="ACT761"/>
      <c r="ACU761"/>
      <c r="ACV761"/>
      <c r="ACW761"/>
      <c r="ACX761"/>
      <c r="ACY761"/>
      <c r="ACZ761"/>
      <c r="ADA761"/>
      <c r="ADB761"/>
      <c r="ADC761"/>
      <c r="ADD761"/>
      <c r="ADE761"/>
      <c r="ADF761"/>
      <c r="ADG761"/>
      <c r="ADH761"/>
      <c r="ADI761"/>
      <c r="ADJ761"/>
      <c r="ADK761"/>
      <c r="ADL761"/>
      <c r="ADM761"/>
      <c r="ADN761"/>
      <c r="ADO761"/>
      <c r="ADP761"/>
      <c r="ADQ761"/>
      <c r="ADR761"/>
      <c r="ADS761"/>
      <c r="ADT761"/>
      <c r="ADU761"/>
      <c r="ADV761"/>
      <c r="ADW761"/>
      <c r="ADX761"/>
      <c r="ADY761"/>
      <c r="ADZ761"/>
      <c r="AEA761"/>
      <c r="AEB761"/>
      <c r="AEC761"/>
      <c r="AED761"/>
      <c r="AEE761"/>
      <c r="AEF761"/>
      <c r="AEG761"/>
      <c r="AEH761"/>
      <c r="AEI761"/>
      <c r="AEJ761"/>
      <c r="AEK761"/>
      <c r="AEL761"/>
      <c r="AEM761"/>
      <c r="AEN761"/>
      <c r="AEO761"/>
      <c r="AEP761"/>
      <c r="AEQ761"/>
      <c r="AER761"/>
      <c r="AES761"/>
      <c r="AET761"/>
      <c r="AEU761"/>
      <c r="AEV761"/>
      <c r="AEW761"/>
      <c r="AEX761"/>
      <c r="AEY761"/>
      <c r="AEZ761"/>
      <c r="AFA761"/>
      <c r="AFB761"/>
      <c r="AFC761"/>
      <c r="AFD761"/>
      <c r="AFE761"/>
      <c r="AFF761"/>
      <c r="AFG761"/>
      <c r="AFH761"/>
      <c r="AFI761"/>
      <c r="AFJ761"/>
      <c r="AFK761"/>
      <c r="AFL761"/>
      <c r="AFM761"/>
      <c r="AFN761"/>
      <c r="AFO761"/>
      <c r="AFP761"/>
      <c r="AFQ761"/>
      <c r="AFR761"/>
      <c r="AFS761"/>
      <c r="AFT761"/>
      <c r="AFU761"/>
      <c r="AFV761"/>
      <c r="AFW761"/>
      <c r="AFX761"/>
      <c r="AFY761"/>
      <c r="AFZ761"/>
      <c r="AGA761"/>
      <c r="AGB761"/>
      <c r="AGC761"/>
      <c r="AGD761"/>
      <c r="AGE761"/>
      <c r="AGF761"/>
      <c r="AGG761"/>
      <c r="AGH761"/>
      <c r="AGI761"/>
      <c r="AGJ761"/>
      <c r="AGK761"/>
      <c r="AGL761"/>
      <c r="AGM761"/>
      <c r="AGN761"/>
      <c r="AGO761"/>
      <c r="AGP761"/>
      <c r="AGQ761"/>
      <c r="AGR761"/>
      <c r="AGS761"/>
      <c r="AGT761"/>
      <c r="AGU761"/>
      <c r="AGV761"/>
      <c r="AGW761"/>
      <c r="AGX761"/>
      <c r="AGY761"/>
      <c r="AGZ761"/>
      <c r="AHA761"/>
      <c r="AHB761"/>
      <c r="AHC761"/>
      <c r="AHD761"/>
      <c r="AHE761"/>
      <c r="AHF761"/>
      <c r="AHG761"/>
      <c r="AHH761"/>
      <c r="AHI761"/>
      <c r="AHJ761"/>
      <c r="AHK761"/>
      <c r="AHL761"/>
      <c r="AHM761"/>
      <c r="AHN761"/>
      <c r="AHO761"/>
      <c r="AHP761"/>
      <c r="AHQ761"/>
      <c r="AHR761"/>
      <c r="AHS761"/>
      <c r="AHT761"/>
      <c r="AHU761"/>
      <c r="AHV761"/>
      <c r="AHW761"/>
      <c r="AHX761"/>
      <c r="AHY761"/>
      <c r="AHZ761"/>
      <c r="AIA761"/>
      <c r="AIB761"/>
      <c r="AIC761"/>
      <c r="AID761"/>
      <c r="AIE761"/>
      <c r="AIF761"/>
      <c r="AIG761"/>
      <c r="AIH761"/>
      <c r="AII761"/>
      <c r="AIJ761"/>
      <c r="AIK761"/>
      <c r="AIL761"/>
      <c r="AIM761"/>
      <c r="AIN761"/>
      <c r="AIO761"/>
      <c r="AIP761"/>
      <c r="AIQ761"/>
      <c r="AIR761"/>
      <c r="AIS761"/>
      <c r="AIT761"/>
      <c r="AIU761"/>
      <c r="AIV761"/>
      <c r="AIW761"/>
      <c r="AIX761"/>
      <c r="AIY761"/>
      <c r="AIZ761"/>
      <c r="AJA761"/>
      <c r="AJB761"/>
      <c r="AJC761"/>
      <c r="AJD761"/>
      <c r="AJE761"/>
      <c r="AJF761"/>
      <c r="AJG761"/>
      <c r="AJH761"/>
      <c r="AJI761"/>
      <c r="AJJ761"/>
      <c r="AJK761"/>
      <c r="AJL761"/>
      <c r="AJM761"/>
      <c r="AJN761"/>
      <c r="AJO761"/>
      <c r="AJP761"/>
      <c r="AJQ761"/>
      <c r="AJR761"/>
      <c r="AJS761"/>
      <c r="AJT761"/>
      <c r="AJU761"/>
      <c r="AJV761"/>
      <c r="AJW761"/>
      <c r="AJX761"/>
      <c r="AJY761"/>
      <c r="AJZ761"/>
      <c r="AKA761"/>
      <c r="AKB761"/>
      <c r="AKC761"/>
      <c r="AKD761"/>
      <c r="AKE761"/>
      <c r="AKF761"/>
      <c r="AKG761"/>
      <c r="AKH761"/>
      <c r="AKI761"/>
      <c r="AKJ761"/>
      <c r="AKK761"/>
      <c r="AKL761"/>
      <c r="AKM761"/>
      <c r="AKN761"/>
      <c r="AKO761"/>
      <c r="AKP761"/>
      <c r="AKQ761"/>
      <c r="AKR761"/>
      <c r="AKS761"/>
      <c r="AKT761"/>
      <c r="AKU761"/>
      <c r="AKV761"/>
      <c r="AKW761"/>
      <c r="AKX761"/>
      <c r="AKY761"/>
      <c r="AKZ761"/>
      <c r="ALA761"/>
      <c r="ALB761"/>
      <c r="ALC761"/>
      <c r="ALD761"/>
      <c r="ALE761"/>
      <c r="ALF761"/>
      <c r="ALG761"/>
      <c r="ALH761"/>
      <c r="ALI761"/>
      <c r="ALJ761"/>
      <c r="ALK761"/>
      <c r="ALL761"/>
      <c r="ALM761"/>
      <c r="ALN761"/>
      <c r="ALO761"/>
      <c r="ALP761"/>
      <c r="ALQ761"/>
      <c r="ALR761"/>
      <c r="ALS761"/>
      <c r="ALT761"/>
      <c r="ALU761"/>
      <c r="ALV761"/>
      <c r="ALW761"/>
      <c r="ALX761"/>
      <c r="ALY761"/>
      <c r="ALZ761"/>
      <c r="AMA761"/>
      <c r="AMB761"/>
      <c r="AMC761"/>
      <c r="AMD761"/>
      <c r="AME761"/>
      <c r="AMF761"/>
      <c r="AMG761"/>
      <c r="AMH761"/>
      <c r="AMI761"/>
      <c r="AMJ761"/>
    </row>
    <row r="762" spans="1:1024" ht="20" customHeight="1" x14ac:dyDescent="0.2">
      <c r="A762"/>
      <c r="B762"/>
      <c r="C762"/>
      <c r="D762"/>
      <c r="E762" s="2"/>
      <c r="F762" s="2"/>
      <c r="G762" s="271"/>
      <c r="H762" s="240"/>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c r="IW762"/>
      <c r="IX762"/>
      <c r="IY762"/>
      <c r="IZ762"/>
      <c r="JA762"/>
      <c r="JB762"/>
      <c r="JC762"/>
      <c r="JD762"/>
      <c r="JE762"/>
      <c r="JF762"/>
      <c r="JG762"/>
      <c r="JH762"/>
      <c r="JI762"/>
      <c r="JJ762"/>
      <c r="JK762"/>
      <c r="JL762"/>
      <c r="JM762"/>
      <c r="JN762"/>
      <c r="JO762"/>
      <c r="JP762"/>
      <c r="JQ762"/>
      <c r="JR762"/>
      <c r="JS762"/>
      <c r="JT762"/>
      <c r="JU762"/>
      <c r="JV762"/>
      <c r="JW762"/>
      <c r="JX762"/>
      <c r="JY762"/>
      <c r="JZ762"/>
      <c r="KA762"/>
      <c r="KB762"/>
      <c r="KC762"/>
      <c r="KD762"/>
      <c r="KE762"/>
      <c r="KF762"/>
      <c r="KG762"/>
      <c r="KH762"/>
      <c r="KI762"/>
      <c r="KJ762"/>
      <c r="KK762"/>
      <c r="KL762"/>
      <c r="KM762"/>
      <c r="KN762"/>
      <c r="KO762"/>
      <c r="KP762"/>
      <c r="KQ762"/>
      <c r="KR762"/>
      <c r="KS762"/>
      <c r="KT762"/>
      <c r="KU762"/>
      <c r="KV762"/>
      <c r="KW762"/>
      <c r="KX762"/>
      <c r="KY762"/>
      <c r="KZ762"/>
      <c r="LA762"/>
      <c r="LB762"/>
      <c r="LC762"/>
      <c r="LD762"/>
      <c r="LE762"/>
      <c r="LF762"/>
      <c r="LG762"/>
      <c r="LH762"/>
      <c r="LI762"/>
      <c r="LJ762"/>
      <c r="LK762"/>
      <c r="LL762"/>
      <c r="LM762"/>
      <c r="LN762"/>
      <c r="LO762"/>
      <c r="LP762"/>
      <c r="LQ762"/>
      <c r="LR762"/>
      <c r="LS762"/>
      <c r="LT762"/>
      <c r="LU762"/>
      <c r="LV762"/>
      <c r="LW762"/>
      <c r="LX762"/>
      <c r="LY762"/>
      <c r="LZ762"/>
      <c r="MA762"/>
      <c r="MB762"/>
      <c r="MC762"/>
      <c r="MD762"/>
      <c r="ME762"/>
      <c r="MF762"/>
      <c r="MG762"/>
      <c r="MH762"/>
      <c r="MI762"/>
      <c r="MJ762"/>
      <c r="MK762"/>
      <c r="ML762"/>
      <c r="MM762"/>
      <c r="MN762"/>
      <c r="MO762"/>
      <c r="MP762"/>
      <c r="MQ762"/>
      <c r="MR762"/>
      <c r="MS762"/>
      <c r="MT762"/>
      <c r="MU762"/>
      <c r="MV762"/>
      <c r="MW762"/>
      <c r="MX762"/>
      <c r="MY762"/>
      <c r="MZ762"/>
      <c r="NA762"/>
      <c r="NB762"/>
      <c r="NC762"/>
      <c r="ND762"/>
      <c r="NE762"/>
      <c r="NF762"/>
      <c r="NG762"/>
      <c r="NH762"/>
      <c r="NI762"/>
      <c r="NJ762"/>
      <c r="NK762"/>
      <c r="NL762"/>
      <c r="NM762"/>
      <c r="NN762"/>
      <c r="NO762"/>
      <c r="NP762"/>
      <c r="NQ762"/>
      <c r="NR762"/>
      <c r="NS762"/>
      <c r="NT762"/>
      <c r="NU762"/>
      <c r="NV762"/>
      <c r="NW762"/>
      <c r="NX762"/>
      <c r="NY762"/>
      <c r="NZ762"/>
      <c r="OA762"/>
      <c r="OB762"/>
      <c r="OC762"/>
      <c r="OD762"/>
      <c r="OE762"/>
      <c r="OF762"/>
      <c r="OG762"/>
      <c r="OH762"/>
      <c r="OI762"/>
      <c r="OJ762"/>
      <c r="OK762"/>
      <c r="OL762"/>
      <c r="OM762"/>
      <c r="ON762"/>
      <c r="OO762"/>
      <c r="OP762"/>
      <c r="OQ762"/>
      <c r="OR762"/>
      <c r="OS762"/>
      <c r="OT762"/>
      <c r="OU762"/>
      <c r="OV762"/>
      <c r="OW762"/>
      <c r="OX762"/>
      <c r="OY762"/>
      <c r="OZ762"/>
      <c r="PA762"/>
      <c r="PB762"/>
      <c r="PC762"/>
      <c r="PD762"/>
      <c r="PE762"/>
      <c r="PF762"/>
      <c r="PG762"/>
      <c r="PH762"/>
      <c r="PI762"/>
      <c r="PJ762"/>
      <c r="PK762"/>
      <c r="PL762"/>
      <c r="PM762"/>
      <c r="PN762"/>
      <c r="PO762"/>
      <c r="PP762"/>
      <c r="PQ762"/>
      <c r="PR762"/>
      <c r="PS762"/>
      <c r="PT762"/>
      <c r="PU762"/>
      <c r="PV762"/>
      <c r="PW762"/>
      <c r="PX762"/>
      <c r="PY762"/>
      <c r="PZ762"/>
      <c r="QA762"/>
      <c r="QB762"/>
      <c r="QC762"/>
      <c r="QD762"/>
      <c r="QE762"/>
      <c r="QF762"/>
      <c r="QG762"/>
      <c r="QH762"/>
      <c r="QI762"/>
      <c r="QJ762"/>
      <c r="QK762"/>
      <c r="QL762"/>
      <c r="QM762"/>
      <c r="QN762"/>
      <c r="QO762"/>
      <c r="QP762"/>
      <c r="QQ762"/>
      <c r="QR762"/>
      <c r="QS762"/>
      <c r="QT762"/>
      <c r="QU762"/>
      <c r="QV762"/>
      <c r="QW762"/>
      <c r="QX762"/>
      <c r="QY762"/>
      <c r="QZ762"/>
      <c r="RA762"/>
      <c r="RB762"/>
      <c r="RC762"/>
      <c r="RD762"/>
      <c r="RE762"/>
      <c r="RF762"/>
      <c r="RG762"/>
      <c r="RH762"/>
      <c r="RI762"/>
      <c r="RJ762"/>
      <c r="RK762"/>
      <c r="RL762"/>
      <c r="RM762"/>
      <c r="RN762"/>
      <c r="RO762"/>
      <c r="RP762"/>
      <c r="RQ762"/>
      <c r="RR762"/>
      <c r="RS762"/>
      <c r="RT762"/>
      <c r="RU762"/>
      <c r="RV762"/>
      <c r="RW762"/>
      <c r="RX762"/>
      <c r="RY762"/>
      <c r="RZ762"/>
      <c r="SA762"/>
      <c r="SB762"/>
      <c r="SC762"/>
      <c r="SD762"/>
      <c r="SE762"/>
      <c r="SF762"/>
      <c r="SG762"/>
      <c r="SH762"/>
      <c r="SI762"/>
      <c r="SJ762"/>
      <c r="SK762"/>
      <c r="SL762"/>
      <c r="SM762"/>
      <c r="SN762"/>
      <c r="SO762"/>
      <c r="SP762"/>
      <c r="SQ762"/>
      <c r="SR762"/>
      <c r="SS762"/>
      <c r="ST762"/>
      <c r="SU762"/>
      <c r="SV762"/>
      <c r="SW762"/>
      <c r="SX762"/>
      <c r="SY762"/>
      <c r="SZ762"/>
      <c r="TA762"/>
      <c r="TB762"/>
      <c r="TC762"/>
      <c r="TD762"/>
      <c r="TE762"/>
      <c r="TF762"/>
      <c r="TG762"/>
      <c r="TH762"/>
      <c r="TI762"/>
      <c r="TJ762"/>
      <c r="TK762"/>
      <c r="TL762"/>
      <c r="TM762"/>
      <c r="TN762"/>
      <c r="TO762"/>
      <c r="TP762"/>
      <c r="TQ762"/>
      <c r="TR762"/>
      <c r="TS762"/>
      <c r="TT762"/>
      <c r="TU762"/>
      <c r="TV762"/>
      <c r="TW762"/>
      <c r="TX762"/>
      <c r="TY762"/>
      <c r="TZ762"/>
      <c r="UA762"/>
      <c r="UB762"/>
      <c r="UC762"/>
      <c r="UD762"/>
      <c r="UE762"/>
      <c r="UF762"/>
      <c r="UG762"/>
      <c r="UH762"/>
      <c r="UI762"/>
      <c r="UJ762"/>
      <c r="UK762"/>
      <c r="UL762"/>
      <c r="UM762"/>
      <c r="UN762"/>
      <c r="UO762"/>
      <c r="UP762"/>
      <c r="UQ762"/>
      <c r="UR762"/>
      <c r="US762"/>
      <c r="UT762"/>
      <c r="UU762"/>
      <c r="UV762"/>
      <c r="UW762"/>
      <c r="UX762"/>
      <c r="UY762"/>
      <c r="UZ762"/>
      <c r="VA762"/>
      <c r="VB762"/>
      <c r="VC762"/>
      <c r="VD762"/>
      <c r="VE762"/>
      <c r="VF762"/>
      <c r="VG762"/>
      <c r="VH762"/>
      <c r="VI762"/>
      <c r="VJ762"/>
      <c r="VK762"/>
      <c r="VL762"/>
      <c r="VM762"/>
      <c r="VN762"/>
      <c r="VO762"/>
      <c r="VP762"/>
      <c r="VQ762"/>
      <c r="VR762"/>
      <c r="VS762"/>
      <c r="VT762"/>
      <c r="VU762"/>
      <c r="VV762"/>
      <c r="VW762"/>
      <c r="VX762"/>
      <c r="VY762"/>
      <c r="VZ762"/>
      <c r="WA762"/>
      <c r="WB762"/>
      <c r="WC762"/>
      <c r="WD762"/>
      <c r="WE762"/>
      <c r="WF762"/>
      <c r="WG762"/>
      <c r="WH762"/>
      <c r="WI762"/>
      <c r="WJ762"/>
      <c r="WK762"/>
      <c r="WL762"/>
      <c r="WM762"/>
      <c r="WN762"/>
      <c r="WO762"/>
      <c r="WP762"/>
      <c r="WQ762"/>
      <c r="WR762"/>
      <c r="WS762"/>
      <c r="WT762"/>
      <c r="WU762"/>
      <c r="WV762"/>
      <c r="WW762"/>
      <c r="WX762"/>
      <c r="WY762"/>
      <c r="WZ762"/>
      <c r="XA762"/>
      <c r="XB762"/>
      <c r="XC762"/>
      <c r="XD762"/>
      <c r="XE762"/>
      <c r="XF762"/>
      <c r="XG762"/>
      <c r="XH762"/>
      <c r="XI762"/>
      <c r="XJ762"/>
      <c r="XK762"/>
      <c r="XL762"/>
      <c r="XM762"/>
      <c r="XN762"/>
      <c r="XO762"/>
      <c r="XP762"/>
      <c r="XQ762"/>
      <c r="XR762"/>
      <c r="XS762"/>
      <c r="XT762"/>
      <c r="XU762"/>
      <c r="XV762"/>
      <c r="XW762"/>
      <c r="XX762"/>
      <c r="XY762"/>
      <c r="XZ762"/>
      <c r="YA762"/>
      <c r="YB762"/>
      <c r="YC762"/>
      <c r="YD762"/>
      <c r="YE762"/>
      <c r="YF762"/>
      <c r="YG762"/>
      <c r="YH762"/>
      <c r="YI762"/>
      <c r="YJ762"/>
      <c r="YK762"/>
      <c r="YL762"/>
      <c r="YM762"/>
      <c r="YN762"/>
      <c r="YO762"/>
      <c r="YP762"/>
      <c r="YQ762"/>
      <c r="YR762"/>
      <c r="YS762"/>
      <c r="YT762"/>
      <c r="YU762"/>
      <c r="YV762"/>
      <c r="YW762"/>
      <c r="YX762"/>
      <c r="YY762"/>
      <c r="YZ762"/>
      <c r="ZA762"/>
      <c r="ZB762"/>
      <c r="ZC762"/>
      <c r="ZD762"/>
      <c r="ZE762"/>
      <c r="ZF762"/>
      <c r="ZG762"/>
      <c r="ZH762"/>
      <c r="ZI762"/>
      <c r="ZJ762"/>
      <c r="ZK762"/>
      <c r="ZL762"/>
      <c r="ZM762"/>
      <c r="ZN762"/>
      <c r="ZO762"/>
      <c r="ZP762"/>
      <c r="ZQ762"/>
      <c r="ZR762"/>
      <c r="ZS762"/>
      <c r="ZT762"/>
      <c r="ZU762"/>
      <c r="ZV762"/>
      <c r="ZW762"/>
      <c r="ZX762"/>
      <c r="ZY762"/>
      <c r="ZZ762"/>
      <c r="AAA762"/>
      <c r="AAB762"/>
      <c r="AAC762"/>
      <c r="AAD762"/>
      <c r="AAE762"/>
      <c r="AAF762"/>
      <c r="AAG762"/>
      <c r="AAH762"/>
      <c r="AAI762"/>
      <c r="AAJ762"/>
      <c r="AAK762"/>
      <c r="AAL762"/>
      <c r="AAM762"/>
      <c r="AAN762"/>
      <c r="AAO762"/>
      <c r="AAP762"/>
      <c r="AAQ762"/>
      <c r="AAR762"/>
      <c r="AAS762"/>
      <c r="AAT762"/>
      <c r="AAU762"/>
      <c r="AAV762"/>
      <c r="AAW762"/>
      <c r="AAX762"/>
      <c r="AAY762"/>
      <c r="AAZ762"/>
      <c r="ABA762"/>
      <c r="ABB762"/>
      <c r="ABC762"/>
      <c r="ABD762"/>
      <c r="ABE762"/>
      <c r="ABF762"/>
      <c r="ABG762"/>
      <c r="ABH762"/>
      <c r="ABI762"/>
      <c r="ABJ762"/>
      <c r="ABK762"/>
      <c r="ABL762"/>
      <c r="ABM762"/>
      <c r="ABN762"/>
      <c r="ABO762"/>
      <c r="ABP762"/>
      <c r="ABQ762"/>
      <c r="ABR762"/>
      <c r="ABS762"/>
      <c r="ABT762"/>
      <c r="ABU762"/>
      <c r="ABV762"/>
      <c r="ABW762"/>
      <c r="ABX762"/>
      <c r="ABY762"/>
      <c r="ABZ762"/>
      <c r="ACA762"/>
      <c r="ACB762"/>
      <c r="ACC762"/>
      <c r="ACD762"/>
      <c r="ACE762"/>
      <c r="ACF762"/>
      <c r="ACG762"/>
      <c r="ACH762"/>
      <c r="ACI762"/>
      <c r="ACJ762"/>
      <c r="ACK762"/>
      <c r="ACL762"/>
      <c r="ACM762"/>
      <c r="ACN762"/>
      <c r="ACO762"/>
      <c r="ACP762"/>
      <c r="ACQ762"/>
      <c r="ACR762"/>
      <c r="ACS762"/>
      <c r="ACT762"/>
      <c r="ACU762"/>
      <c r="ACV762"/>
      <c r="ACW762"/>
      <c r="ACX762"/>
      <c r="ACY762"/>
      <c r="ACZ762"/>
      <c r="ADA762"/>
      <c r="ADB762"/>
      <c r="ADC762"/>
      <c r="ADD762"/>
      <c r="ADE762"/>
      <c r="ADF762"/>
      <c r="ADG762"/>
      <c r="ADH762"/>
      <c r="ADI762"/>
      <c r="ADJ762"/>
      <c r="ADK762"/>
      <c r="ADL762"/>
      <c r="ADM762"/>
      <c r="ADN762"/>
      <c r="ADO762"/>
      <c r="ADP762"/>
      <c r="ADQ762"/>
      <c r="ADR762"/>
      <c r="ADS762"/>
      <c r="ADT762"/>
      <c r="ADU762"/>
      <c r="ADV762"/>
      <c r="ADW762"/>
      <c r="ADX762"/>
      <c r="ADY762"/>
      <c r="ADZ762"/>
      <c r="AEA762"/>
      <c r="AEB762"/>
      <c r="AEC762"/>
      <c r="AED762"/>
      <c r="AEE762"/>
      <c r="AEF762"/>
      <c r="AEG762"/>
      <c r="AEH762"/>
      <c r="AEI762"/>
      <c r="AEJ762"/>
      <c r="AEK762"/>
      <c r="AEL762"/>
      <c r="AEM762"/>
      <c r="AEN762"/>
      <c r="AEO762"/>
      <c r="AEP762"/>
      <c r="AEQ762"/>
      <c r="AER762"/>
      <c r="AES762"/>
      <c r="AET762"/>
      <c r="AEU762"/>
      <c r="AEV762"/>
      <c r="AEW762"/>
      <c r="AEX762"/>
      <c r="AEY762"/>
      <c r="AEZ762"/>
      <c r="AFA762"/>
      <c r="AFB762"/>
      <c r="AFC762"/>
      <c r="AFD762"/>
      <c r="AFE762"/>
      <c r="AFF762"/>
      <c r="AFG762"/>
      <c r="AFH762"/>
      <c r="AFI762"/>
      <c r="AFJ762"/>
      <c r="AFK762"/>
      <c r="AFL762"/>
      <c r="AFM762"/>
      <c r="AFN762"/>
      <c r="AFO762"/>
      <c r="AFP762"/>
      <c r="AFQ762"/>
      <c r="AFR762"/>
      <c r="AFS762"/>
      <c r="AFT762"/>
      <c r="AFU762"/>
      <c r="AFV762"/>
      <c r="AFW762"/>
      <c r="AFX762"/>
      <c r="AFY762"/>
      <c r="AFZ762"/>
      <c r="AGA762"/>
      <c r="AGB762"/>
      <c r="AGC762"/>
      <c r="AGD762"/>
      <c r="AGE762"/>
      <c r="AGF762"/>
      <c r="AGG762"/>
      <c r="AGH762"/>
      <c r="AGI762"/>
      <c r="AGJ762"/>
      <c r="AGK762"/>
      <c r="AGL762"/>
      <c r="AGM762"/>
      <c r="AGN762"/>
      <c r="AGO762"/>
      <c r="AGP762"/>
      <c r="AGQ762"/>
      <c r="AGR762"/>
      <c r="AGS762"/>
      <c r="AGT762"/>
      <c r="AGU762"/>
      <c r="AGV762"/>
      <c r="AGW762"/>
      <c r="AGX762"/>
      <c r="AGY762"/>
      <c r="AGZ762"/>
      <c r="AHA762"/>
      <c r="AHB762"/>
      <c r="AHC762"/>
      <c r="AHD762"/>
      <c r="AHE762"/>
      <c r="AHF762"/>
      <c r="AHG762"/>
      <c r="AHH762"/>
      <c r="AHI762"/>
      <c r="AHJ762"/>
      <c r="AHK762"/>
      <c r="AHL762"/>
      <c r="AHM762"/>
      <c r="AHN762"/>
      <c r="AHO762"/>
      <c r="AHP762"/>
      <c r="AHQ762"/>
      <c r="AHR762"/>
      <c r="AHS762"/>
      <c r="AHT762"/>
      <c r="AHU762"/>
      <c r="AHV762"/>
      <c r="AHW762"/>
      <c r="AHX762"/>
      <c r="AHY762"/>
      <c r="AHZ762"/>
      <c r="AIA762"/>
      <c r="AIB762"/>
      <c r="AIC762"/>
      <c r="AID762"/>
      <c r="AIE762"/>
      <c r="AIF762"/>
      <c r="AIG762"/>
      <c r="AIH762"/>
      <c r="AII762"/>
      <c r="AIJ762"/>
      <c r="AIK762"/>
      <c r="AIL762"/>
      <c r="AIM762"/>
      <c r="AIN762"/>
      <c r="AIO762"/>
      <c r="AIP762"/>
      <c r="AIQ762"/>
      <c r="AIR762"/>
      <c r="AIS762"/>
      <c r="AIT762"/>
      <c r="AIU762"/>
      <c r="AIV762"/>
      <c r="AIW762"/>
      <c r="AIX762"/>
      <c r="AIY762"/>
      <c r="AIZ762"/>
      <c r="AJA762"/>
      <c r="AJB762"/>
      <c r="AJC762"/>
      <c r="AJD762"/>
      <c r="AJE762"/>
      <c r="AJF762"/>
      <c r="AJG762"/>
      <c r="AJH762"/>
      <c r="AJI762"/>
      <c r="AJJ762"/>
      <c r="AJK762"/>
      <c r="AJL762"/>
      <c r="AJM762"/>
      <c r="AJN762"/>
      <c r="AJO762"/>
      <c r="AJP762"/>
      <c r="AJQ762"/>
      <c r="AJR762"/>
      <c r="AJS762"/>
      <c r="AJT762"/>
      <c r="AJU762"/>
      <c r="AJV762"/>
      <c r="AJW762"/>
      <c r="AJX762"/>
      <c r="AJY762"/>
      <c r="AJZ762"/>
      <c r="AKA762"/>
      <c r="AKB762"/>
      <c r="AKC762"/>
      <c r="AKD762"/>
      <c r="AKE762"/>
      <c r="AKF762"/>
      <c r="AKG762"/>
      <c r="AKH762"/>
      <c r="AKI762"/>
      <c r="AKJ762"/>
      <c r="AKK762"/>
      <c r="AKL762"/>
      <c r="AKM762"/>
      <c r="AKN762"/>
      <c r="AKO762"/>
      <c r="AKP762"/>
      <c r="AKQ762"/>
      <c r="AKR762"/>
      <c r="AKS762"/>
      <c r="AKT762"/>
      <c r="AKU762"/>
      <c r="AKV762"/>
      <c r="AKW762"/>
      <c r="AKX762"/>
      <c r="AKY762"/>
      <c r="AKZ762"/>
      <c r="ALA762"/>
      <c r="ALB762"/>
      <c r="ALC762"/>
      <c r="ALD762"/>
      <c r="ALE762"/>
      <c r="ALF762"/>
      <c r="ALG762"/>
      <c r="ALH762"/>
      <c r="ALI762"/>
      <c r="ALJ762"/>
      <c r="ALK762"/>
      <c r="ALL762"/>
      <c r="ALM762"/>
      <c r="ALN762"/>
      <c r="ALO762"/>
      <c r="ALP762"/>
      <c r="ALQ762"/>
      <c r="ALR762"/>
      <c r="ALS762"/>
      <c r="ALT762"/>
      <c r="ALU762"/>
      <c r="ALV762"/>
      <c r="ALW762"/>
      <c r="ALX762"/>
      <c r="ALY762"/>
      <c r="ALZ762"/>
      <c r="AMA762"/>
      <c r="AMB762"/>
      <c r="AMC762"/>
      <c r="AMD762"/>
      <c r="AME762"/>
      <c r="AMF762"/>
      <c r="AMG762"/>
      <c r="AMH762"/>
      <c r="AMI762"/>
      <c r="AMJ762"/>
    </row>
    <row r="763" spans="1:1024" ht="20" customHeight="1" x14ac:dyDescent="0.2">
      <c r="A763"/>
      <c r="B763"/>
      <c r="C763"/>
      <c r="D763"/>
      <c r="E763" s="2"/>
      <c r="F763" s="2"/>
      <c r="G763" s="271"/>
      <c r="H763" s="240"/>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c r="IW763"/>
      <c r="IX763"/>
      <c r="IY763"/>
      <c r="IZ763"/>
      <c r="JA763"/>
      <c r="JB763"/>
      <c r="JC763"/>
      <c r="JD763"/>
      <c r="JE763"/>
      <c r="JF763"/>
      <c r="JG763"/>
      <c r="JH763"/>
      <c r="JI763"/>
      <c r="JJ763"/>
      <c r="JK763"/>
      <c r="JL763"/>
      <c r="JM763"/>
      <c r="JN763"/>
      <c r="JO763"/>
      <c r="JP763"/>
      <c r="JQ763"/>
      <c r="JR763"/>
      <c r="JS763"/>
      <c r="JT763"/>
      <c r="JU763"/>
      <c r="JV763"/>
      <c r="JW763"/>
      <c r="JX763"/>
      <c r="JY763"/>
      <c r="JZ763"/>
      <c r="KA763"/>
      <c r="KB763"/>
      <c r="KC763"/>
      <c r="KD763"/>
      <c r="KE763"/>
      <c r="KF763"/>
      <c r="KG763"/>
      <c r="KH763"/>
      <c r="KI763"/>
      <c r="KJ763"/>
      <c r="KK763"/>
      <c r="KL763"/>
      <c r="KM763"/>
      <c r="KN763"/>
      <c r="KO763"/>
      <c r="KP763"/>
      <c r="KQ763"/>
      <c r="KR763"/>
      <c r="KS763"/>
      <c r="KT763"/>
      <c r="KU763"/>
      <c r="KV763"/>
      <c r="KW763"/>
      <c r="KX763"/>
      <c r="KY763"/>
      <c r="KZ763"/>
      <c r="LA763"/>
      <c r="LB763"/>
      <c r="LC763"/>
      <c r="LD763"/>
      <c r="LE763"/>
      <c r="LF763"/>
      <c r="LG763"/>
      <c r="LH763"/>
      <c r="LI763"/>
      <c r="LJ763"/>
      <c r="LK763"/>
      <c r="LL763"/>
      <c r="LM763"/>
      <c r="LN763"/>
      <c r="LO763"/>
      <c r="LP763"/>
      <c r="LQ763"/>
      <c r="LR763"/>
      <c r="LS763"/>
      <c r="LT763"/>
      <c r="LU763"/>
      <c r="LV763"/>
      <c r="LW763"/>
      <c r="LX763"/>
      <c r="LY763"/>
      <c r="LZ763"/>
      <c r="MA763"/>
      <c r="MB763"/>
      <c r="MC763"/>
      <c r="MD763"/>
      <c r="ME763"/>
      <c r="MF763"/>
      <c r="MG763"/>
      <c r="MH763"/>
      <c r="MI763"/>
      <c r="MJ763"/>
      <c r="MK763"/>
      <c r="ML763"/>
      <c r="MM763"/>
      <c r="MN763"/>
      <c r="MO763"/>
      <c r="MP763"/>
      <c r="MQ763"/>
      <c r="MR763"/>
      <c r="MS763"/>
      <c r="MT763"/>
      <c r="MU763"/>
      <c r="MV763"/>
      <c r="MW763"/>
      <c r="MX763"/>
      <c r="MY763"/>
      <c r="MZ763"/>
      <c r="NA763"/>
      <c r="NB763"/>
      <c r="NC763"/>
      <c r="ND763"/>
      <c r="NE763"/>
      <c r="NF763"/>
      <c r="NG763"/>
      <c r="NH763"/>
      <c r="NI763"/>
      <c r="NJ763"/>
      <c r="NK763"/>
      <c r="NL763"/>
      <c r="NM763"/>
      <c r="NN763"/>
      <c r="NO763"/>
      <c r="NP763"/>
      <c r="NQ763"/>
      <c r="NR763"/>
      <c r="NS763"/>
      <c r="NT763"/>
      <c r="NU763"/>
      <c r="NV763"/>
      <c r="NW763"/>
      <c r="NX763"/>
      <c r="NY763"/>
      <c r="NZ763"/>
      <c r="OA763"/>
      <c r="OB763"/>
      <c r="OC763"/>
      <c r="OD763"/>
      <c r="OE763"/>
      <c r="OF763"/>
      <c r="OG763"/>
      <c r="OH763"/>
      <c r="OI763"/>
      <c r="OJ763"/>
      <c r="OK763"/>
      <c r="OL763"/>
      <c r="OM763"/>
      <c r="ON763"/>
      <c r="OO763"/>
      <c r="OP763"/>
      <c r="OQ763"/>
      <c r="OR763"/>
      <c r="OS763"/>
      <c r="OT763"/>
      <c r="OU763"/>
      <c r="OV763"/>
      <c r="OW763"/>
      <c r="OX763"/>
      <c r="OY763"/>
      <c r="OZ763"/>
      <c r="PA763"/>
      <c r="PB763"/>
      <c r="PC763"/>
      <c r="PD763"/>
      <c r="PE763"/>
      <c r="PF763"/>
      <c r="PG763"/>
      <c r="PH763"/>
      <c r="PI763"/>
      <c r="PJ763"/>
      <c r="PK763"/>
      <c r="PL763"/>
      <c r="PM763"/>
      <c r="PN763"/>
      <c r="PO763"/>
      <c r="PP763"/>
      <c r="PQ763"/>
      <c r="PR763"/>
      <c r="PS763"/>
      <c r="PT763"/>
      <c r="PU763"/>
      <c r="PV763"/>
      <c r="PW763"/>
      <c r="PX763"/>
      <c r="PY763"/>
      <c r="PZ763"/>
      <c r="QA763"/>
      <c r="QB763"/>
      <c r="QC763"/>
      <c r="QD763"/>
      <c r="QE763"/>
      <c r="QF763"/>
      <c r="QG763"/>
      <c r="QH763"/>
      <c r="QI763"/>
      <c r="QJ763"/>
      <c r="QK763"/>
      <c r="QL763"/>
      <c r="QM763"/>
      <c r="QN763"/>
      <c r="QO763"/>
      <c r="QP763"/>
      <c r="QQ763"/>
      <c r="QR763"/>
      <c r="QS763"/>
      <c r="QT763"/>
      <c r="QU763"/>
      <c r="QV763"/>
      <c r="QW763"/>
      <c r="QX763"/>
      <c r="QY763"/>
      <c r="QZ763"/>
      <c r="RA763"/>
      <c r="RB763"/>
      <c r="RC763"/>
      <c r="RD763"/>
      <c r="RE763"/>
      <c r="RF763"/>
      <c r="RG763"/>
      <c r="RH763"/>
      <c r="RI763"/>
      <c r="RJ763"/>
      <c r="RK763"/>
      <c r="RL763"/>
      <c r="RM763"/>
      <c r="RN763"/>
      <c r="RO763"/>
      <c r="RP763"/>
      <c r="RQ763"/>
      <c r="RR763"/>
      <c r="RS763"/>
      <c r="RT763"/>
      <c r="RU763"/>
      <c r="RV763"/>
      <c r="RW763"/>
      <c r="RX763"/>
      <c r="RY763"/>
      <c r="RZ763"/>
      <c r="SA763"/>
      <c r="SB763"/>
      <c r="SC763"/>
      <c r="SD763"/>
      <c r="SE763"/>
      <c r="SF763"/>
      <c r="SG763"/>
      <c r="SH763"/>
      <c r="SI763"/>
      <c r="SJ763"/>
      <c r="SK763"/>
      <c r="SL763"/>
      <c r="SM763"/>
      <c r="SN763"/>
      <c r="SO763"/>
      <c r="SP763"/>
      <c r="SQ763"/>
      <c r="SR763"/>
      <c r="SS763"/>
      <c r="ST763"/>
      <c r="SU763"/>
      <c r="SV763"/>
      <c r="SW763"/>
      <c r="SX763"/>
      <c r="SY763"/>
      <c r="SZ763"/>
      <c r="TA763"/>
      <c r="TB763"/>
      <c r="TC763"/>
      <c r="TD763"/>
      <c r="TE763"/>
      <c r="TF763"/>
      <c r="TG763"/>
      <c r="TH763"/>
      <c r="TI763"/>
      <c r="TJ763"/>
      <c r="TK763"/>
      <c r="TL763"/>
      <c r="TM763"/>
      <c r="TN763"/>
      <c r="TO763"/>
      <c r="TP763"/>
      <c r="TQ763"/>
      <c r="TR763"/>
      <c r="TS763"/>
      <c r="TT763"/>
      <c r="TU763"/>
      <c r="TV763"/>
      <c r="TW763"/>
      <c r="TX763"/>
      <c r="TY763"/>
      <c r="TZ763"/>
      <c r="UA763"/>
      <c r="UB763"/>
      <c r="UC763"/>
      <c r="UD763"/>
      <c r="UE763"/>
      <c r="UF763"/>
      <c r="UG763"/>
      <c r="UH763"/>
      <c r="UI763"/>
      <c r="UJ763"/>
      <c r="UK763"/>
      <c r="UL763"/>
      <c r="UM763"/>
      <c r="UN763"/>
      <c r="UO763"/>
      <c r="UP763"/>
      <c r="UQ763"/>
      <c r="UR763"/>
      <c r="US763"/>
      <c r="UT763"/>
      <c r="UU763"/>
      <c r="UV763"/>
      <c r="UW763"/>
      <c r="UX763"/>
      <c r="UY763"/>
      <c r="UZ763"/>
      <c r="VA763"/>
      <c r="VB763"/>
      <c r="VC763"/>
      <c r="VD763"/>
      <c r="VE763"/>
      <c r="VF763"/>
      <c r="VG763"/>
      <c r="VH763"/>
      <c r="VI763"/>
      <c r="VJ763"/>
      <c r="VK763"/>
      <c r="VL763"/>
      <c r="VM763"/>
      <c r="VN763"/>
      <c r="VO763"/>
      <c r="VP763"/>
      <c r="VQ763"/>
      <c r="VR763"/>
      <c r="VS763"/>
      <c r="VT763"/>
      <c r="VU763"/>
      <c r="VV763"/>
      <c r="VW763"/>
      <c r="VX763"/>
      <c r="VY763"/>
      <c r="VZ763"/>
      <c r="WA763"/>
      <c r="WB763"/>
      <c r="WC763"/>
      <c r="WD763"/>
      <c r="WE763"/>
      <c r="WF763"/>
      <c r="WG763"/>
      <c r="WH763"/>
      <c r="WI763"/>
      <c r="WJ763"/>
      <c r="WK763"/>
      <c r="WL763"/>
      <c r="WM763"/>
      <c r="WN763"/>
      <c r="WO763"/>
      <c r="WP763"/>
      <c r="WQ763"/>
      <c r="WR763"/>
      <c r="WS763"/>
      <c r="WT763"/>
      <c r="WU763"/>
      <c r="WV763"/>
      <c r="WW763"/>
      <c r="WX763"/>
      <c r="WY763"/>
      <c r="WZ763"/>
      <c r="XA763"/>
      <c r="XB763"/>
      <c r="XC763"/>
      <c r="XD763"/>
      <c r="XE763"/>
      <c r="XF763"/>
      <c r="XG763"/>
      <c r="XH763"/>
      <c r="XI763"/>
      <c r="XJ763"/>
      <c r="XK763"/>
      <c r="XL763"/>
      <c r="XM763"/>
      <c r="XN763"/>
      <c r="XO763"/>
      <c r="XP763"/>
      <c r="XQ763"/>
      <c r="XR763"/>
      <c r="XS763"/>
      <c r="XT763"/>
      <c r="XU763"/>
      <c r="XV763"/>
      <c r="XW763"/>
      <c r="XX763"/>
      <c r="XY763"/>
      <c r="XZ763"/>
      <c r="YA763"/>
      <c r="YB763"/>
      <c r="YC763"/>
      <c r="YD763"/>
      <c r="YE763"/>
      <c r="YF763"/>
      <c r="YG763"/>
      <c r="YH763"/>
      <c r="YI763"/>
      <c r="YJ763"/>
      <c r="YK763"/>
      <c r="YL763"/>
      <c r="YM763"/>
      <c r="YN763"/>
      <c r="YO763"/>
      <c r="YP763"/>
      <c r="YQ763"/>
      <c r="YR763"/>
      <c r="YS763"/>
      <c r="YT763"/>
      <c r="YU763"/>
      <c r="YV763"/>
      <c r="YW763"/>
      <c r="YX763"/>
      <c r="YY763"/>
      <c r="YZ763"/>
      <c r="ZA763"/>
      <c r="ZB763"/>
      <c r="ZC763"/>
      <c r="ZD763"/>
      <c r="ZE763"/>
      <c r="ZF763"/>
      <c r="ZG763"/>
      <c r="ZH763"/>
      <c r="ZI763"/>
      <c r="ZJ763"/>
      <c r="ZK763"/>
      <c r="ZL763"/>
      <c r="ZM763"/>
      <c r="ZN763"/>
      <c r="ZO763"/>
      <c r="ZP763"/>
      <c r="ZQ763"/>
      <c r="ZR763"/>
      <c r="ZS763"/>
      <c r="ZT763"/>
      <c r="ZU763"/>
      <c r="ZV763"/>
      <c r="ZW763"/>
      <c r="ZX763"/>
      <c r="ZY763"/>
      <c r="ZZ763"/>
      <c r="AAA763"/>
      <c r="AAB763"/>
      <c r="AAC763"/>
      <c r="AAD763"/>
      <c r="AAE763"/>
      <c r="AAF763"/>
      <c r="AAG763"/>
      <c r="AAH763"/>
      <c r="AAI763"/>
      <c r="AAJ763"/>
      <c r="AAK763"/>
      <c r="AAL763"/>
      <c r="AAM763"/>
      <c r="AAN763"/>
      <c r="AAO763"/>
      <c r="AAP763"/>
      <c r="AAQ763"/>
      <c r="AAR763"/>
      <c r="AAS763"/>
      <c r="AAT763"/>
      <c r="AAU763"/>
      <c r="AAV763"/>
      <c r="AAW763"/>
      <c r="AAX763"/>
      <c r="AAY763"/>
      <c r="AAZ763"/>
      <c r="ABA763"/>
      <c r="ABB763"/>
      <c r="ABC763"/>
      <c r="ABD763"/>
      <c r="ABE763"/>
      <c r="ABF763"/>
      <c r="ABG763"/>
      <c r="ABH763"/>
      <c r="ABI763"/>
      <c r="ABJ763"/>
      <c r="ABK763"/>
      <c r="ABL763"/>
      <c r="ABM763"/>
      <c r="ABN763"/>
      <c r="ABO763"/>
      <c r="ABP763"/>
      <c r="ABQ763"/>
      <c r="ABR763"/>
      <c r="ABS763"/>
      <c r="ABT763"/>
      <c r="ABU763"/>
      <c r="ABV763"/>
      <c r="ABW763"/>
      <c r="ABX763"/>
      <c r="ABY763"/>
      <c r="ABZ763"/>
      <c r="ACA763"/>
      <c r="ACB763"/>
      <c r="ACC763"/>
      <c r="ACD763"/>
      <c r="ACE763"/>
      <c r="ACF763"/>
      <c r="ACG763"/>
      <c r="ACH763"/>
      <c r="ACI763"/>
      <c r="ACJ763"/>
      <c r="ACK763"/>
      <c r="ACL763"/>
      <c r="ACM763"/>
      <c r="ACN763"/>
      <c r="ACO763"/>
      <c r="ACP763"/>
      <c r="ACQ763"/>
      <c r="ACR763"/>
      <c r="ACS763"/>
      <c r="ACT763"/>
      <c r="ACU763"/>
      <c r="ACV763"/>
      <c r="ACW763"/>
      <c r="ACX763"/>
      <c r="ACY763"/>
      <c r="ACZ763"/>
      <c r="ADA763"/>
      <c r="ADB763"/>
      <c r="ADC763"/>
      <c r="ADD763"/>
      <c r="ADE763"/>
      <c r="ADF763"/>
      <c r="ADG763"/>
      <c r="ADH763"/>
      <c r="ADI763"/>
      <c r="ADJ763"/>
      <c r="ADK763"/>
      <c r="ADL763"/>
      <c r="ADM763"/>
      <c r="ADN763"/>
      <c r="ADO763"/>
      <c r="ADP763"/>
      <c r="ADQ763"/>
      <c r="ADR763"/>
      <c r="ADS763"/>
      <c r="ADT763"/>
      <c r="ADU763"/>
      <c r="ADV763"/>
      <c r="ADW763"/>
      <c r="ADX763"/>
      <c r="ADY763"/>
      <c r="ADZ763"/>
      <c r="AEA763"/>
      <c r="AEB763"/>
      <c r="AEC763"/>
      <c r="AED763"/>
      <c r="AEE763"/>
      <c r="AEF763"/>
      <c r="AEG763"/>
      <c r="AEH763"/>
      <c r="AEI763"/>
      <c r="AEJ763"/>
      <c r="AEK763"/>
      <c r="AEL763"/>
      <c r="AEM763"/>
      <c r="AEN763"/>
      <c r="AEO763"/>
      <c r="AEP763"/>
      <c r="AEQ763"/>
      <c r="AER763"/>
      <c r="AES763"/>
      <c r="AET763"/>
      <c r="AEU763"/>
      <c r="AEV763"/>
      <c r="AEW763"/>
      <c r="AEX763"/>
      <c r="AEY763"/>
      <c r="AEZ763"/>
      <c r="AFA763"/>
      <c r="AFB763"/>
      <c r="AFC763"/>
      <c r="AFD763"/>
      <c r="AFE763"/>
      <c r="AFF763"/>
      <c r="AFG763"/>
      <c r="AFH763"/>
      <c r="AFI763"/>
      <c r="AFJ763"/>
      <c r="AFK763"/>
      <c r="AFL763"/>
      <c r="AFM763"/>
      <c r="AFN763"/>
      <c r="AFO763"/>
      <c r="AFP763"/>
      <c r="AFQ763"/>
      <c r="AFR763"/>
      <c r="AFS763"/>
      <c r="AFT763"/>
      <c r="AFU763"/>
      <c r="AFV763"/>
      <c r="AFW763"/>
      <c r="AFX763"/>
      <c r="AFY763"/>
      <c r="AFZ763"/>
      <c r="AGA763"/>
      <c r="AGB763"/>
      <c r="AGC763"/>
      <c r="AGD763"/>
      <c r="AGE763"/>
      <c r="AGF763"/>
      <c r="AGG763"/>
      <c r="AGH763"/>
      <c r="AGI763"/>
      <c r="AGJ763"/>
      <c r="AGK763"/>
      <c r="AGL763"/>
      <c r="AGM763"/>
      <c r="AGN763"/>
      <c r="AGO763"/>
      <c r="AGP763"/>
      <c r="AGQ763"/>
      <c r="AGR763"/>
      <c r="AGS763"/>
      <c r="AGT763"/>
      <c r="AGU763"/>
      <c r="AGV763"/>
      <c r="AGW763"/>
      <c r="AGX763"/>
      <c r="AGY763"/>
      <c r="AGZ763"/>
      <c r="AHA763"/>
      <c r="AHB763"/>
      <c r="AHC763"/>
      <c r="AHD763"/>
      <c r="AHE763"/>
      <c r="AHF763"/>
      <c r="AHG763"/>
      <c r="AHH763"/>
      <c r="AHI763"/>
      <c r="AHJ763"/>
      <c r="AHK763"/>
      <c r="AHL763"/>
      <c r="AHM763"/>
      <c r="AHN763"/>
      <c r="AHO763"/>
      <c r="AHP763"/>
      <c r="AHQ763"/>
      <c r="AHR763"/>
      <c r="AHS763"/>
      <c r="AHT763"/>
      <c r="AHU763"/>
      <c r="AHV763"/>
      <c r="AHW763"/>
      <c r="AHX763"/>
      <c r="AHY763"/>
      <c r="AHZ763"/>
      <c r="AIA763"/>
      <c r="AIB763"/>
      <c r="AIC763"/>
      <c r="AID763"/>
      <c r="AIE763"/>
      <c r="AIF763"/>
      <c r="AIG763"/>
      <c r="AIH763"/>
      <c r="AII763"/>
      <c r="AIJ763"/>
      <c r="AIK763"/>
      <c r="AIL763"/>
      <c r="AIM763"/>
      <c r="AIN763"/>
      <c r="AIO763"/>
      <c r="AIP763"/>
      <c r="AIQ763"/>
      <c r="AIR763"/>
      <c r="AIS763"/>
      <c r="AIT763"/>
      <c r="AIU763"/>
      <c r="AIV763"/>
      <c r="AIW763"/>
      <c r="AIX763"/>
      <c r="AIY763"/>
      <c r="AIZ763"/>
      <c r="AJA763"/>
      <c r="AJB763"/>
      <c r="AJC763"/>
      <c r="AJD763"/>
      <c r="AJE763"/>
      <c r="AJF763"/>
      <c r="AJG763"/>
      <c r="AJH763"/>
      <c r="AJI763"/>
      <c r="AJJ763"/>
      <c r="AJK763"/>
      <c r="AJL763"/>
      <c r="AJM763"/>
      <c r="AJN763"/>
      <c r="AJO763"/>
      <c r="AJP763"/>
      <c r="AJQ763"/>
      <c r="AJR763"/>
      <c r="AJS763"/>
      <c r="AJT763"/>
      <c r="AJU763"/>
      <c r="AJV763"/>
      <c r="AJW763"/>
      <c r="AJX763"/>
      <c r="AJY763"/>
      <c r="AJZ763"/>
      <c r="AKA763"/>
      <c r="AKB763"/>
      <c r="AKC763"/>
      <c r="AKD763"/>
      <c r="AKE763"/>
      <c r="AKF763"/>
      <c r="AKG763"/>
      <c r="AKH763"/>
      <c r="AKI763"/>
      <c r="AKJ763"/>
      <c r="AKK763"/>
      <c r="AKL763"/>
      <c r="AKM763"/>
      <c r="AKN763"/>
      <c r="AKO763"/>
      <c r="AKP763"/>
      <c r="AKQ763"/>
      <c r="AKR763"/>
      <c r="AKS763"/>
      <c r="AKT763"/>
      <c r="AKU763"/>
      <c r="AKV763"/>
      <c r="AKW763"/>
      <c r="AKX763"/>
      <c r="AKY763"/>
      <c r="AKZ763"/>
      <c r="ALA763"/>
      <c r="ALB763"/>
      <c r="ALC763"/>
      <c r="ALD763"/>
      <c r="ALE763"/>
      <c r="ALF763"/>
      <c r="ALG763"/>
      <c r="ALH763"/>
      <c r="ALI763"/>
      <c r="ALJ763"/>
      <c r="ALK763"/>
      <c r="ALL763"/>
      <c r="ALM763"/>
      <c r="ALN763"/>
      <c r="ALO763"/>
      <c r="ALP763"/>
      <c r="ALQ763"/>
      <c r="ALR763"/>
      <c r="ALS763"/>
      <c r="ALT763"/>
      <c r="ALU763"/>
      <c r="ALV763"/>
      <c r="ALW763"/>
      <c r="ALX763"/>
      <c r="ALY763"/>
      <c r="ALZ763"/>
      <c r="AMA763"/>
      <c r="AMB763"/>
      <c r="AMC763"/>
      <c r="AMD763"/>
      <c r="AME763"/>
      <c r="AMF763"/>
      <c r="AMG763"/>
      <c r="AMH763"/>
      <c r="AMI763"/>
      <c r="AMJ763"/>
    </row>
    <row r="764" spans="1:1024" ht="20" customHeight="1" x14ac:dyDescent="0.2">
      <c r="A764"/>
      <c r="B764"/>
      <c r="C764"/>
      <c r="D764"/>
      <c r="E764" s="2"/>
      <c r="F764" s="2"/>
      <c r="G764" s="271"/>
      <c r="H764" s="240"/>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c r="IW764"/>
      <c r="IX764"/>
      <c r="IY764"/>
      <c r="IZ764"/>
      <c r="JA764"/>
      <c r="JB764"/>
      <c r="JC764"/>
      <c r="JD764"/>
      <c r="JE764"/>
      <c r="JF764"/>
      <c r="JG764"/>
      <c r="JH764"/>
      <c r="JI764"/>
      <c r="JJ764"/>
      <c r="JK764"/>
      <c r="JL764"/>
      <c r="JM764"/>
      <c r="JN764"/>
      <c r="JO764"/>
      <c r="JP764"/>
      <c r="JQ764"/>
      <c r="JR764"/>
      <c r="JS764"/>
      <c r="JT764"/>
      <c r="JU764"/>
      <c r="JV764"/>
      <c r="JW764"/>
      <c r="JX764"/>
      <c r="JY764"/>
      <c r="JZ764"/>
      <c r="KA764"/>
      <c r="KB764"/>
      <c r="KC764"/>
      <c r="KD764"/>
      <c r="KE764"/>
      <c r="KF764"/>
      <c r="KG764"/>
      <c r="KH764"/>
      <c r="KI764"/>
      <c r="KJ764"/>
      <c r="KK764"/>
      <c r="KL764"/>
      <c r="KM764"/>
      <c r="KN764"/>
      <c r="KO764"/>
      <c r="KP764"/>
      <c r="KQ764"/>
      <c r="KR764"/>
      <c r="KS764"/>
      <c r="KT764"/>
      <c r="KU764"/>
      <c r="KV764"/>
      <c r="KW764"/>
      <c r="KX764"/>
      <c r="KY764"/>
      <c r="KZ764"/>
      <c r="LA764"/>
      <c r="LB764"/>
      <c r="LC764"/>
      <c r="LD764"/>
      <c r="LE764"/>
      <c r="LF764"/>
      <c r="LG764"/>
      <c r="LH764"/>
      <c r="LI764"/>
      <c r="LJ764"/>
      <c r="LK764"/>
      <c r="LL764"/>
      <c r="LM764"/>
      <c r="LN764"/>
      <c r="LO764"/>
      <c r="LP764"/>
      <c r="LQ764"/>
      <c r="LR764"/>
      <c r="LS764"/>
      <c r="LT764"/>
      <c r="LU764"/>
      <c r="LV764"/>
      <c r="LW764"/>
      <c r="LX764"/>
      <c r="LY764"/>
      <c r="LZ764"/>
      <c r="MA764"/>
      <c r="MB764"/>
      <c r="MC764"/>
      <c r="MD764"/>
      <c r="ME764"/>
      <c r="MF764"/>
      <c r="MG764"/>
      <c r="MH764"/>
      <c r="MI764"/>
      <c r="MJ764"/>
      <c r="MK764"/>
      <c r="ML764"/>
      <c r="MM764"/>
      <c r="MN764"/>
      <c r="MO764"/>
      <c r="MP764"/>
      <c r="MQ764"/>
      <c r="MR764"/>
      <c r="MS764"/>
      <c r="MT764"/>
      <c r="MU764"/>
      <c r="MV764"/>
      <c r="MW764"/>
      <c r="MX764"/>
      <c r="MY764"/>
      <c r="MZ764"/>
      <c r="NA764"/>
      <c r="NB764"/>
      <c r="NC764"/>
      <c r="ND764"/>
      <c r="NE764"/>
      <c r="NF764"/>
      <c r="NG764"/>
      <c r="NH764"/>
      <c r="NI764"/>
      <c r="NJ764"/>
      <c r="NK764"/>
      <c r="NL764"/>
      <c r="NM764"/>
      <c r="NN764"/>
      <c r="NO764"/>
      <c r="NP764"/>
      <c r="NQ764"/>
      <c r="NR764"/>
      <c r="NS764"/>
      <c r="NT764"/>
      <c r="NU764"/>
      <c r="NV764"/>
      <c r="NW764"/>
      <c r="NX764"/>
      <c r="NY764"/>
      <c r="NZ764"/>
      <c r="OA764"/>
      <c r="OB764"/>
      <c r="OC764"/>
      <c r="OD764"/>
      <c r="OE764"/>
      <c r="OF764"/>
      <c r="OG764"/>
      <c r="OH764"/>
      <c r="OI764"/>
      <c r="OJ764"/>
      <c r="OK764"/>
      <c r="OL764"/>
      <c r="OM764"/>
      <c r="ON764"/>
      <c r="OO764"/>
      <c r="OP764"/>
      <c r="OQ764"/>
      <c r="OR764"/>
      <c r="OS764"/>
      <c r="OT764"/>
      <c r="OU764"/>
      <c r="OV764"/>
      <c r="OW764"/>
      <c r="OX764"/>
      <c r="OY764"/>
      <c r="OZ764"/>
      <c r="PA764"/>
      <c r="PB764"/>
      <c r="PC764"/>
      <c r="PD764"/>
      <c r="PE764"/>
      <c r="PF764"/>
      <c r="PG764"/>
      <c r="PH764"/>
      <c r="PI764"/>
      <c r="PJ764"/>
      <c r="PK764"/>
      <c r="PL764"/>
      <c r="PM764"/>
      <c r="PN764"/>
      <c r="PO764"/>
      <c r="PP764"/>
      <c r="PQ764"/>
      <c r="PR764"/>
      <c r="PS764"/>
      <c r="PT764"/>
      <c r="PU764"/>
      <c r="PV764"/>
      <c r="PW764"/>
      <c r="PX764"/>
      <c r="PY764"/>
      <c r="PZ764"/>
      <c r="QA764"/>
      <c r="QB764"/>
      <c r="QC764"/>
      <c r="QD764"/>
      <c r="QE764"/>
      <c r="QF764"/>
      <c r="QG764"/>
      <c r="QH764"/>
      <c r="QI764"/>
      <c r="QJ764"/>
      <c r="QK764"/>
      <c r="QL764"/>
      <c r="QM764"/>
      <c r="QN764"/>
      <c r="QO764"/>
      <c r="QP764"/>
      <c r="QQ764"/>
      <c r="QR764"/>
      <c r="QS764"/>
      <c r="QT764"/>
      <c r="QU764"/>
      <c r="QV764"/>
      <c r="QW764"/>
      <c r="QX764"/>
      <c r="QY764"/>
      <c r="QZ764"/>
      <c r="RA764"/>
      <c r="RB764"/>
      <c r="RC764"/>
      <c r="RD764"/>
      <c r="RE764"/>
      <c r="RF764"/>
      <c r="RG764"/>
      <c r="RH764"/>
      <c r="RI764"/>
      <c r="RJ764"/>
      <c r="RK764"/>
      <c r="RL764"/>
      <c r="RM764"/>
      <c r="RN764"/>
      <c r="RO764"/>
      <c r="RP764"/>
      <c r="RQ764"/>
      <c r="RR764"/>
      <c r="RS764"/>
      <c r="RT764"/>
      <c r="RU764"/>
      <c r="RV764"/>
      <c r="RW764"/>
      <c r="RX764"/>
      <c r="RY764"/>
      <c r="RZ764"/>
      <c r="SA764"/>
      <c r="SB764"/>
      <c r="SC764"/>
      <c r="SD764"/>
      <c r="SE764"/>
      <c r="SF764"/>
      <c r="SG764"/>
      <c r="SH764"/>
      <c r="SI764"/>
      <c r="SJ764"/>
      <c r="SK764"/>
      <c r="SL764"/>
      <c r="SM764"/>
      <c r="SN764"/>
      <c r="SO764"/>
      <c r="SP764"/>
      <c r="SQ764"/>
      <c r="SR764"/>
      <c r="SS764"/>
      <c r="ST764"/>
      <c r="SU764"/>
      <c r="SV764"/>
      <c r="SW764"/>
      <c r="SX764"/>
      <c r="SY764"/>
      <c r="SZ764"/>
      <c r="TA764"/>
      <c r="TB764"/>
      <c r="TC764"/>
      <c r="TD764"/>
      <c r="TE764"/>
      <c r="TF764"/>
      <c r="TG764"/>
      <c r="TH764"/>
      <c r="TI764"/>
      <c r="TJ764"/>
      <c r="TK764"/>
      <c r="TL764"/>
      <c r="TM764"/>
      <c r="TN764"/>
      <c r="TO764"/>
      <c r="TP764"/>
      <c r="TQ764"/>
      <c r="TR764"/>
      <c r="TS764"/>
      <c r="TT764"/>
      <c r="TU764"/>
      <c r="TV764"/>
      <c r="TW764"/>
      <c r="TX764"/>
      <c r="TY764"/>
      <c r="TZ764"/>
      <c r="UA764"/>
      <c r="UB764"/>
      <c r="UC764"/>
      <c r="UD764"/>
      <c r="UE764"/>
      <c r="UF764"/>
      <c r="UG764"/>
      <c r="UH764"/>
      <c r="UI764"/>
      <c r="UJ764"/>
      <c r="UK764"/>
      <c r="UL764"/>
      <c r="UM764"/>
      <c r="UN764"/>
      <c r="UO764"/>
      <c r="UP764"/>
      <c r="UQ764"/>
      <c r="UR764"/>
      <c r="US764"/>
      <c r="UT764"/>
      <c r="UU764"/>
      <c r="UV764"/>
      <c r="UW764"/>
      <c r="UX764"/>
      <c r="UY764"/>
      <c r="UZ764"/>
      <c r="VA764"/>
      <c r="VB764"/>
      <c r="VC764"/>
      <c r="VD764"/>
      <c r="VE764"/>
      <c r="VF764"/>
      <c r="VG764"/>
      <c r="VH764"/>
      <c r="VI764"/>
      <c r="VJ764"/>
      <c r="VK764"/>
      <c r="VL764"/>
      <c r="VM764"/>
      <c r="VN764"/>
      <c r="VO764"/>
      <c r="VP764"/>
      <c r="VQ764"/>
      <c r="VR764"/>
      <c r="VS764"/>
      <c r="VT764"/>
      <c r="VU764"/>
      <c r="VV764"/>
      <c r="VW764"/>
      <c r="VX764"/>
      <c r="VY764"/>
      <c r="VZ764"/>
      <c r="WA764"/>
      <c r="WB764"/>
      <c r="WC764"/>
      <c r="WD764"/>
      <c r="WE764"/>
      <c r="WF764"/>
      <c r="WG764"/>
      <c r="WH764"/>
      <c r="WI764"/>
      <c r="WJ764"/>
      <c r="WK764"/>
      <c r="WL764"/>
      <c r="WM764"/>
      <c r="WN764"/>
      <c r="WO764"/>
      <c r="WP764"/>
      <c r="WQ764"/>
      <c r="WR764"/>
      <c r="WS764"/>
      <c r="WT764"/>
      <c r="WU764"/>
      <c r="WV764"/>
      <c r="WW764"/>
      <c r="WX764"/>
      <c r="WY764"/>
      <c r="WZ764"/>
      <c r="XA764"/>
      <c r="XB764"/>
      <c r="XC764"/>
      <c r="XD764"/>
      <c r="XE764"/>
      <c r="XF764"/>
      <c r="XG764"/>
      <c r="XH764"/>
      <c r="XI764"/>
      <c r="XJ764"/>
      <c r="XK764"/>
      <c r="XL764"/>
      <c r="XM764"/>
      <c r="XN764"/>
      <c r="XO764"/>
      <c r="XP764"/>
      <c r="XQ764"/>
      <c r="XR764"/>
      <c r="XS764"/>
      <c r="XT764"/>
      <c r="XU764"/>
      <c r="XV764"/>
      <c r="XW764"/>
      <c r="XX764"/>
      <c r="XY764"/>
      <c r="XZ764"/>
      <c r="YA764"/>
      <c r="YB764"/>
      <c r="YC764"/>
      <c r="YD764"/>
      <c r="YE764"/>
      <c r="YF764"/>
      <c r="YG764"/>
      <c r="YH764"/>
      <c r="YI764"/>
      <c r="YJ764"/>
      <c r="YK764"/>
      <c r="YL764"/>
      <c r="YM764"/>
      <c r="YN764"/>
      <c r="YO764"/>
      <c r="YP764"/>
      <c r="YQ764"/>
      <c r="YR764"/>
      <c r="YS764"/>
      <c r="YT764"/>
      <c r="YU764"/>
      <c r="YV764"/>
      <c r="YW764"/>
      <c r="YX764"/>
      <c r="YY764"/>
      <c r="YZ764"/>
      <c r="ZA764"/>
      <c r="ZB764"/>
      <c r="ZC764"/>
      <c r="ZD764"/>
      <c r="ZE764"/>
      <c r="ZF764"/>
      <c r="ZG764"/>
      <c r="ZH764"/>
      <c r="ZI764"/>
      <c r="ZJ764"/>
      <c r="ZK764"/>
      <c r="ZL764"/>
      <c r="ZM764"/>
      <c r="ZN764"/>
      <c r="ZO764"/>
      <c r="ZP764"/>
      <c r="ZQ764"/>
      <c r="ZR764"/>
      <c r="ZS764"/>
      <c r="ZT764"/>
      <c r="ZU764"/>
      <c r="ZV764"/>
      <c r="ZW764"/>
      <c r="ZX764"/>
      <c r="ZY764"/>
      <c r="ZZ764"/>
      <c r="AAA764"/>
      <c r="AAB764"/>
      <c r="AAC764"/>
      <c r="AAD764"/>
      <c r="AAE764"/>
      <c r="AAF764"/>
      <c r="AAG764"/>
      <c r="AAH764"/>
      <c r="AAI764"/>
      <c r="AAJ764"/>
      <c r="AAK764"/>
      <c r="AAL764"/>
      <c r="AAM764"/>
      <c r="AAN764"/>
      <c r="AAO764"/>
      <c r="AAP764"/>
      <c r="AAQ764"/>
      <c r="AAR764"/>
      <c r="AAS764"/>
      <c r="AAT764"/>
      <c r="AAU764"/>
      <c r="AAV764"/>
      <c r="AAW764"/>
      <c r="AAX764"/>
      <c r="AAY764"/>
      <c r="AAZ764"/>
      <c r="ABA764"/>
      <c r="ABB764"/>
      <c r="ABC764"/>
      <c r="ABD764"/>
      <c r="ABE764"/>
      <c r="ABF764"/>
      <c r="ABG764"/>
      <c r="ABH764"/>
      <c r="ABI764"/>
      <c r="ABJ764"/>
      <c r="ABK764"/>
      <c r="ABL764"/>
      <c r="ABM764"/>
      <c r="ABN764"/>
      <c r="ABO764"/>
      <c r="ABP764"/>
      <c r="ABQ764"/>
      <c r="ABR764"/>
      <c r="ABS764"/>
      <c r="ABT764"/>
      <c r="ABU764"/>
      <c r="ABV764"/>
      <c r="ABW764"/>
      <c r="ABX764"/>
      <c r="ABY764"/>
      <c r="ABZ764"/>
      <c r="ACA764"/>
      <c r="ACB764"/>
      <c r="ACC764"/>
      <c r="ACD764"/>
      <c r="ACE764"/>
      <c r="ACF764"/>
      <c r="ACG764"/>
      <c r="ACH764"/>
      <c r="ACI764"/>
      <c r="ACJ764"/>
      <c r="ACK764"/>
      <c r="ACL764"/>
      <c r="ACM764"/>
      <c r="ACN764"/>
      <c r="ACO764"/>
      <c r="ACP764"/>
      <c r="ACQ764"/>
      <c r="ACR764"/>
      <c r="ACS764"/>
      <c r="ACT764"/>
      <c r="ACU764"/>
      <c r="ACV764"/>
      <c r="ACW764"/>
      <c r="ACX764"/>
      <c r="ACY764"/>
      <c r="ACZ764"/>
      <c r="ADA764"/>
      <c r="ADB764"/>
      <c r="ADC764"/>
      <c r="ADD764"/>
      <c r="ADE764"/>
      <c r="ADF764"/>
      <c r="ADG764"/>
      <c r="ADH764"/>
      <c r="ADI764"/>
      <c r="ADJ764"/>
      <c r="ADK764"/>
      <c r="ADL764"/>
      <c r="ADM764"/>
      <c r="ADN764"/>
      <c r="ADO764"/>
      <c r="ADP764"/>
      <c r="ADQ764"/>
      <c r="ADR764"/>
      <c r="ADS764"/>
      <c r="ADT764"/>
      <c r="ADU764"/>
      <c r="ADV764"/>
      <c r="ADW764"/>
      <c r="ADX764"/>
      <c r="ADY764"/>
      <c r="ADZ764"/>
      <c r="AEA764"/>
      <c r="AEB764"/>
      <c r="AEC764"/>
      <c r="AED764"/>
      <c r="AEE764"/>
      <c r="AEF764"/>
      <c r="AEG764"/>
      <c r="AEH764"/>
      <c r="AEI764"/>
      <c r="AEJ764"/>
      <c r="AEK764"/>
      <c r="AEL764"/>
      <c r="AEM764"/>
      <c r="AEN764"/>
      <c r="AEO764"/>
      <c r="AEP764"/>
      <c r="AEQ764"/>
      <c r="AER764"/>
      <c r="AES764"/>
      <c r="AET764"/>
      <c r="AEU764"/>
      <c r="AEV764"/>
      <c r="AEW764"/>
      <c r="AEX764"/>
      <c r="AEY764"/>
      <c r="AEZ764"/>
      <c r="AFA764"/>
      <c r="AFB764"/>
      <c r="AFC764"/>
      <c r="AFD764"/>
      <c r="AFE764"/>
      <c r="AFF764"/>
      <c r="AFG764"/>
      <c r="AFH764"/>
      <c r="AFI764"/>
      <c r="AFJ764"/>
      <c r="AFK764"/>
      <c r="AFL764"/>
      <c r="AFM764"/>
      <c r="AFN764"/>
      <c r="AFO764"/>
      <c r="AFP764"/>
      <c r="AFQ764"/>
      <c r="AFR764"/>
      <c r="AFS764"/>
      <c r="AFT764"/>
      <c r="AFU764"/>
      <c r="AFV764"/>
      <c r="AFW764"/>
      <c r="AFX764"/>
      <c r="AFY764"/>
      <c r="AFZ764"/>
      <c r="AGA764"/>
      <c r="AGB764"/>
      <c r="AGC764"/>
      <c r="AGD764"/>
      <c r="AGE764"/>
      <c r="AGF764"/>
      <c r="AGG764"/>
      <c r="AGH764"/>
      <c r="AGI764"/>
      <c r="AGJ764"/>
      <c r="AGK764"/>
      <c r="AGL764"/>
      <c r="AGM764"/>
      <c r="AGN764"/>
      <c r="AGO764"/>
      <c r="AGP764"/>
      <c r="AGQ764"/>
      <c r="AGR764"/>
      <c r="AGS764"/>
      <c r="AGT764"/>
      <c r="AGU764"/>
      <c r="AGV764"/>
      <c r="AGW764"/>
      <c r="AGX764"/>
      <c r="AGY764"/>
      <c r="AGZ764"/>
      <c r="AHA764"/>
      <c r="AHB764"/>
      <c r="AHC764"/>
      <c r="AHD764"/>
      <c r="AHE764"/>
      <c r="AHF764"/>
      <c r="AHG764"/>
      <c r="AHH764"/>
      <c r="AHI764"/>
      <c r="AHJ764"/>
      <c r="AHK764"/>
      <c r="AHL764"/>
      <c r="AHM764"/>
      <c r="AHN764"/>
      <c r="AHO764"/>
      <c r="AHP764"/>
      <c r="AHQ764"/>
      <c r="AHR764"/>
      <c r="AHS764"/>
      <c r="AHT764"/>
      <c r="AHU764"/>
      <c r="AHV764"/>
      <c r="AHW764"/>
      <c r="AHX764"/>
      <c r="AHY764"/>
      <c r="AHZ764"/>
      <c r="AIA764"/>
      <c r="AIB764"/>
      <c r="AIC764"/>
      <c r="AID764"/>
      <c r="AIE764"/>
      <c r="AIF764"/>
      <c r="AIG764"/>
      <c r="AIH764"/>
      <c r="AII764"/>
      <c r="AIJ764"/>
      <c r="AIK764"/>
      <c r="AIL764"/>
      <c r="AIM764"/>
      <c r="AIN764"/>
      <c r="AIO764"/>
      <c r="AIP764"/>
      <c r="AIQ764"/>
      <c r="AIR764"/>
      <c r="AIS764"/>
      <c r="AIT764"/>
      <c r="AIU764"/>
      <c r="AIV764"/>
      <c r="AIW764"/>
      <c r="AIX764"/>
      <c r="AIY764"/>
      <c r="AIZ764"/>
      <c r="AJA764"/>
      <c r="AJB764"/>
      <c r="AJC764"/>
      <c r="AJD764"/>
      <c r="AJE764"/>
      <c r="AJF764"/>
      <c r="AJG764"/>
      <c r="AJH764"/>
      <c r="AJI764"/>
      <c r="AJJ764"/>
      <c r="AJK764"/>
      <c r="AJL764"/>
      <c r="AJM764"/>
      <c r="AJN764"/>
      <c r="AJO764"/>
      <c r="AJP764"/>
      <c r="AJQ764"/>
      <c r="AJR764"/>
      <c r="AJS764"/>
      <c r="AJT764"/>
      <c r="AJU764"/>
      <c r="AJV764"/>
      <c r="AJW764"/>
      <c r="AJX764"/>
      <c r="AJY764"/>
      <c r="AJZ764"/>
      <c r="AKA764"/>
      <c r="AKB764"/>
      <c r="AKC764"/>
      <c r="AKD764"/>
      <c r="AKE764"/>
      <c r="AKF764"/>
      <c r="AKG764"/>
      <c r="AKH764"/>
      <c r="AKI764"/>
      <c r="AKJ764"/>
      <c r="AKK764"/>
      <c r="AKL764"/>
      <c r="AKM764"/>
      <c r="AKN764"/>
      <c r="AKO764"/>
      <c r="AKP764"/>
      <c r="AKQ764"/>
      <c r="AKR764"/>
      <c r="AKS764"/>
      <c r="AKT764"/>
      <c r="AKU764"/>
      <c r="AKV764"/>
      <c r="AKW764"/>
      <c r="AKX764"/>
      <c r="AKY764"/>
      <c r="AKZ764"/>
      <c r="ALA764"/>
      <c r="ALB764"/>
      <c r="ALC764"/>
      <c r="ALD764"/>
      <c r="ALE764"/>
      <c r="ALF764"/>
      <c r="ALG764"/>
      <c r="ALH764"/>
      <c r="ALI764"/>
      <c r="ALJ764"/>
      <c r="ALK764"/>
      <c r="ALL764"/>
      <c r="ALM764"/>
      <c r="ALN764"/>
      <c r="ALO764"/>
      <c r="ALP764"/>
      <c r="ALQ764"/>
      <c r="ALR764"/>
      <c r="ALS764"/>
      <c r="ALT764"/>
      <c r="ALU764"/>
      <c r="ALV764"/>
      <c r="ALW764"/>
      <c r="ALX764"/>
      <c r="ALY764"/>
      <c r="ALZ764"/>
      <c r="AMA764"/>
      <c r="AMB764"/>
      <c r="AMC764"/>
      <c r="AMD764"/>
      <c r="AME764"/>
      <c r="AMF764"/>
      <c r="AMG764"/>
      <c r="AMH764"/>
      <c r="AMI764"/>
      <c r="AMJ764"/>
    </row>
    <row r="765" spans="1:1024" ht="20" customHeight="1" x14ac:dyDescent="0.2">
      <c r="A765"/>
      <c r="B765"/>
      <c r="C765"/>
      <c r="D765"/>
      <c r="E765" s="2"/>
      <c r="F765" s="2"/>
      <c r="G765" s="271"/>
      <c r="H765" s="240"/>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c r="IW765"/>
      <c r="IX765"/>
      <c r="IY765"/>
      <c r="IZ765"/>
      <c r="JA765"/>
      <c r="JB765"/>
      <c r="JC765"/>
      <c r="JD765"/>
      <c r="JE765"/>
      <c r="JF765"/>
      <c r="JG765"/>
      <c r="JH765"/>
      <c r="JI765"/>
      <c r="JJ765"/>
      <c r="JK765"/>
      <c r="JL765"/>
      <c r="JM765"/>
      <c r="JN765"/>
      <c r="JO765"/>
      <c r="JP765"/>
      <c r="JQ765"/>
      <c r="JR765"/>
      <c r="JS765"/>
      <c r="JT765"/>
      <c r="JU765"/>
      <c r="JV765"/>
      <c r="JW765"/>
      <c r="JX765"/>
      <c r="JY765"/>
      <c r="JZ765"/>
      <c r="KA765"/>
      <c r="KB765"/>
      <c r="KC765"/>
      <c r="KD765"/>
      <c r="KE765"/>
      <c r="KF765"/>
      <c r="KG765"/>
      <c r="KH765"/>
      <c r="KI765"/>
      <c r="KJ765"/>
      <c r="KK765"/>
      <c r="KL765"/>
      <c r="KM765"/>
      <c r="KN765"/>
      <c r="KO765"/>
      <c r="KP765"/>
      <c r="KQ765"/>
      <c r="KR765"/>
      <c r="KS765"/>
      <c r="KT765"/>
      <c r="KU765"/>
      <c r="KV765"/>
      <c r="KW765"/>
      <c r="KX765"/>
      <c r="KY765"/>
      <c r="KZ765"/>
      <c r="LA765"/>
      <c r="LB765"/>
      <c r="LC765"/>
      <c r="LD765"/>
      <c r="LE765"/>
      <c r="LF765"/>
      <c r="LG765"/>
      <c r="LH765"/>
      <c r="LI765"/>
      <c r="LJ765"/>
      <c r="LK765"/>
      <c r="LL765"/>
      <c r="LM765"/>
      <c r="LN765"/>
      <c r="LO765"/>
      <c r="LP765"/>
      <c r="LQ765"/>
      <c r="LR765"/>
      <c r="LS765"/>
      <c r="LT765"/>
      <c r="LU765"/>
      <c r="LV765"/>
      <c r="LW765"/>
      <c r="LX765"/>
      <c r="LY765"/>
      <c r="LZ765"/>
      <c r="MA765"/>
      <c r="MB765"/>
      <c r="MC765"/>
      <c r="MD765"/>
      <c r="ME765"/>
      <c r="MF765"/>
      <c r="MG765"/>
      <c r="MH765"/>
      <c r="MI765"/>
      <c r="MJ765"/>
      <c r="MK765"/>
      <c r="ML765"/>
      <c r="MM765"/>
      <c r="MN765"/>
      <c r="MO765"/>
      <c r="MP765"/>
      <c r="MQ765"/>
      <c r="MR765"/>
      <c r="MS765"/>
      <c r="MT765"/>
      <c r="MU765"/>
      <c r="MV765"/>
      <c r="MW765"/>
      <c r="MX765"/>
      <c r="MY765"/>
      <c r="MZ765"/>
      <c r="NA765"/>
      <c r="NB765"/>
      <c r="NC765"/>
      <c r="ND765"/>
      <c r="NE765"/>
      <c r="NF765"/>
      <c r="NG765"/>
      <c r="NH765"/>
      <c r="NI765"/>
      <c r="NJ765"/>
      <c r="NK765"/>
      <c r="NL765"/>
      <c r="NM765"/>
      <c r="NN765"/>
      <c r="NO765"/>
      <c r="NP765"/>
      <c r="NQ765"/>
      <c r="NR765"/>
      <c r="NS765"/>
      <c r="NT765"/>
      <c r="NU765"/>
      <c r="NV765"/>
      <c r="NW765"/>
      <c r="NX765"/>
      <c r="NY765"/>
      <c r="NZ765"/>
      <c r="OA765"/>
      <c r="OB765"/>
      <c r="OC765"/>
      <c r="OD765"/>
      <c r="OE765"/>
      <c r="OF765"/>
      <c r="OG765"/>
      <c r="OH765"/>
      <c r="OI765"/>
      <c r="OJ765"/>
      <c r="OK765"/>
      <c r="OL765"/>
      <c r="OM765"/>
      <c r="ON765"/>
      <c r="OO765"/>
      <c r="OP765"/>
      <c r="OQ765"/>
      <c r="OR765"/>
      <c r="OS765"/>
      <c r="OT765"/>
      <c r="OU765"/>
      <c r="OV765"/>
      <c r="OW765"/>
      <c r="OX765"/>
      <c r="OY765"/>
      <c r="OZ765"/>
      <c r="PA765"/>
      <c r="PB765"/>
      <c r="PC765"/>
      <c r="PD765"/>
      <c r="PE765"/>
      <c r="PF765"/>
      <c r="PG765"/>
      <c r="PH765"/>
      <c r="PI765"/>
      <c r="PJ765"/>
      <c r="PK765"/>
      <c r="PL765"/>
      <c r="PM765"/>
      <c r="PN765"/>
      <c r="PO765"/>
      <c r="PP765"/>
      <c r="PQ765"/>
      <c r="PR765"/>
      <c r="PS765"/>
      <c r="PT765"/>
      <c r="PU765"/>
      <c r="PV765"/>
      <c r="PW765"/>
      <c r="PX765"/>
      <c r="PY765"/>
      <c r="PZ765"/>
      <c r="QA765"/>
      <c r="QB765"/>
      <c r="QC765"/>
      <c r="QD765"/>
      <c r="QE765"/>
      <c r="QF765"/>
      <c r="QG765"/>
      <c r="QH765"/>
      <c r="QI765"/>
      <c r="QJ765"/>
      <c r="QK765"/>
      <c r="QL765"/>
      <c r="QM765"/>
      <c r="QN765"/>
      <c r="QO765"/>
      <c r="QP765"/>
      <c r="QQ765"/>
      <c r="QR765"/>
      <c r="QS765"/>
      <c r="QT765"/>
      <c r="QU765"/>
      <c r="QV765"/>
      <c r="QW765"/>
      <c r="QX765"/>
      <c r="QY765"/>
      <c r="QZ765"/>
      <c r="RA765"/>
      <c r="RB765"/>
      <c r="RC765"/>
      <c r="RD765"/>
      <c r="RE765"/>
      <c r="RF765"/>
      <c r="RG765"/>
      <c r="RH765"/>
      <c r="RI765"/>
      <c r="RJ765"/>
      <c r="RK765"/>
      <c r="RL765"/>
      <c r="RM765"/>
      <c r="RN765"/>
      <c r="RO765"/>
      <c r="RP765"/>
      <c r="RQ765"/>
      <c r="RR765"/>
      <c r="RS765"/>
      <c r="RT765"/>
      <c r="RU765"/>
      <c r="RV765"/>
      <c r="RW765"/>
      <c r="RX765"/>
      <c r="RY765"/>
      <c r="RZ765"/>
      <c r="SA765"/>
      <c r="SB765"/>
      <c r="SC765"/>
      <c r="SD765"/>
      <c r="SE765"/>
      <c r="SF765"/>
      <c r="SG765"/>
      <c r="SH765"/>
      <c r="SI765"/>
      <c r="SJ765"/>
      <c r="SK765"/>
      <c r="SL765"/>
      <c r="SM765"/>
      <c r="SN765"/>
      <c r="SO765"/>
      <c r="SP765"/>
      <c r="SQ765"/>
      <c r="SR765"/>
      <c r="SS765"/>
      <c r="ST765"/>
      <c r="SU765"/>
      <c r="SV765"/>
      <c r="SW765"/>
      <c r="SX765"/>
      <c r="SY765"/>
      <c r="SZ765"/>
      <c r="TA765"/>
      <c r="TB765"/>
      <c r="TC765"/>
      <c r="TD765"/>
      <c r="TE765"/>
      <c r="TF765"/>
      <c r="TG765"/>
      <c r="TH765"/>
      <c r="TI765"/>
      <c r="TJ765"/>
      <c r="TK765"/>
      <c r="TL765"/>
      <c r="TM765"/>
      <c r="TN765"/>
      <c r="TO765"/>
      <c r="TP765"/>
      <c r="TQ765"/>
      <c r="TR765"/>
      <c r="TS765"/>
      <c r="TT765"/>
      <c r="TU765"/>
      <c r="TV765"/>
      <c r="TW765"/>
      <c r="TX765"/>
      <c r="TY765"/>
      <c r="TZ765"/>
      <c r="UA765"/>
      <c r="UB765"/>
      <c r="UC765"/>
      <c r="UD765"/>
      <c r="UE765"/>
      <c r="UF765"/>
      <c r="UG765"/>
      <c r="UH765"/>
      <c r="UI765"/>
      <c r="UJ765"/>
      <c r="UK765"/>
      <c r="UL765"/>
      <c r="UM765"/>
      <c r="UN765"/>
      <c r="UO765"/>
      <c r="UP765"/>
      <c r="UQ765"/>
      <c r="UR765"/>
      <c r="US765"/>
      <c r="UT765"/>
      <c r="UU765"/>
      <c r="UV765"/>
      <c r="UW765"/>
      <c r="UX765"/>
      <c r="UY765"/>
      <c r="UZ765"/>
      <c r="VA765"/>
      <c r="VB765"/>
      <c r="VC765"/>
      <c r="VD765"/>
      <c r="VE765"/>
      <c r="VF765"/>
      <c r="VG765"/>
      <c r="VH765"/>
      <c r="VI765"/>
      <c r="VJ765"/>
      <c r="VK765"/>
      <c r="VL765"/>
      <c r="VM765"/>
      <c r="VN765"/>
      <c r="VO765"/>
      <c r="VP765"/>
      <c r="VQ765"/>
      <c r="VR765"/>
      <c r="VS765"/>
      <c r="VT765"/>
      <c r="VU765"/>
      <c r="VV765"/>
      <c r="VW765"/>
      <c r="VX765"/>
      <c r="VY765"/>
      <c r="VZ765"/>
      <c r="WA765"/>
      <c r="WB765"/>
      <c r="WC765"/>
      <c r="WD765"/>
      <c r="WE765"/>
      <c r="WF765"/>
      <c r="WG765"/>
      <c r="WH765"/>
      <c r="WI765"/>
      <c r="WJ765"/>
      <c r="WK765"/>
      <c r="WL765"/>
      <c r="WM765"/>
      <c r="WN765"/>
      <c r="WO765"/>
      <c r="WP765"/>
      <c r="WQ765"/>
      <c r="WR765"/>
      <c r="WS765"/>
      <c r="WT765"/>
      <c r="WU765"/>
      <c r="WV765"/>
      <c r="WW765"/>
      <c r="WX765"/>
      <c r="WY765"/>
      <c r="WZ765"/>
      <c r="XA765"/>
      <c r="XB765"/>
      <c r="XC765"/>
      <c r="XD765"/>
      <c r="XE765"/>
      <c r="XF765"/>
      <c r="XG765"/>
      <c r="XH765"/>
      <c r="XI765"/>
      <c r="XJ765"/>
      <c r="XK765"/>
      <c r="XL765"/>
      <c r="XM765"/>
      <c r="XN765"/>
      <c r="XO765"/>
      <c r="XP765"/>
      <c r="XQ765"/>
      <c r="XR765"/>
      <c r="XS765"/>
      <c r="XT765"/>
      <c r="XU765"/>
      <c r="XV765"/>
      <c r="XW765"/>
      <c r="XX765"/>
      <c r="XY765"/>
      <c r="XZ765"/>
      <c r="YA765"/>
      <c r="YB765"/>
      <c r="YC765"/>
      <c r="YD765"/>
      <c r="YE765"/>
      <c r="YF765"/>
      <c r="YG765"/>
      <c r="YH765"/>
      <c r="YI765"/>
      <c r="YJ765"/>
      <c r="YK765"/>
      <c r="YL765"/>
      <c r="YM765"/>
      <c r="YN765"/>
      <c r="YO765"/>
      <c r="YP765"/>
      <c r="YQ765"/>
      <c r="YR765"/>
      <c r="YS765"/>
      <c r="YT765"/>
      <c r="YU765"/>
      <c r="YV765"/>
      <c r="YW765"/>
      <c r="YX765"/>
      <c r="YY765"/>
      <c r="YZ765"/>
      <c r="ZA765"/>
      <c r="ZB765"/>
      <c r="ZC765"/>
      <c r="ZD765"/>
      <c r="ZE765"/>
      <c r="ZF765"/>
      <c r="ZG765"/>
      <c r="ZH765"/>
      <c r="ZI765"/>
      <c r="ZJ765"/>
      <c r="ZK765"/>
      <c r="ZL765"/>
      <c r="ZM765"/>
      <c r="ZN765"/>
      <c r="ZO765"/>
      <c r="ZP765"/>
      <c r="ZQ765"/>
      <c r="ZR765"/>
      <c r="ZS765"/>
      <c r="ZT765"/>
      <c r="ZU765"/>
      <c r="ZV765"/>
      <c r="ZW765"/>
      <c r="ZX765"/>
      <c r="ZY765"/>
      <c r="ZZ765"/>
      <c r="AAA765"/>
      <c r="AAB765"/>
      <c r="AAC765"/>
      <c r="AAD765"/>
      <c r="AAE765"/>
      <c r="AAF765"/>
      <c r="AAG765"/>
      <c r="AAH765"/>
      <c r="AAI765"/>
      <c r="AAJ765"/>
      <c r="AAK765"/>
      <c r="AAL765"/>
      <c r="AAM765"/>
      <c r="AAN765"/>
      <c r="AAO765"/>
      <c r="AAP765"/>
      <c r="AAQ765"/>
      <c r="AAR765"/>
      <c r="AAS765"/>
      <c r="AAT765"/>
      <c r="AAU765"/>
      <c r="AAV765"/>
      <c r="AAW765"/>
      <c r="AAX765"/>
      <c r="AAY765"/>
      <c r="AAZ765"/>
      <c r="ABA765"/>
      <c r="ABB765"/>
      <c r="ABC765"/>
      <c r="ABD765"/>
      <c r="ABE765"/>
      <c r="ABF765"/>
      <c r="ABG765"/>
      <c r="ABH765"/>
      <c r="ABI765"/>
      <c r="ABJ765"/>
      <c r="ABK765"/>
      <c r="ABL765"/>
      <c r="ABM765"/>
      <c r="ABN765"/>
      <c r="ABO765"/>
      <c r="ABP765"/>
      <c r="ABQ765"/>
      <c r="ABR765"/>
      <c r="ABS765"/>
      <c r="ABT765"/>
      <c r="ABU765"/>
      <c r="ABV765"/>
      <c r="ABW765"/>
      <c r="ABX765"/>
      <c r="ABY765"/>
      <c r="ABZ765"/>
      <c r="ACA765"/>
      <c r="ACB765"/>
      <c r="ACC765"/>
      <c r="ACD765"/>
      <c r="ACE765"/>
      <c r="ACF765"/>
      <c r="ACG765"/>
      <c r="ACH765"/>
      <c r="ACI765"/>
      <c r="ACJ765"/>
      <c r="ACK765"/>
      <c r="ACL765"/>
      <c r="ACM765"/>
      <c r="ACN765"/>
      <c r="ACO765"/>
      <c r="ACP765"/>
      <c r="ACQ765"/>
      <c r="ACR765"/>
      <c r="ACS765"/>
      <c r="ACT765"/>
      <c r="ACU765"/>
      <c r="ACV765"/>
      <c r="ACW765"/>
      <c r="ACX765"/>
      <c r="ACY765"/>
      <c r="ACZ765"/>
      <c r="ADA765"/>
      <c r="ADB765"/>
      <c r="ADC765"/>
      <c r="ADD765"/>
      <c r="ADE765"/>
      <c r="ADF765"/>
      <c r="ADG765"/>
      <c r="ADH765"/>
      <c r="ADI765"/>
      <c r="ADJ765"/>
      <c r="ADK765"/>
      <c r="ADL765"/>
      <c r="ADM765"/>
      <c r="ADN765"/>
      <c r="ADO765"/>
      <c r="ADP765"/>
      <c r="ADQ765"/>
      <c r="ADR765"/>
      <c r="ADS765"/>
      <c r="ADT765"/>
      <c r="ADU765"/>
      <c r="ADV765"/>
      <c r="ADW765"/>
      <c r="ADX765"/>
      <c r="ADY765"/>
      <c r="ADZ765"/>
      <c r="AEA765"/>
      <c r="AEB765"/>
      <c r="AEC765"/>
      <c r="AED765"/>
      <c r="AEE765"/>
      <c r="AEF765"/>
      <c r="AEG765"/>
      <c r="AEH765"/>
      <c r="AEI765"/>
      <c r="AEJ765"/>
      <c r="AEK765"/>
      <c r="AEL765"/>
      <c r="AEM765"/>
      <c r="AEN765"/>
      <c r="AEO765"/>
      <c r="AEP765"/>
      <c r="AEQ765"/>
      <c r="AER765"/>
      <c r="AES765"/>
      <c r="AET765"/>
      <c r="AEU765"/>
      <c r="AEV765"/>
      <c r="AEW765"/>
      <c r="AEX765"/>
      <c r="AEY765"/>
      <c r="AEZ765"/>
      <c r="AFA765"/>
      <c r="AFB765"/>
      <c r="AFC765"/>
      <c r="AFD765"/>
      <c r="AFE765"/>
      <c r="AFF765"/>
      <c r="AFG765"/>
      <c r="AFH765"/>
      <c r="AFI765"/>
      <c r="AFJ765"/>
      <c r="AFK765"/>
      <c r="AFL765"/>
      <c r="AFM765"/>
      <c r="AFN765"/>
      <c r="AFO765"/>
      <c r="AFP765"/>
      <c r="AFQ765"/>
      <c r="AFR765"/>
      <c r="AFS765"/>
      <c r="AFT765"/>
      <c r="AFU765"/>
      <c r="AFV765"/>
      <c r="AFW765"/>
      <c r="AFX765"/>
      <c r="AFY765"/>
      <c r="AFZ765"/>
      <c r="AGA765"/>
      <c r="AGB765"/>
      <c r="AGC765"/>
      <c r="AGD765"/>
      <c r="AGE765"/>
      <c r="AGF765"/>
      <c r="AGG765"/>
      <c r="AGH765"/>
      <c r="AGI765"/>
      <c r="AGJ765"/>
      <c r="AGK765"/>
      <c r="AGL765"/>
      <c r="AGM765"/>
      <c r="AGN765"/>
      <c r="AGO765"/>
      <c r="AGP765"/>
      <c r="AGQ765"/>
      <c r="AGR765"/>
      <c r="AGS765"/>
      <c r="AGT765"/>
      <c r="AGU765"/>
      <c r="AGV765"/>
      <c r="AGW765"/>
      <c r="AGX765"/>
      <c r="AGY765"/>
      <c r="AGZ765"/>
      <c r="AHA765"/>
      <c r="AHB765"/>
      <c r="AHC765"/>
      <c r="AHD765"/>
      <c r="AHE765"/>
      <c r="AHF765"/>
      <c r="AHG765"/>
      <c r="AHH765"/>
      <c r="AHI765"/>
      <c r="AHJ765"/>
      <c r="AHK765"/>
      <c r="AHL765"/>
      <c r="AHM765"/>
      <c r="AHN765"/>
      <c r="AHO765"/>
      <c r="AHP765"/>
      <c r="AHQ765"/>
      <c r="AHR765"/>
      <c r="AHS765"/>
      <c r="AHT765"/>
      <c r="AHU765"/>
      <c r="AHV765"/>
      <c r="AHW765"/>
      <c r="AHX765"/>
      <c r="AHY765"/>
      <c r="AHZ765"/>
      <c r="AIA765"/>
      <c r="AIB765"/>
      <c r="AIC765"/>
      <c r="AID765"/>
      <c r="AIE765"/>
      <c r="AIF765"/>
      <c r="AIG765"/>
      <c r="AIH765"/>
      <c r="AII765"/>
      <c r="AIJ765"/>
      <c r="AIK765"/>
      <c r="AIL765"/>
      <c r="AIM765"/>
      <c r="AIN765"/>
      <c r="AIO765"/>
      <c r="AIP765"/>
      <c r="AIQ765"/>
      <c r="AIR765"/>
      <c r="AIS765"/>
      <c r="AIT765"/>
      <c r="AIU765"/>
      <c r="AIV765"/>
      <c r="AIW765"/>
      <c r="AIX765"/>
      <c r="AIY765"/>
      <c r="AIZ765"/>
      <c r="AJA765"/>
      <c r="AJB765"/>
      <c r="AJC765"/>
      <c r="AJD765"/>
      <c r="AJE765"/>
      <c r="AJF765"/>
      <c r="AJG765"/>
      <c r="AJH765"/>
      <c r="AJI765"/>
      <c r="AJJ765"/>
      <c r="AJK765"/>
      <c r="AJL765"/>
      <c r="AJM765"/>
      <c r="AJN765"/>
      <c r="AJO765"/>
      <c r="AJP765"/>
      <c r="AJQ765"/>
      <c r="AJR765"/>
      <c r="AJS765"/>
      <c r="AJT765"/>
      <c r="AJU765"/>
      <c r="AJV765"/>
      <c r="AJW765"/>
      <c r="AJX765"/>
      <c r="AJY765"/>
      <c r="AJZ765"/>
      <c r="AKA765"/>
      <c r="AKB765"/>
      <c r="AKC765"/>
      <c r="AKD765"/>
      <c r="AKE765"/>
      <c r="AKF765"/>
      <c r="AKG765"/>
      <c r="AKH765"/>
      <c r="AKI765"/>
      <c r="AKJ765"/>
      <c r="AKK765"/>
      <c r="AKL765"/>
      <c r="AKM765"/>
      <c r="AKN765"/>
      <c r="AKO765"/>
      <c r="AKP765"/>
      <c r="AKQ765"/>
      <c r="AKR765"/>
      <c r="AKS765"/>
      <c r="AKT765"/>
      <c r="AKU765"/>
      <c r="AKV765"/>
      <c r="AKW765"/>
      <c r="AKX765"/>
      <c r="AKY765"/>
      <c r="AKZ765"/>
      <c r="ALA765"/>
      <c r="ALB765"/>
      <c r="ALC765"/>
      <c r="ALD765"/>
      <c r="ALE765"/>
      <c r="ALF765"/>
      <c r="ALG765"/>
      <c r="ALH765"/>
      <c r="ALI765"/>
      <c r="ALJ765"/>
      <c r="ALK765"/>
      <c r="ALL765"/>
      <c r="ALM765"/>
      <c r="ALN765"/>
      <c r="ALO765"/>
      <c r="ALP765"/>
      <c r="ALQ765"/>
      <c r="ALR765"/>
      <c r="ALS765"/>
      <c r="ALT765"/>
      <c r="ALU765"/>
      <c r="ALV765"/>
      <c r="ALW765"/>
      <c r="ALX765"/>
      <c r="ALY765"/>
      <c r="ALZ765"/>
      <c r="AMA765"/>
      <c r="AMB765"/>
      <c r="AMC765"/>
      <c r="AMD765"/>
      <c r="AME765"/>
      <c r="AMF765"/>
      <c r="AMG765"/>
      <c r="AMH765"/>
      <c r="AMI765"/>
      <c r="AMJ765"/>
    </row>
    <row r="766" spans="1:1024" ht="20" customHeight="1" x14ac:dyDescent="0.2">
      <c r="A766"/>
      <c r="B766"/>
      <c r="C766"/>
      <c r="D766"/>
      <c r="E766" s="2"/>
      <c r="F766" s="2"/>
      <c r="G766" s="271"/>
      <c r="H766" s="240"/>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c r="IW766"/>
      <c r="IX766"/>
      <c r="IY766"/>
      <c r="IZ766"/>
      <c r="JA766"/>
      <c r="JB766"/>
      <c r="JC766"/>
      <c r="JD766"/>
      <c r="JE766"/>
      <c r="JF766"/>
      <c r="JG766"/>
      <c r="JH766"/>
      <c r="JI766"/>
      <c r="JJ766"/>
      <c r="JK766"/>
      <c r="JL766"/>
      <c r="JM766"/>
      <c r="JN766"/>
      <c r="JO766"/>
      <c r="JP766"/>
      <c r="JQ766"/>
      <c r="JR766"/>
      <c r="JS766"/>
      <c r="JT766"/>
      <c r="JU766"/>
      <c r="JV766"/>
      <c r="JW766"/>
      <c r="JX766"/>
      <c r="JY766"/>
      <c r="JZ766"/>
      <c r="KA766"/>
      <c r="KB766"/>
      <c r="KC766"/>
      <c r="KD766"/>
      <c r="KE766"/>
      <c r="KF766"/>
      <c r="KG766"/>
      <c r="KH766"/>
      <c r="KI766"/>
      <c r="KJ766"/>
      <c r="KK766"/>
      <c r="KL766"/>
      <c r="KM766"/>
      <c r="KN766"/>
      <c r="KO766"/>
      <c r="KP766"/>
      <c r="KQ766"/>
      <c r="KR766"/>
      <c r="KS766"/>
      <c r="KT766"/>
      <c r="KU766"/>
      <c r="KV766"/>
      <c r="KW766"/>
      <c r="KX766"/>
      <c r="KY766"/>
      <c r="KZ766"/>
      <c r="LA766"/>
      <c r="LB766"/>
      <c r="LC766"/>
      <c r="LD766"/>
      <c r="LE766"/>
      <c r="LF766"/>
      <c r="LG766"/>
      <c r="LH766"/>
      <c r="LI766"/>
      <c r="LJ766"/>
      <c r="LK766"/>
      <c r="LL766"/>
      <c r="LM766"/>
      <c r="LN766"/>
      <c r="LO766"/>
      <c r="LP766"/>
      <c r="LQ766"/>
      <c r="LR766"/>
      <c r="LS766"/>
      <c r="LT766"/>
      <c r="LU766"/>
      <c r="LV766"/>
      <c r="LW766"/>
      <c r="LX766"/>
      <c r="LY766"/>
      <c r="LZ766"/>
      <c r="MA766"/>
      <c r="MB766"/>
      <c r="MC766"/>
      <c r="MD766"/>
      <c r="ME766"/>
      <c r="MF766"/>
      <c r="MG766"/>
      <c r="MH766"/>
      <c r="MI766"/>
      <c r="MJ766"/>
      <c r="MK766"/>
      <c r="ML766"/>
      <c r="MM766"/>
      <c r="MN766"/>
      <c r="MO766"/>
      <c r="MP766"/>
      <c r="MQ766"/>
      <c r="MR766"/>
      <c r="MS766"/>
      <c r="MT766"/>
      <c r="MU766"/>
      <c r="MV766"/>
      <c r="MW766"/>
      <c r="MX766"/>
      <c r="MY766"/>
      <c r="MZ766"/>
      <c r="NA766"/>
      <c r="NB766"/>
      <c r="NC766"/>
      <c r="ND766"/>
      <c r="NE766"/>
      <c r="NF766"/>
      <c r="NG766"/>
      <c r="NH766"/>
      <c r="NI766"/>
      <c r="NJ766"/>
      <c r="NK766"/>
      <c r="NL766"/>
      <c r="NM766"/>
      <c r="NN766"/>
      <c r="NO766"/>
      <c r="NP766"/>
      <c r="NQ766"/>
      <c r="NR766"/>
      <c r="NS766"/>
      <c r="NT766"/>
      <c r="NU766"/>
      <c r="NV766"/>
      <c r="NW766"/>
      <c r="NX766"/>
      <c r="NY766"/>
      <c r="NZ766"/>
      <c r="OA766"/>
      <c r="OB766"/>
      <c r="OC766"/>
      <c r="OD766"/>
      <c r="OE766"/>
      <c r="OF766"/>
      <c r="OG766"/>
      <c r="OH766"/>
      <c r="OI766"/>
      <c r="OJ766"/>
      <c r="OK766"/>
      <c r="OL766"/>
      <c r="OM766"/>
      <c r="ON766"/>
      <c r="OO766"/>
      <c r="OP766"/>
      <c r="OQ766"/>
      <c r="OR766"/>
      <c r="OS766"/>
      <c r="OT766"/>
      <c r="OU766"/>
      <c r="OV766"/>
      <c r="OW766"/>
      <c r="OX766"/>
      <c r="OY766"/>
      <c r="OZ766"/>
      <c r="PA766"/>
      <c r="PB766"/>
      <c r="PC766"/>
      <c r="PD766"/>
      <c r="PE766"/>
      <c r="PF766"/>
      <c r="PG766"/>
      <c r="PH766"/>
      <c r="PI766"/>
      <c r="PJ766"/>
      <c r="PK766"/>
      <c r="PL766"/>
      <c r="PM766"/>
      <c r="PN766"/>
      <c r="PO766"/>
      <c r="PP766"/>
      <c r="PQ766"/>
      <c r="PR766"/>
      <c r="PS766"/>
      <c r="PT766"/>
      <c r="PU766"/>
      <c r="PV766"/>
      <c r="PW766"/>
      <c r="PX766"/>
      <c r="PY766"/>
      <c r="PZ766"/>
      <c r="QA766"/>
      <c r="QB766"/>
      <c r="QC766"/>
      <c r="QD766"/>
      <c r="QE766"/>
      <c r="QF766"/>
      <c r="QG766"/>
      <c r="QH766"/>
      <c r="QI766"/>
      <c r="QJ766"/>
      <c r="QK766"/>
      <c r="QL766"/>
      <c r="QM766"/>
      <c r="QN766"/>
      <c r="QO766"/>
      <c r="QP766"/>
      <c r="QQ766"/>
      <c r="QR766"/>
      <c r="QS766"/>
      <c r="QT766"/>
      <c r="QU766"/>
      <c r="QV766"/>
      <c r="QW766"/>
      <c r="QX766"/>
      <c r="QY766"/>
      <c r="QZ766"/>
      <c r="RA766"/>
      <c r="RB766"/>
      <c r="RC766"/>
      <c r="RD766"/>
      <c r="RE766"/>
      <c r="RF766"/>
      <c r="RG766"/>
      <c r="RH766"/>
      <c r="RI766"/>
      <c r="RJ766"/>
      <c r="RK766"/>
      <c r="RL766"/>
      <c r="RM766"/>
      <c r="RN766"/>
      <c r="RO766"/>
      <c r="RP766"/>
      <c r="RQ766"/>
      <c r="RR766"/>
      <c r="RS766"/>
      <c r="RT766"/>
      <c r="RU766"/>
      <c r="RV766"/>
      <c r="RW766"/>
      <c r="RX766"/>
      <c r="RY766"/>
      <c r="RZ766"/>
      <c r="SA766"/>
      <c r="SB766"/>
      <c r="SC766"/>
      <c r="SD766"/>
      <c r="SE766"/>
      <c r="SF766"/>
      <c r="SG766"/>
      <c r="SH766"/>
      <c r="SI766"/>
      <c r="SJ766"/>
      <c r="SK766"/>
      <c r="SL766"/>
      <c r="SM766"/>
      <c r="SN766"/>
      <c r="SO766"/>
      <c r="SP766"/>
      <c r="SQ766"/>
      <c r="SR766"/>
      <c r="SS766"/>
      <c r="ST766"/>
      <c r="SU766"/>
      <c r="SV766"/>
      <c r="SW766"/>
      <c r="SX766"/>
      <c r="SY766"/>
      <c r="SZ766"/>
      <c r="TA766"/>
      <c r="TB766"/>
      <c r="TC766"/>
      <c r="TD766"/>
      <c r="TE766"/>
      <c r="TF766"/>
      <c r="TG766"/>
      <c r="TH766"/>
      <c r="TI766"/>
      <c r="TJ766"/>
      <c r="TK766"/>
      <c r="TL766"/>
      <c r="TM766"/>
      <c r="TN766"/>
      <c r="TO766"/>
      <c r="TP766"/>
      <c r="TQ766"/>
      <c r="TR766"/>
      <c r="TS766"/>
      <c r="TT766"/>
      <c r="TU766"/>
      <c r="TV766"/>
      <c r="TW766"/>
      <c r="TX766"/>
      <c r="TY766"/>
      <c r="TZ766"/>
      <c r="UA766"/>
      <c r="UB766"/>
      <c r="UC766"/>
      <c r="UD766"/>
      <c r="UE766"/>
      <c r="UF766"/>
      <c r="UG766"/>
      <c r="UH766"/>
      <c r="UI766"/>
      <c r="UJ766"/>
      <c r="UK766"/>
      <c r="UL766"/>
      <c r="UM766"/>
      <c r="UN766"/>
      <c r="UO766"/>
      <c r="UP766"/>
      <c r="UQ766"/>
      <c r="UR766"/>
      <c r="US766"/>
      <c r="UT766"/>
      <c r="UU766"/>
      <c r="UV766"/>
      <c r="UW766"/>
      <c r="UX766"/>
      <c r="UY766"/>
      <c r="UZ766"/>
      <c r="VA766"/>
      <c r="VB766"/>
      <c r="VC766"/>
      <c r="VD766"/>
      <c r="VE766"/>
      <c r="VF766"/>
      <c r="VG766"/>
      <c r="VH766"/>
      <c r="VI766"/>
      <c r="VJ766"/>
      <c r="VK766"/>
      <c r="VL766"/>
      <c r="VM766"/>
      <c r="VN766"/>
      <c r="VO766"/>
      <c r="VP766"/>
      <c r="VQ766"/>
      <c r="VR766"/>
      <c r="VS766"/>
      <c r="VT766"/>
      <c r="VU766"/>
      <c r="VV766"/>
      <c r="VW766"/>
      <c r="VX766"/>
      <c r="VY766"/>
      <c r="VZ766"/>
      <c r="WA766"/>
      <c r="WB766"/>
      <c r="WC766"/>
      <c r="WD766"/>
      <c r="WE766"/>
      <c r="WF766"/>
      <c r="WG766"/>
      <c r="WH766"/>
      <c r="WI766"/>
      <c r="WJ766"/>
      <c r="WK766"/>
      <c r="WL766"/>
      <c r="WM766"/>
      <c r="WN766"/>
      <c r="WO766"/>
      <c r="WP766"/>
      <c r="WQ766"/>
      <c r="WR766"/>
      <c r="WS766"/>
      <c r="WT766"/>
      <c r="WU766"/>
      <c r="WV766"/>
      <c r="WW766"/>
      <c r="WX766"/>
      <c r="WY766"/>
      <c r="WZ766"/>
      <c r="XA766"/>
      <c r="XB766"/>
      <c r="XC766"/>
      <c r="XD766"/>
      <c r="XE766"/>
      <c r="XF766"/>
      <c r="XG766"/>
      <c r="XH766"/>
      <c r="XI766"/>
      <c r="XJ766"/>
      <c r="XK766"/>
      <c r="XL766"/>
      <c r="XM766"/>
      <c r="XN766"/>
      <c r="XO766"/>
      <c r="XP766"/>
      <c r="XQ766"/>
      <c r="XR766"/>
      <c r="XS766"/>
      <c r="XT766"/>
      <c r="XU766"/>
      <c r="XV766"/>
      <c r="XW766"/>
      <c r="XX766"/>
      <c r="XY766"/>
      <c r="XZ766"/>
      <c r="YA766"/>
      <c r="YB766"/>
      <c r="YC766"/>
      <c r="YD766"/>
      <c r="YE766"/>
      <c r="YF766"/>
      <c r="YG766"/>
      <c r="YH766"/>
      <c r="YI766"/>
      <c r="YJ766"/>
      <c r="YK766"/>
      <c r="YL766"/>
      <c r="YM766"/>
      <c r="YN766"/>
      <c r="YO766"/>
      <c r="YP766"/>
      <c r="YQ766"/>
      <c r="YR766"/>
      <c r="YS766"/>
      <c r="YT766"/>
      <c r="YU766"/>
      <c r="YV766"/>
      <c r="YW766"/>
      <c r="YX766"/>
      <c r="YY766"/>
      <c r="YZ766"/>
      <c r="ZA766"/>
      <c r="ZB766"/>
      <c r="ZC766"/>
      <c r="ZD766"/>
      <c r="ZE766"/>
      <c r="ZF766"/>
      <c r="ZG766"/>
      <c r="ZH766"/>
      <c r="ZI766"/>
      <c r="ZJ766"/>
      <c r="ZK766"/>
      <c r="ZL766"/>
      <c r="ZM766"/>
      <c r="ZN766"/>
      <c r="ZO766"/>
      <c r="ZP766"/>
      <c r="ZQ766"/>
      <c r="ZR766"/>
      <c r="ZS766"/>
      <c r="ZT766"/>
      <c r="ZU766"/>
      <c r="ZV766"/>
      <c r="ZW766"/>
      <c r="ZX766"/>
      <c r="ZY766"/>
      <c r="ZZ766"/>
      <c r="AAA766"/>
      <c r="AAB766"/>
      <c r="AAC766"/>
      <c r="AAD766"/>
      <c r="AAE766"/>
      <c r="AAF766"/>
      <c r="AAG766"/>
      <c r="AAH766"/>
      <c r="AAI766"/>
      <c r="AAJ766"/>
      <c r="AAK766"/>
      <c r="AAL766"/>
      <c r="AAM766"/>
      <c r="AAN766"/>
      <c r="AAO766"/>
      <c r="AAP766"/>
      <c r="AAQ766"/>
      <c r="AAR766"/>
      <c r="AAS766"/>
      <c r="AAT766"/>
      <c r="AAU766"/>
      <c r="AAV766"/>
      <c r="AAW766"/>
      <c r="AAX766"/>
      <c r="AAY766"/>
      <c r="AAZ766"/>
      <c r="ABA766"/>
      <c r="ABB766"/>
      <c r="ABC766"/>
      <c r="ABD766"/>
      <c r="ABE766"/>
      <c r="ABF766"/>
      <c r="ABG766"/>
      <c r="ABH766"/>
      <c r="ABI766"/>
      <c r="ABJ766"/>
      <c r="ABK766"/>
      <c r="ABL766"/>
      <c r="ABM766"/>
      <c r="ABN766"/>
      <c r="ABO766"/>
      <c r="ABP766"/>
      <c r="ABQ766"/>
      <c r="ABR766"/>
      <c r="ABS766"/>
      <c r="ABT766"/>
      <c r="ABU766"/>
      <c r="ABV766"/>
      <c r="ABW766"/>
      <c r="ABX766"/>
      <c r="ABY766"/>
      <c r="ABZ766"/>
      <c r="ACA766"/>
      <c r="ACB766"/>
      <c r="ACC766"/>
      <c r="ACD766"/>
      <c r="ACE766"/>
      <c r="ACF766"/>
      <c r="ACG766"/>
      <c r="ACH766"/>
      <c r="ACI766"/>
      <c r="ACJ766"/>
      <c r="ACK766"/>
      <c r="ACL766"/>
      <c r="ACM766"/>
      <c r="ACN766"/>
      <c r="ACO766"/>
      <c r="ACP766"/>
      <c r="ACQ766"/>
      <c r="ACR766"/>
      <c r="ACS766"/>
      <c r="ACT766"/>
      <c r="ACU766"/>
      <c r="ACV766"/>
      <c r="ACW766"/>
      <c r="ACX766"/>
      <c r="ACY766"/>
      <c r="ACZ766"/>
      <c r="ADA766"/>
      <c r="ADB766"/>
      <c r="ADC766"/>
      <c r="ADD766"/>
      <c r="ADE766"/>
      <c r="ADF766"/>
      <c r="ADG766"/>
      <c r="ADH766"/>
      <c r="ADI766"/>
      <c r="ADJ766"/>
      <c r="ADK766"/>
      <c r="ADL766"/>
      <c r="ADM766"/>
      <c r="ADN766"/>
      <c r="ADO766"/>
      <c r="ADP766"/>
      <c r="ADQ766"/>
      <c r="ADR766"/>
      <c r="ADS766"/>
      <c r="ADT766"/>
      <c r="ADU766"/>
      <c r="ADV766"/>
      <c r="ADW766"/>
      <c r="ADX766"/>
      <c r="ADY766"/>
      <c r="ADZ766"/>
      <c r="AEA766"/>
      <c r="AEB766"/>
      <c r="AEC766"/>
      <c r="AED766"/>
      <c r="AEE766"/>
      <c r="AEF766"/>
      <c r="AEG766"/>
      <c r="AEH766"/>
      <c r="AEI766"/>
      <c r="AEJ766"/>
      <c r="AEK766"/>
      <c r="AEL766"/>
      <c r="AEM766"/>
      <c r="AEN766"/>
      <c r="AEO766"/>
      <c r="AEP766"/>
      <c r="AEQ766"/>
      <c r="AER766"/>
      <c r="AES766"/>
      <c r="AET766"/>
      <c r="AEU766"/>
      <c r="AEV766"/>
      <c r="AEW766"/>
      <c r="AEX766"/>
      <c r="AEY766"/>
      <c r="AEZ766"/>
      <c r="AFA766"/>
      <c r="AFB766"/>
      <c r="AFC766"/>
      <c r="AFD766"/>
      <c r="AFE766"/>
      <c r="AFF766"/>
      <c r="AFG766"/>
      <c r="AFH766"/>
      <c r="AFI766"/>
      <c r="AFJ766"/>
      <c r="AFK766"/>
      <c r="AFL766"/>
      <c r="AFM766"/>
      <c r="AFN766"/>
      <c r="AFO766"/>
      <c r="AFP766"/>
      <c r="AFQ766"/>
      <c r="AFR766"/>
      <c r="AFS766"/>
      <c r="AFT766"/>
      <c r="AFU766"/>
      <c r="AFV766"/>
      <c r="AFW766"/>
      <c r="AFX766"/>
      <c r="AFY766"/>
      <c r="AFZ766"/>
      <c r="AGA766"/>
      <c r="AGB766"/>
      <c r="AGC766"/>
      <c r="AGD766"/>
      <c r="AGE766"/>
      <c r="AGF766"/>
      <c r="AGG766"/>
      <c r="AGH766"/>
      <c r="AGI766"/>
      <c r="AGJ766"/>
      <c r="AGK766"/>
      <c r="AGL766"/>
      <c r="AGM766"/>
      <c r="AGN766"/>
      <c r="AGO766"/>
      <c r="AGP766"/>
      <c r="AGQ766"/>
      <c r="AGR766"/>
      <c r="AGS766"/>
      <c r="AGT766"/>
      <c r="AGU766"/>
      <c r="AGV766"/>
      <c r="AGW766"/>
      <c r="AGX766"/>
      <c r="AGY766"/>
      <c r="AGZ766"/>
      <c r="AHA766"/>
      <c r="AHB766"/>
      <c r="AHC766"/>
      <c r="AHD766"/>
      <c r="AHE766"/>
      <c r="AHF766"/>
      <c r="AHG766"/>
      <c r="AHH766"/>
      <c r="AHI766"/>
      <c r="AHJ766"/>
      <c r="AHK766"/>
      <c r="AHL766"/>
      <c r="AHM766"/>
      <c r="AHN766"/>
      <c r="AHO766"/>
      <c r="AHP766"/>
      <c r="AHQ766"/>
      <c r="AHR766"/>
      <c r="AHS766"/>
      <c r="AHT766"/>
      <c r="AHU766"/>
      <c r="AHV766"/>
      <c r="AHW766"/>
      <c r="AHX766"/>
      <c r="AHY766"/>
      <c r="AHZ766"/>
      <c r="AIA766"/>
      <c r="AIB766"/>
      <c r="AIC766"/>
      <c r="AID766"/>
      <c r="AIE766"/>
      <c r="AIF766"/>
      <c r="AIG766"/>
      <c r="AIH766"/>
      <c r="AII766"/>
      <c r="AIJ766"/>
      <c r="AIK766"/>
      <c r="AIL766"/>
      <c r="AIM766"/>
      <c r="AIN766"/>
      <c r="AIO766"/>
      <c r="AIP766"/>
      <c r="AIQ766"/>
      <c r="AIR766"/>
      <c r="AIS766"/>
      <c r="AIT766"/>
      <c r="AIU766"/>
      <c r="AIV766"/>
      <c r="AIW766"/>
      <c r="AIX766"/>
      <c r="AIY766"/>
      <c r="AIZ766"/>
      <c r="AJA766"/>
      <c r="AJB766"/>
      <c r="AJC766"/>
      <c r="AJD766"/>
      <c r="AJE766"/>
      <c r="AJF766"/>
      <c r="AJG766"/>
      <c r="AJH766"/>
      <c r="AJI766"/>
      <c r="AJJ766"/>
      <c r="AJK766"/>
      <c r="AJL766"/>
      <c r="AJM766"/>
      <c r="AJN766"/>
      <c r="AJO766"/>
      <c r="AJP766"/>
      <c r="AJQ766"/>
      <c r="AJR766"/>
      <c r="AJS766"/>
      <c r="AJT766"/>
      <c r="AJU766"/>
      <c r="AJV766"/>
      <c r="AJW766"/>
      <c r="AJX766"/>
      <c r="AJY766"/>
      <c r="AJZ766"/>
      <c r="AKA766"/>
      <c r="AKB766"/>
      <c r="AKC766"/>
      <c r="AKD766"/>
      <c r="AKE766"/>
      <c r="AKF766"/>
      <c r="AKG766"/>
      <c r="AKH766"/>
      <c r="AKI766"/>
      <c r="AKJ766"/>
      <c r="AKK766"/>
      <c r="AKL766"/>
      <c r="AKM766"/>
      <c r="AKN766"/>
      <c r="AKO766"/>
      <c r="AKP766"/>
      <c r="AKQ766"/>
      <c r="AKR766"/>
      <c r="AKS766"/>
      <c r="AKT766"/>
      <c r="AKU766"/>
      <c r="AKV766"/>
      <c r="AKW766"/>
      <c r="AKX766"/>
      <c r="AKY766"/>
      <c r="AKZ766"/>
      <c r="ALA766"/>
      <c r="ALB766"/>
      <c r="ALC766"/>
      <c r="ALD766"/>
      <c r="ALE766"/>
      <c r="ALF766"/>
      <c r="ALG766"/>
      <c r="ALH766"/>
      <c r="ALI766"/>
      <c r="ALJ766"/>
      <c r="ALK766"/>
      <c r="ALL766"/>
      <c r="ALM766"/>
      <c r="ALN766"/>
      <c r="ALO766"/>
      <c r="ALP766"/>
      <c r="ALQ766"/>
      <c r="ALR766"/>
      <c r="ALS766"/>
      <c r="ALT766"/>
      <c r="ALU766"/>
      <c r="ALV766"/>
      <c r="ALW766"/>
      <c r="ALX766"/>
      <c r="ALY766"/>
      <c r="ALZ766"/>
      <c r="AMA766"/>
      <c r="AMB766"/>
      <c r="AMC766"/>
      <c r="AMD766"/>
      <c r="AME766"/>
      <c r="AMF766"/>
      <c r="AMG766"/>
      <c r="AMH766"/>
      <c r="AMI766"/>
      <c r="AMJ766"/>
    </row>
    <row r="767" spans="1:1024" ht="20" customHeight="1" x14ac:dyDescent="0.2">
      <c r="A767"/>
      <c r="B767"/>
      <c r="C767"/>
      <c r="D767"/>
      <c r="E767" s="2"/>
      <c r="F767" s="2"/>
      <c r="G767" s="271"/>
      <c r="H767" s="240"/>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c r="IW767"/>
      <c r="IX767"/>
      <c r="IY767"/>
      <c r="IZ767"/>
      <c r="JA767"/>
      <c r="JB767"/>
      <c r="JC767"/>
      <c r="JD767"/>
      <c r="JE767"/>
      <c r="JF767"/>
      <c r="JG767"/>
      <c r="JH767"/>
      <c r="JI767"/>
      <c r="JJ767"/>
      <c r="JK767"/>
      <c r="JL767"/>
      <c r="JM767"/>
      <c r="JN767"/>
      <c r="JO767"/>
      <c r="JP767"/>
      <c r="JQ767"/>
      <c r="JR767"/>
      <c r="JS767"/>
      <c r="JT767"/>
      <c r="JU767"/>
      <c r="JV767"/>
      <c r="JW767"/>
      <c r="JX767"/>
      <c r="JY767"/>
      <c r="JZ767"/>
      <c r="KA767"/>
      <c r="KB767"/>
      <c r="KC767"/>
      <c r="KD767"/>
      <c r="KE767"/>
      <c r="KF767"/>
      <c r="KG767"/>
      <c r="KH767"/>
      <c r="KI767"/>
      <c r="KJ767"/>
      <c r="KK767"/>
      <c r="KL767"/>
      <c r="KM767"/>
      <c r="KN767"/>
      <c r="KO767"/>
      <c r="KP767"/>
      <c r="KQ767"/>
      <c r="KR767"/>
      <c r="KS767"/>
      <c r="KT767"/>
      <c r="KU767"/>
      <c r="KV767"/>
      <c r="KW767"/>
      <c r="KX767"/>
      <c r="KY767"/>
      <c r="KZ767"/>
      <c r="LA767"/>
      <c r="LB767"/>
      <c r="LC767"/>
      <c r="LD767"/>
      <c r="LE767"/>
      <c r="LF767"/>
      <c r="LG767"/>
      <c r="LH767"/>
      <c r="LI767"/>
      <c r="LJ767"/>
      <c r="LK767"/>
      <c r="LL767"/>
      <c r="LM767"/>
      <c r="LN767"/>
      <c r="LO767"/>
      <c r="LP767"/>
      <c r="LQ767"/>
      <c r="LR767"/>
      <c r="LS767"/>
      <c r="LT767"/>
      <c r="LU767"/>
      <c r="LV767"/>
      <c r="LW767"/>
      <c r="LX767"/>
      <c r="LY767"/>
      <c r="LZ767"/>
      <c r="MA767"/>
      <c r="MB767"/>
      <c r="MC767"/>
      <c r="MD767"/>
      <c r="ME767"/>
      <c r="MF767"/>
      <c r="MG767"/>
      <c r="MH767"/>
      <c r="MI767"/>
      <c r="MJ767"/>
      <c r="MK767"/>
      <c r="ML767"/>
      <c r="MM767"/>
      <c r="MN767"/>
      <c r="MO767"/>
      <c r="MP767"/>
      <c r="MQ767"/>
      <c r="MR767"/>
      <c r="MS767"/>
      <c r="MT767"/>
      <c r="MU767"/>
      <c r="MV767"/>
      <c r="MW767"/>
      <c r="MX767"/>
      <c r="MY767"/>
      <c r="MZ767"/>
      <c r="NA767"/>
      <c r="NB767"/>
      <c r="NC767"/>
      <c r="ND767"/>
      <c r="NE767"/>
      <c r="NF767"/>
      <c r="NG767"/>
      <c r="NH767"/>
      <c r="NI767"/>
      <c r="NJ767"/>
      <c r="NK767"/>
      <c r="NL767"/>
      <c r="NM767"/>
      <c r="NN767"/>
      <c r="NO767"/>
      <c r="NP767"/>
      <c r="NQ767"/>
      <c r="NR767"/>
      <c r="NS767"/>
      <c r="NT767"/>
      <c r="NU767"/>
      <c r="NV767"/>
      <c r="NW767"/>
      <c r="NX767"/>
      <c r="NY767"/>
      <c r="NZ767"/>
      <c r="OA767"/>
      <c r="OB767"/>
      <c r="OC767"/>
      <c r="OD767"/>
      <c r="OE767"/>
      <c r="OF767"/>
      <c r="OG767"/>
      <c r="OH767"/>
      <c r="OI767"/>
      <c r="OJ767"/>
      <c r="OK767"/>
      <c r="OL767"/>
      <c r="OM767"/>
      <c r="ON767"/>
      <c r="OO767"/>
      <c r="OP767"/>
      <c r="OQ767"/>
      <c r="OR767"/>
      <c r="OS767"/>
      <c r="OT767"/>
      <c r="OU767"/>
      <c r="OV767"/>
      <c r="OW767"/>
      <c r="OX767"/>
      <c r="OY767"/>
      <c r="OZ767"/>
      <c r="PA767"/>
      <c r="PB767"/>
      <c r="PC767"/>
      <c r="PD767"/>
      <c r="PE767"/>
      <c r="PF767"/>
      <c r="PG767"/>
      <c r="PH767"/>
      <c r="PI767"/>
      <c r="PJ767"/>
      <c r="PK767"/>
      <c r="PL767"/>
      <c r="PM767"/>
      <c r="PN767"/>
      <c r="PO767"/>
      <c r="PP767"/>
      <c r="PQ767"/>
      <c r="PR767"/>
      <c r="PS767"/>
      <c r="PT767"/>
      <c r="PU767"/>
      <c r="PV767"/>
      <c r="PW767"/>
      <c r="PX767"/>
      <c r="PY767"/>
      <c r="PZ767"/>
      <c r="QA767"/>
      <c r="QB767"/>
      <c r="QC767"/>
      <c r="QD767"/>
      <c r="QE767"/>
      <c r="QF767"/>
      <c r="QG767"/>
      <c r="QH767"/>
      <c r="QI767"/>
      <c r="QJ767"/>
      <c r="QK767"/>
      <c r="QL767"/>
      <c r="QM767"/>
      <c r="QN767"/>
      <c r="QO767"/>
      <c r="QP767"/>
      <c r="QQ767"/>
      <c r="QR767"/>
      <c r="QS767"/>
      <c r="QT767"/>
      <c r="QU767"/>
      <c r="QV767"/>
      <c r="QW767"/>
      <c r="QX767"/>
      <c r="QY767"/>
      <c r="QZ767"/>
      <c r="RA767"/>
      <c r="RB767"/>
      <c r="RC767"/>
      <c r="RD767"/>
      <c r="RE767"/>
      <c r="RF767"/>
      <c r="RG767"/>
      <c r="RH767"/>
      <c r="RI767"/>
      <c r="RJ767"/>
      <c r="RK767"/>
      <c r="RL767"/>
      <c r="RM767"/>
      <c r="RN767"/>
      <c r="RO767"/>
      <c r="RP767"/>
      <c r="RQ767"/>
      <c r="RR767"/>
      <c r="RS767"/>
      <c r="RT767"/>
      <c r="RU767"/>
      <c r="RV767"/>
      <c r="RW767"/>
      <c r="RX767"/>
      <c r="RY767"/>
      <c r="RZ767"/>
      <c r="SA767"/>
      <c r="SB767"/>
      <c r="SC767"/>
      <c r="SD767"/>
      <c r="SE767"/>
      <c r="SF767"/>
      <c r="SG767"/>
      <c r="SH767"/>
      <c r="SI767"/>
      <c r="SJ767"/>
      <c r="SK767"/>
      <c r="SL767"/>
      <c r="SM767"/>
      <c r="SN767"/>
      <c r="SO767"/>
      <c r="SP767"/>
      <c r="SQ767"/>
      <c r="SR767"/>
      <c r="SS767"/>
      <c r="ST767"/>
      <c r="SU767"/>
      <c r="SV767"/>
      <c r="SW767"/>
      <c r="SX767"/>
      <c r="SY767"/>
      <c r="SZ767"/>
      <c r="TA767"/>
      <c r="TB767"/>
      <c r="TC767"/>
      <c r="TD767"/>
      <c r="TE767"/>
      <c r="TF767"/>
      <c r="TG767"/>
      <c r="TH767"/>
      <c r="TI767"/>
      <c r="TJ767"/>
      <c r="TK767"/>
      <c r="TL767"/>
      <c r="TM767"/>
      <c r="TN767"/>
      <c r="TO767"/>
      <c r="TP767"/>
      <c r="TQ767"/>
      <c r="TR767"/>
      <c r="TS767"/>
      <c r="TT767"/>
      <c r="TU767"/>
      <c r="TV767"/>
      <c r="TW767"/>
      <c r="TX767"/>
      <c r="TY767"/>
      <c r="TZ767"/>
      <c r="UA767"/>
      <c r="UB767"/>
      <c r="UC767"/>
      <c r="UD767"/>
      <c r="UE767"/>
      <c r="UF767"/>
      <c r="UG767"/>
      <c r="UH767"/>
      <c r="UI767"/>
      <c r="UJ767"/>
      <c r="UK767"/>
      <c r="UL767"/>
      <c r="UM767"/>
      <c r="UN767"/>
      <c r="UO767"/>
      <c r="UP767"/>
      <c r="UQ767"/>
      <c r="UR767"/>
      <c r="US767"/>
      <c r="UT767"/>
      <c r="UU767"/>
      <c r="UV767"/>
      <c r="UW767"/>
      <c r="UX767"/>
      <c r="UY767"/>
      <c r="UZ767"/>
      <c r="VA767"/>
      <c r="VB767"/>
      <c r="VC767"/>
      <c r="VD767"/>
      <c r="VE767"/>
      <c r="VF767"/>
      <c r="VG767"/>
      <c r="VH767"/>
      <c r="VI767"/>
      <c r="VJ767"/>
      <c r="VK767"/>
      <c r="VL767"/>
      <c r="VM767"/>
      <c r="VN767"/>
      <c r="VO767"/>
      <c r="VP767"/>
      <c r="VQ767"/>
      <c r="VR767"/>
      <c r="VS767"/>
      <c r="VT767"/>
      <c r="VU767"/>
      <c r="VV767"/>
      <c r="VW767"/>
      <c r="VX767"/>
      <c r="VY767"/>
      <c r="VZ767"/>
      <c r="WA767"/>
      <c r="WB767"/>
      <c r="WC767"/>
      <c r="WD767"/>
      <c r="WE767"/>
      <c r="WF767"/>
      <c r="WG767"/>
      <c r="WH767"/>
      <c r="WI767"/>
      <c r="WJ767"/>
      <c r="WK767"/>
      <c r="WL767"/>
      <c r="WM767"/>
      <c r="WN767"/>
      <c r="WO767"/>
      <c r="WP767"/>
      <c r="WQ767"/>
      <c r="WR767"/>
      <c r="WS767"/>
      <c r="WT767"/>
      <c r="WU767"/>
      <c r="WV767"/>
      <c r="WW767"/>
      <c r="WX767"/>
      <c r="WY767"/>
      <c r="WZ767"/>
      <c r="XA767"/>
      <c r="XB767"/>
      <c r="XC767"/>
      <c r="XD767"/>
      <c r="XE767"/>
      <c r="XF767"/>
      <c r="XG767"/>
      <c r="XH767"/>
      <c r="XI767"/>
      <c r="XJ767"/>
      <c r="XK767"/>
      <c r="XL767"/>
      <c r="XM767"/>
      <c r="XN767"/>
      <c r="XO767"/>
      <c r="XP767"/>
      <c r="XQ767"/>
      <c r="XR767"/>
      <c r="XS767"/>
      <c r="XT767"/>
      <c r="XU767"/>
      <c r="XV767"/>
      <c r="XW767"/>
      <c r="XX767"/>
      <c r="XY767"/>
      <c r="XZ767"/>
      <c r="YA767"/>
      <c r="YB767"/>
      <c r="YC767"/>
      <c r="YD767"/>
      <c r="YE767"/>
      <c r="YF767"/>
      <c r="YG767"/>
      <c r="YH767"/>
      <c r="YI767"/>
      <c r="YJ767"/>
      <c r="YK767"/>
      <c r="YL767"/>
      <c r="YM767"/>
      <c r="YN767"/>
      <c r="YO767"/>
      <c r="YP767"/>
      <c r="YQ767"/>
      <c r="YR767"/>
      <c r="YS767"/>
      <c r="YT767"/>
      <c r="YU767"/>
      <c r="YV767"/>
      <c r="YW767"/>
      <c r="YX767"/>
      <c r="YY767"/>
      <c r="YZ767"/>
      <c r="ZA767"/>
      <c r="ZB767"/>
      <c r="ZC767"/>
      <c r="ZD767"/>
      <c r="ZE767"/>
      <c r="ZF767"/>
      <c r="ZG767"/>
      <c r="ZH767"/>
      <c r="ZI767"/>
      <c r="ZJ767"/>
      <c r="ZK767"/>
      <c r="ZL767"/>
      <c r="ZM767"/>
      <c r="ZN767"/>
      <c r="ZO767"/>
      <c r="ZP767"/>
      <c r="ZQ767"/>
      <c r="ZR767"/>
      <c r="ZS767"/>
      <c r="ZT767"/>
      <c r="ZU767"/>
      <c r="ZV767"/>
      <c r="ZW767"/>
      <c r="ZX767"/>
      <c r="ZY767"/>
      <c r="ZZ767"/>
      <c r="AAA767"/>
      <c r="AAB767"/>
      <c r="AAC767"/>
      <c r="AAD767"/>
      <c r="AAE767"/>
      <c r="AAF767"/>
      <c r="AAG767"/>
      <c r="AAH767"/>
      <c r="AAI767"/>
      <c r="AAJ767"/>
      <c r="AAK767"/>
      <c r="AAL767"/>
      <c r="AAM767"/>
      <c r="AAN767"/>
      <c r="AAO767"/>
      <c r="AAP767"/>
      <c r="AAQ767"/>
      <c r="AAR767"/>
      <c r="AAS767"/>
      <c r="AAT767"/>
      <c r="AAU767"/>
      <c r="AAV767"/>
      <c r="AAW767"/>
      <c r="AAX767"/>
      <c r="AAY767"/>
      <c r="AAZ767"/>
      <c r="ABA767"/>
      <c r="ABB767"/>
      <c r="ABC767"/>
      <c r="ABD767"/>
      <c r="ABE767"/>
      <c r="ABF767"/>
      <c r="ABG767"/>
      <c r="ABH767"/>
      <c r="ABI767"/>
      <c r="ABJ767"/>
      <c r="ABK767"/>
      <c r="ABL767"/>
      <c r="ABM767"/>
      <c r="ABN767"/>
      <c r="ABO767"/>
      <c r="ABP767"/>
      <c r="ABQ767"/>
      <c r="ABR767"/>
      <c r="ABS767"/>
      <c r="ABT767"/>
      <c r="ABU767"/>
      <c r="ABV767"/>
      <c r="ABW767"/>
      <c r="ABX767"/>
      <c r="ABY767"/>
      <c r="ABZ767"/>
      <c r="ACA767"/>
      <c r="ACB767"/>
      <c r="ACC767"/>
      <c r="ACD767"/>
      <c r="ACE767"/>
      <c r="ACF767"/>
      <c r="ACG767"/>
      <c r="ACH767"/>
      <c r="ACI767"/>
      <c r="ACJ767"/>
      <c r="ACK767"/>
      <c r="ACL767"/>
      <c r="ACM767"/>
      <c r="ACN767"/>
      <c r="ACO767"/>
      <c r="ACP767"/>
      <c r="ACQ767"/>
      <c r="ACR767"/>
      <c r="ACS767"/>
      <c r="ACT767"/>
      <c r="ACU767"/>
      <c r="ACV767"/>
      <c r="ACW767"/>
      <c r="ACX767"/>
      <c r="ACY767"/>
      <c r="ACZ767"/>
      <c r="ADA767"/>
      <c r="ADB767"/>
      <c r="ADC767"/>
      <c r="ADD767"/>
      <c r="ADE767"/>
      <c r="ADF767"/>
      <c r="ADG767"/>
      <c r="ADH767"/>
      <c r="ADI767"/>
      <c r="ADJ767"/>
      <c r="ADK767"/>
      <c r="ADL767"/>
      <c r="ADM767"/>
      <c r="ADN767"/>
      <c r="ADO767"/>
      <c r="ADP767"/>
      <c r="ADQ767"/>
      <c r="ADR767"/>
      <c r="ADS767"/>
      <c r="ADT767"/>
      <c r="ADU767"/>
      <c r="ADV767"/>
      <c r="ADW767"/>
      <c r="ADX767"/>
      <c r="ADY767"/>
      <c r="ADZ767"/>
      <c r="AEA767"/>
      <c r="AEB767"/>
      <c r="AEC767"/>
      <c r="AED767"/>
      <c r="AEE767"/>
      <c r="AEF767"/>
      <c r="AEG767"/>
      <c r="AEH767"/>
      <c r="AEI767"/>
      <c r="AEJ767"/>
      <c r="AEK767"/>
      <c r="AEL767"/>
      <c r="AEM767"/>
      <c r="AEN767"/>
      <c r="AEO767"/>
      <c r="AEP767"/>
      <c r="AEQ767"/>
      <c r="AER767"/>
      <c r="AES767"/>
      <c r="AET767"/>
      <c r="AEU767"/>
      <c r="AEV767"/>
      <c r="AEW767"/>
      <c r="AEX767"/>
      <c r="AEY767"/>
      <c r="AEZ767"/>
      <c r="AFA767"/>
      <c r="AFB767"/>
      <c r="AFC767"/>
      <c r="AFD767"/>
      <c r="AFE767"/>
      <c r="AFF767"/>
      <c r="AFG767"/>
      <c r="AFH767"/>
      <c r="AFI767"/>
      <c r="AFJ767"/>
      <c r="AFK767"/>
      <c r="AFL767"/>
      <c r="AFM767"/>
      <c r="AFN767"/>
      <c r="AFO767"/>
      <c r="AFP767"/>
      <c r="AFQ767"/>
      <c r="AFR767"/>
      <c r="AFS767"/>
      <c r="AFT767"/>
      <c r="AFU767"/>
      <c r="AFV767"/>
      <c r="AFW767"/>
      <c r="AFX767"/>
      <c r="AFY767"/>
      <c r="AFZ767"/>
      <c r="AGA767"/>
      <c r="AGB767"/>
      <c r="AGC767"/>
      <c r="AGD767"/>
      <c r="AGE767"/>
      <c r="AGF767"/>
      <c r="AGG767"/>
      <c r="AGH767"/>
      <c r="AGI767"/>
      <c r="AGJ767"/>
      <c r="AGK767"/>
      <c r="AGL767"/>
      <c r="AGM767"/>
      <c r="AGN767"/>
      <c r="AGO767"/>
      <c r="AGP767"/>
      <c r="AGQ767"/>
      <c r="AGR767"/>
      <c r="AGS767"/>
      <c r="AGT767"/>
      <c r="AGU767"/>
      <c r="AGV767"/>
      <c r="AGW767"/>
      <c r="AGX767"/>
      <c r="AGY767"/>
      <c r="AGZ767"/>
      <c r="AHA767"/>
      <c r="AHB767"/>
      <c r="AHC767"/>
      <c r="AHD767"/>
      <c r="AHE767"/>
      <c r="AHF767"/>
      <c r="AHG767"/>
      <c r="AHH767"/>
      <c r="AHI767"/>
      <c r="AHJ767"/>
      <c r="AHK767"/>
      <c r="AHL767"/>
      <c r="AHM767"/>
      <c r="AHN767"/>
      <c r="AHO767"/>
      <c r="AHP767"/>
      <c r="AHQ767"/>
      <c r="AHR767"/>
      <c r="AHS767"/>
      <c r="AHT767"/>
      <c r="AHU767"/>
      <c r="AHV767"/>
      <c r="AHW767"/>
      <c r="AHX767"/>
      <c r="AHY767"/>
      <c r="AHZ767"/>
      <c r="AIA767"/>
      <c r="AIB767"/>
      <c r="AIC767"/>
      <c r="AID767"/>
      <c r="AIE767"/>
      <c r="AIF767"/>
      <c r="AIG767"/>
      <c r="AIH767"/>
      <c r="AII767"/>
      <c r="AIJ767"/>
      <c r="AIK767"/>
      <c r="AIL767"/>
      <c r="AIM767"/>
      <c r="AIN767"/>
      <c r="AIO767"/>
      <c r="AIP767"/>
      <c r="AIQ767"/>
      <c r="AIR767"/>
      <c r="AIS767"/>
      <c r="AIT767"/>
      <c r="AIU767"/>
      <c r="AIV767"/>
      <c r="AIW767"/>
      <c r="AIX767"/>
      <c r="AIY767"/>
      <c r="AIZ767"/>
      <c r="AJA767"/>
      <c r="AJB767"/>
      <c r="AJC767"/>
      <c r="AJD767"/>
      <c r="AJE767"/>
      <c r="AJF767"/>
      <c r="AJG767"/>
      <c r="AJH767"/>
      <c r="AJI767"/>
      <c r="AJJ767"/>
      <c r="AJK767"/>
      <c r="AJL767"/>
      <c r="AJM767"/>
      <c r="AJN767"/>
      <c r="AJO767"/>
      <c r="AJP767"/>
      <c r="AJQ767"/>
      <c r="AJR767"/>
      <c r="AJS767"/>
      <c r="AJT767"/>
      <c r="AJU767"/>
      <c r="AJV767"/>
      <c r="AJW767"/>
      <c r="AJX767"/>
      <c r="AJY767"/>
      <c r="AJZ767"/>
      <c r="AKA767"/>
      <c r="AKB767"/>
      <c r="AKC767"/>
      <c r="AKD767"/>
      <c r="AKE767"/>
      <c r="AKF767"/>
      <c r="AKG767"/>
      <c r="AKH767"/>
      <c r="AKI767"/>
      <c r="AKJ767"/>
      <c r="AKK767"/>
      <c r="AKL767"/>
      <c r="AKM767"/>
      <c r="AKN767"/>
      <c r="AKO767"/>
      <c r="AKP767"/>
      <c r="AKQ767"/>
      <c r="AKR767"/>
      <c r="AKS767"/>
      <c r="AKT767"/>
      <c r="AKU767"/>
      <c r="AKV767"/>
      <c r="AKW767"/>
      <c r="AKX767"/>
      <c r="AKY767"/>
      <c r="AKZ767"/>
      <c r="ALA767"/>
      <c r="ALB767"/>
      <c r="ALC767"/>
      <c r="ALD767"/>
      <c r="ALE767"/>
      <c r="ALF767"/>
      <c r="ALG767"/>
      <c r="ALH767"/>
      <c r="ALI767"/>
      <c r="ALJ767"/>
      <c r="ALK767"/>
      <c r="ALL767"/>
      <c r="ALM767"/>
      <c r="ALN767"/>
      <c r="ALO767"/>
      <c r="ALP767"/>
      <c r="ALQ767"/>
      <c r="ALR767"/>
      <c r="ALS767"/>
      <c r="ALT767"/>
      <c r="ALU767"/>
      <c r="ALV767"/>
      <c r="ALW767"/>
      <c r="ALX767"/>
      <c r="ALY767"/>
      <c r="ALZ767"/>
      <c r="AMA767"/>
      <c r="AMB767"/>
      <c r="AMC767"/>
      <c r="AMD767"/>
      <c r="AME767"/>
      <c r="AMF767"/>
      <c r="AMG767"/>
      <c r="AMH767"/>
      <c r="AMI767"/>
      <c r="AMJ767"/>
    </row>
    <row r="768" spans="1:1024" ht="20" customHeight="1" x14ac:dyDescent="0.2">
      <c r="A768"/>
      <c r="B768"/>
      <c r="C768"/>
      <c r="D768"/>
      <c r="E768" s="2"/>
      <c r="F768" s="2"/>
      <c r="G768" s="271"/>
      <c r="H768" s="240"/>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c r="IW768"/>
      <c r="IX768"/>
      <c r="IY768"/>
      <c r="IZ768"/>
      <c r="JA768"/>
      <c r="JB768"/>
      <c r="JC768"/>
      <c r="JD768"/>
      <c r="JE768"/>
      <c r="JF768"/>
      <c r="JG768"/>
      <c r="JH768"/>
      <c r="JI768"/>
      <c r="JJ768"/>
      <c r="JK768"/>
      <c r="JL768"/>
      <c r="JM768"/>
      <c r="JN768"/>
      <c r="JO768"/>
      <c r="JP768"/>
      <c r="JQ768"/>
      <c r="JR768"/>
      <c r="JS768"/>
      <c r="JT768"/>
      <c r="JU768"/>
      <c r="JV768"/>
      <c r="JW768"/>
      <c r="JX768"/>
      <c r="JY768"/>
      <c r="JZ768"/>
      <c r="KA768"/>
      <c r="KB768"/>
      <c r="KC768"/>
      <c r="KD768"/>
      <c r="KE768"/>
      <c r="KF768"/>
      <c r="KG768"/>
      <c r="KH768"/>
      <c r="KI768"/>
      <c r="KJ768"/>
      <c r="KK768"/>
      <c r="KL768"/>
      <c r="KM768"/>
      <c r="KN768"/>
      <c r="KO768"/>
      <c r="KP768"/>
      <c r="KQ768"/>
      <c r="KR768"/>
      <c r="KS768"/>
      <c r="KT768"/>
      <c r="KU768"/>
      <c r="KV768"/>
      <c r="KW768"/>
      <c r="KX768"/>
      <c r="KY768"/>
      <c r="KZ768"/>
      <c r="LA768"/>
      <c r="LB768"/>
      <c r="LC768"/>
      <c r="LD768"/>
      <c r="LE768"/>
      <c r="LF768"/>
      <c r="LG768"/>
      <c r="LH768"/>
      <c r="LI768"/>
      <c r="LJ768"/>
      <c r="LK768"/>
      <c r="LL768"/>
      <c r="LM768"/>
      <c r="LN768"/>
      <c r="LO768"/>
      <c r="LP768"/>
      <c r="LQ768"/>
      <c r="LR768"/>
      <c r="LS768"/>
      <c r="LT768"/>
      <c r="LU768"/>
      <c r="LV768"/>
      <c r="LW768"/>
      <c r="LX768"/>
      <c r="LY768"/>
      <c r="LZ768"/>
      <c r="MA768"/>
      <c r="MB768"/>
      <c r="MC768"/>
      <c r="MD768"/>
      <c r="ME768"/>
      <c r="MF768"/>
      <c r="MG768"/>
      <c r="MH768"/>
      <c r="MI768"/>
      <c r="MJ768"/>
      <c r="MK768"/>
      <c r="ML768"/>
      <c r="MM768"/>
      <c r="MN768"/>
      <c r="MO768"/>
      <c r="MP768"/>
      <c r="MQ768"/>
      <c r="MR768"/>
      <c r="MS768"/>
      <c r="MT768"/>
      <c r="MU768"/>
      <c r="MV768"/>
      <c r="MW768"/>
      <c r="MX768"/>
      <c r="MY768"/>
      <c r="MZ768"/>
      <c r="NA768"/>
      <c r="NB768"/>
      <c r="NC768"/>
      <c r="ND768"/>
      <c r="NE768"/>
      <c r="NF768"/>
      <c r="NG768"/>
      <c r="NH768"/>
      <c r="NI768"/>
      <c r="NJ768"/>
      <c r="NK768"/>
      <c r="NL768"/>
      <c r="NM768"/>
      <c r="NN768"/>
      <c r="NO768"/>
      <c r="NP768"/>
      <c r="NQ768"/>
      <c r="NR768"/>
      <c r="NS768"/>
      <c r="NT768"/>
      <c r="NU768"/>
      <c r="NV768"/>
      <c r="NW768"/>
      <c r="NX768"/>
      <c r="NY768"/>
      <c r="NZ768"/>
      <c r="OA768"/>
      <c r="OB768"/>
      <c r="OC768"/>
      <c r="OD768"/>
      <c r="OE768"/>
      <c r="OF768"/>
      <c r="OG768"/>
      <c r="OH768"/>
      <c r="OI768"/>
      <c r="OJ768"/>
      <c r="OK768"/>
      <c r="OL768"/>
      <c r="OM768"/>
      <c r="ON768"/>
      <c r="OO768"/>
      <c r="OP768"/>
      <c r="OQ768"/>
      <c r="OR768"/>
      <c r="OS768"/>
      <c r="OT768"/>
      <c r="OU768"/>
      <c r="OV768"/>
      <c r="OW768"/>
      <c r="OX768"/>
      <c r="OY768"/>
      <c r="OZ768"/>
      <c r="PA768"/>
      <c r="PB768"/>
      <c r="PC768"/>
      <c r="PD768"/>
      <c r="PE768"/>
      <c r="PF768"/>
      <c r="PG768"/>
      <c r="PH768"/>
      <c r="PI768"/>
      <c r="PJ768"/>
      <c r="PK768"/>
      <c r="PL768"/>
      <c r="PM768"/>
      <c r="PN768"/>
      <c r="PO768"/>
      <c r="PP768"/>
      <c r="PQ768"/>
      <c r="PR768"/>
      <c r="PS768"/>
      <c r="PT768"/>
      <c r="PU768"/>
      <c r="PV768"/>
      <c r="PW768"/>
      <c r="PX768"/>
      <c r="PY768"/>
      <c r="PZ768"/>
      <c r="QA768"/>
      <c r="QB768"/>
      <c r="QC768"/>
      <c r="QD768"/>
      <c r="QE768"/>
      <c r="QF768"/>
      <c r="QG768"/>
      <c r="QH768"/>
      <c r="QI768"/>
      <c r="QJ768"/>
      <c r="QK768"/>
      <c r="QL768"/>
      <c r="QM768"/>
      <c r="QN768"/>
      <c r="QO768"/>
      <c r="QP768"/>
      <c r="QQ768"/>
      <c r="QR768"/>
      <c r="QS768"/>
      <c r="QT768"/>
      <c r="QU768"/>
      <c r="QV768"/>
      <c r="QW768"/>
      <c r="QX768"/>
      <c r="QY768"/>
      <c r="QZ768"/>
      <c r="RA768"/>
      <c r="RB768"/>
      <c r="RC768"/>
      <c r="RD768"/>
      <c r="RE768"/>
      <c r="RF768"/>
      <c r="RG768"/>
      <c r="RH768"/>
      <c r="RI768"/>
      <c r="RJ768"/>
      <c r="RK768"/>
      <c r="RL768"/>
      <c r="RM768"/>
      <c r="RN768"/>
      <c r="RO768"/>
      <c r="RP768"/>
      <c r="RQ768"/>
      <c r="RR768"/>
      <c r="RS768"/>
      <c r="RT768"/>
      <c r="RU768"/>
      <c r="RV768"/>
      <c r="RW768"/>
      <c r="RX768"/>
      <c r="RY768"/>
      <c r="RZ768"/>
      <c r="SA768"/>
      <c r="SB768"/>
      <c r="SC768"/>
      <c r="SD768"/>
      <c r="SE768"/>
      <c r="SF768"/>
      <c r="SG768"/>
      <c r="SH768"/>
      <c r="SI768"/>
      <c r="SJ768"/>
      <c r="SK768"/>
      <c r="SL768"/>
      <c r="SM768"/>
      <c r="SN768"/>
      <c r="SO768"/>
      <c r="SP768"/>
      <c r="SQ768"/>
      <c r="SR768"/>
      <c r="SS768"/>
      <c r="ST768"/>
      <c r="SU768"/>
      <c r="SV768"/>
      <c r="SW768"/>
      <c r="SX768"/>
      <c r="SY768"/>
      <c r="SZ768"/>
      <c r="TA768"/>
      <c r="TB768"/>
      <c r="TC768"/>
      <c r="TD768"/>
      <c r="TE768"/>
      <c r="TF768"/>
      <c r="TG768"/>
      <c r="TH768"/>
      <c r="TI768"/>
      <c r="TJ768"/>
      <c r="TK768"/>
      <c r="TL768"/>
      <c r="TM768"/>
      <c r="TN768"/>
      <c r="TO768"/>
      <c r="TP768"/>
      <c r="TQ768"/>
      <c r="TR768"/>
      <c r="TS768"/>
      <c r="TT768"/>
      <c r="TU768"/>
      <c r="TV768"/>
      <c r="TW768"/>
      <c r="TX768"/>
      <c r="TY768"/>
      <c r="TZ768"/>
      <c r="UA768"/>
      <c r="UB768"/>
      <c r="UC768"/>
      <c r="UD768"/>
      <c r="UE768"/>
      <c r="UF768"/>
      <c r="UG768"/>
      <c r="UH768"/>
      <c r="UI768"/>
      <c r="UJ768"/>
      <c r="UK768"/>
      <c r="UL768"/>
      <c r="UM768"/>
      <c r="UN768"/>
      <c r="UO768"/>
      <c r="UP768"/>
      <c r="UQ768"/>
      <c r="UR768"/>
      <c r="US768"/>
      <c r="UT768"/>
      <c r="UU768"/>
      <c r="UV768"/>
      <c r="UW768"/>
      <c r="UX768"/>
      <c r="UY768"/>
      <c r="UZ768"/>
      <c r="VA768"/>
      <c r="VB768"/>
      <c r="VC768"/>
      <c r="VD768"/>
      <c r="VE768"/>
      <c r="VF768"/>
      <c r="VG768"/>
      <c r="VH768"/>
      <c r="VI768"/>
      <c r="VJ768"/>
      <c r="VK768"/>
      <c r="VL768"/>
      <c r="VM768"/>
      <c r="VN768"/>
      <c r="VO768"/>
      <c r="VP768"/>
      <c r="VQ768"/>
      <c r="VR768"/>
      <c r="VS768"/>
      <c r="VT768"/>
      <c r="VU768"/>
      <c r="VV768"/>
      <c r="VW768"/>
      <c r="VX768"/>
      <c r="VY768"/>
      <c r="VZ768"/>
      <c r="WA768"/>
      <c r="WB768"/>
      <c r="WC768"/>
      <c r="WD768"/>
      <c r="WE768"/>
      <c r="WF768"/>
      <c r="WG768"/>
      <c r="WH768"/>
      <c r="WI768"/>
      <c r="WJ768"/>
      <c r="WK768"/>
      <c r="WL768"/>
      <c r="WM768"/>
      <c r="WN768"/>
      <c r="WO768"/>
      <c r="WP768"/>
      <c r="WQ768"/>
      <c r="WR768"/>
      <c r="WS768"/>
      <c r="WT768"/>
      <c r="WU768"/>
      <c r="WV768"/>
      <c r="WW768"/>
      <c r="WX768"/>
      <c r="WY768"/>
      <c r="WZ768"/>
      <c r="XA768"/>
      <c r="XB768"/>
      <c r="XC768"/>
      <c r="XD768"/>
      <c r="XE768"/>
      <c r="XF768"/>
      <c r="XG768"/>
      <c r="XH768"/>
      <c r="XI768"/>
      <c r="XJ768"/>
      <c r="XK768"/>
      <c r="XL768"/>
      <c r="XM768"/>
      <c r="XN768"/>
      <c r="XO768"/>
      <c r="XP768"/>
      <c r="XQ768"/>
      <c r="XR768"/>
      <c r="XS768"/>
      <c r="XT768"/>
      <c r="XU768"/>
      <c r="XV768"/>
      <c r="XW768"/>
      <c r="XX768"/>
      <c r="XY768"/>
      <c r="XZ768"/>
      <c r="YA768"/>
      <c r="YB768"/>
      <c r="YC768"/>
      <c r="YD768"/>
      <c r="YE768"/>
      <c r="YF768"/>
      <c r="YG768"/>
      <c r="YH768"/>
      <c r="YI768"/>
      <c r="YJ768"/>
      <c r="YK768"/>
      <c r="YL768"/>
      <c r="YM768"/>
      <c r="YN768"/>
      <c r="YO768"/>
      <c r="YP768"/>
      <c r="YQ768"/>
      <c r="YR768"/>
      <c r="YS768"/>
      <c r="YT768"/>
      <c r="YU768"/>
      <c r="YV768"/>
      <c r="YW768"/>
      <c r="YX768"/>
      <c r="YY768"/>
      <c r="YZ768"/>
      <c r="ZA768"/>
      <c r="ZB768"/>
      <c r="ZC768"/>
      <c r="ZD768"/>
      <c r="ZE768"/>
      <c r="ZF768"/>
      <c r="ZG768"/>
      <c r="ZH768"/>
      <c r="ZI768"/>
      <c r="ZJ768"/>
      <c r="ZK768"/>
      <c r="ZL768"/>
      <c r="ZM768"/>
      <c r="ZN768"/>
      <c r="ZO768"/>
      <c r="ZP768"/>
      <c r="ZQ768"/>
      <c r="ZR768"/>
      <c r="ZS768"/>
      <c r="ZT768"/>
      <c r="ZU768"/>
      <c r="ZV768"/>
      <c r="ZW768"/>
      <c r="ZX768"/>
      <c r="ZY768"/>
      <c r="ZZ768"/>
      <c r="AAA768"/>
      <c r="AAB768"/>
      <c r="AAC768"/>
      <c r="AAD768"/>
      <c r="AAE768"/>
      <c r="AAF768"/>
      <c r="AAG768"/>
      <c r="AAH768"/>
      <c r="AAI768"/>
      <c r="AAJ768"/>
      <c r="AAK768"/>
      <c r="AAL768"/>
      <c r="AAM768"/>
      <c r="AAN768"/>
      <c r="AAO768"/>
      <c r="AAP768"/>
      <c r="AAQ768"/>
      <c r="AAR768"/>
      <c r="AAS768"/>
      <c r="AAT768"/>
      <c r="AAU768"/>
      <c r="AAV768"/>
      <c r="AAW768"/>
      <c r="AAX768"/>
      <c r="AAY768"/>
      <c r="AAZ768"/>
      <c r="ABA768"/>
      <c r="ABB768"/>
      <c r="ABC768"/>
      <c r="ABD768"/>
      <c r="ABE768"/>
      <c r="ABF768"/>
      <c r="ABG768"/>
      <c r="ABH768"/>
      <c r="ABI768"/>
      <c r="ABJ768"/>
      <c r="ABK768"/>
      <c r="ABL768"/>
      <c r="ABM768"/>
      <c r="ABN768"/>
      <c r="ABO768"/>
      <c r="ABP768"/>
      <c r="ABQ768"/>
      <c r="ABR768"/>
      <c r="ABS768"/>
      <c r="ABT768"/>
      <c r="ABU768"/>
      <c r="ABV768"/>
      <c r="ABW768"/>
      <c r="ABX768"/>
      <c r="ABY768"/>
      <c r="ABZ768"/>
      <c r="ACA768"/>
      <c r="ACB768"/>
      <c r="ACC768"/>
      <c r="ACD768"/>
      <c r="ACE768"/>
      <c r="ACF768"/>
      <c r="ACG768"/>
      <c r="ACH768"/>
      <c r="ACI768"/>
      <c r="ACJ768"/>
      <c r="ACK768"/>
      <c r="ACL768"/>
      <c r="ACM768"/>
      <c r="ACN768"/>
      <c r="ACO768"/>
      <c r="ACP768"/>
      <c r="ACQ768"/>
      <c r="ACR768"/>
      <c r="ACS768"/>
      <c r="ACT768"/>
      <c r="ACU768"/>
      <c r="ACV768"/>
      <c r="ACW768"/>
      <c r="ACX768"/>
      <c r="ACY768"/>
      <c r="ACZ768"/>
      <c r="ADA768"/>
      <c r="ADB768"/>
      <c r="ADC768"/>
      <c r="ADD768"/>
      <c r="ADE768"/>
      <c r="ADF768"/>
      <c r="ADG768"/>
      <c r="ADH768"/>
      <c r="ADI768"/>
      <c r="ADJ768"/>
      <c r="ADK768"/>
      <c r="ADL768"/>
      <c r="ADM768"/>
      <c r="ADN768"/>
      <c r="ADO768"/>
      <c r="ADP768"/>
      <c r="ADQ768"/>
      <c r="ADR768"/>
      <c r="ADS768"/>
      <c r="ADT768"/>
      <c r="ADU768"/>
      <c r="ADV768"/>
      <c r="ADW768"/>
      <c r="ADX768"/>
      <c r="ADY768"/>
      <c r="ADZ768"/>
      <c r="AEA768"/>
      <c r="AEB768"/>
      <c r="AEC768"/>
      <c r="AED768"/>
      <c r="AEE768"/>
      <c r="AEF768"/>
      <c r="AEG768"/>
      <c r="AEH768"/>
      <c r="AEI768"/>
      <c r="AEJ768"/>
      <c r="AEK768"/>
      <c r="AEL768"/>
      <c r="AEM768"/>
      <c r="AEN768"/>
      <c r="AEO768"/>
      <c r="AEP768"/>
      <c r="AEQ768"/>
      <c r="AER768"/>
      <c r="AES768"/>
      <c r="AET768"/>
      <c r="AEU768"/>
      <c r="AEV768"/>
      <c r="AEW768"/>
      <c r="AEX768"/>
      <c r="AEY768"/>
      <c r="AEZ768"/>
      <c r="AFA768"/>
      <c r="AFB768"/>
      <c r="AFC768"/>
      <c r="AFD768"/>
      <c r="AFE768"/>
      <c r="AFF768"/>
      <c r="AFG768"/>
      <c r="AFH768"/>
      <c r="AFI768"/>
      <c r="AFJ768"/>
      <c r="AFK768"/>
      <c r="AFL768"/>
      <c r="AFM768"/>
      <c r="AFN768"/>
      <c r="AFO768"/>
      <c r="AFP768"/>
      <c r="AFQ768"/>
      <c r="AFR768"/>
      <c r="AFS768"/>
      <c r="AFT768"/>
      <c r="AFU768"/>
      <c r="AFV768"/>
      <c r="AFW768"/>
      <c r="AFX768"/>
      <c r="AFY768"/>
      <c r="AFZ768"/>
      <c r="AGA768"/>
      <c r="AGB768"/>
      <c r="AGC768"/>
      <c r="AGD768"/>
      <c r="AGE768"/>
      <c r="AGF768"/>
      <c r="AGG768"/>
      <c r="AGH768"/>
      <c r="AGI768"/>
      <c r="AGJ768"/>
      <c r="AGK768"/>
      <c r="AGL768"/>
      <c r="AGM768"/>
      <c r="AGN768"/>
      <c r="AGO768"/>
      <c r="AGP768"/>
      <c r="AGQ768"/>
      <c r="AGR768"/>
      <c r="AGS768"/>
      <c r="AGT768"/>
      <c r="AGU768"/>
      <c r="AGV768"/>
      <c r="AGW768"/>
      <c r="AGX768"/>
      <c r="AGY768"/>
      <c r="AGZ768"/>
      <c r="AHA768"/>
      <c r="AHB768"/>
      <c r="AHC768"/>
      <c r="AHD768"/>
      <c r="AHE768"/>
      <c r="AHF768"/>
      <c r="AHG768"/>
      <c r="AHH768"/>
      <c r="AHI768"/>
      <c r="AHJ768"/>
      <c r="AHK768"/>
      <c r="AHL768"/>
      <c r="AHM768"/>
      <c r="AHN768"/>
      <c r="AHO768"/>
      <c r="AHP768"/>
      <c r="AHQ768"/>
      <c r="AHR768"/>
      <c r="AHS768"/>
      <c r="AHT768"/>
      <c r="AHU768"/>
      <c r="AHV768"/>
      <c r="AHW768"/>
      <c r="AHX768"/>
      <c r="AHY768"/>
      <c r="AHZ768"/>
      <c r="AIA768"/>
      <c r="AIB768"/>
      <c r="AIC768"/>
      <c r="AID768"/>
      <c r="AIE768"/>
      <c r="AIF768"/>
      <c r="AIG768"/>
      <c r="AIH768"/>
      <c r="AII768"/>
      <c r="AIJ768"/>
      <c r="AIK768"/>
      <c r="AIL768"/>
      <c r="AIM768"/>
      <c r="AIN768"/>
      <c r="AIO768"/>
      <c r="AIP768"/>
      <c r="AIQ768"/>
      <c r="AIR768"/>
      <c r="AIS768"/>
      <c r="AIT768"/>
      <c r="AIU768"/>
      <c r="AIV768"/>
      <c r="AIW768"/>
      <c r="AIX768"/>
      <c r="AIY768"/>
      <c r="AIZ768"/>
      <c r="AJA768"/>
      <c r="AJB768"/>
      <c r="AJC768"/>
      <c r="AJD768"/>
      <c r="AJE768"/>
      <c r="AJF768"/>
      <c r="AJG768"/>
      <c r="AJH768"/>
      <c r="AJI768"/>
      <c r="AJJ768"/>
      <c r="AJK768"/>
      <c r="AJL768"/>
      <c r="AJM768"/>
      <c r="AJN768"/>
      <c r="AJO768"/>
      <c r="AJP768"/>
      <c r="AJQ768"/>
      <c r="AJR768"/>
      <c r="AJS768"/>
      <c r="AJT768"/>
      <c r="AJU768"/>
      <c r="AJV768"/>
      <c r="AJW768"/>
      <c r="AJX768"/>
      <c r="AJY768"/>
      <c r="AJZ768"/>
      <c r="AKA768"/>
      <c r="AKB768"/>
      <c r="AKC768"/>
      <c r="AKD768"/>
      <c r="AKE768"/>
      <c r="AKF768"/>
      <c r="AKG768"/>
      <c r="AKH768"/>
      <c r="AKI768"/>
      <c r="AKJ768"/>
      <c r="AKK768"/>
      <c r="AKL768"/>
      <c r="AKM768"/>
      <c r="AKN768"/>
      <c r="AKO768"/>
      <c r="AKP768"/>
      <c r="AKQ768"/>
      <c r="AKR768"/>
      <c r="AKS768"/>
      <c r="AKT768"/>
      <c r="AKU768"/>
      <c r="AKV768"/>
      <c r="AKW768"/>
      <c r="AKX768"/>
      <c r="AKY768"/>
      <c r="AKZ768"/>
      <c r="ALA768"/>
      <c r="ALB768"/>
      <c r="ALC768"/>
      <c r="ALD768"/>
      <c r="ALE768"/>
      <c r="ALF768"/>
      <c r="ALG768"/>
      <c r="ALH768"/>
      <c r="ALI768"/>
      <c r="ALJ768"/>
      <c r="ALK768"/>
      <c r="ALL768"/>
      <c r="ALM768"/>
      <c r="ALN768"/>
      <c r="ALO768"/>
      <c r="ALP768"/>
      <c r="ALQ768"/>
      <c r="ALR768"/>
      <c r="ALS768"/>
      <c r="ALT768"/>
      <c r="ALU768"/>
      <c r="ALV768"/>
      <c r="ALW768"/>
      <c r="ALX768"/>
      <c r="ALY768"/>
      <c r="ALZ768"/>
      <c r="AMA768"/>
      <c r="AMB768"/>
      <c r="AMC768"/>
      <c r="AMD768"/>
      <c r="AME768"/>
      <c r="AMF768"/>
      <c r="AMG768"/>
      <c r="AMH768"/>
      <c r="AMI768"/>
      <c r="AMJ768"/>
    </row>
    <row r="769" spans="1:1024" ht="20" customHeight="1" x14ac:dyDescent="0.2">
      <c r="A769"/>
      <c r="B769"/>
      <c r="C769"/>
      <c r="D769"/>
      <c r="E769" s="2"/>
      <c r="F769" s="2"/>
      <c r="G769" s="271"/>
      <c r="H769" s="240"/>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c r="IW769"/>
      <c r="IX769"/>
      <c r="IY769"/>
      <c r="IZ769"/>
      <c r="JA769"/>
      <c r="JB769"/>
      <c r="JC769"/>
      <c r="JD769"/>
      <c r="JE769"/>
      <c r="JF769"/>
      <c r="JG769"/>
      <c r="JH769"/>
      <c r="JI769"/>
      <c r="JJ769"/>
      <c r="JK769"/>
      <c r="JL769"/>
      <c r="JM769"/>
      <c r="JN769"/>
      <c r="JO769"/>
      <c r="JP769"/>
      <c r="JQ769"/>
      <c r="JR769"/>
      <c r="JS769"/>
      <c r="JT769"/>
      <c r="JU769"/>
      <c r="JV769"/>
      <c r="JW769"/>
      <c r="JX769"/>
      <c r="JY769"/>
      <c r="JZ769"/>
      <c r="KA769"/>
      <c r="KB769"/>
      <c r="KC769"/>
      <c r="KD769"/>
      <c r="KE769"/>
      <c r="KF769"/>
      <c r="KG769"/>
      <c r="KH769"/>
      <c r="KI769"/>
      <c r="KJ769"/>
      <c r="KK769"/>
      <c r="KL769"/>
      <c r="KM769"/>
      <c r="KN769"/>
      <c r="KO769"/>
      <c r="KP769"/>
      <c r="KQ769"/>
      <c r="KR769"/>
      <c r="KS769"/>
      <c r="KT769"/>
      <c r="KU769"/>
      <c r="KV769"/>
      <c r="KW769"/>
      <c r="KX769"/>
      <c r="KY769"/>
      <c r="KZ769"/>
      <c r="LA769"/>
      <c r="LB769"/>
      <c r="LC769"/>
      <c r="LD769"/>
      <c r="LE769"/>
      <c r="LF769"/>
      <c r="LG769"/>
      <c r="LH769"/>
      <c r="LI769"/>
      <c r="LJ769"/>
      <c r="LK769"/>
      <c r="LL769"/>
      <c r="LM769"/>
      <c r="LN769"/>
      <c r="LO769"/>
      <c r="LP769"/>
      <c r="LQ769"/>
      <c r="LR769"/>
      <c r="LS769"/>
      <c r="LT769"/>
      <c r="LU769"/>
      <c r="LV769"/>
      <c r="LW769"/>
      <c r="LX769"/>
      <c r="LY769"/>
      <c r="LZ769"/>
      <c r="MA769"/>
      <c r="MB769"/>
      <c r="MC769"/>
      <c r="MD769"/>
      <c r="ME769"/>
      <c r="MF769"/>
      <c r="MG769"/>
      <c r="MH769"/>
      <c r="MI769"/>
      <c r="MJ769"/>
      <c r="MK769"/>
      <c r="ML769"/>
      <c r="MM769"/>
      <c r="MN769"/>
      <c r="MO769"/>
      <c r="MP769"/>
      <c r="MQ769"/>
      <c r="MR769"/>
      <c r="MS769"/>
      <c r="MT769"/>
      <c r="MU769"/>
      <c r="MV769"/>
      <c r="MW769"/>
      <c r="MX769"/>
      <c r="MY769"/>
      <c r="MZ769"/>
      <c r="NA769"/>
      <c r="NB769"/>
      <c r="NC769"/>
      <c r="ND769"/>
      <c r="NE769"/>
      <c r="NF769"/>
      <c r="NG769"/>
      <c r="NH769"/>
      <c r="NI769"/>
      <c r="NJ769"/>
      <c r="NK769"/>
      <c r="NL769"/>
      <c r="NM769"/>
      <c r="NN769"/>
      <c r="NO769"/>
      <c r="NP769"/>
      <c r="NQ769"/>
      <c r="NR769"/>
      <c r="NS769"/>
      <c r="NT769"/>
      <c r="NU769"/>
      <c r="NV769"/>
      <c r="NW769"/>
      <c r="NX769"/>
      <c r="NY769"/>
      <c r="NZ769"/>
      <c r="OA769"/>
      <c r="OB769"/>
      <c r="OC769"/>
      <c r="OD769"/>
      <c r="OE769"/>
      <c r="OF769"/>
      <c r="OG769"/>
      <c r="OH769"/>
      <c r="OI769"/>
      <c r="OJ769"/>
      <c r="OK769"/>
      <c r="OL769"/>
      <c r="OM769"/>
      <c r="ON769"/>
      <c r="OO769"/>
      <c r="OP769"/>
      <c r="OQ769"/>
      <c r="OR769"/>
      <c r="OS769"/>
      <c r="OT769"/>
      <c r="OU769"/>
      <c r="OV769"/>
      <c r="OW769"/>
      <c r="OX769"/>
      <c r="OY769"/>
      <c r="OZ769"/>
      <c r="PA769"/>
      <c r="PB769"/>
      <c r="PC769"/>
      <c r="PD769"/>
      <c r="PE769"/>
      <c r="PF769"/>
      <c r="PG769"/>
      <c r="PH769"/>
      <c r="PI769"/>
      <c r="PJ769"/>
      <c r="PK769"/>
      <c r="PL769"/>
      <c r="PM769"/>
      <c r="PN769"/>
      <c r="PO769"/>
      <c r="PP769"/>
      <c r="PQ769"/>
      <c r="PR769"/>
      <c r="PS769"/>
      <c r="PT769"/>
      <c r="PU769"/>
      <c r="PV769"/>
      <c r="PW769"/>
      <c r="PX769"/>
      <c r="PY769"/>
      <c r="PZ769"/>
      <c r="QA769"/>
      <c r="QB769"/>
      <c r="QC769"/>
      <c r="QD769"/>
      <c r="QE769"/>
      <c r="QF769"/>
      <c r="QG769"/>
      <c r="QH769"/>
      <c r="QI769"/>
      <c r="QJ769"/>
      <c r="QK769"/>
      <c r="QL769"/>
      <c r="QM769"/>
      <c r="QN769"/>
      <c r="QO769"/>
      <c r="QP769"/>
      <c r="QQ769"/>
      <c r="QR769"/>
      <c r="QS769"/>
      <c r="QT769"/>
      <c r="QU769"/>
      <c r="QV769"/>
      <c r="QW769"/>
      <c r="QX769"/>
      <c r="QY769"/>
      <c r="QZ769"/>
      <c r="RA769"/>
      <c r="RB769"/>
      <c r="RC769"/>
      <c r="RD769"/>
      <c r="RE769"/>
      <c r="RF769"/>
      <c r="RG769"/>
      <c r="RH769"/>
      <c r="RI769"/>
      <c r="RJ769"/>
      <c r="RK769"/>
      <c r="RL769"/>
      <c r="RM769"/>
      <c r="RN769"/>
      <c r="RO769"/>
      <c r="RP769"/>
      <c r="RQ769"/>
      <c r="RR769"/>
      <c r="RS769"/>
      <c r="RT769"/>
      <c r="RU769"/>
      <c r="RV769"/>
      <c r="RW769"/>
      <c r="RX769"/>
      <c r="RY769"/>
      <c r="RZ769"/>
      <c r="SA769"/>
      <c r="SB769"/>
      <c r="SC769"/>
      <c r="SD769"/>
      <c r="SE769"/>
      <c r="SF769"/>
      <c r="SG769"/>
      <c r="SH769"/>
      <c r="SI769"/>
      <c r="SJ769"/>
      <c r="SK769"/>
      <c r="SL769"/>
      <c r="SM769"/>
      <c r="SN769"/>
      <c r="SO769"/>
      <c r="SP769"/>
      <c r="SQ769"/>
      <c r="SR769"/>
      <c r="SS769"/>
      <c r="ST769"/>
      <c r="SU769"/>
      <c r="SV769"/>
      <c r="SW769"/>
      <c r="SX769"/>
      <c r="SY769"/>
      <c r="SZ769"/>
      <c r="TA769"/>
      <c r="TB769"/>
      <c r="TC769"/>
      <c r="TD769"/>
      <c r="TE769"/>
      <c r="TF769"/>
      <c r="TG769"/>
      <c r="TH769"/>
      <c r="TI769"/>
      <c r="TJ769"/>
      <c r="TK769"/>
      <c r="TL769"/>
      <c r="TM769"/>
      <c r="TN769"/>
      <c r="TO769"/>
      <c r="TP769"/>
      <c r="TQ769"/>
      <c r="TR769"/>
      <c r="TS769"/>
      <c r="TT769"/>
      <c r="TU769"/>
      <c r="TV769"/>
      <c r="TW769"/>
      <c r="TX769"/>
      <c r="TY769"/>
      <c r="TZ769"/>
      <c r="UA769"/>
      <c r="UB769"/>
      <c r="UC769"/>
      <c r="UD769"/>
      <c r="UE769"/>
      <c r="UF769"/>
      <c r="UG769"/>
      <c r="UH769"/>
      <c r="UI769"/>
      <c r="UJ769"/>
      <c r="UK769"/>
      <c r="UL769"/>
      <c r="UM769"/>
      <c r="UN769"/>
      <c r="UO769"/>
      <c r="UP769"/>
      <c r="UQ769"/>
      <c r="UR769"/>
      <c r="US769"/>
      <c r="UT769"/>
      <c r="UU769"/>
      <c r="UV769"/>
      <c r="UW769"/>
      <c r="UX769"/>
      <c r="UY769"/>
      <c r="UZ769"/>
      <c r="VA769"/>
      <c r="VB769"/>
      <c r="VC769"/>
      <c r="VD769"/>
      <c r="VE769"/>
      <c r="VF769"/>
      <c r="VG769"/>
      <c r="VH769"/>
      <c r="VI769"/>
      <c r="VJ769"/>
      <c r="VK769"/>
      <c r="VL769"/>
      <c r="VM769"/>
      <c r="VN769"/>
      <c r="VO769"/>
      <c r="VP769"/>
      <c r="VQ769"/>
      <c r="VR769"/>
      <c r="VS769"/>
      <c r="VT769"/>
      <c r="VU769"/>
      <c r="VV769"/>
      <c r="VW769"/>
      <c r="VX769"/>
      <c r="VY769"/>
      <c r="VZ769"/>
      <c r="WA769"/>
      <c r="WB769"/>
      <c r="WC769"/>
      <c r="WD769"/>
      <c r="WE769"/>
      <c r="WF769"/>
      <c r="WG769"/>
      <c r="WH769"/>
      <c r="WI769"/>
      <c r="WJ769"/>
      <c r="WK769"/>
      <c r="WL769"/>
      <c r="WM769"/>
      <c r="WN769"/>
      <c r="WO769"/>
      <c r="WP769"/>
      <c r="WQ769"/>
      <c r="WR769"/>
      <c r="WS769"/>
      <c r="WT769"/>
      <c r="WU769"/>
      <c r="WV769"/>
      <c r="WW769"/>
      <c r="WX769"/>
      <c r="WY769"/>
      <c r="WZ769"/>
      <c r="XA769"/>
      <c r="XB769"/>
      <c r="XC769"/>
      <c r="XD769"/>
      <c r="XE769"/>
      <c r="XF769"/>
      <c r="XG769"/>
      <c r="XH769"/>
      <c r="XI769"/>
      <c r="XJ769"/>
      <c r="XK769"/>
      <c r="XL769"/>
      <c r="XM769"/>
      <c r="XN769"/>
      <c r="XO769"/>
      <c r="XP769"/>
      <c r="XQ769"/>
      <c r="XR769"/>
      <c r="XS769"/>
      <c r="XT769"/>
      <c r="XU769"/>
      <c r="XV769"/>
      <c r="XW769"/>
      <c r="XX769"/>
      <c r="XY769"/>
      <c r="XZ769"/>
      <c r="YA769"/>
      <c r="YB769"/>
      <c r="YC769"/>
      <c r="YD769"/>
      <c r="YE769"/>
      <c r="YF769"/>
      <c r="YG769"/>
      <c r="YH769"/>
      <c r="YI769"/>
      <c r="YJ769"/>
      <c r="YK769"/>
      <c r="YL769"/>
      <c r="YM769"/>
      <c r="YN769"/>
      <c r="YO769"/>
      <c r="YP769"/>
      <c r="YQ769"/>
      <c r="YR769"/>
      <c r="YS769"/>
      <c r="YT769"/>
      <c r="YU769"/>
      <c r="YV769"/>
      <c r="YW769"/>
      <c r="YX769"/>
      <c r="YY769"/>
      <c r="YZ769"/>
      <c r="ZA769"/>
      <c r="ZB769"/>
      <c r="ZC769"/>
      <c r="ZD769"/>
      <c r="ZE769"/>
      <c r="ZF769"/>
      <c r="ZG769"/>
      <c r="ZH769"/>
      <c r="ZI769"/>
      <c r="ZJ769"/>
      <c r="ZK769"/>
      <c r="ZL769"/>
      <c r="ZM769"/>
      <c r="ZN769"/>
      <c r="ZO769"/>
      <c r="ZP769"/>
      <c r="ZQ769"/>
      <c r="ZR769"/>
      <c r="ZS769"/>
      <c r="ZT769"/>
      <c r="ZU769"/>
      <c r="ZV769"/>
      <c r="ZW769"/>
      <c r="ZX769"/>
      <c r="ZY769"/>
      <c r="ZZ769"/>
      <c r="AAA769"/>
      <c r="AAB769"/>
      <c r="AAC769"/>
      <c r="AAD769"/>
      <c r="AAE769"/>
      <c r="AAF769"/>
      <c r="AAG769"/>
      <c r="AAH769"/>
      <c r="AAI769"/>
      <c r="AAJ769"/>
      <c r="AAK769"/>
      <c r="AAL769"/>
      <c r="AAM769"/>
      <c r="AAN769"/>
      <c r="AAO769"/>
      <c r="AAP769"/>
      <c r="AAQ769"/>
      <c r="AAR769"/>
      <c r="AAS769"/>
      <c r="AAT769"/>
      <c r="AAU769"/>
      <c r="AAV769"/>
      <c r="AAW769"/>
      <c r="AAX769"/>
      <c r="AAY769"/>
      <c r="AAZ769"/>
      <c r="ABA769"/>
      <c r="ABB769"/>
      <c r="ABC769"/>
      <c r="ABD769"/>
      <c r="ABE769"/>
      <c r="ABF769"/>
      <c r="ABG769"/>
      <c r="ABH769"/>
      <c r="ABI769"/>
      <c r="ABJ769"/>
      <c r="ABK769"/>
      <c r="ABL769"/>
      <c r="ABM769"/>
      <c r="ABN769"/>
      <c r="ABO769"/>
      <c r="ABP769"/>
      <c r="ABQ769"/>
      <c r="ABR769"/>
      <c r="ABS769"/>
      <c r="ABT769"/>
      <c r="ABU769"/>
      <c r="ABV769"/>
      <c r="ABW769"/>
      <c r="ABX769"/>
      <c r="ABY769"/>
      <c r="ABZ769"/>
      <c r="ACA769"/>
      <c r="ACB769"/>
      <c r="ACC769"/>
      <c r="ACD769"/>
      <c r="ACE769"/>
      <c r="ACF769"/>
      <c r="ACG769"/>
      <c r="ACH769"/>
      <c r="ACI769"/>
      <c r="ACJ769"/>
      <c r="ACK769"/>
      <c r="ACL769"/>
      <c r="ACM769"/>
      <c r="ACN769"/>
      <c r="ACO769"/>
      <c r="ACP769"/>
      <c r="ACQ769"/>
      <c r="ACR769"/>
      <c r="ACS769"/>
      <c r="ACT769"/>
      <c r="ACU769"/>
      <c r="ACV769"/>
      <c r="ACW769"/>
      <c r="ACX769"/>
      <c r="ACY769"/>
      <c r="ACZ769"/>
      <c r="ADA769"/>
      <c r="ADB769"/>
      <c r="ADC769"/>
      <c r="ADD769"/>
      <c r="ADE769"/>
      <c r="ADF769"/>
      <c r="ADG769"/>
      <c r="ADH769"/>
      <c r="ADI769"/>
      <c r="ADJ769"/>
      <c r="ADK769"/>
      <c r="ADL769"/>
      <c r="ADM769"/>
      <c r="ADN769"/>
      <c r="ADO769"/>
      <c r="ADP769"/>
      <c r="ADQ769"/>
      <c r="ADR769"/>
      <c r="ADS769"/>
      <c r="ADT769"/>
      <c r="ADU769"/>
      <c r="ADV769"/>
      <c r="ADW769"/>
      <c r="ADX769"/>
      <c r="ADY769"/>
      <c r="ADZ769"/>
      <c r="AEA769"/>
      <c r="AEB769"/>
      <c r="AEC769"/>
      <c r="AED769"/>
      <c r="AEE769"/>
      <c r="AEF769"/>
      <c r="AEG769"/>
      <c r="AEH769"/>
      <c r="AEI769"/>
      <c r="AEJ769"/>
      <c r="AEK769"/>
      <c r="AEL769"/>
      <c r="AEM769"/>
      <c r="AEN769"/>
      <c r="AEO769"/>
      <c r="AEP769"/>
      <c r="AEQ769"/>
      <c r="AER769"/>
      <c r="AES769"/>
      <c r="AET769"/>
      <c r="AEU769"/>
      <c r="AEV769"/>
      <c r="AEW769"/>
      <c r="AEX769"/>
      <c r="AEY769"/>
      <c r="AEZ769"/>
      <c r="AFA769"/>
      <c r="AFB769"/>
      <c r="AFC769"/>
      <c r="AFD769"/>
      <c r="AFE769"/>
      <c r="AFF769"/>
      <c r="AFG769"/>
      <c r="AFH769"/>
      <c r="AFI769"/>
      <c r="AFJ769"/>
      <c r="AFK769"/>
      <c r="AFL769"/>
      <c r="AFM769"/>
      <c r="AFN769"/>
      <c r="AFO769"/>
      <c r="AFP769"/>
      <c r="AFQ769"/>
      <c r="AFR769"/>
      <c r="AFS769"/>
      <c r="AFT769"/>
      <c r="AFU769"/>
      <c r="AFV769"/>
      <c r="AFW769"/>
      <c r="AFX769"/>
      <c r="AFY769"/>
      <c r="AFZ769"/>
      <c r="AGA769"/>
      <c r="AGB769"/>
      <c r="AGC769"/>
      <c r="AGD769"/>
      <c r="AGE769"/>
      <c r="AGF769"/>
      <c r="AGG769"/>
      <c r="AGH769"/>
      <c r="AGI769"/>
      <c r="AGJ769"/>
      <c r="AGK769"/>
      <c r="AGL769"/>
      <c r="AGM769"/>
      <c r="AGN769"/>
      <c r="AGO769"/>
      <c r="AGP769"/>
      <c r="AGQ769"/>
      <c r="AGR769"/>
      <c r="AGS769"/>
      <c r="AGT769"/>
      <c r="AGU769"/>
      <c r="AGV769"/>
      <c r="AGW769"/>
      <c r="AGX769"/>
      <c r="AGY769"/>
      <c r="AGZ769"/>
      <c r="AHA769"/>
      <c r="AHB769"/>
      <c r="AHC769"/>
      <c r="AHD769"/>
      <c r="AHE769"/>
      <c r="AHF769"/>
      <c r="AHG769"/>
      <c r="AHH769"/>
      <c r="AHI769"/>
      <c r="AHJ769"/>
      <c r="AHK769"/>
      <c r="AHL769"/>
      <c r="AHM769"/>
      <c r="AHN769"/>
      <c r="AHO769"/>
      <c r="AHP769"/>
      <c r="AHQ769"/>
      <c r="AHR769"/>
      <c r="AHS769"/>
      <c r="AHT769"/>
      <c r="AHU769"/>
      <c r="AHV769"/>
      <c r="AHW769"/>
      <c r="AHX769"/>
      <c r="AHY769"/>
      <c r="AHZ769"/>
      <c r="AIA769"/>
      <c r="AIB769"/>
      <c r="AIC769"/>
      <c r="AID769"/>
      <c r="AIE769"/>
      <c r="AIF769"/>
      <c r="AIG769"/>
      <c r="AIH769"/>
      <c r="AII769"/>
      <c r="AIJ769"/>
      <c r="AIK769"/>
      <c r="AIL769"/>
      <c r="AIM769"/>
      <c r="AIN769"/>
      <c r="AIO769"/>
      <c r="AIP769"/>
      <c r="AIQ769"/>
      <c r="AIR769"/>
      <c r="AIS769"/>
      <c r="AIT769"/>
      <c r="AIU769"/>
      <c r="AIV769"/>
      <c r="AIW769"/>
      <c r="AIX769"/>
      <c r="AIY769"/>
      <c r="AIZ769"/>
      <c r="AJA769"/>
      <c r="AJB769"/>
      <c r="AJC769"/>
      <c r="AJD769"/>
      <c r="AJE769"/>
      <c r="AJF769"/>
      <c r="AJG769"/>
      <c r="AJH769"/>
      <c r="AJI769"/>
      <c r="AJJ769"/>
      <c r="AJK769"/>
      <c r="AJL769"/>
      <c r="AJM769"/>
      <c r="AJN769"/>
      <c r="AJO769"/>
      <c r="AJP769"/>
      <c r="AJQ769"/>
      <c r="AJR769"/>
      <c r="AJS769"/>
      <c r="AJT769"/>
      <c r="AJU769"/>
      <c r="AJV769"/>
      <c r="AJW769"/>
      <c r="AJX769"/>
      <c r="AJY769"/>
      <c r="AJZ769"/>
      <c r="AKA769"/>
      <c r="AKB769"/>
      <c r="AKC769"/>
      <c r="AKD769"/>
      <c r="AKE769"/>
      <c r="AKF769"/>
      <c r="AKG769"/>
      <c r="AKH769"/>
      <c r="AKI769"/>
      <c r="AKJ769"/>
      <c r="AKK769"/>
      <c r="AKL769"/>
      <c r="AKM769"/>
      <c r="AKN769"/>
      <c r="AKO769"/>
      <c r="AKP769"/>
      <c r="AKQ769"/>
      <c r="AKR769"/>
      <c r="AKS769"/>
      <c r="AKT769"/>
      <c r="AKU769"/>
      <c r="AKV769"/>
      <c r="AKW769"/>
      <c r="AKX769"/>
      <c r="AKY769"/>
      <c r="AKZ769"/>
      <c r="ALA769"/>
      <c r="ALB769"/>
      <c r="ALC769"/>
      <c r="ALD769"/>
      <c r="ALE769"/>
      <c r="ALF769"/>
      <c r="ALG769"/>
      <c r="ALH769"/>
      <c r="ALI769"/>
      <c r="ALJ769"/>
      <c r="ALK769"/>
      <c r="ALL769"/>
      <c r="ALM769"/>
      <c r="ALN769"/>
      <c r="ALO769"/>
      <c r="ALP769"/>
      <c r="ALQ769"/>
      <c r="ALR769"/>
      <c r="ALS769"/>
      <c r="ALT769"/>
      <c r="ALU769"/>
      <c r="ALV769"/>
      <c r="ALW769"/>
      <c r="ALX769"/>
      <c r="ALY769"/>
      <c r="ALZ769"/>
      <c r="AMA769"/>
      <c r="AMB769"/>
      <c r="AMC769"/>
      <c r="AMD769"/>
      <c r="AME769"/>
      <c r="AMF769"/>
      <c r="AMG769"/>
      <c r="AMH769"/>
      <c r="AMI769"/>
      <c r="AMJ769"/>
    </row>
    <row r="770" spans="1:1024" ht="20" customHeight="1" x14ac:dyDescent="0.2">
      <c r="A770"/>
      <c r="B770"/>
      <c r="C770"/>
      <c r="D770"/>
      <c r="E770" s="2"/>
      <c r="F770" s="2"/>
      <c r="G770" s="271"/>
      <c r="H770" s="24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c r="IW770"/>
      <c r="IX770"/>
      <c r="IY770"/>
      <c r="IZ770"/>
      <c r="JA770"/>
      <c r="JB770"/>
      <c r="JC770"/>
      <c r="JD770"/>
      <c r="JE770"/>
      <c r="JF770"/>
      <c r="JG770"/>
      <c r="JH770"/>
      <c r="JI770"/>
      <c r="JJ770"/>
      <c r="JK770"/>
      <c r="JL770"/>
      <c r="JM770"/>
      <c r="JN770"/>
      <c r="JO770"/>
      <c r="JP770"/>
      <c r="JQ770"/>
      <c r="JR770"/>
      <c r="JS770"/>
      <c r="JT770"/>
      <c r="JU770"/>
      <c r="JV770"/>
      <c r="JW770"/>
      <c r="JX770"/>
      <c r="JY770"/>
      <c r="JZ770"/>
      <c r="KA770"/>
      <c r="KB770"/>
      <c r="KC770"/>
      <c r="KD770"/>
      <c r="KE770"/>
      <c r="KF770"/>
      <c r="KG770"/>
      <c r="KH770"/>
      <c r="KI770"/>
      <c r="KJ770"/>
      <c r="KK770"/>
      <c r="KL770"/>
      <c r="KM770"/>
      <c r="KN770"/>
      <c r="KO770"/>
      <c r="KP770"/>
      <c r="KQ770"/>
      <c r="KR770"/>
      <c r="KS770"/>
      <c r="KT770"/>
      <c r="KU770"/>
      <c r="KV770"/>
      <c r="KW770"/>
      <c r="KX770"/>
      <c r="KY770"/>
      <c r="KZ770"/>
      <c r="LA770"/>
      <c r="LB770"/>
      <c r="LC770"/>
      <c r="LD770"/>
      <c r="LE770"/>
      <c r="LF770"/>
      <c r="LG770"/>
      <c r="LH770"/>
      <c r="LI770"/>
      <c r="LJ770"/>
      <c r="LK770"/>
      <c r="LL770"/>
      <c r="LM770"/>
      <c r="LN770"/>
      <c r="LO770"/>
      <c r="LP770"/>
      <c r="LQ770"/>
      <c r="LR770"/>
      <c r="LS770"/>
      <c r="LT770"/>
      <c r="LU770"/>
      <c r="LV770"/>
      <c r="LW770"/>
      <c r="LX770"/>
      <c r="LY770"/>
      <c r="LZ770"/>
      <c r="MA770"/>
      <c r="MB770"/>
      <c r="MC770"/>
      <c r="MD770"/>
      <c r="ME770"/>
      <c r="MF770"/>
      <c r="MG770"/>
      <c r="MH770"/>
      <c r="MI770"/>
      <c r="MJ770"/>
      <c r="MK770"/>
      <c r="ML770"/>
      <c r="MM770"/>
      <c r="MN770"/>
      <c r="MO770"/>
      <c r="MP770"/>
      <c r="MQ770"/>
      <c r="MR770"/>
      <c r="MS770"/>
      <c r="MT770"/>
      <c r="MU770"/>
      <c r="MV770"/>
      <c r="MW770"/>
      <c r="MX770"/>
      <c r="MY770"/>
      <c r="MZ770"/>
      <c r="NA770"/>
      <c r="NB770"/>
      <c r="NC770"/>
      <c r="ND770"/>
      <c r="NE770"/>
      <c r="NF770"/>
      <c r="NG770"/>
      <c r="NH770"/>
      <c r="NI770"/>
      <c r="NJ770"/>
      <c r="NK770"/>
      <c r="NL770"/>
      <c r="NM770"/>
      <c r="NN770"/>
      <c r="NO770"/>
      <c r="NP770"/>
      <c r="NQ770"/>
      <c r="NR770"/>
      <c r="NS770"/>
      <c r="NT770"/>
      <c r="NU770"/>
      <c r="NV770"/>
      <c r="NW770"/>
      <c r="NX770"/>
      <c r="NY770"/>
      <c r="NZ770"/>
      <c r="OA770"/>
      <c r="OB770"/>
      <c r="OC770"/>
      <c r="OD770"/>
      <c r="OE770"/>
      <c r="OF770"/>
      <c r="OG770"/>
      <c r="OH770"/>
      <c r="OI770"/>
      <c r="OJ770"/>
      <c r="OK770"/>
      <c r="OL770"/>
      <c r="OM770"/>
      <c r="ON770"/>
      <c r="OO770"/>
      <c r="OP770"/>
      <c r="OQ770"/>
      <c r="OR770"/>
      <c r="OS770"/>
      <c r="OT770"/>
      <c r="OU770"/>
      <c r="OV770"/>
      <c r="OW770"/>
      <c r="OX770"/>
      <c r="OY770"/>
      <c r="OZ770"/>
      <c r="PA770"/>
      <c r="PB770"/>
      <c r="PC770"/>
      <c r="PD770"/>
      <c r="PE770"/>
      <c r="PF770"/>
      <c r="PG770"/>
      <c r="PH770"/>
      <c r="PI770"/>
      <c r="PJ770"/>
      <c r="PK770"/>
      <c r="PL770"/>
      <c r="PM770"/>
      <c r="PN770"/>
      <c r="PO770"/>
      <c r="PP770"/>
      <c r="PQ770"/>
      <c r="PR770"/>
      <c r="PS770"/>
      <c r="PT770"/>
      <c r="PU770"/>
      <c r="PV770"/>
      <c r="PW770"/>
      <c r="PX770"/>
      <c r="PY770"/>
      <c r="PZ770"/>
      <c r="QA770"/>
      <c r="QB770"/>
      <c r="QC770"/>
      <c r="QD770"/>
      <c r="QE770"/>
      <c r="QF770"/>
      <c r="QG770"/>
      <c r="QH770"/>
      <c r="QI770"/>
      <c r="QJ770"/>
      <c r="QK770"/>
      <c r="QL770"/>
      <c r="QM770"/>
      <c r="QN770"/>
      <c r="QO770"/>
      <c r="QP770"/>
      <c r="QQ770"/>
      <c r="QR770"/>
      <c r="QS770"/>
      <c r="QT770"/>
      <c r="QU770"/>
      <c r="QV770"/>
      <c r="QW770"/>
      <c r="QX770"/>
      <c r="QY770"/>
      <c r="QZ770"/>
      <c r="RA770"/>
      <c r="RB770"/>
      <c r="RC770"/>
      <c r="RD770"/>
      <c r="RE770"/>
      <c r="RF770"/>
      <c r="RG770"/>
      <c r="RH770"/>
      <c r="RI770"/>
      <c r="RJ770"/>
      <c r="RK770"/>
      <c r="RL770"/>
      <c r="RM770"/>
      <c r="RN770"/>
      <c r="RO770"/>
      <c r="RP770"/>
      <c r="RQ770"/>
      <c r="RR770"/>
      <c r="RS770"/>
      <c r="RT770"/>
      <c r="RU770"/>
      <c r="RV770"/>
      <c r="RW770"/>
      <c r="RX770"/>
      <c r="RY770"/>
      <c r="RZ770"/>
      <c r="SA770"/>
      <c r="SB770"/>
      <c r="SC770"/>
      <c r="SD770"/>
      <c r="SE770"/>
      <c r="SF770"/>
      <c r="SG770"/>
      <c r="SH770"/>
      <c r="SI770"/>
      <c r="SJ770"/>
      <c r="SK770"/>
      <c r="SL770"/>
      <c r="SM770"/>
      <c r="SN770"/>
      <c r="SO770"/>
      <c r="SP770"/>
      <c r="SQ770"/>
      <c r="SR770"/>
      <c r="SS770"/>
      <c r="ST770"/>
      <c r="SU770"/>
      <c r="SV770"/>
      <c r="SW770"/>
      <c r="SX770"/>
      <c r="SY770"/>
      <c r="SZ770"/>
      <c r="TA770"/>
      <c r="TB770"/>
      <c r="TC770"/>
      <c r="TD770"/>
      <c r="TE770"/>
      <c r="TF770"/>
      <c r="TG770"/>
      <c r="TH770"/>
      <c r="TI770"/>
      <c r="TJ770"/>
      <c r="TK770"/>
      <c r="TL770"/>
      <c r="TM770"/>
      <c r="TN770"/>
      <c r="TO770"/>
      <c r="TP770"/>
      <c r="TQ770"/>
      <c r="TR770"/>
      <c r="TS770"/>
      <c r="TT770"/>
      <c r="TU770"/>
      <c r="TV770"/>
      <c r="TW770"/>
      <c r="TX770"/>
      <c r="TY770"/>
      <c r="TZ770"/>
      <c r="UA770"/>
      <c r="UB770"/>
      <c r="UC770"/>
      <c r="UD770"/>
      <c r="UE770"/>
      <c r="UF770"/>
      <c r="UG770"/>
      <c r="UH770"/>
      <c r="UI770"/>
      <c r="UJ770"/>
      <c r="UK770"/>
      <c r="UL770"/>
      <c r="UM770"/>
      <c r="UN770"/>
      <c r="UO770"/>
      <c r="UP770"/>
      <c r="UQ770"/>
      <c r="UR770"/>
      <c r="US770"/>
      <c r="UT770"/>
      <c r="UU770"/>
      <c r="UV770"/>
      <c r="UW770"/>
      <c r="UX770"/>
      <c r="UY770"/>
      <c r="UZ770"/>
      <c r="VA770"/>
      <c r="VB770"/>
      <c r="VC770"/>
      <c r="VD770"/>
      <c r="VE770"/>
      <c r="VF770"/>
      <c r="VG770"/>
      <c r="VH770"/>
      <c r="VI770"/>
      <c r="VJ770"/>
      <c r="VK770"/>
      <c r="VL770"/>
      <c r="VM770"/>
      <c r="VN770"/>
      <c r="VO770"/>
      <c r="VP770"/>
      <c r="VQ770"/>
      <c r="VR770"/>
      <c r="VS770"/>
      <c r="VT770"/>
      <c r="VU770"/>
      <c r="VV770"/>
      <c r="VW770"/>
      <c r="VX770"/>
      <c r="VY770"/>
      <c r="VZ770"/>
      <c r="WA770"/>
      <c r="WB770"/>
      <c r="WC770"/>
      <c r="WD770"/>
      <c r="WE770"/>
      <c r="WF770"/>
      <c r="WG770"/>
      <c r="WH770"/>
      <c r="WI770"/>
      <c r="WJ770"/>
      <c r="WK770"/>
      <c r="WL770"/>
      <c r="WM770"/>
      <c r="WN770"/>
      <c r="WO770"/>
      <c r="WP770"/>
      <c r="WQ770"/>
      <c r="WR770"/>
      <c r="WS770"/>
      <c r="WT770"/>
      <c r="WU770"/>
      <c r="WV770"/>
      <c r="WW770"/>
      <c r="WX770"/>
      <c r="WY770"/>
      <c r="WZ770"/>
      <c r="XA770"/>
      <c r="XB770"/>
      <c r="XC770"/>
      <c r="XD770"/>
      <c r="XE770"/>
      <c r="XF770"/>
      <c r="XG770"/>
      <c r="XH770"/>
      <c r="XI770"/>
      <c r="XJ770"/>
      <c r="XK770"/>
      <c r="XL770"/>
      <c r="XM770"/>
      <c r="XN770"/>
      <c r="XO770"/>
      <c r="XP770"/>
      <c r="XQ770"/>
      <c r="XR770"/>
      <c r="XS770"/>
      <c r="XT770"/>
      <c r="XU770"/>
      <c r="XV770"/>
      <c r="XW770"/>
      <c r="XX770"/>
      <c r="XY770"/>
      <c r="XZ770"/>
      <c r="YA770"/>
      <c r="YB770"/>
      <c r="YC770"/>
      <c r="YD770"/>
      <c r="YE770"/>
      <c r="YF770"/>
      <c r="YG770"/>
      <c r="YH770"/>
      <c r="YI770"/>
      <c r="YJ770"/>
      <c r="YK770"/>
      <c r="YL770"/>
      <c r="YM770"/>
      <c r="YN770"/>
      <c r="YO770"/>
      <c r="YP770"/>
      <c r="YQ770"/>
      <c r="YR770"/>
      <c r="YS770"/>
      <c r="YT770"/>
      <c r="YU770"/>
      <c r="YV770"/>
      <c r="YW770"/>
      <c r="YX770"/>
      <c r="YY770"/>
      <c r="YZ770"/>
      <c r="ZA770"/>
      <c r="ZB770"/>
      <c r="ZC770"/>
      <c r="ZD770"/>
      <c r="ZE770"/>
      <c r="ZF770"/>
      <c r="ZG770"/>
      <c r="ZH770"/>
      <c r="ZI770"/>
      <c r="ZJ770"/>
      <c r="ZK770"/>
      <c r="ZL770"/>
      <c r="ZM770"/>
      <c r="ZN770"/>
      <c r="ZO770"/>
      <c r="ZP770"/>
      <c r="ZQ770"/>
      <c r="ZR770"/>
      <c r="ZS770"/>
      <c r="ZT770"/>
      <c r="ZU770"/>
      <c r="ZV770"/>
      <c r="ZW770"/>
      <c r="ZX770"/>
      <c r="ZY770"/>
      <c r="ZZ770"/>
      <c r="AAA770"/>
      <c r="AAB770"/>
      <c r="AAC770"/>
      <c r="AAD770"/>
      <c r="AAE770"/>
      <c r="AAF770"/>
      <c r="AAG770"/>
      <c r="AAH770"/>
      <c r="AAI770"/>
      <c r="AAJ770"/>
      <c r="AAK770"/>
      <c r="AAL770"/>
      <c r="AAM770"/>
      <c r="AAN770"/>
      <c r="AAO770"/>
      <c r="AAP770"/>
      <c r="AAQ770"/>
      <c r="AAR770"/>
      <c r="AAS770"/>
      <c r="AAT770"/>
      <c r="AAU770"/>
      <c r="AAV770"/>
      <c r="AAW770"/>
      <c r="AAX770"/>
      <c r="AAY770"/>
      <c r="AAZ770"/>
      <c r="ABA770"/>
      <c r="ABB770"/>
      <c r="ABC770"/>
      <c r="ABD770"/>
      <c r="ABE770"/>
      <c r="ABF770"/>
      <c r="ABG770"/>
      <c r="ABH770"/>
      <c r="ABI770"/>
      <c r="ABJ770"/>
      <c r="ABK770"/>
      <c r="ABL770"/>
      <c r="ABM770"/>
      <c r="ABN770"/>
      <c r="ABO770"/>
      <c r="ABP770"/>
      <c r="ABQ770"/>
      <c r="ABR770"/>
      <c r="ABS770"/>
      <c r="ABT770"/>
      <c r="ABU770"/>
      <c r="ABV770"/>
      <c r="ABW770"/>
      <c r="ABX770"/>
      <c r="ABY770"/>
      <c r="ABZ770"/>
      <c r="ACA770"/>
      <c r="ACB770"/>
      <c r="ACC770"/>
      <c r="ACD770"/>
      <c r="ACE770"/>
      <c r="ACF770"/>
      <c r="ACG770"/>
      <c r="ACH770"/>
      <c r="ACI770"/>
      <c r="ACJ770"/>
      <c r="ACK770"/>
      <c r="ACL770"/>
      <c r="ACM770"/>
      <c r="ACN770"/>
      <c r="ACO770"/>
      <c r="ACP770"/>
      <c r="ACQ770"/>
      <c r="ACR770"/>
      <c r="ACS770"/>
      <c r="ACT770"/>
      <c r="ACU770"/>
      <c r="ACV770"/>
      <c r="ACW770"/>
      <c r="ACX770"/>
      <c r="ACY770"/>
      <c r="ACZ770"/>
      <c r="ADA770"/>
      <c r="ADB770"/>
      <c r="ADC770"/>
      <c r="ADD770"/>
      <c r="ADE770"/>
      <c r="ADF770"/>
      <c r="ADG770"/>
      <c r="ADH770"/>
      <c r="ADI770"/>
      <c r="ADJ770"/>
      <c r="ADK770"/>
      <c r="ADL770"/>
      <c r="ADM770"/>
      <c r="ADN770"/>
      <c r="ADO770"/>
      <c r="ADP770"/>
      <c r="ADQ770"/>
      <c r="ADR770"/>
      <c r="ADS770"/>
      <c r="ADT770"/>
      <c r="ADU770"/>
      <c r="ADV770"/>
      <c r="ADW770"/>
      <c r="ADX770"/>
      <c r="ADY770"/>
      <c r="ADZ770"/>
      <c r="AEA770"/>
      <c r="AEB770"/>
      <c r="AEC770"/>
      <c r="AED770"/>
      <c r="AEE770"/>
      <c r="AEF770"/>
      <c r="AEG770"/>
      <c r="AEH770"/>
      <c r="AEI770"/>
      <c r="AEJ770"/>
      <c r="AEK770"/>
      <c r="AEL770"/>
      <c r="AEM770"/>
      <c r="AEN770"/>
      <c r="AEO770"/>
      <c r="AEP770"/>
      <c r="AEQ770"/>
      <c r="AER770"/>
      <c r="AES770"/>
      <c r="AET770"/>
      <c r="AEU770"/>
      <c r="AEV770"/>
      <c r="AEW770"/>
      <c r="AEX770"/>
      <c r="AEY770"/>
      <c r="AEZ770"/>
      <c r="AFA770"/>
      <c r="AFB770"/>
      <c r="AFC770"/>
      <c r="AFD770"/>
      <c r="AFE770"/>
      <c r="AFF770"/>
      <c r="AFG770"/>
      <c r="AFH770"/>
      <c r="AFI770"/>
      <c r="AFJ770"/>
      <c r="AFK770"/>
      <c r="AFL770"/>
      <c r="AFM770"/>
      <c r="AFN770"/>
      <c r="AFO770"/>
      <c r="AFP770"/>
      <c r="AFQ770"/>
      <c r="AFR770"/>
      <c r="AFS770"/>
      <c r="AFT770"/>
      <c r="AFU770"/>
      <c r="AFV770"/>
      <c r="AFW770"/>
      <c r="AFX770"/>
      <c r="AFY770"/>
      <c r="AFZ770"/>
      <c r="AGA770"/>
      <c r="AGB770"/>
      <c r="AGC770"/>
      <c r="AGD770"/>
      <c r="AGE770"/>
      <c r="AGF770"/>
      <c r="AGG770"/>
      <c r="AGH770"/>
      <c r="AGI770"/>
      <c r="AGJ770"/>
      <c r="AGK770"/>
      <c r="AGL770"/>
      <c r="AGM770"/>
      <c r="AGN770"/>
      <c r="AGO770"/>
      <c r="AGP770"/>
      <c r="AGQ770"/>
      <c r="AGR770"/>
      <c r="AGS770"/>
      <c r="AGT770"/>
      <c r="AGU770"/>
      <c r="AGV770"/>
      <c r="AGW770"/>
      <c r="AGX770"/>
      <c r="AGY770"/>
      <c r="AGZ770"/>
      <c r="AHA770"/>
      <c r="AHB770"/>
      <c r="AHC770"/>
      <c r="AHD770"/>
      <c r="AHE770"/>
      <c r="AHF770"/>
      <c r="AHG770"/>
      <c r="AHH770"/>
      <c r="AHI770"/>
      <c r="AHJ770"/>
      <c r="AHK770"/>
      <c r="AHL770"/>
      <c r="AHM770"/>
      <c r="AHN770"/>
      <c r="AHO770"/>
      <c r="AHP770"/>
      <c r="AHQ770"/>
      <c r="AHR770"/>
      <c r="AHS770"/>
      <c r="AHT770"/>
      <c r="AHU770"/>
      <c r="AHV770"/>
      <c r="AHW770"/>
      <c r="AHX770"/>
      <c r="AHY770"/>
      <c r="AHZ770"/>
      <c r="AIA770"/>
      <c r="AIB770"/>
      <c r="AIC770"/>
      <c r="AID770"/>
      <c r="AIE770"/>
      <c r="AIF770"/>
      <c r="AIG770"/>
      <c r="AIH770"/>
      <c r="AII770"/>
      <c r="AIJ770"/>
      <c r="AIK770"/>
      <c r="AIL770"/>
      <c r="AIM770"/>
      <c r="AIN770"/>
      <c r="AIO770"/>
      <c r="AIP770"/>
      <c r="AIQ770"/>
      <c r="AIR770"/>
      <c r="AIS770"/>
      <c r="AIT770"/>
      <c r="AIU770"/>
      <c r="AIV770"/>
      <c r="AIW770"/>
      <c r="AIX770"/>
      <c r="AIY770"/>
      <c r="AIZ770"/>
      <c r="AJA770"/>
      <c r="AJB770"/>
      <c r="AJC770"/>
      <c r="AJD770"/>
      <c r="AJE770"/>
      <c r="AJF770"/>
      <c r="AJG770"/>
      <c r="AJH770"/>
      <c r="AJI770"/>
      <c r="AJJ770"/>
      <c r="AJK770"/>
      <c r="AJL770"/>
      <c r="AJM770"/>
      <c r="AJN770"/>
      <c r="AJO770"/>
      <c r="AJP770"/>
      <c r="AJQ770"/>
      <c r="AJR770"/>
      <c r="AJS770"/>
      <c r="AJT770"/>
      <c r="AJU770"/>
      <c r="AJV770"/>
      <c r="AJW770"/>
      <c r="AJX770"/>
      <c r="AJY770"/>
      <c r="AJZ770"/>
      <c r="AKA770"/>
      <c r="AKB770"/>
      <c r="AKC770"/>
      <c r="AKD770"/>
      <c r="AKE770"/>
      <c r="AKF770"/>
      <c r="AKG770"/>
      <c r="AKH770"/>
      <c r="AKI770"/>
      <c r="AKJ770"/>
      <c r="AKK770"/>
      <c r="AKL770"/>
      <c r="AKM770"/>
      <c r="AKN770"/>
      <c r="AKO770"/>
      <c r="AKP770"/>
      <c r="AKQ770"/>
      <c r="AKR770"/>
      <c r="AKS770"/>
      <c r="AKT770"/>
      <c r="AKU770"/>
      <c r="AKV770"/>
      <c r="AKW770"/>
      <c r="AKX770"/>
      <c r="AKY770"/>
      <c r="AKZ770"/>
      <c r="ALA770"/>
      <c r="ALB770"/>
      <c r="ALC770"/>
      <c r="ALD770"/>
      <c r="ALE770"/>
      <c r="ALF770"/>
      <c r="ALG770"/>
      <c r="ALH770"/>
      <c r="ALI770"/>
      <c r="ALJ770"/>
      <c r="ALK770"/>
      <c r="ALL770"/>
      <c r="ALM770"/>
      <c r="ALN770"/>
      <c r="ALO770"/>
      <c r="ALP770"/>
      <c r="ALQ770"/>
      <c r="ALR770"/>
      <c r="ALS770"/>
      <c r="ALT770"/>
      <c r="ALU770"/>
      <c r="ALV770"/>
      <c r="ALW770"/>
      <c r="ALX770"/>
      <c r="ALY770"/>
      <c r="ALZ770"/>
      <c r="AMA770"/>
      <c r="AMB770"/>
      <c r="AMC770"/>
      <c r="AMD770"/>
      <c r="AME770"/>
      <c r="AMF770"/>
      <c r="AMG770"/>
      <c r="AMH770"/>
      <c r="AMI770"/>
      <c r="AMJ770"/>
    </row>
    <row r="771" spans="1:1024" ht="20" customHeight="1" x14ac:dyDescent="0.2">
      <c r="A771"/>
      <c r="B771"/>
      <c r="C771"/>
      <c r="D771"/>
      <c r="E771" s="2"/>
      <c r="F771" s="2"/>
      <c r="G771" s="271"/>
      <c r="H771" s="240"/>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c r="IW771"/>
      <c r="IX771"/>
      <c r="IY771"/>
      <c r="IZ771"/>
      <c r="JA771"/>
      <c r="JB771"/>
      <c r="JC771"/>
      <c r="JD771"/>
      <c r="JE771"/>
      <c r="JF771"/>
      <c r="JG771"/>
      <c r="JH771"/>
      <c r="JI771"/>
      <c r="JJ771"/>
      <c r="JK771"/>
      <c r="JL771"/>
      <c r="JM771"/>
      <c r="JN771"/>
      <c r="JO771"/>
      <c r="JP771"/>
      <c r="JQ771"/>
      <c r="JR771"/>
      <c r="JS771"/>
      <c r="JT771"/>
      <c r="JU771"/>
      <c r="JV771"/>
      <c r="JW771"/>
      <c r="JX771"/>
      <c r="JY771"/>
      <c r="JZ771"/>
      <c r="KA771"/>
      <c r="KB771"/>
      <c r="KC771"/>
      <c r="KD771"/>
      <c r="KE771"/>
      <c r="KF771"/>
      <c r="KG771"/>
      <c r="KH771"/>
      <c r="KI771"/>
      <c r="KJ771"/>
      <c r="KK771"/>
      <c r="KL771"/>
      <c r="KM771"/>
      <c r="KN771"/>
      <c r="KO771"/>
      <c r="KP771"/>
      <c r="KQ771"/>
      <c r="KR771"/>
      <c r="KS771"/>
      <c r="KT771"/>
      <c r="KU771"/>
      <c r="KV771"/>
      <c r="KW771"/>
      <c r="KX771"/>
      <c r="KY771"/>
      <c r="KZ771"/>
      <c r="LA771"/>
      <c r="LB771"/>
      <c r="LC771"/>
      <c r="LD771"/>
      <c r="LE771"/>
      <c r="LF771"/>
      <c r="LG771"/>
      <c r="LH771"/>
      <c r="LI771"/>
      <c r="LJ771"/>
      <c r="LK771"/>
      <c r="LL771"/>
      <c r="LM771"/>
      <c r="LN771"/>
      <c r="LO771"/>
      <c r="LP771"/>
      <c r="LQ771"/>
      <c r="LR771"/>
      <c r="LS771"/>
      <c r="LT771"/>
      <c r="LU771"/>
      <c r="LV771"/>
      <c r="LW771"/>
      <c r="LX771"/>
      <c r="LY771"/>
      <c r="LZ771"/>
      <c r="MA771"/>
      <c r="MB771"/>
      <c r="MC771"/>
      <c r="MD771"/>
      <c r="ME771"/>
      <c r="MF771"/>
      <c r="MG771"/>
      <c r="MH771"/>
      <c r="MI771"/>
      <c r="MJ771"/>
      <c r="MK771"/>
      <c r="ML771"/>
      <c r="MM771"/>
      <c r="MN771"/>
      <c r="MO771"/>
      <c r="MP771"/>
      <c r="MQ771"/>
      <c r="MR771"/>
      <c r="MS771"/>
      <c r="MT771"/>
      <c r="MU771"/>
      <c r="MV771"/>
      <c r="MW771"/>
      <c r="MX771"/>
      <c r="MY771"/>
      <c r="MZ771"/>
      <c r="NA771"/>
      <c r="NB771"/>
      <c r="NC771"/>
      <c r="ND771"/>
      <c r="NE771"/>
      <c r="NF771"/>
      <c r="NG771"/>
      <c r="NH771"/>
      <c r="NI771"/>
      <c r="NJ771"/>
      <c r="NK771"/>
      <c r="NL771"/>
      <c r="NM771"/>
      <c r="NN771"/>
      <c r="NO771"/>
      <c r="NP771"/>
      <c r="NQ771"/>
      <c r="NR771"/>
      <c r="NS771"/>
      <c r="NT771"/>
      <c r="NU771"/>
      <c r="NV771"/>
      <c r="NW771"/>
      <c r="NX771"/>
      <c r="NY771"/>
      <c r="NZ771"/>
      <c r="OA771"/>
      <c r="OB771"/>
      <c r="OC771"/>
      <c r="OD771"/>
      <c r="OE771"/>
      <c r="OF771"/>
      <c r="OG771"/>
      <c r="OH771"/>
      <c r="OI771"/>
      <c r="OJ771"/>
      <c r="OK771"/>
      <c r="OL771"/>
      <c r="OM771"/>
      <c r="ON771"/>
      <c r="OO771"/>
      <c r="OP771"/>
      <c r="OQ771"/>
      <c r="OR771"/>
      <c r="OS771"/>
      <c r="OT771"/>
      <c r="OU771"/>
      <c r="OV771"/>
      <c r="OW771"/>
      <c r="OX771"/>
      <c r="OY771"/>
      <c r="OZ771"/>
      <c r="PA771"/>
      <c r="PB771"/>
      <c r="PC771"/>
      <c r="PD771"/>
      <c r="PE771"/>
      <c r="PF771"/>
      <c r="PG771"/>
      <c r="PH771"/>
      <c r="PI771"/>
      <c r="PJ771"/>
      <c r="PK771"/>
      <c r="PL771"/>
      <c r="PM771"/>
      <c r="PN771"/>
      <c r="PO771"/>
      <c r="PP771"/>
      <c r="PQ771"/>
      <c r="PR771"/>
      <c r="PS771"/>
      <c r="PT771"/>
      <c r="PU771"/>
      <c r="PV771"/>
      <c r="PW771"/>
      <c r="PX771"/>
      <c r="PY771"/>
      <c r="PZ771"/>
      <c r="QA771"/>
      <c r="QB771"/>
      <c r="QC771"/>
      <c r="QD771"/>
      <c r="QE771"/>
      <c r="QF771"/>
      <c r="QG771"/>
      <c r="QH771"/>
      <c r="QI771"/>
      <c r="QJ771"/>
      <c r="QK771"/>
      <c r="QL771"/>
      <c r="QM771"/>
      <c r="QN771"/>
      <c r="QO771"/>
      <c r="QP771"/>
      <c r="QQ771"/>
      <c r="QR771"/>
      <c r="QS771"/>
      <c r="QT771"/>
      <c r="QU771"/>
      <c r="QV771"/>
      <c r="QW771"/>
      <c r="QX771"/>
      <c r="QY771"/>
      <c r="QZ771"/>
      <c r="RA771"/>
      <c r="RB771"/>
      <c r="RC771"/>
      <c r="RD771"/>
      <c r="RE771"/>
      <c r="RF771"/>
      <c r="RG771"/>
      <c r="RH771"/>
      <c r="RI771"/>
      <c r="RJ771"/>
      <c r="RK771"/>
      <c r="RL771"/>
      <c r="RM771"/>
      <c r="RN771"/>
      <c r="RO771"/>
      <c r="RP771"/>
      <c r="RQ771"/>
      <c r="RR771"/>
      <c r="RS771"/>
      <c r="RT771"/>
      <c r="RU771"/>
      <c r="RV771"/>
      <c r="RW771"/>
      <c r="RX771"/>
      <c r="RY771"/>
      <c r="RZ771"/>
      <c r="SA771"/>
      <c r="SB771"/>
      <c r="SC771"/>
      <c r="SD771"/>
      <c r="SE771"/>
      <c r="SF771"/>
      <c r="SG771"/>
      <c r="SH771"/>
      <c r="SI771"/>
      <c r="SJ771"/>
      <c r="SK771"/>
      <c r="SL771"/>
      <c r="SM771"/>
      <c r="SN771"/>
      <c r="SO771"/>
      <c r="SP771"/>
      <c r="SQ771"/>
      <c r="SR771"/>
      <c r="SS771"/>
      <c r="ST771"/>
      <c r="SU771"/>
      <c r="SV771"/>
      <c r="SW771"/>
      <c r="SX771"/>
      <c r="SY771"/>
      <c r="SZ771"/>
      <c r="TA771"/>
      <c r="TB771"/>
      <c r="TC771"/>
      <c r="TD771"/>
      <c r="TE771"/>
      <c r="TF771"/>
      <c r="TG771"/>
      <c r="TH771"/>
      <c r="TI771"/>
      <c r="TJ771"/>
      <c r="TK771"/>
      <c r="TL771"/>
      <c r="TM771"/>
      <c r="TN771"/>
      <c r="TO771"/>
      <c r="TP771"/>
      <c r="TQ771"/>
      <c r="TR771"/>
      <c r="TS771"/>
      <c r="TT771"/>
      <c r="TU771"/>
      <c r="TV771"/>
      <c r="TW771"/>
      <c r="TX771"/>
      <c r="TY771"/>
      <c r="TZ771"/>
      <c r="UA771"/>
      <c r="UB771"/>
      <c r="UC771"/>
      <c r="UD771"/>
      <c r="UE771"/>
      <c r="UF771"/>
      <c r="UG771"/>
      <c r="UH771"/>
      <c r="UI771"/>
      <c r="UJ771"/>
      <c r="UK771"/>
      <c r="UL771"/>
      <c r="UM771"/>
      <c r="UN771"/>
      <c r="UO771"/>
      <c r="UP771"/>
      <c r="UQ771"/>
      <c r="UR771"/>
      <c r="US771"/>
      <c r="UT771"/>
      <c r="UU771"/>
      <c r="UV771"/>
      <c r="UW771"/>
      <c r="UX771"/>
      <c r="UY771"/>
      <c r="UZ771"/>
      <c r="VA771"/>
      <c r="VB771"/>
      <c r="VC771"/>
      <c r="VD771"/>
      <c r="VE771"/>
      <c r="VF771"/>
      <c r="VG771"/>
      <c r="VH771"/>
      <c r="VI771"/>
      <c r="VJ771"/>
      <c r="VK771"/>
      <c r="VL771"/>
      <c r="VM771"/>
      <c r="VN771"/>
      <c r="VO771"/>
      <c r="VP771"/>
      <c r="VQ771"/>
      <c r="VR771"/>
      <c r="VS771"/>
      <c r="VT771"/>
      <c r="VU771"/>
      <c r="VV771"/>
      <c r="VW771"/>
      <c r="VX771"/>
      <c r="VY771"/>
      <c r="VZ771"/>
      <c r="WA771"/>
      <c r="WB771"/>
      <c r="WC771"/>
      <c r="WD771"/>
      <c r="WE771"/>
      <c r="WF771"/>
      <c r="WG771"/>
      <c r="WH771"/>
      <c r="WI771"/>
      <c r="WJ771"/>
      <c r="WK771"/>
      <c r="WL771"/>
      <c r="WM771"/>
      <c r="WN771"/>
      <c r="WO771"/>
      <c r="WP771"/>
      <c r="WQ771"/>
      <c r="WR771"/>
      <c r="WS771"/>
      <c r="WT771"/>
      <c r="WU771"/>
      <c r="WV771"/>
      <c r="WW771"/>
      <c r="WX771"/>
      <c r="WY771"/>
      <c r="WZ771"/>
      <c r="XA771"/>
      <c r="XB771"/>
      <c r="XC771"/>
      <c r="XD771"/>
      <c r="XE771"/>
      <c r="XF771"/>
      <c r="XG771"/>
      <c r="XH771"/>
      <c r="XI771"/>
      <c r="XJ771"/>
      <c r="XK771"/>
      <c r="XL771"/>
      <c r="XM771"/>
      <c r="XN771"/>
      <c r="XO771"/>
      <c r="XP771"/>
      <c r="XQ771"/>
      <c r="XR771"/>
      <c r="XS771"/>
      <c r="XT771"/>
      <c r="XU771"/>
      <c r="XV771"/>
      <c r="XW771"/>
      <c r="XX771"/>
      <c r="XY771"/>
      <c r="XZ771"/>
      <c r="YA771"/>
      <c r="YB771"/>
      <c r="YC771"/>
      <c r="YD771"/>
      <c r="YE771"/>
      <c r="YF771"/>
      <c r="YG771"/>
      <c r="YH771"/>
      <c r="YI771"/>
      <c r="YJ771"/>
      <c r="YK771"/>
      <c r="YL771"/>
      <c r="YM771"/>
      <c r="YN771"/>
      <c r="YO771"/>
      <c r="YP771"/>
      <c r="YQ771"/>
      <c r="YR771"/>
      <c r="YS771"/>
      <c r="YT771"/>
      <c r="YU771"/>
      <c r="YV771"/>
      <c r="YW771"/>
      <c r="YX771"/>
      <c r="YY771"/>
      <c r="YZ771"/>
      <c r="ZA771"/>
      <c r="ZB771"/>
      <c r="ZC771"/>
      <c r="ZD771"/>
      <c r="ZE771"/>
      <c r="ZF771"/>
      <c r="ZG771"/>
      <c r="ZH771"/>
      <c r="ZI771"/>
      <c r="ZJ771"/>
      <c r="ZK771"/>
      <c r="ZL771"/>
      <c r="ZM771"/>
      <c r="ZN771"/>
      <c r="ZO771"/>
      <c r="ZP771"/>
      <c r="ZQ771"/>
      <c r="ZR771"/>
      <c r="ZS771"/>
      <c r="ZT771"/>
      <c r="ZU771"/>
      <c r="ZV771"/>
      <c r="ZW771"/>
      <c r="ZX771"/>
      <c r="ZY771"/>
      <c r="ZZ771"/>
      <c r="AAA771"/>
      <c r="AAB771"/>
      <c r="AAC771"/>
      <c r="AAD771"/>
      <c r="AAE771"/>
      <c r="AAF771"/>
      <c r="AAG771"/>
      <c r="AAH771"/>
      <c r="AAI771"/>
      <c r="AAJ771"/>
      <c r="AAK771"/>
      <c r="AAL771"/>
      <c r="AAM771"/>
      <c r="AAN771"/>
      <c r="AAO771"/>
      <c r="AAP771"/>
      <c r="AAQ771"/>
      <c r="AAR771"/>
      <c r="AAS771"/>
      <c r="AAT771"/>
      <c r="AAU771"/>
      <c r="AAV771"/>
      <c r="AAW771"/>
      <c r="AAX771"/>
      <c r="AAY771"/>
      <c r="AAZ771"/>
      <c r="ABA771"/>
      <c r="ABB771"/>
      <c r="ABC771"/>
      <c r="ABD771"/>
      <c r="ABE771"/>
      <c r="ABF771"/>
      <c r="ABG771"/>
      <c r="ABH771"/>
      <c r="ABI771"/>
      <c r="ABJ771"/>
      <c r="ABK771"/>
      <c r="ABL771"/>
      <c r="ABM771"/>
      <c r="ABN771"/>
      <c r="ABO771"/>
      <c r="ABP771"/>
      <c r="ABQ771"/>
      <c r="ABR771"/>
      <c r="ABS771"/>
      <c r="ABT771"/>
      <c r="ABU771"/>
      <c r="ABV771"/>
      <c r="ABW771"/>
      <c r="ABX771"/>
      <c r="ABY771"/>
      <c r="ABZ771"/>
      <c r="ACA771"/>
      <c r="ACB771"/>
      <c r="ACC771"/>
      <c r="ACD771"/>
      <c r="ACE771"/>
      <c r="ACF771"/>
      <c r="ACG771"/>
      <c r="ACH771"/>
      <c r="ACI771"/>
      <c r="ACJ771"/>
      <c r="ACK771"/>
      <c r="ACL771"/>
      <c r="ACM771"/>
      <c r="ACN771"/>
      <c r="ACO771"/>
      <c r="ACP771"/>
      <c r="ACQ771"/>
      <c r="ACR771"/>
      <c r="ACS771"/>
      <c r="ACT771"/>
      <c r="ACU771"/>
      <c r="ACV771"/>
      <c r="ACW771"/>
      <c r="ACX771"/>
      <c r="ACY771"/>
      <c r="ACZ771"/>
      <c r="ADA771"/>
      <c r="ADB771"/>
      <c r="ADC771"/>
      <c r="ADD771"/>
      <c r="ADE771"/>
      <c r="ADF771"/>
      <c r="ADG771"/>
      <c r="ADH771"/>
      <c r="ADI771"/>
      <c r="ADJ771"/>
      <c r="ADK771"/>
      <c r="ADL771"/>
      <c r="ADM771"/>
      <c r="ADN771"/>
      <c r="ADO771"/>
      <c r="ADP771"/>
      <c r="ADQ771"/>
      <c r="ADR771"/>
      <c r="ADS771"/>
      <c r="ADT771"/>
      <c r="ADU771"/>
      <c r="ADV771"/>
      <c r="ADW771"/>
      <c r="ADX771"/>
      <c r="ADY771"/>
      <c r="ADZ771"/>
      <c r="AEA771"/>
      <c r="AEB771"/>
      <c r="AEC771"/>
      <c r="AED771"/>
      <c r="AEE771"/>
      <c r="AEF771"/>
      <c r="AEG771"/>
      <c r="AEH771"/>
      <c r="AEI771"/>
      <c r="AEJ771"/>
      <c r="AEK771"/>
      <c r="AEL771"/>
      <c r="AEM771"/>
      <c r="AEN771"/>
      <c r="AEO771"/>
      <c r="AEP771"/>
      <c r="AEQ771"/>
      <c r="AER771"/>
      <c r="AES771"/>
      <c r="AET771"/>
      <c r="AEU771"/>
      <c r="AEV771"/>
      <c r="AEW771"/>
      <c r="AEX771"/>
      <c r="AEY771"/>
      <c r="AEZ771"/>
      <c r="AFA771"/>
      <c r="AFB771"/>
      <c r="AFC771"/>
      <c r="AFD771"/>
      <c r="AFE771"/>
      <c r="AFF771"/>
      <c r="AFG771"/>
      <c r="AFH771"/>
      <c r="AFI771"/>
      <c r="AFJ771"/>
      <c r="AFK771"/>
      <c r="AFL771"/>
      <c r="AFM771"/>
      <c r="AFN771"/>
      <c r="AFO771"/>
      <c r="AFP771"/>
      <c r="AFQ771"/>
      <c r="AFR771"/>
      <c r="AFS771"/>
      <c r="AFT771"/>
      <c r="AFU771"/>
      <c r="AFV771"/>
      <c r="AFW771"/>
      <c r="AFX771"/>
      <c r="AFY771"/>
      <c r="AFZ771"/>
      <c r="AGA771"/>
      <c r="AGB771"/>
      <c r="AGC771"/>
      <c r="AGD771"/>
      <c r="AGE771"/>
      <c r="AGF771"/>
      <c r="AGG771"/>
      <c r="AGH771"/>
      <c r="AGI771"/>
      <c r="AGJ771"/>
      <c r="AGK771"/>
      <c r="AGL771"/>
      <c r="AGM771"/>
      <c r="AGN771"/>
      <c r="AGO771"/>
      <c r="AGP771"/>
      <c r="AGQ771"/>
      <c r="AGR771"/>
      <c r="AGS771"/>
      <c r="AGT771"/>
      <c r="AGU771"/>
      <c r="AGV771"/>
      <c r="AGW771"/>
      <c r="AGX771"/>
      <c r="AGY771"/>
      <c r="AGZ771"/>
      <c r="AHA771"/>
      <c r="AHB771"/>
      <c r="AHC771"/>
      <c r="AHD771"/>
      <c r="AHE771"/>
      <c r="AHF771"/>
      <c r="AHG771"/>
      <c r="AHH771"/>
      <c r="AHI771"/>
      <c r="AHJ771"/>
      <c r="AHK771"/>
      <c r="AHL771"/>
      <c r="AHM771"/>
      <c r="AHN771"/>
      <c r="AHO771"/>
      <c r="AHP771"/>
      <c r="AHQ771"/>
      <c r="AHR771"/>
      <c r="AHS771"/>
      <c r="AHT771"/>
      <c r="AHU771"/>
      <c r="AHV771"/>
      <c r="AHW771"/>
      <c r="AHX771"/>
      <c r="AHY771"/>
      <c r="AHZ771"/>
      <c r="AIA771"/>
      <c r="AIB771"/>
      <c r="AIC771"/>
      <c r="AID771"/>
      <c r="AIE771"/>
      <c r="AIF771"/>
      <c r="AIG771"/>
      <c r="AIH771"/>
      <c r="AII771"/>
      <c r="AIJ771"/>
      <c r="AIK771"/>
      <c r="AIL771"/>
      <c r="AIM771"/>
      <c r="AIN771"/>
      <c r="AIO771"/>
      <c r="AIP771"/>
      <c r="AIQ771"/>
      <c r="AIR771"/>
      <c r="AIS771"/>
      <c r="AIT771"/>
      <c r="AIU771"/>
      <c r="AIV771"/>
      <c r="AIW771"/>
      <c r="AIX771"/>
      <c r="AIY771"/>
      <c r="AIZ771"/>
      <c r="AJA771"/>
      <c r="AJB771"/>
      <c r="AJC771"/>
      <c r="AJD771"/>
      <c r="AJE771"/>
      <c r="AJF771"/>
      <c r="AJG771"/>
      <c r="AJH771"/>
      <c r="AJI771"/>
      <c r="AJJ771"/>
      <c r="AJK771"/>
      <c r="AJL771"/>
      <c r="AJM771"/>
      <c r="AJN771"/>
      <c r="AJO771"/>
      <c r="AJP771"/>
      <c r="AJQ771"/>
      <c r="AJR771"/>
      <c r="AJS771"/>
      <c r="AJT771"/>
      <c r="AJU771"/>
      <c r="AJV771"/>
      <c r="AJW771"/>
      <c r="AJX771"/>
      <c r="AJY771"/>
      <c r="AJZ771"/>
      <c r="AKA771"/>
      <c r="AKB771"/>
      <c r="AKC771"/>
      <c r="AKD771"/>
      <c r="AKE771"/>
      <c r="AKF771"/>
      <c r="AKG771"/>
      <c r="AKH771"/>
      <c r="AKI771"/>
      <c r="AKJ771"/>
      <c r="AKK771"/>
      <c r="AKL771"/>
      <c r="AKM771"/>
      <c r="AKN771"/>
      <c r="AKO771"/>
      <c r="AKP771"/>
      <c r="AKQ771"/>
      <c r="AKR771"/>
      <c r="AKS771"/>
      <c r="AKT771"/>
      <c r="AKU771"/>
      <c r="AKV771"/>
      <c r="AKW771"/>
      <c r="AKX771"/>
      <c r="AKY771"/>
      <c r="AKZ771"/>
      <c r="ALA771"/>
      <c r="ALB771"/>
      <c r="ALC771"/>
      <c r="ALD771"/>
      <c r="ALE771"/>
      <c r="ALF771"/>
      <c r="ALG771"/>
      <c r="ALH771"/>
      <c r="ALI771"/>
      <c r="ALJ771"/>
      <c r="ALK771"/>
      <c r="ALL771"/>
      <c r="ALM771"/>
      <c r="ALN771"/>
      <c r="ALO771"/>
      <c r="ALP771"/>
      <c r="ALQ771"/>
      <c r="ALR771"/>
      <c r="ALS771"/>
      <c r="ALT771"/>
      <c r="ALU771"/>
      <c r="ALV771"/>
      <c r="ALW771"/>
      <c r="ALX771"/>
      <c r="ALY771"/>
      <c r="ALZ771"/>
      <c r="AMA771"/>
      <c r="AMB771"/>
      <c r="AMC771"/>
      <c r="AMD771"/>
      <c r="AME771"/>
      <c r="AMF771"/>
      <c r="AMG771"/>
      <c r="AMH771"/>
      <c r="AMI771"/>
      <c r="AMJ771"/>
    </row>
    <row r="772" spans="1:1024" ht="20" customHeight="1" x14ac:dyDescent="0.2">
      <c r="A772"/>
      <c r="B772"/>
      <c r="C772"/>
      <c r="D772"/>
      <c r="E772" s="2"/>
      <c r="F772" s="2"/>
      <c r="G772" s="271"/>
      <c r="H772" s="240"/>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c r="IW772"/>
      <c r="IX772"/>
      <c r="IY772"/>
      <c r="IZ772"/>
      <c r="JA772"/>
      <c r="JB772"/>
      <c r="JC772"/>
      <c r="JD772"/>
      <c r="JE772"/>
      <c r="JF772"/>
      <c r="JG772"/>
      <c r="JH772"/>
      <c r="JI772"/>
      <c r="JJ772"/>
      <c r="JK772"/>
      <c r="JL772"/>
      <c r="JM772"/>
      <c r="JN772"/>
      <c r="JO772"/>
      <c r="JP772"/>
      <c r="JQ772"/>
      <c r="JR772"/>
      <c r="JS772"/>
      <c r="JT772"/>
      <c r="JU772"/>
      <c r="JV772"/>
      <c r="JW772"/>
      <c r="JX772"/>
      <c r="JY772"/>
      <c r="JZ772"/>
      <c r="KA772"/>
      <c r="KB772"/>
      <c r="KC772"/>
      <c r="KD772"/>
      <c r="KE772"/>
      <c r="KF772"/>
      <c r="KG772"/>
      <c r="KH772"/>
      <c r="KI772"/>
      <c r="KJ772"/>
      <c r="KK772"/>
      <c r="KL772"/>
      <c r="KM772"/>
      <c r="KN772"/>
      <c r="KO772"/>
      <c r="KP772"/>
      <c r="KQ772"/>
      <c r="KR772"/>
      <c r="KS772"/>
      <c r="KT772"/>
      <c r="KU772"/>
      <c r="KV772"/>
      <c r="KW772"/>
      <c r="KX772"/>
      <c r="KY772"/>
      <c r="KZ772"/>
      <c r="LA772"/>
      <c r="LB772"/>
      <c r="LC772"/>
      <c r="LD772"/>
      <c r="LE772"/>
      <c r="LF772"/>
      <c r="LG772"/>
      <c r="LH772"/>
      <c r="LI772"/>
      <c r="LJ772"/>
      <c r="LK772"/>
      <c r="LL772"/>
      <c r="LM772"/>
      <c r="LN772"/>
      <c r="LO772"/>
      <c r="LP772"/>
      <c r="LQ772"/>
      <c r="LR772"/>
      <c r="LS772"/>
      <c r="LT772"/>
      <c r="LU772"/>
      <c r="LV772"/>
      <c r="LW772"/>
      <c r="LX772"/>
      <c r="LY772"/>
      <c r="LZ772"/>
      <c r="MA772"/>
      <c r="MB772"/>
      <c r="MC772"/>
      <c r="MD772"/>
      <c r="ME772"/>
      <c r="MF772"/>
      <c r="MG772"/>
      <c r="MH772"/>
      <c r="MI772"/>
      <c r="MJ772"/>
      <c r="MK772"/>
      <c r="ML772"/>
      <c r="MM772"/>
      <c r="MN772"/>
      <c r="MO772"/>
      <c r="MP772"/>
      <c r="MQ772"/>
      <c r="MR772"/>
      <c r="MS772"/>
      <c r="MT772"/>
      <c r="MU772"/>
      <c r="MV772"/>
      <c r="MW772"/>
      <c r="MX772"/>
      <c r="MY772"/>
      <c r="MZ772"/>
      <c r="NA772"/>
      <c r="NB772"/>
      <c r="NC772"/>
      <c r="ND772"/>
      <c r="NE772"/>
      <c r="NF772"/>
      <c r="NG772"/>
      <c r="NH772"/>
      <c r="NI772"/>
      <c r="NJ772"/>
      <c r="NK772"/>
      <c r="NL772"/>
      <c r="NM772"/>
      <c r="NN772"/>
      <c r="NO772"/>
      <c r="NP772"/>
      <c r="NQ772"/>
      <c r="NR772"/>
      <c r="NS772"/>
      <c r="NT772"/>
      <c r="NU772"/>
      <c r="NV772"/>
      <c r="NW772"/>
      <c r="NX772"/>
      <c r="NY772"/>
      <c r="NZ772"/>
      <c r="OA772"/>
      <c r="OB772"/>
      <c r="OC772"/>
      <c r="OD772"/>
      <c r="OE772"/>
      <c r="OF772"/>
      <c r="OG772"/>
      <c r="OH772"/>
      <c r="OI772"/>
      <c r="OJ772"/>
      <c r="OK772"/>
      <c r="OL772"/>
      <c r="OM772"/>
      <c r="ON772"/>
      <c r="OO772"/>
      <c r="OP772"/>
      <c r="OQ772"/>
      <c r="OR772"/>
      <c r="OS772"/>
      <c r="OT772"/>
      <c r="OU772"/>
      <c r="OV772"/>
      <c r="OW772"/>
      <c r="OX772"/>
      <c r="OY772"/>
      <c r="OZ772"/>
      <c r="PA772"/>
      <c r="PB772"/>
      <c r="PC772"/>
      <c r="PD772"/>
      <c r="PE772"/>
      <c r="PF772"/>
      <c r="PG772"/>
      <c r="PH772"/>
      <c r="PI772"/>
      <c r="PJ772"/>
      <c r="PK772"/>
      <c r="PL772"/>
      <c r="PM772"/>
      <c r="PN772"/>
      <c r="PO772"/>
      <c r="PP772"/>
      <c r="PQ772"/>
      <c r="PR772"/>
      <c r="PS772"/>
      <c r="PT772"/>
      <c r="PU772"/>
      <c r="PV772"/>
      <c r="PW772"/>
      <c r="PX772"/>
      <c r="PY772"/>
      <c r="PZ772"/>
      <c r="QA772"/>
      <c r="QB772"/>
      <c r="QC772"/>
      <c r="QD772"/>
      <c r="QE772"/>
      <c r="QF772"/>
      <c r="QG772"/>
      <c r="QH772"/>
      <c r="QI772"/>
      <c r="QJ772"/>
      <c r="QK772"/>
      <c r="QL772"/>
      <c r="QM772"/>
      <c r="QN772"/>
      <c r="QO772"/>
      <c r="QP772"/>
      <c r="QQ772"/>
      <c r="QR772"/>
      <c r="QS772"/>
      <c r="QT772"/>
      <c r="QU772"/>
      <c r="QV772"/>
      <c r="QW772"/>
      <c r="QX772"/>
      <c r="QY772"/>
      <c r="QZ772"/>
      <c r="RA772"/>
      <c r="RB772"/>
      <c r="RC772"/>
      <c r="RD772"/>
      <c r="RE772"/>
      <c r="RF772"/>
      <c r="RG772"/>
      <c r="RH772"/>
      <c r="RI772"/>
      <c r="RJ772"/>
      <c r="RK772"/>
      <c r="RL772"/>
      <c r="RM772"/>
      <c r="RN772"/>
      <c r="RO772"/>
      <c r="RP772"/>
      <c r="RQ772"/>
      <c r="RR772"/>
      <c r="RS772"/>
      <c r="RT772"/>
      <c r="RU772"/>
      <c r="RV772"/>
      <c r="RW772"/>
      <c r="RX772"/>
      <c r="RY772"/>
      <c r="RZ772"/>
      <c r="SA772"/>
      <c r="SB772"/>
      <c r="SC772"/>
      <c r="SD772"/>
      <c r="SE772"/>
      <c r="SF772"/>
      <c r="SG772"/>
      <c r="SH772"/>
      <c r="SI772"/>
      <c r="SJ772"/>
      <c r="SK772"/>
      <c r="SL772"/>
      <c r="SM772"/>
      <c r="SN772"/>
      <c r="SO772"/>
      <c r="SP772"/>
      <c r="SQ772"/>
      <c r="SR772"/>
      <c r="SS772"/>
      <c r="ST772"/>
      <c r="SU772"/>
      <c r="SV772"/>
      <c r="SW772"/>
      <c r="SX772"/>
      <c r="SY772"/>
      <c r="SZ772"/>
      <c r="TA772"/>
      <c r="TB772"/>
      <c r="TC772"/>
      <c r="TD772"/>
      <c r="TE772"/>
      <c r="TF772"/>
      <c r="TG772"/>
      <c r="TH772"/>
      <c r="TI772"/>
      <c r="TJ772"/>
      <c r="TK772"/>
      <c r="TL772"/>
      <c r="TM772"/>
      <c r="TN772"/>
      <c r="TO772"/>
      <c r="TP772"/>
      <c r="TQ772"/>
      <c r="TR772"/>
      <c r="TS772"/>
      <c r="TT772"/>
      <c r="TU772"/>
      <c r="TV772"/>
      <c r="TW772"/>
      <c r="TX772"/>
      <c r="TY772"/>
      <c r="TZ772"/>
      <c r="UA772"/>
      <c r="UB772"/>
      <c r="UC772"/>
      <c r="UD772"/>
      <c r="UE772"/>
      <c r="UF772"/>
      <c r="UG772"/>
      <c r="UH772"/>
      <c r="UI772"/>
      <c r="UJ772"/>
      <c r="UK772"/>
      <c r="UL772"/>
      <c r="UM772"/>
      <c r="UN772"/>
      <c r="UO772"/>
      <c r="UP772"/>
      <c r="UQ772"/>
      <c r="UR772"/>
      <c r="US772"/>
      <c r="UT772"/>
      <c r="UU772"/>
      <c r="UV772"/>
      <c r="UW772"/>
      <c r="UX772"/>
      <c r="UY772"/>
      <c r="UZ772"/>
      <c r="VA772"/>
      <c r="VB772"/>
      <c r="VC772"/>
      <c r="VD772"/>
      <c r="VE772"/>
      <c r="VF772"/>
      <c r="VG772"/>
      <c r="VH772"/>
      <c r="VI772"/>
      <c r="VJ772"/>
      <c r="VK772"/>
      <c r="VL772"/>
      <c r="VM772"/>
      <c r="VN772"/>
      <c r="VO772"/>
      <c r="VP772"/>
      <c r="VQ772"/>
      <c r="VR772"/>
      <c r="VS772"/>
      <c r="VT772"/>
      <c r="VU772"/>
      <c r="VV772"/>
      <c r="VW772"/>
      <c r="VX772"/>
      <c r="VY772"/>
      <c r="VZ772"/>
      <c r="WA772"/>
      <c r="WB772"/>
      <c r="WC772"/>
      <c r="WD772"/>
      <c r="WE772"/>
      <c r="WF772"/>
      <c r="WG772"/>
      <c r="WH772"/>
      <c r="WI772"/>
      <c r="WJ772"/>
      <c r="WK772"/>
      <c r="WL772"/>
      <c r="WM772"/>
      <c r="WN772"/>
      <c r="WO772"/>
      <c r="WP772"/>
      <c r="WQ772"/>
      <c r="WR772"/>
      <c r="WS772"/>
      <c r="WT772"/>
      <c r="WU772"/>
      <c r="WV772"/>
      <c r="WW772"/>
      <c r="WX772"/>
      <c r="WY772"/>
      <c r="WZ772"/>
      <c r="XA772"/>
      <c r="XB772"/>
      <c r="XC772"/>
      <c r="XD772"/>
      <c r="XE772"/>
      <c r="XF772"/>
      <c r="XG772"/>
      <c r="XH772"/>
      <c r="XI772"/>
      <c r="XJ772"/>
      <c r="XK772"/>
      <c r="XL772"/>
      <c r="XM772"/>
      <c r="XN772"/>
      <c r="XO772"/>
      <c r="XP772"/>
      <c r="XQ772"/>
      <c r="XR772"/>
      <c r="XS772"/>
      <c r="XT772"/>
      <c r="XU772"/>
      <c r="XV772"/>
      <c r="XW772"/>
      <c r="XX772"/>
      <c r="XY772"/>
      <c r="XZ772"/>
      <c r="YA772"/>
      <c r="YB772"/>
      <c r="YC772"/>
      <c r="YD772"/>
      <c r="YE772"/>
      <c r="YF772"/>
      <c r="YG772"/>
      <c r="YH772"/>
      <c r="YI772"/>
      <c r="YJ772"/>
      <c r="YK772"/>
      <c r="YL772"/>
      <c r="YM772"/>
      <c r="YN772"/>
      <c r="YO772"/>
      <c r="YP772"/>
      <c r="YQ772"/>
      <c r="YR772"/>
      <c r="YS772"/>
      <c r="YT772"/>
      <c r="YU772"/>
      <c r="YV772"/>
      <c r="YW772"/>
      <c r="YX772"/>
      <c r="YY772"/>
      <c r="YZ772"/>
      <c r="ZA772"/>
      <c r="ZB772"/>
      <c r="ZC772"/>
      <c r="ZD772"/>
      <c r="ZE772"/>
      <c r="ZF772"/>
      <c r="ZG772"/>
      <c r="ZH772"/>
      <c r="ZI772"/>
      <c r="ZJ772"/>
      <c r="ZK772"/>
      <c r="ZL772"/>
      <c r="ZM772"/>
      <c r="ZN772"/>
      <c r="ZO772"/>
      <c r="ZP772"/>
      <c r="ZQ772"/>
      <c r="ZR772"/>
      <c r="ZS772"/>
      <c r="ZT772"/>
      <c r="ZU772"/>
      <c r="ZV772"/>
      <c r="ZW772"/>
      <c r="ZX772"/>
      <c r="ZY772"/>
      <c r="ZZ772"/>
      <c r="AAA772"/>
      <c r="AAB772"/>
      <c r="AAC772"/>
      <c r="AAD772"/>
      <c r="AAE772"/>
      <c r="AAF772"/>
      <c r="AAG772"/>
      <c r="AAH772"/>
      <c r="AAI772"/>
      <c r="AAJ772"/>
      <c r="AAK772"/>
      <c r="AAL772"/>
      <c r="AAM772"/>
      <c r="AAN772"/>
      <c r="AAO772"/>
      <c r="AAP772"/>
      <c r="AAQ772"/>
      <c r="AAR772"/>
      <c r="AAS772"/>
      <c r="AAT772"/>
      <c r="AAU772"/>
      <c r="AAV772"/>
      <c r="AAW772"/>
      <c r="AAX772"/>
      <c r="AAY772"/>
      <c r="AAZ772"/>
      <c r="ABA772"/>
      <c r="ABB772"/>
      <c r="ABC772"/>
      <c r="ABD772"/>
      <c r="ABE772"/>
      <c r="ABF772"/>
      <c r="ABG772"/>
      <c r="ABH772"/>
      <c r="ABI772"/>
      <c r="ABJ772"/>
      <c r="ABK772"/>
      <c r="ABL772"/>
      <c r="ABM772"/>
      <c r="ABN772"/>
      <c r="ABO772"/>
      <c r="ABP772"/>
      <c r="ABQ772"/>
      <c r="ABR772"/>
      <c r="ABS772"/>
      <c r="ABT772"/>
      <c r="ABU772"/>
      <c r="ABV772"/>
      <c r="ABW772"/>
      <c r="ABX772"/>
      <c r="ABY772"/>
      <c r="ABZ772"/>
      <c r="ACA772"/>
      <c r="ACB772"/>
      <c r="ACC772"/>
      <c r="ACD772"/>
      <c r="ACE772"/>
      <c r="ACF772"/>
      <c r="ACG772"/>
      <c r="ACH772"/>
      <c r="ACI772"/>
      <c r="ACJ772"/>
      <c r="ACK772"/>
      <c r="ACL772"/>
      <c r="ACM772"/>
      <c r="ACN772"/>
      <c r="ACO772"/>
      <c r="ACP772"/>
      <c r="ACQ772"/>
      <c r="ACR772"/>
      <c r="ACS772"/>
      <c r="ACT772"/>
      <c r="ACU772"/>
      <c r="ACV772"/>
      <c r="ACW772"/>
      <c r="ACX772"/>
      <c r="ACY772"/>
      <c r="ACZ772"/>
      <c r="ADA772"/>
      <c r="ADB772"/>
      <c r="ADC772"/>
      <c r="ADD772"/>
      <c r="ADE772"/>
      <c r="ADF772"/>
      <c r="ADG772"/>
      <c r="ADH772"/>
      <c r="ADI772"/>
      <c r="ADJ772"/>
      <c r="ADK772"/>
      <c r="ADL772"/>
      <c r="ADM772"/>
      <c r="ADN772"/>
      <c r="ADO772"/>
      <c r="ADP772"/>
      <c r="ADQ772"/>
      <c r="ADR772"/>
      <c r="ADS772"/>
      <c r="ADT772"/>
      <c r="ADU772"/>
      <c r="ADV772"/>
      <c r="ADW772"/>
      <c r="ADX772"/>
      <c r="ADY772"/>
      <c r="ADZ772"/>
      <c r="AEA772"/>
      <c r="AEB772"/>
      <c r="AEC772"/>
      <c r="AED772"/>
      <c r="AEE772"/>
      <c r="AEF772"/>
      <c r="AEG772"/>
      <c r="AEH772"/>
      <c r="AEI772"/>
      <c r="AEJ772"/>
      <c r="AEK772"/>
      <c r="AEL772"/>
      <c r="AEM772"/>
      <c r="AEN772"/>
      <c r="AEO772"/>
      <c r="AEP772"/>
      <c r="AEQ772"/>
      <c r="AER772"/>
      <c r="AES772"/>
      <c r="AET772"/>
      <c r="AEU772"/>
      <c r="AEV772"/>
      <c r="AEW772"/>
      <c r="AEX772"/>
      <c r="AEY772"/>
      <c r="AEZ772"/>
      <c r="AFA772"/>
      <c r="AFB772"/>
      <c r="AFC772"/>
      <c r="AFD772"/>
      <c r="AFE772"/>
      <c r="AFF772"/>
      <c r="AFG772"/>
      <c r="AFH772"/>
      <c r="AFI772"/>
      <c r="AFJ772"/>
      <c r="AFK772"/>
      <c r="AFL772"/>
      <c r="AFM772"/>
      <c r="AFN772"/>
      <c r="AFO772"/>
      <c r="AFP772"/>
      <c r="AFQ772"/>
      <c r="AFR772"/>
      <c r="AFS772"/>
      <c r="AFT772"/>
      <c r="AFU772"/>
      <c r="AFV772"/>
      <c r="AFW772"/>
      <c r="AFX772"/>
      <c r="AFY772"/>
      <c r="AFZ772"/>
      <c r="AGA772"/>
      <c r="AGB772"/>
      <c r="AGC772"/>
      <c r="AGD772"/>
      <c r="AGE772"/>
      <c r="AGF772"/>
      <c r="AGG772"/>
      <c r="AGH772"/>
      <c r="AGI772"/>
      <c r="AGJ772"/>
      <c r="AGK772"/>
      <c r="AGL772"/>
      <c r="AGM772"/>
      <c r="AGN772"/>
      <c r="AGO772"/>
      <c r="AGP772"/>
      <c r="AGQ772"/>
      <c r="AGR772"/>
      <c r="AGS772"/>
      <c r="AGT772"/>
      <c r="AGU772"/>
      <c r="AGV772"/>
      <c r="AGW772"/>
      <c r="AGX772"/>
      <c r="AGY772"/>
      <c r="AGZ772"/>
      <c r="AHA772"/>
      <c r="AHB772"/>
      <c r="AHC772"/>
      <c r="AHD772"/>
      <c r="AHE772"/>
      <c r="AHF772"/>
      <c r="AHG772"/>
      <c r="AHH772"/>
      <c r="AHI772"/>
      <c r="AHJ772"/>
      <c r="AHK772"/>
      <c r="AHL772"/>
      <c r="AHM772"/>
      <c r="AHN772"/>
      <c r="AHO772"/>
      <c r="AHP772"/>
      <c r="AHQ772"/>
      <c r="AHR772"/>
      <c r="AHS772"/>
      <c r="AHT772"/>
      <c r="AHU772"/>
      <c r="AHV772"/>
      <c r="AHW772"/>
      <c r="AHX772"/>
      <c r="AHY772"/>
      <c r="AHZ772"/>
      <c r="AIA772"/>
      <c r="AIB772"/>
      <c r="AIC772"/>
      <c r="AID772"/>
      <c r="AIE772"/>
      <c r="AIF772"/>
      <c r="AIG772"/>
      <c r="AIH772"/>
      <c r="AII772"/>
      <c r="AIJ772"/>
      <c r="AIK772"/>
      <c r="AIL772"/>
      <c r="AIM772"/>
      <c r="AIN772"/>
      <c r="AIO772"/>
      <c r="AIP772"/>
      <c r="AIQ772"/>
      <c r="AIR772"/>
      <c r="AIS772"/>
      <c r="AIT772"/>
      <c r="AIU772"/>
      <c r="AIV772"/>
      <c r="AIW772"/>
      <c r="AIX772"/>
      <c r="AIY772"/>
      <c r="AIZ772"/>
      <c r="AJA772"/>
      <c r="AJB772"/>
      <c r="AJC772"/>
      <c r="AJD772"/>
      <c r="AJE772"/>
      <c r="AJF772"/>
      <c r="AJG772"/>
      <c r="AJH772"/>
      <c r="AJI772"/>
      <c r="AJJ772"/>
      <c r="AJK772"/>
      <c r="AJL772"/>
      <c r="AJM772"/>
      <c r="AJN772"/>
      <c r="AJO772"/>
      <c r="AJP772"/>
      <c r="AJQ772"/>
      <c r="AJR772"/>
      <c r="AJS772"/>
      <c r="AJT772"/>
      <c r="AJU772"/>
      <c r="AJV772"/>
      <c r="AJW772"/>
      <c r="AJX772"/>
      <c r="AJY772"/>
      <c r="AJZ772"/>
      <c r="AKA772"/>
      <c r="AKB772"/>
      <c r="AKC772"/>
      <c r="AKD772"/>
      <c r="AKE772"/>
      <c r="AKF772"/>
      <c r="AKG772"/>
      <c r="AKH772"/>
      <c r="AKI772"/>
      <c r="AKJ772"/>
      <c r="AKK772"/>
      <c r="AKL772"/>
      <c r="AKM772"/>
      <c r="AKN772"/>
      <c r="AKO772"/>
      <c r="AKP772"/>
      <c r="AKQ772"/>
      <c r="AKR772"/>
      <c r="AKS772"/>
      <c r="AKT772"/>
      <c r="AKU772"/>
      <c r="AKV772"/>
      <c r="AKW772"/>
      <c r="AKX772"/>
      <c r="AKY772"/>
      <c r="AKZ772"/>
      <c r="ALA772"/>
      <c r="ALB772"/>
      <c r="ALC772"/>
      <c r="ALD772"/>
      <c r="ALE772"/>
      <c r="ALF772"/>
      <c r="ALG772"/>
      <c r="ALH772"/>
      <c r="ALI772"/>
      <c r="ALJ772"/>
      <c r="ALK772"/>
      <c r="ALL772"/>
      <c r="ALM772"/>
      <c r="ALN772"/>
      <c r="ALO772"/>
      <c r="ALP772"/>
      <c r="ALQ772"/>
      <c r="ALR772"/>
      <c r="ALS772"/>
      <c r="ALT772"/>
      <c r="ALU772"/>
      <c r="ALV772"/>
      <c r="ALW772"/>
      <c r="ALX772"/>
      <c r="ALY772"/>
      <c r="ALZ772"/>
      <c r="AMA772"/>
      <c r="AMB772"/>
      <c r="AMC772"/>
      <c r="AMD772"/>
      <c r="AME772"/>
      <c r="AMF772"/>
      <c r="AMG772"/>
      <c r="AMH772"/>
      <c r="AMI772"/>
      <c r="AMJ772"/>
    </row>
    <row r="773" spans="1:1024" ht="20" customHeight="1" x14ac:dyDescent="0.2">
      <c r="A773"/>
      <c r="B773"/>
      <c r="C773"/>
      <c r="D773"/>
      <c r="E773" s="2"/>
      <c r="F773" s="2"/>
      <c r="G773" s="271"/>
      <c r="H773" s="240"/>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c r="IW773"/>
      <c r="IX773"/>
      <c r="IY773"/>
      <c r="IZ773"/>
      <c r="JA773"/>
      <c r="JB773"/>
      <c r="JC773"/>
      <c r="JD773"/>
      <c r="JE773"/>
      <c r="JF773"/>
      <c r="JG773"/>
      <c r="JH773"/>
      <c r="JI773"/>
      <c r="JJ773"/>
      <c r="JK773"/>
      <c r="JL773"/>
      <c r="JM773"/>
      <c r="JN773"/>
      <c r="JO773"/>
      <c r="JP773"/>
      <c r="JQ773"/>
      <c r="JR773"/>
      <c r="JS773"/>
      <c r="JT773"/>
      <c r="JU773"/>
      <c r="JV773"/>
      <c r="JW773"/>
      <c r="JX773"/>
      <c r="JY773"/>
      <c r="JZ773"/>
      <c r="KA773"/>
      <c r="KB773"/>
      <c r="KC773"/>
      <c r="KD773"/>
      <c r="KE773"/>
      <c r="KF773"/>
      <c r="KG773"/>
      <c r="KH773"/>
      <c r="KI773"/>
      <c r="KJ773"/>
      <c r="KK773"/>
      <c r="KL773"/>
      <c r="KM773"/>
      <c r="KN773"/>
      <c r="KO773"/>
      <c r="KP773"/>
      <c r="KQ773"/>
      <c r="KR773"/>
      <c r="KS773"/>
      <c r="KT773"/>
      <c r="KU773"/>
      <c r="KV773"/>
      <c r="KW773"/>
      <c r="KX773"/>
      <c r="KY773"/>
      <c r="KZ773"/>
      <c r="LA773"/>
      <c r="LB773"/>
      <c r="LC773"/>
      <c r="LD773"/>
      <c r="LE773"/>
      <c r="LF773"/>
      <c r="LG773"/>
      <c r="LH773"/>
      <c r="LI773"/>
      <c r="LJ773"/>
      <c r="LK773"/>
      <c r="LL773"/>
      <c r="LM773"/>
      <c r="LN773"/>
      <c r="LO773"/>
      <c r="LP773"/>
      <c r="LQ773"/>
      <c r="LR773"/>
      <c r="LS773"/>
      <c r="LT773"/>
      <c r="LU773"/>
      <c r="LV773"/>
      <c r="LW773"/>
      <c r="LX773"/>
      <c r="LY773"/>
      <c r="LZ773"/>
      <c r="MA773"/>
      <c r="MB773"/>
      <c r="MC773"/>
      <c r="MD773"/>
      <c r="ME773"/>
      <c r="MF773"/>
      <c r="MG773"/>
      <c r="MH773"/>
      <c r="MI773"/>
      <c r="MJ773"/>
      <c r="MK773"/>
      <c r="ML773"/>
      <c r="MM773"/>
      <c r="MN773"/>
      <c r="MO773"/>
      <c r="MP773"/>
      <c r="MQ773"/>
      <c r="MR773"/>
      <c r="MS773"/>
      <c r="MT773"/>
      <c r="MU773"/>
      <c r="MV773"/>
      <c r="MW773"/>
      <c r="MX773"/>
      <c r="MY773"/>
      <c r="MZ773"/>
      <c r="NA773"/>
      <c r="NB773"/>
      <c r="NC773"/>
      <c r="ND773"/>
      <c r="NE773"/>
      <c r="NF773"/>
      <c r="NG773"/>
      <c r="NH773"/>
      <c r="NI773"/>
      <c r="NJ773"/>
      <c r="NK773"/>
      <c r="NL773"/>
      <c r="NM773"/>
      <c r="NN773"/>
      <c r="NO773"/>
      <c r="NP773"/>
      <c r="NQ773"/>
      <c r="NR773"/>
      <c r="NS773"/>
      <c r="NT773"/>
      <c r="NU773"/>
      <c r="NV773"/>
      <c r="NW773"/>
      <c r="NX773"/>
      <c r="NY773"/>
      <c r="NZ773"/>
      <c r="OA773"/>
      <c r="OB773"/>
      <c r="OC773"/>
      <c r="OD773"/>
      <c r="OE773"/>
      <c r="OF773"/>
      <c r="OG773"/>
      <c r="OH773"/>
      <c r="OI773"/>
      <c r="OJ773"/>
      <c r="OK773"/>
      <c r="OL773"/>
      <c r="OM773"/>
      <c r="ON773"/>
      <c r="OO773"/>
      <c r="OP773"/>
      <c r="OQ773"/>
      <c r="OR773"/>
      <c r="OS773"/>
      <c r="OT773"/>
      <c r="OU773"/>
      <c r="OV773"/>
      <c r="OW773"/>
      <c r="OX773"/>
      <c r="OY773"/>
      <c r="OZ773"/>
      <c r="PA773"/>
      <c r="PB773"/>
      <c r="PC773"/>
      <c r="PD773"/>
      <c r="PE773"/>
      <c r="PF773"/>
      <c r="PG773"/>
      <c r="PH773"/>
      <c r="PI773"/>
      <c r="PJ773"/>
      <c r="PK773"/>
      <c r="PL773"/>
      <c r="PM773"/>
      <c r="PN773"/>
      <c r="PO773"/>
      <c r="PP773"/>
      <c r="PQ773"/>
      <c r="PR773"/>
      <c r="PS773"/>
      <c r="PT773"/>
      <c r="PU773"/>
      <c r="PV773"/>
      <c r="PW773"/>
      <c r="PX773"/>
      <c r="PY773"/>
      <c r="PZ773"/>
      <c r="QA773"/>
      <c r="QB773"/>
      <c r="QC773"/>
      <c r="QD773"/>
      <c r="QE773"/>
      <c r="QF773"/>
      <c r="QG773"/>
      <c r="QH773"/>
      <c r="QI773"/>
      <c r="QJ773"/>
      <c r="QK773"/>
      <c r="QL773"/>
      <c r="QM773"/>
      <c r="QN773"/>
      <c r="QO773"/>
      <c r="QP773"/>
      <c r="QQ773"/>
      <c r="QR773"/>
      <c r="QS773"/>
      <c r="QT773"/>
      <c r="QU773"/>
      <c r="QV773"/>
      <c r="QW773"/>
      <c r="QX773"/>
      <c r="QY773"/>
      <c r="QZ773"/>
      <c r="RA773"/>
      <c r="RB773"/>
      <c r="RC773"/>
      <c r="RD773"/>
      <c r="RE773"/>
      <c r="RF773"/>
      <c r="RG773"/>
      <c r="RH773"/>
      <c r="RI773"/>
      <c r="RJ773"/>
      <c r="RK773"/>
      <c r="RL773"/>
      <c r="RM773"/>
      <c r="RN773"/>
      <c r="RO773"/>
      <c r="RP773"/>
      <c r="RQ773"/>
      <c r="RR773"/>
      <c r="RS773"/>
      <c r="RT773"/>
      <c r="RU773"/>
      <c r="RV773"/>
      <c r="RW773"/>
      <c r="RX773"/>
      <c r="RY773"/>
      <c r="RZ773"/>
      <c r="SA773"/>
      <c r="SB773"/>
      <c r="SC773"/>
      <c r="SD773"/>
      <c r="SE773"/>
      <c r="SF773"/>
      <c r="SG773"/>
      <c r="SH773"/>
      <c r="SI773"/>
      <c r="SJ773"/>
      <c r="SK773"/>
      <c r="SL773"/>
      <c r="SM773"/>
      <c r="SN773"/>
      <c r="SO773"/>
      <c r="SP773"/>
      <c r="SQ773"/>
      <c r="SR773"/>
      <c r="SS773"/>
      <c r="ST773"/>
      <c r="SU773"/>
      <c r="SV773"/>
      <c r="SW773"/>
      <c r="SX773"/>
      <c r="SY773"/>
      <c r="SZ773"/>
      <c r="TA773"/>
      <c r="TB773"/>
      <c r="TC773"/>
      <c r="TD773"/>
      <c r="TE773"/>
      <c r="TF773"/>
      <c r="TG773"/>
      <c r="TH773"/>
      <c r="TI773"/>
      <c r="TJ773"/>
      <c r="TK773"/>
      <c r="TL773"/>
      <c r="TM773"/>
      <c r="TN773"/>
      <c r="TO773"/>
      <c r="TP773"/>
      <c r="TQ773"/>
      <c r="TR773"/>
      <c r="TS773"/>
      <c r="TT773"/>
      <c r="TU773"/>
      <c r="TV773"/>
      <c r="TW773"/>
      <c r="TX773"/>
      <c r="TY773"/>
      <c r="TZ773"/>
      <c r="UA773"/>
      <c r="UB773"/>
      <c r="UC773"/>
      <c r="UD773"/>
      <c r="UE773"/>
      <c r="UF773"/>
      <c r="UG773"/>
      <c r="UH773"/>
      <c r="UI773"/>
      <c r="UJ773"/>
      <c r="UK773"/>
      <c r="UL773"/>
      <c r="UM773"/>
      <c r="UN773"/>
      <c r="UO773"/>
      <c r="UP773"/>
      <c r="UQ773"/>
      <c r="UR773"/>
      <c r="US773"/>
      <c r="UT773"/>
      <c r="UU773"/>
      <c r="UV773"/>
      <c r="UW773"/>
      <c r="UX773"/>
      <c r="UY773"/>
      <c r="UZ773"/>
      <c r="VA773"/>
      <c r="VB773"/>
      <c r="VC773"/>
      <c r="VD773"/>
      <c r="VE773"/>
      <c r="VF773"/>
      <c r="VG773"/>
      <c r="VH773"/>
      <c r="VI773"/>
      <c r="VJ773"/>
      <c r="VK773"/>
      <c r="VL773"/>
      <c r="VM773"/>
      <c r="VN773"/>
      <c r="VO773"/>
      <c r="VP773"/>
      <c r="VQ773"/>
      <c r="VR773"/>
      <c r="VS773"/>
      <c r="VT773"/>
      <c r="VU773"/>
      <c r="VV773"/>
      <c r="VW773"/>
      <c r="VX773"/>
      <c r="VY773"/>
      <c r="VZ773"/>
      <c r="WA773"/>
      <c r="WB773"/>
      <c r="WC773"/>
      <c r="WD773"/>
      <c r="WE773"/>
      <c r="WF773"/>
      <c r="WG773"/>
      <c r="WH773"/>
      <c r="WI773"/>
      <c r="WJ773"/>
      <c r="WK773"/>
      <c r="WL773"/>
      <c r="WM773"/>
      <c r="WN773"/>
      <c r="WO773"/>
      <c r="WP773"/>
      <c r="WQ773"/>
      <c r="WR773"/>
      <c r="WS773"/>
      <c r="WT773"/>
      <c r="WU773"/>
      <c r="WV773"/>
      <c r="WW773"/>
      <c r="WX773"/>
      <c r="WY773"/>
      <c r="WZ773"/>
      <c r="XA773"/>
      <c r="XB773"/>
      <c r="XC773"/>
      <c r="XD773"/>
      <c r="XE773"/>
      <c r="XF773"/>
      <c r="XG773"/>
      <c r="XH773"/>
      <c r="XI773"/>
      <c r="XJ773"/>
      <c r="XK773"/>
      <c r="XL773"/>
      <c r="XM773"/>
      <c r="XN773"/>
      <c r="XO773"/>
      <c r="XP773"/>
      <c r="XQ773"/>
      <c r="XR773"/>
      <c r="XS773"/>
      <c r="XT773"/>
      <c r="XU773"/>
      <c r="XV773"/>
      <c r="XW773"/>
      <c r="XX773"/>
      <c r="XY773"/>
      <c r="XZ773"/>
      <c r="YA773"/>
      <c r="YB773"/>
      <c r="YC773"/>
      <c r="YD773"/>
      <c r="YE773"/>
      <c r="YF773"/>
      <c r="YG773"/>
      <c r="YH773"/>
      <c r="YI773"/>
      <c r="YJ773"/>
      <c r="YK773"/>
      <c r="YL773"/>
      <c r="YM773"/>
      <c r="YN773"/>
      <c r="YO773"/>
      <c r="YP773"/>
      <c r="YQ773"/>
      <c r="YR773"/>
      <c r="YS773"/>
      <c r="YT773"/>
      <c r="YU773"/>
      <c r="YV773"/>
      <c r="YW773"/>
      <c r="YX773"/>
      <c r="YY773"/>
      <c r="YZ773"/>
      <c r="ZA773"/>
      <c r="ZB773"/>
      <c r="ZC773"/>
      <c r="ZD773"/>
      <c r="ZE773"/>
      <c r="ZF773"/>
      <c r="ZG773"/>
      <c r="ZH773"/>
      <c r="ZI773"/>
      <c r="ZJ773"/>
      <c r="ZK773"/>
      <c r="ZL773"/>
      <c r="ZM773"/>
      <c r="ZN773"/>
      <c r="ZO773"/>
      <c r="ZP773"/>
      <c r="ZQ773"/>
      <c r="ZR773"/>
      <c r="ZS773"/>
      <c r="ZT773"/>
      <c r="ZU773"/>
      <c r="ZV773"/>
      <c r="ZW773"/>
      <c r="ZX773"/>
      <c r="ZY773"/>
      <c r="ZZ773"/>
      <c r="AAA773"/>
      <c r="AAB773"/>
      <c r="AAC773"/>
      <c r="AAD773"/>
      <c r="AAE773"/>
      <c r="AAF773"/>
      <c r="AAG773"/>
      <c r="AAH773"/>
      <c r="AAI773"/>
      <c r="AAJ773"/>
      <c r="AAK773"/>
      <c r="AAL773"/>
      <c r="AAM773"/>
      <c r="AAN773"/>
      <c r="AAO773"/>
      <c r="AAP773"/>
      <c r="AAQ773"/>
      <c r="AAR773"/>
      <c r="AAS773"/>
      <c r="AAT773"/>
      <c r="AAU773"/>
      <c r="AAV773"/>
      <c r="AAW773"/>
      <c r="AAX773"/>
      <c r="AAY773"/>
      <c r="AAZ773"/>
      <c r="ABA773"/>
      <c r="ABB773"/>
      <c r="ABC773"/>
      <c r="ABD773"/>
      <c r="ABE773"/>
      <c r="ABF773"/>
      <c r="ABG773"/>
      <c r="ABH773"/>
      <c r="ABI773"/>
      <c r="ABJ773"/>
      <c r="ABK773"/>
      <c r="ABL773"/>
      <c r="ABM773"/>
      <c r="ABN773"/>
      <c r="ABO773"/>
      <c r="ABP773"/>
      <c r="ABQ773"/>
      <c r="ABR773"/>
      <c r="ABS773"/>
      <c r="ABT773"/>
      <c r="ABU773"/>
      <c r="ABV773"/>
      <c r="ABW773"/>
      <c r="ABX773"/>
      <c r="ABY773"/>
      <c r="ABZ773"/>
      <c r="ACA773"/>
      <c r="ACB773"/>
      <c r="ACC773"/>
      <c r="ACD773"/>
      <c r="ACE773"/>
      <c r="ACF773"/>
      <c r="ACG773"/>
      <c r="ACH773"/>
      <c r="ACI773"/>
      <c r="ACJ773"/>
      <c r="ACK773"/>
      <c r="ACL773"/>
      <c r="ACM773"/>
      <c r="ACN773"/>
      <c r="ACO773"/>
      <c r="ACP773"/>
      <c r="ACQ773"/>
      <c r="ACR773"/>
      <c r="ACS773"/>
      <c r="ACT773"/>
      <c r="ACU773"/>
      <c r="ACV773"/>
      <c r="ACW773"/>
      <c r="ACX773"/>
      <c r="ACY773"/>
      <c r="ACZ773"/>
      <c r="ADA773"/>
      <c r="ADB773"/>
      <c r="ADC773"/>
      <c r="ADD773"/>
      <c r="ADE773"/>
      <c r="ADF773"/>
      <c r="ADG773"/>
      <c r="ADH773"/>
      <c r="ADI773"/>
      <c r="ADJ773"/>
      <c r="ADK773"/>
      <c r="ADL773"/>
      <c r="ADM773"/>
      <c r="ADN773"/>
      <c r="ADO773"/>
      <c r="ADP773"/>
      <c r="ADQ773"/>
      <c r="ADR773"/>
      <c r="ADS773"/>
      <c r="ADT773"/>
      <c r="ADU773"/>
      <c r="ADV773"/>
      <c r="ADW773"/>
      <c r="ADX773"/>
      <c r="ADY773"/>
      <c r="ADZ773"/>
      <c r="AEA773"/>
      <c r="AEB773"/>
      <c r="AEC773"/>
      <c r="AED773"/>
      <c r="AEE773"/>
      <c r="AEF773"/>
      <c r="AEG773"/>
      <c r="AEH773"/>
      <c r="AEI773"/>
      <c r="AEJ773"/>
      <c r="AEK773"/>
      <c r="AEL773"/>
      <c r="AEM773"/>
      <c r="AEN773"/>
      <c r="AEO773"/>
      <c r="AEP773"/>
      <c r="AEQ773"/>
      <c r="AER773"/>
      <c r="AES773"/>
      <c r="AET773"/>
      <c r="AEU773"/>
      <c r="AEV773"/>
      <c r="AEW773"/>
      <c r="AEX773"/>
      <c r="AEY773"/>
      <c r="AEZ773"/>
      <c r="AFA773"/>
      <c r="AFB773"/>
      <c r="AFC773"/>
      <c r="AFD773"/>
      <c r="AFE773"/>
      <c r="AFF773"/>
      <c r="AFG773"/>
      <c r="AFH773"/>
      <c r="AFI773"/>
      <c r="AFJ773"/>
      <c r="AFK773"/>
      <c r="AFL773"/>
      <c r="AFM773"/>
      <c r="AFN773"/>
      <c r="AFO773"/>
      <c r="AFP773"/>
      <c r="AFQ773"/>
      <c r="AFR773"/>
      <c r="AFS773"/>
      <c r="AFT773"/>
      <c r="AFU773"/>
      <c r="AFV773"/>
      <c r="AFW773"/>
      <c r="AFX773"/>
      <c r="AFY773"/>
      <c r="AFZ773"/>
      <c r="AGA773"/>
      <c r="AGB773"/>
      <c r="AGC773"/>
      <c r="AGD773"/>
      <c r="AGE773"/>
      <c r="AGF773"/>
      <c r="AGG773"/>
      <c r="AGH773"/>
      <c r="AGI773"/>
      <c r="AGJ773"/>
      <c r="AGK773"/>
      <c r="AGL773"/>
      <c r="AGM773"/>
      <c r="AGN773"/>
      <c r="AGO773"/>
      <c r="AGP773"/>
      <c r="AGQ773"/>
      <c r="AGR773"/>
      <c r="AGS773"/>
      <c r="AGT773"/>
      <c r="AGU773"/>
      <c r="AGV773"/>
      <c r="AGW773"/>
      <c r="AGX773"/>
      <c r="AGY773"/>
      <c r="AGZ773"/>
      <c r="AHA773"/>
      <c r="AHB773"/>
      <c r="AHC773"/>
      <c r="AHD773"/>
      <c r="AHE773"/>
      <c r="AHF773"/>
      <c r="AHG773"/>
      <c r="AHH773"/>
      <c r="AHI773"/>
      <c r="AHJ773"/>
      <c r="AHK773"/>
      <c r="AHL773"/>
      <c r="AHM773"/>
      <c r="AHN773"/>
      <c r="AHO773"/>
      <c r="AHP773"/>
      <c r="AHQ773"/>
      <c r="AHR773"/>
      <c r="AHS773"/>
      <c r="AHT773"/>
      <c r="AHU773"/>
      <c r="AHV773"/>
      <c r="AHW773"/>
      <c r="AHX773"/>
      <c r="AHY773"/>
      <c r="AHZ773"/>
      <c r="AIA773"/>
      <c r="AIB773"/>
      <c r="AIC773"/>
      <c r="AID773"/>
      <c r="AIE773"/>
      <c r="AIF773"/>
      <c r="AIG773"/>
      <c r="AIH773"/>
      <c r="AII773"/>
      <c r="AIJ773"/>
      <c r="AIK773"/>
      <c r="AIL773"/>
      <c r="AIM773"/>
      <c r="AIN773"/>
      <c r="AIO773"/>
      <c r="AIP773"/>
      <c r="AIQ773"/>
      <c r="AIR773"/>
      <c r="AIS773"/>
      <c r="AIT773"/>
      <c r="AIU773"/>
      <c r="AIV773"/>
      <c r="AIW773"/>
      <c r="AIX773"/>
      <c r="AIY773"/>
      <c r="AIZ773"/>
      <c r="AJA773"/>
      <c r="AJB773"/>
      <c r="AJC773"/>
      <c r="AJD773"/>
      <c r="AJE773"/>
      <c r="AJF773"/>
      <c r="AJG773"/>
      <c r="AJH773"/>
      <c r="AJI773"/>
      <c r="AJJ773"/>
      <c r="AJK773"/>
      <c r="AJL773"/>
      <c r="AJM773"/>
      <c r="AJN773"/>
      <c r="AJO773"/>
      <c r="AJP773"/>
      <c r="AJQ773"/>
      <c r="AJR773"/>
      <c r="AJS773"/>
      <c r="AJT773"/>
      <c r="AJU773"/>
      <c r="AJV773"/>
      <c r="AJW773"/>
      <c r="AJX773"/>
      <c r="AJY773"/>
      <c r="AJZ773"/>
      <c r="AKA773"/>
      <c r="AKB773"/>
      <c r="AKC773"/>
      <c r="AKD773"/>
      <c r="AKE773"/>
      <c r="AKF773"/>
      <c r="AKG773"/>
      <c r="AKH773"/>
      <c r="AKI773"/>
      <c r="AKJ773"/>
      <c r="AKK773"/>
      <c r="AKL773"/>
      <c r="AKM773"/>
      <c r="AKN773"/>
      <c r="AKO773"/>
      <c r="AKP773"/>
      <c r="AKQ773"/>
      <c r="AKR773"/>
      <c r="AKS773"/>
      <c r="AKT773"/>
      <c r="AKU773"/>
      <c r="AKV773"/>
      <c r="AKW773"/>
      <c r="AKX773"/>
      <c r="AKY773"/>
      <c r="AKZ773"/>
      <c r="ALA773"/>
      <c r="ALB773"/>
      <c r="ALC773"/>
      <c r="ALD773"/>
      <c r="ALE773"/>
      <c r="ALF773"/>
      <c r="ALG773"/>
      <c r="ALH773"/>
      <c r="ALI773"/>
      <c r="ALJ773"/>
      <c r="ALK773"/>
      <c r="ALL773"/>
      <c r="ALM773"/>
      <c r="ALN773"/>
      <c r="ALO773"/>
      <c r="ALP773"/>
      <c r="ALQ773"/>
      <c r="ALR773"/>
      <c r="ALS773"/>
      <c r="ALT773"/>
      <c r="ALU773"/>
      <c r="ALV773"/>
      <c r="ALW773"/>
      <c r="ALX773"/>
      <c r="ALY773"/>
      <c r="ALZ773"/>
      <c r="AMA773"/>
      <c r="AMB773"/>
      <c r="AMC773"/>
      <c r="AMD773"/>
      <c r="AME773"/>
      <c r="AMF773"/>
      <c r="AMG773"/>
      <c r="AMH773"/>
      <c r="AMI773"/>
      <c r="AMJ773"/>
    </row>
    <row r="774" spans="1:1024" ht="20" customHeight="1" x14ac:dyDescent="0.2">
      <c r="A774"/>
      <c r="B774"/>
      <c r="C774"/>
      <c r="D774"/>
      <c r="E774" s="2"/>
      <c r="F774" s="2"/>
      <c r="G774" s="271"/>
      <c r="H774" s="240"/>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c r="IW774"/>
      <c r="IX774"/>
      <c r="IY774"/>
      <c r="IZ774"/>
      <c r="JA774"/>
      <c r="JB774"/>
      <c r="JC774"/>
      <c r="JD774"/>
      <c r="JE774"/>
      <c r="JF774"/>
      <c r="JG774"/>
      <c r="JH774"/>
      <c r="JI774"/>
      <c r="JJ774"/>
      <c r="JK774"/>
      <c r="JL774"/>
      <c r="JM774"/>
      <c r="JN774"/>
      <c r="JO774"/>
      <c r="JP774"/>
      <c r="JQ774"/>
      <c r="JR774"/>
      <c r="JS774"/>
      <c r="JT774"/>
      <c r="JU774"/>
      <c r="JV774"/>
      <c r="JW774"/>
      <c r="JX774"/>
      <c r="JY774"/>
      <c r="JZ774"/>
      <c r="KA774"/>
      <c r="KB774"/>
      <c r="KC774"/>
      <c r="KD774"/>
      <c r="KE774"/>
      <c r="KF774"/>
      <c r="KG774"/>
      <c r="KH774"/>
      <c r="KI774"/>
      <c r="KJ774"/>
      <c r="KK774"/>
      <c r="KL774"/>
      <c r="KM774"/>
      <c r="KN774"/>
      <c r="KO774"/>
      <c r="KP774"/>
      <c r="KQ774"/>
      <c r="KR774"/>
      <c r="KS774"/>
      <c r="KT774"/>
      <c r="KU774"/>
      <c r="KV774"/>
      <c r="KW774"/>
      <c r="KX774"/>
      <c r="KY774"/>
      <c r="KZ774"/>
      <c r="LA774"/>
      <c r="LB774"/>
      <c r="LC774"/>
      <c r="LD774"/>
      <c r="LE774"/>
      <c r="LF774"/>
      <c r="LG774"/>
      <c r="LH774"/>
      <c r="LI774"/>
      <c r="LJ774"/>
      <c r="LK774"/>
      <c r="LL774"/>
      <c r="LM774"/>
      <c r="LN774"/>
      <c r="LO774"/>
      <c r="LP774"/>
      <c r="LQ774"/>
      <c r="LR774"/>
      <c r="LS774"/>
      <c r="LT774"/>
      <c r="LU774"/>
      <c r="LV774"/>
      <c r="LW774"/>
      <c r="LX774"/>
      <c r="LY774"/>
      <c r="LZ774"/>
      <c r="MA774"/>
      <c r="MB774"/>
      <c r="MC774"/>
      <c r="MD774"/>
      <c r="ME774"/>
      <c r="MF774"/>
      <c r="MG774"/>
      <c r="MH774"/>
      <c r="MI774"/>
      <c r="MJ774"/>
      <c r="MK774"/>
      <c r="ML774"/>
      <c r="MM774"/>
      <c r="MN774"/>
      <c r="MO774"/>
      <c r="MP774"/>
      <c r="MQ774"/>
      <c r="MR774"/>
      <c r="MS774"/>
      <c r="MT774"/>
      <c r="MU774"/>
      <c r="MV774"/>
      <c r="MW774"/>
      <c r="MX774"/>
      <c r="MY774"/>
      <c r="MZ774"/>
      <c r="NA774"/>
      <c r="NB774"/>
      <c r="NC774"/>
      <c r="ND774"/>
      <c r="NE774"/>
      <c r="NF774"/>
      <c r="NG774"/>
      <c r="NH774"/>
      <c r="NI774"/>
      <c r="NJ774"/>
      <c r="NK774"/>
      <c r="NL774"/>
      <c r="NM774"/>
      <c r="NN774"/>
      <c r="NO774"/>
      <c r="NP774"/>
      <c r="NQ774"/>
      <c r="NR774"/>
      <c r="NS774"/>
      <c r="NT774"/>
      <c r="NU774"/>
      <c r="NV774"/>
      <c r="NW774"/>
      <c r="NX774"/>
      <c r="NY774"/>
      <c r="NZ774"/>
      <c r="OA774"/>
      <c r="OB774"/>
      <c r="OC774"/>
      <c r="OD774"/>
      <c r="OE774"/>
      <c r="OF774"/>
      <c r="OG774"/>
      <c r="OH774"/>
      <c r="OI774"/>
      <c r="OJ774"/>
      <c r="OK774"/>
      <c r="OL774"/>
      <c r="OM774"/>
      <c r="ON774"/>
      <c r="OO774"/>
      <c r="OP774"/>
      <c r="OQ774"/>
      <c r="OR774"/>
      <c r="OS774"/>
      <c r="OT774"/>
      <c r="OU774"/>
      <c r="OV774"/>
      <c r="OW774"/>
      <c r="OX774"/>
      <c r="OY774"/>
      <c r="OZ774"/>
      <c r="PA774"/>
      <c r="PB774"/>
      <c r="PC774"/>
      <c r="PD774"/>
      <c r="PE774"/>
      <c r="PF774"/>
      <c r="PG774"/>
      <c r="PH774"/>
      <c r="PI774"/>
      <c r="PJ774"/>
      <c r="PK774"/>
      <c r="PL774"/>
      <c r="PM774"/>
      <c r="PN774"/>
      <c r="PO774"/>
      <c r="PP774"/>
      <c r="PQ774"/>
      <c r="PR774"/>
      <c r="PS774"/>
      <c r="PT774"/>
      <c r="PU774"/>
      <c r="PV774"/>
      <c r="PW774"/>
      <c r="PX774"/>
      <c r="PY774"/>
      <c r="PZ774"/>
      <c r="QA774"/>
      <c r="QB774"/>
      <c r="QC774"/>
      <c r="QD774"/>
      <c r="QE774"/>
      <c r="QF774"/>
      <c r="QG774"/>
      <c r="QH774"/>
      <c r="QI774"/>
      <c r="QJ774"/>
      <c r="QK774"/>
      <c r="QL774"/>
      <c r="QM774"/>
      <c r="QN774"/>
      <c r="QO774"/>
      <c r="QP774"/>
      <c r="QQ774"/>
      <c r="QR774"/>
      <c r="QS774"/>
      <c r="QT774"/>
      <c r="QU774"/>
      <c r="QV774"/>
      <c r="QW774"/>
      <c r="QX774"/>
      <c r="QY774"/>
      <c r="QZ774"/>
      <c r="RA774"/>
      <c r="RB774"/>
      <c r="RC774"/>
      <c r="RD774"/>
      <c r="RE774"/>
      <c r="RF774"/>
      <c r="RG774"/>
      <c r="RH774"/>
      <c r="RI774"/>
      <c r="RJ774"/>
      <c r="RK774"/>
      <c r="RL774"/>
      <c r="RM774"/>
      <c r="RN774"/>
      <c r="RO774"/>
      <c r="RP774"/>
      <c r="RQ774"/>
      <c r="RR774"/>
      <c r="RS774"/>
      <c r="RT774"/>
      <c r="RU774"/>
      <c r="RV774"/>
      <c r="RW774"/>
      <c r="RX774"/>
      <c r="RY774"/>
      <c r="RZ774"/>
      <c r="SA774"/>
      <c r="SB774"/>
      <c r="SC774"/>
      <c r="SD774"/>
      <c r="SE774"/>
      <c r="SF774"/>
      <c r="SG774"/>
      <c r="SH774"/>
      <c r="SI774"/>
      <c r="SJ774"/>
      <c r="SK774"/>
      <c r="SL774"/>
      <c r="SM774"/>
      <c r="SN774"/>
      <c r="SO774"/>
      <c r="SP774"/>
      <c r="SQ774"/>
      <c r="SR774"/>
      <c r="SS774"/>
      <c r="ST774"/>
      <c r="SU774"/>
      <c r="SV774"/>
      <c r="SW774"/>
      <c r="SX774"/>
      <c r="SY774"/>
      <c r="SZ774"/>
      <c r="TA774"/>
      <c r="TB774"/>
      <c r="TC774"/>
      <c r="TD774"/>
      <c r="TE774"/>
      <c r="TF774"/>
      <c r="TG774"/>
      <c r="TH774"/>
      <c r="TI774"/>
      <c r="TJ774"/>
      <c r="TK774"/>
      <c r="TL774"/>
      <c r="TM774"/>
      <c r="TN774"/>
      <c r="TO774"/>
      <c r="TP774"/>
      <c r="TQ774"/>
      <c r="TR774"/>
      <c r="TS774"/>
      <c r="TT774"/>
      <c r="TU774"/>
      <c r="TV774"/>
      <c r="TW774"/>
      <c r="TX774"/>
      <c r="TY774"/>
      <c r="TZ774"/>
      <c r="UA774"/>
      <c r="UB774"/>
      <c r="UC774"/>
      <c r="UD774"/>
      <c r="UE774"/>
      <c r="UF774"/>
      <c r="UG774"/>
      <c r="UH774"/>
      <c r="UI774"/>
      <c r="UJ774"/>
      <c r="UK774"/>
      <c r="UL774"/>
      <c r="UM774"/>
      <c r="UN774"/>
      <c r="UO774"/>
      <c r="UP774"/>
      <c r="UQ774"/>
      <c r="UR774"/>
      <c r="US774"/>
      <c r="UT774"/>
      <c r="UU774"/>
      <c r="UV774"/>
      <c r="UW774"/>
      <c r="UX774"/>
      <c r="UY774"/>
      <c r="UZ774"/>
      <c r="VA774"/>
      <c r="VB774"/>
      <c r="VC774"/>
      <c r="VD774"/>
      <c r="VE774"/>
      <c r="VF774"/>
      <c r="VG774"/>
      <c r="VH774"/>
      <c r="VI774"/>
      <c r="VJ774"/>
      <c r="VK774"/>
      <c r="VL774"/>
      <c r="VM774"/>
      <c r="VN774"/>
      <c r="VO774"/>
      <c r="VP774"/>
      <c r="VQ774"/>
      <c r="VR774"/>
      <c r="VS774"/>
      <c r="VT774"/>
      <c r="VU774"/>
      <c r="VV774"/>
      <c r="VW774"/>
      <c r="VX774"/>
      <c r="VY774"/>
      <c r="VZ774"/>
      <c r="WA774"/>
      <c r="WB774"/>
      <c r="WC774"/>
      <c r="WD774"/>
      <c r="WE774"/>
      <c r="WF774"/>
      <c r="WG774"/>
      <c r="WH774"/>
      <c r="WI774"/>
      <c r="WJ774"/>
      <c r="WK774"/>
      <c r="WL774"/>
      <c r="WM774"/>
      <c r="WN774"/>
      <c r="WO774"/>
      <c r="WP774"/>
      <c r="WQ774"/>
      <c r="WR774"/>
      <c r="WS774"/>
      <c r="WT774"/>
      <c r="WU774"/>
      <c r="WV774"/>
      <c r="WW774"/>
      <c r="WX774"/>
      <c r="WY774"/>
      <c r="WZ774"/>
      <c r="XA774"/>
      <c r="XB774"/>
      <c r="XC774"/>
      <c r="XD774"/>
      <c r="XE774"/>
      <c r="XF774"/>
      <c r="XG774"/>
      <c r="XH774"/>
      <c r="XI774"/>
      <c r="XJ774"/>
      <c r="XK774"/>
      <c r="XL774"/>
      <c r="XM774"/>
      <c r="XN774"/>
      <c r="XO774"/>
      <c r="XP774"/>
      <c r="XQ774"/>
      <c r="XR774"/>
      <c r="XS774"/>
      <c r="XT774"/>
      <c r="XU774"/>
      <c r="XV774"/>
      <c r="XW774"/>
      <c r="XX774"/>
      <c r="XY774"/>
      <c r="XZ774"/>
      <c r="YA774"/>
      <c r="YB774"/>
      <c r="YC774"/>
      <c r="YD774"/>
      <c r="YE774"/>
      <c r="YF774"/>
      <c r="YG774"/>
      <c r="YH774"/>
      <c r="YI774"/>
      <c r="YJ774"/>
      <c r="YK774"/>
      <c r="YL774"/>
      <c r="YM774"/>
      <c r="YN774"/>
      <c r="YO774"/>
      <c r="YP774"/>
      <c r="YQ774"/>
      <c r="YR774"/>
      <c r="YS774"/>
      <c r="YT774"/>
      <c r="YU774"/>
      <c r="YV774"/>
      <c r="YW774"/>
      <c r="YX774"/>
      <c r="YY774"/>
      <c r="YZ774"/>
      <c r="ZA774"/>
      <c r="ZB774"/>
      <c r="ZC774"/>
      <c r="ZD774"/>
      <c r="ZE774"/>
      <c r="ZF774"/>
      <c r="ZG774"/>
      <c r="ZH774"/>
      <c r="ZI774"/>
      <c r="ZJ774"/>
      <c r="ZK774"/>
      <c r="ZL774"/>
      <c r="ZM774"/>
      <c r="ZN774"/>
      <c r="ZO774"/>
      <c r="ZP774"/>
      <c r="ZQ774"/>
      <c r="ZR774"/>
      <c r="ZS774"/>
      <c r="ZT774"/>
      <c r="ZU774"/>
      <c r="ZV774"/>
      <c r="ZW774"/>
      <c r="ZX774"/>
      <c r="ZY774"/>
      <c r="ZZ774"/>
      <c r="AAA774"/>
      <c r="AAB774"/>
      <c r="AAC774"/>
      <c r="AAD774"/>
      <c r="AAE774"/>
      <c r="AAF774"/>
      <c r="AAG774"/>
      <c r="AAH774"/>
      <c r="AAI774"/>
      <c r="AAJ774"/>
      <c r="AAK774"/>
      <c r="AAL774"/>
      <c r="AAM774"/>
      <c r="AAN774"/>
      <c r="AAO774"/>
      <c r="AAP774"/>
      <c r="AAQ774"/>
      <c r="AAR774"/>
      <c r="AAS774"/>
      <c r="AAT774"/>
      <c r="AAU774"/>
      <c r="AAV774"/>
      <c r="AAW774"/>
      <c r="AAX774"/>
      <c r="AAY774"/>
      <c r="AAZ774"/>
      <c r="ABA774"/>
      <c r="ABB774"/>
      <c r="ABC774"/>
      <c r="ABD774"/>
      <c r="ABE774"/>
      <c r="ABF774"/>
      <c r="ABG774"/>
      <c r="ABH774"/>
      <c r="ABI774"/>
      <c r="ABJ774"/>
      <c r="ABK774"/>
      <c r="ABL774"/>
      <c r="ABM774"/>
      <c r="ABN774"/>
      <c r="ABO774"/>
      <c r="ABP774"/>
      <c r="ABQ774"/>
      <c r="ABR774"/>
      <c r="ABS774"/>
      <c r="ABT774"/>
      <c r="ABU774"/>
      <c r="ABV774"/>
      <c r="ABW774"/>
      <c r="ABX774"/>
      <c r="ABY774"/>
      <c r="ABZ774"/>
      <c r="ACA774"/>
      <c r="ACB774"/>
      <c r="ACC774"/>
      <c r="ACD774"/>
      <c r="ACE774"/>
      <c r="ACF774"/>
      <c r="ACG774"/>
      <c r="ACH774"/>
      <c r="ACI774"/>
      <c r="ACJ774"/>
      <c r="ACK774"/>
      <c r="ACL774"/>
      <c r="ACM774"/>
      <c r="ACN774"/>
      <c r="ACO774"/>
      <c r="ACP774"/>
      <c r="ACQ774"/>
      <c r="ACR774"/>
      <c r="ACS774"/>
      <c r="ACT774"/>
      <c r="ACU774"/>
      <c r="ACV774"/>
      <c r="ACW774"/>
      <c r="ACX774"/>
      <c r="ACY774"/>
      <c r="ACZ774"/>
      <c r="ADA774"/>
      <c r="ADB774"/>
      <c r="ADC774"/>
      <c r="ADD774"/>
      <c r="ADE774"/>
      <c r="ADF774"/>
      <c r="ADG774"/>
      <c r="ADH774"/>
      <c r="ADI774"/>
      <c r="ADJ774"/>
      <c r="ADK774"/>
      <c r="ADL774"/>
      <c r="ADM774"/>
      <c r="ADN774"/>
      <c r="ADO774"/>
      <c r="ADP774"/>
      <c r="ADQ774"/>
      <c r="ADR774"/>
      <c r="ADS774"/>
      <c r="ADT774"/>
      <c r="ADU774"/>
      <c r="ADV774"/>
      <c r="ADW774"/>
      <c r="ADX774"/>
      <c r="ADY774"/>
      <c r="ADZ774"/>
      <c r="AEA774"/>
      <c r="AEB774"/>
      <c r="AEC774"/>
      <c r="AED774"/>
      <c r="AEE774"/>
      <c r="AEF774"/>
      <c r="AEG774"/>
      <c r="AEH774"/>
      <c r="AEI774"/>
      <c r="AEJ774"/>
      <c r="AEK774"/>
      <c r="AEL774"/>
      <c r="AEM774"/>
      <c r="AEN774"/>
      <c r="AEO774"/>
      <c r="AEP774"/>
      <c r="AEQ774"/>
      <c r="AER774"/>
      <c r="AES774"/>
      <c r="AET774"/>
      <c r="AEU774"/>
      <c r="AEV774"/>
      <c r="AEW774"/>
      <c r="AEX774"/>
      <c r="AEY774"/>
      <c r="AEZ774"/>
      <c r="AFA774"/>
      <c r="AFB774"/>
      <c r="AFC774"/>
      <c r="AFD774"/>
      <c r="AFE774"/>
      <c r="AFF774"/>
      <c r="AFG774"/>
      <c r="AFH774"/>
      <c r="AFI774"/>
      <c r="AFJ774"/>
      <c r="AFK774"/>
      <c r="AFL774"/>
      <c r="AFM774"/>
      <c r="AFN774"/>
      <c r="AFO774"/>
      <c r="AFP774"/>
      <c r="AFQ774"/>
      <c r="AFR774"/>
      <c r="AFS774"/>
      <c r="AFT774"/>
      <c r="AFU774"/>
      <c r="AFV774"/>
      <c r="AFW774"/>
      <c r="AFX774"/>
      <c r="AFY774"/>
      <c r="AFZ774"/>
      <c r="AGA774"/>
      <c r="AGB774"/>
      <c r="AGC774"/>
      <c r="AGD774"/>
      <c r="AGE774"/>
      <c r="AGF774"/>
      <c r="AGG774"/>
      <c r="AGH774"/>
      <c r="AGI774"/>
      <c r="AGJ774"/>
      <c r="AGK774"/>
      <c r="AGL774"/>
      <c r="AGM774"/>
      <c r="AGN774"/>
      <c r="AGO774"/>
      <c r="AGP774"/>
      <c r="AGQ774"/>
      <c r="AGR774"/>
      <c r="AGS774"/>
      <c r="AGT774"/>
      <c r="AGU774"/>
      <c r="AGV774"/>
      <c r="AGW774"/>
      <c r="AGX774"/>
      <c r="AGY774"/>
      <c r="AGZ774"/>
      <c r="AHA774"/>
      <c r="AHB774"/>
      <c r="AHC774"/>
      <c r="AHD774"/>
      <c r="AHE774"/>
      <c r="AHF774"/>
      <c r="AHG774"/>
      <c r="AHH774"/>
      <c r="AHI774"/>
      <c r="AHJ774"/>
      <c r="AHK774"/>
      <c r="AHL774"/>
      <c r="AHM774"/>
      <c r="AHN774"/>
      <c r="AHO774"/>
      <c r="AHP774"/>
      <c r="AHQ774"/>
      <c r="AHR774"/>
      <c r="AHS774"/>
      <c r="AHT774"/>
      <c r="AHU774"/>
      <c r="AHV774"/>
      <c r="AHW774"/>
      <c r="AHX774"/>
      <c r="AHY774"/>
      <c r="AHZ774"/>
      <c r="AIA774"/>
      <c r="AIB774"/>
      <c r="AIC774"/>
      <c r="AID774"/>
      <c r="AIE774"/>
      <c r="AIF774"/>
      <c r="AIG774"/>
      <c r="AIH774"/>
      <c r="AII774"/>
      <c r="AIJ774"/>
      <c r="AIK774"/>
      <c r="AIL774"/>
      <c r="AIM774"/>
      <c r="AIN774"/>
      <c r="AIO774"/>
      <c r="AIP774"/>
      <c r="AIQ774"/>
      <c r="AIR774"/>
      <c r="AIS774"/>
      <c r="AIT774"/>
      <c r="AIU774"/>
      <c r="AIV774"/>
      <c r="AIW774"/>
      <c r="AIX774"/>
      <c r="AIY774"/>
      <c r="AIZ774"/>
      <c r="AJA774"/>
      <c r="AJB774"/>
      <c r="AJC774"/>
      <c r="AJD774"/>
      <c r="AJE774"/>
      <c r="AJF774"/>
      <c r="AJG774"/>
      <c r="AJH774"/>
      <c r="AJI774"/>
      <c r="AJJ774"/>
      <c r="AJK774"/>
      <c r="AJL774"/>
      <c r="AJM774"/>
      <c r="AJN774"/>
      <c r="AJO774"/>
      <c r="AJP774"/>
      <c r="AJQ774"/>
      <c r="AJR774"/>
      <c r="AJS774"/>
      <c r="AJT774"/>
      <c r="AJU774"/>
      <c r="AJV774"/>
      <c r="AJW774"/>
      <c r="AJX774"/>
      <c r="AJY774"/>
      <c r="AJZ774"/>
      <c r="AKA774"/>
      <c r="AKB774"/>
      <c r="AKC774"/>
      <c r="AKD774"/>
      <c r="AKE774"/>
      <c r="AKF774"/>
      <c r="AKG774"/>
      <c r="AKH774"/>
      <c r="AKI774"/>
      <c r="AKJ774"/>
      <c r="AKK774"/>
      <c r="AKL774"/>
      <c r="AKM774"/>
      <c r="AKN774"/>
      <c r="AKO774"/>
      <c r="AKP774"/>
      <c r="AKQ774"/>
      <c r="AKR774"/>
      <c r="AKS774"/>
      <c r="AKT774"/>
      <c r="AKU774"/>
      <c r="AKV774"/>
      <c r="AKW774"/>
      <c r="AKX774"/>
      <c r="AKY774"/>
      <c r="AKZ774"/>
      <c r="ALA774"/>
      <c r="ALB774"/>
      <c r="ALC774"/>
      <c r="ALD774"/>
      <c r="ALE774"/>
      <c r="ALF774"/>
      <c r="ALG774"/>
      <c r="ALH774"/>
      <c r="ALI774"/>
      <c r="ALJ774"/>
      <c r="ALK774"/>
      <c r="ALL774"/>
      <c r="ALM774"/>
      <c r="ALN774"/>
      <c r="ALO774"/>
      <c r="ALP774"/>
      <c r="ALQ774"/>
      <c r="ALR774"/>
      <c r="ALS774"/>
      <c r="ALT774"/>
      <c r="ALU774"/>
      <c r="ALV774"/>
      <c r="ALW774"/>
      <c r="ALX774"/>
      <c r="ALY774"/>
      <c r="ALZ774"/>
      <c r="AMA774"/>
      <c r="AMB774"/>
      <c r="AMC774"/>
      <c r="AMD774"/>
      <c r="AME774"/>
      <c r="AMF774"/>
      <c r="AMG774"/>
      <c r="AMH774"/>
      <c r="AMI774"/>
      <c r="AMJ774"/>
    </row>
    <row r="775" spans="1:1024" ht="20" customHeight="1" x14ac:dyDescent="0.2">
      <c r="A775"/>
      <c r="B775"/>
      <c r="C775"/>
      <c r="D775"/>
      <c r="E775" s="2"/>
      <c r="F775" s="2"/>
      <c r="G775" s="271"/>
      <c r="H775" s="240"/>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c r="IW775"/>
      <c r="IX775"/>
      <c r="IY775"/>
      <c r="IZ775"/>
      <c r="JA775"/>
      <c r="JB775"/>
      <c r="JC775"/>
      <c r="JD775"/>
      <c r="JE775"/>
      <c r="JF775"/>
      <c r="JG775"/>
      <c r="JH775"/>
      <c r="JI775"/>
      <c r="JJ775"/>
      <c r="JK775"/>
      <c r="JL775"/>
      <c r="JM775"/>
      <c r="JN775"/>
      <c r="JO775"/>
      <c r="JP775"/>
      <c r="JQ775"/>
      <c r="JR775"/>
      <c r="JS775"/>
      <c r="JT775"/>
      <c r="JU775"/>
      <c r="JV775"/>
      <c r="JW775"/>
      <c r="JX775"/>
      <c r="JY775"/>
      <c r="JZ775"/>
      <c r="KA775"/>
      <c r="KB775"/>
      <c r="KC775"/>
      <c r="KD775"/>
      <c r="KE775"/>
      <c r="KF775"/>
      <c r="KG775"/>
      <c r="KH775"/>
      <c r="KI775"/>
      <c r="KJ775"/>
      <c r="KK775"/>
      <c r="KL775"/>
      <c r="KM775"/>
      <c r="KN775"/>
      <c r="KO775"/>
      <c r="KP775"/>
      <c r="KQ775"/>
      <c r="KR775"/>
      <c r="KS775"/>
      <c r="KT775"/>
      <c r="KU775"/>
      <c r="KV775"/>
      <c r="KW775"/>
      <c r="KX775"/>
      <c r="KY775"/>
      <c r="KZ775"/>
      <c r="LA775"/>
      <c r="LB775"/>
      <c r="LC775"/>
      <c r="LD775"/>
      <c r="LE775"/>
      <c r="LF775"/>
      <c r="LG775"/>
      <c r="LH775"/>
      <c r="LI775"/>
      <c r="LJ775"/>
      <c r="LK775"/>
      <c r="LL775"/>
      <c r="LM775"/>
      <c r="LN775"/>
      <c r="LO775"/>
      <c r="LP775"/>
      <c r="LQ775"/>
      <c r="LR775"/>
      <c r="LS775"/>
      <c r="LT775"/>
      <c r="LU775"/>
      <c r="LV775"/>
      <c r="LW775"/>
      <c r="LX775"/>
      <c r="LY775"/>
      <c r="LZ775"/>
      <c r="MA775"/>
      <c r="MB775"/>
      <c r="MC775"/>
      <c r="MD775"/>
      <c r="ME775"/>
      <c r="MF775"/>
      <c r="MG775"/>
      <c r="MH775"/>
      <c r="MI775"/>
      <c r="MJ775"/>
      <c r="MK775"/>
      <c r="ML775"/>
      <c r="MM775"/>
      <c r="MN775"/>
      <c r="MO775"/>
      <c r="MP775"/>
      <c r="MQ775"/>
      <c r="MR775"/>
      <c r="MS775"/>
      <c r="MT775"/>
      <c r="MU775"/>
      <c r="MV775"/>
      <c r="MW775"/>
      <c r="MX775"/>
      <c r="MY775"/>
      <c r="MZ775"/>
      <c r="NA775"/>
      <c r="NB775"/>
      <c r="NC775"/>
      <c r="ND775"/>
      <c r="NE775"/>
      <c r="NF775"/>
      <c r="NG775"/>
      <c r="NH775"/>
      <c r="NI775"/>
      <c r="NJ775"/>
      <c r="NK775"/>
      <c r="NL775"/>
      <c r="NM775"/>
      <c r="NN775"/>
      <c r="NO775"/>
      <c r="NP775"/>
      <c r="NQ775"/>
      <c r="NR775"/>
      <c r="NS775"/>
      <c r="NT775"/>
      <c r="NU775"/>
      <c r="NV775"/>
      <c r="NW775"/>
      <c r="NX775"/>
      <c r="NY775"/>
      <c r="NZ775"/>
      <c r="OA775"/>
      <c r="OB775"/>
      <c r="OC775"/>
      <c r="OD775"/>
      <c r="OE775"/>
      <c r="OF775"/>
      <c r="OG775"/>
      <c r="OH775"/>
      <c r="OI775"/>
      <c r="OJ775"/>
      <c r="OK775"/>
      <c r="OL775"/>
      <c r="OM775"/>
      <c r="ON775"/>
      <c r="OO775"/>
      <c r="OP775"/>
      <c r="OQ775"/>
      <c r="OR775"/>
      <c r="OS775"/>
      <c r="OT775"/>
      <c r="OU775"/>
      <c r="OV775"/>
      <c r="OW775"/>
      <c r="OX775"/>
      <c r="OY775"/>
      <c r="OZ775"/>
      <c r="PA775"/>
      <c r="PB775"/>
      <c r="PC775"/>
      <c r="PD775"/>
      <c r="PE775"/>
      <c r="PF775"/>
      <c r="PG775"/>
      <c r="PH775"/>
      <c r="PI775"/>
      <c r="PJ775"/>
      <c r="PK775"/>
      <c r="PL775"/>
      <c r="PM775"/>
      <c r="PN775"/>
      <c r="PO775"/>
      <c r="PP775"/>
      <c r="PQ775"/>
      <c r="PR775"/>
      <c r="PS775"/>
      <c r="PT775"/>
      <c r="PU775"/>
      <c r="PV775"/>
      <c r="PW775"/>
      <c r="PX775"/>
      <c r="PY775"/>
      <c r="PZ775"/>
      <c r="QA775"/>
      <c r="QB775"/>
      <c r="QC775"/>
      <c r="QD775"/>
      <c r="QE775"/>
      <c r="QF775"/>
      <c r="QG775"/>
      <c r="QH775"/>
      <c r="QI775"/>
      <c r="QJ775"/>
      <c r="QK775"/>
      <c r="QL775"/>
      <c r="QM775"/>
      <c r="QN775"/>
      <c r="QO775"/>
      <c r="QP775"/>
      <c r="QQ775"/>
      <c r="QR775"/>
      <c r="QS775"/>
      <c r="QT775"/>
      <c r="QU775"/>
      <c r="QV775"/>
      <c r="QW775"/>
      <c r="QX775"/>
      <c r="QY775"/>
      <c r="QZ775"/>
      <c r="RA775"/>
      <c r="RB775"/>
      <c r="RC775"/>
      <c r="RD775"/>
      <c r="RE775"/>
      <c r="RF775"/>
      <c r="RG775"/>
      <c r="RH775"/>
      <c r="RI775"/>
      <c r="RJ775"/>
      <c r="RK775"/>
      <c r="RL775"/>
      <c r="RM775"/>
      <c r="RN775"/>
      <c r="RO775"/>
      <c r="RP775"/>
      <c r="RQ775"/>
      <c r="RR775"/>
      <c r="RS775"/>
      <c r="RT775"/>
      <c r="RU775"/>
      <c r="RV775"/>
      <c r="RW775"/>
      <c r="RX775"/>
      <c r="RY775"/>
      <c r="RZ775"/>
      <c r="SA775"/>
      <c r="SB775"/>
      <c r="SC775"/>
      <c r="SD775"/>
      <c r="SE775"/>
      <c r="SF775"/>
      <c r="SG775"/>
      <c r="SH775"/>
      <c r="SI775"/>
      <c r="SJ775"/>
      <c r="SK775"/>
      <c r="SL775"/>
      <c r="SM775"/>
      <c r="SN775"/>
      <c r="SO775"/>
      <c r="SP775"/>
      <c r="SQ775"/>
      <c r="SR775"/>
      <c r="SS775"/>
      <c r="ST775"/>
      <c r="SU775"/>
      <c r="SV775"/>
      <c r="SW775"/>
      <c r="SX775"/>
      <c r="SY775"/>
      <c r="SZ775"/>
      <c r="TA775"/>
      <c r="TB775"/>
      <c r="TC775"/>
      <c r="TD775"/>
      <c r="TE775"/>
      <c r="TF775"/>
      <c r="TG775"/>
      <c r="TH775"/>
      <c r="TI775"/>
      <c r="TJ775"/>
      <c r="TK775"/>
      <c r="TL775"/>
      <c r="TM775"/>
      <c r="TN775"/>
      <c r="TO775"/>
      <c r="TP775"/>
      <c r="TQ775"/>
      <c r="TR775"/>
      <c r="TS775"/>
      <c r="TT775"/>
      <c r="TU775"/>
      <c r="TV775"/>
      <c r="TW775"/>
      <c r="TX775"/>
      <c r="TY775"/>
      <c r="TZ775"/>
      <c r="UA775"/>
      <c r="UB775"/>
      <c r="UC775"/>
      <c r="UD775"/>
      <c r="UE775"/>
      <c r="UF775"/>
      <c r="UG775"/>
      <c r="UH775"/>
      <c r="UI775"/>
      <c r="UJ775"/>
      <c r="UK775"/>
      <c r="UL775"/>
      <c r="UM775"/>
      <c r="UN775"/>
      <c r="UO775"/>
      <c r="UP775"/>
      <c r="UQ775"/>
      <c r="UR775"/>
      <c r="US775"/>
      <c r="UT775"/>
      <c r="UU775"/>
      <c r="UV775"/>
      <c r="UW775"/>
      <c r="UX775"/>
      <c r="UY775"/>
      <c r="UZ775"/>
      <c r="VA775"/>
      <c r="VB775"/>
      <c r="VC775"/>
      <c r="VD775"/>
      <c r="VE775"/>
      <c r="VF775"/>
      <c r="VG775"/>
      <c r="VH775"/>
      <c r="VI775"/>
      <c r="VJ775"/>
      <c r="VK775"/>
      <c r="VL775"/>
      <c r="VM775"/>
      <c r="VN775"/>
      <c r="VO775"/>
      <c r="VP775"/>
      <c r="VQ775"/>
      <c r="VR775"/>
      <c r="VS775"/>
      <c r="VT775"/>
      <c r="VU775"/>
      <c r="VV775"/>
      <c r="VW775"/>
      <c r="VX775"/>
      <c r="VY775"/>
      <c r="VZ775"/>
      <c r="WA775"/>
      <c r="WB775"/>
      <c r="WC775"/>
      <c r="WD775"/>
      <c r="WE775"/>
      <c r="WF775"/>
      <c r="WG775"/>
      <c r="WH775"/>
      <c r="WI775"/>
      <c r="WJ775"/>
      <c r="WK775"/>
      <c r="WL775"/>
      <c r="WM775"/>
      <c r="WN775"/>
      <c r="WO775"/>
      <c r="WP775"/>
      <c r="WQ775"/>
      <c r="WR775"/>
      <c r="WS775"/>
      <c r="WT775"/>
      <c r="WU775"/>
      <c r="WV775"/>
      <c r="WW775"/>
      <c r="WX775"/>
      <c r="WY775"/>
      <c r="WZ775"/>
      <c r="XA775"/>
      <c r="XB775"/>
      <c r="XC775"/>
      <c r="XD775"/>
      <c r="XE775"/>
      <c r="XF775"/>
      <c r="XG775"/>
      <c r="XH775"/>
      <c r="XI775"/>
      <c r="XJ775"/>
      <c r="XK775"/>
      <c r="XL775"/>
      <c r="XM775"/>
      <c r="XN775"/>
      <c r="XO775"/>
      <c r="XP775"/>
      <c r="XQ775"/>
      <c r="XR775"/>
      <c r="XS775"/>
      <c r="XT775"/>
      <c r="XU775"/>
      <c r="XV775"/>
      <c r="XW775"/>
      <c r="XX775"/>
      <c r="XY775"/>
      <c r="XZ775"/>
      <c r="YA775"/>
      <c r="YB775"/>
      <c r="YC775"/>
      <c r="YD775"/>
      <c r="YE775"/>
      <c r="YF775"/>
      <c r="YG775"/>
      <c r="YH775"/>
      <c r="YI775"/>
      <c r="YJ775"/>
      <c r="YK775"/>
      <c r="YL775"/>
      <c r="YM775"/>
      <c r="YN775"/>
      <c r="YO775"/>
      <c r="YP775"/>
      <c r="YQ775"/>
      <c r="YR775"/>
      <c r="YS775"/>
      <c r="YT775"/>
      <c r="YU775"/>
      <c r="YV775"/>
      <c r="YW775"/>
      <c r="YX775"/>
      <c r="YY775"/>
      <c r="YZ775"/>
      <c r="ZA775"/>
      <c r="ZB775"/>
      <c r="ZC775"/>
      <c r="ZD775"/>
      <c r="ZE775"/>
      <c r="ZF775"/>
      <c r="ZG775"/>
      <c r="ZH775"/>
      <c r="ZI775"/>
      <c r="ZJ775"/>
      <c r="ZK775"/>
      <c r="ZL775"/>
      <c r="ZM775"/>
      <c r="ZN775"/>
      <c r="ZO775"/>
      <c r="ZP775"/>
      <c r="ZQ775"/>
      <c r="ZR775"/>
      <c r="ZS775"/>
      <c r="ZT775"/>
      <c r="ZU775"/>
      <c r="ZV775"/>
      <c r="ZW775"/>
      <c r="ZX775"/>
      <c r="ZY775"/>
      <c r="ZZ775"/>
      <c r="AAA775"/>
      <c r="AAB775"/>
      <c r="AAC775"/>
      <c r="AAD775"/>
      <c r="AAE775"/>
      <c r="AAF775"/>
      <c r="AAG775"/>
      <c r="AAH775"/>
      <c r="AAI775"/>
      <c r="AAJ775"/>
      <c r="AAK775"/>
      <c r="AAL775"/>
      <c r="AAM775"/>
      <c r="AAN775"/>
      <c r="AAO775"/>
      <c r="AAP775"/>
      <c r="AAQ775"/>
      <c r="AAR775"/>
      <c r="AAS775"/>
      <c r="AAT775"/>
      <c r="AAU775"/>
      <c r="AAV775"/>
      <c r="AAW775"/>
      <c r="AAX775"/>
      <c r="AAY775"/>
      <c r="AAZ775"/>
      <c r="ABA775"/>
      <c r="ABB775"/>
      <c r="ABC775"/>
      <c r="ABD775"/>
      <c r="ABE775"/>
      <c r="ABF775"/>
      <c r="ABG775"/>
      <c r="ABH775"/>
      <c r="ABI775"/>
      <c r="ABJ775"/>
      <c r="ABK775"/>
      <c r="ABL775"/>
      <c r="ABM775"/>
      <c r="ABN775"/>
      <c r="ABO775"/>
      <c r="ABP775"/>
      <c r="ABQ775"/>
      <c r="ABR775"/>
      <c r="ABS775"/>
      <c r="ABT775"/>
      <c r="ABU775"/>
      <c r="ABV775"/>
      <c r="ABW775"/>
      <c r="ABX775"/>
      <c r="ABY775"/>
      <c r="ABZ775"/>
      <c r="ACA775"/>
      <c r="ACB775"/>
      <c r="ACC775"/>
      <c r="ACD775"/>
      <c r="ACE775"/>
      <c r="ACF775"/>
      <c r="ACG775"/>
      <c r="ACH775"/>
      <c r="ACI775"/>
      <c r="ACJ775"/>
      <c r="ACK775"/>
      <c r="ACL775"/>
      <c r="ACM775"/>
      <c r="ACN775"/>
      <c r="ACO775"/>
      <c r="ACP775"/>
      <c r="ACQ775"/>
      <c r="ACR775"/>
      <c r="ACS775"/>
      <c r="ACT775"/>
      <c r="ACU775"/>
      <c r="ACV775"/>
      <c r="ACW775"/>
      <c r="ACX775"/>
      <c r="ACY775"/>
      <c r="ACZ775"/>
      <c r="ADA775"/>
      <c r="ADB775"/>
      <c r="ADC775"/>
      <c r="ADD775"/>
      <c r="ADE775"/>
      <c r="ADF775"/>
      <c r="ADG775"/>
      <c r="ADH775"/>
      <c r="ADI775"/>
      <c r="ADJ775"/>
      <c r="ADK775"/>
      <c r="ADL775"/>
      <c r="ADM775"/>
      <c r="ADN775"/>
      <c r="ADO775"/>
      <c r="ADP775"/>
      <c r="ADQ775"/>
      <c r="ADR775"/>
      <c r="ADS775"/>
      <c r="ADT775"/>
      <c r="ADU775"/>
      <c r="ADV775"/>
      <c r="ADW775"/>
      <c r="ADX775"/>
      <c r="ADY775"/>
      <c r="ADZ775"/>
      <c r="AEA775"/>
      <c r="AEB775"/>
      <c r="AEC775"/>
      <c r="AED775"/>
      <c r="AEE775"/>
      <c r="AEF775"/>
      <c r="AEG775"/>
      <c r="AEH775"/>
      <c r="AEI775"/>
      <c r="AEJ775"/>
      <c r="AEK775"/>
      <c r="AEL775"/>
      <c r="AEM775"/>
      <c r="AEN775"/>
      <c r="AEO775"/>
      <c r="AEP775"/>
      <c r="AEQ775"/>
      <c r="AER775"/>
      <c r="AES775"/>
      <c r="AET775"/>
      <c r="AEU775"/>
      <c r="AEV775"/>
      <c r="AEW775"/>
      <c r="AEX775"/>
      <c r="AEY775"/>
      <c r="AEZ775"/>
      <c r="AFA775"/>
      <c r="AFB775"/>
      <c r="AFC775"/>
      <c r="AFD775"/>
      <c r="AFE775"/>
      <c r="AFF775"/>
      <c r="AFG775"/>
      <c r="AFH775"/>
      <c r="AFI775"/>
      <c r="AFJ775"/>
      <c r="AFK775"/>
      <c r="AFL775"/>
      <c r="AFM775"/>
      <c r="AFN775"/>
      <c r="AFO775"/>
      <c r="AFP775"/>
      <c r="AFQ775"/>
      <c r="AFR775"/>
      <c r="AFS775"/>
      <c r="AFT775"/>
      <c r="AFU775"/>
      <c r="AFV775"/>
      <c r="AFW775"/>
      <c r="AFX775"/>
      <c r="AFY775"/>
      <c r="AFZ775"/>
      <c r="AGA775"/>
      <c r="AGB775"/>
      <c r="AGC775"/>
      <c r="AGD775"/>
      <c r="AGE775"/>
      <c r="AGF775"/>
      <c r="AGG775"/>
      <c r="AGH775"/>
      <c r="AGI775"/>
      <c r="AGJ775"/>
      <c r="AGK775"/>
      <c r="AGL775"/>
      <c r="AGM775"/>
      <c r="AGN775"/>
      <c r="AGO775"/>
      <c r="AGP775"/>
      <c r="AGQ775"/>
      <c r="AGR775"/>
      <c r="AGS775"/>
      <c r="AGT775"/>
      <c r="AGU775"/>
      <c r="AGV775"/>
      <c r="AGW775"/>
      <c r="AGX775"/>
      <c r="AGY775"/>
      <c r="AGZ775"/>
      <c r="AHA775"/>
      <c r="AHB775"/>
      <c r="AHC775"/>
      <c r="AHD775"/>
      <c r="AHE775"/>
      <c r="AHF775"/>
      <c r="AHG775"/>
      <c r="AHH775"/>
      <c r="AHI775"/>
      <c r="AHJ775"/>
      <c r="AHK775"/>
      <c r="AHL775"/>
      <c r="AHM775"/>
      <c r="AHN775"/>
      <c r="AHO775"/>
      <c r="AHP775"/>
      <c r="AHQ775"/>
      <c r="AHR775"/>
      <c r="AHS775"/>
      <c r="AHT775"/>
      <c r="AHU775"/>
      <c r="AHV775"/>
      <c r="AHW775"/>
      <c r="AHX775"/>
      <c r="AHY775"/>
      <c r="AHZ775"/>
      <c r="AIA775"/>
      <c r="AIB775"/>
      <c r="AIC775"/>
      <c r="AID775"/>
      <c r="AIE775"/>
      <c r="AIF775"/>
      <c r="AIG775"/>
      <c r="AIH775"/>
      <c r="AII775"/>
      <c r="AIJ775"/>
      <c r="AIK775"/>
      <c r="AIL775"/>
      <c r="AIM775"/>
      <c r="AIN775"/>
      <c r="AIO775"/>
      <c r="AIP775"/>
      <c r="AIQ775"/>
      <c r="AIR775"/>
      <c r="AIS775"/>
      <c r="AIT775"/>
      <c r="AIU775"/>
      <c r="AIV775"/>
      <c r="AIW775"/>
      <c r="AIX775"/>
      <c r="AIY775"/>
      <c r="AIZ775"/>
      <c r="AJA775"/>
      <c r="AJB775"/>
      <c r="AJC775"/>
      <c r="AJD775"/>
      <c r="AJE775"/>
      <c r="AJF775"/>
      <c r="AJG775"/>
      <c r="AJH775"/>
      <c r="AJI775"/>
      <c r="AJJ775"/>
      <c r="AJK775"/>
      <c r="AJL775"/>
      <c r="AJM775"/>
      <c r="AJN775"/>
      <c r="AJO775"/>
      <c r="AJP775"/>
      <c r="AJQ775"/>
      <c r="AJR775"/>
      <c r="AJS775"/>
      <c r="AJT775"/>
      <c r="AJU775"/>
      <c r="AJV775"/>
      <c r="AJW775"/>
      <c r="AJX775"/>
      <c r="AJY775"/>
      <c r="AJZ775"/>
      <c r="AKA775"/>
      <c r="AKB775"/>
      <c r="AKC775"/>
      <c r="AKD775"/>
      <c r="AKE775"/>
      <c r="AKF775"/>
      <c r="AKG775"/>
      <c r="AKH775"/>
      <c r="AKI775"/>
      <c r="AKJ775"/>
      <c r="AKK775"/>
      <c r="AKL775"/>
      <c r="AKM775"/>
      <c r="AKN775"/>
      <c r="AKO775"/>
      <c r="AKP775"/>
      <c r="AKQ775"/>
      <c r="AKR775"/>
      <c r="AKS775"/>
      <c r="AKT775"/>
      <c r="AKU775"/>
      <c r="AKV775"/>
      <c r="AKW775"/>
      <c r="AKX775"/>
      <c r="AKY775"/>
      <c r="AKZ775"/>
      <c r="ALA775"/>
      <c r="ALB775"/>
      <c r="ALC775"/>
      <c r="ALD775"/>
      <c r="ALE775"/>
      <c r="ALF775"/>
      <c r="ALG775"/>
      <c r="ALH775"/>
      <c r="ALI775"/>
      <c r="ALJ775"/>
      <c r="ALK775"/>
      <c r="ALL775"/>
      <c r="ALM775"/>
      <c r="ALN775"/>
      <c r="ALO775"/>
      <c r="ALP775"/>
      <c r="ALQ775"/>
      <c r="ALR775"/>
      <c r="ALS775"/>
      <c r="ALT775"/>
      <c r="ALU775"/>
      <c r="ALV775"/>
      <c r="ALW775"/>
      <c r="ALX775"/>
      <c r="ALY775"/>
      <c r="ALZ775"/>
      <c r="AMA775"/>
      <c r="AMB775"/>
      <c r="AMC775"/>
      <c r="AMD775"/>
      <c r="AME775"/>
      <c r="AMF775"/>
      <c r="AMG775"/>
      <c r="AMH775"/>
      <c r="AMI775"/>
      <c r="AMJ775"/>
    </row>
    <row r="776" spans="1:1024" ht="20" customHeight="1" x14ac:dyDescent="0.2">
      <c r="A776"/>
      <c r="B776"/>
      <c r="C776"/>
      <c r="D776"/>
      <c r="E776" s="2"/>
      <c r="F776" s="2"/>
      <c r="G776" s="271"/>
      <c r="H776" s="240"/>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c r="IW776"/>
      <c r="IX776"/>
      <c r="IY776"/>
      <c r="IZ776"/>
      <c r="JA776"/>
      <c r="JB776"/>
      <c r="JC776"/>
      <c r="JD776"/>
      <c r="JE776"/>
      <c r="JF776"/>
      <c r="JG776"/>
      <c r="JH776"/>
      <c r="JI776"/>
      <c r="JJ776"/>
      <c r="JK776"/>
      <c r="JL776"/>
      <c r="JM776"/>
      <c r="JN776"/>
      <c r="JO776"/>
      <c r="JP776"/>
      <c r="JQ776"/>
      <c r="JR776"/>
      <c r="JS776"/>
      <c r="JT776"/>
      <c r="JU776"/>
      <c r="JV776"/>
      <c r="JW776"/>
      <c r="JX776"/>
      <c r="JY776"/>
      <c r="JZ776"/>
      <c r="KA776"/>
      <c r="KB776"/>
      <c r="KC776"/>
      <c r="KD776"/>
      <c r="KE776"/>
      <c r="KF776"/>
      <c r="KG776"/>
      <c r="KH776"/>
      <c r="KI776"/>
      <c r="KJ776"/>
      <c r="KK776"/>
      <c r="KL776"/>
      <c r="KM776"/>
      <c r="KN776"/>
      <c r="KO776"/>
      <c r="KP776"/>
      <c r="KQ776"/>
      <c r="KR776"/>
      <c r="KS776"/>
      <c r="KT776"/>
      <c r="KU776"/>
      <c r="KV776"/>
      <c r="KW776"/>
      <c r="KX776"/>
      <c r="KY776"/>
      <c r="KZ776"/>
      <c r="LA776"/>
      <c r="LB776"/>
      <c r="LC776"/>
      <c r="LD776"/>
      <c r="LE776"/>
      <c r="LF776"/>
      <c r="LG776"/>
      <c r="LH776"/>
      <c r="LI776"/>
      <c r="LJ776"/>
      <c r="LK776"/>
      <c r="LL776"/>
      <c r="LM776"/>
      <c r="LN776"/>
      <c r="LO776"/>
      <c r="LP776"/>
      <c r="LQ776"/>
      <c r="LR776"/>
      <c r="LS776"/>
      <c r="LT776"/>
      <c r="LU776"/>
      <c r="LV776"/>
      <c r="LW776"/>
      <c r="LX776"/>
      <c r="LY776"/>
      <c r="LZ776"/>
      <c r="MA776"/>
      <c r="MB776"/>
      <c r="MC776"/>
      <c r="MD776"/>
      <c r="ME776"/>
      <c r="MF776"/>
      <c r="MG776"/>
      <c r="MH776"/>
      <c r="MI776"/>
      <c r="MJ776"/>
      <c r="MK776"/>
      <c r="ML776"/>
      <c r="MM776"/>
      <c r="MN776"/>
      <c r="MO776"/>
      <c r="MP776"/>
      <c r="MQ776"/>
      <c r="MR776"/>
      <c r="MS776"/>
      <c r="MT776"/>
      <c r="MU776"/>
      <c r="MV776"/>
      <c r="MW776"/>
      <c r="MX776"/>
      <c r="MY776"/>
      <c r="MZ776"/>
      <c r="NA776"/>
      <c r="NB776"/>
      <c r="NC776"/>
      <c r="ND776"/>
      <c r="NE776"/>
      <c r="NF776"/>
      <c r="NG776"/>
      <c r="NH776"/>
      <c r="NI776"/>
      <c r="NJ776"/>
      <c r="NK776"/>
      <c r="NL776"/>
      <c r="NM776"/>
      <c r="NN776"/>
      <c r="NO776"/>
      <c r="NP776"/>
      <c r="NQ776"/>
      <c r="NR776"/>
      <c r="NS776"/>
      <c r="NT776"/>
      <c r="NU776"/>
      <c r="NV776"/>
      <c r="NW776"/>
      <c r="NX776"/>
      <c r="NY776"/>
      <c r="NZ776"/>
      <c r="OA776"/>
      <c r="OB776"/>
      <c r="OC776"/>
      <c r="OD776"/>
      <c r="OE776"/>
      <c r="OF776"/>
      <c r="OG776"/>
      <c r="OH776"/>
      <c r="OI776"/>
      <c r="OJ776"/>
      <c r="OK776"/>
      <c r="OL776"/>
      <c r="OM776"/>
      <c r="ON776"/>
      <c r="OO776"/>
      <c r="OP776"/>
      <c r="OQ776"/>
      <c r="OR776"/>
      <c r="OS776"/>
      <c r="OT776"/>
      <c r="OU776"/>
      <c r="OV776"/>
      <c r="OW776"/>
      <c r="OX776"/>
      <c r="OY776"/>
      <c r="OZ776"/>
      <c r="PA776"/>
      <c r="PB776"/>
      <c r="PC776"/>
      <c r="PD776"/>
      <c r="PE776"/>
      <c r="PF776"/>
      <c r="PG776"/>
      <c r="PH776"/>
      <c r="PI776"/>
      <c r="PJ776"/>
      <c r="PK776"/>
      <c r="PL776"/>
      <c r="PM776"/>
      <c r="PN776"/>
      <c r="PO776"/>
      <c r="PP776"/>
      <c r="PQ776"/>
      <c r="PR776"/>
      <c r="PS776"/>
      <c r="PT776"/>
      <c r="PU776"/>
      <c r="PV776"/>
      <c r="PW776"/>
      <c r="PX776"/>
      <c r="PY776"/>
      <c r="PZ776"/>
      <c r="QA776"/>
      <c r="QB776"/>
      <c r="QC776"/>
      <c r="QD776"/>
      <c r="QE776"/>
      <c r="QF776"/>
      <c r="QG776"/>
      <c r="QH776"/>
      <c r="QI776"/>
      <c r="QJ776"/>
      <c r="QK776"/>
      <c r="QL776"/>
      <c r="QM776"/>
      <c r="QN776"/>
      <c r="QO776"/>
      <c r="QP776"/>
      <c r="QQ776"/>
      <c r="QR776"/>
      <c r="QS776"/>
      <c r="QT776"/>
      <c r="QU776"/>
      <c r="QV776"/>
      <c r="QW776"/>
      <c r="QX776"/>
      <c r="QY776"/>
      <c r="QZ776"/>
      <c r="RA776"/>
      <c r="RB776"/>
      <c r="RC776"/>
      <c r="RD776"/>
      <c r="RE776"/>
      <c r="RF776"/>
      <c r="RG776"/>
      <c r="RH776"/>
      <c r="RI776"/>
      <c r="RJ776"/>
      <c r="RK776"/>
      <c r="RL776"/>
      <c r="RM776"/>
      <c r="RN776"/>
      <c r="RO776"/>
      <c r="RP776"/>
      <c r="RQ776"/>
      <c r="RR776"/>
      <c r="RS776"/>
      <c r="RT776"/>
      <c r="RU776"/>
      <c r="RV776"/>
      <c r="RW776"/>
      <c r="RX776"/>
      <c r="RY776"/>
      <c r="RZ776"/>
      <c r="SA776"/>
      <c r="SB776"/>
      <c r="SC776"/>
      <c r="SD776"/>
      <c r="SE776"/>
      <c r="SF776"/>
      <c r="SG776"/>
      <c r="SH776"/>
      <c r="SI776"/>
      <c r="SJ776"/>
      <c r="SK776"/>
      <c r="SL776"/>
      <c r="SM776"/>
      <c r="SN776"/>
      <c r="SO776"/>
      <c r="SP776"/>
      <c r="SQ776"/>
      <c r="SR776"/>
      <c r="SS776"/>
      <c r="ST776"/>
      <c r="SU776"/>
      <c r="SV776"/>
      <c r="SW776"/>
      <c r="SX776"/>
      <c r="SY776"/>
      <c r="SZ776"/>
      <c r="TA776"/>
      <c r="TB776"/>
      <c r="TC776"/>
      <c r="TD776"/>
      <c r="TE776"/>
      <c r="TF776"/>
      <c r="TG776"/>
      <c r="TH776"/>
      <c r="TI776"/>
      <c r="TJ776"/>
      <c r="TK776"/>
      <c r="TL776"/>
      <c r="TM776"/>
      <c r="TN776"/>
      <c r="TO776"/>
      <c r="TP776"/>
      <c r="TQ776"/>
      <c r="TR776"/>
      <c r="TS776"/>
      <c r="TT776"/>
      <c r="TU776"/>
      <c r="TV776"/>
      <c r="TW776"/>
      <c r="TX776"/>
      <c r="TY776"/>
      <c r="TZ776"/>
      <c r="UA776"/>
      <c r="UB776"/>
      <c r="UC776"/>
      <c r="UD776"/>
      <c r="UE776"/>
      <c r="UF776"/>
      <c r="UG776"/>
      <c r="UH776"/>
      <c r="UI776"/>
      <c r="UJ776"/>
      <c r="UK776"/>
      <c r="UL776"/>
      <c r="UM776"/>
      <c r="UN776"/>
      <c r="UO776"/>
      <c r="UP776"/>
      <c r="UQ776"/>
      <c r="UR776"/>
      <c r="US776"/>
      <c r="UT776"/>
      <c r="UU776"/>
      <c r="UV776"/>
      <c r="UW776"/>
      <c r="UX776"/>
      <c r="UY776"/>
      <c r="UZ776"/>
      <c r="VA776"/>
      <c r="VB776"/>
      <c r="VC776"/>
      <c r="VD776"/>
      <c r="VE776"/>
      <c r="VF776"/>
      <c r="VG776"/>
      <c r="VH776"/>
      <c r="VI776"/>
      <c r="VJ776"/>
      <c r="VK776"/>
      <c r="VL776"/>
      <c r="VM776"/>
      <c r="VN776"/>
      <c r="VO776"/>
      <c r="VP776"/>
      <c r="VQ776"/>
      <c r="VR776"/>
      <c r="VS776"/>
      <c r="VT776"/>
      <c r="VU776"/>
      <c r="VV776"/>
      <c r="VW776"/>
      <c r="VX776"/>
      <c r="VY776"/>
      <c r="VZ776"/>
      <c r="WA776"/>
      <c r="WB776"/>
      <c r="WC776"/>
      <c r="WD776"/>
      <c r="WE776"/>
      <c r="WF776"/>
      <c r="WG776"/>
      <c r="WH776"/>
      <c r="WI776"/>
      <c r="WJ776"/>
      <c r="WK776"/>
      <c r="WL776"/>
      <c r="WM776"/>
      <c r="WN776"/>
      <c r="WO776"/>
      <c r="WP776"/>
      <c r="WQ776"/>
      <c r="WR776"/>
      <c r="WS776"/>
      <c r="WT776"/>
      <c r="WU776"/>
      <c r="WV776"/>
      <c r="WW776"/>
      <c r="WX776"/>
      <c r="WY776"/>
      <c r="WZ776"/>
      <c r="XA776"/>
      <c r="XB776"/>
      <c r="XC776"/>
      <c r="XD776"/>
      <c r="XE776"/>
      <c r="XF776"/>
      <c r="XG776"/>
      <c r="XH776"/>
      <c r="XI776"/>
      <c r="XJ776"/>
      <c r="XK776"/>
      <c r="XL776"/>
      <c r="XM776"/>
      <c r="XN776"/>
      <c r="XO776"/>
      <c r="XP776"/>
      <c r="XQ776"/>
      <c r="XR776"/>
      <c r="XS776"/>
      <c r="XT776"/>
      <c r="XU776"/>
      <c r="XV776"/>
      <c r="XW776"/>
      <c r="XX776"/>
      <c r="XY776"/>
      <c r="XZ776"/>
      <c r="YA776"/>
      <c r="YB776"/>
      <c r="YC776"/>
      <c r="YD776"/>
      <c r="YE776"/>
      <c r="YF776"/>
      <c r="YG776"/>
      <c r="YH776"/>
      <c r="YI776"/>
      <c r="YJ776"/>
      <c r="YK776"/>
      <c r="YL776"/>
      <c r="YM776"/>
      <c r="YN776"/>
      <c r="YO776"/>
      <c r="YP776"/>
      <c r="YQ776"/>
      <c r="YR776"/>
      <c r="YS776"/>
      <c r="YT776"/>
      <c r="YU776"/>
      <c r="YV776"/>
      <c r="YW776"/>
      <c r="YX776"/>
      <c r="YY776"/>
      <c r="YZ776"/>
      <c r="ZA776"/>
      <c r="ZB776"/>
      <c r="ZC776"/>
      <c r="ZD776"/>
      <c r="ZE776"/>
      <c r="ZF776"/>
      <c r="ZG776"/>
      <c r="ZH776"/>
      <c r="ZI776"/>
      <c r="ZJ776"/>
      <c r="ZK776"/>
      <c r="ZL776"/>
      <c r="ZM776"/>
      <c r="ZN776"/>
      <c r="ZO776"/>
      <c r="ZP776"/>
      <c r="ZQ776"/>
      <c r="ZR776"/>
      <c r="ZS776"/>
      <c r="ZT776"/>
      <c r="ZU776"/>
      <c r="ZV776"/>
      <c r="ZW776"/>
      <c r="ZX776"/>
      <c r="ZY776"/>
      <c r="ZZ776"/>
      <c r="AAA776"/>
      <c r="AAB776"/>
      <c r="AAC776"/>
      <c r="AAD776"/>
      <c r="AAE776"/>
      <c r="AAF776"/>
      <c r="AAG776"/>
      <c r="AAH776"/>
      <c r="AAI776"/>
      <c r="AAJ776"/>
      <c r="AAK776"/>
      <c r="AAL776"/>
      <c r="AAM776"/>
      <c r="AAN776"/>
      <c r="AAO776"/>
      <c r="AAP776"/>
      <c r="AAQ776"/>
      <c r="AAR776"/>
      <c r="AAS776"/>
      <c r="AAT776"/>
      <c r="AAU776"/>
      <c r="AAV776"/>
      <c r="AAW776"/>
      <c r="AAX776"/>
      <c r="AAY776"/>
      <c r="AAZ776"/>
      <c r="ABA776"/>
      <c r="ABB776"/>
      <c r="ABC776"/>
      <c r="ABD776"/>
      <c r="ABE776"/>
      <c r="ABF776"/>
      <c r="ABG776"/>
      <c r="ABH776"/>
      <c r="ABI776"/>
      <c r="ABJ776"/>
      <c r="ABK776"/>
      <c r="ABL776"/>
      <c r="ABM776"/>
      <c r="ABN776"/>
      <c r="ABO776"/>
      <c r="ABP776"/>
      <c r="ABQ776"/>
      <c r="ABR776"/>
      <c r="ABS776"/>
      <c r="ABT776"/>
      <c r="ABU776"/>
      <c r="ABV776"/>
      <c r="ABW776"/>
      <c r="ABX776"/>
      <c r="ABY776"/>
      <c r="ABZ776"/>
      <c r="ACA776"/>
      <c r="ACB776"/>
      <c r="ACC776"/>
      <c r="ACD776"/>
      <c r="ACE776"/>
      <c r="ACF776"/>
      <c r="ACG776"/>
      <c r="ACH776"/>
      <c r="ACI776"/>
      <c r="ACJ776"/>
      <c r="ACK776"/>
      <c r="ACL776"/>
      <c r="ACM776"/>
      <c r="ACN776"/>
      <c r="ACO776"/>
      <c r="ACP776"/>
      <c r="ACQ776"/>
      <c r="ACR776"/>
      <c r="ACS776"/>
      <c r="ACT776"/>
      <c r="ACU776"/>
      <c r="ACV776"/>
      <c r="ACW776"/>
      <c r="ACX776"/>
      <c r="ACY776"/>
      <c r="ACZ776"/>
      <c r="ADA776"/>
      <c r="ADB776"/>
      <c r="ADC776"/>
      <c r="ADD776"/>
      <c r="ADE776"/>
      <c r="ADF776"/>
      <c r="ADG776"/>
      <c r="ADH776"/>
      <c r="ADI776"/>
      <c r="ADJ776"/>
      <c r="ADK776"/>
      <c r="ADL776"/>
      <c r="ADM776"/>
      <c r="ADN776"/>
      <c r="ADO776"/>
      <c r="ADP776"/>
      <c r="ADQ776"/>
      <c r="ADR776"/>
      <c r="ADS776"/>
      <c r="ADT776"/>
      <c r="ADU776"/>
      <c r="ADV776"/>
      <c r="ADW776"/>
      <c r="ADX776"/>
      <c r="ADY776"/>
      <c r="ADZ776"/>
      <c r="AEA776"/>
      <c r="AEB776"/>
      <c r="AEC776"/>
      <c r="AED776"/>
      <c r="AEE776"/>
      <c r="AEF776"/>
      <c r="AEG776"/>
      <c r="AEH776"/>
      <c r="AEI776"/>
      <c r="AEJ776"/>
      <c r="AEK776"/>
      <c r="AEL776"/>
      <c r="AEM776"/>
      <c r="AEN776"/>
      <c r="AEO776"/>
      <c r="AEP776"/>
      <c r="AEQ776"/>
      <c r="AER776"/>
      <c r="AES776"/>
      <c r="AET776"/>
      <c r="AEU776"/>
      <c r="AEV776"/>
      <c r="AEW776"/>
      <c r="AEX776"/>
      <c r="AEY776"/>
      <c r="AEZ776"/>
      <c r="AFA776"/>
      <c r="AFB776"/>
      <c r="AFC776"/>
      <c r="AFD776"/>
      <c r="AFE776"/>
      <c r="AFF776"/>
      <c r="AFG776"/>
      <c r="AFH776"/>
      <c r="AFI776"/>
      <c r="AFJ776"/>
      <c r="AFK776"/>
      <c r="AFL776"/>
      <c r="AFM776"/>
      <c r="AFN776"/>
      <c r="AFO776"/>
      <c r="AFP776"/>
      <c r="AFQ776"/>
      <c r="AFR776"/>
      <c r="AFS776"/>
      <c r="AFT776"/>
      <c r="AFU776"/>
      <c r="AFV776"/>
      <c r="AFW776"/>
      <c r="AFX776"/>
      <c r="AFY776"/>
      <c r="AFZ776"/>
      <c r="AGA776"/>
      <c r="AGB776"/>
      <c r="AGC776"/>
      <c r="AGD776"/>
      <c r="AGE776"/>
      <c r="AGF776"/>
      <c r="AGG776"/>
      <c r="AGH776"/>
      <c r="AGI776"/>
      <c r="AGJ776"/>
      <c r="AGK776"/>
      <c r="AGL776"/>
      <c r="AGM776"/>
      <c r="AGN776"/>
      <c r="AGO776"/>
      <c r="AGP776"/>
      <c r="AGQ776"/>
      <c r="AGR776"/>
      <c r="AGS776"/>
      <c r="AGT776"/>
      <c r="AGU776"/>
      <c r="AGV776"/>
      <c r="AGW776"/>
      <c r="AGX776"/>
      <c r="AGY776"/>
      <c r="AGZ776"/>
      <c r="AHA776"/>
      <c r="AHB776"/>
      <c r="AHC776"/>
      <c r="AHD776"/>
      <c r="AHE776"/>
      <c r="AHF776"/>
      <c r="AHG776"/>
      <c r="AHH776"/>
      <c r="AHI776"/>
      <c r="AHJ776"/>
      <c r="AHK776"/>
      <c r="AHL776"/>
      <c r="AHM776"/>
      <c r="AHN776"/>
      <c r="AHO776"/>
      <c r="AHP776"/>
      <c r="AHQ776"/>
      <c r="AHR776"/>
      <c r="AHS776"/>
      <c r="AHT776"/>
      <c r="AHU776"/>
      <c r="AHV776"/>
      <c r="AHW776"/>
      <c r="AHX776"/>
      <c r="AHY776"/>
      <c r="AHZ776"/>
      <c r="AIA776"/>
      <c r="AIB776"/>
      <c r="AIC776"/>
      <c r="AID776"/>
      <c r="AIE776"/>
      <c r="AIF776"/>
      <c r="AIG776"/>
      <c r="AIH776"/>
      <c r="AII776"/>
      <c r="AIJ776"/>
      <c r="AIK776"/>
      <c r="AIL776"/>
      <c r="AIM776"/>
      <c r="AIN776"/>
      <c r="AIO776"/>
      <c r="AIP776"/>
      <c r="AIQ776"/>
      <c r="AIR776"/>
      <c r="AIS776"/>
      <c r="AIT776"/>
      <c r="AIU776"/>
      <c r="AIV776"/>
      <c r="AIW776"/>
      <c r="AIX776"/>
      <c r="AIY776"/>
      <c r="AIZ776"/>
      <c r="AJA776"/>
      <c r="AJB776"/>
      <c r="AJC776"/>
      <c r="AJD776"/>
      <c r="AJE776"/>
      <c r="AJF776"/>
      <c r="AJG776"/>
      <c r="AJH776"/>
      <c r="AJI776"/>
      <c r="AJJ776"/>
      <c r="AJK776"/>
      <c r="AJL776"/>
      <c r="AJM776"/>
      <c r="AJN776"/>
      <c r="AJO776"/>
      <c r="AJP776"/>
      <c r="AJQ776"/>
      <c r="AJR776"/>
      <c r="AJS776"/>
      <c r="AJT776"/>
      <c r="AJU776"/>
      <c r="AJV776"/>
      <c r="AJW776"/>
      <c r="AJX776"/>
      <c r="AJY776"/>
      <c r="AJZ776"/>
      <c r="AKA776"/>
      <c r="AKB776"/>
      <c r="AKC776"/>
      <c r="AKD776"/>
      <c r="AKE776"/>
      <c r="AKF776"/>
      <c r="AKG776"/>
      <c r="AKH776"/>
      <c r="AKI776"/>
      <c r="AKJ776"/>
      <c r="AKK776"/>
      <c r="AKL776"/>
      <c r="AKM776"/>
      <c r="AKN776"/>
      <c r="AKO776"/>
      <c r="AKP776"/>
      <c r="AKQ776"/>
      <c r="AKR776"/>
      <c r="AKS776"/>
      <c r="AKT776"/>
      <c r="AKU776"/>
      <c r="AKV776"/>
      <c r="AKW776"/>
      <c r="AKX776"/>
      <c r="AKY776"/>
      <c r="AKZ776"/>
      <c r="ALA776"/>
      <c r="ALB776"/>
      <c r="ALC776"/>
      <c r="ALD776"/>
      <c r="ALE776"/>
      <c r="ALF776"/>
      <c r="ALG776"/>
      <c r="ALH776"/>
      <c r="ALI776"/>
      <c r="ALJ776"/>
      <c r="ALK776"/>
      <c r="ALL776"/>
      <c r="ALM776"/>
      <c r="ALN776"/>
      <c r="ALO776"/>
      <c r="ALP776"/>
      <c r="ALQ776"/>
      <c r="ALR776"/>
      <c r="ALS776"/>
      <c r="ALT776"/>
      <c r="ALU776"/>
      <c r="ALV776"/>
      <c r="ALW776"/>
      <c r="ALX776"/>
      <c r="ALY776"/>
      <c r="ALZ776"/>
      <c r="AMA776"/>
      <c r="AMB776"/>
      <c r="AMC776"/>
      <c r="AMD776"/>
      <c r="AME776"/>
      <c r="AMF776"/>
      <c r="AMG776"/>
      <c r="AMH776"/>
      <c r="AMI776"/>
      <c r="AMJ776"/>
    </row>
    <row r="777" spans="1:1024" ht="20" customHeight="1" x14ac:dyDescent="0.2">
      <c r="A777"/>
      <c r="B777"/>
      <c r="C777"/>
      <c r="D777"/>
      <c r="E777" s="2"/>
      <c r="F777" s="2"/>
      <c r="G777" s="271"/>
      <c r="H777" s="240"/>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c r="IW777"/>
      <c r="IX777"/>
      <c r="IY777"/>
      <c r="IZ777"/>
      <c r="JA777"/>
      <c r="JB777"/>
      <c r="JC777"/>
      <c r="JD777"/>
      <c r="JE777"/>
      <c r="JF777"/>
      <c r="JG777"/>
      <c r="JH777"/>
      <c r="JI777"/>
      <c r="JJ777"/>
      <c r="JK777"/>
      <c r="JL777"/>
      <c r="JM777"/>
      <c r="JN777"/>
      <c r="JO777"/>
      <c r="JP777"/>
      <c r="JQ777"/>
      <c r="JR777"/>
      <c r="JS777"/>
      <c r="JT777"/>
      <c r="JU777"/>
      <c r="JV777"/>
      <c r="JW777"/>
      <c r="JX777"/>
      <c r="JY777"/>
      <c r="JZ777"/>
      <c r="KA777"/>
      <c r="KB777"/>
      <c r="KC777"/>
      <c r="KD777"/>
      <c r="KE777"/>
      <c r="KF777"/>
      <c r="KG777"/>
      <c r="KH777"/>
      <c r="KI777"/>
      <c r="KJ777"/>
      <c r="KK777"/>
      <c r="KL777"/>
      <c r="KM777"/>
      <c r="KN777"/>
      <c r="KO777"/>
      <c r="KP777"/>
      <c r="KQ777"/>
      <c r="KR777"/>
      <c r="KS777"/>
      <c r="KT777"/>
      <c r="KU777"/>
      <c r="KV777"/>
      <c r="KW777"/>
      <c r="KX777"/>
      <c r="KY777"/>
      <c r="KZ777"/>
      <c r="LA777"/>
      <c r="LB777"/>
      <c r="LC777"/>
      <c r="LD777"/>
      <c r="LE777"/>
      <c r="LF777"/>
      <c r="LG777"/>
      <c r="LH777"/>
      <c r="LI777"/>
      <c r="LJ777"/>
      <c r="LK777"/>
      <c r="LL777"/>
      <c r="LM777"/>
      <c r="LN777"/>
      <c r="LO777"/>
      <c r="LP777"/>
      <c r="LQ777"/>
      <c r="LR777"/>
      <c r="LS777"/>
      <c r="LT777"/>
      <c r="LU777"/>
      <c r="LV777"/>
      <c r="LW777"/>
      <c r="LX777"/>
      <c r="LY777"/>
      <c r="LZ777"/>
      <c r="MA777"/>
      <c r="MB777"/>
      <c r="MC777"/>
      <c r="MD777"/>
      <c r="ME777"/>
      <c r="MF777"/>
      <c r="MG777"/>
      <c r="MH777"/>
      <c r="MI777"/>
      <c r="MJ777"/>
      <c r="MK777"/>
      <c r="ML777"/>
      <c r="MM777"/>
      <c r="MN777"/>
      <c r="MO777"/>
      <c r="MP777"/>
      <c r="MQ777"/>
      <c r="MR777"/>
      <c r="MS777"/>
      <c r="MT777"/>
      <c r="MU777"/>
      <c r="MV777"/>
      <c r="MW777"/>
      <c r="MX777"/>
      <c r="MY777"/>
      <c r="MZ777"/>
      <c r="NA777"/>
      <c r="NB777"/>
      <c r="NC777"/>
      <c r="ND777"/>
      <c r="NE777"/>
      <c r="NF777"/>
      <c r="NG777"/>
      <c r="NH777"/>
      <c r="NI777"/>
      <c r="NJ777"/>
      <c r="NK777"/>
      <c r="NL777"/>
      <c r="NM777"/>
      <c r="NN777"/>
      <c r="NO777"/>
      <c r="NP777"/>
      <c r="NQ777"/>
      <c r="NR777"/>
      <c r="NS777"/>
      <c r="NT777"/>
      <c r="NU777"/>
      <c r="NV777"/>
      <c r="NW777"/>
      <c r="NX777"/>
      <c r="NY777"/>
      <c r="NZ777"/>
      <c r="OA777"/>
      <c r="OB777"/>
      <c r="OC777"/>
      <c r="OD777"/>
      <c r="OE777"/>
      <c r="OF777"/>
      <c r="OG777"/>
      <c r="OH777"/>
      <c r="OI777"/>
      <c r="OJ777"/>
      <c r="OK777"/>
      <c r="OL777"/>
      <c r="OM777"/>
      <c r="ON777"/>
      <c r="OO777"/>
      <c r="OP777"/>
      <c r="OQ777"/>
      <c r="OR777"/>
      <c r="OS777"/>
      <c r="OT777"/>
      <c r="OU777"/>
      <c r="OV777"/>
      <c r="OW777"/>
      <c r="OX777"/>
      <c r="OY777"/>
      <c r="OZ777"/>
      <c r="PA777"/>
      <c r="PB777"/>
      <c r="PC777"/>
      <c r="PD777"/>
      <c r="PE777"/>
      <c r="PF777"/>
      <c r="PG777"/>
      <c r="PH777"/>
      <c r="PI777"/>
      <c r="PJ777"/>
      <c r="PK777"/>
      <c r="PL777"/>
      <c r="PM777"/>
      <c r="PN777"/>
      <c r="PO777"/>
      <c r="PP777"/>
      <c r="PQ777"/>
      <c r="PR777"/>
      <c r="PS777"/>
      <c r="PT777"/>
      <c r="PU777"/>
      <c r="PV777"/>
      <c r="PW777"/>
      <c r="PX777"/>
      <c r="PY777"/>
      <c r="PZ777"/>
      <c r="QA777"/>
      <c r="QB777"/>
      <c r="QC777"/>
      <c r="QD777"/>
      <c r="QE777"/>
      <c r="QF777"/>
      <c r="QG777"/>
      <c r="QH777"/>
      <c r="QI777"/>
      <c r="QJ777"/>
      <c r="QK777"/>
      <c r="QL777"/>
      <c r="QM777"/>
      <c r="QN777"/>
      <c r="QO777"/>
      <c r="QP777"/>
      <c r="QQ777"/>
      <c r="QR777"/>
      <c r="QS777"/>
      <c r="QT777"/>
      <c r="QU777"/>
      <c r="QV777"/>
      <c r="QW777"/>
      <c r="QX777"/>
      <c r="QY777"/>
      <c r="QZ777"/>
      <c r="RA777"/>
      <c r="RB777"/>
      <c r="RC777"/>
      <c r="RD777"/>
      <c r="RE777"/>
      <c r="RF777"/>
      <c r="RG777"/>
      <c r="RH777"/>
      <c r="RI777"/>
      <c r="RJ777"/>
      <c r="RK777"/>
      <c r="RL777"/>
      <c r="RM777"/>
      <c r="RN777"/>
      <c r="RO777"/>
      <c r="RP777"/>
      <c r="RQ777"/>
      <c r="RR777"/>
      <c r="RS777"/>
      <c r="RT777"/>
      <c r="RU777"/>
      <c r="RV777"/>
      <c r="RW777"/>
      <c r="RX777"/>
      <c r="RY777"/>
      <c r="RZ777"/>
      <c r="SA777"/>
      <c r="SB777"/>
      <c r="SC777"/>
      <c r="SD777"/>
      <c r="SE777"/>
      <c r="SF777"/>
      <c r="SG777"/>
      <c r="SH777"/>
      <c r="SI777"/>
      <c r="SJ777"/>
      <c r="SK777"/>
      <c r="SL777"/>
      <c r="SM777"/>
      <c r="SN777"/>
      <c r="SO777"/>
      <c r="SP777"/>
      <c r="SQ777"/>
      <c r="SR777"/>
      <c r="SS777"/>
      <c r="ST777"/>
      <c r="SU777"/>
      <c r="SV777"/>
      <c r="SW777"/>
      <c r="SX777"/>
      <c r="SY777"/>
      <c r="SZ777"/>
      <c r="TA777"/>
      <c r="TB777"/>
      <c r="TC777"/>
      <c r="TD777"/>
      <c r="TE777"/>
      <c r="TF777"/>
      <c r="TG777"/>
      <c r="TH777"/>
      <c r="TI777"/>
      <c r="TJ777"/>
      <c r="TK777"/>
      <c r="TL777"/>
      <c r="TM777"/>
      <c r="TN777"/>
      <c r="TO777"/>
      <c r="TP777"/>
      <c r="TQ777"/>
      <c r="TR777"/>
      <c r="TS777"/>
      <c r="TT777"/>
      <c r="TU777"/>
      <c r="TV777"/>
      <c r="TW777"/>
      <c r="TX777"/>
      <c r="TY777"/>
      <c r="TZ777"/>
      <c r="UA777"/>
      <c r="UB777"/>
      <c r="UC777"/>
      <c r="UD777"/>
      <c r="UE777"/>
      <c r="UF777"/>
      <c r="UG777"/>
      <c r="UH777"/>
      <c r="UI777"/>
      <c r="UJ777"/>
      <c r="UK777"/>
      <c r="UL777"/>
      <c r="UM777"/>
      <c r="UN777"/>
      <c r="UO777"/>
      <c r="UP777"/>
      <c r="UQ777"/>
      <c r="UR777"/>
      <c r="US777"/>
      <c r="UT777"/>
      <c r="UU777"/>
      <c r="UV777"/>
      <c r="UW777"/>
      <c r="UX777"/>
      <c r="UY777"/>
      <c r="UZ777"/>
      <c r="VA777"/>
      <c r="VB777"/>
      <c r="VC777"/>
      <c r="VD777"/>
      <c r="VE777"/>
      <c r="VF777"/>
      <c r="VG777"/>
      <c r="VH777"/>
      <c r="VI777"/>
      <c r="VJ777"/>
      <c r="VK777"/>
      <c r="VL777"/>
      <c r="VM777"/>
      <c r="VN777"/>
      <c r="VO777"/>
      <c r="VP777"/>
      <c r="VQ777"/>
      <c r="VR777"/>
      <c r="VS777"/>
      <c r="VT777"/>
      <c r="VU777"/>
      <c r="VV777"/>
      <c r="VW777"/>
      <c r="VX777"/>
      <c r="VY777"/>
      <c r="VZ777"/>
      <c r="WA777"/>
      <c r="WB777"/>
      <c r="WC777"/>
      <c r="WD777"/>
      <c r="WE777"/>
      <c r="WF777"/>
      <c r="WG777"/>
      <c r="WH777"/>
      <c r="WI777"/>
      <c r="WJ777"/>
      <c r="WK777"/>
      <c r="WL777"/>
      <c r="WM777"/>
      <c r="WN777"/>
      <c r="WO777"/>
      <c r="WP777"/>
      <c r="WQ777"/>
      <c r="WR777"/>
      <c r="WS777"/>
      <c r="WT777"/>
      <c r="WU777"/>
      <c r="WV777"/>
      <c r="WW777"/>
      <c r="WX777"/>
      <c r="WY777"/>
      <c r="WZ777"/>
      <c r="XA777"/>
      <c r="XB777"/>
      <c r="XC777"/>
      <c r="XD777"/>
      <c r="XE777"/>
      <c r="XF777"/>
      <c r="XG777"/>
      <c r="XH777"/>
      <c r="XI777"/>
      <c r="XJ777"/>
      <c r="XK777"/>
      <c r="XL777"/>
      <c r="XM777"/>
      <c r="XN777"/>
      <c r="XO777"/>
      <c r="XP777"/>
      <c r="XQ777"/>
      <c r="XR777"/>
      <c r="XS777"/>
      <c r="XT777"/>
      <c r="XU777"/>
      <c r="XV777"/>
      <c r="XW777"/>
      <c r="XX777"/>
      <c r="XY777"/>
      <c r="XZ777"/>
      <c r="YA777"/>
      <c r="YB777"/>
      <c r="YC777"/>
      <c r="YD777"/>
      <c r="YE777"/>
      <c r="YF777"/>
      <c r="YG777"/>
      <c r="YH777"/>
      <c r="YI777"/>
      <c r="YJ777"/>
      <c r="YK777"/>
      <c r="YL777"/>
      <c r="YM777"/>
      <c r="YN777"/>
      <c r="YO777"/>
      <c r="YP777"/>
      <c r="YQ777"/>
      <c r="YR777"/>
      <c r="YS777"/>
      <c r="YT777"/>
      <c r="YU777"/>
      <c r="YV777"/>
      <c r="YW777"/>
      <c r="YX777"/>
      <c r="YY777"/>
      <c r="YZ777"/>
      <c r="ZA777"/>
      <c r="ZB777"/>
      <c r="ZC777"/>
      <c r="ZD777"/>
      <c r="ZE777"/>
      <c r="ZF777"/>
      <c r="ZG777"/>
      <c r="ZH777"/>
      <c r="ZI777"/>
      <c r="ZJ777"/>
      <c r="ZK777"/>
      <c r="ZL777"/>
      <c r="ZM777"/>
      <c r="ZN777"/>
      <c r="ZO777"/>
      <c r="ZP777"/>
      <c r="ZQ777"/>
      <c r="ZR777"/>
      <c r="ZS777"/>
      <c r="ZT777"/>
      <c r="ZU777"/>
      <c r="ZV777"/>
      <c r="ZW777"/>
      <c r="ZX777"/>
      <c r="ZY777"/>
      <c r="ZZ777"/>
      <c r="AAA777"/>
      <c r="AAB777"/>
      <c r="AAC777"/>
      <c r="AAD777"/>
      <c r="AAE777"/>
      <c r="AAF777"/>
      <c r="AAG777"/>
      <c r="AAH777"/>
      <c r="AAI777"/>
      <c r="AAJ777"/>
      <c r="AAK777"/>
      <c r="AAL777"/>
      <c r="AAM777"/>
      <c r="AAN777"/>
      <c r="AAO777"/>
      <c r="AAP777"/>
      <c r="AAQ777"/>
      <c r="AAR777"/>
      <c r="AAS777"/>
      <c r="AAT777"/>
      <c r="AAU777"/>
      <c r="AAV777"/>
      <c r="AAW777"/>
      <c r="AAX777"/>
      <c r="AAY777"/>
      <c r="AAZ777"/>
      <c r="ABA777"/>
      <c r="ABB777"/>
      <c r="ABC777"/>
      <c r="ABD777"/>
      <c r="ABE777"/>
      <c r="ABF777"/>
      <c r="ABG777"/>
      <c r="ABH777"/>
      <c r="ABI777"/>
      <c r="ABJ777"/>
      <c r="ABK777"/>
      <c r="ABL777"/>
      <c r="ABM777"/>
      <c r="ABN777"/>
      <c r="ABO777"/>
      <c r="ABP777"/>
      <c r="ABQ777"/>
      <c r="ABR777"/>
      <c r="ABS777"/>
      <c r="ABT777"/>
      <c r="ABU777"/>
      <c r="ABV777"/>
      <c r="ABW777"/>
      <c r="ABX777"/>
      <c r="ABY777"/>
      <c r="ABZ777"/>
      <c r="ACA777"/>
      <c r="ACB777"/>
      <c r="ACC777"/>
      <c r="ACD777"/>
      <c r="ACE777"/>
      <c r="ACF777"/>
      <c r="ACG777"/>
      <c r="ACH777"/>
      <c r="ACI777"/>
      <c r="ACJ777"/>
      <c r="ACK777"/>
      <c r="ACL777"/>
      <c r="ACM777"/>
      <c r="ACN777"/>
      <c r="ACO777"/>
      <c r="ACP777"/>
      <c r="ACQ777"/>
      <c r="ACR777"/>
      <c r="ACS777"/>
      <c r="ACT777"/>
      <c r="ACU777"/>
      <c r="ACV777"/>
      <c r="ACW777"/>
      <c r="ACX777"/>
      <c r="ACY777"/>
      <c r="ACZ777"/>
      <c r="ADA777"/>
      <c r="ADB777"/>
      <c r="ADC777"/>
      <c r="ADD777"/>
      <c r="ADE777"/>
      <c r="ADF777"/>
      <c r="ADG777"/>
      <c r="ADH777"/>
      <c r="ADI777"/>
      <c r="ADJ777"/>
      <c r="ADK777"/>
      <c r="ADL777"/>
      <c r="ADM777"/>
      <c r="ADN777"/>
      <c r="ADO777"/>
      <c r="ADP777"/>
      <c r="ADQ777"/>
      <c r="ADR777"/>
      <c r="ADS777"/>
      <c r="ADT777"/>
      <c r="ADU777"/>
      <c r="ADV777"/>
      <c r="ADW777"/>
      <c r="ADX777"/>
      <c r="ADY777"/>
      <c r="ADZ777"/>
      <c r="AEA777"/>
      <c r="AEB777"/>
      <c r="AEC777"/>
      <c r="AED777"/>
      <c r="AEE777"/>
      <c r="AEF777"/>
      <c r="AEG777"/>
      <c r="AEH777"/>
      <c r="AEI777"/>
      <c r="AEJ777"/>
      <c r="AEK777"/>
      <c r="AEL777"/>
      <c r="AEM777"/>
      <c r="AEN777"/>
      <c r="AEO777"/>
      <c r="AEP777"/>
      <c r="AEQ777"/>
      <c r="AER777"/>
      <c r="AES777"/>
      <c r="AET777"/>
      <c r="AEU777"/>
      <c r="AEV777"/>
      <c r="AEW777"/>
      <c r="AEX777"/>
      <c r="AEY777"/>
      <c r="AEZ777"/>
      <c r="AFA777"/>
      <c r="AFB777"/>
      <c r="AFC777"/>
      <c r="AFD777"/>
      <c r="AFE777"/>
      <c r="AFF777"/>
      <c r="AFG777"/>
      <c r="AFH777"/>
      <c r="AFI777"/>
      <c r="AFJ777"/>
      <c r="AFK777"/>
      <c r="AFL777"/>
      <c r="AFM777"/>
      <c r="AFN777"/>
      <c r="AFO777"/>
      <c r="AFP777"/>
      <c r="AFQ777"/>
      <c r="AFR777"/>
      <c r="AFS777"/>
      <c r="AFT777"/>
      <c r="AFU777"/>
      <c r="AFV777"/>
      <c r="AFW777"/>
      <c r="AFX777"/>
      <c r="AFY777"/>
      <c r="AFZ777"/>
      <c r="AGA777"/>
      <c r="AGB777"/>
      <c r="AGC777"/>
      <c r="AGD777"/>
      <c r="AGE777"/>
      <c r="AGF777"/>
      <c r="AGG777"/>
      <c r="AGH777"/>
      <c r="AGI777"/>
      <c r="AGJ777"/>
      <c r="AGK777"/>
      <c r="AGL777"/>
      <c r="AGM777"/>
      <c r="AGN777"/>
      <c r="AGO777"/>
      <c r="AGP777"/>
      <c r="AGQ777"/>
      <c r="AGR777"/>
      <c r="AGS777"/>
      <c r="AGT777"/>
      <c r="AGU777"/>
      <c r="AGV777"/>
      <c r="AGW777"/>
      <c r="AGX777"/>
      <c r="AGY777"/>
      <c r="AGZ777"/>
      <c r="AHA777"/>
      <c r="AHB777"/>
      <c r="AHC777"/>
      <c r="AHD777"/>
      <c r="AHE777"/>
      <c r="AHF777"/>
      <c r="AHG777"/>
      <c r="AHH777"/>
      <c r="AHI777"/>
      <c r="AHJ777"/>
      <c r="AHK777"/>
      <c r="AHL777"/>
      <c r="AHM777"/>
      <c r="AHN777"/>
      <c r="AHO777"/>
      <c r="AHP777"/>
      <c r="AHQ777"/>
      <c r="AHR777"/>
      <c r="AHS777"/>
      <c r="AHT777"/>
      <c r="AHU777"/>
      <c r="AHV777"/>
      <c r="AHW777"/>
      <c r="AHX777"/>
      <c r="AHY777"/>
      <c r="AHZ777"/>
      <c r="AIA777"/>
      <c r="AIB777"/>
      <c r="AIC777"/>
      <c r="AID777"/>
      <c r="AIE777"/>
      <c r="AIF777"/>
      <c r="AIG777"/>
      <c r="AIH777"/>
      <c r="AII777"/>
      <c r="AIJ777"/>
      <c r="AIK777"/>
      <c r="AIL777"/>
      <c r="AIM777"/>
      <c r="AIN777"/>
      <c r="AIO777"/>
      <c r="AIP777"/>
      <c r="AIQ777"/>
      <c r="AIR777"/>
      <c r="AIS777"/>
      <c r="AIT777"/>
      <c r="AIU777"/>
      <c r="AIV777"/>
      <c r="AIW777"/>
      <c r="AIX777"/>
      <c r="AIY777"/>
      <c r="AIZ777"/>
      <c r="AJA777"/>
      <c r="AJB777"/>
      <c r="AJC777"/>
      <c r="AJD777"/>
      <c r="AJE777"/>
      <c r="AJF777"/>
      <c r="AJG777"/>
      <c r="AJH777"/>
      <c r="AJI777"/>
      <c r="AJJ777"/>
      <c r="AJK777"/>
      <c r="AJL777"/>
      <c r="AJM777"/>
      <c r="AJN777"/>
      <c r="AJO777"/>
      <c r="AJP777"/>
      <c r="AJQ777"/>
      <c r="AJR777"/>
      <c r="AJS777"/>
      <c r="AJT777"/>
      <c r="AJU777"/>
      <c r="AJV777"/>
      <c r="AJW777"/>
      <c r="AJX777"/>
      <c r="AJY777"/>
      <c r="AJZ777"/>
      <c r="AKA777"/>
      <c r="AKB777"/>
      <c r="AKC777"/>
      <c r="AKD777"/>
      <c r="AKE777"/>
      <c r="AKF777"/>
      <c r="AKG777"/>
      <c r="AKH777"/>
      <c r="AKI777"/>
      <c r="AKJ777"/>
      <c r="AKK777"/>
      <c r="AKL777"/>
      <c r="AKM777"/>
      <c r="AKN777"/>
      <c r="AKO777"/>
      <c r="AKP777"/>
      <c r="AKQ777"/>
      <c r="AKR777"/>
      <c r="AKS777"/>
      <c r="AKT777"/>
      <c r="AKU777"/>
      <c r="AKV777"/>
      <c r="AKW777"/>
      <c r="AKX777"/>
      <c r="AKY777"/>
      <c r="AKZ777"/>
      <c r="ALA777"/>
      <c r="ALB777"/>
      <c r="ALC777"/>
      <c r="ALD777"/>
      <c r="ALE777"/>
      <c r="ALF777"/>
      <c r="ALG777"/>
      <c r="ALH777"/>
      <c r="ALI777"/>
      <c r="ALJ777"/>
      <c r="ALK777"/>
      <c r="ALL777"/>
      <c r="ALM777"/>
      <c r="ALN777"/>
      <c r="ALO777"/>
      <c r="ALP777"/>
      <c r="ALQ777"/>
      <c r="ALR777"/>
      <c r="ALS777"/>
      <c r="ALT777"/>
      <c r="ALU777"/>
      <c r="ALV777"/>
      <c r="ALW777"/>
      <c r="ALX777"/>
      <c r="ALY777"/>
      <c r="ALZ777"/>
      <c r="AMA777"/>
      <c r="AMB777"/>
      <c r="AMC777"/>
      <c r="AMD777"/>
      <c r="AME777"/>
      <c r="AMF777"/>
      <c r="AMG777"/>
      <c r="AMH777"/>
      <c r="AMI777"/>
      <c r="AMJ777"/>
    </row>
    <row r="778" spans="1:1024" ht="20" customHeight="1" x14ac:dyDescent="0.2">
      <c r="A778"/>
      <c r="B778"/>
      <c r="C778"/>
      <c r="D778"/>
      <c r="E778" s="2"/>
      <c r="F778" s="2"/>
      <c r="G778" s="271"/>
      <c r="H778" s="240"/>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c r="IW778"/>
      <c r="IX778"/>
      <c r="IY778"/>
      <c r="IZ778"/>
      <c r="JA778"/>
      <c r="JB778"/>
      <c r="JC778"/>
      <c r="JD778"/>
      <c r="JE778"/>
      <c r="JF778"/>
      <c r="JG778"/>
      <c r="JH778"/>
      <c r="JI778"/>
      <c r="JJ778"/>
      <c r="JK778"/>
      <c r="JL778"/>
      <c r="JM778"/>
      <c r="JN778"/>
      <c r="JO778"/>
      <c r="JP778"/>
      <c r="JQ778"/>
      <c r="JR778"/>
      <c r="JS778"/>
      <c r="JT778"/>
      <c r="JU778"/>
      <c r="JV778"/>
      <c r="JW778"/>
      <c r="JX778"/>
      <c r="JY778"/>
      <c r="JZ778"/>
      <c r="KA778"/>
      <c r="KB778"/>
      <c r="KC778"/>
      <c r="KD778"/>
      <c r="KE778"/>
      <c r="KF778"/>
      <c r="KG778"/>
      <c r="KH778"/>
      <c r="KI778"/>
      <c r="KJ778"/>
      <c r="KK778"/>
      <c r="KL778"/>
      <c r="KM778"/>
      <c r="KN778"/>
      <c r="KO778"/>
      <c r="KP778"/>
      <c r="KQ778"/>
      <c r="KR778"/>
      <c r="KS778"/>
      <c r="KT778"/>
      <c r="KU778"/>
      <c r="KV778"/>
      <c r="KW778"/>
      <c r="KX778"/>
      <c r="KY778"/>
      <c r="KZ778"/>
      <c r="LA778"/>
      <c r="LB778"/>
      <c r="LC778"/>
      <c r="LD778"/>
      <c r="LE778"/>
      <c r="LF778"/>
      <c r="LG778"/>
      <c r="LH778"/>
      <c r="LI778"/>
      <c r="LJ778"/>
      <c r="LK778"/>
      <c r="LL778"/>
      <c r="LM778"/>
      <c r="LN778"/>
      <c r="LO778"/>
      <c r="LP778"/>
      <c r="LQ778"/>
      <c r="LR778"/>
      <c r="LS778"/>
      <c r="LT778"/>
      <c r="LU778"/>
      <c r="LV778"/>
      <c r="LW778"/>
      <c r="LX778"/>
      <c r="LY778"/>
      <c r="LZ778"/>
      <c r="MA778"/>
      <c r="MB778"/>
      <c r="MC778"/>
      <c r="MD778"/>
      <c r="ME778"/>
      <c r="MF778"/>
      <c r="MG778"/>
      <c r="MH778"/>
      <c r="MI778"/>
      <c r="MJ778"/>
      <c r="MK778"/>
      <c r="ML778"/>
      <c r="MM778"/>
      <c r="MN778"/>
      <c r="MO778"/>
      <c r="MP778"/>
      <c r="MQ778"/>
      <c r="MR778"/>
      <c r="MS778"/>
      <c r="MT778"/>
      <c r="MU778"/>
      <c r="MV778"/>
      <c r="MW778"/>
      <c r="MX778"/>
      <c r="MY778"/>
      <c r="MZ778"/>
      <c r="NA778"/>
      <c r="NB778"/>
      <c r="NC778"/>
      <c r="ND778"/>
      <c r="NE778"/>
      <c r="NF778"/>
      <c r="NG778"/>
      <c r="NH778"/>
      <c r="NI778"/>
      <c r="NJ778"/>
      <c r="NK778"/>
      <c r="NL778"/>
      <c r="NM778"/>
      <c r="NN778"/>
      <c r="NO778"/>
      <c r="NP778"/>
      <c r="NQ778"/>
      <c r="NR778"/>
      <c r="NS778"/>
      <c r="NT778"/>
      <c r="NU778"/>
      <c r="NV778"/>
      <c r="NW778"/>
      <c r="NX778"/>
      <c r="NY778"/>
      <c r="NZ778"/>
      <c r="OA778"/>
      <c r="OB778"/>
      <c r="OC778"/>
      <c r="OD778"/>
      <c r="OE778"/>
      <c r="OF778"/>
      <c r="OG778"/>
      <c r="OH778"/>
      <c r="OI778"/>
      <c r="OJ778"/>
      <c r="OK778"/>
      <c r="OL778"/>
      <c r="OM778"/>
      <c r="ON778"/>
      <c r="OO778"/>
      <c r="OP778"/>
      <c r="OQ778"/>
      <c r="OR778"/>
      <c r="OS778"/>
      <c r="OT778"/>
      <c r="OU778"/>
      <c r="OV778"/>
      <c r="OW778"/>
      <c r="OX778"/>
      <c r="OY778"/>
      <c r="OZ778"/>
      <c r="PA778"/>
      <c r="PB778"/>
      <c r="PC778"/>
      <c r="PD778"/>
      <c r="PE778"/>
      <c r="PF778"/>
      <c r="PG778"/>
      <c r="PH778"/>
      <c r="PI778"/>
      <c r="PJ778"/>
      <c r="PK778"/>
      <c r="PL778"/>
      <c r="PM778"/>
      <c r="PN778"/>
      <c r="PO778"/>
      <c r="PP778"/>
      <c r="PQ778"/>
      <c r="PR778"/>
      <c r="PS778"/>
      <c r="PT778"/>
      <c r="PU778"/>
      <c r="PV778"/>
      <c r="PW778"/>
      <c r="PX778"/>
      <c r="PY778"/>
      <c r="PZ778"/>
      <c r="QA778"/>
      <c r="QB778"/>
      <c r="QC778"/>
      <c r="QD778"/>
      <c r="QE778"/>
      <c r="QF778"/>
      <c r="QG778"/>
      <c r="QH778"/>
      <c r="QI778"/>
      <c r="QJ778"/>
      <c r="QK778"/>
      <c r="QL778"/>
      <c r="QM778"/>
      <c r="QN778"/>
      <c r="QO778"/>
      <c r="QP778"/>
      <c r="QQ778"/>
      <c r="QR778"/>
      <c r="QS778"/>
      <c r="QT778"/>
      <c r="QU778"/>
      <c r="QV778"/>
      <c r="QW778"/>
      <c r="QX778"/>
      <c r="QY778"/>
      <c r="QZ778"/>
      <c r="RA778"/>
      <c r="RB778"/>
      <c r="RC778"/>
      <c r="RD778"/>
      <c r="RE778"/>
      <c r="RF778"/>
      <c r="RG778"/>
      <c r="RH778"/>
      <c r="RI778"/>
      <c r="RJ778"/>
      <c r="RK778"/>
      <c r="RL778"/>
      <c r="RM778"/>
      <c r="RN778"/>
      <c r="RO778"/>
      <c r="RP778"/>
      <c r="RQ778"/>
      <c r="RR778"/>
      <c r="RS778"/>
      <c r="RT778"/>
      <c r="RU778"/>
      <c r="RV778"/>
      <c r="RW778"/>
      <c r="RX778"/>
      <c r="RY778"/>
      <c r="RZ778"/>
      <c r="SA778"/>
      <c r="SB778"/>
      <c r="SC778"/>
      <c r="SD778"/>
      <c r="SE778"/>
      <c r="SF778"/>
      <c r="SG778"/>
      <c r="SH778"/>
      <c r="SI778"/>
      <c r="SJ778"/>
      <c r="SK778"/>
      <c r="SL778"/>
      <c r="SM778"/>
      <c r="SN778"/>
      <c r="SO778"/>
      <c r="SP778"/>
      <c r="SQ778"/>
      <c r="SR778"/>
      <c r="SS778"/>
      <c r="ST778"/>
      <c r="SU778"/>
      <c r="SV778"/>
      <c r="SW778"/>
      <c r="SX778"/>
      <c r="SY778"/>
      <c r="SZ778"/>
      <c r="TA778"/>
      <c r="TB778"/>
      <c r="TC778"/>
      <c r="TD778"/>
      <c r="TE778"/>
      <c r="TF778"/>
      <c r="TG778"/>
      <c r="TH778"/>
      <c r="TI778"/>
      <c r="TJ778"/>
      <c r="TK778"/>
      <c r="TL778"/>
      <c r="TM778"/>
      <c r="TN778"/>
      <c r="TO778"/>
      <c r="TP778"/>
      <c r="TQ778"/>
      <c r="TR778"/>
      <c r="TS778"/>
      <c r="TT778"/>
      <c r="TU778"/>
      <c r="TV778"/>
      <c r="TW778"/>
      <c r="TX778"/>
      <c r="TY778"/>
      <c r="TZ778"/>
      <c r="UA778"/>
      <c r="UB778"/>
      <c r="UC778"/>
      <c r="UD778"/>
      <c r="UE778"/>
      <c r="UF778"/>
      <c r="UG778"/>
      <c r="UH778"/>
      <c r="UI778"/>
      <c r="UJ778"/>
      <c r="UK778"/>
      <c r="UL778"/>
      <c r="UM778"/>
      <c r="UN778"/>
      <c r="UO778"/>
      <c r="UP778"/>
      <c r="UQ778"/>
      <c r="UR778"/>
      <c r="US778"/>
      <c r="UT778"/>
      <c r="UU778"/>
      <c r="UV778"/>
      <c r="UW778"/>
      <c r="UX778"/>
      <c r="UY778"/>
      <c r="UZ778"/>
      <c r="VA778"/>
      <c r="VB778"/>
      <c r="VC778"/>
      <c r="VD778"/>
      <c r="VE778"/>
      <c r="VF778"/>
      <c r="VG778"/>
      <c r="VH778"/>
      <c r="VI778"/>
      <c r="VJ778"/>
      <c r="VK778"/>
      <c r="VL778"/>
      <c r="VM778"/>
      <c r="VN778"/>
      <c r="VO778"/>
      <c r="VP778"/>
      <c r="VQ778"/>
      <c r="VR778"/>
      <c r="VS778"/>
      <c r="VT778"/>
      <c r="VU778"/>
      <c r="VV778"/>
      <c r="VW778"/>
      <c r="VX778"/>
      <c r="VY778"/>
      <c r="VZ778"/>
      <c r="WA778"/>
      <c r="WB778"/>
      <c r="WC778"/>
      <c r="WD778"/>
      <c r="WE778"/>
      <c r="WF778"/>
      <c r="WG778"/>
      <c r="WH778"/>
      <c r="WI778"/>
      <c r="WJ778"/>
      <c r="WK778"/>
      <c r="WL778"/>
      <c r="WM778"/>
      <c r="WN778"/>
      <c r="WO778"/>
      <c r="WP778"/>
      <c r="WQ778"/>
      <c r="WR778"/>
      <c r="WS778"/>
      <c r="WT778"/>
      <c r="WU778"/>
      <c r="WV778"/>
      <c r="WW778"/>
      <c r="WX778"/>
      <c r="WY778"/>
      <c r="WZ778"/>
      <c r="XA778"/>
      <c r="XB778"/>
      <c r="XC778"/>
      <c r="XD778"/>
      <c r="XE778"/>
      <c r="XF778"/>
      <c r="XG778"/>
      <c r="XH778"/>
      <c r="XI778"/>
      <c r="XJ778"/>
      <c r="XK778"/>
      <c r="XL778"/>
      <c r="XM778"/>
      <c r="XN778"/>
      <c r="XO778"/>
      <c r="XP778"/>
      <c r="XQ778"/>
      <c r="XR778"/>
      <c r="XS778"/>
      <c r="XT778"/>
      <c r="XU778"/>
      <c r="XV778"/>
      <c r="XW778"/>
      <c r="XX778"/>
      <c r="XY778"/>
      <c r="XZ778"/>
      <c r="YA778"/>
      <c r="YB778"/>
      <c r="YC778"/>
      <c r="YD778"/>
      <c r="YE778"/>
      <c r="YF778"/>
      <c r="YG778"/>
      <c r="YH778"/>
      <c r="YI778"/>
      <c r="YJ778"/>
      <c r="YK778"/>
      <c r="YL778"/>
      <c r="YM778"/>
      <c r="YN778"/>
      <c r="YO778"/>
      <c r="YP778"/>
      <c r="YQ778"/>
      <c r="YR778"/>
      <c r="YS778"/>
      <c r="YT778"/>
      <c r="YU778"/>
      <c r="YV778"/>
      <c r="YW778"/>
      <c r="YX778"/>
      <c r="YY778"/>
      <c r="YZ778"/>
      <c r="ZA778"/>
      <c r="ZB778"/>
      <c r="ZC778"/>
      <c r="ZD778"/>
      <c r="ZE778"/>
      <c r="ZF778"/>
      <c r="ZG778"/>
      <c r="ZH778"/>
      <c r="ZI778"/>
      <c r="ZJ778"/>
      <c r="ZK778"/>
      <c r="ZL778"/>
      <c r="ZM778"/>
      <c r="ZN778"/>
      <c r="ZO778"/>
      <c r="ZP778"/>
      <c r="ZQ778"/>
      <c r="ZR778"/>
      <c r="ZS778"/>
      <c r="ZT778"/>
      <c r="ZU778"/>
      <c r="ZV778"/>
      <c r="ZW778"/>
      <c r="ZX778"/>
      <c r="ZY778"/>
      <c r="ZZ778"/>
      <c r="AAA778"/>
      <c r="AAB778"/>
      <c r="AAC778"/>
      <c r="AAD778"/>
      <c r="AAE778"/>
      <c r="AAF778"/>
      <c r="AAG778"/>
      <c r="AAH778"/>
      <c r="AAI778"/>
      <c r="AAJ778"/>
      <c r="AAK778"/>
      <c r="AAL778"/>
      <c r="AAM778"/>
      <c r="AAN778"/>
      <c r="AAO778"/>
      <c r="AAP778"/>
      <c r="AAQ778"/>
      <c r="AAR778"/>
      <c r="AAS778"/>
      <c r="AAT778"/>
      <c r="AAU778"/>
      <c r="AAV778"/>
      <c r="AAW778"/>
      <c r="AAX778"/>
      <c r="AAY778"/>
      <c r="AAZ778"/>
      <c r="ABA778"/>
      <c r="ABB778"/>
      <c r="ABC778"/>
      <c r="ABD778"/>
      <c r="ABE778"/>
      <c r="ABF778"/>
      <c r="ABG778"/>
      <c r="ABH778"/>
      <c r="ABI778"/>
      <c r="ABJ778"/>
      <c r="ABK778"/>
      <c r="ABL778"/>
      <c r="ABM778"/>
      <c r="ABN778"/>
      <c r="ABO778"/>
      <c r="ABP778"/>
      <c r="ABQ778"/>
      <c r="ABR778"/>
      <c r="ABS778"/>
      <c r="ABT778"/>
      <c r="ABU778"/>
      <c r="ABV778"/>
      <c r="ABW778"/>
      <c r="ABX778"/>
      <c r="ABY778"/>
      <c r="ABZ778"/>
      <c r="ACA778"/>
      <c r="ACB778"/>
      <c r="ACC778"/>
      <c r="ACD778"/>
      <c r="ACE778"/>
      <c r="ACF778"/>
      <c r="ACG778"/>
      <c r="ACH778"/>
      <c r="ACI778"/>
      <c r="ACJ778"/>
      <c r="ACK778"/>
      <c r="ACL778"/>
      <c r="ACM778"/>
      <c r="ACN778"/>
      <c r="ACO778"/>
      <c r="ACP778"/>
      <c r="ACQ778"/>
      <c r="ACR778"/>
      <c r="ACS778"/>
      <c r="ACT778"/>
      <c r="ACU778"/>
      <c r="ACV778"/>
      <c r="ACW778"/>
      <c r="ACX778"/>
      <c r="ACY778"/>
      <c r="ACZ778"/>
      <c r="ADA778"/>
      <c r="ADB778"/>
      <c r="ADC778"/>
      <c r="ADD778"/>
      <c r="ADE778"/>
      <c r="ADF778"/>
      <c r="ADG778"/>
      <c r="ADH778"/>
      <c r="ADI778"/>
      <c r="ADJ778"/>
      <c r="ADK778"/>
      <c r="ADL778"/>
      <c r="ADM778"/>
      <c r="ADN778"/>
      <c r="ADO778"/>
      <c r="ADP778"/>
      <c r="ADQ778"/>
      <c r="ADR778"/>
      <c r="ADS778"/>
      <c r="ADT778"/>
      <c r="ADU778"/>
      <c r="ADV778"/>
      <c r="ADW778"/>
      <c r="ADX778"/>
      <c r="ADY778"/>
      <c r="ADZ778"/>
      <c r="AEA778"/>
      <c r="AEB778"/>
      <c r="AEC778"/>
      <c r="AED778"/>
      <c r="AEE778"/>
      <c r="AEF778"/>
      <c r="AEG778"/>
      <c r="AEH778"/>
      <c r="AEI778"/>
      <c r="AEJ778"/>
      <c r="AEK778"/>
      <c r="AEL778"/>
      <c r="AEM778"/>
      <c r="AEN778"/>
      <c r="AEO778"/>
      <c r="AEP778"/>
      <c r="AEQ778"/>
      <c r="AER778"/>
      <c r="AES778"/>
      <c r="AET778"/>
      <c r="AEU778"/>
      <c r="AEV778"/>
      <c r="AEW778"/>
      <c r="AEX778"/>
      <c r="AEY778"/>
      <c r="AEZ778"/>
      <c r="AFA778"/>
      <c r="AFB778"/>
      <c r="AFC778"/>
      <c r="AFD778"/>
      <c r="AFE778"/>
      <c r="AFF778"/>
      <c r="AFG778"/>
      <c r="AFH778"/>
      <c r="AFI778"/>
      <c r="AFJ778"/>
      <c r="AFK778"/>
      <c r="AFL778"/>
      <c r="AFM778"/>
      <c r="AFN778"/>
      <c r="AFO778"/>
      <c r="AFP778"/>
      <c r="AFQ778"/>
      <c r="AFR778"/>
      <c r="AFS778"/>
      <c r="AFT778"/>
      <c r="AFU778"/>
      <c r="AFV778"/>
      <c r="AFW778"/>
      <c r="AFX778"/>
      <c r="AFY778"/>
      <c r="AFZ778"/>
      <c r="AGA778"/>
      <c r="AGB778"/>
      <c r="AGC778"/>
      <c r="AGD778"/>
      <c r="AGE778"/>
      <c r="AGF778"/>
      <c r="AGG778"/>
      <c r="AGH778"/>
      <c r="AGI778"/>
      <c r="AGJ778"/>
      <c r="AGK778"/>
      <c r="AGL778"/>
      <c r="AGM778"/>
      <c r="AGN778"/>
      <c r="AGO778"/>
      <c r="AGP778"/>
      <c r="AGQ778"/>
      <c r="AGR778"/>
      <c r="AGS778"/>
      <c r="AGT778"/>
      <c r="AGU778"/>
      <c r="AGV778"/>
      <c r="AGW778"/>
      <c r="AGX778"/>
      <c r="AGY778"/>
      <c r="AGZ778"/>
      <c r="AHA778"/>
      <c r="AHB778"/>
      <c r="AHC778"/>
      <c r="AHD778"/>
      <c r="AHE778"/>
      <c r="AHF778"/>
      <c r="AHG778"/>
      <c r="AHH778"/>
      <c r="AHI778"/>
      <c r="AHJ778"/>
      <c r="AHK778"/>
      <c r="AHL778"/>
      <c r="AHM778"/>
      <c r="AHN778"/>
      <c r="AHO778"/>
      <c r="AHP778"/>
      <c r="AHQ778"/>
      <c r="AHR778"/>
      <c r="AHS778"/>
      <c r="AHT778"/>
      <c r="AHU778"/>
      <c r="AHV778"/>
      <c r="AHW778"/>
      <c r="AHX778"/>
      <c r="AHY778"/>
      <c r="AHZ778"/>
      <c r="AIA778"/>
      <c r="AIB778"/>
      <c r="AIC778"/>
      <c r="AID778"/>
      <c r="AIE778"/>
      <c r="AIF778"/>
      <c r="AIG778"/>
      <c r="AIH778"/>
      <c r="AII778"/>
      <c r="AIJ778"/>
      <c r="AIK778"/>
      <c r="AIL778"/>
      <c r="AIM778"/>
      <c r="AIN778"/>
      <c r="AIO778"/>
      <c r="AIP778"/>
      <c r="AIQ778"/>
      <c r="AIR778"/>
      <c r="AIS778"/>
      <c r="AIT778"/>
      <c r="AIU778"/>
      <c r="AIV778"/>
      <c r="AIW778"/>
      <c r="AIX778"/>
      <c r="AIY778"/>
      <c r="AIZ778"/>
      <c r="AJA778"/>
      <c r="AJB778"/>
      <c r="AJC778"/>
      <c r="AJD778"/>
      <c r="AJE778"/>
      <c r="AJF778"/>
      <c r="AJG778"/>
      <c r="AJH778"/>
      <c r="AJI778"/>
      <c r="AJJ778"/>
      <c r="AJK778"/>
      <c r="AJL778"/>
      <c r="AJM778"/>
      <c r="AJN778"/>
      <c r="AJO778"/>
      <c r="AJP778"/>
      <c r="AJQ778"/>
      <c r="AJR778"/>
      <c r="AJS778"/>
      <c r="AJT778"/>
      <c r="AJU778"/>
      <c r="AJV778"/>
      <c r="AJW778"/>
      <c r="AJX778"/>
      <c r="AJY778"/>
      <c r="AJZ778"/>
      <c r="AKA778"/>
      <c r="AKB778"/>
      <c r="AKC778"/>
      <c r="AKD778"/>
      <c r="AKE778"/>
      <c r="AKF778"/>
      <c r="AKG778"/>
      <c r="AKH778"/>
      <c r="AKI778"/>
      <c r="AKJ778"/>
      <c r="AKK778"/>
      <c r="AKL778"/>
      <c r="AKM778"/>
      <c r="AKN778"/>
      <c r="AKO778"/>
      <c r="AKP778"/>
      <c r="AKQ778"/>
      <c r="AKR778"/>
      <c r="AKS778"/>
      <c r="AKT778"/>
      <c r="AKU778"/>
      <c r="AKV778"/>
      <c r="AKW778"/>
      <c r="AKX778"/>
      <c r="AKY778"/>
      <c r="AKZ778"/>
      <c r="ALA778"/>
      <c r="ALB778"/>
      <c r="ALC778"/>
      <c r="ALD778"/>
      <c r="ALE778"/>
      <c r="ALF778"/>
      <c r="ALG778"/>
      <c r="ALH778"/>
      <c r="ALI778"/>
      <c r="ALJ778"/>
      <c r="ALK778"/>
      <c r="ALL778"/>
      <c r="ALM778"/>
      <c r="ALN778"/>
      <c r="ALO778"/>
      <c r="ALP778"/>
      <c r="ALQ778"/>
      <c r="ALR778"/>
      <c r="ALS778"/>
      <c r="ALT778"/>
      <c r="ALU778"/>
      <c r="ALV778"/>
      <c r="ALW778"/>
      <c r="ALX778"/>
      <c r="ALY778"/>
      <c r="ALZ778"/>
      <c r="AMA778"/>
      <c r="AMB778"/>
      <c r="AMC778"/>
      <c r="AMD778"/>
      <c r="AME778"/>
      <c r="AMF778"/>
      <c r="AMG778"/>
      <c r="AMH778"/>
      <c r="AMI778"/>
      <c r="AMJ778"/>
    </row>
    <row r="779" spans="1:1024" ht="20" customHeight="1" x14ac:dyDescent="0.2">
      <c r="A779"/>
      <c r="B779"/>
      <c r="C779"/>
      <c r="D779"/>
      <c r="E779" s="2"/>
      <c r="F779" s="2"/>
      <c r="G779" s="271"/>
      <c r="H779" s="240"/>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c r="IW779"/>
      <c r="IX779"/>
      <c r="IY779"/>
      <c r="IZ779"/>
      <c r="JA779"/>
      <c r="JB779"/>
      <c r="JC779"/>
      <c r="JD779"/>
      <c r="JE779"/>
      <c r="JF779"/>
      <c r="JG779"/>
      <c r="JH779"/>
      <c r="JI779"/>
      <c r="JJ779"/>
      <c r="JK779"/>
      <c r="JL779"/>
      <c r="JM779"/>
      <c r="JN779"/>
      <c r="JO779"/>
      <c r="JP779"/>
      <c r="JQ779"/>
      <c r="JR779"/>
      <c r="JS779"/>
      <c r="JT779"/>
      <c r="JU779"/>
      <c r="JV779"/>
      <c r="JW779"/>
      <c r="JX779"/>
      <c r="JY779"/>
      <c r="JZ779"/>
      <c r="KA779"/>
      <c r="KB779"/>
      <c r="KC779"/>
      <c r="KD779"/>
      <c r="KE779"/>
      <c r="KF779"/>
      <c r="KG779"/>
      <c r="KH779"/>
      <c r="KI779"/>
      <c r="KJ779"/>
      <c r="KK779"/>
      <c r="KL779"/>
      <c r="KM779"/>
      <c r="KN779"/>
      <c r="KO779"/>
      <c r="KP779"/>
      <c r="KQ779"/>
      <c r="KR779"/>
      <c r="KS779"/>
      <c r="KT779"/>
      <c r="KU779"/>
      <c r="KV779"/>
      <c r="KW779"/>
      <c r="KX779"/>
      <c r="KY779"/>
      <c r="KZ779"/>
      <c r="LA779"/>
      <c r="LB779"/>
      <c r="LC779"/>
      <c r="LD779"/>
      <c r="LE779"/>
      <c r="LF779"/>
      <c r="LG779"/>
      <c r="LH779"/>
      <c r="LI779"/>
      <c r="LJ779"/>
      <c r="LK779"/>
      <c r="LL779"/>
      <c r="LM779"/>
      <c r="LN779"/>
      <c r="LO779"/>
      <c r="LP779"/>
      <c r="LQ779"/>
      <c r="LR779"/>
      <c r="LS779"/>
      <c r="LT779"/>
      <c r="LU779"/>
      <c r="LV779"/>
      <c r="LW779"/>
      <c r="LX779"/>
      <c r="LY779"/>
      <c r="LZ779"/>
      <c r="MA779"/>
      <c r="MB779"/>
      <c r="MC779"/>
      <c r="MD779"/>
      <c r="ME779"/>
      <c r="MF779"/>
      <c r="MG779"/>
      <c r="MH779"/>
      <c r="MI779"/>
      <c r="MJ779"/>
      <c r="MK779"/>
      <c r="ML779"/>
      <c r="MM779"/>
      <c r="MN779"/>
      <c r="MO779"/>
      <c r="MP779"/>
      <c r="MQ779"/>
      <c r="MR779"/>
      <c r="MS779"/>
      <c r="MT779"/>
      <c r="MU779"/>
      <c r="MV779"/>
      <c r="MW779"/>
      <c r="MX779"/>
      <c r="MY779"/>
      <c r="MZ779"/>
      <c r="NA779"/>
      <c r="NB779"/>
      <c r="NC779"/>
      <c r="ND779"/>
      <c r="NE779"/>
      <c r="NF779"/>
      <c r="NG779"/>
      <c r="NH779"/>
      <c r="NI779"/>
      <c r="NJ779"/>
      <c r="NK779"/>
      <c r="NL779"/>
      <c r="NM779"/>
      <c r="NN779"/>
      <c r="NO779"/>
      <c r="NP779"/>
      <c r="NQ779"/>
      <c r="NR779"/>
      <c r="NS779"/>
      <c r="NT779"/>
      <c r="NU779"/>
      <c r="NV779"/>
      <c r="NW779"/>
      <c r="NX779"/>
      <c r="NY779"/>
      <c r="NZ779"/>
      <c r="OA779"/>
      <c r="OB779"/>
      <c r="OC779"/>
      <c r="OD779"/>
      <c r="OE779"/>
      <c r="OF779"/>
      <c r="OG779"/>
      <c r="OH779"/>
      <c r="OI779"/>
      <c r="OJ779"/>
      <c r="OK779"/>
      <c r="OL779"/>
      <c r="OM779"/>
      <c r="ON779"/>
      <c r="OO779"/>
      <c r="OP779"/>
      <c r="OQ779"/>
      <c r="OR779"/>
      <c r="OS779"/>
      <c r="OT779"/>
      <c r="OU779"/>
      <c r="OV779"/>
      <c r="OW779"/>
      <c r="OX779"/>
      <c r="OY779"/>
      <c r="OZ779"/>
      <c r="PA779"/>
      <c r="PB779"/>
      <c r="PC779"/>
      <c r="PD779"/>
      <c r="PE779"/>
      <c r="PF779"/>
      <c r="PG779"/>
      <c r="PH779"/>
      <c r="PI779"/>
      <c r="PJ779"/>
      <c r="PK779"/>
      <c r="PL779"/>
      <c r="PM779"/>
      <c r="PN779"/>
      <c r="PO779"/>
      <c r="PP779"/>
      <c r="PQ779"/>
      <c r="PR779"/>
      <c r="PS779"/>
      <c r="PT779"/>
      <c r="PU779"/>
      <c r="PV779"/>
      <c r="PW779"/>
      <c r="PX779"/>
      <c r="PY779"/>
      <c r="PZ779"/>
      <c r="QA779"/>
      <c r="QB779"/>
      <c r="QC779"/>
      <c r="QD779"/>
      <c r="QE779"/>
      <c r="QF779"/>
      <c r="QG779"/>
      <c r="QH779"/>
      <c r="QI779"/>
      <c r="QJ779"/>
      <c r="QK779"/>
      <c r="QL779"/>
      <c r="QM779"/>
      <c r="QN779"/>
      <c r="QO779"/>
      <c r="QP779"/>
      <c r="QQ779"/>
      <c r="QR779"/>
      <c r="QS779"/>
      <c r="QT779"/>
      <c r="QU779"/>
      <c r="QV779"/>
      <c r="QW779"/>
      <c r="QX779"/>
      <c r="QY779"/>
      <c r="QZ779"/>
      <c r="RA779"/>
      <c r="RB779"/>
      <c r="RC779"/>
      <c r="RD779"/>
      <c r="RE779"/>
      <c r="RF779"/>
      <c r="RG779"/>
      <c r="RH779"/>
      <c r="RI779"/>
      <c r="RJ779"/>
      <c r="RK779"/>
      <c r="RL779"/>
      <c r="RM779"/>
      <c r="RN779"/>
      <c r="RO779"/>
      <c r="RP779"/>
      <c r="RQ779"/>
      <c r="RR779"/>
      <c r="RS779"/>
      <c r="RT779"/>
      <c r="RU779"/>
      <c r="RV779"/>
      <c r="RW779"/>
      <c r="RX779"/>
      <c r="RY779"/>
      <c r="RZ779"/>
      <c r="SA779"/>
      <c r="SB779"/>
      <c r="SC779"/>
      <c r="SD779"/>
      <c r="SE779"/>
      <c r="SF779"/>
      <c r="SG779"/>
      <c r="SH779"/>
      <c r="SI779"/>
      <c r="SJ779"/>
      <c r="SK779"/>
      <c r="SL779"/>
      <c r="SM779"/>
      <c r="SN779"/>
      <c r="SO779"/>
      <c r="SP779"/>
      <c r="SQ779"/>
      <c r="SR779"/>
      <c r="SS779"/>
      <c r="ST779"/>
      <c r="SU779"/>
      <c r="SV779"/>
      <c r="SW779"/>
      <c r="SX779"/>
      <c r="SY779"/>
      <c r="SZ779"/>
      <c r="TA779"/>
      <c r="TB779"/>
      <c r="TC779"/>
      <c r="TD779"/>
      <c r="TE779"/>
      <c r="TF779"/>
      <c r="TG779"/>
      <c r="TH779"/>
      <c r="TI779"/>
      <c r="TJ779"/>
      <c r="TK779"/>
      <c r="TL779"/>
      <c r="TM779"/>
      <c r="TN779"/>
      <c r="TO779"/>
      <c r="TP779"/>
      <c r="TQ779"/>
      <c r="TR779"/>
      <c r="TS779"/>
      <c r="TT779"/>
      <c r="TU779"/>
      <c r="TV779"/>
      <c r="TW779"/>
      <c r="TX779"/>
      <c r="TY779"/>
      <c r="TZ779"/>
      <c r="UA779"/>
      <c r="UB779"/>
      <c r="UC779"/>
      <c r="UD779"/>
      <c r="UE779"/>
      <c r="UF779"/>
      <c r="UG779"/>
      <c r="UH779"/>
      <c r="UI779"/>
      <c r="UJ779"/>
      <c r="UK779"/>
      <c r="UL779"/>
      <c r="UM779"/>
      <c r="UN779"/>
      <c r="UO779"/>
      <c r="UP779"/>
      <c r="UQ779"/>
      <c r="UR779"/>
      <c r="US779"/>
      <c r="UT779"/>
      <c r="UU779"/>
      <c r="UV779"/>
      <c r="UW779"/>
      <c r="UX779"/>
      <c r="UY779"/>
      <c r="UZ779"/>
      <c r="VA779"/>
      <c r="VB779"/>
      <c r="VC779"/>
      <c r="VD779"/>
      <c r="VE779"/>
      <c r="VF779"/>
      <c r="VG779"/>
      <c r="VH779"/>
      <c r="VI779"/>
      <c r="VJ779"/>
      <c r="VK779"/>
      <c r="VL779"/>
      <c r="VM779"/>
      <c r="VN779"/>
      <c r="VO779"/>
      <c r="VP779"/>
      <c r="VQ779"/>
      <c r="VR779"/>
      <c r="VS779"/>
      <c r="VT779"/>
      <c r="VU779"/>
      <c r="VV779"/>
      <c r="VW779"/>
      <c r="VX779"/>
      <c r="VY779"/>
      <c r="VZ779"/>
      <c r="WA779"/>
      <c r="WB779"/>
      <c r="WC779"/>
      <c r="WD779"/>
      <c r="WE779"/>
      <c r="WF779"/>
      <c r="WG779"/>
      <c r="WH779"/>
      <c r="WI779"/>
      <c r="WJ779"/>
      <c r="WK779"/>
      <c r="WL779"/>
      <c r="WM779"/>
      <c r="WN779"/>
      <c r="WO779"/>
      <c r="WP779"/>
      <c r="WQ779"/>
      <c r="WR779"/>
      <c r="WS779"/>
      <c r="WT779"/>
      <c r="WU779"/>
      <c r="WV779"/>
      <c r="WW779"/>
      <c r="WX779"/>
      <c r="WY779"/>
      <c r="WZ779"/>
      <c r="XA779"/>
      <c r="XB779"/>
      <c r="XC779"/>
      <c r="XD779"/>
      <c r="XE779"/>
      <c r="XF779"/>
      <c r="XG779"/>
      <c r="XH779"/>
      <c r="XI779"/>
      <c r="XJ779"/>
      <c r="XK779"/>
      <c r="XL779"/>
      <c r="XM779"/>
      <c r="XN779"/>
      <c r="XO779"/>
      <c r="XP779"/>
      <c r="XQ779"/>
      <c r="XR779"/>
      <c r="XS779"/>
      <c r="XT779"/>
      <c r="XU779"/>
      <c r="XV779"/>
      <c r="XW779"/>
      <c r="XX779"/>
      <c r="XY779"/>
      <c r="XZ779"/>
      <c r="YA779"/>
      <c r="YB779"/>
      <c r="YC779"/>
      <c r="YD779"/>
      <c r="YE779"/>
      <c r="YF779"/>
      <c r="YG779"/>
      <c r="YH779"/>
      <c r="YI779"/>
      <c r="YJ779"/>
      <c r="YK779"/>
      <c r="YL779"/>
      <c r="YM779"/>
      <c r="YN779"/>
      <c r="YO779"/>
      <c r="YP779"/>
      <c r="YQ779"/>
      <c r="YR779"/>
      <c r="YS779"/>
      <c r="YT779"/>
      <c r="YU779"/>
      <c r="YV779"/>
      <c r="YW779"/>
      <c r="YX779"/>
      <c r="YY779"/>
      <c r="YZ779"/>
      <c r="ZA779"/>
      <c r="ZB779"/>
      <c r="ZC779"/>
      <c r="ZD779"/>
      <c r="ZE779"/>
      <c r="ZF779"/>
      <c r="ZG779"/>
      <c r="ZH779"/>
      <c r="ZI779"/>
      <c r="ZJ779"/>
      <c r="ZK779"/>
      <c r="ZL779"/>
      <c r="ZM779"/>
      <c r="ZN779"/>
      <c r="ZO779"/>
      <c r="ZP779"/>
      <c r="ZQ779"/>
      <c r="ZR779"/>
      <c r="ZS779"/>
      <c r="ZT779"/>
      <c r="ZU779"/>
      <c r="ZV779"/>
      <c r="ZW779"/>
      <c r="ZX779"/>
      <c r="ZY779"/>
      <c r="ZZ779"/>
      <c r="AAA779"/>
      <c r="AAB779"/>
      <c r="AAC779"/>
      <c r="AAD779"/>
      <c r="AAE779"/>
      <c r="AAF779"/>
      <c r="AAG779"/>
      <c r="AAH779"/>
      <c r="AAI779"/>
      <c r="AAJ779"/>
      <c r="AAK779"/>
      <c r="AAL779"/>
      <c r="AAM779"/>
      <c r="AAN779"/>
      <c r="AAO779"/>
      <c r="AAP779"/>
      <c r="AAQ779"/>
      <c r="AAR779"/>
      <c r="AAS779"/>
      <c r="AAT779"/>
      <c r="AAU779"/>
      <c r="AAV779"/>
      <c r="AAW779"/>
      <c r="AAX779"/>
      <c r="AAY779"/>
      <c r="AAZ779"/>
      <c r="ABA779"/>
      <c r="ABB779"/>
      <c r="ABC779"/>
      <c r="ABD779"/>
      <c r="ABE779"/>
      <c r="ABF779"/>
      <c r="ABG779"/>
      <c r="ABH779"/>
      <c r="ABI779"/>
      <c r="ABJ779"/>
      <c r="ABK779"/>
      <c r="ABL779"/>
      <c r="ABM779"/>
      <c r="ABN779"/>
      <c r="ABO779"/>
      <c r="ABP779"/>
      <c r="ABQ779"/>
      <c r="ABR779"/>
      <c r="ABS779"/>
      <c r="ABT779"/>
      <c r="ABU779"/>
      <c r="ABV779"/>
      <c r="ABW779"/>
      <c r="ABX779"/>
      <c r="ABY779"/>
      <c r="ABZ779"/>
      <c r="ACA779"/>
      <c r="ACB779"/>
      <c r="ACC779"/>
      <c r="ACD779"/>
      <c r="ACE779"/>
      <c r="ACF779"/>
      <c r="ACG779"/>
      <c r="ACH779"/>
      <c r="ACI779"/>
      <c r="ACJ779"/>
      <c r="ACK779"/>
      <c r="ACL779"/>
      <c r="ACM779"/>
      <c r="ACN779"/>
      <c r="ACO779"/>
      <c r="ACP779"/>
      <c r="ACQ779"/>
      <c r="ACR779"/>
      <c r="ACS779"/>
      <c r="ACT779"/>
      <c r="ACU779"/>
      <c r="ACV779"/>
      <c r="ACW779"/>
      <c r="ACX779"/>
      <c r="ACY779"/>
      <c r="ACZ779"/>
      <c r="ADA779"/>
      <c r="ADB779"/>
      <c r="ADC779"/>
      <c r="ADD779"/>
      <c r="ADE779"/>
      <c r="ADF779"/>
      <c r="ADG779"/>
      <c r="ADH779"/>
      <c r="ADI779"/>
      <c r="ADJ779"/>
      <c r="ADK779"/>
      <c r="ADL779"/>
      <c r="ADM779"/>
      <c r="ADN779"/>
      <c r="ADO779"/>
      <c r="ADP779"/>
      <c r="ADQ779"/>
      <c r="ADR779"/>
      <c r="ADS779"/>
      <c r="ADT779"/>
      <c r="ADU779"/>
      <c r="ADV779"/>
      <c r="ADW779"/>
      <c r="ADX779"/>
      <c r="ADY779"/>
      <c r="ADZ779"/>
      <c r="AEA779"/>
      <c r="AEB779"/>
      <c r="AEC779"/>
      <c r="AED779"/>
      <c r="AEE779"/>
      <c r="AEF779"/>
      <c r="AEG779"/>
      <c r="AEH779"/>
      <c r="AEI779"/>
      <c r="AEJ779"/>
      <c r="AEK779"/>
      <c r="AEL779"/>
      <c r="AEM779"/>
      <c r="AEN779"/>
      <c r="AEO779"/>
      <c r="AEP779"/>
      <c r="AEQ779"/>
      <c r="AER779"/>
      <c r="AES779"/>
      <c r="AET779"/>
      <c r="AEU779"/>
      <c r="AEV779"/>
      <c r="AEW779"/>
      <c r="AEX779"/>
      <c r="AEY779"/>
      <c r="AEZ779"/>
      <c r="AFA779"/>
      <c r="AFB779"/>
      <c r="AFC779"/>
      <c r="AFD779"/>
      <c r="AFE779"/>
      <c r="AFF779"/>
      <c r="AFG779"/>
      <c r="AFH779"/>
      <c r="AFI779"/>
      <c r="AFJ779"/>
      <c r="AFK779"/>
      <c r="AFL779"/>
      <c r="AFM779"/>
      <c r="AFN779"/>
      <c r="AFO779"/>
      <c r="AFP779"/>
      <c r="AFQ779"/>
      <c r="AFR779"/>
      <c r="AFS779"/>
      <c r="AFT779"/>
      <c r="AFU779"/>
      <c r="AFV779"/>
      <c r="AFW779"/>
      <c r="AFX779"/>
      <c r="AFY779"/>
      <c r="AFZ779"/>
      <c r="AGA779"/>
      <c r="AGB779"/>
      <c r="AGC779"/>
      <c r="AGD779"/>
      <c r="AGE779"/>
      <c r="AGF779"/>
      <c r="AGG779"/>
      <c r="AGH779"/>
      <c r="AGI779"/>
      <c r="AGJ779"/>
      <c r="AGK779"/>
      <c r="AGL779"/>
      <c r="AGM779"/>
      <c r="AGN779"/>
      <c r="AGO779"/>
      <c r="AGP779"/>
      <c r="AGQ779"/>
      <c r="AGR779"/>
      <c r="AGS779"/>
      <c r="AGT779"/>
      <c r="AGU779"/>
      <c r="AGV779"/>
      <c r="AGW779"/>
      <c r="AGX779"/>
      <c r="AGY779"/>
      <c r="AGZ779"/>
      <c r="AHA779"/>
      <c r="AHB779"/>
      <c r="AHC779"/>
      <c r="AHD779"/>
      <c r="AHE779"/>
      <c r="AHF779"/>
      <c r="AHG779"/>
      <c r="AHH779"/>
      <c r="AHI779"/>
      <c r="AHJ779"/>
      <c r="AHK779"/>
      <c r="AHL779"/>
      <c r="AHM779"/>
      <c r="AHN779"/>
      <c r="AHO779"/>
      <c r="AHP779"/>
      <c r="AHQ779"/>
      <c r="AHR779"/>
      <c r="AHS779"/>
      <c r="AHT779"/>
      <c r="AHU779"/>
      <c r="AHV779"/>
      <c r="AHW779"/>
      <c r="AHX779"/>
      <c r="AHY779"/>
      <c r="AHZ779"/>
      <c r="AIA779"/>
      <c r="AIB779"/>
      <c r="AIC779"/>
      <c r="AID779"/>
      <c r="AIE779"/>
      <c r="AIF779"/>
      <c r="AIG779"/>
      <c r="AIH779"/>
      <c r="AII779"/>
      <c r="AIJ779"/>
      <c r="AIK779"/>
      <c r="AIL779"/>
      <c r="AIM779"/>
      <c r="AIN779"/>
      <c r="AIO779"/>
      <c r="AIP779"/>
      <c r="AIQ779"/>
      <c r="AIR779"/>
      <c r="AIS779"/>
      <c r="AIT779"/>
      <c r="AIU779"/>
      <c r="AIV779"/>
      <c r="AIW779"/>
      <c r="AIX779"/>
      <c r="AIY779"/>
      <c r="AIZ779"/>
      <c r="AJA779"/>
      <c r="AJB779"/>
      <c r="AJC779"/>
      <c r="AJD779"/>
      <c r="AJE779"/>
      <c r="AJF779"/>
      <c r="AJG779"/>
      <c r="AJH779"/>
      <c r="AJI779"/>
      <c r="AJJ779"/>
      <c r="AJK779"/>
      <c r="AJL779"/>
      <c r="AJM779"/>
      <c r="AJN779"/>
      <c r="AJO779"/>
      <c r="AJP779"/>
      <c r="AJQ779"/>
      <c r="AJR779"/>
      <c r="AJS779"/>
      <c r="AJT779"/>
      <c r="AJU779"/>
      <c r="AJV779"/>
      <c r="AJW779"/>
      <c r="AJX779"/>
      <c r="AJY779"/>
      <c r="AJZ779"/>
      <c r="AKA779"/>
      <c r="AKB779"/>
      <c r="AKC779"/>
      <c r="AKD779"/>
      <c r="AKE779"/>
      <c r="AKF779"/>
      <c r="AKG779"/>
      <c r="AKH779"/>
      <c r="AKI779"/>
      <c r="AKJ779"/>
      <c r="AKK779"/>
      <c r="AKL779"/>
      <c r="AKM779"/>
      <c r="AKN779"/>
      <c r="AKO779"/>
      <c r="AKP779"/>
      <c r="AKQ779"/>
      <c r="AKR779"/>
      <c r="AKS779"/>
      <c r="AKT779"/>
      <c r="AKU779"/>
      <c r="AKV779"/>
      <c r="AKW779"/>
      <c r="AKX779"/>
      <c r="AKY779"/>
      <c r="AKZ779"/>
      <c r="ALA779"/>
      <c r="ALB779"/>
      <c r="ALC779"/>
      <c r="ALD779"/>
      <c r="ALE779"/>
      <c r="ALF779"/>
      <c r="ALG779"/>
      <c r="ALH779"/>
      <c r="ALI779"/>
      <c r="ALJ779"/>
      <c r="ALK779"/>
      <c r="ALL779"/>
      <c r="ALM779"/>
      <c r="ALN779"/>
      <c r="ALO779"/>
      <c r="ALP779"/>
      <c r="ALQ779"/>
      <c r="ALR779"/>
      <c r="ALS779"/>
      <c r="ALT779"/>
      <c r="ALU779"/>
      <c r="ALV779"/>
      <c r="ALW779"/>
      <c r="ALX779"/>
      <c r="ALY779"/>
      <c r="ALZ779"/>
      <c r="AMA779"/>
      <c r="AMB779"/>
      <c r="AMC779"/>
      <c r="AMD779"/>
      <c r="AME779"/>
      <c r="AMF779"/>
      <c r="AMG779"/>
      <c r="AMH779"/>
      <c r="AMI779"/>
      <c r="AMJ779"/>
    </row>
    <row r="780" spans="1:1024" ht="20" customHeight="1" x14ac:dyDescent="0.2">
      <c r="A780"/>
      <c r="B780"/>
      <c r="C780"/>
      <c r="D780"/>
      <c r="E780" s="2"/>
      <c r="F780" s="2"/>
      <c r="G780" s="271"/>
      <c r="H780" s="24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c r="IW780"/>
      <c r="IX780"/>
      <c r="IY780"/>
      <c r="IZ780"/>
      <c r="JA780"/>
      <c r="JB780"/>
      <c r="JC780"/>
      <c r="JD780"/>
      <c r="JE780"/>
      <c r="JF780"/>
      <c r="JG780"/>
      <c r="JH780"/>
      <c r="JI780"/>
      <c r="JJ780"/>
      <c r="JK780"/>
      <c r="JL780"/>
      <c r="JM780"/>
      <c r="JN780"/>
      <c r="JO780"/>
      <c r="JP780"/>
      <c r="JQ780"/>
      <c r="JR780"/>
      <c r="JS780"/>
      <c r="JT780"/>
      <c r="JU780"/>
      <c r="JV780"/>
      <c r="JW780"/>
      <c r="JX780"/>
      <c r="JY780"/>
      <c r="JZ780"/>
      <c r="KA780"/>
      <c r="KB780"/>
      <c r="KC780"/>
      <c r="KD780"/>
      <c r="KE780"/>
      <c r="KF780"/>
      <c r="KG780"/>
      <c r="KH780"/>
      <c r="KI780"/>
      <c r="KJ780"/>
      <c r="KK780"/>
      <c r="KL780"/>
      <c r="KM780"/>
      <c r="KN780"/>
      <c r="KO780"/>
      <c r="KP780"/>
      <c r="KQ780"/>
      <c r="KR780"/>
      <c r="KS780"/>
      <c r="KT780"/>
      <c r="KU780"/>
      <c r="KV780"/>
      <c r="KW780"/>
      <c r="KX780"/>
      <c r="KY780"/>
      <c r="KZ780"/>
      <c r="LA780"/>
      <c r="LB780"/>
      <c r="LC780"/>
      <c r="LD780"/>
      <c r="LE780"/>
      <c r="LF780"/>
      <c r="LG780"/>
      <c r="LH780"/>
      <c r="LI780"/>
      <c r="LJ780"/>
      <c r="LK780"/>
      <c r="LL780"/>
      <c r="LM780"/>
      <c r="LN780"/>
      <c r="LO780"/>
      <c r="LP780"/>
      <c r="LQ780"/>
      <c r="LR780"/>
      <c r="LS780"/>
      <c r="LT780"/>
      <c r="LU780"/>
      <c r="LV780"/>
      <c r="LW780"/>
      <c r="LX780"/>
      <c r="LY780"/>
      <c r="LZ780"/>
      <c r="MA780"/>
      <c r="MB780"/>
      <c r="MC780"/>
      <c r="MD780"/>
      <c r="ME780"/>
      <c r="MF780"/>
      <c r="MG780"/>
      <c r="MH780"/>
      <c r="MI780"/>
      <c r="MJ780"/>
      <c r="MK780"/>
      <c r="ML780"/>
      <c r="MM780"/>
      <c r="MN780"/>
      <c r="MO780"/>
      <c r="MP780"/>
      <c r="MQ780"/>
      <c r="MR780"/>
      <c r="MS780"/>
      <c r="MT780"/>
      <c r="MU780"/>
      <c r="MV780"/>
      <c r="MW780"/>
      <c r="MX780"/>
      <c r="MY780"/>
      <c r="MZ780"/>
      <c r="NA780"/>
      <c r="NB780"/>
      <c r="NC780"/>
      <c r="ND780"/>
      <c r="NE780"/>
      <c r="NF780"/>
      <c r="NG780"/>
      <c r="NH780"/>
      <c r="NI780"/>
      <c r="NJ780"/>
      <c r="NK780"/>
      <c r="NL780"/>
      <c r="NM780"/>
      <c r="NN780"/>
      <c r="NO780"/>
      <c r="NP780"/>
      <c r="NQ780"/>
      <c r="NR780"/>
      <c r="NS780"/>
      <c r="NT780"/>
      <c r="NU780"/>
      <c r="NV780"/>
      <c r="NW780"/>
      <c r="NX780"/>
      <c r="NY780"/>
      <c r="NZ780"/>
      <c r="OA780"/>
      <c r="OB780"/>
      <c r="OC780"/>
      <c r="OD780"/>
      <c r="OE780"/>
      <c r="OF780"/>
      <c r="OG780"/>
      <c r="OH780"/>
      <c r="OI780"/>
      <c r="OJ780"/>
      <c r="OK780"/>
      <c r="OL780"/>
      <c r="OM780"/>
      <c r="ON780"/>
      <c r="OO780"/>
      <c r="OP780"/>
      <c r="OQ780"/>
      <c r="OR780"/>
      <c r="OS780"/>
      <c r="OT780"/>
      <c r="OU780"/>
      <c r="OV780"/>
      <c r="OW780"/>
      <c r="OX780"/>
      <c r="OY780"/>
      <c r="OZ780"/>
      <c r="PA780"/>
      <c r="PB780"/>
      <c r="PC780"/>
      <c r="PD780"/>
      <c r="PE780"/>
      <c r="PF780"/>
      <c r="PG780"/>
      <c r="PH780"/>
      <c r="PI780"/>
      <c r="PJ780"/>
      <c r="PK780"/>
      <c r="PL780"/>
      <c r="PM780"/>
      <c r="PN780"/>
      <c r="PO780"/>
      <c r="PP780"/>
      <c r="PQ780"/>
      <c r="PR780"/>
      <c r="PS780"/>
      <c r="PT780"/>
      <c r="PU780"/>
      <c r="PV780"/>
      <c r="PW780"/>
      <c r="PX780"/>
      <c r="PY780"/>
      <c r="PZ780"/>
      <c r="QA780"/>
      <c r="QB780"/>
      <c r="QC780"/>
      <c r="QD780"/>
      <c r="QE780"/>
      <c r="QF780"/>
      <c r="QG780"/>
      <c r="QH780"/>
      <c r="QI780"/>
      <c r="QJ780"/>
      <c r="QK780"/>
      <c r="QL780"/>
      <c r="QM780"/>
      <c r="QN780"/>
      <c r="QO780"/>
      <c r="QP780"/>
      <c r="QQ780"/>
      <c r="QR780"/>
      <c r="QS780"/>
      <c r="QT780"/>
      <c r="QU780"/>
      <c r="QV780"/>
      <c r="QW780"/>
      <c r="QX780"/>
      <c r="QY780"/>
      <c r="QZ780"/>
      <c r="RA780"/>
      <c r="RB780"/>
      <c r="RC780"/>
      <c r="RD780"/>
      <c r="RE780"/>
      <c r="RF780"/>
      <c r="RG780"/>
      <c r="RH780"/>
      <c r="RI780"/>
      <c r="RJ780"/>
      <c r="RK780"/>
      <c r="RL780"/>
      <c r="RM780"/>
      <c r="RN780"/>
      <c r="RO780"/>
      <c r="RP780"/>
      <c r="RQ780"/>
      <c r="RR780"/>
      <c r="RS780"/>
      <c r="RT780"/>
      <c r="RU780"/>
      <c r="RV780"/>
      <c r="RW780"/>
      <c r="RX780"/>
      <c r="RY780"/>
      <c r="RZ780"/>
      <c r="SA780"/>
      <c r="SB780"/>
      <c r="SC780"/>
      <c r="SD780"/>
      <c r="SE780"/>
      <c r="SF780"/>
      <c r="SG780"/>
      <c r="SH780"/>
      <c r="SI780"/>
      <c r="SJ780"/>
      <c r="SK780"/>
      <c r="SL780"/>
      <c r="SM780"/>
      <c r="SN780"/>
      <c r="SO780"/>
      <c r="SP780"/>
      <c r="SQ780"/>
      <c r="SR780"/>
      <c r="SS780"/>
      <c r="ST780"/>
      <c r="SU780"/>
      <c r="SV780"/>
      <c r="SW780"/>
      <c r="SX780"/>
      <c r="SY780"/>
      <c r="SZ780"/>
      <c r="TA780"/>
      <c r="TB780"/>
      <c r="TC780"/>
      <c r="TD780"/>
      <c r="TE780"/>
      <c r="TF780"/>
      <c r="TG780"/>
      <c r="TH780"/>
      <c r="TI780"/>
      <c r="TJ780"/>
      <c r="TK780"/>
      <c r="TL780"/>
      <c r="TM780"/>
      <c r="TN780"/>
      <c r="TO780"/>
      <c r="TP780"/>
      <c r="TQ780"/>
      <c r="TR780"/>
      <c r="TS780"/>
      <c r="TT780"/>
      <c r="TU780"/>
      <c r="TV780"/>
      <c r="TW780"/>
      <c r="TX780"/>
      <c r="TY780"/>
      <c r="TZ780"/>
      <c r="UA780"/>
      <c r="UB780"/>
      <c r="UC780"/>
      <c r="UD780"/>
      <c r="UE780"/>
      <c r="UF780"/>
      <c r="UG780"/>
      <c r="UH780"/>
      <c r="UI780"/>
      <c r="UJ780"/>
      <c r="UK780"/>
      <c r="UL780"/>
      <c r="UM780"/>
      <c r="UN780"/>
      <c r="UO780"/>
      <c r="UP780"/>
      <c r="UQ780"/>
      <c r="UR780"/>
      <c r="US780"/>
      <c r="UT780"/>
      <c r="UU780"/>
      <c r="UV780"/>
      <c r="UW780"/>
      <c r="UX780"/>
      <c r="UY780"/>
      <c r="UZ780"/>
      <c r="VA780"/>
      <c r="VB780"/>
      <c r="VC780"/>
      <c r="VD780"/>
      <c r="VE780"/>
      <c r="VF780"/>
      <c r="VG780"/>
      <c r="VH780"/>
      <c r="VI780"/>
      <c r="VJ780"/>
      <c r="VK780"/>
      <c r="VL780"/>
      <c r="VM780"/>
      <c r="VN780"/>
      <c r="VO780"/>
      <c r="VP780"/>
      <c r="VQ780"/>
      <c r="VR780"/>
      <c r="VS780"/>
      <c r="VT780"/>
      <c r="VU780"/>
      <c r="VV780"/>
      <c r="VW780"/>
      <c r="VX780"/>
      <c r="VY780"/>
      <c r="VZ780"/>
      <c r="WA780"/>
      <c r="WB780"/>
      <c r="WC780"/>
      <c r="WD780"/>
      <c r="WE780"/>
      <c r="WF780"/>
      <c r="WG780"/>
      <c r="WH780"/>
      <c r="WI780"/>
      <c r="WJ780"/>
      <c r="WK780"/>
      <c r="WL780"/>
      <c r="WM780"/>
      <c r="WN780"/>
      <c r="WO780"/>
      <c r="WP780"/>
      <c r="WQ780"/>
      <c r="WR780"/>
      <c r="WS780"/>
      <c r="WT780"/>
      <c r="WU780"/>
      <c r="WV780"/>
      <c r="WW780"/>
      <c r="WX780"/>
      <c r="WY780"/>
      <c r="WZ780"/>
      <c r="XA780"/>
      <c r="XB780"/>
      <c r="XC780"/>
      <c r="XD780"/>
      <c r="XE780"/>
      <c r="XF780"/>
      <c r="XG780"/>
      <c r="XH780"/>
      <c r="XI780"/>
      <c r="XJ780"/>
      <c r="XK780"/>
      <c r="XL780"/>
      <c r="XM780"/>
      <c r="XN780"/>
      <c r="XO780"/>
      <c r="XP780"/>
      <c r="XQ780"/>
      <c r="XR780"/>
      <c r="XS780"/>
      <c r="XT780"/>
      <c r="XU780"/>
      <c r="XV780"/>
      <c r="XW780"/>
      <c r="XX780"/>
      <c r="XY780"/>
      <c r="XZ780"/>
      <c r="YA780"/>
      <c r="YB780"/>
      <c r="YC780"/>
      <c r="YD780"/>
      <c r="YE780"/>
      <c r="YF780"/>
      <c r="YG780"/>
      <c r="YH780"/>
      <c r="YI780"/>
      <c r="YJ780"/>
      <c r="YK780"/>
      <c r="YL780"/>
      <c r="YM780"/>
      <c r="YN780"/>
      <c r="YO780"/>
      <c r="YP780"/>
      <c r="YQ780"/>
      <c r="YR780"/>
      <c r="YS780"/>
      <c r="YT780"/>
      <c r="YU780"/>
      <c r="YV780"/>
      <c r="YW780"/>
      <c r="YX780"/>
      <c r="YY780"/>
      <c r="YZ780"/>
      <c r="ZA780"/>
      <c r="ZB780"/>
      <c r="ZC780"/>
      <c r="ZD780"/>
      <c r="ZE780"/>
      <c r="ZF780"/>
      <c r="ZG780"/>
      <c r="ZH780"/>
      <c r="ZI780"/>
      <c r="ZJ780"/>
      <c r="ZK780"/>
      <c r="ZL780"/>
      <c r="ZM780"/>
      <c r="ZN780"/>
      <c r="ZO780"/>
      <c r="ZP780"/>
      <c r="ZQ780"/>
      <c r="ZR780"/>
      <c r="ZS780"/>
      <c r="ZT780"/>
      <c r="ZU780"/>
      <c r="ZV780"/>
      <c r="ZW780"/>
      <c r="ZX780"/>
      <c r="ZY780"/>
      <c r="ZZ780"/>
      <c r="AAA780"/>
      <c r="AAB780"/>
      <c r="AAC780"/>
      <c r="AAD780"/>
      <c r="AAE780"/>
      <c r="AAF780"/>
      <c r="AAG780"/>
      <c r="AAH780"/>
      <c r="AAI780"/>
      <c r="AAJ780"/>
      <c r="AAK780"/>
      <c r="AAL780"/>
      <c r="AAM780"/>
      <c r="AAN780"/>
      <c r="AAO780"/>
      <c r="AAP780"/>
      <c r="AAQ780"/>
      <c r="AAR780"/>
      <c r="AAS780"/>
      <c r="AAT780"/>
      <c r="AAU780"/>
      <c r="AAV780"/>
      <c r="AAW780"/>
      <c r="AAX780"/>
      <c r="AAY780"/>
      <c r="AAZ780"/>
      <c r="ABA780"/>
      <c r="ABB780"/>
      <c r="ABC780"/>
      <c r="ABD780"/>
      <c r="ABE780"/>
      <c r="ABF780"/>
      <c r="ABG780"/>
      <c r="ABH780"/>
      <c r="ABI780"/>
      <c r="ABJ780"/>
      <c r="ABK780"/>
      <c r="ABL780"/>
      <c r="ABM780"/>
      <c r="ABN780"/>
      <c r="ABO780"/>
      <c r="ABP780"/>
      <c r="ABQ780"/>
      <c r="ABR780"/>
      <c r="ABS780"/>
      <c r="ABT780"/>
      <c r="ABU780"/>
      <c r="ABV780"/>
      <c r="ABW780"/>
      <c r="ABX780"/>
      <c r="ABY780"/>
      <c r="ABZ780"/>
      <c r="ACA780"/>
      <c r="ACB780"/>
      <c r="ACC780"/>
      <c r="ACD780"/>
      <c r="ACE780"/>
      <c r="ACF780"/>
      <c r="ACG780"/>
      <c r="ACH780"/>
      <c r="ACI780"/>
      <c r="ACJ780"/>
      <c r="ACK780"/>
      <c r="ACL780"/>
      <c r="ACM780"/>
      <c r="ACN780"/>
      <c r="ACO780"/>
      <c r="ACP780"/>
      <c r="ACQ780"/>
      <c r="ACR780"/>
      <c r="ACS780"/>
      <c r="ACT780"/>
      <c r="ACU780"/>
      <c r="ACV780"/>
      <c r="ACW780"/>
      <c r="ACX780"/>
      <c r="ACY780"/>
      <c r="ACZ780"/>
      <c r="ADA780"/>
      <c r="ADB780"/>
      <c r="ADC780"/>
      <c r="ADD780"/>
      <c r="ADE780"/>
      <c r="ADF780"/>
      <c r="ADG780"/>
      <c r="ADH780"/>
      <c r="ADI780"/>
      <c r="ADJ780"/>
      <c r="ADK780"/>
      <c r="ADL780"/>
      <c r="ADM780"/>
      <c r="ADN780"/>
      <c r="ADO780"/>
      <c r="ADP780"/>
      <c r="ADQ780"/>
      <c r="ADR780"/>
      <c r="ADS780"/>
      <c r="ADT780"/>
      <c r="ADU780"/>
      <c r="ADV780"/>
      <c r="ADW780"/>
      <c r="ADX780"/>
      <c r="ADY780"/>
      <c r="ADZ780"/>
      <c r="AEA780"/>
      <c r="AEB780"/>
      <c r="AEC780"/>
      <c r="AED780"/>
      <c r="AEE780"/>
      <c r="AEF780"/>
      <c r="AEG780"/>
      <c r="AEH780"/>
      <c r="AEI780"/>
      <c r="AEJ780"/>
      <c r="AEK780"/>
      <c r="AEL780"/>
      <c r="AEM780"/>
      <c r="AEN780"/>
      <c r="AEO780"/>
      <c r="AEP780"/>
      <c r="AEQ780"/>
      <c r="AER780"/>
      <c r="AES780"/>
      <c r="AET780"/>
      <c r="AEU780"/>
      <c r="AEV780"/>
      <c r="AEW780"/>
      <c r="AEX780"/>
      <c r="AEY780"/>
      <c r="AEZ780"/>
      <c r="AFA780"/>
      <c r="AFB780"/>
      <c r="AFC780"/>
      <c r="AFD780"/>
      <c r="AFE780"/>
      <c r="AFF780"/>
      <c r="AFG780"/>
      <c r="AFH780"/>
      <c r="AFI780"/>
      <c r="AFJ780"/>
      <c r="AFK780"/>
      <c r="AFL780"/>
      <c r="AFM780"/>
      <c r="AFN780"/>
      <c r="AFO780"/>
      <c r="AFP780"/>
      <c r="AFQ780"/>
      <c r="AFR780"/>
      <c r="AFS780"/>
      <c r="AFT780"/>
      <c r="AFU780"/>
      <c r="AFV780"/>
      <c r="AFW780"/>
      <c r="AFX780"/>
      <c r="AFY780"/>
      <c r="AFZ780"/>
      <c r="AGA780"/>
      <c r="AGB780"/>
      <c r="AGC780"/>
      <c r="AGD780"/>
      <c r="AGE780"/>
      <c r="AGF780"/>
      <c r="AGG780"/>
      <c r="AGH780"/>
      <c r="AGI780"/>
      <c r="AGJ780"/>
      <c r="AGK780"/>
      <c r="AGL780"/>
      <c r="AGM780"/>
      <c r="AGN780"/>
      <c r="AGO780"/>
      <c r="AGP780"/>
      <c r="AGQ780"/>
      <c r="AGR780"/>
      <c r="AGS780"/>
      <c r="AGT780"/>
      <c r="AGU780"/>
      <c r="AGV780"/>
      <c r="AGW780"/>
      <c r="AGX780"/>
      <c r="AGY780"/>
      <c r="AGZ780"/>
      <c r="AHA780"/>
      <c r="AHB780"/>
      <c r="AHC780"/>
      <c r="AHD780"/>
      <c r="AHE780"/>
      <c r="AHF780"/>
      <c r="AHG780"/>
      <c r="AHH780"/>
      <c r="AHI780"/>
      <c r="AHJ780"/>
      <c r="AHK780"/>
      <c r="AHL780"/>
      <c r="AHM780"/>
      <c r="AHN780"/>
      <c r="AHO780"/>
      <c r="AHP780"/>
      <c r="AHQ780"/>
      <c r="AHR780"/>
      <c r="AHS780"/>
      <c r="AHT780"/>
      <c r="AHU780"/>
      <c r="AHV780"/>
      <c r="AHW780"/>
      <c r="AHX780"/>
      <c r="AHY780"/>
      <c r="AHZ780"/>
      <c r="AIA780"/>
      <c r="AIB780"/>
      <c r="AIC780"/>
      <c r="AID780"/>
      <c r="AIE780"/>
      <c r="AIF780"/>
      <c r="AIG780"/>
      <c r="AIH780"/>
      <c r="AII780"/>
      <c r="AIJ780"/>
      <c r="AIK780"/>
      <c r="AIL780"/>
      <c r="AIM780"/>
      <c r="AIN780"/>
      <c r="AIO780"/>
      <c r="AIP780"/>
      <c r="AIQ780"/>
      <c r="AIR780"/>
      <c r="AIS780"/>
      <c r="AIT780"/>
      <c r="AIU780"/>
      <c r="AIV780"/>
      <c r="AIW780"/>
      <c r="AIX780"/>
      <c r="AIY780"/>
      <c r="AIZ780"/>
      <c r="AJA780"/>
      <c r="AJB780"/>
      <c r="AJC780"/>
      <c r="AJD780"/>
      <c r="AJE780"/>
      <c r="AJF780"/>
      <c r="AJG780"/>
      <c r="AJH780"/>
      <c r="AJI780"/>
      <c r="AJJ780"/>
      <c r="AJK780"/>
      <c r="AJL780"/>
      <c r="AJM780"/>
      <c r="AJN780"/>
      <c r="AJO780"/>
      <c r="AJP780"/>
      <c r="AJQ780"/>
      <c r="AJR780"/>
      <c r="AJS780"/>
      <c r="AJT780"/>
      <c r="AJU780"/>
      <c r="AJV780"/>
      <c r="AJW780"/>
      <c r="AJX780"/>
      <c r="AJY780"/>
      <c r="AJZ780"/>
      <c r="AKA780"/>
      <c r="AKB780"/>
      <c r="AKC780"/>
      <c r="AKD780"/>
      <c r="AKE780"/>
      <c r="AKF780"/>
      <c r="AKG780"/>
      <c r="AKH780"/>
      <c r="AKI780"/>
      <c r="AKJ780"/>
      <c r="AKK780"/>
      <c r="AKL780"/>
      <c r="AKM780"/>
      <c r="AKN780"/>
      <c r="AKO780"/>
      <c r="AKP780"/>
      <c r="AKQ780"/>
      <c r="AKR780"/>
      <c r="AKS780"/>
      <c r="AKT780"/>
      <c r="AKU780"/>
      <c r="AKV780"/>
      <c r="AKW780"/>
      <c r="AKX780"/>
      <c r="AKY780"/>
      <c r="AKZ780"/>
      <c r="ALA780"/>
      <c r="ALB780"/>
      <c r="ALC780"/>
      <c r="ALD780"/>
      <c r="ALE780"/>
      <c r="ALF780"/>
      <c r="ALG780"/>
      <c r="ALH780"/>
      <c r="ALI780"/>
      <c r="ALJ780"/>
      <c r="ALK780"/>
      <c r="ALL780"/>
      <c r="ALM780"/>
      <c r="ALN780"/>
      <c r="ALO780"/>
      <c r="ALP780"/>
      <c r="ALQ780"/>
      <c r="ALR780"/>
      <c r="ALS780"/>
      <c r="ALT780"/>
      <c r="ALU780"/>
      <c r="ALV780"/>
      <c r="ALW780"/>
      <c r="ALX780"/>
      <c r="ALY780"/>
      <c r="ALZ780"/>
      <c r="AMA780"/>
      <c r="AMB780"/>
      <c r="AMC780"/>
      <c r="AMD780"/>
      <c r="AME780"/>
      <c r="AMF780"/>
      <c r="AMG780"/>
      <c r="AMH780"/>
      <c r="AMI780"/>
      <c r="AMJ780"/>
    </row>
    <row r="781" spans="1:1024" ht="20" customHeight="1" x14ac:dyDescent="0.2">
      <c r="A781"/>
      <c r="B781"/>
      <c r="C781"/>
      <c r="D781"/>
      <c r="E781" s="2"/>
      <c r="F781" s="2"/>
      <c r="G781" s="271"/>
      <c r="H781" s="240"/>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c r="IW781"/>
      <c r="IX781"/>
      <c r="IY781"/>
      <c r="IZ781"/>
      <c r="JA781"/>
      <c r="JB781"/>
      <c r="JC781"/>
      <c r="JD781"/>
      <c r="JE781"/>
      <c r="JF781"/>
      <c r="JG781"/>
      <c r="JH781"/>
      <c r="JI781"/>
      <c r="JJ781"/>
      <c r="JK781"/>
      <c r="JL781"/>
      <c r="JM781"/>
      <c r="JN781"/>
      <c r="JO781"/>
      <c r="JP781"/>
      <c r="JQ781"/>
      <c r="JR781"/>
      <c r="JS781"/>
      <c r="JT781"/>
      <c r="JU781"/>
      <c r="JV781"/>
      <c r="JW781"/>
      <c r="JX781"/>
      <c r="JY781"/>
      <c r="JZ781"/>
      <c r="KA781"/>
      <c r="KB781"/>
      <c r="KC781"/>
      <c r="KD781"/>
      <c r="KE781"/>
      <c r="KF781"/>
      <c r="KG781"/>
      <c r="KH781"/>
      <c r="KI781"/>
      <c r="KJ781"/>
      <c r="KK781"/>
      <c r="KL781"/>
      <c r="KM781"/>
      <c r="KN781"/>
      <c r="KO781"/>
      <c r="KP781"/>
      <c r="KQ781"/>
      <c r="KR781"/>
      <c r="KS781"/>
      <c r="KT781"/>
      <c r="KU781"/>
      <c r="KV781"/>
      <c r="KW781"/>
      <c r="KX781"/>
      <c r="KY781"/>
      <c r="KZ781"/>
      <c r="LA781"/>
      <c r="LB781"/>
      <c r="LC781"/>
      <c r="LD781"/>
      <c r="LE781"/>
      <c r="LF781"/>
      <c r="LG781"/>
      <c r="LH781"/>
      <c r="LI781"/>
      <c r="LJ781"/>
      <c r="LK781"/>
      <c r="LL781"/>
      <c r="LM781"/>
      <c r="LN781"/>
      <c r="LO781"/>
      <c r="LP781"/>
      <c r="LQ781"/>
      <c r="LR781"/>
      <c r="LS781"/>
      <c r="LT781"/>
      <c r="LU781"/>
      <c r="LV781"/>
      <c r="LW781"/>
      <c r="LX781"/>
      <c r="LY781"/>
      <c r="LZ781"/>
      <c r="MA781"/>
      <c r="MB781"/>
      <c r="MC781"/>
      <c r="MD781"/>
      <c r="ME781"/>
      <c r="MF781"/>
      <c r="MG781"/>
      <c r="MH781"/>
      <c r="MI781"/>
      <c r="MJ781"/>
      <c r="MK781"/>
      <c r="ML781"/>
      <c r="MM781"/>
      <c r="MN781"/>
      <c r="MO781"/>
      <c r="MP781"/>
      <c r="MQ781"/>
      <c r="MR781"/>
      <c r="MS781"/>
      <c r="MT781"/>
      <c r="MU781"/>
      <c r="MV781"/>
      <c r="MW781"/>
      <c r="MX781"/>
      <c r="MY781"/>
      <c r="MZ781"/>
      <c r="NA781"/>
      <c r="NB781"/>
      <c r="NC781"/>
      <c r="ND781"/>
      <c r="NE781"/>
      <c r="NF781"/>
      <c r="NG781"/>
      <c r="NH781"/>
      <c r="NI781"/>
      <c r="NJ781"/>
      <c r="NK781"/>
      <c r="NL781"/>
      <c r="NM781"/>
      <c r="NN781"/>
      <c r="NO781"/>
      <c r="NP781"/>
      <c r="NQ781"/>
      <c r="NR781"/>
      <c r="NS781"/>
      <c r="NT781"/>
      <c r="NU781"/>
      <c r="NV781"/>
      <c r="NW781"/>
      <c r="NX781"/>
      <c r="NY781"/>
      <c r="NZ781"/>
      <c r="OA781"/>
      <c r="OB781"/>
      <c r="OC781"/>
      <c r="OD781"/>
      <c r="OE781"/>
      <c r="OF781"/>
      <c r="OG781"/>
      <c r="OH781"/>
      <c r="OI781"/>
      <c r="OJ781"/>
      <c r="OK781"/>
      <c r="OL781"/>
      <c r="OM781"/>
      <c r="ON781"/>
      <c r="OO781"/>
      <c r="OP781"/>
      <c r="OQ781"/>
      <c r="OR781"/>
      <c r="OS781"/>
      <c r="OT781"/>
      <c r="OU781"/>
      <c r="OV781"/>
      <c r="OW781"/>
      <c r="OX781"/>
      <c r="OY781"/>
      <c r="OZ781"/>
      <c r="PA781"/>
      <c r="PB781"/>
      <c r="PC781"/>
      <c r="PD781"/>
      <c r="PE781"/>
      <c r="PF781"/>
      <c r="PG781"/>
      <c r="PH781"/>
      <c r="PI781"/>
      <c r="PJ781"/>
      <c r="PK781"/>
      <c r="PL781"/>
      <c r="PM781"/>
      <c r="PN781"/>
      <c r="PO781"/>
      <c r="PP781"/>
      <c r="PQ781"/>
      <c r="PR781"/>
      <c r="PS781"/>
      <c r="PT781"/>
      <c r="PU781"/>
      <c r="PV781"/>
      <c r="PW781"/>
      <c r="PX781"/>
      <c r="PY781"/>
      <c r="PZ781"/>
      <c r="QA781"/>
      <c r="QB781"/>
      <c r="QC781"/>
      <c r="QD781"/>
      <c r="QE781"/>
      <c r="QF781"/>
      <c r="QG781"/>
      <c r="QH781"/>
      <c r="QI781"/>
      <c r="QJ781"/>
      <c r="QK781"/>
      <c r="QL781"/>
      <c r="QM781"/>
      <c r="QN781"/>
      <c r="QO781"/>
      <c r="QP781"/>
      <c r="QQ781"/>
      <c r="QR781"/>
      <c r="QS781"/>
      <c r="QT781"/>
      <c r="QU781"/>
      <c r="QV781"/>
      <c r="QW781"/>
      <c r="QX781"/>
      <c r="QY781"/>
      <c r="QZ781"/>
      <c r="RA781"/>
      <c r="RB781"/>
      <c r="RC781"/>
      <c r="RD781"/>
      <c r="RE781"/>
      <c r="RF781"/>
      <c r="RG781"/>
      <c r="RH781"/>
      <c r="RI781"/>
      <c r="RJ781"/>
      <c r="RK781"/>
      <c r="RL781"/>
      <c r="RM781"/>
      <c r="RN781"/>
      <c r="RO781"/>
      <c r="RP781"/>
      <c r="RQ781"/>
      <c r="RR781"/>
      <c r="RS781"/>
      <c r="RT781"/>
      <c r="RU781"/>
      <c r="RV781"/>
      <c r="RW781"/>
      <c r="RX781"/>
      <c r="RY781"/>
      <c r="RZ781"/>
      <c r="SA781"/>
      <c r="SB781"/>
      <c r="SC781"/>
      <c r="SD781"/>
      <c r="SE781"/>
      <c r="SF781"/>
      <c r="SG781"/>
      <c r="SH781"/>
      <c r="SI781"/>
      <c r="SJ781"/>
      <c r="SK781"/>
      <c r="SL781"/>
      <c r="SM781"/>
      <c r="SN781"/>
      <c r="SO781"/>
      <c r="SP781"/>
      <c r="SQ781"/>
      <c r="SR781"/>
      <c r="SS781"/>
      <c r="ST781"/>
      <c r="SU781"/>
      <c r="SV781"/>
      <c r="SW781"/>
      <c r="SX781"/>
      <c r="SY781"/>
      <c r="SZ781"/>
      <c r="TA781"/>
      <c r="TB781"/>
      <c r="TC781"/>
      <c r="TD781"/>
      <c r="TE781"/>
      <c r="TF781"/>
      <c r="TG781"/>
      <c r="TH781"/>
      <c r="TI781"/>
      <c r="TJ781"/>
      <c r="TK781"/>
      <c r="TL781"/>
      <c r="TM781"/>
      <c r="TN781"/>
      <c r="TO781"/>
      <c r="TP781"/>
      <c r="TQ781"/>
      <c r="TR781"/>
      <c r="TS781"/>
      <c r="TT781"/>
      <c r="TU781"/>
      <c r="TV781"/>
      <c r="TW781"/>
      <c r="TX781"/>
      <c r="TY781"/>
      <c r="TZ781"/>
      <c r="UA781"/>
      <c r="UB781"/>
      <c r="UC781"/>
      <c r="UD781"/>
      <c r="UE781"/>
      <c r="UF781"/>
      <c r="UG781"/>
      <c r="UH781"/>
      <c r="UI781"/>
      <c r="UJ781"/>
      <c r="UK781"/>
      <c r="UL781"/>
      <c r="UM781"/>
      <c r="UN781"/>
      <c r="UO781"/>
      <c r="UP781"/>
      <c r="UQ781"/>
      <c r="UR781"/>
      <c r="US781"/>
      <c r="UT781"/>
      <c r="UU781"/>
      <c r="UV781"/>
      <c r="UW781"/>
      <c r="UX781"/>
      <c r="UY781"/>
      <c r="UZ781"/>
      <c r="VA781"/>
      <c r="VB781"/>
      <c r="VC781"/>
      <c r="VD781"/>
      <c r="VE781"/>
      <c r="VF781"/>
      <c r="VG781"/>
      <c r="VH781"/>
      <c r="VI781"/>
      <c r="VJ781"/>
      <c r="VK781"/>
      <c r="VL781"/>
      <c r="VM781"/>
      <c r="VN781"/>
      <c r="VO781"/>
      <c r="VP781"/>
      <c r="VQ781"/>
      <c r="VR781"/>
      <c r="VS781"/>
      <c r="VT781"/>
      <c r="VU781"/>
      <c r="VV781"/>
      <c r="VW781"/>
      <c r="VX781"/>
      <c r="VY781"/>
      <c r="VZ781"/>
      <c r="WA781"/>
      <c r="WB781"/>
      <c r="WC781"/>
      <c r="WD781"/>
      <c r="WE781"/>
      <c r="WF781"/>
      <c r="WG781"/>
      <c r="WH781"/>
      <c r="WI781"/>
      <c r="WJ781"/>
      <c r="WK781"/>
      <c r="WL781"/>
      <c r="WM781"/>
      <c r="WN781"/>
      <c r="WO781"/>
      <c r="WP781"/>
      <c r="WQ781"/>
      <c r="WR781"/>
      <c r="WS781"/>
      <c r="WT781"/>
      <c r="WU781"/>
      <c r="WV781"/>
      <c r="WW781"/>
      <c r="WX781"/>
      <c r="WY781"/>
      <c r="WZ781"/>
      <c r="XA781"/>
      <c r="XB781"/>
      <c r="XC781"/>
      <c r="XD781"/>
      <c r="XE781"/>
      <c r="XF781"/>
      <c r="XG781"/>
      <c r="XH781"/>
      <c r="XI781"/>
      <c r="XJ781"/>
      <c r="XK781"/>
      <c r="XL781"/>
      <c r="XM781"/>
      <c r="XN781"/>
      <c r="XO781"/>
      <c r="XP781"/>
      <c r="XQ781"/>
      <c r="XR781"/>
      <c r="XS781"/>
      <c r="XT781"/>
      <c r="XU781"/>
      <c r="XV781"/>
      <c r="XW781"/>
      <c r="XX781"/>
      <c r="XY781"/>
      <c r="XZ781"/>
      <c r="YA781"/>
      <c r="YB781"/>
      <c r="YC781"/>
      <c r="YD781"/>
      <c r="YE781"/>
      <c r="YF781"/>
      <c r="YG781"/>
      <c r="YH781"/>
      <c r="YI781"/>
      <c r="YJ781"/>
      <c r="YK781"/>
      <c r="YL781"/>
      <c r="YM781"/>
      <c r="YN781"/>
      <c r="YO781"/>
      <c r="YP781"/>
      <c r="YQ781"/>
      <c r="YR781"/>
      <c r="YS781"/>
      <c r="YT781"/>
      <c r="YU781"/>
      <c r="YV781"/>
      <c r="YW781"/>
      <c r="YX781"/>
      <c r="YY781"/>
      <c r="YZ781"/>
      <c r="ZA781"/>
      <c r="ZB781"/>
      <c r="ZC781"/>
      <c r="ZD781"/>
      <c r="ZE781"/>
      <c r="ZF781"/>
      <c r="ZG781"/>
      <c r="ZH781"/>
      <c r="ZI781"/>
      <c r="ZJ781"/>
      <c r="ZK781"/>
      <c r="ZL781"/>
      <c r="ZM781"/>
      <c r="ZN781"/>
      <c r="ZO781"/>
      <c r="ZP781"/>
      <c r="ZQ781"/>
      <c r="ZR781"/>
      <c r="ZS781"/>
      <c r="ZT781"/>
      <c r="ZU781"/>
      <c r="ZV781"/>
      <c r="ZW781"/>
      <c r="ZX781"/>
      <c r="ZY781"/>
      <c r="ZZ781"/>
      <c r="AAA781"/>
      <c r="AAB781"/>
      <c r="AAC781"/>
      <c r="AAD781"/>
      <c r="AAE781"/>
      <c r="AAF781"/>
      <c r="AAG781"/>
      <c r="AAH781"/>
      <c r="AAI781"/>
      <c r="AAJ781"/>
      <c r="AAK781"/>
      <c r="AAL781"/>
      <c r="AAM781"/>
      <c r="AAN781"/>
      <c r="AAO781"/>
      <c r="AAP781"/>
      <c r="AAQ781"/>
      <c r="AAR781"/>
      <c r="AAS781"/>
      <c r="AAT781"/>
      <c r="AAU781"/>
      <c r="AAV781"/>
      <c r="AAW781"/>
      <c r="AAX781"/>
      <c r="AAY781"/>
      <c r="AAZ781"/>
      <c r="ABA781"/>
      <c r="ABB781"/>
      <c r="ABC781"/>
      <c r="ABD781"/>
      <c r="ABE781"/>
      <c r="ABF781"/>
      <c r="ABG781"/>
      <c r="ABH781"/>
      <c r="ABI781"/>
      <c r="ABJ781"/>
      <c r="ABK781"/>
      <c r="ABL781"/>
      <c r="ABM781"/>
      <c r="ABN781"/>
      <c r="ABO781"/>
      <c r="ABP781"/>
      <c r="ABQ781"/>
      <c r="ABR781"/>
      <c r="ABS781"/>
      <c r="ABT781"/>
      <c r="ABU781"/>
      <c r="ABV781"/>
      <c r="ABW781"/>
      <c r="ABX781"/>
      <c r="ABY781"/>
      <c r="ABZ781"/>
      <c r="ACA781"/>
      <c r="ACB781"/>
      <c r="ACC781"/>
      <c r="ACD781"/>
      <c r="ACE781"/>
      <c r="ACF781"/>
      <c r="ACG781"/>
      <c r="ACH781"/>
      <c r="ACI781"/>
      <c r="ACJ781"/>
      <c r="ACK781"/>
      <c r="ACL781"/>
      <c r="ACM781"/>
      <c r="ACN781"/>
      <c r="ACO781"/>
      <c r="ACP781"/>
      <c r="ACQ781"/>
      <c r="ACR781"/>
      <c r="ACS781"/>
      <c r="ACT781"/>
      <c r="ACU781"/>
      <c r="ACV781"/>
      <c r="ACW781"/>
      <c r="ACX781"/>
      <c r="ACY781"/>
      <c r="ACZ781"/>
      <c r="ADA781"/>
      <c r="ADB781"/>
      <c r="ADC781"/>
      <c r="ADD781"/>
      <c r="ADE781"/>
      <c r="ADF781"/>
      <c r="ADG781"/>
      <c r="ADH781"/>
      <c r="ADI781"/>
      <c r="ADJ781"/>
      <c r="ADK781"/>
      <c r="ADL781"/>
      <c r="ADM781"/>
      <c r="ADN781"/>
      <c r="ADO781"/>
      <c r="ADP781"/>
      <c r="ADQ781"/>
      <c r="ADR781"/>
      <c r="ADS781"/>
      <c r="ADT781"/>
      <c r="ADU781"/>
      <c r="ADV781"/>
      <c r="ADW781"/>
      <c r="ADX781"/>
      <c r="ADY781"/>
      <c r="ADZ781"/>
      <c r="AEA781"/>
      <c r="AEB781"/>
      <c r="AEC781"/>
      <c r="AED781"/>
      <c r="AEE781"/>
      <c r="AEF781"/>
      <c r="AEG781"/>
      <c r="AEH781"/>
      <c r="AEI781"/>
      <c r="AEJ781"/>
      <c r="AEK781"/>
      <c r="AEL781"/>
      <c r="AEM781"/>
      <c r="AEN781"/>
      <c r="AEO781"/>
      <c r="AEP781"/>
      <c r="AEQ781"/>
      <c r="AER781"/>
      <c r="AES781"/>
      <c r="AET781"/>
      <c r="AEU781"/>
      <c r="AEV781"/>
      <c r="AEW781"/>
      <c r="AEX781"/>
      <c r="AEY781"/>
      <c r="AEZ781"/>
      <c r="AFA781"/>
      <c r="AFB781"/>
      <c r="AFC781"/>
      <c r="AFD781"/>
      <c r="AFE781"/>
      <c r="AFF781"/>
      <c r="AFG781"/>
      <c r="AFH781"/>
      <c r="AFI781"/>
      <c r="AFJ781"/>
      <c r="AFK781"/>
      <c r="AFL781"/>
      <c r="AFM781"/>
      <c r="AFN781"/>
      <c r="AFO781"/>
      <c r="AFP781"/>
      <c r="AFQ781"/>
      <c r="AFR781"/>
      <c r="AFS781"/>
      <c r="AFT781"/>
      <c r="AFU781"/>
      <c r="AFV781"/>
      <c r="AFW781"/>
      <c r="AFX781"/>
      <c r="AFY781"/>
      <c r="AFZ781"/>
      <c r="AGA781"/>
      <c r="AGB781"/>
      <c r="AGC781"/>
      <c r="AGD781"/>
      <c r="AGE781"/>
      <c r="AGF781"/>
      <c r="AGG781"/>
      <c r="AGH781"/>
      <c r="AGI781"/>
      <c r="AGJ781"/>
      <c r="AGK781"/>
      <c r="AGL781"/>
      <c r="AGM781"/>
      <c r="AGN781"/>
      <c r="AGO781"/>
      <c r="AGP781"/>
      <c r="AGQ781"/>
      <c r="AGR781"/>
      <c r="AGS781"/>
      <c r="AGT781"/>
      <c r="AGU781"/>
      <c r="AGV781"/>
      <c r="AGW781"/>
      <c r="AGX781"/>
      <c r="AGY781"/>
      <c r="AGZ781"/>
      <c r="AHA781"/>
      <c r="AHB781"/>
      <c r="AHC781"/>
      <c r="AHD781"/>
      <c r="AHE781"/>
      <c r="AHF781"/>
      <c r="AHG781"/>
      <c r="AHH781"/>
      <c r="AHI781"/>
      <c r="AHJ781"/>
      <c r="AHK781"/>
      <c r="AHL781"/>
      <c r="AHM781"/>
      <c r="AHN781"/>
      <c r="AHO781"/>
      <c r="AHP781"/>
      <c r="AHQ781"/>
      <c r="AHR781"/>
      <c r="AHS781"/>
      <c r="AHT781"/>
      <c r="AHU781"/>
      <c r="AHV781"/>
      <c r="AHW781"/>
      <c r="AHX781"/>
      <c r="AHY781"/>
      <c r="AHZ781"/>
      <c r="AIA781"/>
      <c r="AIB781"/>
      <c r="AIC781"/>
      <c r="AID781"/>
      <c r="AIE781"/>
      <c r="AIF781"/>
      <c r="AIG781"/>
      <c r="AIH781"/>
      <c r="AII781"/>
      <c r="AIJ781"/>
      <c r="AIK781"/>
      <c r="AIL781"/>
      <c r="AIM781"/>
      <c r="AIN781"/>
      <c r="AIO781"/>
      <c r="AIP781"/>
      <c r="AIQ781"/>
      <c r="AIR781"/>
      <c r="AIS781"/>
      <c r="AIT781"/>
      <c r="AIU781"/>
      <c r="AIV781"/>
      <c r="AIW781"/>
      <c r="AIX781"/>
      <c r="AIY781"/>
      <c r="AIZ781"/>
      <c r="AJA781"/>
      <c r="AJB781"/>
      <c r="AJC781"/>
      <c r="AJD781"/>
      <c r="AJE781"/>
      <c r="AJF781"/>
      <c r="AJG781"/>
      <c r="AJH781"/>
      <c r="AJI781"/>
      <c r="AJJ781"/>
      <c r="AJK781"/>
      <c r="AJL781"/>
      <c r="AJM781"/>
      <c r="AJN781"/>
      <c r="AJO781"/>
      <c r="AJP781"/>
      <c r="AJQ781"/>
      <c r="AJR781"/>
      <c r="AJS781"/>
      <c r="AJT781"/>
      <c r="AJU781"/>
      <c r="AJV781"/>
      <c r="AJW781"/>
      <c r="AJX781"/>
      <c r="AJY781"/>
      <c r="AJZ781"/>
      <c r="AKA781"/>
      <c r="AKB781"/>
      <c r="AKC781"/>
      <c r="AKD781"/>
      <c r="AKE781"/>
      <c r="AKF781"/>
      <c r="AKG781"/>
      <c r="AKH781"/>
      <c r="AKI781"/>
      <c r="AKJ781"/>
      <c r="AKK781"/>
      <c r="AKL781"/>
      <c r="AKM781"/>
      <c r="AKN781"/>
      <c r="AKO781"/>
      <c r="AKP781"/>
      <c r="AKQ781"/>
      <c r="AKR781"/>
      <c r="AKS781"/>
      <c r="AKT781"/>
      <c r="AKU781"/>
      <c r="AKV781"/>
      <c r="AKW781"/>
      <c r="AKX781"/>
      <c r="AKY781"/>
      <c r="AKZ781"/>
      <c r="ALA781"/>
      <c r="ALB781"/>
      <c r="ALC781"/>
      <c r="ALD781"/>
      <c r="ALE781"/>
      <c r="ALF781"/>
      <c r="ALG781"/>
      <c r="ALH781"/>
      <c r="ALI781"/>
      <c r="ALJ781"/>
      <c r="ALK781"/>
      <c r="ALL781"/>
      <c r="ALM781"/>
      <c r="ALN781"/>
      <c r="ALO781"/>
      <c r="ALP781"/>
      <c r="ALQ781"/>
      <c r="ALR781"/>
      <c r="ALS781"/>
      <c r="ALT781"/>
      <c r="ALU781"/>
      <c r="ALV781"/>
      <c r="ALW781"/>
      <c r="ALX781"/>
      <c r="ALY781"/>
      <c r="ALZ781"/>
      <c r="AMA781"/>
      <c r="AMB781"/>
      <c r="AMC781"/>
      <c r="AMD781"/>
      <c r="AME781"/>
      <c r="AMF781"/>
      <c r="AMG781"/>
      <c r="AMH781"/>
      <c r="AMI781"/>
      <c r="AMJ781"/>
    </row>
    <row r="782" spans="1:1024" ht="20" customHeight="1" x14ac:dyDescent="0.2">
      <c r="A782"/>
      <c r="B782"/>
      <c r="C782"/>
      <c r="D782"/>
      <c r="E782" s="2"/>
      <c r="F782" s="2"/>
      <c r="G782" s="271"/>
      <c r="H782" s="240"/>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c r="IW782"/>
      <c r="IX782"/>
      <c r="IY782"/>
      <c r="IZ782"/>
      <c r="JA782"/>
      <c r="JB782"/>
      <c r="JC782"/>
      <c r="JD782"/>
      <c r="JE782"/>
      <c r="JF782"/>
      <c r="JG782"/>
      <c r="JH782"/>
      <c r="JI782"/>
      <c r="JJ782"/>
      <c r="JK782"/>
      <c r="JL782"/>
      <c r="JM782"/>
      <c r="JN782"/>
      <c r="JO782"/>
      <c r="JP782"/>
      <c r="JQ782"/>
      <c r="JR782"/>
      <c r="JS782"/>
      <c r="JT782"/>
      <c r="JU782"/>
      <c r="JV782"/>
      <c r="JW782"/>
      <c r="JX782"/>
      <c r="JY782"/>
      <c r="JZ782"/>
      <c r="KA782"/>
      <c r="KB782"/>
      <c r="KC782"/>
      <c r="KD782"/>
      <c r="KE782"/>
      <c r="KF782"/>
      <c r="KG782"/>
      <c r="KH782"/>
      <c r="KI782"/>
      <c r="KJ782"/>
      <c r="KK782"/>
      <c r="KL782"/>
      <c r="KM782"/>
      <c r="KN782"/>
      <c r="KO782"/>
      <c r="KP782"/>
      <c r="KQ782"/>
      <c r="KR782"/>
      <c r="KS782"/>
      <c r="KT782"/>
      <c r="KU782"/>
      <c r="KV782"/>
      <c r="KW782"/>
      <c r="KX782"/>
      <c r="KY782"/>
      <c r="KZ782"/>
      <c r="LA782"/>
      <c r="LB782"/>
      <c r="LC782"/>
      <c r="LD782"/>
      <c r="LE782"/>
      <c r="LF782"/>
      <c r="LG782"/>
      <c r="LH782"/>
      <c r="LI782"/>
      <c r="LJ782"/>
      <c r="LK782"/>
      <c r="LL782"/>
      <c r="LM782"/>
      <c r="LN782"/>
      <c r="LO782"/>
      <c r="LP782"/>
      <c r="LQ782"/>
      <c r="LR782"/>
      <c r="LS782"/>
      <c r="LT782"/>
      <c r="LU782"/>
      <c r="LV782"/>
      <c r="LW782"/>
      <c r="LX782"/>
      <c r="LY782"/>
      <c r="LZ782"/>
      <c r="MA782"/>
      <c r="MB782"/>
      <c r="MC782"/>
      <c r="MD782"/>
      <c r="ME782"/>
      <c r="MF782"/>
      <c r="MG782"/>
      <c r="MH782"/>
      <c r="MI782"/>
      <c r="MJ782"/>
      <c r="MK782"/>
      <c r="ML782"/>
      <c r="MM782"/>
      <c r="MN782"/>
      <c r="MO782"/>
      <c r="MP782"/>
      <c r="MQ782"/>
      <c r="MR782"/>
      <c r="MS782"/>
      <c r="MT782"/>
      <c r="MU782"/>
      <c r="MV782"/>
      <c r="MW782"/>
      <c r="MX782"/>
      <c r="MY782"/>
      <c r="MZ782"/>
      <c r="NA782"/>
      <c r="NB782"/>
      <c r="NC782"/>
      <c r="ND782"/>
      <c r="NE782"/>
      <c r="NF782"/>
      <c r="NG782"/>
      <c r="NH782"/>
      <c r="NI782"/>
      <c r="NJ782"/>
      <c r="NK782"/>
      <c r="NL782"/>
      <c r="NM782"/>
      <c r="NN782"/>
      <c r="NO782"/>
      <c r="NP782"/>
      <c r="NQ782"/>
      <c r="NR782"/>
      <c r="NS782"/>
      <c r="NT782"/>
      <c r="NU782"/>
      <c r="NV782"/>
      <c r="NW782"/>
      <c r="NX782"/>
      <c r="NY782"/>
      <c r="NZ782"/>
      <c r="OA782"/>
      <c r="OB782"/>
      <c r="OC782"/>
      <c r="OD782"/>
      <c r="OE782"/>
      <c r="OF782"/>
      <c r="OG782"/>
      <c r="OH782"/>
      <c r="OI782"/>
      <c r="OJ782"/>
      <c r="OK782"/>
      <c r="OL782"/>
      <c r="OM782"/>
      <c r="ON782"/>
      <c r="OO782"/>
      <c r="OP782"/>
      <c r="OQ782"/>
      <c r="OR782"/>
      <c r="OS782"/>
      <c r="OT782"/>
      <c r="OU782"/>
      <c r="OV782"/>
      <c r="OW782"/>
      <c r="OX782"/>
      <c r="OY782"/>
      <c r="OZ782"/>
      <c r="PA782"/>
      <c r="PB782"/>
      <c r="PC782"/>
      <c r="PD782"/>
      <c r="PE782"/>
      <c r="PF782"/>
      <c r="PG782"/>
      <c r="PH782"/>
      <c r="PI782"/>
      <c r="PJ782"/>
      <c r="PK782"/>
      <c r="PL782"/>
      <c r="PM782"/>
      <c r="PN782"/>
      <c r="PO782"/>
      <c r="PP782"/>
      <c r="PQ782"/>
      <c r="PR782"/>
      <c r="PS782"/>
      <c r="PT782"/>
      <c r="PU782"/>
      <c r="PV782"/>
      <c r="PW782"/>
      <c r="PX782"/>
      <c r="PY782"/>
      <c r="PZ782"/>
      <c r="QA782"/>
      <c r="QB782"/>
      <c r="QC782"/>
      <c r="QD782"/>
      <c r="QE782"/>
      <c r="QF782"/>
      <c r="QG782"/>
      <c r="QH782"/>
      <c r="QI782"/>
      <c r="QJ782"/>
      <c r="QK782"/>
      <c r="QL782"/>
      <c r="QM782"/>
      <c r="QN782"/>
      <c r="QO782"/>
      <c r="QP782"/>
      <c r="QQ782"/>
      <c r="QR782"/>
      <c r="QS782"/>
      <c r="QT782"/>
      <c r="QU782"/>
      <c r="QV782"/>
      <c r="QW782"/>
      <c r="QX782"/>
      <c r="QY782"/>
      <c r="QZ782"/>
      <c r="RA782"/>
      <c r="RB782"/>
      <c r="RC782"/>
      <c r="RD782"/>
      <c r="RE782"/>
      <c r="RF782"/>
      <c r="RG782"/>
      <c r="RH782"/>
      <c r="RI782"/>
      <c r="RJ782"/>
      <c r="RK782"/>
      <c r="RL782"/>
      <c r="RM782"/>
      <c r="RN782"/>
      <c r="RO782"/>
      <c r="RP782"/>
      <c r="RQ782"/>
      <c r="RR782"/>
      <c r="RS782"/>
      <c r="RT782"/>
      <c r="RU782"/>
      <c r="RV782"/>
      <c r="RW782"/>
      <c r="RX782"/>
      <c r="RY782"/>
      <c r="RZ782"/>
      <c r="SA782"/>
      <c r="SB782"/>
      <c r="SC782"/>
      <c r="SD782"/>
      <c r="SE782"/>
      <c r="SF782"/>
      <c r="SG782"/>
      <c r="SH782"/>
      <c r="SI782"/>
      <c r="SJ782"/>
      <c r="SK782"/>
      <c r="SL782"/>
      <c r="SM782"/>
      <c r="SN782"/>
      <c r="SO782"/>
      <c r="SP782"/>
      <c r="SQ782"/>
      <c r="SR782"/>
      <c r="SS782"/>
      <c r="ST782"/>
      <c r="SU782"/>
      <c r="SV782"/>
      <c r="SW782"/>
      <c r="SX782"/>
      <c r="SY782"/>
      <c r="SZ782"/>
      <c r="TA782"/>
      <c r="TB782"/>
      <c r="TC782"/>
      <c r="TD782"/>
      <c r="TE782"/>
      <c r="TF782"/>
      <c r="TG782"/>
      <c r="TH782"/>
      <c r="TI782"/>
      <c r="TJ782"/>
      <c r="TK782"/>
      <c r="TL782"/>
      <c r="TM782"/>
      <c r="TN782"/>
      <c r="TO782"/>
      <c r="TP782"/>
      <c r="TQ782"/>
      <c r="TR782"/>
      <c r="TS782"/>
      <c r="TT782"/>
      <c r="TU782"/>
      <c r="TV782"/>
      <c r="TW782"/>
      <c r="TX782"/>
      <c r="TY782"/>
      <c r="TZ782"/>
      <c r="UA782"/>
      <c r="UB782"/>
      <c r="UC782"/>
      <c r="UD782"/>
      <c r="UE782"/>
      <c r="UF782"/>
      <c r="UG782"/>
      <c r="UH782"/>
      <c r="UI782"/>
      <c r="UJ782"/>
      <c r="UK782"/>
      <c r="UL782"/>
      <c r="UM782"/>
      <c r="UN782"/>
      <c r="UO782"/>
      <c r="UP782"/>
      <c r="UQ782"/>
      <c r="UR782"/>
      <c r="US782"/>
      <c r="UT782"/>
      <c r="UU782"/>
      <c r="UV782"/>
      <c r="UW782"/>
      <c r="UX782"/>
      <c r="UY782"/>
      <c r="UZ782"/>
      <c r="VA782"/>
      <c r="VB782"/>
      <c r="VC782"/>
      <c r="VD782"/>
      <c r="VE782"/>
      <c r="VF782"/>
      <c r="VG782"/>
      <c r="VH782"/>
      <c r="VI782"/>
      <c r="VJ782"/>
      <c r="VK782"/>
      <c r="VL782"/>
      <c r="VM782"/>
      <c r="VN782"/>
      <c r="VO782"/>
      <c r="VP782"/>
      <c r="VQ782"/>
      <c r="VR782"/>
      <c r="VS782"/>
      <c r="VT782"/>
      <c r="VU782"/>
      <c r="VV782"/>
      <c r="VW782"/>
      <c r="VX782"/>
      <c r="VY782"/>
      <c r="VZ782"/>
      <c r="WA782"/>
      <c r="WB782"/>
      <c r="WC782"/>
      <c r="WD782"/>
      <c r="WE782"/>
      <c r="WF782"/>
      <c r="WG782"/>
      <c r="WH782"/>
      <c r="WI782"/>
      <c r="WJ782"/>
      <c r="WK782"/>
      <c r="WL782"/>
      <c r="WM782"/>
      <c r="WN782"/>
      <c r="WO782"/>
      <c r="WP782"/>
      <c r="WQ782"/>
      <c r="WR782"/>
      <c r="WS782"/>
      <c r="WT782"/>
      <c r="WU782"/>
      <c r="WV782"/>
      <c r="WW782"/>
      <c r="WX782"/>
      <c r="WY782"/>
      <c r="WZ782"/>
      <c r="XA782"/>
      <c r="XB782"/>
      <c r="XC782"/>
      <c r="XD782"/>
      <c r="XE782"/>
      <c r="XF782"/>
      <c r="XG782"/>
      <c r="XH782"/>
      <c r="XI782"/>
      <c r="XJ782"/>
      <c r="XK782"/>
      <c r="XL782"/>
      <c r="XM782"/>
      <c r="XN782"/>
      <c r="XO782"/>
      <c r="XP782"/>
      <c r="XQ782"/>
      <c r="XR782"/>
      <c r="XS782"/>
      <c r="XT782"/>
      <c r="XU782"/>
      <c r="XV782"/>
      <c r="XW782"/>
      <c r="XX782"/>
      <c r="XY782"/>
      <c r="XZ782"/>
      <c r="YA782"/>
      <c r="YB782"/>
      <c r="YC782"/>
      <c r="YD782"/>
      <c r="YE782"/>
      <c r="YF782"/>
      <c r="YG782"/>
      <c r="YH782"/>
      <c r="YI782"/>
      <c r="YJ782"/>
      <c r="YK782"/>
      <c r="YL782"/>
      <c r="YM782"/>
      <c r="YN782"/>
      <c r="YO782"/>
      <c r="YP782"/>
      <c r="YQ782"/>
      <c r="YR782"/>
      <c r="YS782"/>
      <c r="YT782"/>
      <c r="YU782"/>
      <c r="YV782"/>
      <c r="YW782"/>
      <c r="YX782"/>
      <c r="YY782"/>
      <c r="YZ782"/>
      <c r="ZA782"/>
      <c r="ZB782"/>
      <c r="ZC782"/>
      <c r="ZD782"/>
      <c r="ZE782"/>
      <c r="ZF782"/>
      <c r="ZG782"/>
      <c r="ZH782"/>
      <c r="ZI782"/>
      <c r="ZJ782"/>
      <c r="ZK782"/>
      <c r="ZL782"/>
      <c r="ZM782"/>
      <c r="ZN782"/>
      <c r="ZO782"/>
      <c r="ZP782"/>
      <c r="ZQ782"/>
      <c r="ZR782"/>
      <c r="ZS782"/>
      <c r="ZT782"/>
      <c r="ZU782"/>
      <c r="ZV782"/>
      <c r="ZW782"/>
      <c r="ZX782"/>
      <c r="ZY782"/>
      <c r="ZZ782"/>
      <c r="AAA782"/>
      <c r="AAB782"/>
      <c r="AAC782"/>
      <c r="AAD782"/>
      <c r="AAE782"/>
      <c r="AAF782"/>
      <c r="AAG782"/>
      <c r="AAH782"/>
      <c r="AAI782"/>
      <c r="AAJ782"/>
      <c r="AAK782"/>
      <c r="AAL782"/>
      <c r="AAM782"/>
      <c r="AAN782"/>
      <c r="AAO782"/>
      <c r="AAP782"/>
      <c r="AAQ782"/>
      <c r="AAR782"/>
      <c r="AAS782"/>
      <c r="AAT782"/>
      <c r="AAU782"/>
      <c r="AAV782"/>
      <c r="AAW782"/>
      <c r="AAX782"/>
      <c r="AAY782"/>
      <c r="AAZ782"/>
      <c r="ABA782"/>
      <c r="ABB782"/>
      <c r="ABC782"/>
      <c r="ABD782"/>
      <c r="ABE782"/>
      <c r="ABF782"/>
      <c r="ABG782"/>
      <c r="ABH782"/>
      <c r="ABI782"/>
      <c r="ABJ782"/>
      <c r="ABK782"/>
      <c r="ABL782"/>
      <c r="ABM782"/>
      <c r="ABN782"/>
      <c r="ABO782"/>
      <c r="ABP782"/>
      <c r="ABQ782"/>
      <c r="ABR782"/>
      <c r="ABS782"/>
      <c r="ABT782"/>
      <c r="ABU782"/>
      <c r="ABV782"/>
      <c r="ABW782"/>
      <c r="ABX782"/>
      <c r="ABY782"/>
      <c r="ABZ782"/>
      <c r="ACA782"/>
      <c r="ACB782"/>
      <c r="ACC782"/>
      <c r="ACD782"/>
      <c r="ACE782"/>
      <c r="ACF782"/>
      <c r="ACG782"/>
      <c r="ACH782"/>
      <c r="ACI782"/>
      <c r="ACJ782"/>
      <c r="ACK782"/>
      <c r="ACL782"/>
      <c r="ACM782"/>
      <c r="ACN782"/>
      <c r="ACO782"/>
      <c r="ACP782"/>
      <c r="ACQ782"/>
      <c r="ACR782"/>
      <c r="ACS782"/>
      <c r="ACT782"/>
      <c r="ACU782"/>
      <c r="ACV782"/>
      <c r="ACW782"/>
      <c r="ACX782"/>
      <c r="ACY782"/>
      <c r="ACZ782"/>
      <c r="ADA782"/>
      <c r="ADB782"/>
      <c r="ADC782"/>
      <c r="ADD782"/>
      <c r="ADE782"/>
      <c r="ADF782"/>
      <c r="ADG782"/>
      <c r="ADH782"/>
      <c r="ADI782"/>
      <c r="ADJ782"/>
      <c r="ADK782"/>
      <c r="ADL782"/>
      <c r="ADM782"/>
      <c r="ADN782"/>
      <c r="ADO782"/>
      <c r="ADP782"/>
      <c r="ADQ782"/>
      <c r="ADR782"/>
      <c r="ADS782"/>
      <c r="ADT782"/>
      <c r="ADU782"/>
      <c r="ADV782"/>
      <c r="ADW782"/>
      <c r="ADX782"/>
      <c r="ADY782"/>
      <c r="ADZ782"/>
      <c r="AEA782"/>
      <c r="AEB782"/>
      <c r="AEC782"/>
      <c r="AED782"/>
      <c r="AEE782"/>
      <c r="AEF782"/>
      <c r="AEG782"/>
      <c r="AEH782"/>
      <c r="AEI782"/>
      <c r="AEJ782"/>
      <c r="AEK782"/>
      <c r="AEL782"/>
      <c r="AEM782"/>
      <c r="AEN782"/>
      <c r="AEO782"/>
      <c r="AEP782"/>
      <c r="AEQ782"/>
      <c r="AER782"/>
      <c r="AES782"/>
      <c r="AET782"/>
      <c r="AEU782"/>
      <c r="AEV782"/>
      <c r="AEW782"/>
      <c r="AEX782"/>
      <c r="AEY782"/>
      <c r="AEZ782"/>
      <c r="AFA782"/>
      <c r="AFB782"/>
      <c r="AFC782"/>
      <c r="AFD782"/>
      <c r="AFE782"/>
      <c r="AFF782"/>
      <c r="AFG782"/>
      <c r="AFH782"/>
      <c r="AFI782"/>
      <c r="AFJ782"/>
      <c r="AFK782"/>
      <c r="AFL782"/>
      <c r="AFM782"/>
      <c r="AFN782"/>
      <c r="AFO782"/>
      <c r="AFP782"/>
      <c r="AFQ782"/>
      <c r="AFR782"/>
      <c r="AFS782"/>
      <c r="AFT782"/>
      <c r="AFU782"/>
      <c r="AFV782"/>
      <c r="AFW782"/>
      <c r="AFX782"/>
      <c r="AFY782"/>
      <c r="AFZ782"/>
      <c r="AGA782"/>
      <c r="AGB782"/>
      <c r="AGC782"/>
      <c r="AGD782"/>
      <c r="AGE782"/>
      <c r="AGF782"/>
      <c r="AGG782"/>
      <c r="AGH782"/>
      <c r="AGI782"/>
      <c r="AGJ782"/>
      <c r="AGK782"/>
      <c r="AGL782"/>
      <c r="AGM782"/>
      <c r="AGN782"/>
      <c r="AGO782"/>
      <c r="AGP782"/>
      <c r="AGQ782"/>
      <c r="AGR782"/>
      <c r="AGS782"/>
      <c r="AGT782"/>
      <c r="AGU782"/>
      <c r="AGV782"/>
      <c r="AGW782"/>
      <c r="AGX782"/>
      <c r="AGY782"/>
      <c r="AGZ782"/>
      <c r="AHA782"/>
      <c r="AHB782"/>
      <c r="AHC782"/>
      <c r="AHD782"/>
      <c r="AHE782"/>
      <c r="AHF782"/>
      <c r="AHG782"/>
      <c r="AHH782"/>
      <c r="AHI782"/>
      <c r="AHJ782"/>
      <c r="AHK782"/>
      <c r="AHL782"/>
      <c r="AHM782"/>
      <c r="AHN782"/>
      <c r="AHO782"/>
      <c r="AHP782"/>
      <c r="AHQ782"/>
      <c r="AHR782"/>
      <c r="AHS782"/>
      <c r="AHT782"/>
      <c r="AHU782"/>
      <c r="AHV782"/>
      <c r="AHW782"/>
      <c r="AHX782"/>
      <c r="AHY782"/>
      <c r="AHZ782"/>
      <c r="AIA782"/>
      <c r="AIB782"/>
      <c r="AIC782"/>
      <c r="AID782"/>
      <c r="AIE782"/>
      <c r="AIF782"/>
      <c r="AIG782"/>
      <c r="AIH782"/>
      <c r="AII782"/>
      <c r="AIJ782"/>
      <c r="AIK782"/>
      <c r="AIL782"/>
      <c r="AIM782"/>
      <c r="AIN782"/>
      <c r="AIO782"/>
      <c r="AIP782"/>
      <c r="AIQ782"/>
      <c r="AIR782"/>
      <c r="AIS782"/>
      <c r="AIT782"/>
      <c r="AIU782"/>
      <c r="AIV782"/>
      <c r="AIW782"/>
      <c r="AIX782"/>
      <c r="AIY782"/>
      <c r="AIZ782"/>
      <c r="AJA782"/>
      <c r="AJB782"/>
      <c r="AJC782"/>
      <c r="AJD782"/>
      <c r="AJE782"/>
      <c r="AJF782"/>
      <c r="AJG782"/>
      <c r="AJH782"/>
      <c r="AJI782"/>
      <c r="AJJ782"/>
      <c r="AJK782"/>
      <c r="AJL782"/>
      <c r="AJM782"/>
      <c r="AJN782"/>
      <c r="AJO782"/>
      <c r="AJP782"/>
      <c r="AJQ782"/>
      <c r="AJR782"/>
      <c r="AJS782"/>
      <c r="AJT782"/>
      <c r="AJU782"/>
      <c r="AJV782"/>
      <c r="AJW782"/>
      <c r="AJX782"/>
      <c r="AJY782"/>
      <c r="AJZ782"/>
      <c r="AKA782"/>
      <c r="AKB782"/>
      <c r="AKC782"/>
      <c r="AKD782"/>
      <c r="AKE782"/>
      <c r="AKF782"/>
      <c r="AKG782"/>
      <c r="AKH782"/>
      <c r="AKI782"/>
      <c r="AKJ782"/>
      <c r="AKK782"/>
      <c r="AKL782"/>
      <c r="AKM782"/>
      <c r="AKN782"/>
      <c r="AKO782"/>
      <c r="AKP782"/>
      <c r="AKQ782"/>
      <c r="AKR782"/>
      <c r="AKS782"/>
      <c r="AKT782"/>
      <c r="AKU782"/>
      <c r="AKV782"/>
      <c r="AKW782"/>
      <c r="AKX782"/>
      <c r="AKY782"/>
      <c r="AKZ782"/>
      <c r="ALA782"/>
      <c r="ALB782"/>
      <c r="ALC782"/>
      <c r="ALD782"/>
      <c r="ALE782"/>
      <c r="ALF782"/>
      <c r="ALG782"/>
      <c r="ALH782"/>
      <c r="ALI782"/>
      <c r="ALJ782"/>
      <c r="ALK782"/>
      <c r="ALL782"/>
      <c r="ALM782"/>
      <c r="ALN782"/>
      <c r="ALO782"/>
      <c r="ALP782"/>
      <c r="ALQ782"/>
      <c r="ALR782"/>
      <c r="ALS782"/>
      <c r="ALT782"/>
      <c r="ALU782"/>
      <c r="ALV782"/>
      <c r="ALW782"/>
      <c r="ALX782"/>
      <c r="ALY782"/>
      <c r="ALZ782"/>
      <c r="AMA782"/>
      <c r="AMB782"/>
      <c r="AMC782"/>
      <c r="AMD782"/>
      <c r="AME782"/>
      <c r="AMF782"/>
      <c r="AMG782"/>
      <c r="AMH782"/>
      <c r="AMI782"/>
      <c r="AMJ782"/>
    </row>
    <row r="783" spans="1:1024" ht="20" customHeight="1" x14ac:dyDescent="0.2">
      <c r="A783"/>
      <c r="B783"/>
      <c r="C783"/>
      <c r="D783"/>
      <c r="E783" s="2"/>
      <c r="F783" s="2"/>
      <c r="G783" s="271"/>
      <c r="H783" s="240"/>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c r="IW783"/>
      <c r="IX783"/>
      <c r="IY783"/>
      <c r="IZ783"/>
      <c r="JA783"/>
      <c r="JB783"/>
      <c r="JC783"/>
      <c r="JD783"/>
      <c r="JE783"/>
      <c r="JF783"/>
      <c r="JG783"/>
      <c r="JH783"/>
      <c r="JI783"/>
      <c r="JJ783"/>
      <c r="JK783"/>
      <c r="JL783"/>
      <c r="JM783"/>
      <c r="JN783"/>
      <c r="JO783"/>
      <c r="JP783"/>
      <c r="JQ783"/>
      <c r="JR783"/>
      <c r="JS783"/>
      <c r="JT783"/>
      <c r="JU783"/>
      <c r="JV783"/>
      <c r="JW783"/>
      <c r="JX783"/>
      <c r="JY783"/>
      <c r="JZ783"/>
      <c r="KA783"/>
      <c r="KB783"/>
      <c r="KC783"/>
      <c r="KD783"/>
      <c r="KE783"/>
      <c r="KF783"/>
      <c r="KG783"/>
      <c r="KH783"/>
      <c r="KI783"/>
      <c r="KJ783"/>
      <c r="KK783"/>
      <c r="KL783"/>
      <c r="KM783"/>
      <c r="KN783"/>
      <c r="KO783"/>
      <c r="KP783"/>
      <c r="KQ783"/>
      <c r="KR783"/>
      <c r="KS783"/>
      <c r="KT783"/>
      <c r="KU783"/>
      <c r="KV783"/>
      <c r="KW783"/>
      <c r="KX783"/>
      <c r="KY783"/>
      <c r="KZ783"/>
      <c r="LA783"/>
      <c r="LB783"/>
      <c r="LC783"/>
      <c r="LD783"/>
      <c r="LE783"/>
      <c r="LF783"/>
      <c r="LG783"/>
      <c r="LH783"/>
      <c r="LI783"/>
      <c r="LJ783"/>
      <c r="LK783"/>
      <c r="LL783"/>
      <c r="LM783"/>
      <c r="LN783"/>
      <c r="LO783"/>
      <c r="LP783"/>
      <c r="LQ783"/>
      <c r="LR783"/>
      <c r="LS783"/>
      <c r="LT783"/>
      <c r="LU783"/>
      <c r="LV783"/>
      <c r="LW783"/>
      <c r="LX783"/>
      <c r="LY783"/>
      <c r="LZ783"/>
      <c r="MA783"/>
      <c r="MB783"/>
      <c r="MC783"/>
      <c r="MD783"/>
      <c r="ME783"/>
      <c r="MF783"/>
      <c r="MG783"/>
      <c r="MH783"/>
      <c r="MI783"/>
      <c r="MJ783"/>
      <c r="MK783"/>
      <c r="ML783"/>
      <c r="MM783"/>
      <c r="MN783"/>
      <c r="MO783"/>
      <c r="MP783"/>
      <c r="MQ783"/>
      <c r="MR783"/>
      <c r="MS783"/>
      <c r="MT783"/>
      <c r="MU783"/>
      <c r="MV783"/>
      <c r="MW783"/>
      <c r="MX783"/>
      <c r="MY783"/>
      <c r="MZ783"/>
      <c r="NA783"/>
      <c r="NB783"/>
      <c r="NC783"/>
      <c r="ND783"/>
      <c r="NE783"/>
      <c r="NF783"/>
      <c r="NG783"/>
      <c r="NH783"/>
      <c r="NI783"/>
      <c r="NJ783"/>
      <c r="NK783"/>
      <c r="NL783"/>
      <c r="NM783"/>
      <c r="NN783"/>
      <c r="NO783"/>
      <c r="NP783"/>
      <c r="NQ783"/>
      <c r="NR783"/>
      <c r="NS783"/>
      <c r="NT783"/>
      <c r="NU783"/>
      <c r="NV783"/>
      <c r="NW783"/>
      <c r="NX783"/>
      <c r="NY783"/>
      <c r="NZ783"/>
      <c r="OA783"/>
      <c r="OB783"/>
      <c r="OC783"/>
      <c r="OD783"/>
      <c r="OE783"/>
      <c r="OF783"/>
      <c r="OG783"/>
      <c r="OH783"/>
      <c r="OI783"/>
      <c r="OJ783"/>
      <c r="OK783"/>
      <c r="OL783"/>
      <c r="OM783"/>
      <c r="ON783"/>
      <c r="OO783"/>
      <c r="OP783"/>
      <c r="OQ783"/>
      <c r="OR783"/>
      <c r="OS783"/>
      <c r="OT783"/>
      <c r="OU783"/>
      <c r="OV783"/>
      <c r="OW783"/>
      <c r="OX783"/>
      <c r="OY783"/>
      <c r="OZ783"/>
      <c r="PA783"/>
      <c r="PB783"/>
      <c r="PC783"/>
      <c r="PD783"/>
      <c r="PE783"/>
      <c r="PF783"/>
      <c r="PG783"/>
      <c r="PH783"/>
      <c r="PI783"/>
      <c r="PJ783"/>
      <c r="PK783"/>
      <c r="PL783"/>
      <c r="PM783"/>
      <c r="PN783"/>
      <c r="PO783"/>
      <c r="PP783"/>
      <c r="PQ783"/>
      <c r="PR783"/>
      <c r="PS783"/>
      <c r="PT783"/>
      <c r="PU783"/>
      <c r="PV783"/>
      <c r="PW783"/>
      <c r="PX783"/>
      <c r="PY783"/>
      <c r="PZ783"/>
      <c r="QA783"/>
      <c r="QB783"/>
      <c r="QC783"/>
      <c r="QD783"/>
      <c r="QE783"/>
      <c r="QF783"/>
      <c r="QG783"/>
      <c r="QH783"/>
      <c r="QI783"/>
      <c r="QJ783"/>
      <c r="QK783"/>
      <c r="QL783"/>
      <c r="QM783"/>
      <c r="QN783"/>
      <c r="QO783"/>
      <c r="QP783"/>
      <c r="QQ783"/>
      <c r="QR783"/>
      <c r="QS783"/>
      <c r="QT783"/>
      <c r="QU783"/>
      <c r="QV783"/>
      <c r="QW783"/>
      <c r="QX783"/>
      <c r="QY783"/>
      <c r="QZ783"/>
      <c r="RA783"/>
      <c r="RB783"/>
      <c r="RC783"/>
      <c r="RD783"/>
      <c r="RE783"/>
      <c r="RF783"/>
      <c r="RG783"/>
      <c r="RH783"/>
      <c r="RI783"/>
      <c r="RJ783"/>
      <c r="RK783"/>
      <c r="RL783"/>
      <c r="RM783"/>
      <c r="RN783"/>
      <c r="RO783"/>
      <c r="RP783"/>
      <c r="RQ783"/>
      <c r="RR783"/>
      <c r="RS783"/>
      <c r="RT783"/>
      <c r="RU783"/>
      <c r="RV783"/>
      <c r="RW783"/>
      <c r="RX783"/>
      <c r="RY783"/>
      <c r="RZ783"/>
      <c r="SA783"/>
      <c r="SB783"/>
      <c r="SC783"/>
      <c r="SD783"/>
      <c r="SE783"/>
      <c r="SF783"/>
      <c r="SG783"/>
      <c r="SH783"/>
      <c r="SI783"/>
      <c r="SJ783"/>
      <c r="SK783"/>
      <c r="SL783"/>
      <c r="SM783"/>
      <c r="SN783"/>
      <c r="SO783"/>
      <c r="SP783"/>
      <c r="SQ783"/>
      <c r="SR783"/>
      <c r="SS783"/>
      <c r="ST783"/>
      <c r="SU783"/>
      <c r="SV783"/>
      <c r="SW783"/>
      <c r="SX783"/>
      <c r="SY783"/>
      <c r="SZ783"/>
      <c r="TA783"/>
      <c r="TB783"/>
      <c r="TC783"/>
      <c r="TD783"/>
      <c r="TE783"/>
      <c r="TF783"/>
      <c r="TG783"/>
      <c r="TH783"/>
      <c r="TI783"/>
      <c r="TJ783"/>
      <c r="TK783"/>
      <c r="TL783"/>
      <c r="TM783"/>
      <c r="TN783"/>
      <c r="TO783"/>
      <c r="TP783"/>
      <c r="TQ783"/>
      <c r="TR783"/>
      <c r="TS783"/>
      <c r="TT783"/>
      <c r="TU783"/>
      <c r="TV783"/>
      <c r="TW783"/>
      <c r="TX783"/>
      <c r="TY783"/>
      <c r="TZ783"/>
      <c r="UA783"/>
      <c r="UB783"/>
      <c r="UC783"/>
      <c r="UD783"/>
      <c r="UE783"/>
      <c r="UF783"/>
      <c r="UG783"/>
      <c r="UH783"/>
      <c r="UI783"/>
      <c r="UJ783"/>
      <c r="UK783"/>
      <c r="UL783"/>
      <c r="UM783"/>
      <c r="UN783"/>
      <c r="UO783"/>
      <c r="UP783"/>
      <c r="UQ783"/>
      <c r="UR783"/>
      <c r="US783"/>
      <c r="UT783"/>
      <c r="UU783"/>
      <c r="UV783"/>
      <c r="UW783"/>
      <c r="UX783"/>
      <c r="UY783"/>
      <c r="UZ783"/>
      <c r="VA783"/>
      <c r="VB783"/>
      <c r="VC783"/>
      <c r="VD783"/>
      <c r="VE783"/>
      <c r="VF783"/>
      <c r="VG783"/>
      <c r="VH783"/>
      <c r="VI783"/>
      <c r="VJ783"/>
      <c r="VK783"/>
      <c r="VL783"/>
      <c r="VM783"/>
      <c r="VN783"/>
      <c r="VO783"/>
      <c r="VP783"/>
      <c r="VQ783"/>
      <c r="VR783"/>
      <c r="VS783"/>
      <c r="VT783"/>
      <c r="VU783"/>
      <c r="VV783"/>
      <c r="VW783"/>
      <c r="VX783"/>
      <c r="VY783"/>
      <c r="VZ783"/>
      <c r="WA783"/>
      <c r="WB783"/>
      <c r="WC783"/>
      <c r="WD783"/>
      <c r="WE783"/>
      <c r="WF783"/>
      <c r="WG783"/>
      <c r="WH783"/>
      <c r="WI783"/>
      <c r="WJ783"/>
      <c r="WK783"/>
      <c r="WL783"/>
      <c r="WM783"/>
      <c r="WN783"/>
      <c r="WO783"/>
      <c r="WP783"/>
      <c r="WQ783"/>
      <c r="WR783"/>
      <c r="WS783"/>
      <c r="WT783"/>
      <c r="WU783"/>
      <c r="WV783"/>
      <c r="WW783"/>
      <c r="WX783"/>
      <c r="WY783"/>
      <c r="WZ783"/>
      <c r="XA783"/>
      <c r="XB783"/>
      <c r="XC783"/>
      <c r="XD783"/>
      <c r="XE783"/>
      <c r="XF783"/>
      <c r="XG783"/>
      <c r="XH783"/>
      <c r="XI783"/>
      <c r="XJ783"/>
      <c r="XK783"/>
      <c r="XL783"/>
      <c r="XM783"/>
      <c r="XN783"/>
      <c r="XO783"/>
      <c r="XP783"/>
      <c r="XQ783"/>
      <c r="XR783"/>
      <c r="XS783"/>
      <c r="XT783"/>
      <c r="XU783"/>
      <c r="XV783"/>
      <c r="XW783"/>
      <c r="XX783"/>
      <c r="XY783"/>
      <c r="XZ783"/>
      <c r="YA783"/>
      <c r="YB783"/>
      <c r="YC783"/>
      <c r="YD783"/>
      <c r="YE783"/>
      <c r="YF783"/>
      <c r="YG783"/>
      <c r="YH783"/>
      <c r="YI783"/>
      <c r="YJ783"/>
      <c r="YK783"/>
      <c r="YL783"/>
      <c r="YM783"/>
      <c r="YN783"/>
      <c r="YO783"/>
      <c r="YP783"/>
      <c r="YQ783"/>
      <c r="YR783"/>
      <c r="YS783"/>
      <c r="YT783"/>
      <c r="YU783"/>
      <c r="YV783"/>
      <c r="YW783"/>
      <c r="YX783"/>
      <c r="YY783"/>
      <c r="YZ783"/>
      <c r="ZA783"/>
      <c r="ZB783"/>
      <c r="ZC783"/>
      <c r="ZD783"/>
      <c r="ZE783"/>
      <c r="ZF783"/>
      <c r="ZG783"/>
      <c r="ZH783"/>
      <c r="ZI783"/>
      <c r="ZJ783"/>
      <c r="ZK783"/>
      <c r="ZL783"/>
      <c r="ZM783"/>
      <c r="ZN783"/>
      <c r="ZO783"/>
      <c r="ZP783"/>
      <c r="ZQ783"/>
      <c r="ZR783"/>
      <c r="ZS783"/>
      <c r="ZT783"/>
      <c r="ZU783"/>
      <c r="ZV783"/>
      <c r="ZW783"/>
      <c r="ZX783"/>
      <c r="ZY783"/>
      <c r="ZZ783"/>
      <c r="AAA783"/>
      <c r="AAB783"/>
      <c r="AAC783"/>
      <c r="AAD783"/>
      <c r="AAE783"/>
      <c r="AAF783"/>
      <c r="AAG783"/>
      <c r="AAH783"/>
      <c r="AAI783"/>
      <c r="AAJ783"/>
      <c r="AAK783"/>
      <c r="AAL783"/>
      <c r="AAM783"/>
      <c r="AAN783"/>
      <c r="AAO783"/>
      <c r="AAP783"/>
      <c r="AAQ783"/>
      <c r="AAR783"/>
      <c r="AAS783"/>
      <c r="AAT783"/>
      <c r="AAU783"/>
      <c r="AAV783"/>
      <c r="AAW783"/>
      <c r="AAX783"/>
      <c r="AAY783"/>
      <c r="AAZ783"/>
      <c r="ABA783"/>
      <c r="ABB783"/>
      <c r="ABC783"/>
      <c r="ABD783"/>
      <c r="ABE783"/>
      <c r="ABF783"/>
      <c r="ABG783"/>
      <c r="ABH783"/>
      <c r="ABI783"/>
      <c r="ABJ783"/>
      <c r="ABK783"/>
      <c r="ABL783"/>
      <c r="ABM783"/>
      <c r="ABN783"/>
      <c r="ABO783"/>
      <c r="ABP783"/>
      <c r="ABQ783"/>
      <c r="ABR783"/>
      <c r="ABS783"/>
      <c r="ABT783"/>
      <c r="ABU783"/>
      <c r="ABV783"/>
      <c r="ABW783"/>
      <c r="ABX783"/>
      <c r="ABY783"/>
      <c r="ABZ783"/>
      <c r="ACA783"/>
      <c r="ACB783"/>
      <c r="ACC783"/>
      <c r="ACD783"/>
      <c r="ACE783"/>
      <c r="ACF783"/>
      <c r="ACG783"/>
      <c r="ACH783"/>
      <c r="ACI783"/>
      <c r="ACJ783"/>
      <c r="ACK783"/>
      <c r="ACL783"/>
      <c r="ACM783"/>
      <c r="ACN783"/>
      <c r="ACO783"/>
      <c r="ACP783"/>
      <c r="ACQ783"/>
      <c r="ACR783"/>
      <c r="ACS783"/>
      <c r="ACT783"/>
      <c r="ACU783"/>
      <c r="ACV783"/>
      <c r="ACW783"/>
      <c r="ACX783"/>
      <c r="ACY783"/>
      <c r="ACZ783"/>
      <c r="ADA783"/>
      <c r="ADB783"/>
      <c r="ADC783"/>
      <c r="ADD783"/>
      <c r="ADE783"/>
      <c r="ADF783"/>
      <c r="ADG783"/>
      <c r="ADH783"/>
      <c r="ADI783"/>
      <c r="ADJ783"/>
      <c r="ADK783"/>
      <c r="ADL783"/>
      <c r="ADM783"/>
      <c r="ADN783"/>
      <c r="ADO783"/>
      <c r="ADP783"/>
      <c r="ADQ783"/>
      <c r="ADR783"/>
      <c r="ADS783"/>
      <c r="ADT783"/>
      <c r="ADU783"/>
      <c r="ADV783"/>
      <c r="ADW783"/>
      <c r="ADX783"/>
      <c r="ADY783"/>
      <c r="ADZ783"/>
      <c r="AEA783"/>
      <c r="AEB783"/>
      <c r="AEC783"/>
      <c r="AED783"/>
      <c r="AEE783"/>
      <c r="AEF783"/>
      <c r="AEG783"/>
      <c r="AEH783"/>
      <c r="AEI783"/>
      <c r="AEJ783"/>
      <c r="AEK783"/>
      <c r="AEL783"/>
      <c r="AEM783"/>
      <c r="AEN783"/>
      <c r="AEO783"/>
      <c r="AEP783"/>
      <c r="AEQ783"/>
      <c r="AER783"/>
      <c r="AES783"/>
      <c r="AET783"/>
      <c r="AEU783"/>
      <c r="AEV783"/>
      <c r="AEW783"/>
      <c r="AEX783"/>
      <c r="AEY783"/>
      <c r="AEZ783"/>
      <c r="AFA783"/>
      <c r="AFB783"/>
      <c r="AFC783"/>
      <c r="AFD783"/>
      <c r="AFE783"/>
      <c r="AFF783"/>
      <c r="AFG783"/>
      <c r="AFH783"/>
      <c r="AFI783"/>
      <c r="AFJ783"/>
      <c r="AFK783"/>
      <c r="AFL783"/>
      <c r="AFM783"/>
      <c r="AFN783"/>
      <c r="AFO783"/>
      <c r="AFP783"/>
      <c r="AFQ783"/>
      <c r="AFR783"/>
      <c r="AFS783"/>
      <c r="AFT783"/>
      <c r="AFU783"/>
      <c r="AFV783"/>
      <c r="AFW783"/>
      <c r="AFX783"/>
      <c r="AFY783"/>
      <c r="AFZ783"/>
      <c r="AGA783"/>
      <c r="AGB783"/>
      <c r="AGC783"/>
      <c r="AGD783"/>
      <c r="AGE783"/>
      <c r="AGF783"/>
      <c r="AGG783"/>
      <c r="AGH783"/>
      <c r="AGI783"/>
      <c r="AGJ783"/>
      <c r="AGK783"/>
      <c r="AGL783"/>
      <c r="AGM783"/>
      <c r="AGN783"/>
      <c r="AGO783"/>
      <c r="AGP783"/>
      <c r="AGQ783"/>
      <c r="AGR783"/>
      <c r="AGS783"/>
      <c r="AGT783"/>
      <c r="AGU783"/>
      <c r="AGV783"/>
      <c r="AGW783"/>
      <c r="AGX783"/>
      <c r="AGY783"/>
      <c r="AGZ783"/>
      <c r="AHA783"/>
      <c r="AHB783"/>
      <c r="AHC783"/>
      <c r="AHD783"/>
      <c r="AHE783"/>
      <c r="AHF783"/>
      <c r="AHG783"/>
      <c r="AHH783"/>
      <c r="AHI783"/>
      <c r="AHJ783"/>
      <c r="AHK783"/>
      <c r="AHL783"/>
      <c r="AHM783"/>
      <c r="AHN783"/>
      <c r="AHO783"/>
      <c r="AHP783"/>
      <c r="AHQ783"/>
      <c r="AHR783"/>
      <c r="AHS783"/>
      <c r="AHT783"/>
      <c r="AHU783"/>
      <c r="AHV783"/>
      <c r="AHW783"/>
      <c r="AHX783"/>
      <c r="AHY783"/>
      <c r="AHZ783"/>
      <c r="AIA783"/>
      <c r="AIB783"/>
      <c r="AIC783"/>
      <c r="AID783"/>
      <c r="AIE783"/>
      <c r="AIF783"/>
      <c r="AIG783"/>
      <c r="AIH783"/>
      <c r="AII783"/>
      <c r="AIJ783"/>
      <c r="AIK783"/>
      <c r="AIL783"/>
      <c r="AIM783"/>
      <c r="AIN783"/>
      <c r="AIO783"/>
      <c r="AIP783"/>
      <c r="AIQ783"/>
      <c r="AIR783"/>
      <c r="AIS783"/>
      <c r="AIT783"/>
      <c r="AIU783"/>
      <c r="AIV783"/>
      <c r="AIW783"/>
      <c r="AIX783"/>
      <c r="AIY783"/>
      <c r="AIZ783"/>
      <c r="AJA783"/>
      <c r="AJB783"/>
      <c r="AJC783"/>
      <c r="AJD783"/>
      <c r="AJE783"/>
      <c r="AJF783"/>
      <c r="AJG783"/>
      <c r="AJH783"/>
      <c r="AJI783"/>
      <c r="AJJ783"/>
      <c r="AJK783"/>
      <c r="AJL783"/>
      <c r="AJM783"/>
      <c r="AJN783"/>
      <c r="AJO783"/>
      <c r="AJP783"/>
      <c r="AJQ783"/>
      <c r="AJR783"/>
      <c r="AJS783"/>
      <c r="AJT783"/>
      <c r="AJU783"/>
      <c r="AJV783"/>
      <c r="AJW783"/>
      <c r="AJX783"/>
      <c r="AJY783"/>
      <c r="AJZ783"/>
      <c r="AKA783"/>
      <c r="AKB783"/>
      <c r="AKC783"/>
      <c r="AKD783"/>
      <c r="AKE783"/>
      <c r="AKF783"/>
      <c r="AKG783"/>
      <c r="AKH783"/>
      <c r="AKI783"/>
      <c r="AKJ783"/>
      <c r="AKK783"/>
      <c r="AKL783"/>
      <c r="AKM783"/>
      <c r="AKN783"/>
      <c r="AKO783"/>
      <c r="AKP783"/>
      <c r="AKQ783"/>
      <c r="AKR783"/>
      <c r="AKS783"/>
      <c r="AKT783"/>
      <c r="AKU783"/>
      <c r="AKV783"/>
      <c r="AKW783"/>
      <c r="AKX783"/>
      <c r="AKY783"/>
      <c r="AKZ783"/>
      <c r="ALA783"/>
      <c r="ALB783"/>
      <c r="ALC783"/>
      <c r="ALD783"/>
      <c r="ALE783"/>
      <c r="ALF783"/>
      <c r="ALG783"/>
      <c r="ALH783"/>
      <c r="ALI783"/>
      <c r="ALJ783"/>
      <c r="ALK783"/>
      <c r="ALL783"/>
      <c r="ALM783"/>
      <c r="ALN783"/>
      <c r="ALO783"/>
      <c r="ALP783"/>
      <c r="ALQ783"/>
      <c r="ALR783"/>
      <c r="ALS783"/>
      <c r="ALT783"/>
      <c r="ALU783"/>
      <c r="ALV783"/>
      <c r="ALW783"/>
      <c r="ALX783"/>
      <c r="ALY783"/>
      <c r="ALZ783"/>
      <c r="AMA783"/>
      <c r="AMB783"/>
      <c r="AMC783"/>
      <c r="AMD783"/>
      <c r="AME783"/>
      <c r="AMF783"/>
      <c r="AMG783"/>
      <c r="AMH783"/>
      <c r="AMI783"/>
      <c r="AMJ783"/>
    </row>
    <row r="784" spans="1:1024" ht="20" customHeight="1" x14ac:dyDescent="0.2">
      <c r="A784"/>
      <c r="B784"/>
      <c r="C784"/>
      <c r="D784"/>
      <c r="E784" s="2"/>
      <c r="F784" s="2"/>
      <c r="G784" s="271"/>
      <c r="H784" s="240"/>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c r="IW784"/>
      <c r="IX784"/>
      <c r="IY784"/>
      <c r="IZ784"/>
      <c r="JA784"/>
      <c r="JB784"/>
      <c r="JC784"/>
      <c r="JD784"/>
      <c r="JE784"/>
      <c r="JF784"/>
      <c r="JG784"/>
      <c r="JH784"/>
      <c r="JI784"/>
      <c r="JJ784"/>
      <c r="JK784"/>
      <c r="JL784"/>
      <c r="JM784"/>
      <c r="JN784"/>
      <c r="JO784"/>
      <c r="JP784"/>
      <c r="JQ784"/>
      <c r="JR784"/>
      <c r="JS784"/>
      <c r="JT784"/>
      <c r="JU784"/>
      <c r="JV784"/>
      <c r="JW784"/>
      <c r="JX784"/>
      <c r="JY784"/>
      <c r="JZ784"/>
      <c r="KA784"/>
      <c r="KB784"/>
      <c r="KC784"/>
      <c r="KD784"/>
      <c r="KE784"/>
      <c r="KF784"/>
      <c r="KG784"/>
      <c r="KH784"/>
      <c r="KI784"/>
      <c r="KJ784"/>
      <c r="KK784"/>
      <c r="KL784"/>
      <c r="KM784"/>
      <c r="KN784"/>
      <c r="KO784"/>
      <c r="KP784"/>
      <c r="KQ784"/>
      <c r="KR784"/>
      <c r="KS784"/>
      <c r="KT784"/>
      <c r="KU784"/>
      <c r="KV784"/>
      <c r="KW784"/>
      <c r="KX784"/>
      <c r="KY784"/>
      <c r="KZ784"/>
      <c r="LA784"/>
      <c r="LB784"/>
      <c r="LC784"/>
      <c r="LD784"/>
      <c r="LE784"/>
      <c r="LF784"/>
      <c r="LG784"/>
      <c r="LH784"/>
      <c r="LI784"/>
      <c r="LJ784"/>
      <c r="LK784"/>
      <c r="LL784"/>
      <c r="LM784"/>
      <c r="LN784"/>
      <c r="LO784"/>
      <c r="LP784"/>
      <c r="LQ784"/>
      <c r="LR784"/>
      <c r="LS784"/>
      <c r="LT784"/>
      <c r="LU784"/>
      <c r="LV784"/>
      <c r="LW784"/>
      <c r="LX784"/>
      <c r="LY784"/>
      <c r="LZ784"/>
      <c r="MA784"/>
      <c r="MB784"/>
      <c r="MC784"/>
      <c r="MD784"/>
      <c r="ME784"/>
      <c r="MF784"/>
      <c r="MG784"/>
      <c r="MH784"/>
      <c r="MI784"/>
      <c r="MJ784"/>
      <c r="MK784"/>
      <c r="ML784"/>
      <c r="MM784"/>
      <c r="MN784"/>
      <c r="MO784"/>
      <c r="MP784"/>
      <c r="MQ784"/>
      <c r="MR784"/>
      <c r="MS784"/>
      <c r="MT784"/>
      <c r="MU784"/>
      <c r="MV784"/>
      <c r="MW784"/>
      <c r="MX784"/>
      <c r="MY784"/>
      <c r="MZ784"/>
      <c r="NA784"/>
      <c r="NB784"/>
      <c r="NC784"/>
      <c r="ND784"/>
      <c r="NE784"/>
      <c r="NF784"/>
      <c r="NG784"/>
      <c r="NH784"/>
      <c r="NI784"/>
      <c r="NJ784"/>
      <c r="NK784"/>
      <c r="NL784"/>
      <c r="NM784"/>
      <c r="NN784"/>
      <c r="NO784"/>
      <c r="NP784"/>
      <c r="NQ784"/>
      <c r="NR784"/>
      <c r="NS784"/>
      <c r="NT784"/>
      <c r="NU784"/>
      <c r="NV784"/>
      <c r="NW784"/>
      <c r="NX784"/>
      <c r="NY784"/>
      <c r="NZ784"/>
      <c r="OA784"/>
      <c r="OB784"/>
      <c r="OC784"/>
      <c r="OD784"/>
      <c r="OE784"/>
      <c r="OF784"/>
      <c r="OG784"/>
      <c r="OH784"/>
      <c r="OI784"/>
      <c r="OJ784"/>
      <c r="OK784"/>
      <c r="OL784"/>
      <c r="OM784"/>
      <c r="ON784"/>
      <c r="OO784"/>
      <c r="OP784"/>
      <c r="OQ784"/>
      <c r="OR784"/>
      <c r="OS784"/>
      <c r="OT784"/>
      <c r="OU784"/>
      <c r="OV784"/>
      <c r="OW784"/>
      <c r="OX784"/>
      <c r="OY784"/>
      <c r="OZ784"/>
      <c r="PA784"/>
      <c r="PB784"/>
      <c r="PC784"/>
      <c r="PD784"/>
      <c r="PE784"/>
      <c r="PF784"/>
      <c r="PG784"/>
      <c r="PH784"/>
      <c r="PI784"/>
      <c r="PJ784"/>
      <c r="PK784"/>
      <c r="PL784"/>
      <c r="PM784"/>
      <c r="PN784"/>
      <c r="PO784"/>
      <c r="PP784"/>
      <c r="PQ784"/>
      <c r="PR784"/>
      <c r="PS784"/>
      <c r="PT784"/>
      <c r="PU784"/>
      <c r="PV784"/>
      <c r="PW784"/>
      <c r="PX784"/>
      <c r="PY784"/>
      <c r="PZ784"/>
      <c r="QA784"/>
      <c r="QB784"/>
      <c r="QC784"/>
      <c r="QD784"/>
      <c r="QE784"/>
      <c r="QF784"/>
      <c r="QG784"/>
      <c r="QH784"/>
      <c r="QI784"/>
      <c r="QJ784"/>
      <c r="QK784"/>
      <c r="QL784"/>
      <c r="QM784"/>
      <c r="QN784"/>
      <c r="QO784"/>
      <c r="QP784"/>
      <c r="QQ784"/>
      <c r="QR784"/>
      <c r="QS784"/>
      <c r="QT784"/>
      <c r="QU784"/>
      <c r="QV784"/>
      <c r="QW784"/>
      <c r="QX784"/>
      <c r="QY784"/>
      <c r="QZ784"/>
      <c r="RA784"/>
      <c r="RB784"/>
      <c r="RC784"/>
      <c r="RD784"/>
      <c r="RE784"/>
      <c r="RF784"/>
      <c r="RG784"/>
      <c r="RH784"/>
      <c r="RI784"/>
      <c r="RJ784"/>
      <c r="RK784"/>
      <c r="RL784"/>
      <c r="RM784"/>
      <c r="RN784"/>
      <c r="RO784"/>
      <c r="RP784"/>
      <c r="RQ784"/>
      <c r="RR784"/>
      <c r="RS784"/>
      <c r="RT784"/>
      <c r="RU784"/>
      <c r="RV784"/>
      <c r="RW784"/>
      <c r="RX784"/>
      <c r="RY784"/>
      <c r="RZ784"/>
      <c r="SA784"/>
      <c r="SB784"/>
      <c r="SC784"/>
      <c r="SD784"/>
      <c r="SE784"/>
      <c r="SF784"/>
      <c r="SG784"/>
      <c r="SH784"/>
      <c r="SI784"/>
      <c r="SJ784"/>
      <c r="SK784"/>
      <c r="SL784"/>
      <c r="SM784"/>
      <c r="SN784"/>
      <c r="SO784"/>
      <c r="SP784"/>
      <c r="SQ784"/>
      <c r="SR784"/>
      <c r="SS784"/>
      <c r="ST784"/>
      <c r="SU784"/>
      <c r="SV784"/>
      <c r="SW784"/>
      <c r="SX784"/>
      <c r="SY784"/>
      <c r="SZ784"/>
      <c r="TA784"/>
      <c r="TB784"/>
      <c r="TC784"/>
      <c r="TD784"/>
      <c r="TE784"/>
      <c r="TF784"/>
      <c r="TG784"/>
      <c r="TH784"/>
      <c r="TI784"/>
      <c r="TJ784"/>
      <c r="TK784"/>
      <c r="TL784"/>
      <c r="TM784"/>
      <c r="TN784"/>
      <c r="TO784"/>
      <c r="TP784"/>
      <c r="TQ784"/>
      <c r="TR784"/>
      <c r="TS784"/>
      <c r="TT784"/>
      <c r="TU784"/>
      <c r="TV784"/>
      <c r="TW784"/>
      <c r="TX784"/>
      <c r="TY784"/>
      <c r="TZ784"/>
      <c r="UA784"/>
      <c r="UB784"/>
      <c r="UC784"/>
      <c r="UD784"/>
      <c r="UE784"/>
      <c r="UF784"/>
      <c r="UG784"/>
      <c r="UH784"/>
      <c r="UI784"/>
      <c r="UJ784"/>
      <c r="UK784"/>
      <c r="UL784"/>
      <c r="UM784"/>
      <c r="UN784"/>
      <c r="UO784"/>
      <c r="UP784"/>
      <c r="UQ784"/>
      <c r="UR784"/>
      <c r="US784"/>
      <c r="UT784"/>
      <c r="UU784"/>
      <c r="UV784"/>
      <c r="UW784"/>
      <c r="UX784"/>
      <c r="UY784"/>
      <c r="UZ784"/>
      <c r="VA784"/>
      <c r="VB784"/>
      <c r="VC784"/>
      <c r="VD784"/>
      <c r="VE784"/>
      <c r="VF784"/>
      <c r="VG784"/>
      <c r="VH784"/>
      <c r="VI784"/>
      <c r="VJ784"/>
      <c r="VK784"/>
      <c r="VL784"/>
      <c r="VM784"/>
      <c r="VN784"/>
      <c r="VO784"/>
      <c r="VP784"/>
      <c r="VQ784"/>
      <c r="VR784"/>
      <c r="VS784"/>
      <c r="VT784"/>
      <c r="VU784"/>
      <c r="VV784"/>
      <c r="VW784"/>
      <c r="VX784"/>
      <c r="VY784"/>
      <c r="VZ784"/>
      <c r="WA784"/>
      <c r="WB784"/>
      <c r="WC784"/>
      <c r="WD784"/>
      <c r="WE784"/>
      <c r="WF784"/>
      <c r="WG784"/>
      <c r="WH784"/>
      <c r="WI784"/>
      <c r="WJ784"/>
      <c r="WK784"/>
      <c r="WL784"/>
      <c r="WM784"/>
      <c r="WN784"/>
      <c r="WO784"/>
      <c r="WP784"/>
      <c r="WQ784"/>
      <c r="WR784"/>
      <c r="WS784"/>
      <c r="WT784"/>
      <c r="WU784"/>
      <c r="WV784"/>
      <c r="WW784"/>
      <c r="WX784"/>
      <c r="WY784"/>
      <c r="WZ784"/>
      <c r="XA784"/>
      <c r="XB784"/>
      <c r="XC784"/>
      <c r="XD784"/>
      <c r="XE784"/>
      <c r="XF784"/>
      <c r="XG784"/>
      <c r="XH784"/>
      <c r="XI784"/>
      <c r="XJ784"/>
      <c r="XK784"/>
      <c r="XL784"/>
      <c r="XM784"/>
      <c r="XN784"/>
      <c r="XO784"/>
      <c r="XP784"/>
      <c r="XQ784"/>
      <c r="XR784"/>
      <c r="XS784"/>
      <c r="XT784"/>
      <c r="XU784"/>
      <c r="XV784"/>
      <c r="XW784"/>
      <c r="XX784"/>
      <c r="XY784"/>
      <c r="XZ784"/>
      <c r="YA784"/>
      <c r="YB784"/>
      <c r="YC784"/>
      <c r="YD784"/>
      <c r="YE784"/>
      <c r="YF784"/>
      <c r="YG784"/>
      <c r="YH784"/>
      <c r="YI784"/>
      <c r="YJ784"/>
      <c r="YK784"/>
      <c r="YL784"/>
      <c r="YM784"/>
      <c r="YN784"/>
      <c r="YO784"/>
      <c r="YP784"/>
      <c r="YQ784"/>
      <c r="YR784"/>
      <c r="YS784"/>
      <c r="YT784"/>
      <c r="YU784"/>
      <c r="YV784"/>
      <c r="YW784"/>
      <c r="YX784"/>
      <c r="YY784"/>
      <c r="YZ784"/>
      <c r="ZA784"/>
      <c r="ZB784"/>
      <c r="ZC784"/>
      <c r="ZD784"/>
      <c r="ZE784"/>
      <c r="ZF784"/>
      <c r="ZG784"/>
      <c r="ZH784"/>
      <c r="ZI784"/>
      <c r="ZJ784"/>
      <c r="ZK784"/>
      <c r="ZL784"/>
      <c r="ZM784"/>
      <c r="ZN784"/>
      <c r="ZO784"/>
      <c r="ZP784"/>
      <c r="ZQ784"/>
      <c r="ZR784"/>
      <c r="ZS784"/>
      <c r="ZT784"/>
      <c r="ZU784"/>
      <c r="ZV784"/>
      <c r="ZW784"/>
      <c r="ZX784"/>
      <c r="ZY784"/>
      <c r="ZZ784"/>
      <c r="AAA784"/>
      <c r="AAB784"/>
      <c r="AAC784"/>
      <c r="AAD784"/>
      <c r="AAE784"/>
      <c r="AAF784"/>
      <c r="AAG784"/>
      <c r="AAH784"/>
      <c r="AAI784"/>
      <c r="AAJ784"/>
      <c r="AAK784"/>
      <c r="AAL784"/>
      <c r="AAM784"/>
      <c r="AAN784"/>
      <c r="AAO784"/>
      <c r="AAP784"/>
      <c r="AAQ784"/>
      <c r="AAR784"/>
      <c r="AAS784"/>
      <c r="AAT784"/>
      <c r="AAU784"/>
      <c r="AAV784"/>
      <c r="AAW784"/>
      <c r="AAX784"/>
      <c r="AAY784"/>
      <c r="AAZ784"/>
      <c r="ABA784"/>
      <c r="ABB784"/>
      <c r="ABC784"/>
      <c r="ABD784"/>
      <c r="ABE784"/>
      <c r="ABF784"/>
      <c r="ABG784"/>
      <c r="ABH784"/>
      <c r="ABI784"/>
      <c r="ABJ784"/>
      <c r="ABK784"/>
      <c r="ABL784"/>
      <c r="ABM784"/>
      <c r="ABN784"/>
      <c r="ABO784"/>
      <c r="ABP784"/>
      <c r="ABQ784"/>
      <c r="ABR784"/>
      <c r="ABS784"/>
      <c r="ABT784"/>
      <c r="ABU784"/>
      <c r="ABV784"/>
      <c r="ABW784"/>
      <c r="ABX784"/>
      <c r="ABY784"/>
      <c r="ABZ784"/>
      <c r="ACA784"/>
      <c r="ACB784"/>
      <c r="ACC784"/>
      <c r="ACD784"/>
      <c r="ACE784"/>
      <c r="ACF784"/>
      <c r="ACG784"/>
      <c r="ACH784"/>
      <c r="ACI784"/>
      <c r="ACJ784"/>
      <c r="ACK784"/>
      <c r="ACL784"/>
      <c r="ACM784"/>
      <c r="ACN784"/>
      <c r="ACO784"/>
      <c r="ACP784"/>
      <c r="ACQ784"/>
      <c r="ACR784"/>
      <c r="ACS784"/>
      <c r="ACT784"/>
      <c r="ACU784"/>
      <c r="ACV784"/>
      <c r="ACW784"/>
      <c r="ACX784"/>
      <c r="ACY784"/>
      <c r="ACZ784"/>
      <c r="ADA784"/>
      <c r="ADB784"/>
      <c r="ADC784"/>
      <c r="ADD784"/>
      <c r="ADE784"/>
      <c r="ADF784"/>
      <c r="ADG784"/>
      <c r="ADH784"/>
      <c r="ADI784"/>
      <c r="ADJ784"/>
      <c r="ADK784"/>
      <c r="ADL784"/>
      <c r="ADM784"/>
      <c r="ADN784"/>
      <c r="ADO784"/>
      <c r="ADP784"/>
      <c r="ADQ784"/>
      <c r="ADR784"/>
      <c r="ADS784"/>
      <c r="ADT784"/>
      <c r="ADU784"/>
      <c r="ADV784"/>
      <c r="ADW784"/>
      <c r="ADX784"/>
      <c r="ADY784"/>
      <c r="ADZ784"/>
      <c r="AEA784"/>
      <c r="AEB784"/>
      <c r="AEC784"/>
      <c r="AED784"/>
      <c r="AEE784"/>
      <c r="AEF784"/>
      <c r="AEG784"/>
      <c r="AEH784"/>
      <c r="AEI784"/>
      <c r="AEJ784"/>
      <c r="AEK784"/>
      <c r="AEL784"/>
      <c r="AEM784"/>
      <c r="AEN784"/>
      <c r="AEO784"/>
      <c r="AEP784"/>
      <c r="AEQ784"/>
      <c r="AER784"/>
      <c r="AES784"/>
      <c r="AET784"/>
      <c r="AEU784"/>
      <c r="AEV784"/>
      <c r="AEW784"/>
      <c r="AEX784"/>
      <c r="AEY784"/>
      <c r="AEZ784"/>
      <c r="AFA784"/>
      <c r="AFB784"/>
      <c r="AFC784"/>
      <c r="AFD784"/>
      <c r="AFE784"/>
      <c r="AFF784"/>
      <c r="AFG784"/>
      <c r="AFH784"/>
      <c r="AFI784"/>
      <c r="AFJ784"/>
      <c r="AFK784"/>
      <c r="AFL784"/>
      <c r="AFM784"/>
      <c r="AFN784"/>
      <c r="AFO784"/>
      <c r="AFP784"/>
      <c r="AFQ784"/>
      <c r="AFR784"/>
      <c r="AFS784"/>
      <c r="AFT784"/>
      <c r="AFU784"/>
      <c r="AFV784"/>
      <c r="AFW784"/>
      <c r="AFX784"/>
      <c r="AFY784"/>
      <c r="AFZ784"/>
      <c r="AGA784"/>
      <c r="AGB784"/>
      <c r="AGC784"/>
      <c r="AGD784"/>
      <c r="AGE784"/>
      <c r="AGF784"/>
      <c r="AGG784"/>
      <c r="AGH784"/>
      <c r="AGI784"/>
      <c r="AGJ784"/>
      <c r="AGK784"/>
      <c r="AGL784"/>
      <c r="AGM784"/>
      <c r="AGN784"/>
      <c r="AGO784"/>
      <c r="AGP784"/>
      <c r="AGQ784"/>
      <c r="AGR784"/>
      <c r="AGS784"/>
      <c r="AGT784"/>
      <c r="AGU784"/>
      <c r="AGV784"/>
      <c r="AGW784"/>
      <c r="AGX784"/>
      <c r="AGY784"/>
      <c r="AGZ784"/>
      <c r="AHA784"/>
      <c r="AHB784"/>
      <c r="AHC784"/>
      <c r="AHD784"/>
      <c r="AHE784"/>
      <c r="AHF784"/>
      <c r="AHG784"/>
      <c r="AHH784"/>
      <c r="AHI784"/>
      <c r="AHJ784"/>
      <c r="AHK784"/>
      <c r="AHL784"/>
      <c r="AHM784"/>
      <c r="AHN784"/>
      <c r="AHO784"/>
      <c r="AHP784"/>
      <c r="AHQ784"/>
      <c r="AHR784"/>
      <c r="AHS784"/>
      <c r="AHT784"/>
      <c r="AHU784"/>
      <c r="AHV784"/>
      <c r="AHW784"/>
      <c r="AHX784"/>
      <c r="AHY784"/>
      <c r="AHZ784"/>
      <c r="AIA784"/>
      <c r="AIB784"/>
      <c r="AIC784"/>
      <c r="AID784"/>
      <c r="AIE784"/>
      <c r="AIF784"/>
      <c r="AIG784"/>
      <c r="AIH784"/>
      <c r="AII784"/>
      <c r="AIJ784"/>
      <c r="AIK784"/>
      <c r="AIL784"/>
      <c r="AIM784"/>
      <c r="AIN784"/>
      <c r="AIO784"/>
      <c r="AIP784"/>
      <c r="AIQ784"/>
      <c r="AIR784"/>
      <c r="AIS784"/>
      <c r="AIT784"/>
      <c r="AIU784"/>
      <c r="AIV784"/>
      <c r="AIW784"/>
      <c r="AIX784"/>
      <c r="AIY784"/>
      <c r="AIZ784"/>
      <c r="AJA784"/>
      <c r="AJB784"/>
      <c r="AJC784"/>
      <c r="AJD784"/>
      <c r="AJE784"/>
      <c r="AJF784"/>
      <c r="AJG784"/>
      <c r="AJH784"/>
      <c r="AJI784"/>
      <c r="AJJ784"/>
      <c r="AJK784"/>
      <c r="AJL784"/>
      <c r="AJM784"/>
      <c r="AJN784"/>
      <c r="AJO784"/>
      <c r="AJP784"/>
      <c r="AJQ784"/>
      <c r="AJR784"/>
      <c r="AJS784"/>
      <c r="AJT784"/>
      <c r="AJU784"/>
      <c r="AJV784"/>
      <c r="AJW784"/>
      <c r="AJX784"/>
      <c r="AJY784"/>
      <c r="AJZ784"/>
      <c r="AKA784"/>
      <c r="AKB784"/>
      <c r="AKC784"/>
      <c r="AKD784"/>
      <c r="AKE784"/>
      <c r="AKF784"/>
      <c r="AKG784"/>
      <c r="AKH784"/>
      <c r="AKI784"/>
      <c r="AKJ784"/>
      <c r="AKK784"/>
      <c r="AKL784"/>
      <c r="AKM784"/>
      <c r="AKN784"/>
      <c r="AKO784"/>
      <c r="AKP784"/>
      <c r="AKQ784"/>
      <c r="AKR784"/>
      <c r="AKS784"/>
      <c r="AKT784"/>
      <c r="AKU784"/>
      <c r="AKV784"/>
      <c r="AKW784"/>
      <c r="AKX784"/>
      <c r="AKY784"/>
      <c r="AKZ784"/>
      <c r="ALA784"/>
      <c r="ALB784"/>
      <c r="ALC784"/>
      <c r="ALD784"/>
      <c r="ALE784"/>
      <c r="ALF784"/>
      <c r="ALG784"/>
      <c r="ALH784"/>
      <c r="ALI784"/>
      <c r="ALJ784"/>
      <c r="ALK784"/>
      <c r="ALL784"/>
      <c r="ALM784"/>
      <c r="ALN784"/>
      <c r="ALO784"/>
      <c r="ALP784"/>
      <c r="ALQ784"/>
      <c r="ALR784"/>
      <c r="ALS784"/>
      <c r="ALT784"/>
      <c r="ALU784"/>
      <c r="ALV784"/>
      <c r="ALW784"/>
      <c r="ALX784"/>
      <c r="ALY784"/>
      <c r="ALZ784"/>
      <c r="AMA784"/>
      <c r="AMB784"/>
      <c r="AMC784"/>
      <c r="AMD784"/>
      <c r="AME784"/>
      <c r="AMF784"/>
      <c r="AMG784"/>
      <c r="AMH784"/>
      <c r="AMI784"/>
      <c r="AMJ784"/>
    </row>
    <row r="785" spans="1:1024" ht="20" customHeight="1" x14ac:dyDescent="0.2">
      <c r="A785"/>
      <c r="B785"/>
      <c r="C785"/>
      <c r="D785"/>
      <c r="E785" s="2"/>
      <c r="F785" s="2"/>
      <c r="G785" s="271"/>
      <c r="H785" s="240"/>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c r="IW785"/>
      <c r="IX785"/>
      <c r="IY785"/>
      <c r="IZ785"/>
      <c r="JA785"/>
      <c r="JB785"/>
      <c r="JC785"/>
      <c r="JD785"/>
      <c r="JE785"/>
      <c r="JF785"/>
      <c r="JG785"/>
      <c r="JH785"/>
      <c r="JI785"/>
      <c r="JJ785"/>
      <c r="JK785"/>
      <c r="JL785"/>
      <c r="JM785"/>
      <c r="JN785"/>
      <c r="JO785"/>
      <c r="JP785"/>
      <c r="JQ785"/>
      <c r="JR785"/>
      <c r="JS785"/>
      <c r="JT785"/>
      <c r="JU785"/>
      <c r="JV785"/>
      <c r="JW785"/>
      <c r="JX785"/>
      <c r="JY785"/>
      <c r="JZ785"/>
      <c r="KA785"/>
      <c r="KB785"/>
      <c r="KC785"/>
      <c r="KD785"/>
      <c r="KE785"/>
      <c r="KF785"/>
      <c r="KG785"/>
      <c r="KH785"/>
      <c r="KI785"/>
      <c r="KJ785"/>
      <c r="KK785"/>
      <c r="KL785"/>
      <c r="KM785"/>
      <c r="KN785"/>
      <c r="KO785"/>
      <c r="KP785"/>
      <c r="KQ785"/>
      <c r="KR785"/>
      <c r="KS785"/>
      <c r="KT785"/>
      <c r="KU785"/>
      <c r="KV785"/>
      <c r="KW785"/>
      <c r="KX785"/>
      <c r="KY785"/>
      <c r="KZ785"/>
      <c r="LA785"/>
      <c r="LB785"/>
      <c r="LC785"/>
      <c r="LD785"/>
      <c r="LE785"/>
      <c r="LF785"/>
      <c r="LG785"/>
      <c r="LH785"/>
      <c r="LI785"/>
      <c r="LJ785"/>
      <c r="LK785"/>
      <c r="LL785"/>
      <c r="LM785"/>
      <c r="LN785"/>
      <c r="LO785"/>
      <c r="LP785"/>
      <c r="LQ785"/>
      <c r="LR785"/>
      <c r="LS785"/>
      <c r="LT785"/>
      <c r="LU785"/>
      <c r="LV785"/>
      <c r="LW785"/>
      <c r="LX785"/>
      <c r="LY785"/>
      <c r="LZ785"/>
      <c r="MA785"/>
      <c r="MB785"/>
      <c r="MC785"/>
      <c r="MD785"/>
      <c r="ME785"/>
      <c r="MF785"/>
      <c r="MG785"/>
      <c r="MH785"/>
      <c r="MI785"/>
      <c r="MJ785"/>
      <c r="MK785"/>
      <c r="ML785"/>
      <c r="MM785"/>
      <c r="MN785"/>
      <c r="MO785"/>
      <c r="MP785"/>
      <c r="MQ785"/>
      <c r="MR785"/>
      <c r="MS785"/>
      <c r="MT785"/>
      <c r="MU785"/>
      <c r="MV785"/>
      <c r="MW785"/>
      <c r="MX785"/>
      <c r="MY785"/>
      <c r="MZ785"/>
      <c r="NA785"/>
      <c r="NB785"/>
      <c r="NC785"/>
      <c r="ND785"/>
      <c r="NE785"/>
      <c r="NF785"/>
      <c r="NG785"/>
      <c r="NH785"/>
      <c r="NI785"/>
      <c r="NJ785"/>
      <c r="NK785"/>
      <c r="NL785"/>
      <c r="NM785"/>
      <c r="NN785"/>
      <c r="NO785"/>
      <c r="NP785"/>
      <c r="NQ785"/>
      <c r="NR785"/>
      <c r="NS785"/>
      <c r="NT785"/>
      <c r="NU785"/>
      <c r="NV785"/>
      <c r="NW785"/>
      <c r="NX785"/>
      <c r="NY785"/>
      <c r="NZ785"/>
      <c r="OA785"/>
      <c r="OB785"/>
      <c r="OC785"/>
      <c r="OD785"/>
      <c r="OE785"/>
      <c r="OF785"/>
      <c r="OG785"/>
      <c r="OH785"/>
      <c r="OI785"/>
      <c r="OJ785"/>
      <c r="OK785"/>
      <c r="OL785"/>
      <c r="OM785"/>
      <c r="ON785"/>
      <c r="OO785"/>
      <c r="OP785"/>
      <c r="OQ785"/>
      <c r="OR785"/>
      <c r="OS785"/>
      <c r="OT785"/>
      <c r="OU785"/>
      <c r="OV785"/>
      <c r="OW785"/>
      <c r="OX785"/>
      <c r="OY785"/>
      <c r="OZ785"/>
      <c r="PA785"/>
      <c r="PB785"/>
      <c r="PC785"/>
      <c r="PD785"/>
      <c r="PE785"/>
      <c r="PF785"/>
      <c r="PG785"/>
      <c r="PH785"/>
      <c r="PI785"/>
      <c r="PJ785"/>
      <c r="PK785"/>
      <c r="PL785"/>
      <c r="PM785"/>
      <c r="PN785"/>
      <c r="PO785"/>
      <c r="PP785"/>
      <c r="PQ785"/>
      <c r="PR785"/>
      <c r="PS785"/>
      <c r="PT785"/>
      <c r="PU785"/>
      <c r="PV785"/>
      <c r="PW785"/>
      <c r="PX785"/>
      <c r="PY785"/>
      <c r="PZ785"/>
      <c r="QA785"/>
      <c r="QB785"/>
      <c r="QC785"/>
      <c r="QD785"/>
      <c r="QE785"/>
      <c r="QF785"/>
      <c r="QG785"/>
      <c r="QH785"/>
      <c r="QI785"/>
      <c r="QJ785"/>
      <c r="QK785"/>
      <c r="QL785"/>
      <c r="QM785"/>
      <c r="QN785"/>
      <c r="QO785"/>
      <c r="QP785"/>
      <c r="QQ785"/>
      <c r="QR785"/>
      <c r="QS785"/>
      <c r="QT785"/>
      <c r="QU785"/>
      <c r="QV785"/>
      <c r="QW785"/>
      <c r="QX785"/>
      <c r="QY785"/>
      <c r="QZ785"/>
      <c r="RA785"/>
      <c r="RB785"/>
      <c r="RC785"/>
      <c r="RD785"/>
      <c r="RE785"/>
      <c r="RF785"/>
      <c r="RG785"/>
      <c r="RH785"/>
      <c r="RI785"/>
      <c r="RJ785"/>
      <c r="RK785"/>
      <c r="RL785"/>
      <c r="RM785"/>
      <c r="RN785"/>
      <c r="RO785"/>
      <c r="RP785"/>
      <c r="RQ785"/>
      <c r="RR785"/>
      <c r="RS785"/>
      <c r="RT785"/>
      <c r="RU785"/>
      <c r="RV785"/>
      <c r="RW785"/>
      <c r="RX785"/>
      <c r="RY785"/>
      <c r="RZ785"/>
      <c r="SA785"/>
      <c r="SB785"/>
      <c r="SC785"/>
      <c r="SD785"/>
      <c r="SE785"/>
      <c r="SF785"/>
      <c r="SG785"/>
      <c r="SH785"/>
      <c r="SI785"/>
      <c r="SJ785"/>
      <c r="SK785"/>
      <c r="SL785"/>
      <c r="SM785"/>
      <c r="SN785"/>
      <c r="SO785"/>
      <c r="SP785"/>
      <c r="SQ785"/>
      <c r="SR785"/>
      <c r="SS785"/>
      <c r="ST785"/>
      <c r="SU785"/>
      <c r="SV785"/>
      <c r="SW785"/>
      <c r="SX785"/>
      <c r="SY785"/>
      <c r="SZ785"/>
      <c r="TA785"/>
      <c r="TB785"/>
      <c r="TC785"/>
      <c r="TD785"/>
      <c r="TE785"/>
      <c r="TF785"/>
      <c r="TG785"/>
      <c r="TH785"/>
      <c r="TI785"/>
      <c r="TJ785"/>
      <c r="TK785"/>
      <c r="TL785"/>
      <c r="TM785"/>
      <c r="TN785"/>
      <c r="TO785"/>
      <c r="TP785"/>
      <c r="TQ785"/>
      <c r="TR785"/>
      <c r="TS785"/>
      <c r="TT785"/>
      <c r="TU785"/>
      <c r="TV785"/>
      <c r="TW785"/>
      <c r="TX785"/>
      <c r="TY785"/>
      <c r="TZ785"/>
      <c r="UA785"/>
      <c r="UB785"/>
      <c r="UC785"/>
      <c r="UD785"/>
      <c r="UE785"/>
      <c r="UF785"/>
      <c r="UG785"/>
      <c r="UH785"/>
      <c r="UI785"/>
      <c r="UJ785"/>
      <c r="UK785"/>
      <c r="UL785"/>
      <c r="UM785"/>
      <c r="UN785"/>
      <c r="UO785"/>
      <c r="UP785"/>
      <c r="UQ785"/>
      <c r="UR785"/>
      <c r="US785"/>
      <c r="UT785"/>
      <c r="UU785"/>
      <c r="UV785"/>
      <c r="UW785"/>
      <c r="UX785"/>
      <c r="UY785"/>
      <c r="UZ785"/>
      <c r="VA785"/>
      <c r="VB785"/>
      <c r="VC785"/>
      <c r="VD785"/>
      <c r="VE785"/>
      <c r="VF785"/>
      <c r="VG785"/>
      <c r="VH785"/>
      <c r="VI785"/>
      <c r="VJ785"/>
      <c r="VK785"/>
      <c r="VL785"/>
      <c r="VM785"/>
      <c r="VN785"/>
      <c r="VO785"/>
      <c r="VP785"/>
      <c r="VQ785"/>
      <c r="VR785"/>
      <c r="VS785"/>
      <c r="VT785"/>
      <c r="VU785"/>
      <c r="VV785"/>
      <c r="VW785"/>
      <c r="VX785"/>
      <c r="VY785"/>
      <c r="VZ785"/>
      <c r="WA785"/>
      <c r="WB785"/>
      <c r="WC785"/>
      <c r="WD785"/>
      <c r="WE785"/>
      <c r="WF785"/>
      <c r="WG785"/>
      <c r="WH785"/>
      <c r="WI785"/>
      <c r="WJ785"/>
      <c r="WK785"/>
      <c r="WL785"/>
      <c r="WM785"/>
      <c r="WN785"/>
      <c r="WO785"/>
      <c r="WP785"/>
      <c r="WQ785"/>
      <c r="WR785"/>
      <c r="WS785"/>
      <c r="WT785"/>
      <c r="WU785"/>
      <c r="WV785"/>
      <c r="WW785"/>
      <c r="WX785"/>
      <c r="WY785"/>
      <c r="WZ785"/>
      <c r="XA785"/>
      <c r="XB785"/>
      <c r="XC785"/>
      <c r="XD785"/>
      <c r="XE785"/>
      <c r="XF785"/>
      <c r="XG785"/>
      <c r="XH785"/>
      <c r="XI785"/>
      <c r="XJ785"/>
      <c r="XK785"/>
      <c r="XL785"/>
      <c r="XM785"/>
      <c r="XN785"/>
      <c r="XO785"/>
      <c r="XP785"/>
      <c r="XQ785"/>
      <c r="XR785"/>
      <c r="XS785"/>
      <c r="XT785"/>
      <c r="XU785"/>
      <c r="XV785"/>
      <c r="XW785"/>
      <c r="XX785"/>
      <c r="XY785"/>
      <c r="XZ785"/>
      <c r="YA785"/>
      <c r="YB785"/>
      <c r="YC785"/>
      <c r="YD785"/>
      <c r="YE785"/>
      <c r="YF785"/>
      <c r="YG785"/>
      <c r="YH785"/>
      <c r="YI785"/>
      <c r="YJ785"/>
      <c r="YK785"/>
      <c r="YL785"/>
      <c r="YM785"/>
      <c r="YN785"/>
      <c r="YO785"/>
      <c r="YP785"/>
      <c r="YQ785"/>
      <c r="YR785"/>
      <c r="YS785"/>
      <c r="YT785"/>
      <c r="YU785"/>
      <c r="YV785"/>
      <c r="YW785"/>
      <c r="YX785"/>
      <c r="YY785"/>
      <c r="YZ785"/>
      <c r="ZA785"/>
      <c r="ZB785"/>
      <c r="ZC785"/>
      <c r="ZD785"/>
      <c r="ZE785"/>
      <c r="ZF785"/>
      <c r="ZG785"/>
      <c r="ZH785"/>
      <c r="ZI785"/>
      <c r="ZJ785"/>
      <c r="ZK785"/>
      <c r="ZL785"/>
      <c r="ZM785"/>
      <c r="ZN785"/>
      <c r="ZO785"/>
      <c r="ZP785"/>
      <c r="ZQ785"/>
      <c r="ZR785"/>
      <c r="ZS785"/>
      <c r="ZT785"/>
      <c r="ZU785"/>
      <c r="ZV785"/>
      <c r="ZW785"/>
      <c r="ZX785"/>
      <c r="ZY785"/>
      <c r="ZZ785"/>
      <c r="AAA785"/>
      <c r="AAB785"/>
      <c r="AAC785"/>
      <c r="AAD785"/>
      <c r="AAE785"/>
      <c r="AAF785"/>
      <c r="AAG785"/>
      <c r="AAH785"/>
      <c r="AAI785"/>
      <c r="AAJ785"/>
      <c r="AAK785"/>
      <c r="AAL785"/>
      <c r="AAM785"/>
      <c r="AAN785"/>
      <c r="AAO785"/>
      <c r="AAP785"/>
      <c r="AAQ785"/>
      <c r="AAR785"/>
      <c r="AAS785"/>
      <c r="AAT785"/>
      <c r="AAU785"/>
      <c r="AAV785"/>
      <c r="AAW785"/>
      <c r="AAX785"/>
      <c r="AAY785"/>
      <c r="AAZ785"/>
      <c r="ABA785"/>
      <c r="ABB785"/>
      <c r="ABC785"/>
      <c r="ABD785"/>
      <c r="ABE785"/>
      <c r="ABF785"/>
      <c r="ABG785"/>
      <c r="ABH785"/>
      <c r="ABI785"/>
      <c r="ABJ785"/>
      <c r="ABK785"/>
      <c r="ABL785"/>
      <c r="ABM785"/>
      <c r="ABN785"/>
      <c r="ABO785"/>
      <c r="ABP785"/>
      <c r="ABQ785"/>
      <c r="ABR785"/>
      <c r="ABS785"/>
      <c r="ABT785"/>
      <c r="ABU785"/>
      <c r="ABV785"/>
      <c r="ABW785"/>
      <c r="ABX785"/>
      <c r="ABY785"/>
      <c r="ABZ785"/>
      <c r="ACA785"/>
      <c r="ACB785"/>
      <c r="ACC785"/>
      <c r="ACD785"/>
      <c r="ACE785"/>
      <c r="ACF785"/>
      <c r="ACG785"/>
      <c r="ACH785"/>
      <c r="ACI785"/>
      <c r="ACJ785"/>
      <c r="ACK785"/>
      <c r="ACL785"/>
      <c r="ACM785"/>
      <c r="ACN785"/>
      <c r="ACO785"/>
      <c r="ACP785"/>
      <c r="ACQ785"/>
      <c r="ACR785"/>
      <c r="ACS785"/>
      <c r="ACT785"/>
      <c r="ACU785"/>
      <c r="ACV785"/>
      <c r="ACW785"/>
      <c r="ACX785"/>
      <c r="ACY785"/>
      <c r="ACZ785"/>
      <c r="ADA785"/>
      <c r="ADB785"/>
      <c r="ADC785"/>
      <c r="ADD785"/>
      <c r="ADE785"/>
      <c r="ADF785"/>
      <c r="ADG785"/>
      <c r="ADH785"/>
      <c r="ADI785"/>
      <c r="ADJ785"/>
      <c r="ADK785"/>
      <c r="ADL785"/>
      <c r="ADM785"/>
      <c r="ADN785"/>
      <c r="ADO785"/>
      <c r="ADP785"/>
      <c r="ADQ785"/>
      <c r="ADR785"/>
      <c r="ADS785"/>
      <c r="ADT785"/>
      <c r="ADU785"/>
      <c r="ADV785"/>
      <c r="ADW785"/>
      <c r="ADX785"/>
      <c r="ADY785"/>
      <c r="ADZ785"/>
      <c r="AEA785"/>
      <c r="AEB785"/>
      <c r="AEC785"/>
      <c r="AED785"/>
      <c r="AEE785"/>
      <c r="AEF785"/>
      <c r="AEG785"/>
      <c r="AEH785"/>
      <c r="AEI785"/>
      <c r="AEJ785"/>
      <c r="AEK785"/>
      <c r="AEL785"/>
      <c r="AEM785"/>
      <c r="AEN785"/>
      <c r="AEO785"/>
      <c r="AEP785"/>
      <c r="AEQ785"/>
      <c r="AER785"/>
      <c r="AES785"/>
      <c r="AET785"/>
      <c r="AEU785"/>
      <c r="AEV785"/>
      <c r="AEW785"/>
      <c r="AEX785"/>
      <c r="AEY785"/>
      <c r="AEZ785"/>
      <c r="AFA785"/>
      <c r="AFB785"/>
      <c r="AFC785"/>
      <c r="AFD785"/>
      <c r="AFE785"/>
      <c r="AFF785"/>
      <c r="AFG785"/>
      <c r="AFH785"/>
      <c r="AFI785"/>
      <c r="AFJ785"/>
      <c r="AFK785"/>
      <c r="AFL785"/>
      <c r="AFM785"/>
      <c r="AFN785"/>
      <c r="AFO785"/>
      <c r="AFP785"/>
      <c r="AFQ785"/>
      <c r="AFR785"/>
      <c r="AFS785"/>
      <c r="AFT785"/>
      <c r="AFU785"/>
      <c r="AFV785"/>
      <c r="AFW785"/>
      <c r="AFX785"/>
      <c r="AFY785"/>
      <c r="AFZ785"/>
      <c r="AGA785"/>
      <c r="AGB785"/>
      <c r="AGC785"/>
      <c r="AGD785"/>
      <c r="AGE785"/>
      <c r="AGF785"/>
      <c r="AGG785"/>
      <c r="AGH785"/>
      <c r="AGI785"/>
      <c r="AGJ785"/>
      <c r="AGK785"/>
      <c r="AGL785"/>
      <c r="AGM785"/>
      <c r="AGN785"/>
      <c r="AGO785"/>
      <c r="AGP785"/>
      <c r="AGQ785"/>
      <c r="AGR785"/>
      <c r="AGS785"/>
      <c r="AGT785"/>
      <c r="AGU785"/>
      <c r="AGV785"/>
      <c r="AGW785"/>
      <c r="AGX785"/>
      <c r="AGY785"/>
      <c r="AGZ785"/>
      <c r="AHA785"/>
      <c r="AHB785"/>
      <c r="AHC785"/>
      <c r="AHD785"/>
      <c r="AHE785"/>
      <c r="AHF785"/>
      <c r="AHG785"/>
      <c r="AHH785"/>
      <c r="AHI785"/>
      <c r="AHJ785"/>
      <c r="AHK785"/>
      <c r="AHL785"/>
      <c r="AHM785"/>
      <c r="AHN785"/>
      <c r="AHO785"/>
      <c r="AHP785"/>
      <c r="AHQ785"/>
      <c r="AHR785"/>
      <c r="AHS785"/>
      <c r="AHT785"/>
      <c r="AHU785"/>
      <c r="AHV785"/>
      <c r="AHW785"/>
      <c r="AHX785"/>
      <c r="AHY785"/>
      <c r="AHZ785"/>
      <c r="AIA785"/>
      <c r="AIB785"/>
      <c r="AIC785"/>
      <c r="AID785"/>
      <c r="AIE785"/>
      <c r="AIF785"/>
      <c r="AIG785"/>
      <c r="AIH785"/>
      <c r="AII785"/>
      <c r="AIJ785"/>
      <c r="AIK785"/>
      <c r="AIL785"/>
      <c r="AIM785"/>
      <c r="AIN785"/>
      <c r="AIO785"/>
      <c r="AIP785"/>
      <c r="AIQ785"/>
      <c r="AIR785"/>
      <c r="AIS785"/>
      <c r="AIT785"/>
      <c r="AIU785"/>
      <c r="AIV785"/>
      <c r="AIW785"/>
      <c r="AIX785"/>
      <c r="AIY785"/>
      <c r="AIZ785"/>
      <c r="AJA785"/>
      <c r="AJB785"/>
      <c r="AJC785"/>
      <c r="AJD785"/>
      <c r="AJE785"/>
      <c r="AJF785"/>
      <c r="AJG785"/>
      <c r="AJH785"/>
      <c r="AJI785"/>
      <c r="AJJ785"/>
      <c r="AJK785"/>
      <c r="AJL785"/>
      <c r="AJM785"/>
      <c r="AJN785"/>
      <c r="AJO785"/>
      <c r="AJP785"/>
      <c r="AJQ785"/>
      <c r="AJR785"/>
      <c r="AJS785"/>
      <c r="AJT785"/>
      <c r="AJU785"/>
      <c r="AJV785"/>
      <c r="AJW785"/>
      <c r="AJX785"/>
      <c r="AJY785"/>
      <c r="AJZ785"/>
      <c r="AKA785"/>
      <c r="AKB785"/>
      <c r="AKC785"/>
      <c r="AKD785"/>
      <c r="AKE785"/>
      <c r="AKF785"/>
      <c r="AKG785"/>
      <c r="AKH785"/>
      <c r="AKI785"/>
      <c r="AKJ785"/>
      <c r="AKK785"/>
      <c r="AKL785"/>
      <c r="AKM785"/>
      <c r="AKN785"/>
      <c r="AKO785"/>
      <c r="AKP785"/>
      <c r="AKQ785"/>
      <c r="AKR785"/>
      <c r="AKS785"/>
      <c r="AKT785"/>
      <c r="AKU785"/>
      <c r="AKV785"/>
      <c r="AKW785"/>
      <c r="AKX785"/>
      <c r="AKY785"/>
      <c r="AKZ785"/>
      <c r="ALA785"/>
      <c r="ALB785"/>
      <c r="ALC785"/>
      <c r="ALD785"/>
      <c r="ALE785"/>
      <c r="ALF785"/>
      <c r="ALG785"/>
      <c r="ALH785"/>
      <c r="ALI785"/>
      <c r="ALJ785"/>
      <c r="ALK785"/>
      <c r="ALL785"/>
      <c r="ALM785"/>
      <c r="ALN785"/>
      <c r="ALO785"/>
      <c r="ALP785"/>
      <c r="ALQ785"/>
      <c r="ALR785"/>
      <c r="ALS785"/>
      <c r="ALT785"/>
      <c r="ALU785"/>
      <c r="ALV785"/>
      <c r="ALW785"/>
      <c r="ALX785"/>
      <c r="ALY785"/>
      <c r="ALZ785"/>
      <c r="AMA785"/>
      <c r="AMB785"/>
      <c r="AMC785"/>
      <c r="AMD785"/>
      <c r="AME785"/>
      <c r="AMF785"/>
      <c r="AMG785"/>
      <c r="AMH785"/>
      <c r="AMI785"/>
      <c r="AMJ785"/>
    </row>
    <row r="786" spans="1:1024" ht="20" customHeight="1" x14ac:dyDescent="0.2">
      <c r="A786"/>
      <c r="B786"/>
      <c r="C786"/>
      <c r="D786"/>
      <c r="E786" s="2"/>
      <c r="F786" s="2"/>
      <c r="G786" s="271"/>
      <c r="H786" s="240"/>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c r="IW786"/>
      <c r="IX786"/>
      <c r="IY786"/>
      <c r="IZ786"/>
      <c r="JA786"/>
      <c r="JB786"/>
      <c r="JC786"/>
      <c r="JD786"/>
      <c r="JE786"/>
      <c r="JF786"/>
      <c r="JG786"/>
      <c r="JH786"/>
      <c r="JI786"/>
      <c r="JJ786"/>
      <c r="JK786"/>
      <c r="JL786"/>
      <c r="JM786"/>
      <c r="JN786"/>
      <c r="JO786"/>
      <c r="JP786"/>
      <c r="JQ786"/>
      <c r="JR786"/>
      <c r="JS786"/>
      <c r="JT786"/>
      <c r="JU786"/>
      <c r="JV786"/>
      <c r="JW786"/>
      <c r="JX786"/>
      <c r="JY786"/>
      <c r="JZ786"/>
      <c r="KA786"/>
      <c r="KB786"/>
      <c r="KC786"/>
      <c r="KD786"/>
      <c r="KE786"/>
      <c r="KF786"/>
      <c r="KG786"/>
      <c r="KH786"/>
      <c r="KI786"/>
      <c r="KJ786"/>
      <c r="KK786"/>
      <c r="KL786"/>
      <c r="KM786"/>
      <c r="KN786"/>
      <c r="KO786"/>
      <c r="KP786"/>
      <c r="KQ786"/>
      <c r="KR786"/>
      <c r="KS786"/>
      <c r="KT786"/>
      <c r="KU786"/>
      <c r="KV786"/>
      <c r="KW786"/>
      <c r="KX786"/>
      <c r="KY786"/>
      <c r="KZ786"/>
      <c r="LA786"/>
      <c r="LB786"/>
      <c r="LC786"/>
      <c r="LD786"/>
      <c r="LE786"/>
      <c r="LF786"/>
      <c r="LG786"/>
      <c r="LH786"/>
      <c r="LI786"/>
      <c r="LJ786"/>
      <c r="LK786"/>
      <c r="LL786"/>
      <c r="LM786"/>
      <c r="LN786"/>
      <c r="LO786"/>
      <c r="LP786"/>
      <c r="LQ786"/>
      <c r="LR786"/>
      <c r="LS786"/>
      <c r="LT786"/>
      <c r="LU786"/>
      <c r="LV786"/>
      <c r="LW786"/>
      <c r="LX786"/>
      <c r="LY786"/>
      <c r="LZ786"/>
      <c r="MA786"/>
      <c r="MB786"/>
      <c r="MC786"/>
      <c r="MD786"/>
      <c r="ME786"/>
      <c r="MF786"/>
      <c r="MG786"/>
      <c r="MH786"/>
      <c r="MI786"/>
      <c r="MJ786"/>
      <c r="MK786"/>
      <c r="ML786"/>
      <c r="MM786"/>
      <c r="MN786"/>
      <c r="MO786"/>
      <c r="MP786"/>
      <c r="MQ786"/>
      <c r="MR786"/>
      <c r="MS786"/>
      <c r="MT786"/>
      <c r="MU786"/>
      <c r="MV786"/>
      <c r="MW786"/>
      <c r="MX786"/>
      <c r="MY786"/>
      <c r="MZ786"/>
      <c r="NA786"/>
      <c r="NB786"/>
      <c r="NC786"/>
      <c r="ND786"/>
      <c r="NE786"/>
      <c r="NF786"/>
      <c r="NG786"/>
      <c r="NH786"/>
      <c r="NI786"/>
      <c r="NJ786"/>
      <c r="NK786"/>
      <c r="NL786"/>
      <c r="NM786"/>
      <c r="NN786"/>
      <c r="NO786"/>
      <c r="NP786"/>
      <c r="NQ786"/>
      <c r="NR786"/>
      <c r="NS786"/>
      <c r="NT786"/>
      <c r="NU786"/>
      <c r="NV786"/>
      <c r="NW786"/>
      <c r="NX786"/>
      <c r="NY786"/>
      <c r="NZ786"/>
      <c r="OA786"/>
      <c r="OB786"/>
      <c r="OC786"/>
      <c r="OD786"/>
      <c r="OE786"/>
      <c r="OF786"/>
      <c r="OG786"/>
      <c r="OH786"/>
      <c r="OI786"/>
      <c r="OJ786"/>
      <c r="OK786"/>
      <c r="OL786"/>
      <c r="OM786"/>
      <c r="ON786"/>
      <c r="OO786"/>
      <c r="OP786"/>
      <c r="OQ786"/>
      <c r="OR786"/>
      <c r="OS786"/>
      <c r="OT786"/>
      <c r="OU786"/>
      <c r="OV786"/>
      <c r="OW786"/>
      <c r="OX786"/>
      <c r="OY786"/>
      <c r="OZ786"/>
      <c r="PA786"/>
      <c r="PB786"/>
      <c r="PC786"/>
      <c r="PD786"/>
      <c r="PE786"/>
      <c r="PF786"/>
      <c r="PG786"/>
      <c r="PH786"/>
      <c r="PI786"/>
      <c r="PJ786"/>
      <c r="PK786"/>
      <c r="PL786"/>
      <c r="PM786"/>
      <c r="PN786"/>
      <c r="PO786"/>
      <c r="PP786"/>
      <c r="PQ786"/>
      <c r="PR786"/>
      <c r="PS786"/>
      <c r="PT786"/>
      <c r="PU786"/>
      <c r="PV786"/>
      <c r="PW786"/>
      <c r="PX786"/>
      <c r="PY786"/>
      <c r="PZ786"/>
      <c r="QA786"/>
      <c r="QB786"/>
      <c r="QC786"/>
      <c r="QD786"/>
      <c r="QE786"/>
      <c r="QF786"/>
      <c r="QG786"/>
      <c r="QH786"/>
      <c r="QI786"/>
      <c r="QJ786"/>
      <c r="QK786"/>
      <c r="QL786"/>
      <c r="QM786"/>
      <c r="QN786"/>
      <c r="QO786"/>
      <c r="QP786"/>
      <c r="QQ786"/>
      <c r="QR786"/>
      <c r="QS786"/>
      <c r="QT786"/>
      <c r="QU786"/>
      <c r="QV786"/>
      <c r="QW786"/>
      <c r="QX786"/>
      <c r="QY786"/>
      <c r="QZ786"/>
      <c r="RA786"/>
      <c r="RB786"/>
      <c r="RC786"/>
      <c r="RD786"/>
      <c r="RE786"/>
      <c r="RF786"/>
      <c r="RG786"/>
      <c r="RH786"/>
      <c r="RI786"/>
      <c r="RJ786"/>
      <c r="RK786"/>
      <c r="RL786"/>
      <c r="RM786"/>
      <c r="RN786"/>
      <c r="RO786"/>
      <c r="RP786"/>
      <c r="RQ786"/>
      <c r="RR786"/>
      <c r="RS786"/>
      <c r="RT786"/>
      <c r="RU786"/>
      <c r="RV786"/>
      <c r="RW786"/>
      <c r="RX786"/>
      <c r="RY786"/>
      <c r="RZ786"/>
      <c r="SA786"/>
      <c r="SB786"/>
      <c r="SC786"/>
      <c r="SD786"/>
      <c r="SE786"/>
      <c r="SF786"/>
      <c r="SG786"/>
      <c r="SH786"/>
      <c r="SI786"/>
      <c r="SJ786"/>
      <c r="SK786"/>
      <c r="SL786"/>
      <c r="SM786"/>
      <c r="SN786"/>
      <c r="SO786"/>
      <c r="SP786"/>
      <c r="SQ786"/>
      <c r="SR786"/>
      <c r="SS786"/>
      <c r="ST786"/>
      <c r="SU786"/>
      <c r="SV786"/>
      <c r="SW786"/>
      <c r="SX786"/>
      <c r="SY786"/>
      <c r="SZ786"/>
      <c r="TA786"/>
      <c r="TB786"/>
      <c r="TC786"/>
      <c r="TD786"/>
      <c r="TE786"/>
      <c r="TF786"/>
      <c r="TG786"/>
      <c r="TH786"/>
      <c r="TI786"/>
      <c r="TJ786"/>
      <c r="TK786"/>
      <c r="TL786"/>
      <c r="TM786"/>
      <c r="TN786"/>
      <c r="TO786"/>
      <c r="TP786"/>
      <c r="TQ786"/>
      <c r="TR786"/>
      <c r="TS786"/>
      <c r="TT786"/>
      <c r="TU786"/>
      <c r="TV786"/>
      <c r="TW786"/>
      <c r="TX786"/>
      <c r="TY786"/>
      <c r="TZ786"/>
      <c r="UA786"/>
      <c r="UB786"/>
      <c r="UC786"/>
      <c r="UD786"/>
      <c r="UE786"/>
      <c r="UF786"/>
      <c r="UG786"/>
      <c r="UH786"/>
      <c r="UI786"/>
      <c r="UJ786"/>
      <c r="UK786"/>
      <c r="UL786"/>
      <c r="UM786"/>
      <c r="UN786"/>
      <c r="UO786"/>
      <c r="UP786"/>
      <c r="UQ786"/>
      <c r="UR786"/>
      <c r="US786"/>
      <c r="UT786"/>
      <c r="UU786"/>
      <c r="UV786"/>
      <c r="UW786"/>
      <c r="UX786"/>
      <c r="UY786"/>
      <c r="UZ786"/>
      <c r="VA786"/>
      <c r="VB786"/>
      <c r="VC786"/>
      <c r="VD786"/>
      <c r="VE786"/>
      <c r="VF786"/>
      <c r="VG786"/>
      <c r="VH786"/>
      <c r="VI786"/>
      <c r="VJ786"/>
      <c r="VK786"/>
      <c r="VL786"/>
      <c r="VM786"/>
      <c r="VN786"/>
      <c r="VO786"/>
      <c r="VP786"/>
      <c r="VQ786"/>
      <c r="VR786"/>
      <c r="VS786"/>
      <c r="VT786"/>
      <c r="VU786"/>
      <c r="VV786"/>
      <c r="VW786"/>
      <c r="VX786"/>
      <c r="VY786"/>
      <c r="VZ786"/>
      <c r="WA786"/>
      <c r="WB786"/>
      <c r="WC786"/>
      <c r="WD786"/>
      <c r="WE786"/>
      <c r="WF786"/>
      <c r="WG786"/>
      <c r="WH786"/>
      <c r="WI786"/>
      <c r="WJ786"/>
      <c r="WK786"/>
      <c r="WL786"/>
      <c r="WM786"/>
      <c r="WN786"/>
      <c r="WO786"/>
      <c r="WP786"/>
      <c r="WQ786"/>
      <c r="WR786"/>
      <c r="WS786"/>
      <c r="WT786"/>
      <c r="WU786"/>
      <c r="WV786"/>
      <c r="WW786"/>
      <c r="WX786"/>
      <c r="WY786"/>
      <c r="WZ786"/>
      <c r="XA786"/>
      <c r="XB786"/>
      <c r="XC786"/>
      <c r="XD786"/>
      <c r="XE786"/>
      <c r="XF786"/>
      <c r="XG786"/>
      <c r="XH786"/>
      <c r="XI786"/>
      <c r="XJ786"/>
      <c r="XK786"/>
      <c r="XL786"/>
      <c r="XM786"/>
      <c r="XN786"/>
      <c r="XO786"/>
      <c r="XP786"/>
      <c r="XQ786"/>
      <c r="XR786"/>
      <c r="XS786"/>
      <c r="XT786"/>
      <c r="XU786"/>
      <c r="XV786"/>
      <c r="XW786"/>
      <c r="XX786"/>
      <c r="XY786"/>
      <c r="XZ786"/>
      <c r="YA786"/>
      <c r="YB786"/>
      <c r="YC786"/>
      <c r="YD786"/>
      <c r="YE786"/>
      <c r="YF786"/>
      <c r="YG786"/>
      <c r="YH786"/>
      <c r="YI786"/>
      <c r="YJ786"/>
      <c r="YK786"/>
      <c r="YL786"/>
      <c r="YM786"/>
      <c r="YN786"/>
      <c r="YO786"/>
      <c r="YP786"/>
      <c r="YQ786"/>
      <c r="YR786"/>
      <c r="YS786"/>
      <c r="YT786"/>
      <c r="YU786"/>
      <c r="YV786"/>
      <c r="YW786"/>
      <c r="YX786"/>
      <c r="YY786"/>
      <c r="YZ786"/>
      <c r="ZA786"/>
      <c r="ZB786"/>
      <c r="ZC786"/>
      <c r="ZD786"/>
      <c r="ZE786"/>
      <c r="ZF786"/>
      <c r="ZG786"/>
      <c r="ZH786"/>
      <c r="ZI786"/>
      <c r="ZJ786"/>
      <c r="ZK786"/>
      <c r="ZL786"/>
      <c r="ZM786"/>
      <c r="ZN786"/>
      <c r="ZO786"/>
      <c r="ZP786"/>
      <c r="ZQ786"/>
      <c r="ZR786"/>
      <c r="ZS786"/>
      <c r="ZT786"/>
      <c r="ZU786"/>
      <c r="ZV786"/>
      <c r="ZW786"/>
      <c r="ZX786"/>
      <c r="ZY786"/>
      <c r="ZZ786"/>
      <c r="AAA786"/>
      <c r="AAB786"/>
      <c r="AAC786"/>
      <c r="AAD786"/>
      <c r="AAE786"/>
      <c r="AAF786"/>
      <c r="AAG786"/>
      <c r="AAH786"/>
      <c r="AAI786"/>
      <c r="AAJ786"/>
      <c r="AAK786"/>
      <c r="AAL786"/>
      <c r="AAM786"/>
      <c r="AAN786"/>
      <c r="AAO786"/>
      <c r="AAP786"/>
      <c r="AAQ786"/>
      <c r="AAR786"/>
      <c r="AAS786"/>
      <c r="AAT786"/>
      <c r="AAU786"/>
      <c r="AAV786"/>
      <c r="AAW786"/>
      <c r="AAX786"/>
      <c r="AAY786"/>
      <c r="AAZ786"/>
      <c r="ABA786"/>
      <c r="ABB786"/>
      <c r="ABC786"/>
      <c r="ABD786"/>
      <c r="ABE786"/>
      <c r="ABF786"/>
      <c r="ABG786"/>
      <c r="ABH786"/>
      <c r="ABI786"/>
      <c r="ABJ786"/>
      <c r="ABK786"/>
      <c r="ABL786"/>
      <c r="ABM786"/>
      <c r="ABN786"/>
      <c r="ABO786"/>
      <c r="ABP786"/>
      <c r="ABQ786"/>
      <c r="ABR786"/>
      <c r="ABS786"/>
      <c r="ABT786"/>
      <c r="ABU786"/>
      <c r="ABV786"/>
      <c r="ABW786"/>
      <c r="ABX786"/>
      <c r="ABY786"/>
      <c r="ABZ786"/>
      <c r="ACA786"/>
      <c r="ACB786"/>
      <c r="ACC786"/>
      <c r="ACD786"/>
      <c r="ACE786"/>
      <c r="ACF786"/>
      <c r="ACG786"/>
      <c r="ACH786"/>
      <c r="ACI786"/>
      <c r="ACJ786"/>
      <c r="ACK786"/>
      <c r="ACL786"/>
      <c r="ACM786"/>
      <c r="ACN786"/>
      <c r="ACO786"/>
      <c r="ACP786"/>
      <c r="ACQ786"/>
      <c r="ACR786"/>
      <c r="ACS786"/>
      <c r="ACT786"/>
      <c r="ACU786"/>
      <c r="ACV786"/>
      <c r="ACW786"/>
      <c r="ACX786"/>
      <c r="ACY786"/>
      <c r="ACZ786"/>
      <c r="ADA786"/>
      <c r="ADB786"/>
      <c r="ADC786"/>
      <c r="ADD786"/>
      <c r="ADE786"/>
      <c r="ADF786"/>
      <c r="ADG786"/>
      <c r="ADH786"/>
      <c r="ADI786"/>
      <c r="ADJ786"/>
      <c r="ADK786"/>
      <c r="ADL786"/>
      <c r="ADM786"/>
      <c r="ADN786"/>
      <c r="ADO786"/>
      <c r="ADP786"/>
      <c r="ADQ786"/>
      <c r="ADR786"/>
      <c r="ADS786"/>
      <c r="ADT786"/>
      <c r="ADU786"/>
      <c r="ADV786"/>
      <c r="ADW786"/>
      <c r="ADX786"/>
      <c r="ADY786"/>
      <c r="ADZ786"/>
      <c r="AEA786"/>
      <c r="AEB786"/>
      <c r="AEC786"/>
      <c r="AED786"/>
      <c r="AEE786"/>
      <c r="AEF786"/>
      <c r="AEG786"/>
      <c r="AEH786"/>
      <c r="AEI786"/>
      <c r="AEJ786"/>
      <c r="AEK786"/>
      <c r="AEL786"/>
      <c r="AEM786"/>
      <c r="AEN786"/>
      <c r="AEO786"/>
      <c r="AEP786"/>
      <c r="AEQ786"/>
      <c r="AER786"/>
      <c r="AES786"/>
      <c r="AET786"/>
      <c r="AEU786"/>
      <c r="AEV786"/>
      <c r="AEW786"/>
      <c r="AEX786"/>
      <c r="AEY786"/>
      <c r="AEZ786"/>
      <c r="AFA786"/>
      <c r="AFB786"/>
      <c r="AFC786"/>
      <c r="AFD786"/>
      <c r="AFE786"/>
      <c r="AFF786"/>
      <c r="AFG786"/>
      <c r="AFH786"/>
      <c r="AFI786"/>
      <c r="AFJ786"/>
      <c r="AFK786"/>
      <c r="AFL786"/>
      <c r="AFM786"/>
      <c r="AFN786"/>
      <c r="AFO786"/>
      <c r="AFP786"/>
      <c r="AFQ786"/>
      <c r="AFR786"/>
      <c r="AFS786"/>
      <c r="AFT786"/>
      <c r="AFU786"/>
      <c r="AFV786"/>
      <c r="AFW786"/>
      <c r="AFX786"/>
      <c r="AFY786"/>
      <c r="AFZ786"/>
      <c r="AGA786"/>
      <c r="AGB786"/>
      <c r="AGC786"/>
      <c r="AGD786"/>
      <c r="AGE786"/>
      <c r="AGF786"/>
      <c r="AGG786"/>
      <c r="AGH786"/>
      <c r="AGI786"/>
      <c r="AGJ786"/>
      <c r="AGK786"/>
      <c r="AGL786"/>
      <c r="AGM786"/>
      <c r="AGN786"/>
      <c r="AGO786"/>
      <c r="AGP786"/>
      <c r="AGQ786"/>
      <c r="AGR786"/>
      <c r="AGS786"/>
      <c r="AGT786"/>
      <c r="AGU786"/>
      <c r="AGV786"/>
      <c r="AGW786"/>
      <c r="AGX786"/>
      <c r="AGY786"/>
      <c r="AGZ786"/>
      <c r="AHA786"/>
      <c r="AHB786"/>
      <c r="AHC786"/>
      <c r="AHD786"/>
      <c r="AHE786"/>
      <c r="AHF786"/>
      <c r="AHG786"/>
      <c r="AHH786"/>
      <c r="AHI786"/>
      <c r="AHJ786"/>
      <c r="AHK786"/>
      <c r="AHL786"/>
      <c r="AHM786"/>
      <c r="AHN786"/>
      <c r="AHO786"/>
      <c r="AHP786"/>
      <c r="AHQ786"/>
      <c r="AHR786"/>
      <c r="AHS786"/>
      <c r="AHT786"/>
      <c r="AHU786"/>
      <c r="AHV786"/>
      <c r="AHW786"/>
      <c r="AHX786"/>
      <c r="AHY786"/>
      <c r="AHZ786"/>
      <c r="AIA786"/>
      <c r="AIB786"/>
      <c r="AIC786"/>
      <c r="AID786"/>
      <c r="AIE786"/>
      <c r="AIF786"/>
      <c r="AIG786"/>
      <c r="AIH786"/>
      <c r="AII786"/>
      <c r="AIJ786"/>
      <c r="AIK786"/>
      <c r="AIL786"/>
      <c r="AIM786"/>
      <c r="AIN786"/>
      <c r="AIO786"/>
      <c r="AIP786"/>
      <c r="AIQ786"/>
      <c r="AIR786"/>
      <c r="AIS786"/>
      <c r="AIT786"/>
      <c r="AIU786"/>
      <c r="AIV786"/>
      <c r="AIW786"/>
      <c r="AIX786"/>
      <c r="AIY786"/>
      <c r="AIZ786"/>
      <c r="AJA786"/>
      <c r="AJB786"/>
      <c r="AJC786"/>
      <c r="AJD786"/>
      <c r="AJE786"/>
      <c r="AJF786"/>
      <c r="AJG786"/>
      <c r="AJH786"/>
      <c r="AJI786"/>
      <c r="AJJ786"/>
      <c r="AJK786"/>
      <c r="AJL786"/>
      <c r="AJM786"/>
      <c r="AJN786"/>
      <c r="AJO786"/>
      <c r="AJP786"/>
      <c r="AJQ786"/>
      <c r="AJR786"/>
      <c r="AJS786"/>
      <c r="AJT786"/>
      <c r="AJU786"/>
      <c r="AJV786"/>
      <c r="AJW786"/>
      <c r="AJX786"/>
      <c r="AJY786"/>
      <c r="AJZ786"/>
      <c r="AKA786"/>
      <c r="AKB786"/>
      <c r="AKC786"/>
      <c r="AKD786"/>
      <c r="AKE786"/>
      <c r="AKF786"/>
      <c r="AKG786"/>
      <c r="AKH786"/>
      <c r="AKI786"/>
      <c r="AKJ786"/>
      <c r="AKK786"/>
      <c r="AKL786"/>
      <c r="AKM786"/>
      <c r="AKN786"/>
      <c r="AKO786"/>
      <c r="AKP786"/>
      <c r="AKQ786"/>
      <c r="AKR786"/>
      <c r="AKS786"/>
      <c r="AKT786"/>
      <c r="AKU786"/>
      <c r="AKV786"/>
      <c r="AKW786"/>
      <c r="AKX786"/>
      <c r="AKY786"/>
      <c r="AKZ786"/>
      <c r="ALA786"/>
      <c r="ALB786"/>
      <c r="ALC786"/>
      <c r="ALD786"/>
      <c r="ALE786"/>
      <c r="ALF786"/>
      <c r="ALG786"/>
      <c r="ALH786"/>
      <c r="ALI786"/>
      <c r="ALJ786"/>
      <c r="ALK786"/>
      <c r="ALL786"/>
      <c r="ALM786"/>
      <c r="ALN786"/>
      <c r="ALO786"/>
      <c r="ALP786"/>
      <c r="ALQ786"/>
      <c r="ALR786"/>
      <c r="ALS786"/>
      <c r="ALT786"/>
      <c r="ALU786"/>
      <c r="ALV786"/>
      <c r="ALW786"/>
      <c r="ALX786"/>
      <c r="ALY786"/>
      <c r="ALZ786"/>
      <c r="AMA786"/>
      <c r="AMB786"/>
      <c r="AMC786"/>
      <c r="AMD786"/>
      <c r="AME786"/>
      <c r="AMF786"/>
      <c r="AMG786"/>
      <c r="AMH786"/>
      <c r="AMI786"/>
      <c r="AMJ786"/>
    </row>
    <row r="787" spans="1:1024" ht="20" customHeight="1" x14ac:dyDescent="0.2">
      <c r="A787"/>
      <c r="B787"/>
      <c r="C787"/>
      <c r="D787"/>
      <c r="E787" s="2"/>
      <c r="F787" s="2"/>
      <c r="G787" s="271"/>
      <c r="H787" s="240"/>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c r="IW787"/>
      <c r="IX787"/>
      <c r="IY787"/>
      <c r="IZ787"/>
      <c r="JA787"/>
      <c r="JB787"/>
      <c r="JC787"/>
      <c r="JD787"/>
      <c r="JE787"/>
      <c r="JF787"/>
      <c r="JG787"/>
      <c r="JH787"/>
      <c r="JI787"/>
      <c r="JJ787"/>
      <c r="JK787"/>
      <c r="JL787"/>
      <c r="JM787"/>
      <c r="JN787"/>
      <c r="JO787"/>
      <c r="JP787"/>
      <c r="JQ787"/>
      <c r="JR787"/>
      <c r="JS787"/>
      <c r="JT787"/>
      <c r="JU787"/>
      <c r="JV787"/>
      <c r="JW787"/>
      <c r="JX787"/>
      <c r="JY787"/>
      <c r="JZ787"/>
      <c r="KA787"/>
      <c r="KB787"/>
      <c r="KC787"/>
      <c r="KD787"/>
      <c r="KE787"/>
      <c r="KF787"/>
      <c r="KG787"/>
      <c r="KH787"/>
      <c r="KI787"/>
      <c r="KJ787"/>
      <c r="KK787"/>
      <c r="KL787"/>
      <c r="KM787"/>
      <c r="KN787"/>
      <c r="KO787"/>
      <c r="KP787"/>
      <c r="KQ787"/>
      <c r="KR787"/>
      <c r="KS787"/>
      <c r="KT787"/>
      <c r="KU787"/>
      <c r="KV787"/>
      <c r="KW787"/>
      <c r="KX787"/>
      <c r="KY787"/>
      <c r="KZ787"/>
      <c r="LA787"/>
      <c r="LB787"/>
      <c r="LC787"/>
      <c r="LD787"/>
      <c r="LE787"/>
      <c r="LF787"/>
      <c r="LG787"/>
      <c r="LH787"/>
      <c r="LI787"/>
      <c r="LJ787"/>
      <c r="LK787"/>
      <c r="LL787"/>
      <c r="LM787"/>
      <c r="LN787"/>
      <c r="LO787"/>
      <c r="LP787"/>
      <c r="LQ787"/>
      <c r="LR787"/>
      <c r="LS787"/>
      <c r="LT787"/>
      <c r="LU787"/>
      <c r="LV787"/>
      <c r="LW787"/>
      <c r="LX787"/>
      <c r="LY787"/>
      <c r="LZ787"/>
      <c r="MA787"/>
      <c r="MB787"/>
      <c r="MC787"/>
      <c r="MD787"/>
      <c r="ME787"/>
      <c r="MF787"/>
      <c r="MG787"/>
      <c r="MH787"/>
      <c r="MI787"/>
      <c r="MJ787"/>
      <c r="MK787"/>
      <c r="ML787"/>
      <c r="MM787"/>
      <c r="MN787"/>
      <c r="MO787"/>
      <c r="MP787"/>
      <c r="MQ787"/>
      <c r="MR787"/>
      <c r="MS787"/>
      <c r="MT787"/>
      <c r="MU787"/>
      <c r="MV787"/>
      <c r="MW787"/>
      <c r="MX787"/>
      <c r="MY787"/>
      <c r="MZ787"/>
      <c r="NA787"/>
      <c r="NB787"/>
      <c r="NC787"/>
      <c r="ND787"/>
      <c r="NE787"/>
      <c r="NF787"/>
      <c r="NG787"/>
      <c r="NH787"/>
      <c r="NI787"/>
      <c r="NJ787"/>
      <c r="NK787"/>
      <c r="NL787"/>
      <c r="NM787"/>
      <c r="NN787"/>
      <c r="NO787"/>
      <c r="NP787"/>
      <c r="NQ787"/>
      <c r="NR787"/>
      <c r="NS787"/>
      <c r="NT787"/>
      <c r="NU787"/>
      <c r="NV787"/>
      <c r="NW787"/>
      <c r="NX787"/>
      <c r="NY787"/>
      <c r="NZ787"/>
      <c r="OA787"/>
      <c r="OB787"/>
      <c r="OC787"/>
      <c r="OD787"/>
      <c r="OE787"/>
      <c r="OF787"/>
      <c r="OG787"/>
      <c r="OH787"/>
      <c r="OI787"/>
      <c r="OJ787"/>
      <c r="OK787"/>
      <c r="OL787"/>
      <c r="OM787"/>
      <c r="ON787"/>
      <c r="OO787"/>
      <c r="OP787"/>
      <c r="OQ787"/>
      <c r="OR787"/>
      <c r="OS787"/>
      <c r="OT787"/>
      <c r="OU787"/>
      <c r="OV787"/>
      <c r="OW787"/>
      <c r="OX787"/>
      <c r="OY787"/>
      <c r="OZ787"/>
      <c r="PA787"/>
      <c r="PB787"/>
      <c r="PC787"/>
      <c r="PD787"/>
      <c r="PE787"/>
      <c r="PF787"/>
      <c r="PG787"/>
      <c r="PH787"/>
      <c r="PI787"/>
      <c r="PJ787"/>
      <c r="PK787"/>
      <c r="PL787"/>
      <c r="PM787"/>
      <c r="PN787"/>
      <c r="PO787"/>
      <c r="PP787"/>
      <c r="PQ787"/>
      <c r="PR787"/>
      <c r="PS787"/>
      <c r="PT787"/>
      <c r="PU787"/>
      <c r="PV787"/>
      <c r="PW787"/>
      <c r="PX787"/>
      <c r="PY787"/>
      <c r="PZ787"/>
      <c r="QA787"/>
      <c r="QB787"/>
      <c r="QC787"/>
      <c r="QD787"/>
      <c r="QE787"/>
      <c r="QF787"/>
      <c r="QG787"/>
      <c r="QH787"/>
      <c r="QI787"/>
      <c r="QJ787"/>
      <c r="QK787"/>
      <c r="QL787"/>
      <c r="QM787"/>
      <c r="QN787"/>
      <c r="QO787"/>
      <c r="QP787"/>
      <c r="QQ787"/>
      <c r="QR787"/>
      <c r="QS787"/>
      <c r="QT787"/>
      <c r="QU787"/>
      <c r="QV787"/>
      <c r="QW787"/>
      <c r="QX787"/>
      <c r="QY787"/>
      <c r="QZ787"/>
      <c r="RA787"/>
      <c r="RB787"/>
      <c r="RC787"/>
      <c r="RD787"/>
      <c r="RE787"/>
      <c r="RF787"/>
      <c r="RG787"/>
      <c r="RH787"/>
      <c r="RI787"/>
      <c r="RJ787"/>
      <c r="RK787"/>
      <c r="RL787"/>
      <c r="RM787"/>
      <c r="RN787"/>
      <c r="RO787"/>
      <c r="RP787"/>
      <c r="RQ787"/>
      <c r="RR787"/>
      <c r="RS787"/>
      <c r="RT787"/>
      <c r="RU787"/>
      <c r="RV787"/>
      <c r="RW787"/>
      <c r="RX787"/>
      <c r="RY787"/>
      <c r="RZ787"/>
      <c r="SA787"/>
      <c r="SB787"/>
      <c r="SC787"/>
      <c r="SD787"/>
      <c r="SE787"/>
      <c r="SF787"/>
      <c r="SG787"/>
      <c r="SH787"/>
      <c r="SI787"/>
      <c r="SJ787"/>
      <c r="SK787"/>
      <c r="SL787"/>
      <c r="SM787"/>
      <c r="SN787"/>
      <c r="SO787"/>
      <c r="SP787"/>
      <c r="SQ787"/>
      <c r="SR787"/>
      <c r="SS787"/>
      <c r="ST787"/>
      <c r="SU787"/>
      <c r="SV787"/>
      <c r="SW787"/>
      <c r="SX787"/>
      <c r="SY787"/>
      <c r="SZ787"/>
      <c r="TA787"/>
      <c r="TB787"/>
      <c r="TC787"/>
      <c r="TD787"/>
      <c r="TE787"/>
      <c r="TF787"/>
      <c r="TG787"/>
      <c r="TH787"/>
      <c r="TI787"/>
      <c r="TJ787"/>
      <c r="TK787"/>
      <c r="TL787"/>
      <c r="TM787"/>
      <c r="TN787"/>
      <c r="TO787"/>
      <c r="TP787"/>
      <c r="TQ787"/>
      <c r="TR787"/>
      <c r="TS787"/>
      <c r="TT787"/>
      <c r="TU787"/>
      <c r="TV787"/>
      <c r="TW787"/>
      <c r="TX787"/>
      <c r="TY787"/>
      <c r="TZ787"/>
      <c r="UA787"/>
      <c r="UB787"/>
      <c r="UC787"/>
      <c r="UD787"/>
      <c r="UE787"/>
      <c r="UF787"/>
      <c r="UG787"/>
      <c r="UH787"/>
      <c r="UI787"/>
      <c r="UJ787"/>
      <c r="UK787"/>
      <c r="UL787"/>
      <c r="UM787"/>
      <c r="UN787"/>
      <c r="UO787"/>
      <c r="UP787"/>
      <c r="UQ787"/>
      <c r="UR787"/>
      <c r="US787"/>
      <c r="UT787"/>
      <c r="UU787"/>
      <c r="UV787"/>
      <c r="UW787"/>
      <c r="UX787"/>
      <c r="UY787"/>
      <c r="UZ787"/>
      <c r="VA787"/>
      <c r="VB787"/>
      <c r="VC787"/>
      <c r="VD787"/>
      <c r="VE787"/>
      <c r="VF787"/>
      <c r="VG787"/>
      <c r="VH787"/>
      <c r="VI787"/>
      <c r="VJ787"/>
      <c r="VK787"/>
      <c r="VL787"/>
      <c r="VM787"/>
      <c r="VN787"/>
      <c r="VO787"/>
      <c r="VP787"/>
      <c r="VQ787"/>
      <c r="VR787"/>
      <c r="VS787"/>
      <c r="VT787"/>
      <c r="VU787"/>
      <c r="VV787"/>
      <c r="VW787"/>
      <c r="VX787"/>
      <c r="VY787"/>
      <c r="VZ787"/>
      <c r="WA787"/>
      <c r="WB787"/>
      <c r="WC787"/>
      <c r="WD787"/>
      <c r="WE787"/>
      <c r="WF787"/>
      <c r="WG787"/>
      <c r="WH787"/>
      <c r="WI787"/>
      <c r="WJ787"/>
      <c r="WK787"/>
      <c r="WL787"/>
      <c r="WM787"/>
      <c r="WN787"/>
      <c r="WO787"/>
      <c r="WP787"/>
      <c r="WQ787"/>
      <c r="WR787"/>
      <c r="WS787"/>
      <c r="WT787"/>
      <c r="WU787"/>
      <c r="WV787"/>
      <c r="WW787"/>
      <c r="WX787"/>
      <c r="WY787"/>
      <c r="WZ787"/>
      <c r="XA787"/>
      <c r="XB787"/>
      <c r="XC787"/>
      <c r="XD787"/>
      <c r="XE787"/>
      <c r="XF787"/>
      <c r="XG787"/>
      <c r="XH787"/>
      <c r="XI787"/>
      <c r="XJ787"/>
      <c r="XK787"/>
      <c r="XL787"/>
      <c r="XM787"/>
      <c r="XN787"/>
      <c r="XO787"/>
      <c r="XP787"/>
      <c r="XQ787"/>
      <c r="XR787"/>
      <c r="XS787"/>
      <c r="XT787"/>
      <c r="XU787"/>
      <c r="XV787"/>
      <c r="XW787"/>
      <c r="XX787"/>
      <c r="XY787"/>
      <c r="XZ787"/>
      <c r="YA787"/>
      <c r="YB787"/>
      <c r="YC787"/>
      <c r="YD787"/>
      <c r="YE787"/>
      <c r="YF787"/>
      <c r="YG787"/>
      <c r="YH787"/>
      <c r="YI787"/>
      <c r="YJ787"/>
      <c r="YK787"/>
      <c r="YL787"/>
      <c r="YM787"/>
      <c r="YN787"/>
      <c r="YO787"/>
      <c r="YP787"/>
      <c r="YQ787"/>
      <c r="YR787"/>
      <c r="YS787"/>
      <c r="YT787"/>
      <c r="YU787"/>
      <c r="YV787"/>
      <c r="YW787"/>
      <c r="YX787"/>
      <c r="YY787"/>
      <c r="YZ787"/>
      <c r="ZA787"/>
      <c r="ZB787"/>
      <c r="ZC787"/>
      <c r="ZD787"/>
      <c r="ZE787"/>
      <c r="ZF787"/>
      <c r="ZG787"/>
      <c r="ZH787"/>
      <c r="ZI787"/>
      <c r="ZJ787"/>
      <c r="ZK787"/>
      <c r="ZL787"/>
      <c r="ZM787"/>
      <c r="ZN787"/>
      <c r="ZO787"/>
      <c r="ZP787"/>
      <c r="ZQ787"/>
      <c r="ZR787"/>
      <c r="ZS787"/>
      <c r="ZT787"/>
      <c r="ZU787"/>
      <c r="ZV787"/>
      <c r="ZW787"/>
      <c r="ZX787"/>
      <c r="ZY787"/>
      <c r="ZZ787"/>
      <c r="AAA787"/>
      <c r="AAB787"/>
      <c r="AAC787"/>
      <c r="AAD787"/>
      <c r="AAE787"/>
      <c r="AAF787"/>
      <c r="AAG787"/>
      <c r="AAH787"/>
      <c r="AAI787"/>
      <c r="AAJ787"/>
      <c r="AAK787"/>
      <c r="AAL787"/>
      <c r="AAM787"/>
      <c r="AAN787"/>
      <c r="AAO787"/>
      <c r="AAP787"/>
      <c r="AAQ787"/>
      <c r="AAR787"/>
      <c r="AAS787"/>
      <c r="AAT787"/>
      <c r="AAU787"/>
      <c r="AAV787"/>
      <c r="AAW787"/>
      <c r="AAX787"/>
      <c r="AAY787"/>
      <c r="AAZ787"/>
      <c r="ABA787"/>
      <c r="ABB787"/>
      <c r="ABC787"/>
      <c r="ABD787"/>
      <c r="ABE787"/>
      <c r="ABF787"/>
      <c r="ABG787"/>
      <c r="ABH787"/>
      <c r="ABI787"/>
      <c r="ABJ787"/>
      <c r="ABK787"/>
      <c r="ABL787"/>
      <c r="ABM787"/>
      <c r="ABN787"/>
      <c r="ABO787"/>
      <c r="ABP787"/>
      <c r="ABQ787"/>
      <c r="ABR787"/>
      <c r="ABS787"/>
      <c r="ABT787"/>
      <c r="ABU787"/>
      <c r="ABV787"/>
      <c r="ABW787"/>
      <c r="ABX787"/>
      <c r="ABY787"/>
      <c r="ABZ787"/>
      <c r="ACA787"/>
      <c r="ACB787"/>
      <c r="ACC787"/>
      <c r="ACD787"/>
      <c r="ACE787"/>
      <c r="ACF787"/>
      <c r="ACG787"/>
      <c r="ACH787"/>
      <c r="ACI787"/>
      <c r="ACJ787"/>
      <c r="ACK787"/>
      <c r="ACL787"/>
      <c r="ACM787"/>
      <c r="ACN787"/>
      <c r="ACO787"/>
      <c r="ACP787"/>
      <c r="ACQ787"/>
      <c r="ACR787"/>
      <c r="ACS787"/>
      <c r="ACT787"/>
      <c r="ACU787"/>
      <c r="ACV787"/>
      <c r="ACW787"/>
      <c r="ACX787"/>
      <c r="ACY787"/>
      <c r="ACZ787"/>
      <c r="ADA787"/>
      <c r="ADB787"/>
      <c r="ADC787"/>
      <c r="ADD787"/>
      <c r="ADE787"/>
      <c r="ADF787"/>
      <c r="ADG787"/>
      <c r="ADH787"/>
      <c r="ADI787"/>
      <c r="ADJ787"/>
      <c r="ADK787"/>
      <c r="ADL787"/>
      <c r="ADM787"/>
      <c r="ADN787"/>
      <c r="ADO787"/>
      <c r="ADP787"/>
      <c r="ADQ787"/>
      <c r="ADR787"/>
      <c r="ADS787"/>
      <c r="ADT787"/>
      <c r="ADU787"/>
      <c r="ADV787"/>
      <c r="ADW787"/>
      <c r="ADX787"/>
      <c r="ADY787"/>
      <c r="ADZ787"/>
      <c r="AEA787"/>
      <c r="AEB787"/>
      <c r="AEC787"/>
      <c r="AED787"/>
      <c r="AEE787"/>
      <c r="AEF787"/>
      <c r="AEG787"/>
      <c r="AEH787"/>
      <c r="AEI787"/>
      <c r="AEJ787"/>
      <c r="AEK787"/>
      <c r="AEL787"/>
      <c r="AEM787"/>
      <c r="AEN787"/>
      <c r="AEO787"/>
      <c r="AEP787"/>
      <c r="AEQ787"/>
      <c r="AER787"/>
      <c r="AES787"/>
      <c r="AET787"/>
      <c r="AEU787"/>
      <c r="AEV787"/>
      <c r="AEW787"/>
      <c r="AEX787"/>
      <c r="AEY787"/>
      <c r="AEZ787"/>
      <c r="AFA787"/>
      <c r="AFB787"/>
      <c r="AFC787"/>
      <c r="AFD787"/>
      <c r="AFE787"/>
      <c r="AFF787"/>
      <c r="AFG787"/>
      <c r="AFH787"/>
      <c r="AFI787"/>
      <c r="AFJ787"/>
      <c r="AFK787"/>
      <c r="AFL787"/>
      <c r="AFM787"/>
      <c r="AFN787"/>
      <c r="AFO787"/>
      <c r="AFP787"/>
      <c r="AFQ787"/>
      <c r="AFR787"/>
      <c r="AFS787"/>
      <c r="AFT787"/>
      <c r="AFU787"/>
      <c r="AFV787"/>
      <c r="AFW787"/>
      <c r="AFX787"/>
      <c r="AFY787"/>
      <c r="AFZ787"/>
      <c r="AGA787"/>
      <c r="AGB787"/>
      <c r="AGC787"/>
      <c r="AGD787"/>
      <c r="AGE787"/>
      <c r="AGF787"/>
      <c r="AGG787"/>
      <c r="AGH787"/>
      <c r="AGI787"/>
      <c r="AGJ787"/>
      <c r="AGK787"/>
      <c r="AGL787"/>
      <c r="AGM787"/>
      <c r="AGN787"/>
      <c r="AGO787"/>
      <c r="AGP787"/>
      <c r="AGQ787"/>
      <c r="AGR787"/>
      <c r="AGS787"/>
      <c r="AGT787"/>
      <c r="AGU787"/>
      <c r="AGV787"/>
      <c r="AGW787"/>
      <c r="AGX787"/>
      <c r="AGY787"/>
      <c r="AGZ787"/>
      <c r="AHA787"/>
      <c r="AHB787"/>
      <c r="AHC787"/>
      <c r="AHD787"/>
      <c r="AHE787"/>
      <c r="AHF787"/>
      <c r="AHG787"/>
      <c r="AHH787"/>
      <c r="AHI787"/>
      <c r="AHJ787"/>
      <c r="AHK787"/>
      <c r="AHL787"/>
      <c r="AHM787"/>
      <c r="AHN787"/>
      <c r="AHO787"/>
      <c r="AHP787"/>
      <c r="AHQ787"/>
      <c r="AHR787"/>
      <c r="AHS787"/>
      <c r="AHT787"/>
      <c r="AHU787"/>
      <c r="AHV787"/>
      <c r="AHW787"/>
      <c r="AHX787"/>
      <c r="AHY787"/>
      <c r="AHZ787"/>
      <c r="AIA787"/>
      <c r="AIB787"/>
      <c r="AIC787"/>
      <c r="AID787"/>
      <c r="AIE787"/>
      <c r="AIF787"/>
      <c r="AIG787"/>
      <c r="AIH787"/>
      <c r="AII787"/>
      <c r="AIJ787"/>
      <c r="AIK787"/>
      <c r="AIL787"/>
      <c r="AIM787"/>
      <c r="AIN787"/>
      <c r="AIO787"/>
      <c r="AIP787"/>
      <c r="AIQ787"/>
      <c r="AIR787"/>
      <c r="AIS787"/>
      <c r="AIT787"/>
      <c r="AIU787"/>
      <c r="AIV787"/>
      <c r="AIW787"/>
      <c r="AIX787"/>
      <c r="AIY787"/>
      <c r="AIZ787"/>
      <c r="AJA787"/>
      <c r="AJB787"/>
      <c r="AJC787"/>
      <c r="AJD787"/>
      <c r="AJE787"/>
      <c r="AJF787"/>
      <c r="AJG787"/>
      <c r="AJH787"/>
      <c r="AJI787"/>
      <c r="AJJ787"/>
      <c r="AJK787"/>
      <c r="AJL787"/>
      <c r="AJM787"/>
      <c r="AJN787"/>
      <c r="AJO787"/>
      <c r="AJP787"/>
      <c r="AJQ787"/>
      <c r="AJR787"/>
      <c r="AJS787"/>
      <c r="AJT787"/>
      <c r="AJU787"/>
      <c r="AJV787"/>
      <c r="AJW787"/>
      <c r="AJX787"/>
      <c r="AJY787"/>
      <c r="AJZ787"/>
      <c r="AKA787"/>
      <c r="AKB787"/>
      <c r="AKC787"/>
      <c r="AKD787"/>
      <c r="AKE787"/>
      <c r="AKF787"/>
      <c r="AKG787"/>
      <c r="AKH787"/>
      <c r="AKI787"/>
      <c r="AKJ787"/>
      <c r="AKK787"/>
      <c r="AKL787"/>
      <c r="AKM787"/>
      <c r="AKN787"/>
      <c r="AKO787"/>
      <c r="AKP787"/>
      <c r="AKQ787"/>
      <c r="AKR787"/>
      <c r="AKS787"/>
      <c r="AKT787"/>
      <c r="AKU787"/>
      <c r="AKV787"/>
      <c r="AKW787"/>
      <c r="AKX787"/>
      <c r="AKY787"/>
      <c r="AKZ787"/>
      <c r="ALA787"/>
      <c r="ALB787"/>
      <c r="ALC787"/>
      <c r="ALD787"/>
      <c r="ALE787"/>
      <c r="ALF787"/>
      <c r="ALG787"/>
      <c r="ALH787"/>
      <c r="ALI787"/>
      <c r="ALJ787"/>
      <c r="ALK787"/>
      <c r="ALL787"/>
      <c r="ALM787"/>
      <c r="ALN787"/>
      <c r="ALO787"/>
      <c r="ALP787"/>
      <c r="ALQ787"/>
      <c r="ALR787"/>
      <c r="ALS787"/>
      <c r="ALT787"/>
      <c r="ALU787"/>
      <c r="ALV787"/>
      <c r="ALW787"/>
      <c r="ALX787"/>
      <c r="ALY787"/>
      <c r="ALZ787"/>
      <c r="AMA787"/>
      <c r="AMB787"/>
      <c r="AMC787"/>
      <c r="AMD787"/>
      <c r="AME787"/>
      <c r="AMF787"/>
      <c r="AMG787"/>
      <c r="AMH787"/>
      <c r="AMI787"/>
      <c r="AMJ787"/>
    </row>
    <row r="788" spans="1:1024" ht="20" customHeight="1" x14ac:dyDescent="0.2">
      <c r="A788"/>
      <c r="B788"/>
      <c r="C788"/>
      <c r="D788"/>
      <c r="E788" s="2"/>
      <c r="F788" s="2"/>
      <c r="G788" s="271"/>
      <c r="H788" s="240"/>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c r="IW788"/>
      <c r="IX788"/>
      <c r="IY788"/>
      <c r="IZ788"/>
      <c r="JA788"/>
      <c r="JB788"/>
      <c r="JC788"/>
      <c r="JD788"/>
      <c r="JE788"/>
      <c r="JF788"/>
      <c r="JG788"/>
      <c r="JH788"/>
      <c r="JI788"/>
      <c r="JJ788"/>
      <c r="JK788"/>
      <c r="JL788"/>
      <c r="JM788"/>
      <c r="JN788"/>
      <c r="JO788"/>
      <c r="JP788"/>
      <c r="JQ788"/>
      <c r="JR788"/>
      <c r="JS788"/>
      <c r="JT788"/>
      <c r="JU788"/>
      <c r="JV788"/>
      <c r="JW788"/>
      <c r="JX788"/>
      <c r="JY788"/>
      <c r="JZ788"/>
      <c r="KA788"/>
      <c r="KB788"/>
      <c r="KC788"/>
      <c r="KD788"/>
      <c r="KE788"/>
      <c r="KF788"/>
      <c r="KG788"/>
      <c r="KH788"/>
      <c r="KI788"/>
      <c r="KJ788"/>
      <c r="KK788"/>
      <c r="KL788"/>
      <c r="KM788"/>
      <c r="KN788"/>
      <c r="KO788"/>
      <c r="KP788"/>
      <c r="KQ788"/>
      <c r="KR788"/>
      <c r="KS788"/>
      <c r="KT788"/>
      <c r="KU788"/>
      <c r="KV788"/>
      <c r="KW788"/>
      <c r="KX788"/>
      <c r="KY788"/>
      <c r="KZ788"/>
      <c r="LA788"/>
      <c r="LB788"/>
      <c r="LC788"/>
      <c r="LD788"/>
      <c r="LE788"/>
      <c r="LF788"/>
      <c r="LG788"/>
      <c r="LH788"/>
      <c r="LI788"/>
      <c r="LJ788"/>
      <c r="LK788"/>
      <c r="LL788"/>
      <c r="LM788"/>
      <c r="LN788"/>
      <c r="LO788"/>
      <c r="LP788"/>
      <c r="LQ788"/>
      <c r="LR788"/>
      <c r="LS788"/>
      <c r="LT788"/>
      <c r="LU788"/>
      <c r="LV788"/>
      <c r="LW788"/>
      <c r="LX788"/>
      <c r="LY788"/>
      <c r="LZ788"/>
      <c r="MA788"/>
      <c r="MB788"/>
      <c r="MC788"/>
      <c r="MD788"/>
      <c r="ME788"/>
      <c r="MF788"/>
      <c r="MG788"/>
      <c r="MH788"/>
      <c r="MI788"/>
      <c r="MJ788"/>
      <c r="MK788"/>
      <c r="ML788"/>
      <c r="MM788"/>
      <c r="MN788"/>
      <c r="MO788"/>
      <c r="MP788"/>
      <c r="MQ788"/>
      <c r="MR788"/>
      <c r="MS788"/>
      <c r="MT788"/>
      <c r="MU788"/>
      <c r="MV788"/>
      <c r="MW788"/>
      <c r="MX788"/>
      <c r="MY788"/>
      <c r="MZ788"/>
      <c r="NA788"/>
      <c r="NB788"/>
      <c r="NC788"/>
      <c r="ND788"/>
      <c r="NE788"/>
      <c r="NF788"/>
      <c r="NG788"/>
      <c r="NH788"/>
      <c r="NI788"/>
      <c r="NJ788"/>
      <c r="NK788"/>
      <c r="NL788"/>
      <c r="NM788"/>
      <c r="NN788"/>
      <c r="NO788"/>
      <c r="NP788"/>
      <c r="NQ788"/>
      <c r="NR788"/>
      <c r="NS788"/>
      <c r="NT788"/>
      <c r="NU788"/>
      <c r="NV788"/>
      <c r="NW788"/>
      <c r="NX788"/>
      <c r="NY788"/>
      <c r="NZ788"/>
      <c r="OA788"/>
      <c r="OB788"/>
      <c r="OC788"/>
      <c r="OD788"/>
      <c r="OE788"/>
      <c r="OF788"/>
      <c r="OG788"/>
      <c r="OH788"/>
      <c r="OI788"/>
      <c r="OJ788"/>
      <c r="OK788"/>
      <c r="OL788"/>
      <c r="OM788"/>
      <c r="ON788"/>
      <c r="OO788"/>
      <c r="OP788"/>
      <c r="OQ788"/>
      <c r="OR788"/>
      <c r="OS788"/>
      <c r="OT788"/>
      <c r="OU788"/>
      <c r="OV788"/>
      <c r="OW788"/>
      <c r="OX788"/>
      <c r="OY788"/>
      <c r="OZ788"/>
      <c r="PA788"/>
      <c r="PB788"/>
      <c r="PC788"/>
      <c r="PD788"/>
      <c r="PE788"/>
      <c r="PF788"/>
      <c r="PG788"/>
      <c r="PH788"/>
      <c r="PI788"/>
      <c r="PJ788"/>
      <c r="PK788"/>
      <c r="PL788"/>
      <c r="PM788"/>
      <c r="PN788"/>
      <c r="PO788"/>
      <c r="PP788"/>
      <c r="PQ788"/>
      <c r="PR788"/>
      <c r="PS788"/>
      <c r="PT788"/>
      <c r="PU788"/>
      <c r="PV788"/>
      <c r="PW788"/>
      <c r="PX788"/>
      <c r="PY788"/>
      <c r="PZ788"/>
      <c r="QA788"/>
      <c r="QB788"/>
      <c r="QC788"/>
      <c r="QD788"/>
      <c r="QE788"/>
      <c r="QF788"/>
      <c r="QG788"/>
      <c r="QH788"/>
      <c r="QI788"/>
      <c r="QJ788"/>
      <c r="QK788"/>
      <c r="QL788"/>
      <c r="QM788"/>
      <c r="QN788"/>
      <c r="QO788"/>
      <c r="QP788"/>
      <c r="QQ788"/>
      <c r="QR788"/>
      <c r="QS788"/>
      <c r="QT788"/>
      <c r="QU788"/>
      <c r="QV788"/>
      <c r="QW788"/>
      <c r="QX788"/>
      <c r="QY788"/>
      <c r="QZ788"/>
      <c r="RA788"/>
      <c r="RB788"/>
      <c r="RC788"/>
      <c r="RD788"/>
      <c r="RE788"/>
      <c r="RF788"/>
      <c r="RG788"/>
      <c r="RH788"/>
      <c r="RI788"/>
      <c r="RJ788"/>
      <c r="RK788"/>
      <c r="RL788"/>
      <c r="RM788"/>
      <c r="RN788"/>
      <c r="RO788"/>
      <c r="RP788"/>
      <c r="RQ788"/>
      <c r="RR788"/>
      <c r="RS788"/>
      <c r="RT788"/>
      <c r="RU788"/>
      <c r="RV788"/>
      <c r="RW788"/>
      <c r="RX788"/>
      <c r="RY788"/>
      <c r="RZ788"/>
      <c r="SA788"/>
      <c r="SB788"/>
      <c r="SC788"/>
      <c r="SD788"/>
      <c r="SE788"/>
      <c r="SF788"/>
      <c r="SG788"/>
      <c r="SH788"/>
      <c r="SI788"/>
      <c r="SJ788"/>
      <c r="SK788"/>
      <c r="SL788"/>
      <c r="SM788"/>
      <c r="SN788"/>
      <c r="SO788"/>
      <c r="SP788"/>
      <c r="SQ788"/>
      <c r="SR788"/>
      <c r="SS788"/>
      <c r="ST788"/>
      <c r="SU788"/>
      <c r="SV788"/>
      <c r="SW788"/>
      <c r="SX788"/>
      <c r="SY788"/>
      <c r="SZ788"/>
      <c r="TA788"/>
      <c r="TB788"/>
      <c r="TC788"/>
      <c r="TD788"/>
      <c r="TE788"/>
      <c r="TF788"/>
      <c r="TG788"/>
      <c r="TH788"/>
      <c r="TI788"/>
      <c r="TJ788"/>
      <c r="TK788"/>
      <c r="TL788"/>
      <c r="TM788"/>
      <c r="TN788"/>
      <c r="TO788"/>
      <c r="TP788"/>
      <c r="TQ788"/>
      <c r="TR788"/>
      <c r="TS788"/>
      <c r="TT788"/>
      <c r="TU788"/>
      <c r="TV788"/>
      <c r="TW788"/>
      <c r="TX788"/>
      <c r="TY788"/>
      <c r="TZ788"/>
      <c r="UA788"/>
      <c r="UB788"/>
      <c r="UC788"/>
      <c r="UD788"/>
      <c r="UE788"/>
      <c r="UF788"/>
      <c r="UG788"/>
      <c r="UH788"/>
      <c r="UI788"/>
      <c r="UJ788"/>
      <c r="UK788"/>
      <c r="UL788"/>
      <c r="UM788"/>
      <c r="UN788"/>
      <c r="UO788"/>
      <c r="UP788"/>
      <c r="UQ788"/>
      <c r="UR788"/>
      <c r="US788"/>
      <c r="UT788"/>
      <c r="UU788"/>
      <c r="UV788"/>
      <c r="UW788"/>
      <c r="UX788"/>
      <c r="UY788"/>
      <c r="UZ788"/>
      <c r="VA788"/>
      <c r="VB788"/>
      <c r="VC788"/>
      <c r="VD788"/>
      <c r="VE788"/>
      <c r="VF788"/>
      <c r="VG788"/>
      <c r="VH788"/>
      <c r="VI788"/>
      <c r="VJ788"/>
      <c r="VK788"/>
      <c r="VL788"/>
      <c r="VM788"/>
      <c r="VN788"/>
      <c r="VO788"/>
      <c r="VP788"/>
      <c r="VQ788"/>
      <c r="VR788"/>
      <c r="VS788"/>
      <c r="VT788"/>
      <c r="VU788"/>
      <c r="VV788"/>
      <c r="VW788"/>
      <c r="VX788"/>
      <c r="VY788"/>
      <c r="VZ788"/>
      <c r="WA788"/>
      <c r="WB788"/>
      <c r="WC788"/>
      <c r="WD788"/>
      <c r="WE788"/>
      <c r="WF788"/>
      <c r="WG788"/>
      <c r="WH788"/>
      <c r="WI788"/>
      <c r="WJ788"/>
      <c r="WK788"/>
      <c r="WL788"/>
      <c r="WM788"/>
      <c r="WN788"/>
      <c r="WO788"/>
      <c r="WP788"/>
      <c r="WQ788"/>
      <c r="WR788"/>
      <c r="WS788"/>
      <c r="WT788"/>
      <c r="WU788"/>
      <c r="WV788"/>
      <c r="WW788"/>
      <c r="WX788"/>
      <c r="WY788"/>
      <c r="WZ788"/>
      <c r="XA788"/>
      <c r="XB788"/>
      <c r="XC788"/>
      <c r="XD788"/>
      <c r="XE788"/>
      <c r="XF788"/>
      <c r="XG788"/>
      <c r="XH788"/>
      <c r="XI788"/>
      <c r="XJ788"/>
      <c r="XK788"/>
      <c r="XL788"/>
      <c r="XM788"/>
      <c r="XN788"/>
      <c r="XO788"/>
      <c r="XP788"/>
      <c r="XQ788"/>
      <c r="XR788"/>
      <c r="XS788"/>
      <c r="XT788"/>
      <c r="XU788"/>
      <c r="XV788"/>
      <c r="XW788"/>
      <c r="XX788"/>
      <c r="XY788"/>
      <c r="XZ788"/>
      <c r="YA788"/>
      <c r="YB788"/>
      <c r="YC788"/>
      <c r="YD788"/>
      <c r="YE788"/>
      <c r="YF788"/>
      <c r="YG788"/>
      <c r="YH788"/>
      <c r="YI788"/>
      <c r="YJ788"/>
      <c r="YK788"/>
      <c r="YL788"/>
      <c r="YM788"/>
      <c r="YN788"/>
      <c r="YO788"/>
      <c r="YP788"/>
      <c r="YQ788"/>
      <c r="YR788"/>
      <c r="YS788"/>
      <c r="YT788"/>
      <c r="YU788"/>
      <c r="YV788"/>
      <c r="YW788"/>
      <c r="YX788"/>
      <c r="YY788"/>
      <c r="YZ788"/>
      <c r="ZA788"/>
      <c r="ZB788"/>
      <c r="ZC788"/>
      <c r="ZD788"/>
      <c r="ZE788"/>
      <c r="ZF788"/>
      <c r="ZG788"/>
      <c r="ZH788"/>
      <c r="ZI788"/>
      <c r="ZJ788"/>
      <c r="ZK788"/>
      <c r="ZL788"/>
      <c r="ZM788"/>
      <c r="ZN788"/>
      <c r="ZO788"/>
      <c r="ZP788"/>
      <c r="ZQ788"/>
      <c r="ZR788"/>
      <c r="ZS788"/>
      <c r="ZT788"/>
      <c r="ZU788"/>
      <c r="ZV788"/>
      <c r="ZW788"/>
      <c r="ZX788"/>
      <c r="ZY788"/>
      <c r="ZZ788"/>
      <c r="AAA788"/>
      <c r="AAB788"/>
      <c r="AAC788"/>
      <c r="AAD788"/>
      <c r="AAE788"/>
      <c r="AAF788"/>
      <c r="AAG788"/>
      <c r="AAH788"/>
      <c r="AAI788"/>
      <c r="AAJ788"/>
      <c r="AAK788"/>
      <c r="AAL788"/>
      <c r="AAM788"/>
      <c r="AAN788"/>
      <c r="AAO788"/>
      <c r="AAP788"/>
      <c r="AAQ788"/>
      <c r="AAR788"/>
      <c r="AAS788"/>
      <c r="AAT788"/>
      <c r="AAU788"/>
      <c r="AAV788"/>
      <c r="AAW788"/>
      <c r="AAX788"/>
      <c r="AAY788"/>
      <c r="AAZ788"/>
      <c r="ABA788"/>
      <c r="ABB788"/>
      <c r="ABC788"/>
      <c r="ABD788"/>
      <c r="ABE788"/>
      <c r="ABF788"/>
      <c r="ABG788"/>
      <c r="ABH788"/>
      <c r="ABI788"/>
      <c r="ABJ788"/>
      <c r="ABK788"/>
      <c r="ABL788"/>
      <c r="ABM788"/>
      <c r="ABN788"/>
      <c r="ABO788"/>
      <c r="ABP788"/>
      <c r="ABQ788"/>
      <c r="ABR788"/>
      <c r="ABS788"/>
      <c r="ABT788"/>
      <c r="ABU788"/>
      <c r="ABV788"/>
      <c r="ABW788"/>
      <c r="ABX788"/>
      <c r="ABY788"/>
      <c r="ABZ788"/>
      <c r="ACA788"/>
      <c r="ACB788"/>
      <c r="ACC788"/>
      <c r="ACD788"/>
      <c r="ACE788"/>
      <c r="ACF788"/>
      <c r="ACG788"/>
      <c r="ACH788"/>
      <c r="ACI788"/>
      <c r="ACJ788"/>
      <c r="ACK788"/>
      <c r="ACL788"/>
      <c r="ACM788"/>
      <c r="ACN788"/>
      <c r="ACO788"/>
      <c r="ACP788"/>
      <c r="ACQ788"/>
      <c r="ACR788"/>
      <c r="ACS788"/>
      <c r="ACT788"/>
      <c r="ACU788"/>
      <c r="ACV788"/>
      <c r="ACW788"/>
      <c r="ACX788"/>
      <c r="ACY788"/>
      <c r="ACZ788"/>
      <c r="ADA788"/>
      <c r="ADB788"/>
      <c r="ADC788"/>
      <c r="ADD788"/>
      <c r="ADE788"/>
      <c r="ADF788"/>
      <c r="ADG788"/>
      <c r="ADH788"/>
      <c r="ADI788"/>
      <c r="ADJ788"/>
      <c r="ADK788"/>
      <c r="ADL788"/>
      <c r="ADM788"/>
      <c r="ADN788"/>
      <c r="ADO788"/>
      <c r="ADP788"/>
      <c r="ADQ788"/>
      <c r="ADR788"/>
      <c r="ADS788"/>
      <c r="ADT788"/>
      <c r="ADU788"/>
      <c r="ADV788"/>
      <c r="ADW788"/>
      <c r="ADX788"/>
      <c r="ADY788"/>
      <c r="ADZ788"/>
      <c r="AEA788"/>
      <c r="AEB788"/>
      <c r="AEC788"/>
      <c r="AED788"/>
      <c r="AEE788"/>
      <c r="AEF788"/>
      <c r="AEG788"/>
      <c r="AEH788"/>
      <c r="AEI788"/>
      <c r="AEJ788"/>
      <c r="AEK788"/>
      <c r="AEL788"/>
      <c r="AEM788"/>
      <c r="AEN788"/>
      <c r="AEO788"/>
      <c r="AEP788"/>
      <c r="AEQ788"/>
      <c r="AER788"/>
      <c r="AES788"/>
      <c r="AET788"/>
      <c r="AEU788"/>
      <c r="AEV788"/>
      <c r="AEW788"/>
      <c r="AEX788"/>
      <c r="AEY788"/>
      <c r="AEZ788"/>
      <c r="AFA788"/>
      <c r="AFB788"/>
      <c r="AFC788"/>
      <c r="AFD788"/>
      <c r="AFE788"/>
      <c r="AFF788"/>
      <c r="AFG788"/>
      <c r="AFH788"/>
      <c r="AFI788"/>
      <c r="AFJ788"/>
      <c r="AFK788"/>
      <c r="AFL788"/>
      <c r="AFM788"/>
      <c r="AFN788"/>
      <c r="AFO788"/>
      <c r="AFP788"/>
      <c r="AFQ788"/>
      <c r="AFR788"/>
      <c r="AFS788"/>
      <c r="AFT788"/>
      <c r="AFU788"/>
      <c r="AFV788"/>
      <c r="AFW788"/>
      <c r="AFX788"/>
      <c r="AFY788"/>
      <c r="AFZ788"/>
      <c r="AGA788"/>
      <c r="AGB788"/>
      <c r="AGC788"/>
      <c r="AGD788"/>
      <c r="AGE788"/>
      <c r="AGF788"/>
      <c r="AGG788"/>
      <c r="AGH788"/>
      <c r="AGI788"/>
      <c r="AGJ788"/>
      <c r="AGK788"/>
      <c r="AGL788"/>
      <c r="AGM788"/>
      <c r="AGN788"/>
      <c r="AGO788"/>
      <c r="AGP788"/>
      <c r="AGQ788"/>
      <c r="AGR788"/>
      <c r="AGS788"/>
      <c r="AGT788"/>
      <c r="AGU788"/>
      <c r="AGV788"/>
      <c r="AGW788"/>
      <c r="AGX788"/>
      <c r="AGY788"/>
      <c r="AGZ788"/>
      <c r="AHA788"/>
      <c r="AHB788"/>
      <c r="AHC788"/>
      <c r="AHD788"/>
      <c r="AHE788"/>
      <c r="AHF788"/>
      <c r="AHG788"/>
      <c r="AHH788"/>
      <c r="AHI788"/>
      <c r="AHJ788"/>
      <c r="AHK788"/>
      <c r="AHL788"/>
      <c r="AHM788"/>
      <c r="AHN788"/>
      <c r="AHO788"/>
      <c r="AHP788"/>
      <c r="AHQ788"/>
      <c r="AHR788"/>
      <c r="AHS788"/>
      <c r="AHT788"/>
      <c r="AHU788"/>
      <c r="AHV788"/>
      <c r="AHW788"/>
      <c r="AHX788"/>
      <c r="AHY788"/>
      <c r="AHZ788"/>
      <c r="AIA788"/>
      <c r="AIB788"/>
      <c r="AIC788"/>
      <c r="AID788"/>
      <c r="AIE788"/>
      <c r="AIF788"/>
      <c r="AIG788"/>
      <c r="AIH788"/>
      <c r="AII788"/>
      <c r="AIJ788"/>
      <c r="AIK788"/>
      <c r="AIL788"/>
      <c r="AIM788"/>
      <c r="AIN788"/>
      <c r="AIO788"/>
      <c r="AIP788"/>
      <c r="AIQ788"/>
      <c r="AIR788"/>
      <c r="AIS788"/>
      <c r="AIT788"/>
      <c r="AIU788"/>
      <c r="AIV788"/>
      <c r="AIW788"/>
      <c r="AIX788"/>
      <c r="AIY788"/>
      <c r="AIZ788"/>
      <c r="AJA788"/>
      <c r="AJB788"/>
      <c r="AJC788"/>
      <c r="AJD788"/>
      <c r="AJE788"/>
      <c r="AJF788"/>
      <c r="AJG788"/>
      <c r="AJH788"/>
      <c r="AJI788"/>
      <c r="AJJ788"/>
      <c r="AJK788"/>
      <c r="AJL788"/>
      <c r="AJM788"/>
      <c r="AJN788"/>
      <c r="AJO788"/>
      <c r="AJP788"/>
      <c r="AJQ788"/>
      <c r="AJR788"/>
      <c r="AJS788"/>
      <c r="AJT788"/>
      <c r="AJU788"/>
      <c r="AJV788"/>
      <c r="AJW788"/>
      <c r="AJX788"/>
      <c r="AJY788"/>
      <c r="AJZ788"/>
      <c r="AKA788"/>
      <c r="AKB788"/>
      <c r="AKC788"/>
      <c r="AKD788"/>
      <c r="AKE788"/>
      <c r="AKF788"/>
      <c r="AKG788"/>
      <c r="AKH788"/>
      <c r="AKI788"/>
      <c r="AKJ788"/>
      <c r="AKK788"/>
      <c r="AKL788"/>
      <c r="AKM788"/>
      <c r="AKN788"/>
      <c r="AKO788"/>
      <c r="AKP788"/>
      <c r="AKQ788"/>
      <c r="AKR788"/>
      <c r="AKS788"/>
      <c r="AKT788"/>
      <c r="AKU788"/>
      <c r="AKV788"/>
      <c r="AKW788"/>
      <c r="AKX788"/>
      <c r="AKY788"/>
      <c r="AKZ788"/>
      <c r="ALA788"/>
      <c r="ALB788"/>
      <c r="ALC788"/>
      <c r="ALD788"/>
      <c r="ALE788"/>
      <c r="ALF788"/>
      <c r="ALG788"/>
      <c r="ALH788"/>
      <c r="ALI788"/>
      <c r="ALJ788"/>
      <c r="ALK788"/>
      <c r="ALL788"/>
      <c r="ALM788"/>
      <c r="ALN788"/>
      <c r="ALO788"/>
      <c r="ALP788"/>
      <c r="ALQ788"/>
      <c r="ALR788"/>
      <c r="ALS788"/>
      <c r="ALT788"/>
      <c r="ALU788"/>
      <c r="ALV788"/>
      <c r="ALW788"/>
      <c r="ALX788"/>
      <c r="ALY788"/>
      <c r="ALZ788"/>
      <c r="AMA788"/>
      <c r="AMB788"/>
      <c r="AMC788"/>
      <c r="AMD788"/>
      <c r="AME788"/>
      <c r="AMF788"/>
      <c r="AMG788"/>
      <c r="AMH788"/>
      <c r="AMI788"/>
      <c r="AMJ788"/>
    </row>
    <row r="789" spans="1:1024" ht="20" customHeight="1" x14ac:dyDescent="0.2">
      <c r="A789"/>
      <c r="B789"/>
      <c r="C789"/>
      <c r="D789"/>
      <c r="E789" s="2"/>
      <c r="F789" s="2"/>
      <c r="G789" s="271"/>
      <c r="H789" s="240"/>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c r="IW789"/>
      <c r="IX789"/>
      <c r="IY789"/>
      <c r="IZ789"/>
      <c r="JA789"/>
      <c r="JB789"/>
      <c r="JC789"/>
      <c r="JD789"/>
      <c r="JE789"/>
      <c r="JF789"/>
      <c r="JG789"/>
      <c r="JH789"/>
      <c r="JI789"/>
      <c r="JJ789"/>
      <c r="JK789"/>
      <c r="JL789"/>
      <c r="JM789"/>
      <c r="JN789"/>
      <c r="JO789"/>
      <c r="JP789"/>
      <c r="JQ789"/>
      <c r="JR789"/>
      <c r="JS789"/>
      <c r="JT789"/>
      <c r="JU789"/>
      <c r="JV789"/>
      <c r="JW789"/>
      <c r="JX789"/>
      <c r="JY789"/>
      <c r="JZ789"/>
      <c r="KA789"/>
      <c r="KB789"/>
      <c r="KC789"/>
      <c r="KD789"/>
      <c r="KE789"/>
      <c r="KF789"/>
      <c r="KG789"/>
      <c r="KH789"/>
      <c r="KI789"/>
      <c r="KJ789"/>
      <c r="KK789"/>
      <c r="KL789"/>
      <c r="KM789"/>
      <c r="KN789"/>
      <c r="KO789"/>
      <c r="KP789"/>
      <c r="KQ789"/>
      <c r="KR789"/>
      <c r="KS789"/>
      <c r="KT789"/>
      <c r="KU789"/>
      <c r="KV789"/>
      <c r="KW789"/>
      <c r="KX789"/>
      <c r="KY789"/>
      <c r="KZ789"/>
      <c r="LA789"/>
      <c r="LB789"/>
      <c r="LC789"/>
      <c r="LD789"/>
      <c r="LE789"/>
      <c r="LF789"/>
      <c r="LG789"/>
      <c r="LH789"/>
      <c r="LI789"/>
      <c r="LJ789"/>
      <c r="LK789"/>
      <c r="LL789"/>
      <c r="LM789"/>
      <c r="LN789"/>
      <c r="LO789"/>
      <c r="LP789"/>
      <c r="LQ789"/>
      <c r="LR789"/>
      <c r="LS789"/>
      <c r="LT789"/>
      <c r="LU789"/>
      <c r="LV789"/>
      <c r="LW789"/>
      <c r="LX789"/>
      <c r="LY789"/>
      <c r="LZ789"/>
      <c r="MA789"/>
      <c r="MB789"/>
      <c r="MC789"/>
      <c r="MD789"/>
      <c r="ME789"/>
      <c r="MF789"/>
      <c r="MG789"/>
      <c r="MH789"/>
      <c r="MI789"/>
      <c r="MJ789"/>
      <c r="MK789"/>
      <c r="ML789"/>
      <c r="MM789"/>
      <c r="MN789"/>
      <c r="MO789"/>
      <c r="MP789"/>
      <c r="MQ789"/>
      <c r="MR789"/>
      <c r="MS789"/>
      <c r="MT789"/>
      <c r="MU789"/>
      <c r="MV789"/>
      <c r="MW789"/>
      <c r="MX789"/>
      <c r="MY789"/>
      <c r="MZ789"/>
      <c r="NA789"/>
      <c r="NB789"/>
      <c r="NC789"/>
      <c r="ND789"/>
      <c r="NE789"/>
      <c r="NF789"/>
      <c r="NG789"/>
      <c r="NH789"/>
      <c r="NI789"/>
      <c r="NJ789"/>
      <c r="NK789"/>
      <c r="NL789"/>
      <c r="NM789"/>
      <c r="NN789"/>
      <c r="NO789"/>
      <c r="NP789"/>
      <c r="NQ789"/>
      <c r="NR789"/>
      <c r="NS789"/>
      <c r="NT789"/>
      <c r="NU789"/>
      <c r="NV789"/>
      <c r="NW789"/>
      <c r="NX789"/>
      <c r="NY789"/>
      <c r="NZ789"/>
      <c r="OA789"/>
      <c r="OB789"/>
      <c r="OC789"/>
      <c r="OD789"/>
      <c r="OE789"/>
      <c r="OF789"/>
      <c r="OG789"/>
      <c r="OH789"/>
      <c r="OI789"/>
      <c r="OJ789"/>
      <c r="OK789"/>
      <c r="OL789"/>
      <c r="OM789"/>
      <c r="ON789"/>
      <c r="OO789"/>
      <c r="OP789"/>
      <c r="OQ789"/>
      <c r="OR789"/>
      <c r="OS789"/>
      <c r="OT789"/>
      <c r="OU789"/>
      <c r="OV789"/>
      <c r="OW789"/>
      <c r="OX789"/>
      <c r="OY789"/>
      <c r="OZ789"/>
      <c r="PA789"/>
      <c r="PB789"/>
      <c r="PC789"/>
      <c r="PD789"/>
      <c r="PE789"/>
      <c r="PF789"/>
      <c r="PG789"/>
      <c r="PH789"/>
      <c r="PI789"/>
      <c r="PJ789"/>
      <c r="PK789"/>
      <c r="PL789"/>
      <c r="PM789"/>
      <c r="PN789"/>
      <c r="PO789"/>
      <c r="PP789"/>
      <c r="PQ789"/>
      <c r="PR789"/>
      <c r="PS789"/>
      <c r="PT789"/>
      <c r="PU789"/>
      <c r="PV789"/>
      <c r="PW789"/>
      <c r="PX789"/>
      <c r="PY789"/>
      <c r="PZ789"/>
      <c r="QA789"/>
      <c r="QB789"/>
      <c r="QC789"/>
      <c r="QD789"/>
      <c r="QE789"/>
      <c r="QF789"/>
      <c r="QG789"/>
      <c r="QH789"/>
      <c r="QI789"/>
      <c r="QJ789"/>
      <c r="QK789"/>
      <c r="QL789"/>
      <c r="QM789"/>
      <c r="QN789"/>
      <c r="QO789"/>
      <c r="QP789"/>
      <c r="QQ789"/>
      <c r="QR789"/>
      <c r="QS789"/>
      <c r="QT789"/>
      <c r="QU789"/>
      <c r="QV789"/>
      <c r="QW789"/>
      <c r="QX789"/>
      <c r="QY789"/>
      <c r="QZ789"/>
      <c r="RA789"/>
      <c r="RB789"/>
      <c r="RC789"/>
      <c r="RD789"/>
      <c r="RE789"/>
      <c r="RF789"/>
      <c r="RG789"/>
      <c r="RH789"/>
      <c r="RI789"/>
      <c r="RJ789"/>
      <c r="RK789"/>
      <c r="RL789"/>
      <c r="RM789"/>
      <c r="RN789"/>
      <c r="RO789"/>
      <c r="RP789"/>
      <c r="RQ789"/>
      <c r="RR789"/>
      <c r="RS789"/>
      <c r="RT789"/>
      <c r="RU789"/>
      <c r="RV789"/>
      <c r="RW789"/>
      <c r="RX789"/>
      <c r="RY789"/>
      <c r="RZ789"/>
      <c r="SA789"/>
      <c r="SB789"/>
      <c r="SC789"/>
      <c r="SD789"/>
      <c r="SE789"/>
      <c r="SF789"/>
      <c r="SG789"/>
      <c r="SH789"/>
      <c r="SI789"/>
      <c r="SJ789"/>
      <c r="SK789"/>
      <c r="SL789"/>
      <c r="SM789"/>
      <c r="SN789"/>
      <c r="SO789"/>
      <c r="SP789"/>
      <c r="SQ789"/>
      <c r="SR789"/>
      <c r="SS789"/>
      <c r="ST789"/>
      <c r="SU789"/>
      <c r="SV789"/>
      <c r="SW789"/>
      <c r="SX789"/>
      <c r="SY789"/>
      <c r="SZ789"/>
      <c r="TA789"/>
      <c r="TB789"/>
      <c r="TC789"/>
      <c r="TD789"/>
      <c r="TE789"/>
      <c r="TF789"/>
      <c r="TG789"/>
      <c r="TH789"/>
      <c r="TI789"/>
      <c r="TJ789"/>
      <c r="TK789"/>
      <c r="TL789"/>
      <c r="TM789"/>
      <c r="TN789"/>
      <c r="TO789"/>
      <c r="TP789"/>
      <c r="TQ789"/>
      <c r="TR789"/>
      <c r="TS789"/>
      <c r="TT789"/>
      <c r="TU789"/>
      <c r="TV789"/>
      <c r="TW789"/>
      <c r="TX789"/>
      <c r="TY789"/>
      <c r="TZ789"/>
      <c r="UA789"/>
      <c r="UB789"/>
      <c r="UC789"/>
      <c r="UD789"/>
      <c r="UE789"/>
      <c r="UF789"/>
      <c r="UG789"/>
      <c r="UH789"/>
      <c r="UI789"/>
      <c r="UJ789"/>
      <c r="UK789"/>
      <c r="UL789"/>
      <c r="UM789"/>
      <c r="UN789"/>
      <c r="UO789"/>
      <c r="UP789"/>
      <c r="UQ789"/>
      <c r="UR789"/>
      <c r="US789"/>
      <c r="UT789"/>
      <c r="UU789"/>
      <c r="UV789"/>
      <c r="UW789"/>
      <c r="UX789"/>
      <c r="UY789"/>
      <c r="UZ789"/>
      <c r="VA789"/>
      <c r="VB789"/>
      <c r="VC789"/>
      <c r="VD789"/>
      <c r="VE789"/>
      <c r="VF789"/>
      <c r="VG789"/>
      <c r="VH789"/>
      <c r="VI789"/>
      <c r="VJ789"/>
      <c r="VK789"/>
      <c r="VL789"/>
      <c r="VM789"/>
      <c r="VN789"/>
      <c r="VO789"/>
      <c r="VP789"/>
      <c r="VQ789"/>
      <c r="VR789"/>
      <c r="VS789"/>
      <c r="VT789"/>
      <c r="VU789"/>
      <c r="VV789"/>
      <c r="VW789"/>
      <c r="VX789"/>
      <c r="VY789"/>
      <c r="VZ789"/>
      <c r="WA789"/>
      <c r="WB789"/>
      <c r="WC789"/>
      <c r="WD789"/>
      <c r="WE789"/>
      <c r="WF789"/>
      <c r="WG789"/>
      <c r="WH789"/>
      <c r="WI789"/>
      <c r="WJ789"/>
      <c r="WK789"/>
      <c r="WL789"/>
      <c r="WM789"/>
      <c r="WN789"/>
      <c r="WO789"/>
      <c r="WP789"/>
      <c r="WQ789"/>
      <c r="WR789"/>
      <c r="WS789"/>
      <c r="WT789"/>
      <c r="WU789"/>
      <c r="WV789"/>
      <c r="WW789"/>
      <c r="WX789"/>
      <c r="WY789"/>
      <c r="WZ789"/>
      <c r="XA789"/>
      <c r="XB789"/>
      <c r="XC789"/>
      <c r="XD789"/>
      <c r="XE789"/>
      <c r="XF789"/>
      <c r="XG789"/>
      <c r="XH789"/>
      <c r="XI789"/>
      <c r="XJ789"/>
      <c r="XK789"/>
      <c r="XL789"/>
      <c r="XM789"/>
      <c r="XN789"/>
      <c r="XO789"/>
      <c r="XP789"/>
      <c r="XQ789"/>
      <c r="XR789"/>
      <c r="XS789"/>
      <c r="XT789"/>
      <c r="XU789"/>
      <c r="XV789"/>
      <c r="XW789"/>
      <c r="XX789"/>
      <c r="XY789"/>
      <c r="XZ789"/>
      <c r="YA789"/>
      <c r="YB789"/>
      <c r="YC789"/>
      <c r="YD789"/>
      <c r="YE789"/>
      <c r="YF789"/>
      <c r="YG789"/>
      <c r="YH789"/>
      <c r="YI789"/>
      <c r="YJ789"/>
      <c r="YK789"/>
      <c r="YL789"/>
      <c r="YM789"/>
      <c r="YN789"/>
      <c r="YO789"/>
      <c r="YP789"/>
      <c r="YQ789"/>
      <c r="YR789"/>
      <c r="YS789"/>
      <c r="YT789"/>
      <c r="YU789"/>
      <c r="YV789"/>
      <c r="YW789"/>
      <c r="YX789"/>
      <c r="YY789"/>
      <c r="YZ789"/>
      <c r="ZA789"/>
      <c r="ZB789"/>
      <c r="ZC789"/>
      <c r="ZD789"/>
      <c r="ZE789"/>
      <c r="ZF789"/>
      <c r="ZG789"/>
      <c r="ZH789"/>
      <c r="ZI789"/>
      <c r="ZJ789"/>
      <c r="ZK789"/>
      <c r="ZL789"/>
      <c r="ZM789"/>
      <c r="ZN789"/>
      <c r="ZO789"/>
      <c r="ZP789"/>
      <c r="ZQ789"/>
      <c r="ZR789"/>
      <c r="ZS789"/>
      <c r="ZT789"/>
      <c r="ZU789"/>
      <c r="ZV789"/>
      <c r="ZW789"/>
      <c r="ZX789"/>
      <c r="ZY789"/>
      <c r="ZZ789"/>
      <c r="AAA789"/>
      <c r="AAB789"/>
      <c r="AAC789"/>
      <c r="AAD789"/>
      <c r="AAE789"/>
      <c r="AAF789"/>
      <c r="AAG789"/>
      <c r="AAH789"/>
      <c r="AAI789"/>
      <c r="AAJ789"/>
      <c r="AAK789"/>
      <c r="AAL789"/>
      <c r="AAM789"/>
      <c r="AAN789"/>
      <c r="AAO789"/>
      <c r="AAP789"/>
      <c r="AAQ789"/>
      <c r="AAR789"/>
      <c r="AAS789"/>
      <c r="AAT789"/>
      <c r="AAU789"/>
      <c r="AAV789"/>
      <c r="AAW789"/>
      <c r="AAX789"/>
      <c r="AAY789"/>
      <c r="AAZ789"/>
      <c r="ABA789"/>
      <c r="ABB789"/>
      <c r="ABC789"/>
      <c r="ABD789"/>
      <c r="ABE789"/>
      <c r="ABF789"/>
      <c r="ABG789"/>
      <c r="ABH789"/>
      <c r="ABI789"/>
      <c r="ABJ789"/>
      <c r="ABK789"/>
      <c r="ABL789"/>
      <c r="ABM789"/>
      <c r="ABN789"/>
      <c r="ABO789"/>
      <c r="ABP789"/>
      <c r="ABQ789"/>
      <c r="ABR789"/>
      <c r="ABS789"/>
      <c r="ABT789"/>
      <c r="ABU789"/>
      <c r="ABV789"/>
      <c r="ABW789"/>
      <c r="ABX789"/>
      <c r="ABY789"/>
      <c r="ABZ789"/>
      <c r="ACA789"/>
      <c r="ACB789"/>
      <c r="ACC789"/>
      <c r="ACD789"/>
      <c r="ACE789"/>
      <c r="ACF789"/>
      <c r="ACG789"/>
      <c r="ACH789"/>
      <c r="ACI789"/>
      <c r="ACJ789"/>
      <c r="ACK789"/>
      <c r="ACL789"/>
      <c r="ACM789"/>
      <c r="ACN789"/>
      <c r="ACO789"/>
      <c r="ACP789"/>
      <c r="ACQ789"/>
      <c r="ACR789"/>
      <c r="ACS789"/>
      <c r="ACT789"/>
      <c r="ACU789"/>
      <c r="ACV789"/>
      <c r="ACW789"/>
      <c r="ACX789"/>
      <c r="ACY789"/>
      <c r="ACZ789"/>
      <c r="ADA789"/>
      <c r="ADB789"/>
      <c r="ADC789"/>
      <c r="ADD789"/>
      <c r="ADE789"/>
      <c r="ADF789"/>
      <c r="ADG789"/>
      <c r="ADH789"/>
      <c r="ADI789"/>
      <c r="ADJ789"/>
      <c r="ADK789"/>
      <c r="ADL789"/>
      <c r="ADM789"/>
      <c r="ADN789"/>
      <c r="ADO789"/>
      <c r="ADP789"/>
      <c r="ADQ789"/>
      <c r="ADR789"/>
      <c r="ADS789"/>
      <c r="ADT789"/>
      <c r="ADU789"/>
      <c r="ADV789"/>
      <c r="ADW789"/>
      <c r="ADX789"/>
      <c r="ADY789"/>
      <c r="ADZ789"/>
      <c r="AEA789"/>
      <c r="AEB789"/>
      <c r="AEC789"/>
      <c r="AED789"/>
      <c r="AEE789"/>
      <c r="AEF789"/>
      <c r="AEG789"/>
      <c r="AEH789"/>
      <c r="AEI789"/>
      <c r="AEJ789"/>
      <c r="AEK789"/>
      <c r="AEL789"/>
      <c r="AEM789"/>
      <c r="AEN789"/>
      <c r="AEO789"/>
      <c r="AEP789"/>
      <c r="AEQ789"/>
      <c r="AER789"/>
      <c r="AES789"/>
      <c r="AET789"/>
      <c r="AEU789"/>
      <c r="AEV789"/>
      <c r="AEW789"/>
      <c r="AEX789"/>
      <c r="AEY789"/>
      <c r="AEZ789"/>
      <c r="AFA789"/>
      <c r="AFB789"/>
      <c r="AFC789"/>
      <c r="AFD789"/>
      <c r="AFE789"/>
      <c r="AFF789"/>
      <c r="AFG789"/>
      <c r="AFH789"/>
      <c r="AFI789"/>
      <c r="AFJ789"/>
      <c r="AFK789"/>
      <c r="AFL789"/>
      <c r="AFM789"/>
      <c r="AFN789"/>
      <c r="AFO789"/>
      <c r="AFP789"/>
      <c r="AFQ789"/>
      <c r="AFR789"/>
      <c r="AFS789"/>
      <c r="AFT789"/>
      <c r="AFU789"/>
      <c r="AFV789"/>
      <c r="AFW789"/>
      <c r="AFX789"/>
      <c r="AFY789"/>
      <c r="AFZ789"/>
      <c r="AGA789"/>
      <c r="AGB789"/>
      <c r="AGC789"/>
      <c r="AGD789"/>
      <c r="AGE789"/>
      <c r="AGF789"/>
      <c r="AGG789"/>
      <c r="AGH789"/>
      <c r="AGI789"/>
      <c r="AGJ789"/>
      <c r="AGK789"/>
      <c r="AGL789"/>
      <c r="AGM789"/>
      <c r="AGN789"/>
      <c r="AGO789"/>
      <c r="AGP789"/>
      <c r="AGQ789"/>
      <c r="AGR789"/>
      <c r="AGS789"/>
      <c r="AGT789"/>
      <c r="AGU789"/>
      <c r="AGV789"/>
      <c r="AGW789"/>
      <c r="AGX789"/>
      <c r="AGY789"/>
      <c r="AGZ789"/>
      <c r="AHA789"/>
      <c r="AHB789"/>
      <c r="AHC789"/>
      <c r="AHD789"/>
      <c r="AHE789"/>
      <c r="AHF789"/>
      <c r="AHG789"/>
      <c r="AHH789"/>
      <c r="AHI789"/>
      <c r="AHJ789"/>
      <c r="AHK789"/>
      <c r="AHL789"/>
      <c r="AHM789"/>
      <c r="AHN789"/>
      <c r="AHO789"/>
      <c r="AHP789"/>
      <c r="AHQ789"/>
      <c r="AHR789"/>
      <c r="AHS789"/>
      <c r="AHT789"/>
      <c r="AHU789"/>
      <c r="AHV789"/>
      <c r="AHW789"/>
      <c r="AHX789"/>
      <c r="AHY789"/>
      <c r="AHZ789"/>
      <c r="AIA789"/>
      <c r="AIB789"/>
      <c r="AIC789"/>
      <c r="AID789"/>
      <c r="AIE789"/>
      <c r="AIF789"/>
      <c r="AIG789"/>
      <c r="AIH789"/>
      <c r="AII789"/>
      <c r="AIJ789"/>
      <c r="AIK789"/>
      <c r="AIL789"/>
      <c r="AIM789"/>
      <c r="AIN789"/>
      <c r="AIO789"/>
      <c r="AIP789"/>
      <c r="AIQ789"/>
      <c r="AIR789"/>
      <c r="AIS789"/>
      <c r="AIT789"/>
      <c r="AIU789"/>
      <c r="AIV789"/>
      <c r="AIW789"/>
      <c r="AIX789"/>
      <c r="AIY789"/>
      <c r="AIZ789"/>
      <c r="AJA789"/>
      <c r="AJB789"/>
      <c r="AJC789"/>
      <c r="AJD789"/>
      <c r="AJE789"/>
      <c r="AJF789"/>
      <c r="AJG789"/>
      <c r="AJH789"/>
      <c r="AJI789"/>
      <c r="AJJ789"/>
      <c r="AJK789"/>
      <c r="AJL789"/>
      <c r="AJM789"/>
      <c r="AJN789"/>
      <c r="AJO789"/>
      <c r="AJP789"/>
      <c r="AJQ789"/>
      <c r="AJR789"/>
      <c r="AJS789"/>
      <c r="AJT789"/>
      <c r="AJU789"/>
      <c r="AJV789"/>
      <c r="AJW789"/>
      <c r="AJX789"/>
      <c r="AJY789"/>
      <c r="AJZ789"/>
      <c r="AKA789"/>
      <c r="AKB789"/>
      <c r="AKC789"/>
      <c r="AKD789"/>
      <c r="AKE789"/>
      <c r="AKF789"/>
      <c r="AKG789"/>
      <c r="AKH789"/>
      <c r="AKI789"/>
      <c r="AKJ789"/>
      <c r="AKK789"/>
      <c r="AKL789"/>
      <c r="AKM789"/>
      <c r="AKN789"/>
      <c r="AKO789"/>
      <c r="AKP789"/>
      <c r="AKQ789"/>
      <c r="AKR789"/>
      <c r="AKS789"/>
      <c r="AKT789"/>
      <c r="AKU789"/>
      <c r="AKV789"/>
      <c r="AKW789"/>
      <c r="AKX789"/>
      <c r="AKY789"/>
      <c r="AKZ789"/>
      <c r="ALA789"/>
      <c r="ALB789"/>
      <c r="ALC789"/>
      <c r="ALD789"/>
      <c r="ALE789"/>
      <c r="ALF789"/>
      <c r="ALG789"/>
      <c r="ALH789"/>
      <c r="ALI789"/>
      <c r="ALJ789"/>
      <c r="ALK789"/>
      <c r="ALL789"/>
      <c r="ALM789"/>
      <c r="ALN789"/>
      <c r="ALO789"/>
      <c r="ALP789"/>
      <c r="ALQ789"/>
      <c r="ALR789"/>
      <c r="ALS789"/>
      <c r="ALT789"/>
      <c r="ALU789"/>
      <c r="ALV789"/>
      <c r="ALW789"/>
      <c r="ALX789"/>
      <c r="ALY789"/>
      <c r="ALZ789"/>
      <c r="AMA789"/>
      <c r="AMB789"/>
      <c r="AMC789"/>
      <c r="AMD789"/>
      <c r="AME789"/>
      <c r="AMF789"/>
      <c r="AMG789"/>
      <c r="AMH789"/>
      <c r="AMI789"/>
      <c r="AMJ789"/>
    </row>
    <row r="790" spans="1:1024" ht="20" customHeight="1" x14ac:dyDescent="0.2">
      <c r="A790"/>
      <c r="B790"/>
      <c r="C790"/>
      <c r="D790"/>
      <c r="E790" s="2"/>
      <c r="F790" s="2"/>
      <c r="G790" s="271"/>
      <c r="H790" s="24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c r="IW790"/>
      <c r="IX790"/>
      <c r="IY790"/>
      <c r="IZ790"/>
      <c r="JA790"/>
      <c r="JB790"/>
      <c r="JC790"/>
      <c r="JD790"/>
      <c r="JE790"/>
      <c r="JF790"/>
      <c r="JG790"/>
      <c r="JH790"/>
      <c r="JI790"/>
      <c r="JJ790"/>
      <c r="JK790"/>
      <c r="JL790"/>
      <c r="JM790"/>
      <c r="JN790"/>
      <c r="JO790"/>
      <c r="JP790"/>
      <c r="JQ790"/>
      <c r="JR790"/>
      <c r="JS790"/>
      <c r="JT790"/>
      <c r="JU790"/>
      <c r="JV790"/>
      <c r="JW790"/>
      <c r="JX790"/>
      <c r="JY790"/>
      <c r="JZ790"/>
      <c r="KA790"/>
      <c r="KB790"/>
      <c r="KC790"/>
      <c r="KD790"/>
      <c r="KE790"/>
      <c r="KF790"/>
      <c r="KG790"/>
      <c r="KH790"/>
      <c r="KI790"/>
      <c r="KJ790"/>
      <c r="KK790"/>
      <c r="KL790"/>
      <c r="KM790"/>
      <c r="KN790"/>
      <c r="KO790"/>
      <c r="KP790"/>
      <c r="KQ790"/>
      <c r="KR790"/>
      <c r="KS790"/>
      <c r="KT790"/>
      <c r="KU790"/>
      <c r="KV790"/>
      <c r="KW790"/>
      <c r="KX790"/>
      <c r="KY790"/>
      <c r="KZ790"/>
      <c r="LA790"/>
      <c r="LB790"/>
      <c r="LC790"/>
      <c r="LD790"/>
      <c r="LE790"/>
      <c r="LF790"/>
      <c r="LG790"/>
      <c r="LH790"/>
      <c r="LI790"/>
      <c r="LJ790"/>
      <c r="LK790"/>
      <c r="LL790"/>
      <c r="LM790"/>
      <c r="LN790"/>
      <c r="LO790"/>
      <c r="LP790"/>
      <c r="LQ790"/>
      <c r="LR790"/>
      <c r="LS790"/>
      <c r="LT790"/>
      <c r="LU790"/>
      <c r="LV790"/>
      <c r="LW790"/>
      <c r="LX790"/>
      <c r="LY790"/>
      <c r="LZ790"/>
      <c r="MA790"/>
      <c r="MB790"/>
      <c r="MC790"/>
      <c r="MD790"/>
      <c r="ME790"/>
      <c r="MF790"/>
      <c r="MG790"/>
      <c r="MH790"/>
      <c r="MI790"/>
      <c r="MJ790"/>
      <c r="MK790"/>
      <c r="ML790"/>
      <c r="MM790"/>
      <c r="MN790"/>
      <c r="MO790"/>
      <c r="MP790"/>
      <c r="MQ790"/>
      <c r="MR790"/>
      <c r="MS790"/>
      <c r="MT790"/>
      <c r="MU790"/>
      <c r="MV790"/>
      <c r="MW790"/>
      <c r="MX790"/>
      <c r="MY790"/>
      <c r="MZ790"/>
      <c r="NA790"/>
      <c r="NB790"/>
      <c r="NC790"/>
      <c r="ND790"/>
      <c r="NE790"/>
      <c r="NF790"/>
      <c r="NG790"/>
      <c r="NH790"/>
      <c r="NI790"/>
      <c r="NJ790"/>
      <c r="NK790"/>
      <c r="NL790"/>
      <c r="NM790"/>
      <c r="NN790"/>
      <c r="NO790"/>
      <c r="NP790"/>
      <c r="NQ790"/>
      <c r="NR790"/>
      <c r="NS790"/>
      <c r="NT790"/>
      <c r="NU790"/>
      <c r="NV790"/>
      <c r="NW790"/>
      <c r="NX790"/>
      <c r="NY790"/>
      <c r="NZ790"/>
      <c r="OA790"/>
      <c r="OB790"/>
      <c r="OC790"/>
      <c r="OD790"/>
      <c r="OE790"/>
      <c r="OF790"/>
      <c r="OG790"/>
      <c r="OH790"/>
      <c r="OI790"/>
      <c r="OJ790"/>
      <c r="OK790"/>
      <c r="OL790"/>
      <c r="OM790"/>
      <c r="ON790"/>
      <c r="OO790"/>
      <c r="OP790"/>
      <c r="OQ790"/>
      <c r="OR790"/>
      <c r="OS790"/>
      <c r="OT790"/>
      <c r="OU790"/>
      <c r="OV790"/>
      <c r="OW790"/>
      <c r="OX790"/>
      <c r="OY790"/>
      <c r="OZ790"/>
      <c r="PA790"/>
      <c r="PB790"/>
      <c r="PC790"/>
      <c r="PD790"/>
      <c r="PE790"/>
      <c r="PF790"/>
      <c r="PG790"/>
      <c r="PH790"/>
      <c r="PI790"/>
      <c r="PJ790"/>
      <c r="PK790"/>
      <c r="PL790"/>
      <c r="PM790"/>
      <c r="PN790"/>
      <c r="PO790"/>
      <c r="PP790"/>
      <c r="PQ790"/>
      <c r="PR790"/>
      <c r="PS790"/>
      <c r="PT790"/>
      <c r="PU790"/>
      <c r="PV790"/>
      <c r="PW790"/>
      <c r="PX790"/>
      <c r="PY790"/>
      <c r="PZ790"/>
      <c r="QA790"/>
      <c r="QB790"/>
      <c r="QC790"/>
      <c r="QD790"/>
      <c r="QE790"/>
      <c r="QF790"/>
      <c r="QG790"/>
      <c r="QH790"/>
      <c r="QI790"/>
      <c r="QJ790"/>
      <c r="QK790"/>
      <c r="QL790"/>
      <c r="QM790"/>
      <c r="QN790"/>
      <c r="QO790"/>
      <c r="QP790"/>
      <c r="QQ790"/>
      <c r="QR790"/>
      <c r="QS790"/>
      <c r="QT790"/>
      <c r="QU790"/>
      <c r="QV790"/>
      <c r="QW790"/>
      <c r="QX790"/>
      <c r="QY790"/>
      <c r="QZ790"/>
      <c r="RA790"/>
      <c r="RB790"/>
      <c r="RC790"/>
      <c r="RD790"/>
      <c r="RE790"/>
      <c r="RF790"/>
      <c r="RG790"/>
      <c r="RH790"/>
      <c r="RI790"/>
      <c r="RJ790"/>
      <c r="RK790"/>
      <c r="RL790"/>
      <c r="RM790"/>
      <c r="RN790"/>
      <c r="RO790"/>
      <c r="RP790"/>
      <c r="RQ790"/>
      <c r="RR790"/>
      <c r="RS790"/>
      <c r="RT790"/>
      <c r="RU790"/>
      <c r="RV790"/>
      <c r="RW790"/>
      <c r="RX790"/>
      <c r="RY790"/>
      <c r="RZ790"/>
      <c r="SA790"/>
      <c r="SB790"/>
      <c r="SC790"/>
      <c r="SD790"/>
      <c r="SE790"/>
      <c r="SF790"/>
      <c r="SG790"/>
      <c r="SH790"/>
      <c r="SI790"/>
      <c r="SJ790"/>
      <c r="SK790"/>
      <c r="SL790"/>
      <c r="SM790"/>
      <c r="SN790"/>
      <c r="SO790"/>
      <c r="SP790"/>
      <c r="SQ790"/>
      <c r="SR790"/>
      <c r="SS790"/>
      <c r="ST790"/>
      <c r="SU790"/>
      <c r="SV790"/>
      <c r="SW790"/>
      <c r="SX790"/>
      <c r="SY790"/>
      <c r="SZ790"/>
      <c r="TA790"/>
      <c r="TB790"/>
      <c r="TC790"/>
      <c r="TD790"/>
      <c r="TE790"/>
      <c r="TF790"/>
      <c r="TG790"/>
      <c r="TH790"/>
      <c r="TI790"/>
      <c r="TJ790"/>
      <c r="TK790"/>
      <c r="TL790"/>
      <c r="TM790"/>
      <c r="TN790"/>
      <c r="TO790"/>
      <c r="TP790"/>
      <c r="TQ790"/>
      <c r="TR790"/>
      <c r="TS790"/>
      <c r="TT790"/>
      <c r="TU790"/>
      <c r="TV790"/>
      <c r="TW790"/>
      <c r="TX790"/>
      <c r="TY790"/>
      <c r="TZ790"/>
      <c r="UA790"/>
      <c r="UB790"/>
      <c r="UC790"/>
      <c r="UD790"/>
      <c r="UE790"/>
      <c r="UF790"/>
      <c r="UG790"/>
      <c r="UH790"/>
      <c r="UI790"/>
      <c r="UJ790"/>
      <c r="UK790"/>
      <c r="UL790"/>
      <c r="UM790"/>
      <c r="UN790"/>
      <c r="UO790"/>
      <c r="UP790"/>
      <c r="UQ790"/>
      <c r="UR790"/>
      <c r="US790"/>
      <c r="UT790"/>
      <c r="UU790"/>
      <c r="UV790"/>
      <c r="UW790"/>
      <c r="UX790"/>
      <c r="UY790"/>
      <c r="UZ790"/>
      <c r="VA790"/>
      <c r="VB790"/>
      <c r="VC790"/>
      <c r="VD790"/>
      <c r="VE790"/>
      <c r="VF790"/>
      <c r="VG790"/>
      <c r="VH790"/>
      <c r="VI790"/>
      <c r="VJ790"/>
      <c r="VK790"/>
      <c r="VL790"/>
      <c r="VM790"/>
      <c r="VN790"/>
      <c r="VO790"/>
      <c r="VP790"/>
      <c r="VQ790"/>
      <c r="VR790"/>
      <c r="VS790"/>
      <c r="VT790"/>
      <c r="VU790"/>
      <c r="VV790"/>
      <c r="VW790"/>
      <c r="VX790"/>
      <c r="VY790"/>
      <c r="VZ790"/>
      <c r="WA790"/>
      <c r="WB790"/>
      <c r="WC790"/>
      <c r="WD790"/>
      <c r="WE790"/>
      <c r="WF790"/>
      <c r="WG790"/>
      <c r="WH790"/>
      <c r="WI790"/>
      <c r="WJ790"/>
      <c r="WK790"/>
      <c r="WL790"/>
      <c r="WM790"/>
      <c r="WN790"/>
      <c r="WO790"/>
      <c r="WP790"/>
      <c r="WQ790"/>
      <c r="WR790"/>
      <c r="WS790"/>
      <c r="WT790"/>
      <c r="WU790"/>
      <c r="WV790"/>
      <c r="WW790"/>
      <c r="WX790"/>
      <c r="WY790"/>
      <c r="WZ790"/>
      <c r="XA790"/>
      <c r="XB790"/>
      <c r="XC790"/>
      <c r="XD790"/>
      <c r="XE790"/>
      <c r="XF790"/>
      <c r="XG790"/>
      <c r="XH790"/>
      <c r="XI790"/>
      <c r="XJ790"/>
      <c r="XK790"/>
      <c r="XL790"/>
      <c r="XM790"/>
      <c r="XN790"/>
      <c r="XO790"/>
      <c r="XP790"/>
      <c r="XQ790"/>
      <c r="XR790"/>
      <c r="XS790"/>
      <c r="XT790"/>
      <c r="XU790"/>
      <c r="XV790"/>
      <c r="XW790"/>
      <c r="XX790"/>
      <c r="XY790"/>
      <c r="XZ790"/>
      <c r="YA790"/>
      <c r="YB790"/>
      <c r="YC790"/>
      <c r="YD790"/>
      <c r="YE790"/>
      <c r="YF790"/>
      <c r="YG790"/>
      <c r="YH790"/>
      <c r="YI790"/>
      <c r="YJ790"/>
      <c r="YK790"/>
      <c r="YL790"/>
      <c r="YM790"/>
      <c r="YN790"/>
      <c r="YO790"/>
      <c r="YP790"/>
      <c r="YQ790"/>
      <c r="YR790"/>
      <c r="YS790"/>
      <c r="YT790"/>
      <c r="YU790"/>
      <c r="YV790"/>
      <c r="YW790"/>
      <c r="YX790"/>
      <c r="YY790"/>
      <c r="YZ790"/>
      <c r="ZA790"/>
      <c r="ZB790"/>
      <c r="ZC790"/>
      <c r="ZD790"/>
      <c r="ZE790"/>
      <c r="ZF790"/>
      <c r="ZG790"/>
      <c r="ZH790"/>
      <c r="ZI790"/>
      <c r="ZJ790"/>
      <c r="ZK790"/>
      <c r="ZL790"/>
      <c r="ZM790"/>
      <c r="ZN790"/>
      <c r="ZO790"/>
      <c r="ZP790"/>
      <c r="ZQ790"/>
      <c r="ZR790"/>
      <c r="ZS790"/>
      <c r="ZT790"/>
      <c r="ZU790"/>
      <c r="ZV790"/>
      <c r="ZW790"/>
      <c r="ZX790"/>
      <c r="ZY790"/>
      <c r="ZZ790"/>
      <c r="AAA790"/>
      <c r="AAB790"/>
      <c r="AAC790"/>
      <c r="AAD790"/>
      <c r="AAE790"/>
      <c r="AAF790"/>
      <c r="AAG790"/>
      <c r="AAH790"/>
      <c r="AAI790"/>
      <c r="AAJ790"/>
      <c r="AAK790"/>
      <c r="AAL790"/>
      <c r="AAM790"/>
      <c r="AAN790"/>
      <c r="AAO790"/>
      <c r="AAP790"/>
      <c r="AAQ790"/>
      <c r="AAR790"/>
      <c r="AAS790"/>
      <c r="AAT790"/>
      <c r="AAU790"/>
      <c r="AAV790"/>
      <c r="AAW790"/>
      <c r="AAX790"/>
      <c r="AAY790"/>
      <c r="AAZ790"/>
      <c r="ABA790"/>
      <c r="ABB790"/>
      <c r="ABC790"/>
      <c r="ABD790"/>
      <c r="ABE790"/>
      <c r="ABF790"/>
      <c r="ABG790"/>
      <c r="ABH790"/>
      <c r="ABI790"/>
      <c r="ABJ790"/>
      <c r="ABK790"/>
      <c r="ABL790"/>
      <c r="ABM790"/>
      <c r="ABN790"/>
      <c r="ABO790"/>
      <c r="ABP790"/>
      <c r="ABQ790"/>
      <c r="ABR790"/>
      <c r="ABS790"/>
      <c r="ABT790"/>
      <c r="ABU790"/>
      <c r="ABV790"/>
      <c r="ABW790"/>
      <c r="ABX790"/>
      <c r="ABY790"/>
      <c r="ABZ790"/>
      <c r="ACA790"/>
      <c r="ACB790"/>
      <c r="ACC790"/>
      <c r="ACD790"/>
      <c r="ACE790"/>
      <c r="ACF790"/>
      <c r="ACG790"/>
      <c r="ACH790"/>
      <c r="ACI790"/>
      <c r="ACJ790"/>
      <c r="ACK790"/>
      <c r="ACL790"/>
      <c r="ACM790"/>
      <c r="ACN790"/>
      <c r="ACO790"/>
      <c r="ACP790"/>
      <c r="ACQ790"/>
      <c r="ACR790"/>
      <c r="ACS790"/>
      <c r="ACT790"/>
      <c r="ACU790"/>
      <c r="ACV790"/>
      <c r="ACW790"/>
      <c r="ACX790"/>
      <c r="ACY790"/>
      <c r="ACZ790"/>
      <c r="ADA790"/>
      <c r="ADB790"/>
      <c r="ADC790"/>
      <c r="ADD790"/>
      <c r="ADE790"/>
      <c r="ADF790"/>
      <c r="ADG790"/>
      <c r="ADH790"/>
      <c r="ADI790"/>
      <c r="ADJ790"/>
      <c r="ADK790"/>
      <c r="ADL790"/>
      <c r="ADM790"/>
      <c r="ADN790"/>
      <c r="ADO790"/>
      <c r="ADP790"/>
      <c r="ADQ790"/>
      <c r="ADR790"/>
      <c r="ADS790"/>
      <c r="ADT790"/>
      <c r="ADU790"/>
      <c r="ADV790"/>
      <c r="ADW790"/>
      <c r="ADX790"/>
      <c r="ADY790"/>
      <c r="ADZ790"/>
      <c r="AEA790"/>
      <c r="AEB790"/>
      <c r="AEC790"/>
      <c r="AED790"/>
      <c r="AEE790"/>
      <c r="AEF790"/>
      <c r="AEG790"/>
      <c r="AEH790"/>
      <c r="AEI790"/>
      <c r="AEJ790"/>
      <c r="AEK790"/>
      <c r="AEL790"/>
      <c r="AEM790"/>
      <c r="AEN790"/>
      <c r="AEO790"/>
      <c r="AEP790"/>
      <c r="AEQ790"/>
      <c r="AER790"/>
      <c r="AES790"/>
      <c r="AET790"/>
      <c r="AEU790"/>
      <c r="AEV790"/>
      <c r="AEW790"/>
      <c r="AEX790"/>
      <c r="AEY790"/>
      <c r="AEZ790"/>
      <c r="AFA790"/>
      <c r="AFB790"/>
      <c r="AFC790"/>
      <c r="AFD790"/>
      <c r="AFE790"/>
      <c r="AFF790"/>
      <c r="AFG790"/>
      <c r="AFH790"/>
      <c r="AFI790"/>
      <c r="AFJ790"/>
      <c r="AFK790"/>
      <c r="AFL790"/>
      <c r="AFM790"/>
      <c r="AFN790"/>
      <c r="AFO790"/>
      <c r="AFP790"/>
      <c r="AFQ790"/>
      <c r="AFR790"/>
      <c r="AFS790"/>
      <c r="AFT790"/>
      <c r="AFU790"/>
      <c r="AFV790"/>
      <c r="AFW790"/>
      <c r="AFX790"/>
      <c r="AFY790"/>
      <c r="AFZ790"/>
      <c r="AGA790"/>
      <c r="AGB790"/>
      <c r="AGC790"/>
      <c r="AGD790"/>
      <c r="AGE790"/>
      <c r="AGF790"/>
      <c r="AGG790"/>
      <c r="AGH790"/>
      <c r="AGI790"/>
      <c r="AGJ790"/>
      <c r="AGK790"/>
      <c r="AGL790"/>
      <c r="AGM790"/>
      <c r="AGN790"/>
      <c r="AGO790"/>
      <c r="AGP790"/>
      <c r="AGQ790"/>
      <c r="AGR790"/>
      <c r="AGS790"/>
      <c r="AGT790"/>
      <c r="AGU790"/>
      <c r="AGV790"/>
      <c r="AGW790"/>
      <c r="AGX790"/>
      <c r="AGY790"/>
      <c r="AGZ790"/>
      <c r="AHA790"/>
      <c r="AHB790"/>
      <c r="AHC790"/>
      <c r="AHD790"/>
      <c r="AHE790"/>
      <c r="AHF790"/>
      <c r="AHG790"/>
      <c r="AHH790"/>
      <c r="AHI790"/>
      <c r="AHJ790"/>
      <c r="AHK790"/>
      <c r="AHL790"/>
      <c r="AHM790"/>
      <c r="AHN790"/>
      <c r="AHO790"/>
      <c r="AHP790"/>
      <c r="AHQ790"/>
      <c r="AHR790"/>
      <c r="AHS790"/>
      <c r="AHT790"/>
      <c r="AHU790"/>
      <c r="AHV790"/>
      <c r="AHW790"/>
      <c r="AHX790"/>
      <c r="AHY790"/>
      <c r="AHZ790"/>
      <c r="AIA790"/>
      <c r="AIB790"/>
      <c r="AIC790"/>
      <c r="AID790"/>
      <c r="AIE790"/>
      <c r="AIF790"/>
      <c r="AIG790"/>
      <c r="AIH790"/>
      <c r="AII790"/>
      <c r="AIJ790"/>
      <c r="AIK790"/>
      <c r="AIL790"/>
      <c r="AIM790"/>
      <c r="AIN790"/>
      <c r="AIO790"/>
      <c r="AIP790"/>
      <c r="AIQ790"/>
      <c r="AIR790"/>
      <c r="AIS790"/>
      <c r="AIT790"/>
      <c r="AIU790"/>
      <c r="AIV790"/>
      <c r="AIW790"/>
      <c r="AIX790"/>
      <c r="AIY790"/>
      <c r="AIZ790"/>
      <c r="AJA790"/>
      <c r="AJB790"/>
      <c r="AJC790"/>
      <c r="AJD790"/>
      <c r="AJE790"/>
      <c r="AJF790"/>
      <c r="AJG790"/>
      <c r="AJH790"/>
      <c r="AJI790"/>
      <c r="AJJ790"/>
      <c r="AJK790"/>
      <c r="AJL790"/>
      <c r="AJM790"/>
      <c r="AJN790"/>
      <c r="AJO790"/>
      <c r="AJP790"/>
      <c r="AJQ790"/>
      <c r="AJR790"/>
      <c r="AJS790"/>
      <c r="AJT790"/>
      <c r="AJU790"/>
      <c r="AJV790"/>
      <c r="AJW790"/>
      <c r="AJX790"/>
      <c r="AJY790"/>
      <c r="AJZ790"/>
      <c r="AKA790"/>
      <c r="AKB790"/>
      <c r="AKC790"/>
      <c r="AKD790"/>
      <c r="AKE790"/>
      <c r="AKF790"/>
      <c r="AKG790"/>
      <c r="AKH790"/>
      <c r="AKI790"/>
      <c r="AKJ790"/>
      <c r="AKK790"/>
      <c r="AKL790"/>
      <c r="AKM790"/>
      <c r="AKN790"/>
      <c r="AKO790"/>
      <c r="AKP790"/>
      <c r="AKQ790"/>
      <c r="AKR790"/>
      <c r="AKS790"/>
      <c r="AKT790"/>
      <c r="AKU790"/>
      <c r="AKV790"/>
      <c r="AKW790"/>
      <c r="AKX790"/>
      <c r="AKY790"/>
      <c r="AKZ790"/>
      <c r="ALA790"/>
      <c r="ALB790"/>
      <c r="ALC790"/>
      <c r="ALD790"/>
      <c r="ALE790"/>
      <c r="ALF790"/>
      <c r="ALG790"/>
      <c r="ALH790"/>
      <c r="ALI790"/>
      <c r="ALJ790"/>
      <c r="ALK790"/>
      <c r="ALL790"/>
      <c r="ALM790"/>
      <c r="ALN790"/>
      <c r="ALO790"/>
      <c r="ALP790"/>
      <c r="ALQ790"/>
      <c r="ALR790"/>
      <c r="ALS790"/>
      <c r="ALT790"/>
      <c r="ALU790"/>
      <c r="ALV790"/>
      <c r="ALW790"/>
      <c r="ALX790"/>
      <c r="ALY790"/>
      <c r="ALZ790"/>
      <c r="AMA790"/>
      <c r="AMB790"/>
      <c r="AMC790"/>
      <c r="AMD790"/>
      <c r="AME790"/>
      <c r="AMF790"/>
      <c r="AMG790"/>
      <c r="AMH790"/>
      <c r="AMI790"/>
      <c r="AMJ790"/>
    </row>
    <row r="791" spans="1:1024" ht="20" customHeight="1" x14ac:dyDescent="0.2">
      <c r="A791"/>
      <c r="B791"/>
      <c r="C791"/>
      <c r="D791"/>
      <c r="E791" s="2"/>
      <c r="F791" s="2"/>
      <c r="G791" s="271"/>
      <c r="H791" s="240"/>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c r="IW791"/>
      <c r="IX791"/>
      <c r="IY791"/>
      <c r="IZ791"/>
      <c r="JA791"/>
      <c r="JB791"/>
      <c r="JC791"/>
      <c r="JD791"/>
      <c r="JE791"/>
      <c r="JF791"/>
      <c r="JG791"/>
      <c r="JH791"/>
      <c r="JI791"/>
      <c r="JJ791"/>
      <c r="JK791"/>
      <c r="JL791"/>
      <c r="JM791"/>
      <c r="JN791"/>
      <c r="JO791"/>
      <c r="JP791"/>
      <c r="JQ791"/>
      <c r="JR791"/>
      <c r="JS791"/>
      <c r="JT791"/>
      <c r="JU791"/>
      <c r="JV791"/>
      <c r="JW791"/>
      <c r="JX791"/>
      <c r="JY791"/>
      <c r="JZ791"/>
      <c r="KA791"/>
      <c r="KB791"/>
      <c r="KC791"/>
      <c r="KD791"/>
      <c r="KE791"/>
      <c r="KF791"/>
      <c r="KG791"/>
      <c r="KH791"/>
      <c r="KI791"/>
      <c r="KJ791"/>
      <c r="KK791"/>
      <c r="KL791"/>
      <c r="KM791"/>
      <c r="KN791"/>
      <c r="KO791"/>
      <c r="KP791"/>
      <c r="KQ791"/>
      <c r="KR791"/>
      <c r="KS791"/>
      <c r="KT791"/>
      <c r="KU791"/>
      <c r="KV791"/>
      <c r="KW791"/>
      <c r="KX791"/>
      <c r="KY791"/>
      <c r="KZ791"/>
      <c r="LA791"/>
      <c r="LB791"/>
      <c r="LC791"/>
      <c r="LD791"/>
      <c r="LE791"/>
      <c r="LF791"/>
      <c r="LG791"/>
      <c r="LH791"/>
      <c r="LI791"/>
      <c r="LJ791"/>
      <c r="LK791"/>
      <c r="LL791"/>
      <c r="LM791"/>
      <c r="LN791"/>
      <c r="LO791"/>
      <c r="LP791"/>
      <c r="LQ791"/>
      <c r="LR791"/>
      <c r="LS791"/>
      <c r="LT791"/>
      <c r="LU791"/>
      <c r="LV791"/>
      <c r="LW791"/>
      <c r="LX791"/>
      <c r="LY791"/>
      <c r="LZ791"/>
      <c r="MA791"/>
      <c r="MB791"/>
      <c r="MC791"/>
      <c r="MD791"/>
      <c r="ME791"/>
      <c r="MF791"/>
      <c r="MG791"/>
      <c r="MH791"/>
      <c r="MI791"/>
      <c r="MJ791"/>
      <c r="MK791"/>
      <c r="ML791"/>
      <c r="MM791"/>
      <c r="MN791"/>
      <c r="MO791"/>
      <c r="MP791"/>
      <c r="MQ791"/>
      <c r="MR791"/>
      <c r="MS791"/>
      <c r="MT791"/>
      <c r="MU791"/>
      <c r="MV791"/>
      <c r="MW791"/>
      <c r="MX791"/>
      <c r="MY791"/>
      <c r="MZ791"/>
      <c r="NA791"/>
      <c r="NB791"/>
      <c r="NC791"/>
      <c r="ND791"/>
      <c r="NE791"/>
      <c r="NF791"/>
      <c r="NG791"/>
      <c r="NH791"/>
      <c r="NI791"/>
      <c r="NJ791"/>
      <c r="NK791"/>
      <c r="NL791"/>
      <c r="NM791"/>
      <c r="NN791"/>
      <c r="NO791"/>
      <c r="NP791"/>
      <c r="NQ791"/>
      <c r="NR791"/>
      <c r="NS791"/>
      <c r="NT791"/>
      <c r="NU791"/>
      <c r="NV791"/>
      <c r="NW791"/>
      <c r="NX791"/>
      <c r="NY791"/>
      <c r="NZ791"/>
      <c r="OA791"/>
      <c r="OB791"/>
      <c r="OC791"/>
      <c r="OD791"/>
      <c r="OE791"/>
      <c r="OF791"/>
      <c r="OG791"/>
      <c r="OH791"/>
      <c r="OI791"/>
      <c r="OJ791"/>
      <c r="OK791"/>
      <c r="OL791"/>
      <c r="OM791"/>
      <c r="ON791"/>
      <c r="OO791"/>
      <c r="OP791"/>
      <c r="OQ791"/>
      <c r="OR791"/>
      <c r="OS791"/>
      <c r="OT791"/>
      <c r="OU791"/>
      <c r="OV791"/>
      <c r="OW791"/>
      <c r="OX791"/>
      <c r="OY791"/>
      <c r="OZ791"/>
      <c r="PA791"/>
      <c r="PB791"/>
      <c r="PC791"/>
      <c r="PD791"/>
      <c r="PE791"/>
      <c r="PF791"/>
      <c r="PG791"/>
      <c r="PH791"/>
      <c r="PI791"/>
      <c r="PJ791"/>
      <c r="PK791"/>
      <c r="PL791"/>
      <c r="PM791"/>
      <c r="PN791"/>
      <c r="PO791"/>
      <c r="PP791"/>
      <c r="PQ791"/>
      <c r="PR791"/>
      <c r="PS791"/>
      <c r="PT791"/>
      <c r="PU791"/>
      <c r="PV791"/>
      <c r="PW791"/>
      <c r="PX791"/>
      <c r="PY791"/>
      <c r="PZ791"/>
      <c r="QA791"/>
      <c r="QB791"/>
      <c r="QC791"/>
      <c r="QD791"/>
      <c r="QE791"/>
      <c r="QF791"/>
      <c r="QG791"/>
      <c r="QH791"/>
      <c r="QI791"/>
      <c r="QJ791"/>
      <c r="QK791"/>
      <c r="QL791"/>
      <c r="QM791"/>
      <c r="QN791"/>
      <c r="QO791"/>
      <c r="QP791"/>
      <c r="QQ791"/>
      <c r="QR791"/>
      <c r="QS791"/>
      <c r="QT791"/>
      <c r="QU791"/>
      <c r="QV791"/>
      <c r="QW791"/>
      <c r="QX791"/>
      <c r="QY791"/>
      <c r="QZ791"/>
      <c r="RA791"/>
      <c r="RB791"/>
      <c r="RC791"/>
      <c r="RD791"/>
      <c r="RE791"/>
      <c r="RF791"/>
      <c r="RG791"/>
      <c r="RH791"/>
      <c r="RI791"/>
      <c r="RJ791"/>
      <c r="RK791"/>
      <c r="RL791"/>
      <c r="RM791"/>
      <c r="RN791"/>
      <c r="RO791"/>
      <c r="RP791"/>
      <c r="RQ791"/>
      <c r="RR791"/>
      <c r="RS791"/>
      <c r="RT791"/>
      <c r="RU791"/>
      <c r="RV791"/>
      <c r="RW791"/>
      <c r="RX791"/>
      <c r="RY791"/>
      <c r="RZ791"/>
      <c r="SA791"/>
      <c r="SB791"/>
      <c r="SC791"/>
      <c r="SD791"/>
      <c r="SE791"/>
      <c r="SF791"/>
      <c r="SG791"/>
      <c r="SH791"/>
      <c r="SI791"/>
      <c r="SJ791"/>
      <c r="SK791"/>
      <c r="SL791"/>
      <c r="SM791"/>
      <c r="SN791"/>
      <c r="SO791"/>
      <c r="SP791"/>
      <c r="SQ791"/>
      <c r="SR791"/>
      <c r="SS791"/>
      <c r="ST791"/>
      <c r="SU791"/>
      <c r="SV791"/>
      <c r="SW791"/>
      <c r="SX791"/>
      <c r="SY791"/>
      <c r="SZ791"/>
      <c r="TA791"/>
      <c r="TB791"/>
      <c r="TC791"/>
      <c r="TD791"/>
      <c r="TE791"/>
      <c r="TF791"/>
      <c r="TG791"/>
      <c r="TH791"/>
      <c r="TI791"/>
      <c r="TJ791"/>
      <c r="TK791"/>
      <c r="TL791"/>
      <c r="TM791"/>
      <c r="TN791"/>
      <c r="TO791"/>
      <c r="TP791"/>
      <c r="TQ791"/>
      <c r="TR791"/>
      <c r="TS791"/>
      <c r="TT791"/>
      <c r="TU791"/>
      <c r="TV791"/>
      <c r="TW791"/>
      <c r="TX791"/>
      <c r="TY791"/>
      <c r="TZ791"/>
      <c r="UA791"/>
      <c r="UB791"/>
      <c r="UC791"/>
      <c r="UD791"/>
      <c r="UE791"/>
      <c r="UF791"/>
      <c r="UG791"/>
      <c r="UH791"/>
      <c r="UI791"/>
      <c r="UJ791"/>
      <c r="UK791"/>
      <c r="UL791"/>
      <c r="UM791"/>
      <c r="UN791"/>
      <c r="UO791"/>
      <c r="UP791"/>
      <c r="UQ791"/>
      <c r="UR791"/>
      <c r="US791"/>
      <c r="UT791"/>
      <c r="UU791"/>
      <c r="UV791"/>
      <c r="UW791"/>
      <c r="UX791"/>
      <c r="UY791"/>
      <c r="UZ791"/>
      <c r="VA791"/>
      <c r="VB791"/>
      <c r="VC791"/>
      <c r="VD791"/>
      <c r="VE791"/>
      <c r="VF791"/>
      <c r="VG791"/>
      <c r="VH791"/>
      <c r="VI791"/>
      <c r="VJ791"/>
      <c r="VK791"/>
      <c r="VL791"/>
      <c r="VM791"/>
      <c r="VN791"/>
      <c r="VO791"/>
      <c r="VP791"/>
      <c r="VQ791"/>
      <c r="VR791"/>
      <c r="VS791"/>
      <c r="VT791"/>
      <c r="VU791"/>
      <c r="VV791"/>
      <c r="VW791"/>
      <c r="VX791"/>
      <c r="VY791"/>
      <c r="VZ791"/>
      <c r="WA791"/>
      <c r="WB791"/>
      <c r="WC791"/>
      <c r="WD791"/>
      <c r="WE791"/>
      <c r="WF791"/>
      <c r="WG791"/>
      <c r="WH791"/>
      <c r="WI791"/>
      <c r="WJ791"/>
      <c r="WK791"/>
      <c r="WL791"/>
      <c r="WM791"/>
      <c r="WN791"/>
      <c r="WO791"/>
      <c r="WP791"/>
      <c r="WQ791"/>
      <c r="WR791"/>
      <c r="WS791"/>
      <c r="WT791"/>
      <c r="WU791"/>
      <c r="WV791"/>
      <c r="WW791"/>
      <c r="WX791"/>
      <c r="WY791"/>
      <c r="WZ791"/>
      <c r="XA791"/>
      <c r="XB791"/>
      <c r="XC791"/>
      <c r="XD791"/>
      <c r="XE791"/>
      <c r="XF791"/>
      <c r="XG791"/>
      <c r="XH791"/>
      <c r="XI791"/>
      <c r="XJ791"/>
      <c r="XK791"/>
      <c r="XL791"/>
      <c r="XM791"/>
      <c r="XN791"/>
      <c r="XO791"/>
      <c r="XP791"/>
      <c r="XQ791"/>
      <c r="XR791"/>
      <c r="XS791"/>
      <c r="XT791"/>
      <c r="XU791"/>
      <c r="XV791"/>
      <c r="XW791"/>
      <c r="XX791"/>
      <c r="XY791"/>
      <c r="XZ791"/>
      <c r="YA791"/>
      <c r="YB791"/>
      <c r="YC791"/>
      <c r="YD791"/>
      <c r="YE791"/>
      <c r="YF791"/>
      <c r="YG791"/>
      <c r="YH791"/>
      <c r="YI791"/>
      <c r="YJ791"/>
      <c r="YK791"/>
      <c r="YL791"/>
      <c r="YM791"/>
      <c r="YN791"/>
      <c r="YO791"/>
      <c r="YP791"/>
      <c r="YQ791"/>
      <c r="YR791"/>
      <c r="YS791"/>
      <c r="YT791"/>
      <c r="YU791"/>
      <c r="YV791"/>
      <c r="YW791"/>
      <c r="YX791"/>
      <c r="YY791"/>
      <c r="YZ791"/>
      <c r="ZA791"/>
      <c r="ZB791"/>
      <c r="ZC791"/>
      <c r="ZD791"/>
      <c r="ZE791"/>
      <c r="ZF791"/>
      <c r="ZG791"/>
      <c r="ZH791"/>
      <c r="ZI791"/>
      <c r="ZJ791"/>
      <c r="ZK791"/>
      <c r="ZL791"/>
      <c r="ZM791"/>
      <c r="ZN791"/>
      <c r="ZO791"/>
      <c r="ZP791"/>
      <c r="ZQ791"/>
      <c r="ZR791"/>
      <c r="ZS791"/>
      <c r="ZT791"/>
      <c r="ZU791"/>
      <c r="ZV791"/>
      <c r="ZW791"/>
      <c r="ZX791"/>
      <c r="ZY791"/>
      <c r="ZZ791"/>
      <c r="AAA791"/>
      <c r="AAB791"/>
      <c r="AAC791"/>
      <c r="AAD791"/>
      <c r="AAE791"/>
      <c r="AAF791"/>
      <c r="AAG791"/>
      <c r="AAH791"/>
      <c r="AAI791"/>
      <c r="AAJ791"/>
      <c r="AAK791"/>
      <c r="AAL791"/>
      <c r="AAM791"/>
      <c r="AAN791"/>
      <c r="AAO791"/>
      <c r="AAP791"/>
      <c r="AAQ791"/>
      <c r="AAR791"/>
      <c r="AAS791"/>
      <c r="AAT791"/>
      <c r="AAU791"/>
      <c r="AAV791"/>
      <c r="AAW791"/>
      <c r="AAX791"/>
      <c r="AAY791"/>
      <c r="AAZ791"/>
      <c r="ABA791"/>
      <c r="ABB791"/>
      <c r="ABC791"/>
      <c r="ABD791"/>
      <c r="ABE791"/>
      <c r="ABF791"/>
      <c r="ABG791"/>
      <c r="ABH791"/>
      <c r="ABI791"/>
      <c r="ABJ791"/>
      <c r="ABK791"/>
      <c r="ABL791"/>
      <c r="ABM791"/>
      <c r="ABN791"/>
      <c r="ABO791"/>
      <c r="ABP791"/>
      <c r="ABQ791"/>
      <c r="ABR791"/>
      <c r="ABS791"/>
      <c r="ABT791"/>
      <c r="ABU791"/>
      <c r="ABV791"/>
      <c r="ABW791"/>
      <c r="ABX791"/>
      <c r="ABY791"/>
      <c r="ABZ791"/>
      <c r="ACA791"/>
      <c r="ACB791"/>
      <c r="ACC791"/>
      <c r="ACD791"/>
      <c r="ACE791"/>
      <c r="ACF791"/>
      <c r="ACG791"/>
      <c r="ACH791"/>
      <c r="ACI791"/>
      <c r="ACJ791"/>
      <c r="ACK791"/>
      <c r="ACL791"/>
      <c r="ACM791"/>
      <c r="ACN791"/>
      <c r="ACO791"/>
      <c r="ACP791"/>
      <c r="ACQ791"/>
      <c r="ACR791"/>
      <c r="ACS791"/>
      <c r="ACT791"/>
      <c r="ACU791"/>
      <c r="ACV791"/>
      <c r="ACW791"/>
      <c r="ACX791"/>
      <c r="ACY791"/>
      <c r="ACZ791"/>
      <c r="ADA791"/>
      <c r="ADB791"/>
      <c r="ADC791"/>
      <c r="ADD791"/>
      <c r="ADE791"/>
      <c r="ADF791"/>
      <c r="ADG791"/>
      <c r="ADH791"/>
      <c r="ADI791"/>
      <c r="ADJ791"/>
      <c r="ADK791"/>
      <c r="ADL791"/>
      <c r="ADM791"/>
      <c r="ADN791"/>
      <c r="ADO791"/>
      <c r="ADP791"/>
      <c r="ADQ791"/>
      <c r="ADR791"/>
      <c r="ADS791"/>
      <c r="ADT791"/>
      <c r="ADU791"/>
      <c r="ADV791"/>
      <c r="ADW791"/>
      <c r="ADX791"/>
      <c r="ADY791"/>
      <c r="ADZ791"/>
      <c r="AEA791"/>
      <c r="AEB791"/>
      <c r="AEC791"/>
      <c r="AED791"/>
      <c r="AEE791"/>
      <c r="AEF791"/>
      <c r="AEG791"/>
      <c r="AEH791"/>
      <c r="AEI791"/>
      <c r="AEJ791"/>
      <c r="AEK791"/>
      <c r="AEL791"/>
      <c r="AEM791"/>
      <c r="AEN791"/>
      <c r="AEO791"/>
      <c r="AEP791"/>
      <c r="AEQ791"/>
      <c r="AER791"/>
      <c r="AES791"/>
      <c r="AET791"/>
      <c r="AEU791"/>
      <c r="AEV791"/>
      <c r="AEW791"/>
      <c r="AEX791"/>
      <c r="AEY791"/>
      <c r="AEZ791"/>
      <c r="AFA791"/>
      <c r="AFB791"/>
      <c r="AFC791"/>
      <c r="AFD791"/>
      <c r="AFE791"/>
      <c r="AFF791"/>
      <c r="AFG791"/>
      <c r="AFH791"/>
      <c r="AFI791"/>
      <c r="AFJ791"/>
      <c r="AFK791"/>
      <c r="AFL791"/>
      <c r="AFM791"/>
      <c r="AFN791"/>
      <c r="AFO791"/>
      <c r="AFP791"/>
      <c r="AFQ791"/>
      <c r="AFR791"/>
      <c r="AFS791"/>
      <c r="AFT791"/>
      <c r="AFU791"/>
      <c r="AFV791"/>
      <c r="AFW791"/>
      <c r="AFX791"/>
      <c r="AFY791"/>
      <c r="AFZ791"/>
      <c r="AGA791"/>
      <c r="AGB791"/>
      <c r="AGC791"/>
      <c r="AGD791"/>
      <c r="AGE791"/>
      <c r="AGF791"/>
      <c r="AGG791"/>
      <c r="AGH791"/>
      <c r="AGI791"/>
      <c r="AGJ791"/>
      <c r="AGK791"/>
      <c r="AGL791"/>
      <c r="AGM791"/>
      <c r="AGN791"/>
      <c r="AGO791"/>
      <c r="AGP791"/>
      <c r="AGQ791"/>
      <c r="AGR791"/>
      <c r="AGS791"/>
      <c r="AGT791"/>
      <c r="AGU791"/>
      <c r="AGV791"/>
      <c r="AGW791"/>
      <c r="AGX791"/>
      <c r="AGY791"/>
      <c r="AGZ791"/>
      <c r="AHA791"/>
      <c r="AHB791"/>
      <c r="AHC791"/>
      <c r="AHD791"/>
      <c r="AHE791"/>
      <c r="AHF791"/>
      <c r="AHG791"/>
      <c r="AHH791"/>
      <c r="AHI791"/>
      <c r="AHJ791"/>
      <c r="AHK791"/>
      <c r="AHL791"/>
      <c r="AHM791"/>
      <c r="AHN791"/>
      <c r="AHO791"/>
      <c r="AHP791"/>
      <c r="AHQ791"/>
      <c r="AHR791"/>
      <c r="AHS791"/>
      <c r="AHT791"/>
      <c r="AHU791"/>
      <c r="AHV791"/>
      <c r="AHW791"/>
      <c r="AHX791"/>
      <c r="AHY791"/>
      <c r="AHZ791"/>
      <c r="AIA791"/>
      <c r="AIB791"/>
      <c r="AIC791"/>
      <c r="AID791"/>
      <c r="AIE791"/>
      <c r="AIF791"/>
      <c r="AIG791"/>
      <c r="AIH791"/>
      <c r="AII791"/>
      <c r="AIJ791"/>
      <c r="AIK791"/>
      <c r="AIL791"/>
      <c r="AIM791"/>
      <c r="AIN791"/>
      <c r="AIO791"/>
      <c r="AIP791"/>
      <c r="AIQ791"/>
      <c r="AIR791"/>
      <c r="AIS791"/>
      <c r="AIT791"/>
      <c r="AIU791"/>
      <c r="AIV791"/>
      <c r="AIW791"/>
      <c r="AIX791"/>
      <c r="AIY791"/>
      <c r="AIZ791"/>
      <c r="AJA791"/>
      <c r="AJB791"/>
      <c r="AJC791"/>
      <c r="AJD791"/>
      <c r="AJE791"/>
      <c r="AJF791"/>
      <c r="AJG791"/>
      <c r="AJH791"/>
      <c r="AJI791"/>
      <c r="AJJ791"/>
      <c r="AJK791"/>
      <c r="AJL791"/>
      <c r="AJM791"/>
      <c r="AJN791"/>
      <c r="AJO791"/>
      <c r="AJP791"/>
      <c r="AJQ791"/>
      <c r="AJR791"/>
      <c r="AJS791"/>
      <c r="AJT791"/>
      <c r="AJU791"/>
      <c r="AJV791"/>
      <c r="AJW791"/>
      <c r="AJX791"/>
      <c r="AJY791"/>
      <c r="AJZ791"/>
      <c r="AKA791"/>
      <c r="AKB791"/>
      <c r="AKC791"/>
      <c r="AKD791"/>
      <c r="AKE791"/>
      <c r="AKF791"/>
      <c r="AKG791"/>
      <c r="AKH791"/>
      <c r="AKI791"/>
      <c r="AKJ791"/>
      <c r="AKK791"/>
      <c r="AKL791"/>
      <c r="AKM791"/>
      <c r="AKN791"/>
      <c r="AKO791"/>
      <c r="AKP791"/>
      <c r="AKQ791"/>
      <c r="AKR791"/>
      <c r="AKS791"/>
      <c r="AKT791"/>
      <c r="AKU791"/>
      <c r="AKV791"/>
      <c r="AKW791"/>
      <c r="AKX791"/>
      <c r="AKY791"/>
      <c r="AKZ791"/>
      <c r="ALA791"/>
      <c r="ALB791"/>
      <c r="ALC791"/>
      <c r="ALD791"/>
      <c r="ALE791"/>
      <c r="ALF791"/>
      <c r="ALG791"/>
      <c r="ALH791"/>
      <c r="ALI791"/>
      <c r="ALJ791"/>
      <c r="ALK791"/>
      <c r="ALL791"/>
      <c r="ALM791"/>
      <c r="ALN791"/>
      <c r="ALO791"/>
      <c r="ALP791"/>
      <c r="ALQ791"/>
      <c r="ALR791"/>
      <c r="ALS791"/>
      <c r="ALT791"/>
      <c r="ALU791"/>
      <c r="ALV791"/>
      <c r="ALW791"/>
      <c r="ALX791"/>
      <c r="ALY791"/>
      <c r="ALZ791"/>
      <c r="AMA791"/>
      <c r="AMB791"/>
      <c r="AMC791"/>
      <c r="AMD791"/>
      <c r="AME791"/>
      <c r="AMF791"/>
      <c r="AMG791"/>
      <c r="AMH791"/>
      <c r="AMI791"/>
      <c r="AMJ791"/>
    </row>
    <row r="792" spans="1:1024" ht="20" customHeight="1" x14ac:dyDescent="0.2">
      <c r="A792"/>
      <c r="B792"/>
      <c r="C792"/>
      <c r="D792"/>
      <c r="E792" s="2"/>
      <c r="F792" s="2"/>
      <c r="G792" s="271"/>
      <c r="H792" s="240"/>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c r="IW792"/>
      <c r="IX792"/>
      <c r="IY792"/>
      <c r="IZ792"/>
      <c r="JA792"/>
      <c r="JB792"/>
      <c r="JC792"/>
      <c r="JD792"/>
      <c r="JE792"/>
      <c r="JF792"/>
      <c r="JG792"/>
      <c r="JH792"/>
      <c r="JI792"/>
      <c r="JJ792"/>
      <c r="JK792"/>
      <c r="JL792"/>
      <c r="JM792"/>
      <c r="JN792"/>
      <c r="JO792"/>
      <c r="JP792"/>
      <c r="JQ792"/>
      <c r="JR792"/>
      <c r="JS792"/>
      <c r="JT792"/>
      <c r="JU792"/>
      <c r="JV792"/>
      <c r="JW792"/>
      <c r="JX792"/>
      <c r="JY792"/>
      <c r="JZ792"/>
      <c r="KA792"/>
      <c r="KB792"/>
      <c r="KC792"/>
      <c r="KD792"/>
      <c r="KE792"/>
      <c r="KF792"/>
      <c r="KG792"/>
      <c r="KH792"/>
      <c r="KI792"/>
      <c r="KJ792"/>
      <c r="KK792"/>
      <c r="KL792"/>
      <c r="KM792"/>
      <c r="KN792"/>
      <c r="KO792"/>
      <c r="KP792"/>
      <c r="KQ792"/>
      <c r="KR792"/>
      <c r="KS792"/>
      <c r="KT792"/>
      <c r="KU792"/>
      <c r="KV792"/>
      <c r="KW792"/>
      <c r="KX792"/>
      <c r="KY792"/>
      <c r="KZ792"/>
      <c r="LA792"/>
      <c r="LB792"/>
      <c r="LC792"/>
      <c r="LD792"/>
      <c r="LE792"/>
      <c r="LF792"/>
      <c r="LG792"/>
      <c r="LH792"/>
      <c r="LI792"/>
      <c r="LJ792"/>
      <c r="LK792"/>
      <c r="LL792"/>
      <c r="LM792"/>
      <c r="LN792"/>
      <c r="LO792"/>
      <c r="LP792"/>
      <c r="LQ792"/>
      <c r="LR792"/>
      <c r="LS792"/>
      <c r="LT792"/>
      <c r="LU792"/>
      <c r="LV792"/>
      <c r="LW792"/>
      <c r="LX792"/>
      <c r="LY792"/>
      <c r="LZ792"/>
      <c r="MA792"/>
      <c r="MB792"/>
      <c r="MC792"/>
      <c r="MD792"/>
      <c r="ME792"/>
      <c r="MF792"/>
      <c r="MG792"/>
      <c r="MH792"/>
      <c r="MI792"/>
      <c r="MJ792"/>
      <c r="MK792"/>
      <c r="ML792"/>
      <c r="MM792"/>
      <c r="MN792"/>
      <c r="MO792"/>
      <c r="MP792"/>
      <c r="MQ792"/>
      <c r="MR792"/>
      <c r="MS792"/>
      <c r="MT792"/>
      <c r="MU792"/>
      <c r="MV792"/>
      <c r="MW792"/>
      <c r="MX792"/>
      <c r="MY792"/>
      <c r="MZ792"/>
      <c r="NA792"/>
      <c r="NB792"/>
      <c r="NC792"/>
      <c r="ND792"/>
      <c r="NE792"/>
      <c r="NF792"/>
      <c r="NG792"/>
      <c r="NH792"/>
      <c r="NI792"/>
      <c r="NJ792"/>
      <c r="NK792"/>
      <c r="NL792"/>
      <c r="NM792"/>
      <c r="NN792"/>
      <c r="NO792"/>
      <c r="NP792"/>
      <c r="NQ792"/>
      <c r="NR792"/>
      <c r="NS792"/>
      <c r="NT792"/>
      <c r="NU792"/>
      <c r="NV792"/>
      <c r="NW792"/>
      <c r="NX792"/>
      <c r="NY792"/>
      <c r="NZ792"/>
      <c r="OA792"/>
      <c r="OB792"/>
      <c r="OC792"/>
      <c r="OD792"/>
      <c r="OE792"/>
      <c r="OF792"/>
      <c r="OG792"/>
      <c r="OH792"/>
      <c r="OI792"/>
      <c r="OJ792"/>
      <c r="OK792"/>
      <c r="OL792"/>
      <c r="OM792"/>
      <c r="ON792"/>
      <c r="OO792"/>
      <c r="OP792"/>
      <c r="OQ792"/>
      <c r="OR792"/>
      <c r="OS792"/>
      <c r="OT792"/>
      <c r="OU792"/>
      <c r="OV792"/>
      <c r="OW792"/>
      <c r="OX792"/>
      <c r="OY792"/>
      <c r="OZ792"/>
      <c r="PA792"/>
      <c r="PB792"/>
      <c r="PC792"/>
      <c r="PD792"/>
      <c r="PE792"/>
      <c r="PF792"/>
      <c r="PG792"/>
      <c r="PH792"/>
      <c r="PI792"/>
      <c r="PJ792"/>
      <c r="PK792"/>
      <c r="PL792"/>
      <c r="PM792"/>
      <c r="PN792"/>
      <c r="PO792"/>
      <c r="PP792"/>
      <c r="PQ792"/>
      <c r="PR792"/>
      <c r="PS792"/>
      <c r="PT792"/>
      <c r="PU792"/>
      <c r="PV792"/>
      <c r="PW792"/>
      <c r="PX792"/>
      <c r="PY792"/>
      <c r="PZ792"/>
      <c r="QA792"/>
      <c r="QB792"/>
      <c r="QC792"/>
      <c r="QD792"/>
      <c r="QE792"/>
      <c r="QF792"/>
      <c r="QG792"/>
      <c r="QH792"/>
      <c r="QI792"/>
      <c r="QJ792"/>
      <c r="QK792"/>
      <c r="QL792"/>
      <c r="QM792"/>
      <c r="QN792"/>
      <c r="QO792"/>
      <c r="QP792"/>
      <c r="QQ792"/>
      <c r="QR792"/>
      <c r="QS792"/>
      <c r="QT792"/>
      <c r="QU792"/>
      <c r="QV792"/>
      <c r="QW792"/>
      <c r="QX792"/>
      <c r="QY792"/>
      <c r="QZ792"/>
      <c r="RA792"/>
      <c r="RB792"/>
      <c r="RC792"/>
      <c r="RD792"/>
      <c r="RE792"/>
      <c r="RF792"/>
      <c r="RG792"/>
      <c r="RH792"/>
      <c r="RI792"/>
      <c r="RJ792"/>
      <c r="RK792"/>
      <c r="RL792"/>
      <c r="RM792"/>
      <c r="RN792"/>
      <c r="RO792"/>
      <c r="RP792"/>
      <c r="RQ792"/>
      <c r="RR792"/>
      <c r="RS792"/>
      <c r="RT792"/>
      <c r="RU792"/>
      <c r="RV792"/>
      <c r="RW792"/>
      <c r="RX792"/>
      <c r="RY792"/>
      <c r="RZ792"/>
      <c r="SA792"/>
      <c r="SB792"/>
      <c r="SC792"/>
      <c r="SD792"/>
      <c r="SE792"/>
      <c r="SF792"/>
      <c r="SG792"/>
      <c r="SH792"/>
      <c r="SI792"/>
      <c r="SJ792"/>
      <c r="SK792"/>
      <c r="SL792"/>
      <c r="SM792"/>
      <c r="SN792"/>
      <c r="SO792"/>
      <c r="SP792"/>
      <c r="SQ792"/>
      <c r="SR792"/>
      <c r="SS792"/>
      <c r="ST792"/>
      <c r="SU792"/>
      <c r="SV792"/>
      <c r="SW792"/>
      <c r="SX792"/>
      <c r="SY792"/>
      <c r="SZ792"/>
      <c r="TA792"/>
      <c r="TB792"/>
      <c r="TC792"/>
      <c r="TD792"/>
      <c r="TE792"/>
      <c r="TF792"/>
      <c r="TG792"/>
      <c r="TH792"/>
      <c r="TI792"/>
      <c r="TJ792"/>
      <c r="TK792"/>
      <c r="TL792"/>
      <c r="TM792"/>
      <c r="TN792"/>
      <c r="TO792"/>
      <c r="TP792"/>
      <c r="TQ792"/>
      <c r="TR792"/>
      <c r="TS792"/>
      <c r="TT792"/>
      <c r="TU792"/>
      <c r="TV792"/>
      <c r="TW792"/>
      <c r="TX792"/>
      <c r="TY792"/>
      <c r="TZ792"/>
      <c r="UA792"/>
      <c r="UB792"/>
      <c r="UC792"/>
      <c r="UD792"/>
      <c r="UE792"/>
      <c r="UF792"/>
      <c r="UG792"/>
      <c r="UH792"/>
      <c r="UI792"/>
      <c r="UJ792"/>
      <c r="UK792"/>
      <c r="UL792"/>
      <c r="UM792"/>
      <c r="UN792"/>
      <c r="UO792"/>
      <c r="UP792"/>
      <c r="UQ792"/>
      <c r="UR792"/>
      <c r="US792"/>
      <c r="UT792"/>
      <c r="UU792"/>
      <c r="UV792"/>
      <c r="UW792"/>
      <c r="UX792"/>
      <c r="UY792"/>
      <c r="UZ792"/>
      <c r="VA792"/>
      <c r="VB792"/>
      <c r="VC792"/>
      <c r="VD792"/>
      <c r="VE792"/>
      <c r="VF792"/>
      <c r="VG792"/>
      <c r="VH792"/>
      <c r="VI792"/>
      <c r="VJ792"/>
      <c r="VK792"/>
      <c r="VL792"/>
      <c r="VM792"/>
      <c r="VN792"/>
      <c r="VO792"/>
      <c r="VP792"/>
      <c r="VQ792"/>
      <c r="VR792"/>
      <c r="VS792"/>
      <c r="VT792"/>
      <c r="VU792"/>
      <c r="VV792"/>
      <c r="VW792"/>
      <c r="VX792"/>
      <c r="VY792"/>
      <c r="VZ792"/>
      <c r="WA792"/>
      <c r="WB792"/>
      <c r="WC792"/>
      <c r="WD792"/>
      <c r="WE792"/>
      <c r="WF792"/>
      <c r="WG792"/>
      <c r="WH792"/>
      <c r="WI792"/>
      <c r="WJ792"/>
      <c r="WK792"/>
      <c r="WL792"/>
      <c r="WM792"/>
      <c r="WN792"/>
      <c r="WO792"/>
      <c r="WP792"/>
      <c r="WQ792"/>
      <c r="WR792"/>
      <c r="WS792"/>
      <c r="WT792"/>
      <c r="WU792"/>
      <c r="WV792"/>
      <c r="WW792"/>
      <c r="WX792"/>
      <c r="WY792"/>
      <c r="WZ792"/>
      <c r="XA792"/>
      <c r="XB792"/>
      <c r="XC792"/>
      <c r="XD792"/>
      <c r="XE792"/>
      <c r="XF792"/>
      <c r="XG792"/>
      <c r="XH792"/>
      <c r="XI792"/>
      <c r="XJ792"/>
      <c r="XK792"/>
      <c r="XL792"/>
      <c r="XM792"/>
      <c r="XN792"/>
      <c r="XO792"/>
      <c r="XP792"/>
      <c r="XQ792"/>
      <c r="XR792"/>
      <c r="XS792"/>
      <c r="XT792"/>
      <c r="XU792"/>
      <c r="XV792"/>
      <c r="XW792"/>
      <c r="XX792"/>
      <c r="XY792"/>
      <c r="XZ792"/>
      <c r="YA792"/>
      <c r="YB792"/>
      <c r="YC792"/>
      <c r="YD792"/>
      <c r="YE792"/>
      <c r="YF792"/>
      <c r="YG792"/>
      <c r="YH792"/>
      <c r="YI792"/>
      <c r="YJ792"/>
      <c r="YK792"/>
      <c r="YL792"/>
      <c r="YM792"/>
      <c r="YN792"/>
      <c r="YO792"/>
      <c r="YP792"/>
      <c r="YQ792"/>
      <c r="YR792"/>
      <c r="YS792"/>
      <c r="YT792"/>
      <c r="YU792"/>
      <c r="YV792"/>
      <c r="YW792"/>
      <c r="YX792"/>
      <c r="YY792"/>
      <c r="YZ792"/>
      <c r="ZA792"/>
      <c r="ZB792"/>
      <c r="ZC792"/>
      <c r="ZD792"/>
      <c r="ZE792"/>
      <c r="ZF792"/>
      <c r="ZG792"/>
      <c r="ZH792"/>
      <c r="ZI792"/>
      <c r="ZJ792"/>
      <c r="ZK792"/>
      <c r="ZL792"/>
      <c r="ZM792"/>
      <c r="ZN792"/>
      <c r="ZO792"/>
      <c r="ZP792"/>
      <c r="ZQ792"/>
      <c r="ZR792"/>
      <c r="ZS792"/>
      <c r="ZT792"/>
      <c r="ZU792"/>
      <c r="ZV792"/>
      <c r="ZW792"/>
      <c r="ZX792"/>
      <c r="ZY792"/>
      <c r="ZZ792"/>
      <c r="AAA792"/>
      <c r="AAB792"/>
      <c r="AAC792"/>
      <c r="AAD792"/>
      <c r="AAE792"/>
      <c r="AAF792"/>
      <c r="AAG792"/>
      <c r="AAH792"/>
      <c r="AAI792"/>
      <c r="AAJ792"/>
      <c r="AAK792"/>
      <c r="AAL792"/>
      <c r="AAM792"/>
      <c r="AAN792"/>
      <c r="AAO792"/>
      <c r="AAP792"/>
      <c r="AAQ792"/>
      <c r="AAR792"/>
      <c r="AAS792"/>
      <c r="AAT792"/>
      <c r="AAU792"/>
      <c r="AAV792"/>
      <c r="AAW792"/>
      <c r="AAX792"/>
      <c r="AAY792"/>
      <c r="AAZ792"/>
      <c r="ABA792"/>
      <c r="ABB792"/>
      <c r="ABC792"/>
      <c r="ABD792"/>
      <c r="ABE792"/>
      <c r="ABF792"/>
      <c r="ABG792"/>
      <c r="ABH792"/>
      <c r="ABI792"/>
      <c r="ABJ792"/>
      <c r="ABK792"/>
      <c r="ABL792"/>
      <c r="ABM792"/>
      <c r="ABN792"/>
      <c r="ABO792"/>
      <c r="ABP792"/>
      <c r="ABQ792"/>
      <c r="ABR792"/>
      <c r="ABS792"/>
      <c r="ABT792"/>
      <c r="ABU792"/>
      <c r="ABV792"/>
      <c r="ABW792"/>
      <c r="ABX792"/>
      <c r="ABY792"/>
      <c r="ABZ792"/>
      <c r="ACA792"/>
      <c r="ACB792"/>
      <c r="ACC792"/>
      <c r="ACD792"/>
      <c r="ACE792"/>
      <c r="ACF792"/>
      <c r="ACG792"/>
      <c r="ACH792"/>
      <c r="ACI792"/>
      <c r="ACJ792"/>
      <c r="ACK792"/>
      <c r="ACL792"/>
      <c r="ACM792"/>
      <c r="ACN792"/>
      <c r="ACO792"/>
      <c r="ACP792"/>
      <c r="ACQ792"/>
      <c r="ACR792"/>
      <c r="ACS792"/>
      <c r="ACT792"/>
      <c r="ACU792"/>
      <c r="ACV792"/>
      <c r="ACW792"/>
      <c r="ACX792"/>
      <c r="ACY792"/>
      <c r="ACZ792"/>
      <c r="ADA792"/>
      <c r="ADB792"/>
      <c r="ADC792"/>
      <c r="ADD792"/>
      <c r="ADE792"/>
      <c r="ADF792"/>
      <c r="ADG792"/>
      <c r="ADH792"/>
      <c r="ADI792"/>
      <c r="ADJ792"/>
      <c r="ADK792"/>
      <c r="ADL792"/>
      <c r="ADM792"/>
      <c r="ADN792"/>
      <c r="ADO792"/>
      <c r="ADP792"/>
      <c r="ADQ792"/>
      <c r="ADR792"/>
      <c r="ADS792"/>
      <c r="ADT792"/>
      <c r="ADU792"/>
      <c r="ADV792"/>
      <c r="ADW792"/>
      <c r="ADX792"/>
      <c r="ADY792"/>
      <c r="ADZ792"/>
      <c r="AEA792"/>
      <c r="AEB792"/>
      <c r="AEC792"/>
      <c r="AED792"/>
      <c r="AEE792"/>
      <c r="AEF792"/>
      <c r="AEG792"/>
      <c r="AEH792"/>
      <c r="AEI792"/>
      <c r="AEJ792"/>
      <c r="AEK792"/>
      <c r="AEL792"/>
      <c r="AEM792"/>
      <c r="AEN792"/>
      <c r="AEO792"/>
      <c r="AEP792"/>
      <c r="AEQ792"/>
      <c r="AER792"/>
      <c r="AES792"/>
      <c r="AET792"/>
      <c r="AEU792"/>
      <c r="AEV792"/>
      <c r="AEW792"/>
      <c r="AEX792"/>
      <c r="AEY792"/>
      <c r="AEZ792"/>
      <c r="AFA792"/>
      <c r="AFB792"/>
      <c r="AFC792"/>
      <c r="AFD792"/>
      <c r="AFE792"/>
      <c r="AFF792"/>
      <c r="AFG792"/>
      <c r="AFH792"/>
      <c r="AFI792"/>
      <c r="AFJ792"/>
      <c r="AFK792"/>
      <c r="AFL792"/>
      <c r="AFM792"/>
      <c r="AFN792"/>
      <c r="AFO792"/>
      <c r="AFP792"/>
      <c r="AFQ792"/>
      <c r="AFR792"/>
      <c r="AFS792"/>
      <c r="AFT792"/>
      <c r="AFU792"/>
      <c r="AFV792"/>
      <c r="AFW792"/>
      <c r="AFX792"/>
      <c r="AFY792"/>
      <c r="AFZ792"/>
      <c r="AGA792"/>
      <c r="AGB792"/>
      <c r="AGC792"/>
      <c r="AGD792"/>
      <c r="AGE792"/>
      <c r="AGF792"/>
      <c r="AGG792"/>
      <c r="AGH792"/>
      <c r="AGI792"/>
      <c r="AGJ792"/>
      <c r="AGK792"/>
      <c r="AGL792"/>
      <c r="AGM792"/>
      <c r="AGN792"/>
      <c r="AGO792"/>
      <c r="AGP792"/>
      <c r="AGQ792"/>
      <c r="AGR792"/>
      <c r="AGS792"/>
      <c r="AGT792"/>
      <c r="AGU792"/>
      <c r="AGV792"/>
      <c r="AGW792"/>
      <c r="AGX792"/>
      <c r="AGY792"/>
      <c r="AGZ792"/>
      <c r="AHA792"/>
      <c r="AHB792"/>
      <c r="AHC792"/>
      <c r="AHD792"/>
      <c r="AHE792"/>
      <c r="AHF792"/>
      <c r="AHG792"/>
      <c r="AHH792"/>
      <c r="AHI792"/>
      <c r="AHJ792"/>
      <c r="AHK792"/>
      <c r="AHL792"/>
      <c r="AHM792"/>
      <c r="AHN792"/>
      <c r="AHO792"/>
      <c r="AHP792"/>
      <c r="AHQ792"/>
      <c r="AHR792"/>
      <c r="AHS792"/>
      <c r="AHT792"/>
      <c r="AHU792"/>
      <c r="AHV792"/>
      <c r="AHW792"/>
      <c r="AHX792"/>
      <c r="AHY792"/>
      <c r="AHZ792"/>
      <c r="AIA792"/>
      <c r="AIB792"/>
      <c r="AIC792"/>
      <c r="AID792"/>
      <c r="AIE792"/>
      <c r="AIF792"/>
      <c r="AIG792"/>
      <c r="AIH792"/>
      <c r="AII792"/>
      <c r="AIJ792"/>
      <c r="AIK792"/>
      <c r="AIL792"/>
      <c r="AIM792"/>
      <c r="AIN792"/>
      <c r="AIO792"/>
      <c r="AIP792"/>
      <c r="AIQ792"/>
      <c r="AIR792"/>
      <c r="AIS792"/>
      <c r="AIT792"/>
      <c r="AIU792"/>
      <c r="AIV792"/>
      <c r="AIW792"/>
      <c r="AIX792"/>
      <c r="AIY792"/>
      <c r="AIZ792"/>
      <c r="AJA792"/>
      <c r="AJB792"/>
      <c r="AJC792"/>
      <c r="AJD792"/>
      <c r="AJE792"/>
      <c r="AJF792"/>
      <c r="AJG792"/>
      <c r="AJH792"/>
      <c r="AJI792"/>
      <c r="AJJ792"/>
      <c r="AJK792"/>
      <c r="AJL792"/>
      <c r="AJM792"/>
      <c r="AJN792"/>
      <c r="AJO792"/>
      <c r="AJP792"/>
      <c r="AJQ792"/>
      <c r="AJR792"/>
      <c r="AJS792"/>
      <c r="AJT792"/>
      <c r="AJU792"/>
      <c r="AJV792"/>
      <c r="AJW792"/>
      <c r="AJX792"/>
      <c r="AJY792"/>
      <c r="AJZ792"/>
      <c r="AKA792"/>
      <c r="AKB792"/>
      <c r="AKC792"/>
      <c r="AKD792"/>
      <c r="AKE792"/>
      <c r="AKF792"/>
      <c r="AKG792"/>
      <c r="AKH792"/>
      <c r="AKI792"/>
      <c r="AKJ792"/>
      <c r="AKK792"/>
      <c r="AKL792"/>
      <c r="AKM792"/>
      <c r="AKN792"/>
      <c r="AKO792"/>
      <c r="AKP792"/>
      <c r="AKQ792"/>
      <c r="AKR792"/>
      <c r="AKS792"/>
      <c r="AKT792"/>
      <c r="AKU792"/>
      <c r="AKV792"/>
      <c r="AKW792"/>
      <c r="AKX792"/>
      <c r="AKY792"/>
      <c r="AKZ792"/>
      <c r="ALA792"/>
      <c r="ALB792"/>
      <c r="ALC792"/>
      <c r="ALD792"/>
      <c r="ALE792"/>
      <c r="ALF792"/>
      <c r="ALG792"/>
      <c r="ALH792"/>
      <c r="ALI792"/>
      <c r="ALJ792"/>
      <c r="ALK792"/>
      <c r="ALL792"/>
      <c r="ALM792"/>
      <c r="ALN792"/>
      <c r="ALO792"/>
      <c r="ALP792"/>
      <c r="ALQ792"/>
      <c r="ALR792"/>
      <c r="ALS792"/>
      <c r="ALT792"/>
      <c r="ALU792"/>
      <c r="ALV792"/>
      <c r="ALW792"/>
      <c r="ALX792"/>
      <c r="ALY792"/>
      <c r="ALZ792"/>
      <c r="AMA792"/>
      <c r="AMB792"/>
      <c r="AMC792"/>
      <c r="AMD792"/>
      <c r="AME792"/>
      <c r="AMF792"/>
      <c r="AMG792"/>
      <c r="AMH792"/>
      <c r="AMI792"/>
      <c r="AMJ792"/>
    </row>
    <row r="793" spans="1:1024" ht="20" customHeight="1" x14ac:dyDescent="0.2">
      <c r="A793"/>
      <c r="B793"/>
      <c r="C793"/>
      <c r="D793"/>
      <c r="E793" s="2"/>
      <c r="F793" s="2"/>
      <c r="G793" s="271"/>
      <c r="H793" s="240"/>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c r="IW793"/>
      <c r="IX793"/>
      <c r="IY793"/>
      <c r="IZ793"/>
      <c r="JA793"/>
      <c r="JB793"/>
      <c r="JC793"/>
      <c r="JD793"/>
      <c r="JE793"/>
      <c r="JF793"/>
      <c r="JG793"/>
      <c r="JH793"/>
      <c r="JI793"/>
      <c r="JJ793"/>
      <c r="JK793"/>
      <c r="JL793"/>
      <c r="JM793"/>
      <c r="JN793"/>
      <c r="JO793"/>
      <c r="JP793"/>
      <c r="JQ793"/>
      <c r="JR793"/>
      <c r="JS793"/>
      <c r="JT793"/>
      <c r="JU793"/>
      <c r="JV793"/>
      <c r="JW793"/>
      <c r="JX793"/>
      <c r="JY793"/>
      <c r="JZ793"/>
      <c r="KA793"/>
      <c r="KB793"/>
      <c r="KC793"/>
      <c r="KD793"/>
      <c r="KE793"/>
      <c r="KF793"/>
      <c r="KG793"/>
      <c r="KH793"/>
      <c r="KI793"/>
      <c r="KJ793"/>
      <c r="KK793"/>
      <c r="KL793"/>
      <c r="KM793"/>
      <c r="KN793"/>
      <c r="KO793"/>
      <c r="KP793"/>
      <c r="KQ793"/>
      <c r="KR793"/>
      <c r="KS793"/>
      <c r="KT793"/>
      <c r="KU793"/>
      <c r="KV793"/>
      <c r="KW793"/>
      <c r="KX793"/>
      <c r="KY793"/>
      <c r="KZ793"/>
      <c r="LA793"/>
      <c r="LB793"/>
      <c r="LC793"/>
      <c r="LD793"/>
      <c r="LE793"/>
      <c r="LF793"/>
      <c r="LG793"/>
      <c r="LH793"/>
      <c r="LI793"/>
      <c r="LJ793"/>
      <c r="LK793"/>
      <c r="LL793"/>
      <c r="LM793"/>
      <c r="LN793"/>
      <c r="LO793"/>
      <c r="LP793"/>
      <c r="LQ793"/>
      <c r="LR793"/>
      <c r="LS793"/>
      <c r="LT793"/>
      <c r="LU793"/>
      <c r="LV793"/>
      <c r="LW793"/>
      <c r="LX793"/>
      <c r="LY793"/>
      <c r="LZ793"/>
      <c r="MA793"/>
      <c r="MB793"/>
      <c r="MC793"/>
      <c r="MD793"/>
      <c r="ME793"/>
      <c r="MF793"/>
      <c r="MG793"/>
      <c r="MH793"/>
      <c r="MI793"/>
      <c r="MJ793"/>
      <c r="MK793"/>
      <c r="ML793"/>
      <c r="MM793"/>
      <c r="MN793"/>
      <c r="MO793"/>
      <c r="MP793"/>
      <c r="MQ793"/>
      <c r="MR793"/>
      <c r="MS793"/>
      <c r="MT793"/>
      <c r="MU793"/>
      <c r="MV793"/>
      <c r="MW793"/>
      <c r="MX793"/>
      <c r="MY793"/>
      <c r="MZ793"/>
      <c r="NA793"/>
      <c r="NB793"/>
      <c r="NC793"/>
      <c r="ND793"/>
      <c r="NE793"/>
      <c r="NF793"/>
      <c r="NG793"/>
      <c r="NH793"/>
      <c r="NI793"/>
      <c r="NJ793"/>
      <c r="NK793"/>
      <c r="NL793"/>
      <c r="NM793"/>
      <c r="NN793"/>
      <c r="NO793"/>
      <c r="NP793"/>
      <c r="NQ793"/>
      <c r="NR793"/>
      <c r="NS793"/>
      <c r="NT793"/>
      <c r="NU793"/>
      <c r="NV793"/>
      <c r="NW793"/>
      <c r="NX793"/>
      <c r="NY793"/>
      <c r="NZ793"/>
      <c r="OA793"/>
      <c r="OB793"/>
      <c r="OC793"/>
      <c r="OD793"/>
      <c r="OE793"/>
      <c r="OF793"/>
      <c r="OG793"/>
      <c r="OH793"/>
      <c r="OI793"/>
      <c r="OJ793"/>
      <c r="OK793"/>
      <c r="OL793"/>
      <c r="OM793"/>
      <c r="ON793"/>
      <c r="OO793"/>
      <c r="OP793"/>
      <c r="OQ793"/>
      <c r="OR793"/>
      <c r="OS793"/>
      <c r="OT793"/>
      <c r="OU793"/>
      <c r="OV793"/>
      <c r="OW793"/>
      <c r="OX793"/>
      <c r="OY793"/>
      <c r="OZ793"/>
      <c r="PA793"/>
      <c r="PB793"/>
      <c r="PC793"/>
      <c r="PD793"/>
      <c r="PE793"/>
      <c r="PF793"/>
      <c r="PG793"/>
      <c r="PH793"/>
      <c r="PI793"/>
      <c r="PJ793"/>
      <c r="PK793"/>
      <c r="PL793"/>
      <c r="PM793"/>
      <c r="PN793"/>
      <c r="PO793"/>
      <c r="PP793"/>
      <c r="PQ793"/>
      <c r="PR793"/>
      <c r="PS793"/>
      <c r="PT793"/>
      <c r="PU793"/>
      <c r="PV793"/>
      <c r="PW793"/>
      <c r="PX793"/>
      <c r="PY793"/>
      <c r="PZ793"/>
      <c r="QA793"/>
      <c r="QB793"/>
      <c r="QC793"/>
      <c r="QD793"/>
      <c r="QE793"/>
      <c r="QF793"/>
      <c r="QG793"/>
      <c r="QH793"/>
      <c r="QI793"/>
      <c r="QJ793"/>
      <c r="QK793"/>
      <c r="QL793"/>
      <c r="QM793"/>
      <c r="QN793"/>
      <c r="QO793"/>
      <c r="QP793"/>
      <c r="QQ793"/>
      <c r="QR793"/>
      <c r="QS793"/>
      <c r="QT793"/>
      <c r="QU793"/>
      <c r="QV793"/>
      <c r="QW793"/>
      <c r="QX793"/>
      <c r="QY793"/>
      <c r="QZ793"/>
      <c r="RA793"/>
      <c r="RB793"/>
      <c r="RC793"/>
      <c r="RD793"/>
      <c r="RE793"/>
      <c r="RF793"/>
      <c r="RG793"/>
      <c r="RH793"/>
      <c r="RI793"/>
      <c r="RJ793"/>
      <c r="RK793"/>
      <c r="RL793"/>
      <c r="RM793"/>
      <c r="RN793"/>
      <c r="RO793"/>
      <c r="RP793"/>
      <c r="RQ793"/>
      <c r="RR793"/>
      <c r="RS793"/>
      <c r="RT793"/>
      <c r="RU793"/>
      <c r="RV793"/>
      <c r="RW793"/>
      <c r="RX793"/>
      <c r="RY793"/>
      <c r="RZ793"/>
      <c r="SA793"/>
      <c r="SB793"/>
      <c r="SC793"/>
      <c r="SD793"/>
      <c r="SE793"/>
      <c r="SF793"/>
      <c r="SG793"/>
      <c r="SH793"/>
      <c r="SI793"/>
      <c r="SJ793"/>
      <c r="SK793"/>
      <c r="SL793"/>
      <c r="SM793"/>
      <c r="SN793"/>
      <c r="SO793"/>
      <c r="SP793"/>
      <c r="SQ793"/>
      <c r="SR793"/>
      <c r="SS793"/>
      <c r="ST793"/>
      <c r="SU793"/>
      <c r="SV793"/>
      <c r="SW793"/>
      <c r="SX793"/>
      <c r="SY793"/>
      <c r="SZ793"/>
      <c r="TA793"/>
      <c r="TB793"/>
      <c r="TC793"/>
      <c r="TD793"/>
      <c r="TE793"/>
      <c r="TF793"/>
      <c r="TG793"/>
      <c r="TH793"/>
      <c r="TI793"/>
      <c r="TJ793"/>
      <c r="TK793"/>
      <c r="TL793"/>
      <c r="TM793"/>
      <c r="TN793"/>
      <c r="TO793"/>
      <c r="TP793"/>
      <c r="TQ793"/>
      <c r="TR793"/>
      <c r="TS793"/>
      <c r="TT793"/>
      <c r="TU793"/>
      <c r="TV793"/>
      <c r="TW793"/>
      <c r="TX793"/>
      <c r="TY793"/>
      <c r="TZ793"/>
      <c r="UA793"/>
      <c r="UB793"/>
      <c r="UC793"/>
      <c r="UD793"/>
      <c r="UE793"/>
      <c r="UF793"/>
      <c r="UG793"/>
      <c r="UH793"/>
      <c r="UI793"/>
      <c r="UJ793"/>
      <c r="UK793"/>
      <c r="UL793"/>
      <c r="UM793"/>
      <c r="UN793"/>
      <c r="UO793"/>
      <c r="UP793"/>
      <c r="UQ793"/>
      <c r="UR793"/>
      <c r="US793"/>
      <c r="UT793"/>
      <c r="UU793"/>
      <c r="UV793"/>
      <c r="UW793"/>
      <c r="UX793"/>
      <c r="UY793"/>
      <c r="UZ793"/>
      <c r="VA793"/>
      <c r="VB793"/>
      <c r="VC793"/>
      <c r="VD793"/>
      <c r="VE793"/>
      <c r="VF793"/>
      <c r="VG793"/>
      <c r="VH793"/>
      <c r="VI793"/>
      <c r="VJ793"/>
      <c r="VK793"/>
      <c r="VL793"/>
      <c r="VM793"/>
      <c r="VN793"/>
      <c r="VO793"/>
      <c r="VP793"/>
      <c r="VQ793"/>
      <c r="VR793"/>
      <c r="VS793"/>
      <c r="VT793"/>
      <c r="VU793"/>
      <c r="VV793"/>
      <c r="VW793"/>
      <c r="VX793"/>
      <c r="VY793"/>
      <c r="VZ793"/>
      <c r="WA793"/>
      <c r="WB793"/>
      <c r="WC793"/>
      <c r="WD793"/>
      <c r="WE793"/>
      <c r="WF793"/>
      <c r="WG793"/>
      <c r="WH793"/>
      <c r="WI793"/>
      <c r="WJ793"/>
      <c r="WK793"/>
      <c r="WL793"/>
      <c r="WM793"/>
      <c r="WN793"/>
      <c r="WO793"/>
      <c r="WP793"/>
      <c r="WQ793"/>
      <c r="WR793"/>
      <c r="WS793"/>
      <c r="WT793"/>
      <c r="WU793"/>
      <c r="WV793"/>
      <c r="WW793"/>
      <c r="WX793"/>
      <c r="WY793"/>
      <c r="WZ793"/>
      <c r="XA793"/>
      <c r="XB793"/>
      <c r="XC793"/>
      <c r="XD793"/>
      <c r="XE793"/>
      <c r="XF793"/>
      <c r="XG793"/>
      <c r="XH793"/>
      <c r="XI793"/>
      <c r="XJ793"/>
      <c r="XK793"/>
      <c r="XL793"/>
      <c r="XM793"/>
      <c r="XN793"/>
      <c r="XO793"/>
      <c r="XP793"/>
      <c r="XQ793"/>
      <c r="XR793"/>
      <c r="XS793"/>
      <c r="XT793"/>
      <c r="XU793"/>
      <c r="XV793"/>
      <c r="XW793"/>
      <c r="XX793"/>
      <c r="XY793"/>
      <c r="XZ793"/>
      <c r="YA793"/>
      <c r="YB793"/>
      <c r="YC793"/>
      <c r="YD793"/>
      <c r="YE793"/>
      <c r="YF793"/>
      <c r="YG793"/>
      <c r="YH793"/>
      <c r="YI793"/>
      <c r="YJ793"/>
      <c r="YK793"/>
      <c r="YL793"/>
      <c r="YM793"/>
      <c r="YN793"/>
      <c r="YO793"/>
      <c r="YP793"/>
      <c r="YQ793"/>
      <c r="YR793"/>
      <c r="YS793"/>
      <c r="YT793"/>
      <c r="YU793"/>
      <c r="YV793"/>
      <c r="YW793"/>
      <c r="YX793"/>
      <c r="YY793"/>
      <c r="YZ793"/>
      <c r="ZA793"/>
      <c r="ZB793"/>
      <c r="ZC793"/>
      <c r="ZD793"/>
      <c r="ZE793"/>
      <c r="ZF793"/>
      <c r="ZG793"/>
      <c r="ZH793"/>
      <c r="ZI793"/>
      <c r="ZJ793"/>
      <c r="ZK793"/>
      <c r="ZL793"/>
      <c r="ZM793"/>
      <c r="ZN793"/>
      <c r="ZO793"/>
      <c r="ZP793"/>
      <c r="ZQ793"/>
      <c r="ZR793"/>
      <c r="ZS793"/>
      <c r="ZT793"/>
      <c r="ZU793"/>
      <c r="ZV793"/>
      <c r="ZW793"/>
      <c r="ZX793"/>
      <c r="ZY793"/>
      <c r="ZZ793"/>
      <c r="AAA793"/>
      <c r="AAB793"/>
      <c r="AAC793"/>
      <c r="AAD793"/>
      <c r="AAE793"/>
      <c r="AAF793"/>
      <c r="AAG793"/>
      <c r="AAH793"/>
      <c r="AAI793"/>
      <c r="AAJ793"/>
      <c r="AAK793"/>
      <c r="AAL793"/>
      <c r="AAM793"/>
      <c r="AAN793"/>
      <c r="AAO793"/>
      <c r="AAP793"/>
      <c r="AAQ793"/>
      <c r="AAR793"/>
      <c r="AAS793"/>
      <c r="AAT793"/>
      <c r="AAU793"/>
      <c r="AAV793"/>
      <c r="AAW793"/>
      <c r="AAX793"/>
      <c r="AAY793"/>
      <c r="AAZ793"/>
      <c r="ABA793"/>
      <c r="ABB793"/>
      <c r="ABC793"/>
      <c r="ABD793"/>
      <c r="ABE793"/>
      <c r="ABF793"/>
      <c r="ABG793"/>
      <c r="ABH793"/>
      <c r="ABI793"/>
      <c r="ABJ793"/>
      <c r="ABK793"/>
      <c r="ABL793"/>
      <c r="ABM793"/>
      <c r="ABN793"/>
      <c r="ABO793"/>
      <c r="ABP793"/>
      <c r="ABQ793"/>
      <c r="ABR793"/>
      <c r="ABS793"/>
      <c r="ABT793"/>
      <c r="ABU793"/>
      <c r="ABV793"/>
      <c r="ABW793"/>
      <c r="ABX793"/>
      <c r="ABY793"/>
      <c r="ABZ793"/>
      <c r="ACA793"/>
      <c r="ACB793"/>
      <c r="ACC793"/>
      <c r="ACD793"/>
      <c r="ACE793"/>
      <c r="ACF793"/>
      <c r="ACG793"/>
      <c r="ACH793"/>
      <c r="ACI793"/>
      <c r="ACJ793"/>
      <c r="ACK793"/>
      <c r="ACL793"/>
      <c r="ACM793"/>
      <c r="ACN793"/>
      <c r="ACO793"/>
      <c r="ACP793"/>
      <c r="ACQ793"/>
      <c r="ACR793"/>
      <c r="ACS793"/>
      <c r="ACT793"/>
      <c r="ACU793"/>
      <c r="ACV793"/>
      <c r="ACW793"/>
      <c r="ACX793"/>
      <c r="ACY793"/>
      <c r="ACZ793"/>
      <c r="ADA793"/>
      <c r="ADB793"/>
      <c r="ADC793"/>
      <c r="ADD793"/>
      <c r="ADE793"/>
      <c r="ADF793"/>
      <c r="ADG793"/>
      <c r="ADH793"/>
      <c r="ADI793"/>
      <c r="ADJ793"/>
      <c r="ADK793"/>
      <c r="ADL793"/>
      <c r="ADM793"/>
      <c r="ADN793"/>
      <c r="ADO793"/>
      <c r="ADP793"/>
      <c r="ADQ793"/>
      <c r="ADR793"/>
      <c r="ADS793"/>
      <c r="ADT793"/>
      <c r="ADU793"/>
      <c r="ADV793"/>
      <c r="ADW793"/>
      <c r="ADX793"/>
      <c r="ADY793"/>
      <c r="ADZ793"/>
      <c r="AEA793"/>
      <c r="AEB793"/>
      <c r="AEC793"/>
      <c r="AED793"/>
      <c r="AEE793"/>
      <c r="AEF793"/>
      <c r="AEG793"/>
      <c r="AEH793"/>
      <c r="AEI793"/>
      <c r="AEJ793"/>
      <c r="AEK793"/>
      <c r="AEL793"/>
      <c r="AEM793"/>
      <c r="AEN793"/>
      <c r="AEO793"/>
      <c r="AEP793"/>
      <c r="AEQ793"/>
      <c r="AER793"/>
      <c r="AES793"/>
      <c r="AET793"/>
      <c r="AEU793"/>
      <c r="AEV793"/>
      <c r="AEW793"/>
      <c r="AEX793"/>
      <c r="AEY793"/>
      <c r="AEZ793"/>
      <c r="AFA793"/>
      <c r="AFB793"/>
      <c r="AFC793"/>
      <c r="AFD793"/>
      <c r="AFE793"/>
      <c r="AFF793"/>
      <c r="AFG793"/>
      <c r="AFH793"/>
      <c r="AFI793"/>
      <c r="AFJ793"/>
      <c r="AFK793"/>
      <c r="AFL793"/>
      <c r="AFM793"/>
      <c r="AFN793"/>
      <c r="AFO793"/>
      <c r="AFP793"/>
      <c r="AFQ793"/>
      <c r="AFR793"/>
      <c r="AFS793"/>
      <c r="AFT793"/>
      <c r="AFU793"/>
      <c r="AFV793"/>
      <c r="AFW793"/>
      <c r="AFX793"/>
      <c r="AFY793"/>
      <c r="AFZ793"/>
      <c r="AGA793"/>
      <c r="AGB793"/>
      <c r="AGC793"/>
      <c r="AGD793"/>
      <c r="AGE793"/>
      <c r="AGF793"/>
      <c r="AGG793"/>
      <c r="AGH793"/>
      <c r="AGI793"/>
      <c r="AGJ793"/>
      <c r="AGK793"/>
      <c r="AGL793"/>
      <c r="AGM793"/>
      <c r="AGN793"/>
      <c r="AGO793"/>
      <c r="AGP793"/>
      <c r="AGQ793"/>
      <c r="AGR793"/>
      <c r="AGS793"/>
      <c r="AGT793"/>
      <c r="AGU793"/>
      <c r="AGV793"/>
      <c r="AGW793"/>
      <c r="AGX793"/>
      <c r="AGY793"/>
      <c r="AGZ793"/>
      <c r="AHA793"/>
      <c r="AHB793"/>
      <c r="AHC793"/>
      <c r="AHD793"/>
      <c r="AHE793"/>
      <c r="AHF793"/>
      <c r="AHG793"/>
      <c r="AHH793"/>
      <c r="AHI793"/>
      <c r="AHJ793"/>
      <c r="AHK793"/>
      <c r="AHL793"/>
      <c r="AHM793"/>
      <c r="AHN793"/>
      <c r="AHO793"/>
      <c r="AHP793"/>
      <c r="AHQ793"/>
      <c r="AHR793"/>
      <c r="AHS793"/>
      <c r="AHT793"/>
      <c r="AHU793"/>
      <c r="AHV793"/>
      <c r="AHW793"/>
      <c r="AHX793"/>
      <c r="AHY793"/>
      <c r="AHZ793"/>
      <c r="AIA793"/>
      <c r="AIB793"/>
      <c r="AIC793"/>
      <c r="AID793"/>
      <c r="AIE793"/>
      <c r="AIF793"/>
      <c r="AIG793"/>
      <c r="AIH793"/>
      <c r="AII793"/>
      <c r="AIJ793"/>
      <c r="AIK793"/>
      <c r="AIL793"/>
      <c r="AIM793"/>
      <c r="AIN793"/>
      <c r="AIO793"/>
      <c r="AIP793"/>
      <c r="AIQ793"/>
      <c r="AIR793"/>
      <c r="AIS793"/>
      <c r="AIT793"/>
      <c r="AIU793"/>
      <c r="AIV793"/>
      <c r="AIW793"/>
      <c r="AIX793"/>
      <c r="AIY793"/>
      <c r="AIZ793"/>
      <c r="AJA793"/>
      <c r="AJB793"/>
      <c r="AJC793"/>
      <c r="AJD793"/>
      <c r="AJE793"/>
      <c r="AJF793"/>
      <c r="AJG793"/>
      <c r="AJH793"/>
      <c r="AJI793"/>
      <c r="AJJ793"/>
      <c r="AJK793"/>
      <c r="AJL793"/>
      <c r="AJM793"/>
      <c r="AJN793"/>
      <c r="AJO793"/>
      <c r="AJP793"/>
      <c r="AJQ793"/>
      <c r="AJR793"/>
      <c r="AJS793"/>
      <c r="AJT793"/>
      <c r="AJU793"/>
      <c r="AJV793"/>
      <c r="AJW793"/>
      <c r="AJX793"/>
      <c r="AJY793"/>
      <c r="AJZ793"/>
      <c r="AKA793"/>
      <c r="AKB793"/>
      <c r="AKC793"/>
      <c r="AKD793"/>
      <c r="AKE793"/>
      <c r="AKF793"/>
      <c r="AKG793"/>
      <c r="AKH793"/>
      <c r="AKI793"/>
      <c r="AKJ793"/>
      <c r="AKK793"/>
      <c r="AKL793"/>
      <c r="AKM793"/>
      <c r="AKN793"/>
      <c r="AKO793"/>
      <c r="AKP793"/>
      <c r="AKQ793"/>
      <c r="AKR793"/>
      <c r="AKS793"/>
      <c r="AKT793"/>
      <c r="AKU793"/>
      <c r="AKV793"/>
      <c r="AKW793"/>
      <c r="AKX793"/>
      <c r="AKY793"/>
      <c r="AKZ793"/>
      <c r="ALA793"/>
      <c r="ALB793"/>
      <c r="ALC793"/>
      <c r="ALD793"/>
      <c r="ALE793"/>
      <c r="ALF793"/>
      <c r="ALG793"/>
      <c r="ALH793"/>
      <c r="ALI793"/>
      <c r="ALJ793"/>
      <c r="ALK793"/>
      <c r="ALL793"/>
      <c r="ALM793"/>
      <c r="ALN793"/>
      <c r="ALO793"/>
      <c r="ALP793"/>
      <c r="ALQ793"/>
      <c r="ALR793"/>
      <c r="ALS793"/>
      <c r="ALT793"/>
      <c r="ALU793"/>
      <c r="ALV793"/>
      <c r="ALW793"/>
      <c r="ALX793"/>
      <c r="ALY793"/>
      <c r="ALZ793"/>
      <c r="AMA793"/>
      <c r="AMB793"/>
      <c r="AMC793"/>
      <c r="AMD793"/>
      <c r="AME793"/>
      <c r="AMF793"/>
      <c r="AMG793"/>
      <c r="AMH793"/>
      <c r="AMI793"/>
      <c r="AMJ793"/>
    </row>
    <row r="794" spans="1:1024" ht="20" customHeight="1" x14ac:dyDescent="0.2">
      <c r="A794"/>
      <c r="B794"/>
      <c r="C794"/>
      <c r="D794"/>
      <c r="E794" s="2"/>
      <c r="F794" s="2"/>
      <c r="G794" s="271"/>
      <c r="H794" s="240"/>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c r="IW794"/>
      <c r="IX794"/>
      <c r="IY794"/>
      <c r="IZ794"/>
      <c r="JA794"/>
      <c r="JB794"/>
      <c r="JC794"/>
      <c r="JD794"/>
      <c r="JE794"/>
      <c r="JF794"/>
      <c r="JG794"/>
      <c r="JH794"/>
      <c r="JI794"/>
      <c r="JJ794"/>
      <c r="JK794"/>
      <c r="JL794"/>
      <c r="JM794"/>
      <c r="JN794"/>
      <c r="JO794"/>
      <c r="JP794"/>
      <c r="JQ794"/>
      <c r="JR794"/>
      <c r="JS794"/>
      <c r="JT794"/>
      <c r="JU794"/>
      <c r="JV794"/>
      <c r="JW794"/>
      <c r="JX794"/>
      <c r="JY794"/>
      <c r="JZ794"/>
      <c r="KA794"/>
      <c r="KB794"/>
      <c r="KC794"/>
      <c r="KD794"/>
      <c r="KE794"/>
      <c r="KF794"/>
      <c r="KG794"/>
      <c r="KH794"/>
      <c r="KI794"/>
      <c r="KJ794"/>
      <c r="KK794"/>
      <c r="KL794"/>
      <c r="KM794"/>
      <c r="KN794"/>
      <c r="KO794"/>
      <c r="KP794"/>
      <c r="KQ794"/>
      <c r="KR794"/>
      <c r="KS794"/>
      <c r="KT794"/>
      <c r="KU794"/>
      <c r="KV794"/>
      <c r="KW794"/>
      <c r="KX794"/>
      <c r="KY794"/>
      <c r="KZ794"/>
      <c r="LA794"/>
      <c r="LB794"/>
      <c r="LC794"/>
      <c r="LD794"/>
      <c r="LE794"/>
      <c r="LF794"/>
      <c r="LG794"/>
      <c r="LH794"/>
      <c r="LI794"/>
      <c r="LJ794"/>
      <c r="LK794"/>
      <c r="LL794"/>
      <c r="LM794"/>
      <c r="LN794"/>
      <c r="LO794"/>
      <c r="LP794"/>
      <c r="LQ794"/>
      <c r="LR794"/>
      <c r="LS794"/>
      <c r="LT794"/>
      <c r="LU794"/>
      <c r="LV794"/>
      <c r="LW794"/>
      <c r="LX794"/>
      <c r="LY794"/>
      <c r="LZ794"/>
      <c r="MA794"/>
      <c r="MB794"/>
      <c r="MC794"/>
      <c r="MD794"/>
      <c r="ME794"/>
      <c r="MF794"/>
      <c r="MG794"/>
      <c r="MH794"/>
      <c r="MI794"/>
      <c r="MJ794"/>
      <c r="MK794"/>
      <c r="ML794"/>
      <c r="MM794"/>
      <c r="MN794"/>
      <c r="MO794"/>
      <c r="MP794"/>
      <c r="MQ794"/>
      <c r="MR794"/>
      <c r="MS794"/>
      <c r="MT794"/>
      <c r="MU794"/>
      <c r="MV794"/>
      <c r="MW794"/>
      <c r="MX794"/>
      <c r="MY794"/>
      <c r="MZ794"/>
      <c r="NA794"/>
      <c r="NB794"/>
      <c r="NC794"/>
      <c r="ND794"/>
      <c r="NE794"/>
      <c r="NF794"/>
      <c r="NG794"/>
      <c r="NH794"/>
      <c r="NI794"/>
      <c r="NJ794"/>
      <c r="NK794"/>
      <c r="NL794"/>
      <c r="NM794"/>
      <c r="NN794"/>
      <c r="NO794"/>
      <c r="NP794"/>
      <c r="NQ794"/>
      <c r="NR794"/>
      <c r="NS794"/>
      <c r="NT794"/>
      <c r="NU794"/>
      <c r="NV794"/>
      <c r="NW794"/>
      <c r="NX794"/>
      <c r="NY794"/>
      <c r="NZ794"/>
      <c r="OA794"/>
      <c r="OB794"/>
      <c r="OC794"/>
      <c r="OD794"/>
      <c r="OE794"/>
      <c r="OF794"/>
      <c r="OG794"/>
      <c r="OH794"/>
      <c r="OI794"/>
      <c r="OJ794"/>
      <c r="OK794"/>
      <c r="OL794"/>
      <c r="OM794"/>
      <c r="ON794"/>
      <c r="OO794"/>
      <c r="OP794"/>
      <c r="OQ794"/>
      <c r="OR794"/>
      <c r="OS794"/>
      <c r="OT794"/>
      <c r="OU794"/>
      <c r="OV794"/>
      <c r="OW794"/>
      <c r="OX794"/>
      <c r="OY794"/>
      <c r="OZ794"/>
      <c r="PA794"/>
      <c r="PB794"/>
      <c r="PC794"/>
      <c r="PD794"/>
      <c r="PE794"/>
      <c r="PF794"/>
      <c r="PG794"/>
      <c r="PH794"/>
      <c r="PI794"/>
      <c r="PJ794"/>
      <c r="PK794"/>
      <c r="PL794"/>
      <c r="PM794"/>
      <c r="PN794"/>
      <c r="PO794"/>
      <c r="PP794"/>
      <c r="PQ794"/>
      <c r="PR794"/>
      <c r="PS794"/>
      <c r="PT794"/>
      <c r="PU794"/>
      <c r="PV794"/>
      <c r="PW794"/>
      <c r="PX794"/>
      <c r="PY794"/>
      <c r="PZ794"/>
      <c r="QA794"/>
      <c r="QB794"/>
      <c r="QC794"/>
      <c r="QD794"/>
      <c r="QE794"/>
      <c r="QF794"/>
      <c r="QG794"/>
      <c r="QH794"/>
      <c r="QI794"/>
      <c r="QJ794"/>
      <c r="QK794"/>
      <c r="QL794"/>
      <c r="QM794"/>
      <c r="QN794"/>
      <c r="QO794"/>
      <c r="QP794"/>
      <c r="QQ794"/>
      <c r="QR794"/>
      <c r="QS794"/>
      <c r="QT794"/>
      <c r="QU794"/>
      <c r="QV794"/>
      <c r="QW794"/>
      <c r="QX794"/>
      <c r="QY794"/>
      <c r="QZ794"/>
      <c r="RA794"/>
      <c r="RB794"/>
      <c r="RC794"/>
      <c r="RD794"/>
      <c r="RE794"/>
      <c r="RF794"/>
      <c r="RG794"/>
      <c r="RH794"/>
      <c r="RI794"/>
      <c r="RJ794"/>
      <c r="RK794"/>
      <c r="RL794"/>
      <c r="RM794"/>
      <c r="RN794"/>
      <c r="RO794"/>
      <c r="RP794"/>
      <c r="RQ794"/>
      <c r="RR794"/>
      <c r="RS794"/>
      <c r="RT794"/>
      <c r="RU794"/>
      <c r="RV794"/>
      <c r="RW794"/>
      <c r="RX794"/>
      <c r="RY794"/>
      <c r="RZ794"/>
      <c r="SA794"/>
      <c r="SB794"/>
      <c r="SC794"/>
      <c r="SD794"/>
      <c r="SE794"/>
      <c r="SF794"/>
      <c r="SG794"/>
      <c r="SH794"/>
      <c r="SI794"/>
      <c r="SJ794"/>
      <c r="SK794"/>
      <c r="SL794"/>
      <c r="SM794"/>
      <c r="SN794"/>
      <c r="SO794"/>
      <c r="SP794"/>
      <c r="SQ794"/>
      <c r="SR794"/>
      <c r="SS794"/>
      <c r="ST794"/>
      <c r="SU794"/>
      <c r="SV794"/>
      <c r="SW794"/>
      <c r="SX794"/>
      <c r="SY794"/>
      <c r="SZ794"/>
      <c r="TA794"/>
      <c r="TB794"/>
      <c r="TC794"/>
      <c r="TD794"/>
      <c r="TE794"/>
      <c r="TF794"/>
      <c r="TG794"/>
      <c r="TH794"/>
      <c r="TI794"/>
      <c r="TJ794"/>
      <c r="TK794"/>
      <c r="TL794"/>
      <c r="TM794"/>
      <c r="TN794"/>
      <c r="TO794"/>
      <c r="TP794"/>
      <c r="TQ794"/>
      <c r="TR794"/>
      <c r="TS794"/>
      <c r="TT794"/>
      <c r="TU794"/>
      <c r="TV794"/>
      <c r="TW794"/>
      <c r="TX794"/>
      <c r="TY794"/>
      <c r="TZ794"/>
      <c r="UA794"/>
      <c r="UB794"/>
      <c r="UC794"/>
      <c r="UD794"/>
      <c r="UE794"/>
      <c r="UF794"/>
      <c r="UG794"/>
      <c r="UH794"/>
      <c r="UI794"/>
      <c r="UJ794"/>
      <c r="UK794"/>
      <c r="UL794"/>
      <c r="UM794"/>
      <c r="UN794"/>
      <c r="UO794"/>
      <c r="UP794"/>
      <c r="UQ794"/>
      <c r="UR794"/>
      <c r="US794"/>
      <c r="UT794"/>
      <c r="UU794"/>
      <c r="UV794"/>
      <c r="UW794"/>
      <c r="UX794"/>
      <c r="UY794"/>
      <c r="UZ794"/>
      <c r="VA794"/>
      <c r="VB794"/>
      <c r="VC794"/>
      <c r="VD794"/>
      <c r="VE794"/>
      <c r="VF794"/>
      <c r="VG794"/>
      <c r="VH794"/>
      <c r="VI794"/>
      <c r="VJ794"/>
      <c r="VK794"/>
      <c r="VL794"/>
      <c r="VM794"/>
      <c r="VN794"/>
      <c r="VO794"/>
      <c r="VP794"/>
      <c r="VQ794"/>
      <c r="VR794"/>
      <c r="VS794"/>
      <c r="VT794"/>
      <c r="VU794"/>
      <c r="VV794"/>
      <c r="VW794"/>
      <c r="VX794"/>
      <c r="VY794"/>
      <c r="VZ794"/>
      <c r="WA794"/>
      <c r="WB794"/>
      <c r="WC794"/>
      <c r="WD794"/>
      <c r="WE794"/>
      <c r="WF794"/>
      <c r="WG794"/>
      <c r="WH794"/>
      <c r="WI794"/>
      <c r="WJ794"/>
      <c r="WK794"/>
      <c r="WL794"/>
      <c r="WM794"/>
      <c r="WN794"/>
      <c r="WO794"/>
      <c r="WP794"/>
      <c r="WQ794"/>
      <c r="WR794"/>
      <c r="WS794"/>
      <c r="WT794"/>
      <c r="WU794"/>
      <c r="WV794"/>
      <c r="WW794"/>
      <c r="WX794"/>
      <c r="WY794"/>
      <c r="WZ794"/>
      <c r="XA794"/>
      <c r="XB794"/>
      <c r="XC794"/>
      <c r="XD794"/>
      <c r="XE794"/>
      <c r="XF794"/>
      <c r="XG794"/>
      <c r="XH794"/>
      <c r="XI794"/>
      <c r="XJ794"/>
      <c r="XK794"/>
      <c r="XL794"/>
      <c r="XM794"/>
      <c r="XN794"/>
      <c r="XO794"/>
      <c r="XP794"/>
      <c r="XQ794"/>
      <c r="XR794"/>
      <c r="XS794"/>
      <c r="XT794"/>
      <c r="XU794"/>
      <c r="XV794"/>
      <c r="XW794"/>
      <c r="XX794"/>
      <c r="XY794"/>
      <c r="XZ794"/>
      <c r="YA794"/>
      <c r="YB794"/>
      <c r="YC794"/>
      <c r="YD794"/>
      <c r="YE794"/>
      <c r="YF794"/>
      <c r="YG794"/>
      <c r="YH794"/>
      <c r="YI794"/>
      <c r="YJ794"/>
      <c r="YK794"/>
      <c r="YL794"/>
      <c r="YM794"/>
      <c r="YN794"/>
      <c r="YO794"/>
      <c r="YP794"/>
      <c r="YQ794"/>
      <c r="YR794"/>
      <c r="YS794"/>
      <c r="YT794"/>
      <c r="YU794"/>
      <c r="YV794"/>
      <c r="YW794"/>
      <c r="YX794"/>
      <c r="YY794"/>
      <c r="YZ794"/>
      <c r="ZA794"/>
      <c r="ZB794"/>
      <c r="ZC794"/>
      <c r="ZD794"/>
      <c r="ZE794"/>
      <c r="ZF794"/>
      <c r="ZG794"/>
      <c r="ZH794"/>
      <c r="ZI794"/>
      <c r="ZJ794"/>
      <c r="ZK794"/>
      <c r="ZL794"/>
      <c r="ZM794"/>
      <c r="ZN794"/>
      <c r="ZO794"/>
      <c r="ZP794"/>
      <c r="ZQ794"/>
      <c r="ZR794"/>
      <c r="ZS794"/>
      <c r="ZT794"/>
      <c r="ZU794"/>
      <c r="ZV794"/>
      <c r="ZW794"/>
      <c r="ZX794"/>
      <c r="ZY794"/>
      <c r="ZZ794"/>
      <c r="AAA794"/>
      <c r="AAB794"/>
      <c r="AAC794"/>
      <c r="AAD794"/>
      <c r="AAE794"/>
      <c r="AAF794"/>
      <c r="AAG794"/>
      <c r="AAH794"/>
      <c r="AAI794"/>
      <c r="AAJ794"/>
      <c r="AAK794"/>
      <c r="AAL794"/>
      <c r="AAM794"/>
      <c r="AAN794"/>
      <c r="AAO794"/>
      <c r="AAP794"/>
      <c r="AAQ794"/>
      <c r="AAR794"/>
      <c r="AAS794"/>
      <c r="AAT794"/>
      <c r="AAU794"/>
      <c r="AAV794"/>
      <c r="AAW794"/>
      <c r="AAX794"/>
      <c r="AAY794"/>
      <c r="AAZ794"/>
      <c r="ABA794"/>
      <c r="ABB794"/>
      <c r="ABC794"/>
      <c r="ABD794"/>
      <c r="ABE794"/>
      <c r="ABF794"/>
      <c r="ABG794"/>
      <c r="ABH794"/>
      <c r="ABI794"/>
      <c r="ABJ794"/>
      <c r="ABK794"/>
      <c r="ABL794"/>
      <c r="ABM794"/>
      <c r="ABN794"/>
      <c r="ABO794"/>
      <c r="ABP794"/>
      <c r="ABQ794"/>
      <c r="ABR794"/>
      <c r="ABS794"/>
      <c r="ABT794"/>
      <c r="ABU794"/>
      <c r="ABV794"/>
      <c r="ABW794"/>
      <c r="ABX794"/>
      <c r="ABY794"/>
      <c r="ABZ794"/>
      <c r="ACA794"/>
      <c r="ACB794"/>
      <c r="ACC794"/>
      <c r="ACD794"/>
      <c r="ACE794"/>
      <c r="ACF794"/>
      <c r="ACG794"/>
      <c r="ACH794"/>
      <c r="ACI794"/>
      <c r="ACJ794"/>
      <c r="ACK794"/>
      <c r="ACL794"/>
      <c r="ACM794"/>
      <c r="ACN794"/>
      <c r="ACO794"/>
      <c r="ACP794"/>
      <c r="ACQ794"/>
      <c r="ACR794"/>
      <c r="ACS794"/>
      <c r="ACT794"/>
      <c r="ACU794"/>
      <c r="ACV794"/>
      <c r="ACW794"/>
      <c r="ACX794"/>
      <c r="ACY794"/>
      <c r="ACZ794"/>
      <c r="ADA794"/>
      <c r="ADB794"/>
      <c r="ADC794"/>
      <c r="ADD794"/>
      <c r="ADE794"/>
      <c r="ADF794"/>
      <c r="ADG794"/>
      <c r="ADH794"/>
      <c r="ADI794"/>
      <c r="ADJ794"/>
      <c r="ADK794"/>
      <c r="ADL794"/>
      <c r="ADM794"/>
      <c r="ADN794"/>
      <c r="ADO794"/>
      <c r="ADP794"/>
      <c r="ADQ794"/>
      <c r="ADR794"/>
      <c r="ADS794"/>
      <c r="ADT794"/>
      <c r="ADU794"/>
      <c r="ADV794"/>
      <c r="ADW794"/>
      <c r="ADX794"/>
      <c r="ADY794"/>
      <c r="ADZ794"/>
      <c r="AEA794"/>
      <c r="AEB794"/>
      <c r="AEC794"/>
      <c r="AED794"/>
      <c r="AEE794"/>
      <c r="AEF794"/>
      <c r="AEG794"/>
      <c r="AEH794"/>
      <c r="AEI794"/>
      <c r="AEJ794"/>
      <c r="AEK794"/>
      <c r="AEL794"/>
      <c r="AEM794"/>
      <c r="AEN794"/>
      <c r="AEO794"/>
      <c r="AEP794"/>
      <c r="AEQ794"/>
      <c r="AER794"/>
      <c r="AES794"/>
      <c r="AET794"/>
      <c r="AEU794"/>
      <c r="AEV794"/>
      <c r="AEW794"/>
      <c r="AEX794"/>
      <c r="AEY794"/>
      <c r="AEZ794"/>
      <c r="AFA794"/>
      <c r="AFB794"/>
      <c r="AFC794"/>
      <c r="AFD794"/>
      <c r="AFE794"/>
      <c r="AFF794"/>
      <c r="AFG794"/>
      <c r="AFH794"/>
      <c r="AFI794"/>
      <c r="AFJ794"/>
      <c r="AFK794"/>
      <c r="AFL794"/>
      <c r="AFM794"/>
      <c r="AFN794"/>
      <c r="AFO794"/>
      <c r="AFP794"/>
      <c r="AFQ794"/>
      <c r="AFR794"/>
      <c r="AFS794"/>
      <c r="AFT794"/>
      <c r="AFU794"/>
      <c r="AFV794"/>
      <c r="AFW794"/>
      <c r="AFX794"/>
      <c r="AFY794"/>
      <c r="AFZ794"/>
      <c r="AGA794"/>
      <c r="AGB794"/>
      <c r="AGC794"/>
      <c r="AGD794"/>
      <c r="AGE794"/>
      <c r="AGF794"/>
      <c r="AGG794"/>
      <c r="AGH794"/>
      <c r="AGI794"/>
      <c r="AGJ794"/>
      <c r="AGK794"/>
      <c r="AGL794"/>
      <c r="AGM794"/>
      <c r="AGN794"/>
      <c r="AGO794"/>
      <c r="AGP794"/>
      <c r="AGQ794"/>
      <c r="AGR794"/>
      <c r="AGS794"/>
      <c r="AGT794"/>
      <c r="AGU794"/>
      <c r="AGV794"/>
      <c r="AGW794"/>
      <c r="AGX794"/>
      <c r="AGY794"/>
      <c r="AGZ794"/>
      <c r="AHA794"/>
      <c r="AHB794"/>
      <c r="AHC794"/>
      <c r="AHD794"/>
      <c r="AHE794"/>
      <c r="AHF794"/>
      <c r="AHG794"/>
      <c r="AHH794"/>
      <c r="AHI794"/>
      <c r="AHJ794"/>
      <c r="AHK794"/>
      <c r="AHL794"/>
      <c r="AHM794"/>
      <c r="AHN794"/>
      <c r="AHO794"/>
      <c r="AHP794"/>
      <c r="AHQ794"/>
      <c r="AHR794"/>
      <c r="AHS794"/>
      <c r="AHT794"/>
      <c r="AHU794"/>
      <c r="AHV794"/>
      <c r="AHW794"/>
      <c r="AHX794"/>
      <c r="AHY794"/>
      <c r="AHZ794"/>
      <c r="AIA794"/>
      <c r="AIB794"/>
      <c r="AIC794"/>
      <c r="AID794"/>
      <c r="AIE794"/>
      <c r="AIF794"/>
      <c r="AIG794"/>
      <c r="AIH794"/>
      <c r="AII794"/>
      <c r="AIJ794"/>
      <c r="AIK794"/>
      <c r="AIL794"/>
      <c r="AIM794"/>
      <c r="AIN794"/>
      <c r="AIO794"/>
      <c r="AIP794"/>
      <c r="AIQ794"/>
      <c r="AIR794"/>
      <c r="AIS794"/>
      <c r="AIT794"/>
      <c r="AIU794"/>
      <c r="AIV794"/>
      <c r="AIW794"/>
      <c r="AIX794"/>
      <c r="AIY794"/>
      <c r="AIZ794"/>
      <c r="AJA794"/>
      <c r="AJB794"/>
      <c r="AJC794"/>
      <c r="AJD794"/>
      <c r="AJE794"/>
      <c r="AJF794"/>
      <c r="AJG794"/>
      <c r="AJH794"/>
      <c r="AJI794"/>
      <c r="AJJ794"/>
      <c r="AJK794"/>
      <c r="AJL794"/>
      <c r="AJM794"/>
      <c r="AJN794"/>
      <c r="AJO794"/>
      <c r="AJP794"/>
      <c r="AJQ794"/>
      <c r="AJR794"/>
      <c r="AJS794"/>
      <c r="AJT794"/>
      <c r="AJU794"/>
      <c r="AJV794"/>
      <c r="AJW794"/>
      <c r="AJX794"/>
      <c r="AJY794"/>
      <c r="AJZ794"/>
      <c r="AKA794"/>
      <c r="AKB794"/>
      <c r="AKC794"/>
      <c r="AKD794"/>
      <c r="AKE794"/>
      <c r="AKF794"/>
      <c r="AKG794"/>
      <c r="AKH794"/>
      <c r="AKI794"/>
      <c r="AKJ794"/>
      <c r="AKK794"/>
      <c r="AKL794"/>
      <c r="AKM794"/>
      <c r="AKN794"/>
      <c r="AKO794"/>
      <c r="AKP794"/>
      <c r="AKQ794"/>
      <c r="AKR794"/>
      <c r="AKS794"/>
      <c r="AKT794"/>
      <c r="AKU794"/>
      <c r="AKV794"/>
      <c r="AKW794"/>
      <c r="AKX794"/>
      <c r="AKY794"/>
      <c r="AKZ794"/>
      <c r="ALA794"/>
      <c r="ALB794"/>
      <c r="ALC794"/>
      <c r="ALD794"/>
      <c r="ALE794"/>
      <c r="ALF794"/>
      <c r="ALG794"/>
      <c r="ALH794"/>
      <c r="ALI794"/>
      <c r="ALJ794"/>
      <c r="ALK794"/>
      <c r="ALL794"/>
      <c r="ALM794"/>
      <c r="ALN794"/>
      <c r="ALO794"/>
      <c r="ALP794"/>
      <c r="ALQ794"/>
      <c r="ALR794"/>
      <c r="ALS794"/>
      <c r="ALT794"/>
      <c r="ALU794"/>
      <c r="ALV794"/>
      <c r="ALW794"/>
      <c r="ALX794"/>
      <c r="ALY794"/>
      <c r="ALZ794"/>
      <c r="AMA794"/>
      <c r="AMB794"/>
      <c r="AMC794"/>
      <c r="AMD794"/>
      <c r="AME794"/>
      <c r="AMF794"/>
      <c r="AMG794"/>
      <c r="AMH794"/>
      <c r="AMI794"/>
      <c r="AMJ794"/>
    </row>
    <row r="795" spans="1:1024" ht="20" customHeight="1" x14ac:dyDescent="0.2">
      <c r="A795"/>
      <c r="B795"/>
      <c r="C795"/>
      <c r="D795"/>
      <c r="E795" s="2"/>
      <c r="F795" s="2"/>
      <c r="G795" s="271"/>
      <c r="H795" s="240"/>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c r="IW795"/>
      <c r="IX795"/>
      <c r="IY795"/>
      <c r="IZ795"/>
      <c r="JA795"/>
      <c r="JB795"/>
      <c r="JC795"/>
      <c r="JD795"/>
      <c r="JE795"/>
      <c r="JF795"/>
      <c r="JG795"/>
      <c r="JH795"/>
      <c r="JI795"/>
      <c r="JJ795"/>
      <c r="JK795"/>
      <c r="JL795"/>
      <c r="JM795"/>
      <c r="JN795"/>
      <c r="JO795"/>
      <c r="JP795"/>
      <c r="JQ795"/>
      <c r="JR795"/>
      <c r="JS795"/>
      <c r="JT795"/>
      <c r="JU795"/>
      <c r="JV795"/>
      <c r="JW795"/>
      <c r="JX795"/>
      <c r="JY795"/>
      <c r="JZ795"/>
      <c r="KA795"/>
      <c r="KB795"/>
      <c r="KC795"/>
      <c r="KD795"/>
      <c r="KE795"/>
      <c r="KF795"/>
      <c r="KG795"/>
      <c r="KH795"/>
      <c r="KI795"/>
      <c r="KJ795"/>
      <c r="KK795"/>
      <c r="KL795"/>
      <c r="KM795"/>
      <c r="KN795"/>
      <c r="KO795"/>
      <c r="KP795"/>
      <c r="KQ795"/>
      <c r="KR795"/>
      <c r="KS795"/>
      <c r="KT795"/>
      <c r="KU795"/>
      <c r="KV795"/>
      <c r="KW795"/>
      <c r="KX795"/>
      <c r="KY795"/>
      <c r="KZ795"/>
      <c r="LA795"/>
      <c r="LB795"/>
      <c r="LC795"/>
      <c r="LD795"/>
      <c r="LE795"/>
      <c r="LF795"/>
      <c r="LG795"/>
      <c r="LH795"/>
      <c r="LI795"/>
      <c r="LJ795"/>
      <c r="LK795"/>
      <c r="LL795"/>
      <c r="LM795"/>
      <c r="LN795"/>
      <c r="LO795"/>
      <c r="LP795"/>
      <c r="LQ795"/>
      <c r="LR795"/>
      <c r="LS795"/>
      <c r="LT795"/>
      <c r="LU795"/>
      <c r="LV795"/>
      <c r="LW795"/>
      <c r="LX795"/>
      <c r="LY795"/>
      <c r="LZ795"/>
      <c r="MA795"/>
      <c r="MB795"/>
      <c r="MC795"/>
      <c r="MD795"/>
      <c r="ME795"/>
      <c r="MF795"/>
      <c r="MG795"/>
      <c r="MH795"/>
      <c r="MI795"/>
      <c r="MJ795"/>
      <c r="MK795"/>
      <c r="ML795"/>
      <c r="MM795"/>
      <c r="MN795"/>
      <c r="MO795"/>
      <c r="MP795"/>
      <c r="MQ795"/>
      <c r="MR795"/>
      <c r="MS795"/>
      <c r="MT795"/>
      <c r="MU795"/>
      <c r="MV795"/>
      <c r="MW795"/>
      <c r="MX795"/>
      <c r="MY795"/>
      <c r="MZ795"/>
      <c r="NA795"/>
      <c r="NB795"/>
      <c r="NC795"/>
      <c r="ND795"/>
      <c r="NE795"/>
      <c r="NF795"/>
      <c r="NG795"/>
      <c r="NH795"/>
      <c r="NI795"/>
      <c r="NJ795"/>
      <c r="NK795"/>
      <c r="NL795"/>
      <c r="NM795"/>
      <c r="NN795"/>
      <c r="NO795"/>
      <c r="NP795"/>
      <c r="NQ795"/>
      <c r="NR795"/>
      <c r="NS795"/>
      <c r="NT795"/>
      <c r="NU795"/>
      <c r="NV795"/>
      <c r="NW795"/>
      <c r="NX795"/>
      <c r="NY795"/>
      <c r="NZ795"/>
      <c r="OA795"/>
      <c r="OB795"/>
      <c r="OC795"/>
      <c r="OD795"/>
      <c r="OE795"/>
      <c r="OF795"/>
      <c r="OG795"/>
      <c r="OH795"/>
      <c r="OI795"/>
      <c r="OJ795"/>
      <c r="OK795"/>
      <c r="OL795"/>
      <c r="OM795"/>
      <c r="ON795"/>
      <c r="OO795"/>
      <c r="OP795"/>
      <c r="OQ795"/>
      <c r="OR795"/>
      <c r="OS795"/>
      <c r="OT795"/>
      <c r="OU795"/>
      <c r="OV795"/>
      <c r="OW795"/>
      <c r="OX795"/>
      <c r="OY795"/>
      <c r="OZ795"/>
      <c r="PA795"/>
      <c r="PB795"/>
      <c r="PC795"/>
      <c r="PD795"/>
      <c r="PE795"/>
      <c r="PF795"/>
      <c r="PG795"/>
      <c r="PH795"/>
      <c r="PI795"/>
      <c r="PJ795"/>
      <c r="PK795"/>
      <c r="PL795"/>
      <c r="PM795"/>
      <c r="PN795"/>
      <c r="PO795"/>
      <c r="PP795"/>
      <c r="PQ795"/>
      <c r="PR795"/>
      <c r="PS795"/>
      <c r="PT795"/>
      <c r="PU795"/>
      <c r="PV795"/>
      <c r="PW795"/>
      <c r="PX795"/>
      <c r="PY795"/>
      <c r="PZ795"/>
      <c r="QA795"/>
      <c r="QB795"/>
      <c r="QC795"/>
      <c r="QD795"/>
      <c r="QE795"/>
      <c r="QF795"/>
      <c r="QG795"/>
      <c r="QH795"/>
      <c r="QI795"/>
      <c r="QJ795"/>
      <c r="QK795"/>
      <c r="QL795"/>
      <c r="QM795"/>
      <c r="QN795"/>
      <c r="QO795"/>
      <c r="QP795"/>
      <c r="QQ795"/>
      <c r="QR795"/>
      <c r="QS795"/>
      <c r="QT795"/>
      <c r="QU795"/>
      <c r="QV795"/>
      <c r="QW795"/>
      <c r="QX795"/>
      <c r="QY795"/>
      <c r="QZ795"/>
      <c r="RA795"/>
      <c r="RB795"/>
      <c r="RC795"/>
      <c r="RD795"/>
      <c r="RE795"/>
      <c r="RF795"/>
      <c r="RG795"/>
      <c r="RH795"/>
      <c r="RI795"/>
      <c r="RJ795"/>
      <c r="RK795"/>
      <c r="RL795"/>
      <c r="RM795"/>
      <c r="RN795"/>
      <c r="RO795"/>
      <c r="RP795"/>
      <c r="RQ795"/>
      <c r="RR795"/>
      <c r="RS795"/>
      <c r="RT795"/>
      <c r="RU795"/>
      <c r="RV795"/>
      <c r="RW795"/>
      <c r="RX795"/>
      <c r="RY795"/>
      <c r="RZ795"/>
      <c r="SA795"/>
      <c r="SB795"/>
      <c r="SC795"/>
      <c r="SD795"/>
      <c r="SE795"/>
      <c r="SF795"/>
      <c r="SG795"/>
      <c r="SH795"/>
      <c r="SI795"/>
      <c r="SJ795"/>
      <c r="SK795"/>
      <c r="SL795"/>
      <c r="SM795"/>
      <c r="SN795"/>
      <c r="SO795"/>
      <c r="SP795"/>
      <c r="SQ795"/>
      <c r="SR795"/>
      <c r="SS795"/>
      <c r="ST795"/>
      <c r="SU795"/>
      <c r="SV795"/>
      <c r="SW795"/>
      <c r="SX795"/>
      <c r="SY795"/>
      <c r="SZ795"/>
      <c r="TA795"/>
      <c r="TB795"/>
      <c r="TC795"/>
      <c r="TD795"/>
      <c r="TE795"/>
      <c r="TF795"/>
      <c r="TG795"/>
      <c r="TH795"/>
      <c r="TI795"/>
      <c r="TJ795"/>
      <c r="TK795"/>
      <c r="TL795"/>
      <c r="TM795"/>
      <c r="TN795"/>
      <c r="TO795"/>
      <c r="TP795"/>
      <c r="TQ795"/>
      <c r="TR795"/>
      <c r="TS795"/>
      <c r="TT795"/>
      <c r="TU795"/>
      <c r="TV795"/>
      <c r="TW795"/>
      <c r="TX795"/>
      <c r="TY795"/>
      <c r="TZ795"/>
      <c r="UA795"/>
      <c r="UB795"/>
      <c r="UC795"/>
      <c r="UD795"/>
      <c r="UE795"/>
      <c r="UF795"/>
      <c r="UG795"/>
      <c r="UH795"/>
      <c r="UI795"/>
      <c r="UJ795"/>
      <c r="UK795"/>
      <c r="UL795"/>
      <c r="UM795"/>
      <c r="UN795"/>
      <c r="UO795"/>
      <c r="UP795"/>
      <c r="UQ795"/>
      <c r="UR795"/>
      <c r="US795"/>
      <c r="UT795"/>
      <c r="UU795"/>
      <c r="UV795"/>
      <c r="UW795"/>
      <c r="UX795"/>
      <c r="UY795"/>
      <c r="UZ795"/>
      <c r="VA795"/>
      <c r="VB795"/>
      <c r="VC795"/>
      <c r="VD795"/>
      <c r="VE795"/>
      <c r="VF795"/>
      <c r="VG795"/>
      <c r="VH795"/>
      <c r="VI795"/>
      <c r="VJ795"/>
      <c r="VK795"/>
      <c r="VL795"/>
      <c r="VM795"/>
      <c r="VN795"/>
      <c r="VO795"/>
      <c r="VP795"/>
      <c r="VQ795"/>
      <c r="VR795"/>
      <c r="VS795"/>
      <c r="VT795"/>
      <c r="VU795"/>
      <c r="VV795"/>
      <c r="VW795"/>
      <c r="VX795"/>
      <c r="VY795"/>
      <c r="VZ795"/>
      <c r="WA795"/>
      <c r="WB795"/>
      <c r="WC795"/>
      <c r="WD795"/>
      <c r="WE795"/>
      <c r="WF795"/>
      <c r="WG795"/>
      <c r="WH795"/>
      <c r="WI795"/>
      <c r="WJ795"/>
      <c r="WK795"/>
      <c r="WL795"/>
      <c r="WM795"/>
      <c r="WN795"/>
      <c r="WO795"/>
      <c r="WP795"/>
      <c r="WQ795"/>
      <c r="WR795"/>
      <c r="WS795"/>
      <c r="WT795"/>
      <c r="WU795"/>
      <c r="WV795"/>
      <c r="WW795"/>
      <c r="WX795"/>
      <c r="WY795"/>
      <c r="WZ795"/>
      <c r="XA795"/>
      <c r="XB795"/>
      <c r="XC795"/>
      <c r="XD795"/>
      <c r="XE795"/>
      <c r="XF795"/>
      <c r="XG795"/>
      <c r="XH795"/>
      <c r="XI795"/>
      <c r="XJ795"/>
      <c r="XK795"/>
      <c r="XL795"/>
      <c r="XM795"/>
      <c r="XN795"/>
      <c r="XO795"/>
      <c r="XP795"/>
      <c r="XQ795"/>
      <c r="XR795"/>
      <c r="XS795"/>
      <c r="XT795"/>
      <c r="XU795"/>
      <c r="XV795"/>
      <c r="XW795"/>
      <c r="XX795"/>
      <c r="XY795"/>
      <c r="XZ795"/>
      <c r="YA795"/>
      <c r="YB795"/>
      <c r="YC795"/>
      <c r="YD795"/>
      <c r="YE795"/>
      <c r="YF795"/>
      <c r="YG795"/>
      <c r="YH795"/>
      <c r="YI795"/>
      <c r="YJ795"/>
      <c r="YK795"/>
      <c r="YL795"/>
      <c r="YM795"/>
      <c r="YN795"/>
      <c r="YO795"/>
      <c r="YP795"/>
      <c r="YQ795"/>
      <c r="YR795"/>
      <c r="YS795"/>
      <c r="YT795"/>
      <c r="YU795"/>
      <c r="YV795"/>
      <c r="YW795"/>
      <c r="YX795"/>
      <c r="YY795"/>
      <c r="YZ795"/>
      <c r="ZA795"/>
      <c r="ZB795"/>
      <c r="ZC795"/>
      <c r="ZD795"/>
      <c r="ZE795"/>
      <c r="ZF795"/>
      <c r="ZG795"/>
      <c r="ZH795"/>
      <c r="ZI795"/>
      <c r="ZJ795"/>
      <c r="ZK795"/>
      <c r="ZL795"/>
      <c r="ZM795"/>
      <c r="ZN795"/>
      <c r="ZO795"/>
      <c r="ZP795"/>
      <c r="ZQ795"/>
      <c r="ZR795"/>
      <c r="ZS795"/>
      <c r="ZT795"/>
      <c r="ZU795"/>
      <c r="ZV795"/>
      <c r="ZW795"/>
      <c r="ZX795"/>
      <c r="ZY795"/>
      <c r="ZZ795"/>
      <c r="AAA795"/>
      <c r="AAB795"/>
      <c r="AAC795"/>
      <c r="AAD795"/>
      <c r="AAE795"/>
      <c r="AAF795"/>
      <c r="AAG795"/>
      <c r="AAH795"/>
      <c r="AAI795"/>
      <c r="AAJ795"/>
      <c r="AAK795"/>
      <c r="AAL795"/>
      <c r="AAM795"/>
      <c r="AAN795"/>
      <c r="AAO795"/>
      <c r="AAP795"/>
      <c r="AAQ795"/>
      <c r="AAR795"/>
      <c r="AAS795"/>
      <c r="AAT795"/>
      <c r="AAU795"/>
      <c r="AAV795"/>
      <c r="AAW795"/>
      <c r="AAX795"/>
      <c r="AAY795"/>
      <c r="AAZ795"/>
      <c r="ABA795"/>
      <c r="ABB795"/>
      <c r="ABC795"/>
      <c r="ABD795"/>
      <c r="ABE795"/>
      <c r="ABF795"/>
      <c r="ABG795"/>
      <c r="ABH795"/>
      <c r="ABI795"/>
      <c r="ABJ795"/>
      <c r="ABK795"/>
      <c r="ABL795"/>
      <c r="ABM795"/>
      <c r="ABN795"/>
      <c r="ABO795"/>
      <c r="ABP795"/>
      <c r="ABQ795"/>
      <c r="ABR795"/>
      <c r="ABS795"/>
      <c r="ABT795"/>
      <c r="ABU795"/>
      <c r="ABV795"/>
      <c r="ABW795"/>
      <c r="ABX795"/>
      <c r="ABY795"/>
      <c r="ABZ795"/>
      <c r="ACA795"/>
      <c r="ACB795"/>
      <c r="ACC795"/>
      <c r="ACD795"/>
      <c r="ACE795"/>
      <c r="ACF795"/>
      <c r="ACG795"/>
      <c r="ACH795"/>
      <c r="ACI795"/>
      <c r="ACJ795"/>
      <c r="ACK795"/>
      <c r="ACL795"/>
      <c r="ACM795"/>
      <c r="ACN795"/>
      <c r="ACO795"/>
      <c r="ACP795"/>
      <c r="ACQ795"/>
      <c r="ACR795"/>
      <c r="ACS795"/>
      <c r="ACT795"/>
      <c r="ACU795"/>
      <c r="ACV795"/>
      <c r="ACW795"/>
      <c r="ACX795"/>
      <c r="ACY795"/>
      <c r="ACZ795"/>
      <c r="ADA795"/>
      <c r="ADB795"/>
      <c r="ADC795"/>
      <c r="ADD795"/>
      <c r="ADE795"/>
      <c r="ADF795"/>
      <c r="ADG795"/>
      <c r="ADH795"/>
      <c r="ADI795"/>
      <c r="ADJ795"/>
      <c r="ADK795"/>
      <c r="ADL795"/>
      <c r="ADM795"/>
      <c r="ADN795"/>
      <c r="ADO795"/>
      <c r="ADP795"/>
      <c r="ADQ795"/>
      <c r="ADR795"/>
      <c r="ADS795"/>
      <c r="ADT795"/>
      <c r="ADU795"/>
      <c r="ADV795"/>
      <c r="ADW795"/>
      <c r="ADX795"/>
      <c r="ADY795"/>
      <c r="ADZ795"/>
      <c r="AEA795"/>
      <c r="AEB795"/>
      <c r="AEC795"/>
      <c r="AED795"/>
      <c r="AEE795"/>
      <c r="AEF795"/>
      <c r="AEG795"/>
      <c r="AEH795"/>
      <c r="AEI795"/>
      <c r="AEJ795"/>
      <c r="AEK795"/>
      <c r="AEL795"/>
      <c r="AEM795"/>
      <c r="AEN795"/>
      <c r="AEO795"/>
      <c r="AEP795"/>
      <c r="AEQ795"/>
      <c r="AER795"/>
      <c r="AES795"/>
      <c r="AET795"/>
      <c r="AEU795"/>
      <c r="AEV795"/>
      <c r="AEW795"/>
      <c r="AEX795"/>
      <c r="AEY795"/>
      <c r="AEZ795"/>
      <c r="AFA795"/>
      <c r="AFB795"/>
      <c r="AFC795"/>
      <c r="AFD795"/>
      <c r="AFE795"/>
      <c r="AFF795"/>
      <c r="AFG795"/>
      <c r="AFH795"/>
      <c r="AFI795"/>
      <c r="AFJ795"/>
      <c r="AFK795"/>
      <c r="AFL795"/>
      <c r="AFM795"/>
      <c r="AFN795"/>
      <c r="AFO795"/>
      <c r="AFP795"/>
      <c r="AFQ795"/>
      <c r="AFR795"/>
      <c r="AFS795"/>
      <c r="AFT795"/>
      <c r="AFU795"/>
      <c r="AFV795"/>
      <c r="AFW795"/>
      <c r="AFX795"/>
      <c r="AFY795"/>
      <c r="AFZ795"/>
      <c r="AGA795"/>
      <c r="AGB795"/>
      <c r="AGC795"/>
      <c r="AGD795"/>
      <c r="AGE795"/>
      <c r="AGF795"/>
      <c r="AGG795"/>
      <c r="AGH795"/>
      <c r="AGI795"/>
      <c r="AGJ795"/>
      <c r="AGK795"/>
      <c r="AGL795"/>
      <c r="AGM795"/>
      <c r="AGN795"/>
      <c r="AGO795"/>
      <c r="AGP795"/>
      <c r="AGQ795"/>
      <c r="AGR795"/>
      <c r="AGS795"/>
      <c r="AGT795"/>
      <c r="AGU795"/>
      <c r="AGV795"/>
      <c r="AGW795"/>
      <c r="AGX795"/>
      <c r="AGY795"/>
      <c r="AGZ795"/>
      <c r="AHA795"/>
      <c r="AHB795"/>
      <c r="AHC795"/>
      <c r="AHD795"/>
      <c r="AHE795"/>
      <c r="AHF795"/>
      <c r="AHG795"/>
      <c r="AHH795"/>
      <c r="AHI795"/>
      <c r="AHJ795"/>
      <c r="AHK795"/>
      <c r="AHL795"/>
      <c r="AHM795"/>
      <c r="AHN795"/>
      <c r="AHO795"/>
      <c r="AHP795"/>
      <c r="AHQ795"/>
      <c r="AHR795"/>
      <c r="AHS795"/>
      <c r="AHT795"/>
      <c r="AHU795"/>
      <c r="AHV795"/>
      <c r="AHW795"/>
      <c r="AHX795"/>
      <c r="AHY795"/>
      <c r="AHZ795"/>
      <c r="AIA795"/>
      <c r="AIB795"/>
      <c r="AIC795"/>
      <c r="AID795"/>
      <c r="AIE795"/>
      <c r="AIF795"/>
      <c r="AIG795"/>
      <c r="AIH795"/>
      <c r="AII795"/>
      <c r="AIJ795"/>
      <c r="AIK795"/>
      <c r="AIL795"/>
      <c r="AIM795"/>
      <c r="AIN795"/>
      <c r="AIO795"/>
      <c r="AIP795"/>
      <c r="AIQ795"/>
      <c r="AIR795"/>
      <c r="AIS795"/>
      <c r="AIT795"/>
      <c r="AIU795"/>
      <c r="AIV795"/>
      <c r="AIW795"/>
      <c r="AIX795"/>
      <c r="AIY795"/>
      <c r="AIZ795"/>
      <c r="AJA795"/>
      <c r="AJB795"/>
      <c r="AJC795"/>
      <c r="AJD795"/>
      <c r="AJE795"/>
      <c r="AJF795"/>
      <c r="AJG795"/>
      <c r="AJH795"/>
      <c r="AJI795"/>
      <c r="AJJ795"/>
      <c r="AJK795"/>
      <c r="AJL795"/>
      <c r="AJM795"/>
      <c r="AJN795"/>
      <c r="AJO795"/>
      <c r="AJP795"/>
      <c r="AJQ795"/>
      <c r="AJR795"/>
      <c r="AJS795"/>
      <c r="AJT795"/>
      <c r="AJU795"/>
      <c r="AJV795"/>
      <c r="AJW795"/>
      <c r="AJX795"/>
      <c r="AJY795"/>
      <c r="AJZ795"/>
      <c r="AKA795"/>
      <c r="AKB795"/>
      <c r="AKC795"/>
      <c r="AKD795"/>
      <c r="AKE795"/>
      <c r="AKF795"/>
      <c r="AKG795"/>
      <c r="AKH795"/>
      <c r="AKI795"/>
      <c r="AKJ795"/>
      <c r="AKK795"/>
      <c r="AKL795"/>
      <c r="AKM795"/>
      <c r="AKN795"/>
      <c r="AKO795"/>
      <c r="AKP795"/>
      <c r="AKQ795"/>
      <c r="AKR795"/>
      <c r="AKS795"/>
      <c r="AKT795"/>
      <c r="AKU795"/>
      <c r="AKV795"/>
      <c r="AKW795"/>
      <c r="AKX795"/>
      <c r="AKY795"/>
      <c r="AKZ795"/>
      <c r="ALA795"/>
      <c r="ALB795"/>
      <c r="ALC795"/>
      <c r="ALD795"/>
      <c r="ALE795"/>
      <c r="ALF795"/>
      <c r="ALG795"/>
      <c r="ALH795"/>
      <c r="ALI795"/>
      <c r="ALJ795"/>
      <c r="ALK795"/>
      <c r="ALL795"/>
      <c r="ALM795"/>
      <c r="ALN795"/>
      <c r="ALO795"/>
      <c r="ALP795"/>
      <c r="ALQ795"/>
      <c r="ALR795"/>
      <c r="ALS795"/>
      <c r="ALT795"/>
      <c r="ALU795"/>
      <c r="ALV795"/>
      <c r="ALW795"/>
      <c r="ALX795"/>
      <c r="ALY795"/>
      <c r="ALZ795"/>
      <c r="AMA795"/>
      <c r="AMB795"/>
      <c r="AMC795"/>
      <c r="AMD795"/>
      <c r="AME795"/>
      <c r="AMF795"/>
      <c r="AMG795"/>
      <c r="AMH795"/>
      <c r="AMI795"/>
      <c r="AMJ795"/>
    </row>
    <row r="796" spans="1:1024" ht="20" customHeight="1" x14ac:dyDescent="0.2">
      <c r="A796"/>
      <c r="B796"/>
      <c r="C796"/>
      <c r="D796"/>
      <c r="E796" s="2"/>
      <c r="F796" s="2"/>
      <c r="G796" s="271"/>
      <c r="H796" s="240"/>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c r="IW796"/>
      <c r="IX796"/>
      <c r="IY796"/>
      <c r="IZ796"/>
      <c r="JA796"/>
      <c r="JB796"/>
      <c r="JC796"/>
      <c r="JD796"/>
      <c r="JE796"/>
      <c r="JF796"/>
      <c r="JG796"/>
      <c r="JH796"/>
      <c r="JI796"/>
      <c r="JJ796"/>
      <c r="JK796"/>
      <c r="JL796"/>
      <c r="JM796"/>
      <c r="JN796"/>
      <c r="JO796"/>
      <c r="JP796"/>
      <c r="JQ796"/>
      <c r="JR796"/>
      <c r="JS796"/>
      <c r="JT796"/>
      <c r="JU796"/>
      <c r="JV796"/>
      <c r="JW796"/>
      <c r="JX796"/>
      <c r="JY796"/>
      <c r="JZ796"/>
      <c r="KA796"/>
      <c r="KB796"/>
      <c r="KC796"/>
      <c r="KD796"/>
      <c r="KE796"/>
      <c r="KF796"/>
      <c r="KG796"/>
      <c r="KH796"/>
      <c r="KI796"/>
      <c r="KJ796"/>
      <c r="KK796"/>
      <c r="KL796"/>
      <c r="KM796"/>
      <c r="KN796"/>
      <c r="KO796"/>
      <c r="KP796"/>
      <c r="KQ796"/>
      <c r="KR796"/>
      <c r="KS796"/>
      <c r="KT796"/>
      <c r="KU796"/>
      <c r="KV796"/>
      <c r="KW796"/>
      <c r="KX796"/>
      <c r="KY796"/>
      <c r="KZ796"/>
      <c r="LA796"/>
      <c r="LB796"/>
      <c r="LC796"/>
      <c r="LD796"/>
      <c r="LE796"/>
      <c r="LF796"/>
      <c r="LG796"/>
      <c r="LH796"/>
      <c r="LI796"/>
      <c r="LJ796"/>
      <c r="LK796"/>
      <c r="LL796"/>
      <c r="LM796"/>
      <c r="LN796"/>
      <c r="LO796"/>
      <c r="LP796"/>
      <c r="LQ796"/>
      <c r="LR796"/>
      <c r="LS796"/>
      <c r="LT796"/>
      <c r="LU796"/>
      <c r="LV796"/>
      <c r="LW796"/>
      <c r="LX796"/>
      <c r="LY796"/>
      <c r="LZ796"/>
      <c r="MA796"/>
      <c r="MB796"/>
      <c r="MC796"/>
      <c r="MD796"/>
      <c r="ME796"/>
      <c r="MF796"/>
      <c r="MG796"/>
      <c r="MH796"/>
      <c r="MI796"/>
      <c r="MJ796"/>
      <c r="MK796"/>
      <c r="ML796"/>
      <c r="MM796"/>
      <c r="MN796"/>
      <c r="MO796"/>
      <c r="MP796"/>
      <c r="MQ796"/>
      <c r="MR796"/>
      <c r="MS796"/>
      <c r="MT796"/>
      <c r="MU796"/>
      <c r="MV796"/>
      <c r="MW796"/>
      <c r="MX796"/>
      <c r="MY796"/>
      <c r="MZ796"/>
      <c r="NA796"/>
      <c r="NB796"/>
      <c r="NC796"/>
      <c r="ND796"/>
      <c r="NE796"/>
      <c r="NF796"/>
      <c r="NG796"/>
      <c r="NH796"/>
      <c r="NI796"/>
      <c r="NJ796"/>
      <c r="NK796"/>
      <c r="NL796"/>
      <c r="NM796"/>
      <c r="NN796"/>
      <c r="NO796"/>
      <c r="NP796"/>
      <c r="NQ796"/>
      <c r="NR796"/>
      <c r="NS796"/>
      <c r="NT796"/>
      <c r="NU796"/>
      <c r="NV796"/>
      <c r="NW796"/>
      <c r="NX796"/>
      <c r="NY796"/>
      <c r="NZ796"/>
      <c r="OA796"/>
      <c r="OB796"/>
      <c r="OC796"/>
      <c r="OD796"/>
      <c r="OE796"/>
      <c r="OF796"/>
      <c r="OG796"/>
      <c r="OH796"/>
      <c r="OI796"/>
      <c r="OJ796"/>
      <c r="OK796"/>
      <c r="OL796"/>
      <c r="OM796"/>
      <c r="ON796"/>
      <c r="OO796"/>
      <c r="OP796"/>
      <c r="OQ796"/>
      <c r="OR796"/>
      <c r="OS796"/>
      <c r="OT796"/>
      <c r="OU796"/>
      <c r="OV796"/>
      <c r="OW796"/>
      <c r="OX796"/>
      <c r="OY796"/>
      <c r="OZ796"/>
      <c r="PA796"/>
      <c r="PB796"/>
      <c r="PC796"/>
      <c r="PD796"/>
      <c r="PE796"/>
      <c r="PF796"/>
      <c r="PG796"/>
      <c r="PH796"/>
      <c r="PI796"/>
      <c r="PJ796"/>
      <c r="PK796"/>
      <c r="PL796"/>
      <c r="PM796"/>
      <c r="PN796"/>
      <c r="PO796"/>
      <c r="PP796"/>
      <c r="PQ796"/>
      <c r="PR796"/>
      <c r="PS796"/>
      <c r="PT796"/>
      <c r="PU796"/>
      <c r="PV796"/>
      <c r="PW796"/>
      <c r="PX796"/>
      <c r="PY796"/>
      <c r="PZ796"/>
      <c r="QA796"/>
      <c r="QB796"/>
      <c r="QC796"/>
      <c r="QD796"/>
      <c r="QE796"/>
      <c r="QF796"/>
      <c r="QG796"/>
      <c r="QH796"/>
      <c r="QI796"/>
      <c r="QJ796"/>
      <c r="QK796"/>
      <c r="QL796"/>
      <c r="QM796"/>
      <c r="QN796"/>
      <c r="QO796"/>
      <c r="QP796"/>
      <c r="QQ796"/>
      <c r="QR796"/>
      <c r="QS796"/>
      <c r="QT796"/>
      <c r="QU796"/>
      <c r="QV796"/>
      <c r="QW796"/>
      <c r="QX796"/>
      <c r="QY796"/>
      <c r="QZ796"/>
      <c r="RA796"/>
      <c r="RB796"/>
      <c r="RC796"/>
      <c r="RD796"/>
      <c r="RE796"/>
      <c r="RF796"/>
      <c r="RG796"/>
      <c r="RH796"/>
      <c r="RI796"/>
      <c r="RJ796"/>
      <c r="RK796"/>
      <c r="RL796"/>
      <c r="RM796"/>
      <c r="RN796"/>
      <c r="RO796"/>
      <c r="RP796"/>
      <c r="RQ796"/>
      <c r="RR796"/>
      <c r="RS796"/>
      <c r="RT796"/>
      <c r="RU796"/>
      <c r="RV796"/>
      <c r="RW796"/>
      <c r="RX796"/>
      <c r="RY796"/>
      <c r="RZ796"/>
      <c r="SA796"/>
      <c r="SB796"/>
      <c r="SC796"/>
      <c r="SD796"/>
      <c r="SE796"/>
      <c r="SF796"/>
      <c r="SG796"/>
      <c r="SH796"/>
      <c r="SI796"/>
      <c r="SJ796"/>
      <c r="SK796"/>
      <c r="SL796"/>
      <c r="SM796"/>
      <c r="SN796"/>
      <c r="SO796"/>
      <c r="SP796"/>
      <c r="SQ796"/>
      <c r="SR796"/>
      <c r="SS796"/>
      <c r="ST796"/>
      <c r="SU796"/>
      <c r="SV796"/>
      <c r="SW796"/>
      <c r="SX796"/>
      <c r="SY796"/>
      <c r="SZ796"/>
      <c r="TA796"/>
      <c r="TB796"/>
      <c r="TC796"/>
      <c r="TD796"/>
      <c r="TE796"/>
      <c r="TF796"/>
      <c r="TG796"/>
      <c r="TH796"/>
      <c r="TI796"/>
      <c r="TJ796"/>
      <c r="TK796"/>
      <c r="TL796"/>
      <c r="TM796"/>
      <c r="TN796"/>
      <c r="TO796"/>
      <c r="TP796"/>
      <c r="TQ796"/>
      <c r="TR796"/>
      <c r="TS796"/>
      <c r="TT796"/>
      <c r="TU796"/>
      <c r="TV796"/>
      <c r="TW796"/>
      <c r="TX796"/>
      <c r="TY796"/>
      <c r="TZ796"/>
      <c r="UA796"/>
      <c r="UB796"/>
      <c r="UC796"/>
      <c r="UD796"/>
      <c r="UE796"/>
      <c r="UF796"/>
      <c r="UG796"/>
      <c r="UH796"/>
      <c r="UI796"/>
      <c r="UJ796"/>
      <c r="UK796"/>
      <c r="UL796"/>
      <c r="UM796"/>
      <c r="UN796"/>
      <c r="UO796"/>
      <c r="UP796"/>
      <c r="UQ796"/>
      <c r="UR796"/>
      <c r="US796"/>
      <c r="UT796"/>
      <c r="UU796"/>
      <c r="UV796"/>
      <c r="UW796"/>
      <c r="UX796"/>
      <c r="UY796"/>
      <c r="UZ796"/>
      <c r="VA796"/>
      <c r="VB796"/>
      <c r="VC796"/>
      <c r="VD796"/>
      <c r="VE796"/>
      <c r="VF796"/>
      <c r="VG796"/>
      <c r="VH796"/>
      <c r="VI796"/>
      <c r="VJ796"/>
      <c r="VK796"/>
      <c r="VL796"/>
      <c r="VM796"/>
      <c r="VN796"/>
      <c r="VO796"/>
      <c r="VP796"/>
      <c r="VQ796"/>
      <c r="VR796"/>
      <c r="VS796"/>
      <c r="VT796"/>
      <c r="VU796"/>
      <c r="VV796"/>
      <c r="VW796"/>
      <c r="VX796"/>
      <c r="VY796"/>
      <c r="VZ796"/>
      <c r="WA796"/>
      <c r="WB796"/>
      <c r="WC796"/>
      <c r="WD796"/>
      <c r="WE796"/>
      <c r="WF796"/>
      <c r="WG796"/>
      <c r="WH796"/>
      <c r="WI796"/>
      <c r="WJ796"/>
      <c r="WK796"/>
      <c r="WL796"/>
      <c r="WM796"/>
      <c r="WN796"/>
      <c r="WO796"/>
      <c r="WP796"/>
      <c r="WQ796"/>
      <c r="WR796"/>
      <c r="WS796"/>
      <c r="WT796"/>
      <c r="WU796"/>
      <c r="WV796"/>
      <c r="WW796"/>
      <c r="WX796"/>
      <c r="WY796"/>
      <c r="WZ796"/>
      <c r="XA796"/>
      <c r="XB796"/>
      <c r="XC796"/>
      <c r="XD796"/>
      <c r="XE796"/>
      <c r="XF796"/>
      <c r="XG796"/>
      <c r="XH796"/>
      <c r="XI796"/>
      <c r="XJ796"/>
      <c r="XK796"/>
      <c r="XL796"/>
      <c r="XM796"/>
      <c r="XN796"/>
      <c r="XO796"/>
      <c r="XP796"/>
      <c r="XQ796"/>
      <c r="XR796"/>
      <c r="XS796"/>
      <c r="XT796"/>
      <c r="XU796"/>
      <c r="XV796"/>
      <c r="XW796"/>
      <c r="XX796"/>
      <c r="XY796"/>
      <c r="XZ796"/>
      <c r="YA796"/>
      <c r="YB796"/>
      <c r="YC796"/>
      <c r="YD796"/>
      <c r="YE796"/>
      <c r="YF796"/>
      <c r="YG796"/>
      <c r="YH796"/>
      <c r="YI796"/>
      <c r="YJ796"/>
      <c r="YK796"/>
      <c r="YL796"/>
      <c r="YM796"/>
      <c r="YN796"/>
      <c r="YO796"/>
      <c r="YP796"/>
      <c r="YQ796"/>
      <c r="YR796"/>
      <c r="YS796"/>
      <c r="YT796"/>
      <c r="YU796"/>
      <c r="YV796"/>
      <c r="YW796"/>
      <c r="YX796"/>
      <c r="YY796"/>
      <c r="YZ796"/>
      <c r="ZA796"/>
      <c r="ZB796"/>
      <c r="ZC796"/>
      <c r="ZD796"/>
      <c r="ZE796"/>
      <c r="ZF796"/>
      <c r="ZG796"/>
      <c r="ZH796"/>
      <c r="ZI796"/>
      <c r="ZJ796"/>
      <c r="ZK796"/>
      <c r="ZL796"/>
      <c r="ZM796"/>
      <c r="ZN796"/>
      <c r="ZO796"/>
      <c r="ZP796"/>
      <c r="ZQ796"/>
      <c r="ZR796"/>
      <c r="ZS796"/>
      <c r="ZT796"/>
      <c r="ZU796"/>
      <c r="ZV796"/>
      <c r="ZW796"/>
      <c r="ZX796"/>
      <c r="ZY796"/>
      <c r="ZZ796"/>
      <c r="AAA796"/>
      <c r="AAB796"/>
      <c r="AAC796"/>
      <c r="AAD796"/>
      <c r="AAE796"/>
      <c r="AAF796"/>
      <c r="AAG796"/>
      <c r="AAH796"/>
      <c r="AAI796"/>
      <c r="AAJ796"/>
      <c r="AAK796"/>
      <c r="AAL796"/>
      <c r="AAM796"/>
      <c r="AAN796"/>
      <c r="AAO796"/>
      <c r="AAP796"/>
      <c r="AAQ796"/>
      <c r="AAR796"/>
      <c r="AAS796"/>
      <c r="AAT796"/>
      <c r="AAU796"/>
      <c r="AAV796"/>
      <c r="AAW796"/>
      <c r="AAX796"/>
      <c r="AAY796"/>
      <c r="AAZ796"/>
      <c r="ABA796"/>
      <c r="ABB796"/>
      <c r="ABC796"/>
      <c r="ABD796"/>
      <c r="ABE796"/>
      <c r="ABF796"/>
      <c r="ABG796"/>
      <c r="ABH796"/>
      <c r="ABI796"/>
      <c r="ABJ796"/>
      <c r="ABK796"/>
      <c r="ABL796"/>
      <c r="ABM796"/>
      <c r="ABN796"/>
      <c r="ABO796"/>
      <c r="ABP796"/>
      <c r="ABQ796"/>
      <c r="ABR796"/>
      <c r="ABS796"/>
      <c r="ABT796"/>
      <c r="ABU796"/>
      <c r="ABV796"/>
      <c r="ABW796"/>
      <c r="ABX796"/>
      <c r="ABY796"/>
      <c r="ABZ796"/>
      <c r="ACA796"/>
      <c r="ACB796"/>
      <c r="ACC796"/>
      <c r="ACD796"/>
      <c r="ACE796"/>
      <c r="ACF796"/>
      <c r="ACG796"/>
      <c r="ACH796"/>
      <c r="ACI796"/>
      <c r="ACJ796"/>
      <c r="ACK796"/>
      <c r="ACL796"/>
      <c r="ACM796"/>
      <c r="ACN796"/>
      <c r="ACO796"/>
      <c r="ACP796"/>
      <c r="ACQ796"/>
      <c r="ACR796"/>
      <c r="ACS796"/>
      <c r="ACT796"/>
      <c r="ACU796"/>
      <c r="ACV796"/>
      <c r="ACW796"/>
      <c r="ACX796"/>
      <c r="ACY796"/>
      <c r="ACZ796"/>
      <c r="ADA796"/>
      <c r="ADB796"/>
      <c r="ADC796"/>
      <c r="ADD796"/>
      <c r="ADE796"/>
      <c r="ADF796"/>
      <c r="ADG796"/>
      <c r="ADH796"/>
      <c r="ADI796"/>
      <c r="ADJ796"/>
      <c r="ADK796"/>
      <c r="ADL796"/>
      <c r="ADM796"/>
      <c r="ADN796"/>
      <c r="ADO796"/>
      <c r="ADP796"/>
      <c r="ADQ796"/>
      <c r="ADR796"/>
      <c r="ADS796"/>
      <c r="ADT796"/>
      <c r="ADU796"/>
      <c r="ADV796"/>
      <c r="ADW796"/>
      <c r="ADX796"/>
      <c r="ADY796"/>
      <c r="ADZ796"/>
      <c r="AEA796"/>
      <c r="AEB796"/>
      <c r="AEC796"/>
      <c r="AED796"/>
      <c r="AEE796"/>
      <c r="AEF796"/>
      <c r="AEG796"/>
      <c r="AEH796"/>
      <c r="AEI796"/>
      <c r="AEJ796"/>
      <c r="AEK796"/>
      <c r="AEL796"/>
      <c r="AEM796"/>
      <c r="AEN796"/>
      <c r="AEO796"/>
      <c r="AEP796"/>
      <c r="AEQ796"/>
      <c r="AER796"/>
      <c r="AES796"/>
      <c r="AET796"/>
      <c r="AEU796"/>
      <c r="AEV796"/>
      <c r="AEW796"/>
      <c r="AEX796"/>
      <c r="AEY796"/>
      <c r="AEZ796"/>
      <c r="AFA796"/>
      <c r="AFB796"/>
      <c r="AFC796"/>
      <c r="AFD796"/>
      <c r="AFE796"/>
      <c r="AFF796"/>
      <c r="AFG796"/>
      <c r="AFH796"/>
      <c r="AFI796"/>
      <c r="AFJ796"/>
      <c r="AFK796"/>
      <c r="AFL796"/>
      <c r="AFM796"/>
      <c r="AFN796"/>
      <c r="AFO796"/>
      <c r="AFP796"/>
      <c r="AFQ796"/>
      <c r="AFR796"/>
      <c r="AFS796"/>
      <c r="AFT796"/>
      <c r="AFU796"/>
      <c r="AFV796"/>
      <c r="AFW796"/>
      <c r="AFX796"/>
      <c r="AFY796"/>
      <c r="AFZ796"/>
      <c r="AGA796"/>
      <c r="AGB796"/>
      <c r="AGC796"/>
      <c r="AGD796"/>
      <c r="AGE796"/>
      <c r="AGF796"/>
      <c r="AGG796"/>
      <c r="AGH796"/>
      <c r="AGI796"/>
      <c r="AGJ796"/>
      <c r="AGK796"/>
      <c r="AGL796"/>
      <c r="AGM796"/>
      <c r="AGN796"/>
      <c r="AGO796"/>
      <c r="AGP796"/>
      <c r="AGQ796"/>
      <c r="AGR796"/>
      <c r="AGS796"/>
      <c r="AGT796"/>
      <c r="AGU796"/>
      <c r="AGV796"/>
      <c r="AGW796"/>
      <c r="AGX796"/>
      <c r="AGY796"/>
      <c r="AGZ796"/>
      <c r="AHA796"/>
      <c r="AHB796"/>
      <c r="AHC796"/>
      <c r="AHD796"/>
      <c r="AHE796"/>
      <c r="AHF796"/>
      <c r="AHG796"/>
      <c r="AHH796"/>
      <c r="AHI796"/>
      <c r="AHJ796"/>
      <c r="AHK796"/>
      <c r="AHL796"/>
      <c r="AHM796"/>
      <c r="AHN796"/>
      <c r="AHO796"/>
      <c r="AHP796"/>
      <c r="AHQ796"/>
      <c r="AHR796"/>
      <c r="AHS796"/>
      <c r="AHT796"/>
      <c r="AHU796"/>
      <c r="AHV796"/>
      <c r="AHW796"/>
      <c r="AHX796"/>
      <c r="AHY796"/>
      <c r="AHZ796"/>
      <c r="AIA796"/>
      <c r="AIB796"/>
      <c r="AIC796"/>
      <c r="AID796"/>
      <c r="AIE796"/>
      <c r="AIF796"/>
      <c r="AIG796"/>
      <c r="AIH796"/>
      <c r="AII796"/>
      <c r="AIJ796"/>
      <c r="AIK796"/>
      <c r="AIL796"/>
      <c r="AIM796"/>
      <c r="AIN796"/>
      <c r="AIO796"/>
      <c r="AIP796"/>
      <c r="AIQ796"/>
      <c r="AIR796"/>
      <c r="AIS796"/>
      <c r="AIT796"/>
      <c r="AIU796"/>
      <c r="AIV796"/>
      <c r="AIW796"/>
      <c r="AIX796"/>
      <c r="AIY796"/>
      <c r="AIZ796"/>
      <c r="AJA796"/>
      <c r="AJB796"/>
      <c r="AJC796"/>
      <c r="AJD796"/>
      <c r="AJE796"/>
      <c r="AJF796"/>
      <c r="AJG796"/>
      <c r="AJH796"/>
      <c r="AJI796"/>
      <c r="AJJ796"/>
      <c r="AJK796"/>
      <c r="AJL796"/>
      <c r="AJM796"/>
      <c r="AJN796"/>
      <c r="AJO796"/>
      <c r="AJP796"/>
      <c r="AJQ796"/>
      <c r="AJR796"/>
      <c r="AJS796"/>
      <c r="AJT796"/>
      <c r="AJU796"/>
      <c r="AJV796"/>
      <c r="AJW796"/>
      <c r="AJX796"/>
      <c r="AJY796"/>
      <c r="AJZ796"/>
      <c r="AKA796"/>
      <c r="AKB796"/>
      <c r="AKC796"/>
      <c r="AKD796"/>
      <c r="AKE796"/>
      <c r="AKF796"/>
      <c r="AKG796"/>
      <c r="AKH796"/>
      <c r="AKI796"/>
      <c r="AKJ796"/>
      <c r="AKK796"/>
      <c r="AKL796"/>
      <c r="AKM796"/>
      <c r="AKN796"/>
      <c r="AKO796"/>
      <c r="AKP796"/>
      <c r="AKQ796"/>
      <c r="AKR796"/>
      <c r="AKS796"/>
      <c r="AKT796"/>
      <c r="AKU796"/>
      <c r="AKV796"/>
      <c r="AKW796"/>
      <c r="AKX796"/>
      <c r="AKY796"/>
      <c r="AKZ796"/>
      <c r="ALA796"/>
      <c r="ALB796"/>
      <c r="ALC796"/>
      <c r="ALD796"/>
      <c r="ALE796"/>
      <c r="ALF796"/>
      <c r="ALG796"/>
      <c r="ALH796"/>
      <c r="ALI796"/>
      <c r="ALJ796"/>
      <c r="ALK796"/>
      <c r="ALL796"/>
      <c r="ALM796"/>
      <c r="ALN796"/>
      <c r="ALO796"/>
      <c r="ALP796"/>
      <c r="ALQ796"/>
      <c r="ALR796"/>
      <c r="ALS796"/>
      <c r="ALT796"/>
      <c r="ALU796"/>
      <c r="ALV796"/>
      <c r="ALW796"/>
      <c r="ALX796"/>
      <c r="ALY796"/>
      <c r="ALZ796"/>
      <c r="AMA796"/>
      <c r="AMB796"/>
      <c r="AMC796"/>
      <c r="AMD796"/>
      <c r="AME796"/>
      <c r="AMF796"/>
      <c r="AMG796"/>
      <c r="AMH796"/>
      <c r="AMI796"/>
      <c r="AMJ796"/>
    </row>
    <row r="797" spans="1:1024" ht="20" customHeight="1" x14ac:dyDescent="0.2">
      <c r="A797"/>
      <c r="B797"/>
      <c r="C797"/>
      <c r="D797"/>
      <c r="E797" s="2"/>
      <c r="F797" s="2"/>
      <c r="G797" s="271"/>
      <c r="H797" s="240"/>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c r="IW797"/>
      <c r="IX797"/>
      <c r="IY797"/>
      <c r="IZ797"/>
      <c r="JA797"/>
      <c r="JB797"/>
      <c r="JC797"/>
      <c r="JD797"/>
      <c r="JE797"/>
      <c r="JF797"/>
      <c r="JG797"/>
      <c r="JH797"/>
      <c r="JI797"/>
      <c r="JJ797"/>
      <c r="JK797"/>
      <c r="JL797"/>
      <c r="JM797"/>
      <c r="JN797"/>
      <c r="JO797"/>
      <c r="JP797"/>
      <c r="JQ797"/>
      <c r="JR797"/>
      <c r="JS797"/>
      <c r="JT797"/>
      <c r="JU797"/>
      <c r="JV797"/>
      <c r="JW797"/>
      <c r="JX797"/>
      <c r="JY797"/>
      <c r="JZ797"/>
      <c r="KA797"/>
      <c r="KB797"/>
      <c r="KC797"/>
      <c r="KD797"/>
      <c r="KE797"/>
      <c r="KF797"/>
      <c r="KG797"/>
      <c r="KH797"/>
      <c r="KI797"/>
      <c r="KJ797"/>
      <c r="KK797"/>
      <c r="KL797"/>
      <c r="KM797"/>
      <c r="KN797"/>
      <c r="KO797"/>
      <c r="KP797"/>
      <c r="KQ797"/>
      <c r="KR797"/>
      <c r="KS797"/>
      <c r="KT797"/>
      <c r="KU797"/>
      <c r="KV797"/>
      <c r="KW797"/>
      <c r="KX797"/>
      <c r="KY797"/>
      <c r="KZ797"/>
      <c r="LA797"/>
      <c r="LB797"/>
      <c r="LC797"/>
      <c r="LD797"/>
      <c r="LE797"/>
      <c r="LF797"/>
      <c r="LG797"/>
      <c r="LH797"/>
      <c r="LI797"/>
      <c r="LJ797"/>
      <c r="LK797"/>
      <c r="LL797"/>
      <c r="LM797"/>
      <c r="LN797"/>
      <c r="LO797"/>
      <c r="LP797"/>
      <c r="LQ797"/>
      <c r="LR797"/>
      <c r="LS797"/>
      <c r="LT797"/>
      <c r="LU797"/>
      <c r="LV797"/>
      <c r="LW797"/>
      <c r="LX797"/>
      <c r="LY797"/>
      <c r="LZ797"/>
      <c r="MA797"/>
      <c r="MB797"/>
      <c r="MC797"/>
      <c r="MD797"/>
      <c r="ME797"/>
      <c r="MF797"/>
      <c r="MG797"/>
      <c r="MH797"/>
      <c r="MI797"/>
      <c r="MJ797"/>
      <c r="MK797"/>
      <c r="ML797"/>
      <c r="MM797"/>
      <c r="MN797"/>
      <c r="MO797"/>
      <c r="MP797"/>
      <c r="MQ797"/>
      <c r="MR797"/>
      <c r="MS797"/>
      <c r="MT797"/>
      <c r="MU797"/>
      <c r="MV797"/>
      <c r="MW797"/>
      <c r="MX797"/>
      <c r="MY797"/>
      <c r="MZ797"/>
      <c r="NA797"/>
      <c r="NB797"/>
      <c r="NC797"/>
      <c r="ND797"/>
      <c r="NE797"/>
      <c r="NF797"/>
      <c r="NG797"/>
      <c r="NH797"/>
      <c r="NI797"/>
      <c r="NJ797"/>
      <c r="NK797"/>
      <c r="NL797"/>
      <c r="NM797"/>
      <c r="NN797"/>
      <c r="NO797"/>
      <c r="NP797"/>
      <c r="NQ797"/>
      <c r="NR797"/>
      <c r="NS797"/>
      <c r="NT797"/>
      <c r="NU797"/>
      <c r="NV797"/>
      <c r="NW797"/>
      <c r="NX797"/>
      <c r="NY797"/>
      <c r="NZ797"/>
      <c r="OA797"/>
      <c r="OB797"/>
      <c r="OC797"/>
      <c r="OD797"/>
      <c r="OE797"/>
      <c r="OF797"/>
      <c r="OG797"/>
      <c r="OH797"/>
      <c r="OI797"/>
      <c r="OJ797"/>
      <c r="OK797"/>
      <c r="OL797"/>
      <c r="OM797"/>
      <c r="ON797"/>
      <c r="OO797"/>
      <c r="OP797"/>
      <c r="OQ797"/>
      <c r="OR797"/>
      <c r="OS797"/>
      <c r="OT797"/>
      <c r="OU797"/>
      <c r="OV797"/>
      <c r="OW797"/>
      <c r="OX797"/>
      <c r="OY797"/>
      <c r="OZ797"/>
      <c r="PA797"/>
      <c r="PB797"/>
      <c r="PC797"/>
      <c r="PD797"/>
      <c r="PE797"/>
      <c r="PF797"/>
      <c r="PG797"/>
      <c r="PH797"/>
      <c r="PI797"/>
      <c r="PJ797"/>
      <c r="PK797"/>
      <c r="PL797"/>
      <c r="PM797"/>
      <c r="PN797"/>
      <c r="PO797"/>
      <c r="PP797"/>
      <c r="PQ797"/>
      <c r="PR797"/>
      <c r="PS797"/>
      <c r="PT797"/>
      <c r="PU797"/>
      <c r="PV797"/>
      <c r="PW797"/>
      <c r="PX797"/>
      <c r="PY797"/>
      <c r="PZ797"/>
      <c r="QA797"/>
      <c r="QB797"/>
      <c r="QC797"/>
      <c r="QD797"/>
      <c r="QE797"/>
      <c r="QF797"/>
      <c r="QG797"/>
      <c r="QH797"/>
      <c r="QI797"/>
      <c r="QJ797"/>
      <c r="QK797"/>
      <c r="QL797"/>
      <c r="QM797"/>
      <c r="QN797"/>
      <c r="QO797"/>
      <c r="QP797"/>
      <c r="QQ797"/>
      <c r="QR797"/>
      <c r="QS797"/>
      <c r="QT797"/>
      <c r="QU797"/>
      <c r="QV797"/>
      <c r="QW797"/>
      <c r="QX797"/>
      <c r="QY797"/>
      <c r="QZ797"/>
      <c r="RA797"/>
      <c r="RB797"/>
      <c r="RC797"/>
      <c r="RD797"/>
      <c r="RE797"/>
      <c r="RF797"/>
      <c r="RG797"/>
      <c r="RH797"/>
      <c r="RI797"/>
      <c r="RJ797"/>
      <c r="RK797"/>
      <c r="RL797"/>
      <c r="RM797"/>
      <c r="RN797"/>
      <c r="RO797"/>
      <c r="RP797"/>
      <c r="RQ797"/>
      <c r="RR797"/>
      <c r="RS797"/>
      <c r="RT797"/>
      <c r="RU797"/>
      <c r="RV797"/>
      <c r="RW797"/>
      <c r="RX797"/>
      <c r="RY797"/>
      <c r="RZ797"/>
      <c r="SA797"/>
      <c r="SB797"/>
      <c r="SC797"/>
      <c r="SD797"/>
      <c r="SE797"/>
      <c r="SF797"/>
      <c r="SG797"/>
      <c r="SH797"/>
      <c r="SI797"/>
      <c r="SJ797"/>
      <c r="SK797"/>
      <c r="SL797"/>
      <c r="SM797"/>
      <c r="SN797"/>
      <c r="SO797"/>
      <c r="SP797"/>
      <c r="SQ797"/>
      <c r="SR797"/>
      <c r="SS797"/>
      <c r="ST797"/>
      <c r="SU797"/>
      <c r="SV797"/>
      <c r="SW797"/>
      <c r="SX797"/>
      <c r="SY797"/>
      <c r="SZ797"/>
      <c r="TA797"/>
      <c r="TB797"/>
      <c r="TC797"/>
      <c r="TD797"/>
      <c r="TE797"/>
      <c r="TF797"/>
      <c r="TG797"/>
      <c r="TH797"/>
      <c r="TI797"/>
      <c r="TJ797"/>
      <c r="TK797"/>
      <c r="TL797"/>
      <c r="TM797"/>
      <c r="TN797"/>
      <c r="TO797"/>
      <c r="TP797"/>
      <c r="TQ797"/>
      <c r="TR797"/>
      <c r="TS797"/>
      <c r="TT797"/>
      <c r="TU797"/>
      <c r="TV797"/>
      <c r="TW797"/>
      <c r="TX797"/>
      <c r="TY797"/>
      <c r="TZ797"/>
      <c r="UA797"/>
      <c r="UB797"/>
      <c r="UC797"/>
      <c r="UD797"/>
      <c r="UE797"/>
      <c r="UF797"/>
      <c r="UG797"/>
      <c r="UH797"/>
      <c r="UI797"/>
      <c r="UJ797"/>
      <c r="UK797"/>
      <c r="UL797"/>
      <c r="UM797"/>
      <c r="UN797"/>
      <c r="UO797"/>
      <c r="UP797"/>
      <c r="UQ797"/>
      <c r="UR797"/>
      <c r="US797"/>
      <c r="UT797"/>
      <c r="UU797"/>
      <c r="UV797"/>
      <c r="UW797"/>
      <c r="UX797"/>
      <c r="UY797"/>
      <c r="UZ797"/>
      <c r="VA797"/>
      <c r="VB797"/>
      <c r="VC797"/>
      <c r="VD797"/>
      <c r="VE797"/>
      <c r="VF797"/>
      <c r="VG797"/>
      <c r="VH797"/>
      <c r="VI797"/>
      <c r="VJ797"/>
      <c r="VK797"/>
      <c r="VL797"/>
      <c r="VM797"/>
      <c r="VN797"/>
      <c r="VO797"/>
      <c r="VP797"/>
      <c r="VQ797"/>
      <c r="VR797"/>
      <c r="VS797"/>
      <c r="VT797"/>
      <c r="VU797"/>
      <c r="VV797"/>
      <c r="VW797"/>
      <c r="VX797"/>
      <c r="VY797"/>
      <c r="VZ797"/>
      <c r="WA797"/>
      <c r="WB797"/>
      <c r="WC797"/>
      <c r="WD797"/>
      <c r="WE797"/>
      <c r="WF797"/>
      <c r="WG797"/>
      <c r="WH797"/>
      <c r="WI797"/>
      <c r="WJ797"/>
      <c r="WK797"/>
      <c r="WL797"/>
      <c r="WM797"/>
      <c r="WN797"/>
      <c r="WO797"/>
      <c r="WP797"/>
      <c r="WQ797"/>
      <c r="WR797"/>
      <c r="WS797"/>
      <c r="WT797"/>
      <c r="WU797"/>
      <c r="WV797"/>
      <c r="WW797"/>
      <c r="WX797"/>
      <c r="WY797"/>
      <c r="WZ797"/>
      <c r="XA797"/>
      <c r="XB797"/>
      <c r="XC797"/>
      <c r="XD797"/>
      <c r="XE797"/>
      <c r="XF797"/>
      <c r="XG797"/>
      <c r="XH797"/>
      <c r="XI797"/>
      <c r="XJ797"/>
      <c r="XK797"/>
      <c r="XL797"/>
      <c r="XM797"/>
      <c r="XN797"/>
      <c r="XO797"/>
      <c r="XP797"/>
      <c r="XQ797"/>
      <c r="XR797"/>
      <c r="XS797"/>
      <c r="XT797"/>
      <c r="XU797"/>
      <c r="XV797"/>
      <c r="XW797"/>
      <c r="XX797"/>
      <c r="XY797"/>
      <c r="XZ797"/>
      <c r="YA797"/>
      <c r="YB797"/>
      <c r="YC797"/>
      <c r="YD797"/>
      <c r="YE797"/>
      <c r="YF797"/>
      <c r="YG797"/>
      <c r="YH797"/>
      <c r="YI797"/>
      <c r="YJ797"/>
      <c r="YK797"/>
      <c r="YL797"/>
      <c r="YM797"/>
      <c r="YN797"/>
      <c r="YO797"/>
      <c r="YP797"/>
      <c r="YQ797"/>
      <c r="YR797"/>
      <c r="YS797"/>
      <c r="YT797"/>
      <c r="YU797"/>
      <c r="YV797"/>
      <c r="YW797"/>
      <c r="YX797"/>
      <c r="YY797"/>
      <c r="YZ797"/>
      <c r="ZA797"/>
      <c r="ZB797"/>
      <c r="ZC797"/>
      <c r="ZD797"/>
      <c r="ZE797"/>
      <c r="ZF797"/>
      <c r="ZG797"/>
      <c r="ZH797"/>
      <c r="ZI797"/>
      <c r="ZJ797"/>
      <c r="ZK797"/>
      <c r="ZL797"/>
      <c r="ZM797"/>
      <c r="ZN797"/>
      <c r="ZO797"/>
      <c r="ZP797"/>
      <c r="ZQ797"/>
      <c r="ZR797"/>
      <c r="ZS797"/>
      <c r="ZT797"/>
      <c r="ZU797"/>
      <c r="ZV797"/>
      <c r="ZW797"/>
      <c r="ZX797"/>
      <c r="ZY797"/>
      <c r="ZZ797"/>
      <c r="AAA797"/>
      <c r="AAB797"/>
      <c r="AAC797"/>
      <c r="AAD797"/>
      <c r="AAE797"/>
      <c r="AAF797"/>
      <c r="AAG797"/>
      <c r="AAH797"/>
      <c r="AAI797"/>
      <c r="AAJ797"/>
      <c r="AAK797"/>
      <c r="AAL797"/>
      <c r="AAM797"/>
      <c r="AAN797"/>
      <c r="AAO797"/>
      <c r="AAP797"/>
      <c r="AAQ797"/>
      <c r="AAR797"/>
      <c r="AAS797"/>
      <c r="AAT797"/>
      <c r="AAU797"/>
      <c r="AAV797"/>
      <c r="AAW797"/>
      <c r="AAX797"/>
      <c r="AAY797"/>
      <c r="AAZ797"/>
      <c r="ABA797"/>
      <c r="ABB797"/>
      <c r="ABC797"/>
      <c r="ABD797"/>
      <c r="ABE797"/>
      <c r="ABF797"/>
      <c r="ABG797"/>
      <c r="ABH797"/>
      <c r="ABI797"/>
      <c r="ABJ797"/>
      <c r="ABK797"/>
      <c r="ABL797"/>
      <c r="ABM797"/>
      <c r="ABN797"/>
      <c r="ABO797"/>
      <c r="ABP797"/>
      <c r="ABQ797"/>
      <c r="ABR797"/>
      <c r="ABS797"/>
      <c r="ABT797"/>
      <c r="ABU797"/>
      <c r="ABV797"/>
      <c r="ABW797"/>
      <c r="ABX797"/>
      <c r="ABY797"/>
      <c r="ABZ797"/>
      <c r="ACA797"/>
      <c r="ACB797"/>
      <c r="ACC797"/>
      <c r="ACD797"/>
      <c r="ACE797"/>
      <c r="ACF797"/>
      <c r="ACG797"/>
      <c r="ACH797"/>
      <c r="ACI797"/>
      <c r="ACJ797"/>
      <c r="ACK797"/>
      <c r="ACL797"/>
      <c r="ACM797"/>
      <c r="ACN797"/>
      <c r="ACO797"/>
      <c r="ACP797"/>
      <c r="ACQ797"/>
      <c r="ACR797"/>
      <c r="ACS797"/>
      <c r="ACT797"/>
      <c r="ACU797"/>
      <c r="ACV797"/>
      <c r="ACW797"/>
      <c r="ACX797"/>
      <c r="ACY797"/>
      <c r="ACZ797"/>
      <c r="ADA797"/>
      <c r="ADB797"/>
      <c r="ADC797"/>
      <c r="ADD797"/>
      <c r="ADE797"/>
      <c r="ADF797"/>
      <c r="ADG797"/>
      <c r="ADH797"/>
      <c r="ADI797"/>
      <c r="ADJ797"/>
      <c r="ADK797"/>
      <c r="ADL797"/>
      <c r="ADM797"/>
      <c r="ADN797"/>
      <c r="ADO797"/>
      <c r="ADP797"/>
      <c r="ADQ797"/>
      <c r="ADR797"/>
      <c r="ADS797"/>
      <c r="ADT797"/>
      <c r="ADU797"/>
      <c r="ADV797"/>
      <c r="ADW797"/>
      <c r="ADX797"/>
      <c r="ADY797"/>
      <c r="ADZ797"/>
      <c r="AEA797"/>
      <c r="AEB797"/>
      <c r="AEC797"/>
      <c r="AED797"/>
      <c r="AEE797"/>
      <c r="AEF797"/>
      <c r="AEG797"/>
      <c r="AEH797"/>
      <c r="AEI797"/>
      <c r="AEJ797"/>
      <c r="AEK797"/>
      <c r="AEL797"/>
      <c r="AEM797"/>
      <c r="AEN797"/>
      <c r="AEO797"/>
      <c r="AEP797"/>
      <c r="AEQ797"/>
      <c r="AER797"/>
      <c r="AES797"/>
      <c r="AET797"/>
      <c r="AEU797"/>
      <c r="AEV797"/>
      <c r="AEW797"/>
      <c r="AEX797"/>
      <c r="AEY797"/>
      <c r="AEZ797"/>
      <c r="AFA797"/>
      <c r="AFB797"/>
      <c r="AFC797"/>
      <c r="AFD797"/>
      <c r="AFE797"/>
      <c r="AFF797"/>
      <c r="AFG797"/>
      <c r="AFH797"/>
      <c r="AFI797"/>
      <c r="AFJ797"/>
      <c r="AFK797"/>
      <c r="AFL797"/>
      <c r="AFM797"/>
      <c r="AFN797"/>
      <c r="AFO797"/>
      <c r="AFP797"/>
      <c r="AFQ797"/>
      <c r="AFR797"/>
      <c r="AFS797"/>
      <c r="AFT797"/>
      <c r="AFU797"/>
      <c r="AFV797"/>
      <c r="AFW797"/>
      <c r="AFX797"/>
      <c r="AFY797"/>
      <c r="AFZ797"/>
      <c r="AGA797"/>
      <c r="AGB797"/>
      <c r="AGC797"/>
      <c r="AGD797"/>
      <c r="AGE797"/>
      <c r="AGF797"/>
      <c r="AGG797"/>
      <c r="AGH797"/>
      <c r="AGI797"/>
      <c r="AGJ797"/>
      <c r="AGK797"/>
      <c r="AGL797"/>
      <c r="AGM797"/>
      <c r="AGN797"/>
      <c r="AGO797"/>
      <c r="AGP797"/>
      <c r="AGQ797"/>
      <c r="AGR797"/>
      <c r="AGS797"/>
      <c r="AGT797"/>
      <c r="AGU797"/>
      <c r="AGV797"/>
      <c r="AGW797"/>
      <c r="AGX797"/>
      <c r="AGY797"/>
      <c r="AGZ797"/>
      <c r="AHA797"/>
      <c r="AHB797"/>
      <c r="AHC797"/>
      <c r="AHD797"/>
      <c r="AHE797"/>
      <c r="AHF797"/>
      <c r="AHG797"/>
      <c r="AHH797"/>
      <c r="AHI797"/>
      <c r="AHJ797"/>
      <c r="AHK797"/>
      <c r="AHL797"/>
      <c r="AHM797"/>
      <c r="AHN797"/>
      <c r="AHO797"/>
      <c r="AHP797"/>
      <c r="AHQ797"/>
      <c r="AHR797"/>
      <c r="AHS797"/>
      <c r="AHT797"/>
      <c r="AHU797"/>
      <c r="AHV797"/>
      <c r="AHW797"/>
      <c r="AHX797"/>
      <c r="AHY797"/>
      <c r="AHZ797"/>
      <c r="AIA797"/>
      <c r="AIB797"/>
      <c r="AIC797"/>
      <c r="AID797"/>
      <c r="AIE797"/>
      <c r="AIF797"/>
      <c r="AIG797"/>
      <c r="AIH797"/>
      <c r="AII797"/>
      <c r="AIJ797"/>
      <c r="AIK797"/>
      <c r="AIL797"/>
      <c r="AIM797"/>
      <c r="AIN797"/>
      <c r="AIO797"/>
      <c r="AIP797"/>
      <c r="AIQ797"/>
      <c r="AIR797"/>
      <c r="AIS797"/>
      <c r="AIT797"/>
      <c r="AIU797"/>
      <c r="AIV797"/>
      <c r="AIW797"/>
      <c r="AIX797"/>
      <c r="AIY797"/>
      <c r="AIZ797"/>
      <c r="AJA797"/>
      <c r="AJB797"/>
      <c r="AJC797"/>
      <c r="AJD797"/>
      <c r="AJE797"/>
      <c r="AJF797"/>
      <c r="AJG797"/>
      <c r="AJH797"/>
      <c r="AJI797"/>
      <c r="AJJ797"/>
      <c r="AJK797"/>
      <c r="AJL797"/>
      <c r="AJM797"/>
      <c r="AJN797"/>
      <c r="AJO797"/>
      <c r="AJP797"/>
      <c r="AJQ797"/>
      <c r="AJR797"/>
      <c r="AJS797"/>
      <c r="AJT797"/>
      <c r="AJU797"/>
      <c r="AJV797"/>
      <c r="AJW797"/>
      <c r="AJX797"/>
      <c r="AJY797"/>
      <c r="AJZ797"/>
      <c r="AKA797"/>
      <c r="AKB797"/>
      <c r="AKC797"/>
      <c r="AKD797"/>
      <c r="AKE797"/>
      <c r="AKF797"/>
      <c r="AKG797"/>
      <c r="AKH797"/>
      <c r="AKI797"/>
      <c r="AKJ797"/>
      <c r="AKK797"/>
      <c r="AKL797"/>
      <c r="AKM797"/>
      <c r="AKN797"/>
      <c r="AKO797"/>
      <c r="AKP797"/>
      <c r="AKQ797"/>
      <c r="AKR797"/>
      <c r="AKS797"/>
      <c r="AKT797"/>
      <c r="AKU797"/>
      <c r="AKV797"/>
      <c r="AKW797"/>
      <c r="AKX797"/>
      <c r="AKY797"/>
      <c r="AKZ797"/>
      <c r="ALA797"/>
      <c r="ALB797"/>
      <c r="ALC797"/>
      <c r="ALD797"/>
      <c r="ALE797"/>
      <c r="ALF797"/>
      <c r="ALG797"/>
      <c r="ALH797"/>
      <c r="ALI797"/>
      <c r="ALJ797"/>
      <c r="ALK797"/>
      <c r="ALL797"/>
      <c r="ALM797"/>
      <c r="ALN797"/>
      <c r="ALO797"/>
      <c r="ALP797"/>
      <c r="ALQ797"/>
      <c r="ALR797"/>
      <c r="ALS797"/>
      <c r="ALT797"/>
      <c r="ALU797"/>
      <c r="ALV797"/>
      <c r="ALW797"/>
      <c r="ALX797"/>
      <c r="ALY797"/>
      <c r="ALZ797"/>
      <c r="AMA797"/>
      <c r="AMB797"/>
      <c r="AMC797"/>
      <c r="AMD797"/>
      <c r="AME797"/>
      <c r="AMF797"/>
      <c r="AMG797"/>
      <c r="AMH797"/>
      <c r="AMI797"/>
      <c r="AMJ797"/>
    </row>
    <row r="798" spans="1:1024" ht="20" customHeight="1" x14ac:dyDescent="0.2">
      <c r="A798"/>
      <c r="B798"/>
      <c r="C798"/>
      <c r="D798"/>
      <c r="E798" s="2"/>
      <c r="F798" s="2"/>
      <c r="G798" s="271"/>
      <c r="H798" s="240"/>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c r="IW798"/>
      <c r="IX798"/>
      <c r="IY798"/>
      <c r="IZ798"/>
      <c r="JA798"/>
      <c r="JB798"/>
      <c r="JC798"/>
      <c r="JD798"/>
      <c r="JE798"/>
      <c r="JF798"/>
      <c r="JG798"/>
      <c r="JH798"/>
      <c r="JI798"/>
      <c r="JJ798"/>
      <c r="JK798"/>
      <c r="JL798"/>
      <c r="JM798"/>
      <c r="JN798"/>
      <c r="JO798"/>
      <c r="JP798"/>
      <c r="JQ798"/>
      <c r="JR798"/>
      <c r="JS798"/>
      <c r="JT798"/>
      <c r="JU798"/>
      <c r="JV798"/>
      <c r="JW798"/>
      <c r="JX798"/>
      <c r="JY798"/>
      <c r="JZ798"/>
      <c r="KA798"/>
      <c r="KB798"/>
      <c r="KC798"/>
      <c r="KD798"/>
      <c r="KE798"/>
      <c r="KF798"/>
      <c r="KG798"/>
      <c r="KH798"/>
      <c r="KI798"/>
      <c r="KJ798"/>
      <c r="KK798"/>
      <c r="KL798"/>
      <c r="KM798"/>
      <c r="KN798"/>
      <c r="KO798"/>
      <c r="KP798"/>
      <c r="KQ798"/>
      <c r="KR798"/>
      <c r="KS798"/>
      <c r="KT798"/>
      <c r="KU798"/>
      <c r="KV798"/>
      <c r="KW798"/>
      <c r="KX798"/>
      <c r="KY798"/>
      <c r="KZ798"/>
      <c r="LA798"/>
      <c r="LB798"/>
      <c r="LC798"/>
      <c r="LD798"/>
      <c r="LE798"/>
      <c r="LF798"/>
      <c r="LG798"/>
      <c r="LH798"/>
      <c r="LI798"/>
      <c r="LJ798"/>
      <c r="LK798"/>
      <c r="LL798"/>
      <c r="LM798"/>
      <c r="LN798"/>
      <c r="LO798"/>
      <c r="LP798"/>
      <c r="LQ798"/>
      <c r="LR798"/>
      <c r="LS798"/>
      <c r="LT798"/>
      <c r="LU798"/>
      <c r="LV798"/>
      <c r="LW798"/>
      <c r="LX798"/>
      <c r="LY798"/>
      <c r="LZ798"/>
      <c r="MA798"/>
      <c r="MB798"/>
      <c r="MC798"/>
      <c r="MD798"/>
      <c r="ME798"/>
      <c r="MF798"/>
      <c r="MG798"/>
      <c r="MH798"/>
      <c r="MI798"/>
      <c r="MJ798"/>
      <c r="MK798"/>
      <c r="ML798"/>
      <c r="MM798"/>
      <c r="MN798"/>
      <c r="MO798"/>
      <c r="MP798"/>
      <c r="MQ798"/>
      <c r="MR798"/>
      <c r="MS798"/>
      <c r="MT798"/>
      <c r="MU798"/>
      <c r="MV798"/>
      <c r="MW798"/>
      <c r="MX798"/>
      <c r="MY798"/>
      <c r="MZ798"/>
      <c r="NA798"/>
      <c r="NB798"/>
      <c r="NC798"/>
      <c r="ND798"/>
      <c r="NE798"/>
      <c r="NF798"/>
      <c r="NG798"/>
      <c r="NH798"/>
      <c r="NI798"/>
      <c r="NJ798"/>
      <c r="NK798"/>
      <c r="NL798"/>
      <c r="NM798"/>
      <c r="NN798"/>
      <c r="NO798"/>
      <c r="NP798"/>
      <c r="NQ798"/>
      <c r="NR798"/>
      <c r="NS798"/>
      <c r="NT798"/>
      <c r="NU798"/>
      <c r="NV798"/>
      <c r="NW798"/>
      <c r="NX798"/>
      <c r="NY798"/>
      <c r="NZ798"/>
      <c r="OA798"/>
      <c r="OB798"/>
      <c r="OC798"/>
      <c r="OD798"/>
      <c r="OE798"/>
      <c r="OF798"/>
      <c r="OG798"/>
      <c r="OH798"/>
      <c r="OI798"/>
      <c r="OJ798"/>
      <c r="OK798"/>
      <c r="OL798"/>
      <c r="OM798"/>
      <c r="ON798"/>
      <c r="OO798"/>
      <c r="OP798"/>
      <c r="OQ798"/>
      <c r="OR798"/>
      <c r="OS798"/>
      <c r="OT798"/>
      <c r="OU798"/>
      <c r="OV798"/>
      <c r="OW798"/>
      <c r="OX798"/>
      <c r="OY798"/>
      <c r="OZ798"/>
      <c r="PA798"/>
      <c r="PB798"/>
      <c r="PC798"/>
      <c r="PD798"/>
      <c r="PE798"/>
      <c r="PF798"/>
      <c r="PG798"/>
      <c r="PH798"/>
      <c r="PI798"/>
      <c r="PJ798"/>
      <c r="PK798"/>
      <c r="PL798"/>
      <c r="PM798"/>
      <c r="PN798"/>
      <c r="PO798"/>
      <c r="PP798"/>
      <c r="PQ798"/>
      <c r="PR798"/>
      <c r="PS798"/>
      <c r="PT798"/>
      <c r="PU798"/>
      <c r="PV798"/>
      <c r="PW798"/>
      <c r="PX798"/>
      <c r="PY798"/>
      <c r="PZ798"/>
      <c r="QA798"/>
      <c r="QB798"/>
      <c r="QC798"/>
      <c r="QD798"/>
      <c r="QE798"/>
      <c r="QF798"/>
      <c r="QG798"/>
      <c r="QH798"/>
      <c r="QI798"/>
      <c r="QJ798"/>
      <c r="QK798"/>
      <c r="QL798"/>
      <c r="QM798"/>
      <c r="QN798"/>
      <c r="QO798"/>
      <c r="QP798"/>
      <c r="QQ798"/>
      <c r="QR798"/>
      <c r="QS798"/>
      <c r="QT798"/>
      <c r="QU798"/>
      <c r="QV798"/>
      <c r="QW798"/>
      <c r="QX798"/>
      <c r="QY798"/>
      <c r="QZ798"/>
      <c r="RA798"/>
      <c r="RB798"/>
      <c r="RC798"/>
      <c r="RD798"/>
      <c r="RE798"/>
      <c r="RF798"/>
      <c r="RG798"/>
      <c r="RH798"/>
      <c r="RI798"/>
      <c r="RJ798"/>
      <c r="RK798"/>
      <c r="RL798"/>
      <c r="RM798"/>
      <c r="RN798"/>
      <c r="RO798"/>
      <c r="RP798"/>
      <c r="RQ798"/>
      <c r="RR798"/>
      <c r="RS798"/>
      <c r="RT798"/>
      <c r="RU798"/>
      <c r="RV798"/>
      <c r="RW798"/>
      <c r="RX798"/>
      <c r="RY798"/>
      <c r="RZ798"/>
      <c r="SA798"/>
      <c r="SB798"/>
      <c r="SC798"/>
      <c r="SD798"/>
      <c r="SE798"/>
      <c r="SF798"/>
      <c r="SG798"/>
      <c r="SH798"/>
      <c r="SI798"/>
      <c r="SJ798"/>
      <c r="SK798"/>
      <c r="SL798"/>
      <c r="SM798"/>
      <c r="SN798"/>
      <c r="SO798"/>
      <c r="SP798"/>
      <c r="SQ798"/>
      <c r="SR798"/>
      <c r="SS798"/>
      <c r="ST798"/>
      <c r="SU798"/>
      <c r="SV798"/>
      <c r="SW798"/>
      <c r="SX798"/>
      <c r="SY798"/>
      <c r="SZ798"/>
      <c r="TA798"/>
      <c r="TB798"/>
      <c r="TC798"/>
      <c r="TD798"/>
      <c r="TE798"/>
      <c r="TF798"/>
      <c r="TG798"/>
      <c r="TH798"/>
      <c r="TI798"/>
      <c r="TJ798"/>
      <c r="TK798"/>
      <c r="TL798"/>
      <c r="TM798"/>
      <c r="TN798"/>
      <c r="TO798"/>
      <c r="TP798"/>
      <c r="TQ798"/>
      <c r="TR798"/>
      <c r="TS798"/>
      <c r="TT798"/>
      <c r="TU798"/>
      <c r="TV798"/>
      <c r="TW798"/>
      <c r="TX798"/>
      <c r="TY798"/>
      <c r="TZ798"/>
      <c r="UA798"/>
      <c r="UB798"/>
      <c r="UC798"/>
      <c r="UD798"/>
      <c r="UE798"/>
      <c r="UF798"/>
      <c r="UG798"/>
      <c r="UH798"/>
      <c r="UI798"/>
      <c r="UJ798"/>
      <c r="UK798"/>
      <c r="UL798"/>
      <c r="UM798"/>
      <c r="UN798"/>
      <c r="UO798"/>
      <c r="UP798"/>
      <c r="UQ798"/>
      <c r="UR798"/>
      <c r="US798"/>
      <c r="UT798"/>
      <c r="UU798"/>
      <c r="UV798"/>
      <c r="UW798"/>
      <c r="UX798"/>
      <c r="UY798"/>
      <c r="UZ798"/>
      <c r="VA798"/>
      <c r="VB798"/>
      <c r="VC798"/>
      <c r="VD798"/>
      <c r="VE798"/>
      <c r="VF798"/>
      <c r="VG798"/>
      <c r="VH798"/>
      <c r="VI798"/>
      <c r="VJ798"/>
      <c r="VK798"/>
      <c r="VL798"/>
      <c r="VM798"/>
      <c r="VN798"/>
      <c r="VO798"/>
      <c r="VP798"/>
      <c r="VQ798"/>
      <c r="VR798"/>
      <c r="VS798"/>
      <c r="VT798"/>
      <c r="VU798"/>
      <c r="VV798"/>
      <c r="VW798"/>
      <c r="VX798"/>
      <c r="VY798"/>
      <c r="VZ798"/>
      <c r="WA798"/>
      <c r="WB798"/>
      <c r="WC798"/>
      <c r="WD798"/>
      <c r="WE798"/>
      <c r="WF798"/>
      <c r="WG798"/>
      <c r="WH798"/>
      <c r="WI798"/>
      <c r="WJ798"/>
      <c r="WK798"/>
      <c r="WL798"/>
      <c r="WM798"/>
      <c r="WN798"/>
      <c r="WO798"/>
      <c r="WP798"/>
      <c r="WQ798"/>
      <c r="WR798"/>
      <c r="WS798"/>
      <c r="WT798"/>
      <c r="WU798"/>
      <c r="WV798"/>
      <c r="WW798"/>
      <c r="WX798"/>
      <c r="WY798"/>
      <c r="WZ798"/>
      <c r="XA798"/>
      <c r="XB798"/>
      <c r="XC798"/>
      <c r="XD798"/>
      <c r="XE798"/>
      <c r="XF798"/>
      <c r="XG798"/>
      <c r="XH798"/>
      <c r="XI798"/>
      <c r="XJ798"/>
      <c r="XK798"/>
      <c r="XL798"/>
      <c r="XM798"/>
      <c r="XN798"/>
      <c r="XO798"/>
      <c r="XP798"/>
      <c r="XQ798"/>
      <c r="XR798"/>
      <c r="XS798"/>
      <c r="XT798"/>
      <c r="XU798"/>
      <c r="XV798"/>
      <c r="XW798"/>
      <c r="XX798"/>
      <c r="XY798"/>
      <c r="XZ798"/>
      <c r="YA798"/>
      <c r="YB798"/>
      <c r="YC798"/>
      <c r="YD798"/>
      <c r="YE798"/>
      <c r="YF798"/>
      <c r="YG798"/>
      <c r="YH798"/>
      <c r="YI798"/>
      <c r="YJ798"/>
      <c r="YK798"/>
      <c r="YL798"/>
      <c r="YM798"/>
      <c r="YN798"/>
      <c r="YO798"/>
      <c r="YP798"/>
      <c r="YQ798"/>
      <c r="YR798"/>
      <c r="YS798"/>
      <c r="YT798"/>
      <c r="YU798"/>
      <c r="YV798"/>
      <c r="YW798"/>
      <c r="YX798"/>
      <c r="YY798"/>
      <c r="YZ798"/>
      <c r="ZA798"/>
      <c r="ZB798"/>
      <c r="ZC798"/>
      <c r="ZD798"/>
      <c r="ZE798"/>
      <c r="ZF798"/>
      <c r="ZG798"/>
      <c r="ZH798"/>
      <c r="ZI798"/>
      <c r="ZJ798"/>
      <c r="ZK798"/>
      <c r="ZL798"/>
      <c r="ZM798"/>
      <c r="ZN798"/>
      <c r="ZO798"/>
      <c r="ZP798"/>
      <c r="ZQ798"/>
      <c r="ZR798"/>
      <c r="ZS798"/>
      <c r="ZT798"/>
      <c r="ZU798"/>
      <c r="ZV798"/>
      <c r="ZW798"/>
      <c r="ZX798"/>
      <c r="ZY798"/>
      <c r="ZZ798"/>
      <c r="AAA798"/>
      <c r="AAB798"/>
      <c r="AAC798"/>
      <c r="AAD798"/>
      <c r="AAE798"/>
      <c r="AAF798"/>
      <c r="AAG798"/>
      <c r="AAH798"/>
      <c r="AAI798"/>
      <c r="AAJ798"/>
      <c r="AAK798"/>
      <c r="AAL798"/>
      <c r="AAM798"/>
      <c r="AAN798"/>
      <c r="AAO798"/>
      <c r="AAP798"/>
      <c r="AAQ798"/>
      <c r="AAR798"/>
      <c r="AAS798"/>
      <c r="AAT798"/>
      <c r="AAU798"/>
      <c r="AAV798"/>
      <c r="AAW798"/>
      <c r="AAX798"/>
      <c r="AAY798"/>
      <c r="AAZ798"/>
      <c r="ABA798"/>
      <c r="ABB798"/>
      <c r="ABC798"/>
      <c r="ABD798"/>
      <c r="ABE798"/>
      <c r="ABF798"/>
      <c r="ABG798"/>
      <c r="ABH798"/>
      <c r="ABI798"/>
      <c r="ABJ798"/>
      <c r="ABK798"/>
      <c r="ABL798"/>
      <c r="ABM798"/>
      <c r="ABN798"/>
      <c r="ABO798"/>
      <c r="ABP798"/>
      <c r="ABQ798"/>
      <c r="ABR798"/>
      <c r="ABS798"/>
      <c r="ABT798"/>
      <c r="ABU798"/>
      <c r="ABV798"/>
      <c r="ABW798"/>
      <c r="ABX798"/>
      <c r="ABY798"/>
      <c r="ABZ798"/>
      <c r="ACA798"/>
      <c r="ACB798"/>
      <c r="ACC798"/>
      <c r="ACD798"/>
      <c r="ACE798"/>
      <c r="ACF798"/>
      <c r="ACG798"/>
      <c r="ACH798"/>
      <c r="ACI798"/>
      <c r="ACJ798"/>
      <c r="ACK798"/>
      <c r="ACL798"/>
      <c r="ACM798"/>
      <c r="ACN798"/>
      <c r="ACO798"/>
      <c r="ACP798"/>
      <c r="ACQ798"/>
      <c r="ACR798"/>
      <c r="ACS798"/>
      <c r="ACT798"/>
      <c r="ACU798"/>
      <c r="ACV798"/>
      <c r="ACW798"/>
      <c r="ACX798"/>
      <c r="ACY798"/>
      <c r="ACZ798"/>
      <c r="ADA798"/>
      <c r="ADB798"/>
      <c r="ADC798"/>
      <c r="ADD798"/>
      <c r="ADE798"/>
      <c r="ADF798"/>
      <c r="ADG798"/>
      <c r="ADH798"/>
      <c r="ADI798"/>
      <c r="ADJ798"/>
      <c r="ADK798"/>
      <c r="ADL798"/>
      <c r="ADM798"/>
      <c r="ADN798"/>
      <c r="ADO798"/>
      <c r="ADP798"/>
      <c r="ADQ798"/>
      <c r="ADR798"/>
      <c r="ADS798"/>
      <c r="ADT798"/>
      <c r="ADU798"/>
      <c r="ADV798"/>
      <c r="ADW798"/>
      <c r="ADX798"/>
      <c r="ADY798"/>
      <c r="ADZ798"/>
      <c r="AEA798"/>
      <c r="AEB798"/>
      <c r="AEC798"/>
      <c r="AED798"/>
      <c r="AEE798"/>
      <c r="AEF798"/>
      <c r="AEG798"/>
      <c r="AEH798"/>
      <c r="AEI798"/>
      <c r="AEJ798"/>
      <c r="AEK798"/>
      <c r="AEL798"/>
      <c r="AEM798"/>
      <c r="AEN798"/>
      <c r="AEO798"/>
      <c r="AEP798"/>
      <c r="AEQ798"/>
      <c r="AER798"/>
      <c r="AES798"/>
      <c r="AET798"/>
      <c r="AEU798"/>
      <c r="AEV798"/>
      <c r="AEW798"/>
      <c r="AEX798"/>
      <c r="AEY798"/>
      <c r="AEZ798"/>
      <c r="AFA798"/>
      <c r="AFB798"/>
      <c r="AFC798"/>
      <c r="AFD798"/>
      <c r="AFE798"/>
      <c r="AFF798"/>
      <c r="AFG798"/>
      <c r="AFH798"/>
      <c r="AFI798"/>
      <c r="AFJ798"/>
      <c r="AFK798"/>
      <c r="AFL798"/>
      <c r="AFM798"/>
      <c r="AFN798"/>
      <c r="AFO798"/>
      <c r="AFP798"/>
      <c r="AFQ798"/>
      <c r="AFR798"/>
      <c r="AFS798"/>
      <c r="AFT798"/>
      <c r="AFU798"/>
      <c r="AFV798"/>
      <c r="AFW798"/>
      <c r="AFX798"/>
      <c r="AFY798"/>
      <c r="AFZ798"/>
      <c r="AGA798"/>
      <c r="AGB798"/>
      <c r="AGC798"/>
      <c r="AGD798"/>
      <c r="AGE798"/>
      <c r="AGF798"/>
      <c r="AGG798"/>
      <c r="AGH798"/>
      <c r="AGI798"/>
      <c r="AGJ798"/>
      <c r="AGK798"/>
      <c r="AGL798"/>
      <c r="AGM798"/>
      <c r="AGN798"/>
      <c r="AGO798"/>
      <c r="AGP798"/>
      <c r="AGQ798"/>
      <c r="AGR798"/>
      <c r="AGS798"/>
      <c r="AGT798"/>
      <c r="AGU798"/>
      <c r="AGV798"/>
      <c r="AGW798"/>
      <c r="AGX798"/>
      <c r="AGY798"/>
      <c r="AGZ798"/>
      <c r="AHA798"/>
      <c r="AHB798"/>
      <c r="AHC798"/>
      <c r="AHD798"/>
      <c r="AHE798"/>
      <c r="AHF798"/>
      <c r="AHG798"/>
      <c r="AHH798"/>
      <c r="AHI798"/>
      <c r="AHJ798"/>
      <c r="AHK798"/>
      <c r="AHL798"/>
      <c r="AHM798"/>
      <c r="AHN798"/>
      <c r="AHO798"/>
      <c r="AHP798"/>
      <c r="AHQ798"/>
      <c r="AHR798"/>
      <c r="AHS798"/>
      <c r="AHT798"/>
      <c r="AHU798"/>
      <c r="AHV798"/>
      <c r="AHW798"/>
      <c r="AHX798"/>
      <c r="AHY798"/>
      <c r="AHZ798"/>
      <c r="AIA798"/>
      <c r="AIB798"/>
      <c r="AIC798"/>
      <c r="AID798"/>
      <c r="AIE798"/>
      <c r="AIF798"/>
      <c r="AIG798"/>
      <c r="AIH798"/>
      <c r="AII798"/>
      <c r="AIJ798"/>
      <c r="AIK798"/>
      <c r="AIL798"/>
      <c r="AIM798"/>
      <c r="AIN798"/>
      <c r="AIO798"/>
      <c r="AIP798"/>
      <c r="AIQ798"/>
      <c r="AIR798"/>
      <c r="AIS798"/>
      <c r="AIT798"/>
      <c r="AIU798"/>
      <c r="AIV798"/>
      <c r="AIW798"/>
      <c r="AIX798"/>
      <c r="AIY798"/>
      <c r="AIZ798"/>
      <c r="AJA798"/>
      <c r="AJB798"/>
      <c r="AJC798"/>
      <c r="AJD798"/>
      <c r="AJE798"/>
      <c r="AJF798"/>
      <c r="AJG798"/>
      <c r="AJH798"/>
      <c r="AJI798"/>
      <c r="AJJ798"/>
      <c r="AJK798"/>
      <c r="AJL798"/>
      <c r="AJM798"/>
      <c r="AJN798"/>
      <c r="AJO798"/>
      <c r="AJP798"/>
      <c r="AJQ798"/>
      <c r="AJR798"/>
      <c r="AJS798"/>
      <c r="AJT798"/>
      <c r="AJU798"/>
      <c r="AJV798"/>
      <c r="AJW798"/>
      <c r="AJX798"/>
      <c r="AJY798"/>
      <c r="AJZ798"/>
      <c r="AKA798"/>
      <c r="AKB798"/>
      <c r="AKC798"/>
      <c r="AKD798"/>
      <c r="AKE798"/>
      <c r="AKF798"/>
      <c r="AKG798"/>
      <c r="AKH798"/>
      <c r="AKI798"/>
      <c r="AKJ798"/>
      <c r="AKK798"/>
      <c r="AKL798"/>
      <c r="AKM798"/>
      <c r="AKN798"/>
      <c r="AKO798"/>
      <c r="AKP798"/>
      <c r="AKQ798"/>
      <c r="AKR798"/>
      <c r="AKS798"/>
      <c r="AKT798"/>
      <c r="AKU798"/>
      <c r="AKV798"/>
      <c r="AKW798"/>
      <c r="AKX798"/>
      <c r="AKY798"/>
      <c r="AKZ798"/>
      <c r="ALA798"/>
      <c r="ALB798"/>
      <c r="ALC798"/>
      <c r="ALD798"/>
      <c r="ALE798"/>
      <c r="ALF798"/>
      <c r="ALG798"/>
      <c r="ALH798"/>
      <c r="ALI798"/>
      <c r="ALJ798"/>
      <c r="ALK798"/>
      <c r="ALL798"/>
      <c r="ALM798"/>
      <c r="ALN798"/>
      <c r="ALO798"/>
      <c r="ALP798"/>
      <c r="ALQ798"/>
      <c r="ALR798"/>
      <c r="ALS798"/>
      <c r="ALT798"/>
      <c r="ALU798"/>
      <c r="ALV798"/>
      <c r="ALW798"/>
      <c r="ALX798"/>
      <c r="ALY798"/>
      <c r="ALZ798"/>
      <c r="AMA798"/>
      <c r="AMB798"/>
      <c r="AMC798"/>
      <c r="AMD798"/>
      <c r="AME798"/>
      <c r="AMF798"/>
      <c r="AMG798"/>
      <c r="AMH798"/>
      <c r="AMI798"/>
      <c r="AMJ798"/>
    </row>
    <row r="799" spans="1:1024" ht="20" customHeight="1" x14ac:dyDescent="0.2">
      <c r="A799"/>
      <c r="B799"/>
      <c r="C799"/>
      <c r="D799"/>
      <c r="E799" s="2"/>
      <c r="F799" s="2"/>
      <c r="G799" s="271"/>
      <c r="H799" s="240"/>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c r="IW799"/>
      <c r="IX799"/>
      <c r="IY799"/>
      <c r="IZ799"/>
      <c r="JA799"/>
      <c r="JB799"/>
      <c r="JC799"/>
      <c r="JD799"/>
      <c r="JE799"/>
      <c r="JF799"/>
      <c r="JG799"/>
      <c r="JH799"/>
      <c r="JI799"/>
      <c r="JJ799"/>
      <c r="JK799"/>
      <c r="JL799"/>
      <c r="JM799"/>
      <c r="JN799"/>
      <c r="JO799"/>
      <c r="JP799"/>
      <c r="JQ799"/>
      <c r="JR799"/>
      <c r="JS799"/>
      <c r="JT799"/>
      <c r="JU799"/>
      <c r="JV799"/>
      <c r="JW799"/>
      <c r="JX799"/>
      <c r="JY799"/>
      <c r="JZ799"/>
      <c r="KA799"/>
      <c r="KB799"/>
      <c r="KC799"/>
      <c r="KD799"/>
      <c r="KE799"/>
      <c r="KF799"/>
      <c r="KG799"/>
      <c r="KH799"/>
      <c r="KI799"/>
      <c r="KJ799"/>
      <c r="KK799"/>
      <c r="KL799"/>
      <c r="KM799"/>
      <c r="KN799"/>
      <c r="KO799"/>
      <c r="KP799"/>
      <c r="KQ799"/>
      <c r="KR799"/>
      <c r="KS799"/>
      <c r="KT799"/>
      <c r="KU799"/>
      <c r="KV799"/>
      <c r="KW799"/>
      <c r="KX799"/>
      <c r="KY799"/>
      <c r="KZ799"/>
      <c r="LA799"/>
      <c r="LB799"/>
      <c r="LC799"/>
      <c r="LD799"/>
      <c r="LE799"/>
      <c r="LF799"/>
      <c r="LG799"/>
      <c r="LH799"/>
      <c r="LI799"/>
      <c r="LJ799"/>
      <c r="LK799"/>
      <c r="LL799"/>
      <c r="LM799"/>
      <c r="LN799"/>
      <c r="LO799"/>
      <c r="LP799"/>
      <c r="LQ799"/>
      <c r="LR799"/>
      <c r="LS799"/>
      <c r="LT799"/>
      <c r="LU799"/>
      <c r="LV799"/>
      <c r="LW799"/>
      <c r="LX799"/>
      <c r="LY799"/>
      <c r="LZ799"/>
      <c r="MA799"/>
      <c r="MB799"/>
      <c r="MC799"/>
      <c r="MD799"/>
      <c r="ME799"/>
      <c r="MF799"/>
      <c r="MG799"/>
      <c r="MH799"/>
      <c r="MI799"/>
      <c r="MJ799"/>
      <c r="MK799"/>
      <c r="ML799"/>
      <c r="MM799"/>
      <c r="MN799"/>
      <c r="MO799"/>
      <c r="MP799"/>
      <c r="MQ799"/>
      <c r="MR799"/>
      <c r="MS799"/>
      <c r="MT799"/>
      <c r="MU799"/>
      <c r="MV799"/>
      <c r="MW799"/>
      <c r="MX799"/>
      <c r="MY799"/>
      <c r="MZ799"/>
      <c r="NA799"/>
      <c r="NB799"/>
      <c r="NC799"/>
      <c r="ND799"/>
      <c r="NE799"/>
      <c r="NF799"/>
      <c r="NG799"/>
      <c r="NH799"/>
      <c r="NI799"/>
      <c r="NJ799"/>
      <c r="NK799"/>
      <c r="NL799"/>
      <c r="NM799"/>
      <c r="NN799"/>
      <c r="NO799"/>
      <c r="NP799"/>
      <c r="NQ799"/>
      <c r="NR799"/>
      <c r="NS799"/>
      <c r="NT799"/>
      <c r="NU799"/>
      <c r="NV799"/>
      <c r="NW799"/>
      <c r="NX799"/>
      <c r="NY799"/>
      <c r="NZ799"/>
      <c r="OA799"/>
      <c r="OB799"/>
      <c r="OC799"/>
      <c r="OD799"/>
      <c r="OE799"/>
      <c r="OF799"/>
      <c r="OG799"/>
      <c r="OH799"/>
      <c r="OI799"/>
      <c r="OJ799"/>
      <c r="OK799"/>
      <c r="OL799"/>
      <c r="OM799"/>
      <c r="ON799"/>
      <c r="OO799"/>
      <c r="OP799"/>
      <c r="OQ799"/>
      <c r="OR799"/>
      <c r="OS799"/>
      <c r="OT799"/>
      <c r="OU799"/>
      <c r="OV799"/>
      <c r="OW799"/>
      <c r="OX799"/>
      <c r="OY799"/>
      <c r="OZ799"/>
      <c r="PA799"/>
      <c r="PB799"/>
      <c r="PC799"/>
      <c r="PD799"/>
      <c r="PE799"/>
      <c r="PF799"/>
      <c r="PG799"/>
      <c r="PH799"/>
      <c r="PI799"/>
      <c r="PJ799"/>
      <c r="PK799"/>
      <c r="PL799"/>
      <c r="PM799"/>
      <c r="PN799"/>
      <c r="PO799"/>
      <c r="PP799"/>
      <c r="PQ799"/>
      <c r="PR799"/>
      <c r="PS799"/>
      <c r="PT799"/>
      <c r="PU799"/>
      <c r="PV799"/>
      <c r="PW799"/>
      <c r="PX799"/>
      <c r="PY799"/>
      <c r="PZ799"/>
      <c r="QA799"/>
      <c r="QB799"/>
      <c r="QC799"/>
      <c r="QD799"/>
      <c r="QE799"/>
      <c r="QF799"/>
      <c r="QG799"/>
      <c r="QH799"/>
      <c r="QI799"/>
      <c r="QJ799"/>
      <c r="QK799"/>
      <c r="QL799"/>
      <c r="QM799"/>
      <c r="QN799"/>
      <c r="QO799"/>
      <c r="QP799"/>
      <c r="QQ799"/>
      <c r="QR799"/>
      <c r="QS799"/>
      <c r="QT799"/>
      <c r="QU799"/>
      <c r="QV799"/>
      <c r="QW799"/>
      <c r="QX799"/>
      <c r="QY799"/>
      <c r="QZ799"/>
      <c r="RA799"/>
      <c r="RB799"/>
      <c r="RC799"/>
      <c r="RD799"/>
      <c r="RE799"/>
      <c r="RF799"/>
      <c r="RG799"/>
      <c r="RH799"/>
      <c r="RI799"/>
      <c r="RJ799"/>
      <c r="RK799"/>
      <c r="RL799"/>
      <c r="RM799"/>
      <c r="RN799"/>
      <c r="RO799"/>
      <c r="RP799"/>
      <c r="RQ799"/>
      <c r="RR799"/>
      <c r="RS799"/>
      <c r="RT799"/>
      <c r="RU799"/>
      <c r="RV799"/>
      <c r="RW799"/>
      <c r="RX799"/>
      <c r="RY799"/>
      <c r="RZ799"/>
      <c r="SA799"/>
      <c r="SB799"/>
      <c r="SC799"/>
      <c r="SD799"/>
      <c r="SE799"/>
      <c r="SF799"/>
      <c r="SG799"/>
      <c r="SH799"/>
      <c r="SI799"/>
      <c r="SJ799"/>
      <c r="SK799"/>
      <c r="SL799"/>
      <c r="SM799"/>
      <c r="SN799"/>
      <c r="SO799"/>
      <c r="SP799"/>
      <c r="SQ799"/>
      <c r="SR799"/>
      <c r="SS799"/>
      <c r="ST799"/>
      <c r="SU799"/>
      <c r="SV799"/>
      <c r="SW799"/>
      <c r="SX799"/>
      <c r="SY799"/>
      <c r="SZ799"/>
      <c r="TA799"/>
      <c r="TB799"/>
      <c r="TC799"/>
      <c r="TD799"/>
      <c r="TE799"/>
      <c r="TF799"/>
      <c r="TG799"/>
      <c r="TH799"/>
      <c r="TI799"/>
      <c r="TJ799"/>
      <c r="TK799"/>
      <c r="TL799"/>
      <c r="TM799"/>
      <c r="TN799"/>
      <c r="TO799"/>
      <c r="TP799"/>
      <c r="TQ799"/>
      <c r="TR799"/>
      <c r="TS799"/>
      <c r="TT799"/>
      <c r="TU799"/>
      <c r="TV799"/>
      <c r="TW799"/>
      <c r="TX799"/>
      <c r="TY799"/>
      <c r="TZ799"/>
      <c r="UA799"/>
      <c r="UB799"/>
      <c r="UC799"/>
      <c r="UD799"/>
      <c r="UE799"/>
      <c r="UF799"/>
      <c r="UG799"/>
      <c r="UH799"/>
      <c r="UI799"/>
      <c r="UJ799"/>
      <c r="UK799"/>
      <c r="UL799"/>
      <c r="UM799"/>
      <c r="UN799"/>
      <c r="UO799"/>
      <c r="UP799"/>
      <c r="UQ799"/>
      <c r="UR799"/>
      <c r="US799"/>
      <c r="UT799"/>
      <c r="UU799"/>
      <c r="UV799"/>
      <c r="UW799"/>
      <c r="UX799"/>
      <c r="UY799"/>
      <c r="UZ799"/>
      <c r="VA799"/>
      <c r="VB799"/>
      <c r="VC799"/>
      <c r="VD799"/>
      <c r="VE799"/>
      <c r="VF799"/>
      <c r="VG799"/>
      <c r="VH799"/>
      <c r="VI799"/>
      <c r="VJ799"/>
      <c r="VK799"/>
      <c r="VL799"/>
      <c r="VM799"/>
      <c r="VN799"/>
      <c r="VO799"/>
      <c r="VP799"/>
      <c r="VQ799"/>
      <c r="VR799"/>
      <c r="VS799"/>
      <c r="VT799"/>
      <c r="VU799"/>
      <c r="VV799"/>
      <c r="VW799"/>
      <c r="VX799"/>
      <c r="VY799"/>
      <c r="VZ799"/>
      <c r="WA799"/>
      <c r="WB799"/>
      <c r="WC799"/>
      <c r="WD799"/>
      <c r="WE799"/>
      <c r="WF799"/>
      <c r="WG799"/>
      <c r="WH799"/>
      <c r="WI799"/>
      <c r="WJ799"/>
      <c r="WK799"/>
      <c r="WL799"/>
      <c r="WM799"/>
      <c r="WN799"/>
      <c r="WO799"/>
      <c r="WP799"/>
      <c r="WQ799"/>
      <c r="WR799"/>
      <c r="WS799"/>
      <c r="WT799"/>
      <c r="WU799"/>
      <c r="WV799"/>
      <c r="WW799"/>
      <c r="WX799"/>
      <c r="WY799"/>
      <c r="WZ799"/>
      <c r="XA799"/>
      <c r="XB799"/>
      <c r="XC799"/>
      <c r="XD799"/>
      <c r="XE799"/>
      <c r="XF799"/>
      <c r="XG799"/>
      <c r="XH799"/>
      <c r="XI799"/>
      <c r="XJ799"/>
      <c r="XK799"/>
      <c r="XL799"/>
      <c r="XM799"/>
      <c r="XN799"/>
      <c r="XO799"/>
      <c r="XP799"/>
      <c r="XQ799"/>
      <c r="XR799"/>
      <c r="XS799"/>
      <c r="XT799"/>
      <c r="XU799"/>
      <c r="XV799"/>
      <c r="XW799"/>
      <c r="XX799"/>
      <c r="XY799"/>
      <c r="XZ799"/>
      <c r="YA799"/>
      <c r="YB799"/>
      <c r="YC799"/>
      <c r="YD799"/>
      <c r="YE799"/>
      <c r="YF799"/>
      <c r="YG799"/>
      <c r="YH799"/>
      <c r="YI799"/>
      <c r="YJ799"/>
      <c r="YK799"/>
      <c r="YL799"/>
      <c r="YM799"/>
      <c r="YN799"/>
      <c r="YO799"/>
      <c r="YP799"/>
      <c r="YQ799"/>
      <c r="YR799"/>
      <c r="YS799"/>
      <c r="YT799"/>
      <c r="YU799"/>
      <c r="YV799"/>
      <c r="YW799"/>
      <c r="YX799"/>
      <c r="YY799"/>
      <c r="YZ799"/>
      <c r="ZA799"/>
      <c r="ZB799"/>
      <c r="ZC799"/>
      <c r="ZD799"/>
      <c r="ZE799"/>
      <c r="ZF799"/>
      <c r="ZG799"/>
      <c r="ZH799"/>
      <c r="ZI799"/>
      <c r="ZJ799"/>
      <c r="ZK799"/>
      <c r="ZL799"/>
      <c r="ZM799"/>
      <c r="ZN799"/>
      <c r="ZO799"/>
      <c r="ZP799"/>
      <c r="ZQ799"/>
      <c r="ZR799"/>
      <c r="ZS799"/>
      <c r="ZT799"/>
      <c r="ZU799"/>
      <c r="ZV799"/>
      <c r="ZW799"/>
      <c r="ZX799"/>
      <c r="ZY799"/>
      <c r="ZZ799"/>
      <c r="AAA799"/>
      <c r="AAB799"/>
      <c r="AAC799"/>
      <c r="AAD799"/>
      <c r="AAE799"/>
      <c r="AAF799"/>
      <c r="AAG799"/>
      <c r="AAH799"/>
      <c r="AAI799"/>
      <c r="AAJ799"/>
      <c r="AAK799"/>
      <c r="AAL799"/>
      <c r="AAM799"/>
      <c r="AAN799"/>
      <c r="AAO799"/>
      <c r="AAP799"/>
      <c r="AAQ799"/>
      <c r="AAR799"/>
      <c r="AAS799"/>
      <c r="AAT799"/>
      <c r="AAU799"/>
      <c r="AAV799"/>
      <c r="AAW799"/>
      <c r="AAX799"/>
      <c r="AAY799"/>
      <c r="AAZ799"/>
      <c r="ABA799"/>
      <c r="ABB799"/>
      <c r="ABC799"/>
      <c r="ABD799"/>
      <c r="ABE799"/>
      <c r="ABF799"/>
      <c r="ABG799"/>
      <c r="ABH799"/>
      <c r="ABI799"/>
      <c r="ABJ799"/>
      <c r="ABK799"/>
      <c r="ABL799"/>
      <c r="ABM799"/>
      <c r="ABN799"/>
      <c r="ABO799"/>
      <c r="ABP799"/>
      <c r="ABQ799"/>
      <c r="ABR799"/>
      <c r="ABS799"/>
      <c r="ABT799"/>
      <c r="ABU799"/>
      <c r="ABV799"/>
      <c r="ABW799"/>
      <c r="ABX799"/>
      <c r="ABY799"/>
      <c r="ABZ799"/>
      <c r="ACA799"/>
      <c r="ACB799"/>
      <c r="ACC799"/>
      <c r="ACD799"/>
      <c r="ACE799"/>
      <c r="ACF799"/>
      <c r="ACG799"/>
      <c r="ACH799"/>
      <c r="ACI799"/>
      <c r="ACJ799"/>
      <c r="ACK799"/>
      <c r="ACL799"/>
      <c r="ACM799"/>
      <c r="ACN799"/>
      <c r="ACO799"/>
      <c r="ACP799"/>
      <c r="ACQ799"/>
      <c r="ACR799"/>
      <c r="ACS799"/>
      <c r="ACT799"/>
      <c r="ACU799"/>
      <c r="ACV799"/>
      <c r="ACW799"/>
      <c r="ACX799"/>
      <c r="ACY799"/>
      <c r="ACZ799"/>
      <c r="ADA799"/>
      <c r="ADB799"/>
      <c r="ADC799"/>
      <c r="ADD799"/>
      <c r="ADE799"/>
      <c r="ADF799"/>
      <c r="ADG799"/>
      <c r="ADH799"/>
      <c r="ADI799"/>
      <c r="ADJ799"/>
      <c r="ADK799"/>
      <c r="ADL799"/>
      <c r="ADM799"/>
      <c r="ADN799"/>
      <c r="ADO799"/>
      <c r="ADP799"/>
      <c r="ADQ799"/>
      <c r="ADR799"/>
      <c r="ADS799"/>
      <c r="ADT799"/>
      <c r="ADU799"/>
      <c r="ADV799"/>
      <c r="ADW799"/>
      <c r="ADX799"/>
      <c r="ADY799"/>
      <c r="ADZ799"/>
      <c r="AEA799"/>
      <c r="AEB799"/>
      <c r="AEC799"/>
      <c r="AED799"/>
      <c r="AEE799"/>
      <c r="AEF799"/>
      <c r="AEG799"/>
      <c r="AEH799"/>
      <c r="AEI799"/>
      <c r="AEJ799"/>
      <c r="AEK799"/>
      <c r="AEL799"/>
      <c r="AEM799"/>
      <c r="AEN799"/>
      <c r="AEO799"/>
      <c r="AEP799"/>
      <c r="AEQ799"/>
      <c r="AER799"/>
      <c r="AES799"/>
      <c r="AET799"/>
      <c r="AEU799"/>
      <c r="AEV799"/>
      <c r="AEW799"/>
      <c r="AEX799"/>
      <c r="AEY799"/>
      <c r="AEZ799"/>
      <c r="AFA799"/>
      <c r="AFB799"/>
      <c r="AFC799"/>
      <c r="AFD799"/>
      <c r="AFE799"/>
      <c r="AFF799"/>
      <c r="AFG799"/>
      <c r="AFH799"/>
      <c r="AFI799"/>
      <c r="AFJ799"/>
      <c r="AFK799"/>
      <c r="AFL799"/>
      <c r="AFM799"/>
      <c r="AFN799"/>
      <c r="AFO799"/>
      <c r="AFP799"/>
      <c r="AFQ799"/>
      <c r="AFR799"/>
      <c r="AFS799"/>
      <c r="AFT799"/>
      <c r="AFU799"/>
      <c r="AFV799"/>
      <c r="AFW799"/>
      <c r="AFX799"/>
      <c r="AFY799"/>
      <c r="AFZ799"/>
      <c r="AGA799"/>
      <c r="AGB799"/>
      <c r="AGC799"/>
      <c r="AGD799"/>
      <c r="AGE799"/>
      <c r="AGF799"/>
      <c r="AGG799"/>
      <c r="AGH799"/>
      <c r="AGI799"/>
      <c r="AGJ799"/>
      <c r="AGK799"/>
      <c r="AGL799"/>
      <c r="AGM799"/>
      <c r="AGN799"/>
      <c r="AGO799"/>
      <c r="AGP799"/>
      <c r="AGQ799"/>
      <c r="AGR799"/>
      <c r="AGS799"/>
      <c r="AGT799"/>
      <c r="AGU799"/>
      <c r="AGV799"/>
      <c r="AGW799"/>
      <c r="AGX799"/>
      <c r="AGY799"/>
      <c r="AGZ799"/>
      <c r="AHA799"/>
      <c r="AHB799"/>
      <c r="AHC799"/>
      <c r="AHD799"/>
      <c r="AHE799"/>
      <c r="AHF799"/>
      <c r="AHG799"/>
      <c r="AHH799"/>
      <c r="AHI799"/>
      <c r="AHJ799"/>
      <c r="AHK799"/>
      <c r="AHL799"/>
      <c r="AHM799"/>
      <c r="AHN799"/>
      <c r="AHO799"/>
      <c r="AHP799"/>
      <c r="AHQ799"/>
      <c r="AHR799"/>
      <c r="AHS799"/>
      <c r="AHT799"/>
      <c r="AHU799"/>
      <c r="AHV799"/>
      <c r="AHW799"/>
      <c r="AHX799"/>
      <c r="AHY799"/>
      <c r="AHZ799"/>
      <c r="AIA799"/>
      <c r="AIB799"/>
      <c r="AIC799"/>
      <c r="AID799"/>
      <c r="AIE799"/>
      <c r="AIF799"/>
      <c r="AIG799"/>
      <c r="AIH799"/>
      <c r="AII799"/>
      <c r="AIJ799"/>
      <c r="AIK799"/>
      <c r="AIL799"/>
      <c r="AIM799"/>
      <c r="AIN799"/>
      <c r="AIO799"/>
      <c r="AIP799"/>
      <c r="AIQ799"/>
      <c r="AIR799"/>
      <c r="AIS799"/>
      <c r="AIT799"/>
      <c r="AIU799"/>
      <c r="AIV799"/>
      <c r="AIW799"/>
      <c r="AIX799"/>
      <c r="AIY799"/>
      <c r="AIZ799"/>
      <c r="AJA799"/>
      <c r="AJB799"/>
      <c r="AJC799"/>
      <c r="AJD799"/>
      <c r="AJE799"/>
      <c r="AJF799"/>
      <c r="AJG799"/>
      <c r="AJH799"/>
      <c r="AJI799"/>
      <c r="AJJ799"/>
      <c r="AJK799"/>
      <c r="AJL799"/>
      <c r="AJM799"/>
      <c r="AJN799"/>
      <c r="AJO799"/>
      <c r="AJP799"/>
      <c r="AJQ799"/>
      <c r="AJR799"/>
      <c r="AJS799"/>
      <c r="AJT799"/>
      <c r="AJU799"/>
      <c r="AJV799"/>
      <c r="AJW799"/>
      <c r="AJX799"/>
      <c r="AJY799"/>
      <c r="AJZ799"/>
      <c r="AKA799"/>
      <c r="AKB799"/>
      <c r="AKC799"/>
      <c r="AKD799"/>
      <c r="AKE799"/>
      <c r="AKF799"/>
      <c r="AKG799"/>
      <c r="AKH799"/>
      <c r="AKI799"/>
      <c r="AKJ799"/>
      <c r="AKK799"/>
      <c r="AKL799"/>
      <c r="AKM799"/>
      <c r="AKN799"/>
      <c r="AKO799"/>
      <c r="AKP799"/>
      <c r="AKQ799"/>
      <c r="AKR799"/>
      <c r="AKS799"/>
      <c r="AKT799"/>
      <c r="AKU799"/>
      <c r="AKV799"/>
      <c r="AKW799"/>
      <c r="AKX799"/>
      <c r="AKY799"/>
      <c r="AKZ799"/>
      <c r="ALA799"/>
      <c r="ALB799"/>
      <c r="ALC799"/>
      <c r="ALD799"/>
      <c r="ALE799"/>
      <c r="ALF799"/>
      <c r="ALG799"/>
      <c r="ALH799"/>
      <c r="ALI799"/>
      <c r="ALJ799"/>
      <c r="ALK799"/>
      <c r="ALL799"/>
      <c r="ALM799"/>
      <c r="ALN799"/>
      <c r="ALO799"/>
      <c r="ALP799"/>
      <c r="ALQ799"/>
      <c r="ALR799"/>
      <c r="ALS799"/>
      <c r="ALT799"/>
      <c r="ALU799"/>
      <c r="ALV799"/>
      <c r="ALW799"/>
      <c r="ALX799"/>
      <c r="ALY799"/>
      <c r="ALZ799"/>
      <c r="AMA799"/>
      <c r="AMB799"/>
      <c r="AMC799"/>
      <c r="AMD799"/>
      <c r="AME799"/>
      <c r="AMF799"/>
      <c r="AMG799"/>
      <c r="AMH799"/>
      <c r="AMI799"/>
      <c r="AMJ799"/>
    </row>
    <row r="800" spans="1:1024" ht="20" customHeight="1" x14ac:dyDescent="0.2">
      <c r="A800"/>
      <c r="B800"/>
      <c r="C800"/>
      <c r="D800"/>
      <c r="E800" s="2"/>
      <c r="F800" s="2"/>
      <c r="G800" s="271"/>
      <c r="H800" s="24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c r="IW800"/>
      <c r="IX800"/>
      <c r="IY800"/>
      <c r="IZ800"/>
      <c r="JA800"/>
      <c r="JB800"/>
      <c r="JC800"/>
      <c r="JD800"/>
      <c r="JE800"/>
      <c r="JF800"/>
      <c r="JG800"/>
      <c r="JH800"/>
      <c r="JI800"/>
      <c r="JJ800"/>
      <c r="JK800"/>
      <c r="JL800"/>
      <c r="JM800"/>
      <c r="JN800"/>
      <c r="JO800"/>
      <c r="JP800"/>
      <c r="JQ800"/>
      <c r="JR800"/>
      <c r="JS800"/>
      <c r="JT800"/>
      <c r="JU800"/>
      <c r="JV800"/>
      <c r="JW800"/>
      <c r="JX800"/>
      <c r="JY800"/>
      <c r="JZ800"/>
      <c r="KA800"/>
      <c r="KB800"/>
      <c r="KC800"/>
      <c r="KD800"/>
      <c r="KE800"/>
      <c r="KF800"/>
      <c r="KG800"/>
      <c r="KH800"/>
      <c r="KI800"/>
      <c r="KJ800"/>
      <c r="KK800"/>
      <c r="KL800"/>
      <c r="KM800"/>
      <c r="KN800"/>
      <c r="KO800"/>
      <c r="KP800"/>
      <c r="KQ800"/>
      <c r="KR800"/>
      <c r="KS800"/>
      <c r="KT800"/>
      <c r="KU800"/>
      <c r="KV800"/>
      <c r="KW800"/>
      <c r="KX800"/>
      <c r="KY800"/>
      <c r="KZ800"/>
      <c r="LA800"/>
      <c r="LB800"/>
      <c r="LC800"/>
      <c r="LD800"/>
      <c r="LE800"/>
      <c r="LF800"/>
      <c r="LG800"/>
      <c r="LH800"/>
      <c r="LI800"/>
      <c r="LJ800"/>
      <c r="LK800"/>
      <c r="LL800"/>
      <c r="LM800"/>
      <c r="LN800"/>
      <c r="LO800"/>
      <c r="LP800"/>
      <c r="LQ800"/>
      <c r="LR800"/>
      <c r="LS800"/>
      <c r="LT800"/>
      <c r="LU800"/>
      <c r="LV800"/>
      <c r="LW800"/>
      <c r="LX800"/>
      <c r="LY800"/>
      <c r="LZ800"/>
      <c r="MA800"/>
      <c r="MB800"/>
      <c r="MC800"/>
      <c r="MD800"/>
      <c r="ME800"/>
      <c r="MF800"/>
      <c r="MG800"/>
      <c r="MH800"/>
      <c r="MI800"/>
      <c r="MJ800"/>
      <c r="MK800"/>
      <c r="ML800"/>
      <c r="MM800"/>
      <c r="MN800"/>
      <c r="MO800"/>
      <c r="MP800"/>
      <c r="MQ800"/>
      <c r="MR800"/>
      <c r="MS800"/>
      <c r="MT800"/>
      <c r="MU800"/>
      <c r="MV800"/>
      <c r="MW800"/>
      <c r="MX800"/>
      <c r="MY800"/>
      <c r="MZ800"/>
      <c r="NA800"/>
      <c r="NB800"/>
      <c r="NC800"/>
      <c r="ND800"/>
      <c r="NE800"/>
      <c r="NF800"/>
      <c r="NG800"/>
      <c r="NH800"/>
      <c r="NI800"/>
      <c r="NJ800"/>
      <c r="NK800"/>
      <c r="NL800"/>
      <c r="NM800"/>
      <c r="NN800"/>
      <c r="NO800"/>
      <c r="NP800"/>
      <c r="NQ800"/>
      <c r="NR800"/>
      <c r="NS800"/>
      <c r="NT800"/>
      <c r="NU800"/>
      <c r="NV800"/>
      <c r="NW800"/>
      <c r="NX800"/>
      <c r="NY800"/>
      <c r="NZ800"/>
      <c r="OA800"/>
      <c r="OB800"/>
      <c r="OC800"/>
      <c r="OD800"/>
      <c r="OE800"/>
      <c r="OF800"/>
      <c r="OG800"/>
      <c r="OH800"/>
      <c r="OI800"/>
      <c r="OJ800"/>
      <c r="OK800"/>
      <c r="OL800"/>
      <c r="OM800"/>
      <c r="ON800"/>
      <c r="OO800"/>
      <c r="OP800"/>
      <c r="OQ800"/>
      <c r="OR800"/>
      <c r="OS800"/>
      <c r="OT800"/>
      <c r="OU800"/>
      <c r="OV800"/>
      <c r="OW800"/>
      <c r="OX800"/>
      <c r="OY800"/>
      <c r="OZ800"/>
      <c r="PA800"/>
      <c r="PB800"/>
      <c r="PC800"/>
      <c r="PD800"/>
      <c r="PE800"/>
      <c r="PF800"/>
      <c r="PG800"/>
      <c r="PH800"/>
      <c r="PI800"/>
      <c r="PJ800"/>
      <c r="PK800"/>
      <c r="PL800"/>
      <c r="PM800"/>
      <c r="PN800"/>
      <c r="PO800"/>
      <c r="PP800"/>
      <c r="PQ800"/>
      <c r="PR800"/>
      <c r="PS800"/>
      <c r="PT800"/>
      <c r="PU800"/>
      <c r="PV800"/>
      <c r="PW800"/>
      <c r="PX800"/>
      <c r="PY800"/>
      <c r="PZ800"/>
      <c r="QA800"/>
      <c r="QB800"/>
      <c r="QC800"/>
      <c r="QD800"/>
      <c r="QE800"/>
      <c r="QF800"/>
      <c r="QG800"/>
      <c r="QH800"/>
      <c r="QI800"/>
      <c r="QJ800"/>
      <c r="QK800"/>
      <c r="QL800"/>
      <c r="QM800"/>
      <c r="QN800"/>
      <c r="QO800"/>
      <c r="QP800"/>
      <c r="QQ800"/>
      <c r="QR800"/>
      <c r="QS800"/>
      <c r="QT800"/>
      <c r="QU800"/>
      <c r="QV800"/>
      <c r="QW800"/>
      <c r="QX800"/>
      <c r="QY800"/>
      <c r="QZ800"/>
      <c r="RA800"/>
      <c r="RB800"/>
      <c r="RC800"/>
      <c r="RD800"/>
      <c r="RE800"/>
      <c r="RF800"/>
      <c r="RG800"/>
      <c r="RH800"/>
      <c r="RI800"/>
      <c r="RJ800"/>
      <c r="RK800"/>
      <c r="RL800"/>
      <c r="RM800"/>
      <c r="RN800"/>
      <c r="RO800"/>
      <c r="RP800"/>
      <c r="RQ800"/>
      <c r="RR800"/>
      <c r="RS800"/>
      <c r="RT800"/>
      <c r="RU800"/>
      <c r="RV800"/>
      <c r="RW800"/>
      <c r="RX800"/>
      <c r="RY800"/>
      <c r="RZ800"/>
      <c r="SA800"/>
      <c r="SB800"/>
      <c r="SC800"/>
      <c r="SD800"/>
      <c r="SE800"/>
      <c r="SF800"/>
      <c r="SG800"/>
      <c r="SH800"/>
      <c r="SI800"/>
      <c r="SJ800"/>
      <c r="SK800"/>
      <c r="SL800"/>
      <c r="SM800"/>
      <c r="SN800"/>
      <c r="SO800"/>
      <c r="SP800"/>
      <c r="SQ800"/>
      <c r="SR800"/>
      <c r="SS800"/>
      <c r="ST800"/>
      <c r="SU800"/>
      <c r="SV800"/>
      <c r="SW800"/>
      <c r="SX800"/>
      <c r="SY800"/>
      <c r="SZ800"/>
      <c r="TA800"/>
      <c r="TB800"/>
      <c r="TC800"/>
      <c r="TD800"/>
      <c r="TE800"/>
      <c r="TF800"/>
      <c r="TG800"/>
      <c r="TH800"/>
      <c r="TI800"/>
      <c r="TJ800"/>
      <c r="TK800"/>
      <c r="TL800"/>
      <c r="TM800"/>
      <c r="TN800"/>
      <c r="TO800"/>
      <c r="TP800"/>
      <c r="TQ800"/>
      <c r="TR800"/>
      <c r="TS800"/>
      <c r="TT800"/>
      <c r="TU800"/>
      <c r="TV800"/>
      <c r="TW800"/>
      <c r="TX800"/>
      <c r="TY800"/>
      <c r="TZ800"/>
      <c r="UA800"/>
      <c r="UB800"/>
      <c r="UC800"/>
      <c r="UD800"/>
      <c r="UE800"/>
      <c r="UF800"/>
      <c r="UG800"/>
      <c r="UH800"/>
      <c r="UI800"/>
      <c r="UJ800"/>
      <c r="UK800"/>
      <c r="UL800"/>
      <c r="UM800"/>
      <c r="UN800"/>
      <c r="UO800"/>
      <c r="UP800"/>
      <c r="UQ800"/>
      <c r="UR800"/>
      <c r="US800"/>
      <c r="UT800"/>
      <c r="UU800"/>
      <c r="UV800"/>
      <c r="UW800"/>
      <c r="UX800"/>
      <c r="UY800"/>
      <c r="UZ800"/>
      <c r="VA800"/>
      <c r="VB800"/>
      <c r="VC800"/>
      <c r="VD800"/>
      <c r="VE800"/>
      <c r="VF800"/>
      <c r="VG800"/>
      <c r="VH800"/>
      <c r="VI800"/>
      <c r="VJ800"/>
      <c r="VK800"/>
      <c r="VL800"/>
      <c r="VM800"/>
      <c r="VN800"/>
      <c r="VO800"/>
      <c r="VP800"/>
      <c r="VQ800"/>
      <c r="VR800"/>
      <c r="VS800"/>
      <c r="VT800"/>
      <c r="VU800"/>
      <c r="VV800"/>
      <c r="VW800"/>
      <c r="VX800"/>
      <c r="VY800"/>
      <c r="VZ800"/>
      <c r="WA800"/>
      <c r="WB800"/>
      <c r="WC800"/>
      <c r="WD800"/>
      <c r="WE800"/>
      <c r="WF800"/>
      <c r="WG800"/>
      <c r="WH800"/>
      <c r="WI800"/>
      <c r="WJ800"/>
      <c r="WK800"/>
      <c r="WL800"/>
      <c r="WM800"/>
      <c r="WN800"/>
      <c r="WO800"/>
      <c r="WP800"/>
      <c r="WQ800"/>
      <c r="WR800"/>
      <c r="WS800"/>
      <c r="WT800"/>
      <c r="WU800"/>
      <c r="WV800"/>
      <c r="WW800"/>
      <c r="WX800"/>
      <c r="WY800"/>
      <c r="WZ800"/>
      <c r="XA800"/>
      <c r="XB800"/>
      <c r="XC800"/>
      <c r="XD800"/>
      <c r="XE800"/>
      <c r="XF800"/>
      <c r="XG800"/>
      <c r="XH800"/>
      <c r="XI800"/>
      <c r="XJ800"/>
      <c r="XK800"/>
      <c r="XL800"/>
      <c r="XM800"/>
      <c r="XN800"/>
      <c r="XO800"/>
      <c r="XP800"/>
      <c r="XQ800"/>
      <c r="XR800"/>
      <c r="XS800"/>
      <c r="XT800"/>
      <c r="XU800"/>
      <c r="XV800"/>
      <c r="XW800"/>
      <c r="XX800"/>
      <c r="XY800"/>
      <c r="XZ800"/>
      <c r="YA800"/>
      <c r="YB800"/>
      <c r="YC800"/>
      <c r="YD800"/>
      <c r="YE800"/>
      <c r="YF800"/>
      <c r="YG800"/>
      <c r="YH800"/>
      <c r="YI800"/>
      <c r="YJ800"/>
      <c r="YK800"/>
      <c r="YL800"/>
      <c r="YM800"/>
      <c r="YN800"/>
      <c r="YO800"/>
      <c r="YP800"/>
      <c r="YQ800"/>
      <c r="YR800"/>
      <c r="YS800"/>
      <c r="YT800"/>
      <c r="YU800"/>
      <c r="YV800"/>
      <c r="YW800"/>
      <c r="YX800"/>
      <c r="YY800"/>
      <c r="YZ800"/>
      <c r="ZA800"/>
      <c r="ZB800"/>
      <c r="ZC800"/>
      <c r="ZD800"/>
      <c r="ZE800"/>
      <c r="ZF800"/>
      <c r="ZG800"/>
      <c r="ZH800"/>
      <c r="ZI800"/>
      <c r="ZJ800"/>
      <c r="ZK800"/>
      <c r="ZL800"/>
      <c r="ZM800"/>
      <c r="ZN800"/>
      <c r="ZO800"/>
      <c r="ZP800"/>
      <c r="ZQ800"/>
      <c r="ZR800"/>
      <c r="ZS800"/>
      <c r="ZT800"/>
      <c r="ZU800"/>
      <c r="ZV800"/>
      <c r="ZW800"/>
      <c r="ZX800"/>
      <c r="ZY800"/>
      <c r="ZZ800"/>
      <c r="AAA800"/>
      <c r="AAB800"/>
      <c r="AAC800"/>
      <c r="AAD800"/>
      <c r="AAE800"/>
      <c r="AAF800"/>
      <c r="AAG800"/>
      <c r="AAH800"/>
      <c r="AAI800"/>
      <c r="AAJ800"/>
      <c r="AAK800"/>
      <c r="AAL800"/>
      <c r="AAM800"/>
      <c r="AAN800"/>
      <c r="AAO800"/>
      <c r="AAP800"/>
      <c r="AAQ800"/>
      <c r="AAR800"/>
      <c r="AAS800"/>
      <c r="AAT800"/>
      <c r="AAU800"/>
      <c r="AAV800"/>
      <c r="AAW800"/>
      <c r="AAX800"/>
      <c r="AAY800"/>
      <c r="AAZ800"/>
      <c r="ABA800"/>
      <c r="ABB800"/>
      <c r="ABC800"/>
      <c r="ABD800"/>
      <c r="ABE800"/>
      <c r="ABF800"/>
      <c r="ABG800"/>
      <c r="ABH800"/>
      <c r="ABI800"/>
      <c r="ABJ800"/>
      <c r="ABK800"/>
      <c r="ABL800"/>
      <c r="ABM800"/>
      <c r="ABN800"/>
      <c r="ABO800"/>
      <c r="ABP800"/>
      <c r="ABQ800"/>
      <c r="ABR800"/>
      <c r="ABS800"/>
      <c r="ABT800"/>
      <c r="ABU800"/>
      <c r="ABV800"/>
      <c r="ABW800"/>
      <c r="ABX800"/>
      <c r="ABY800"/>
      <c r="ABZ800"/>
      <c r="ACA800"/>
      <c r="ACB800"/>
      <c r="ACC800"/>
      <c r="ACD800"/>
      <c r="ACE800"/>
      <c r="ACF800"/>
      <c r="ACG800"/>
      <c r="ACH800"/>
      <c r="ACI800"/>
      <c r="ACJ800"/>
      <c r="ACK800"/>
      <c r="ACL800"/>
      <c r="ACM800"/>
      <c r="ACN800"/>
      <c r="ACO800"/>
      <c r="ACP800"/>
      <c r="ACQ800"/>
      <c r="ACR800"/>
      <c r="ACS800"/>
      <c r="ACT800"/>
      <c r="ACU800"/>
      <c r="ACV800"/>
      <c r="ACW800"/>
      <c r="ACX800"/>
      <c r="ACY800"/>
      <c r="ACZ800"/>
      <c r="ADA800"/>
      <c r="ADB800"/>
      <c r="ADC800"/>
      <c r="ADD800"/>
      <c r="ADE800"/>
      <c r="ADF800"/>
      <c r="ADG800"/>
      <c r="ADH800"/>
      <c r="ADI800"/>
      <c r="ADJ800"/>
      <c r="ADK800"/>
      <c r="ADL800"/>
      <c r="ADM800"/>
      <c r="ADN800"/>
      <c r="ADO800"/>
      <c r="ADP800"/>
      <c r="ADQ800"/>
      <c r="ADR800"/>
      <c r="ADS800"/>
      <c r="ADT800"/>
      <c r="ADU800"/>
      <c r="ADV800"/>
      <c r="ADW800"/>
      <c r="ADX800"/>
      <c r="ADY800"/>
      <c r="ADZ800"/>
      <c r="AEA800"/>
      <c r="AEB800"/>
      <c r="AEC800"/>
      <c r="AED800"/>
      <c r="AEE800"/>
      <c r="AEF800"/>
      <c r="AEG800"/>
      <c r="AEH800"/>
      <c r="AEI800"/>
      <c r="AEJ800"/>
      <c r="AEK800"/>
      <c r="AEL800"/>
      <c r="AEM800"/>
      <c r="AEN800"/>
      <c r="AEO800"/>
      <c r="AEP800"/>
      <c r="AEQ800"/>
      <c r="AER800"/>
      <c r="AES800"/>
      <c r="AET800"/>
      <c r="AEU800"/>
      <c r="AEV800"/>
      <c r="AEW800"/>
      <c r="AEX800"/>
      <c r="AEY800"/>
      <c r="AEZ800"/>
      <c r="AFA800"/>
      <c r="AFB800"/>
      <c r="AFC800"/>
      <c r="AFD800"/>
      <c r="AFE800"/>
      <c r="AFF800"/>
      <c r="AFG800"/>
      <c r="AFH800"/>
      <c r="AFI800"/>
      <c r="AFJ800"/>
      <c r="AFK800"/>
      <c r="AFL800"/>
      <c r="AFM800"/>
      <c r="AFN800"/>
      <c r="AFO800"/>
      <c r="AFP800"/>
      <c r="AFQ800"/>
      <c r="AFR800"/>
      <c r="AFS800"/>
      <c r="AFT800"/>
      <c r="AFU800"/>
      <c r="AFV800"/>
      <c r="AFW800"/>
      <c r="AFX800"/>
      <c r="AFY800"/>
      <c r="AFZ800"/>
      <c r="AGA800"/>
      <c r="AGB800"/>
      <c r="AGC800"/>
      <c r="AGD800"/>
      <c r="AGE800"/>
      <c r="AGF800"/>
      <c r="AGG800"/>
      <c r="AGH800"/>
      <c r="AGI800"/>
      <c r="AGJ800"/>
      <c r="AGK800"/>
      <c r="AGL800"/>
      <c r="AGM800"/>
      <c r="AGN800"/>
      <c r="AGO800"/>
      <c r="AGP800"/>
      <c r="AGQ800"/>
      <c r="AGR800"/>
      <c r="AGS800"/>
      <c r="AGT800"/>
      <c r="AGU800"/>
      <c r="AGV800"/>
      <c r="AGW800"/>
      <c r="AGX800"/>
      <c r="AGY800"/>
      <c r="AGZ800"/>
      <c r="AHA800"/>
      <c r="AHB800"/>
      <c r="AHC800"/>
      <c r="AHD800"/>
      <c r="AHE800"/>
      <c r="AHF800"/>
      <c r="AHG800"/>
      <c r="AHH800"/>
      <c r="AHI800"/>
      <c r="AHJ800"/>
      <c r="AHK800"/>
      <c r="AHL800"/>
      <c r="AHM800"/>
      <c r="AHN800"/>
      <c r="AHO800"/>
      <c r="AHP800"/>
      <c r="AHQ800"/>
      <c r="AHR800"/>
      <c r="AHS800"/>
      <c r="AHT800"/>
      <c r="AHU800"/>
      <c r="AHV800"/>
      <c r="AHW800"/>
      <c r="AHX800"/>
      <c r="AHY800"/>
      <c r="AHZ800"/>
      <c r="AIA800"/>
      <c r="AIB800"/>
      <c r="AIC800"/>
      <c r="AID800"/>
      <c r="AIE800"/>
      <c r="AIF800"/>
      <c r="AIG800"/>
      <c r="AIH800"/>
      <c r="AII800"/>
      <c r="AIJ800"/>
      <c r="AIK800"/>
      <c r="AIL800"/>
      <c r="AIM800"/>
      <c r="AIN800"/>
      <c r="AIO800"/>
      <c r="AIP800"/>
      <c r="AIQ800"/>
      <c r="AIR800"/>
      <c r="AIS800"/>
      <c r="AIT800"/>
      <c r="AIU800"/>
      <c r="AIV800"/>
      <c r="AIW800"/>
      <c r="AIX800"/>
      <c r="AIY800"/>
      <c r="AIZ800"/>
      <c r="AJA800"/>
      <c r="AJB800"/>
      <c r="AJC800"/>
      <c r="AJD800"/>
      <c r="AJE800"/>
      <c r="AJF800"/>
      <c r="AJG800"/>
      <c r="AJH800"/>
      <c r="AJI800"/>
      <c r="AJJ800"/>
      <c r="AJK800"/>
      <c r="AJL800"/>
      <c r="AJM800"/>
      <c r="AJN800"/>
      <c r="AJO800"/>
      <c r="AJP800"/>
      <c r="AJQ800"/>
      <c r="AJR800"/>
      <c r="AJS800"/>
      <c r="AJT800"/>
      <c r="AJU800"/>
      <c r="AJV800"/>
      <c r="AJW800"/>
      <c r="AJX800"/>
      <c r="AJY800"/>
      <c r="AJZ800"/>
      <c r="AKA800"/>
      <c r="AKB800"/>
      <c r="AKC800"/>
      <c r="AKD800"/>
      <c r="AKE800"/>
      <c r="AKF800"/>
      <c r="AKG800"/>
      <c r="AKH800"/>
      <c r="AKI800"/>
      <c r="AKJ800"/>
      <c r="AKK800"/>
      <c r="AKL800"/>
      <c r="AKM800"/>
      <c r="AKN800"/>
      <c r="AKO800"/>
      <c r="AKP800"/>
      <c r="AKQ800"/>
      <c r="AKR800"/>
      <c r="AKS800"/>
      <c r="AKT800"/>
      <c r="AKU800"/>
      <c r="AKV800"/>
      <c r="AKW800"/>
      <c r="AKX800"/>
      <c r="AKY800"/>
      <c r="AKZ800"/>
      <c r="ALA800"/>
      <c r="ALB800"/>
      <c r="ALC800"/>
      <c r="ALD800"/>
      <c r="ALE800"/>
      <c r="ALF800"/>
      <c r="ALG800"/>
      <c r="ALH800"/>
      <c r="ALI800"/>
      <c r="ALJ800"/>
      <c r="ALK800"/>
      <c r="ALL800"/>
      <c r="ALM800"/>
      <c r="ALN800"/>
      <c r="ALO800"/>
      <c r="ALP800"/>
      <c r="ALQ800"/>
      <c r="ALR800"/>
      <c r="ALS800"/>
      <c r="ALT800"/>
      <c r="ALU800"/>
      <c r="ALV800"/>
      <c r="ALW800"/>
      <c r="ALX800"/>
      <c r="ALY800"/>
      <c r="ALZ800"/>
      <c r="AMA800"/>
      <c r="AMB800"/>
      <c r="AMC800"/>
      <c r="AMD800"/>
      <c r="AME800"/>
      <c r="AMF800"/>
      <c r="AMG800"/>
      <c r="AMH800"/>
      <c r="AMI800"/>
      <c r="AMJ800"/>
    </row>
    <row r="801" spans="1:1024" ht="20" customHeight="1" x14ac:dyDescent="0.2">
      <c r="A801"/>
      <c r="B801"/>
      <c r="C801"/>
      <c r="D801"/>
      <c r="E801" s="2"/>
      <c r="F801" s="2"/>
      <c r="G801" s="271"/>
      <c r="H801" s="240"/>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c r="IW801"/>
      <c r="IX801"/>
      <c r="IY801"/>
      <c r="IZ801"/>
      <c r="JA801"/>
      <c r="JB801"/>
      <c r="JC801"/>
      <c r="JD801"/>
      <c r="JE801"/>
      <c r="JF801"/>
      <c r="JG801"/>
      <c r="JH801"/>
      <c r="JI801"/>
      <c r="JJ801"/>
      <c r="JK801"/>
      <c r="JL801"/>
      <c r="JM801"/>
      <c r="JN801"/>
      <c r="JO801"/>
      <c r="JP801"/>
      <c r="JQ801"/>
      <c r="JR801"/>
      <c r="JS801"/>
      <c r="JT801"/>
      <c r="JU801"/>
      <c r="JV801"/>
      <c r="JW801"/>
      <c r="JX801"/>
      <c r="JY801"/>
      <c r="JZ801"/>
      <c r="KA801"/>
      <c r="KB801"/>
      <c r="KC801"/>
      <c r="KD801"/>
      <c r="KE801"/>
      <c r="KF801"/>
      <c r="KG801"/>
      <c r="KH801"/>
      <c r="KI801"/>
      <c r="KJ801"/>
      <c r="KK801"/>
      <c r="KL801"/>
      <c r="KM801"/>
      <c r="KN801"/>
      <c r="KO801"/>
      <c r="KP801"/>
      <c r="KQ801"/>
      <c r="KR801"/>
      <c r="KS801"/>
      <c r="KT801"/>
      <c r="KU801"/>
      <c r="KV801"/>
      <c r="KW801"/>
      <c r="KX801"/>
      <c r="KY801"/>
      <c r="KZ801"/>
      <c r="LA801"/>
      <c r="LB801"/>
      <c r="LC801"/>
      <c r="LD801"/>
      <c r="LE801"/>
      <c r="LF801"/>
      <c r="LG801"/>
      <c r="LH801"/>
      <c r="LI801"/>
      <c r="LJ801"/>
      <c r="LK801"/>
      <c r="LL801"/>
      <c r="LM801"/>
      <c r="LN801"/>
      <c r="LO801"/>
      <c r="LP801"/>
      <c r="LQ801"/>
      <c r="LR801"/>
      <c r="LS801"/>
      <c r="LT801"/>
      <c r="LU801"/>
      <c r="LV801"/>
      <c r="LW801"/>
      <c r="LX801"/>
      <c r="LY801"/>
      <c r="LZ801"/>
      <c r="MA801"/>
      <c r="MB801"/>
      <c r="MC801"/>
      <c r="MD801"/>
      <c r="ME801"/>
      <c r="MF801"/>
      <c r="MG801"/>
      <c r="MH801"/>
      <c r="MI801"/>
      <c r="MJ801"/>
      <c r="MK801"/>
      <c r="ML801"/>
      <c r="MM801"/>
      <c r="MN801"/>
      <c r="MO801"/>
      <c r="MP801"/>
      <c r="MQ801"/>
      <c r="MR801"/>
      <c r="MS801"/>
      <c r="MT801"/>
      <c r="MU801"/>
      <c r="MV801"/>
      <c r="MW801"/>
      <c r="MX801"/>
      <c r="MY801"/>
      <c r="MZ801"/>
      <c r="NA801"/>
      <c r="NB801"/>
      <c r="NC801"/>
      <c r="ND801"/>
      <c r="NE801"/>
      <c r="NF801"/>
      <c r="NG801"/>
      <c r="NH801"/>
      <c r="NI801"/>
      <c r="NJ801"/>
      <c r="NK801"/>
      <c r="NL801"/>
      <c r="NM801"/>
      <c r="NN801"/>
      <c r="NO801"/>
      <c r="NP801"/>
      <c r="NQ801"/>
      <c r="NR801"/>
      <c r="NS801"/>
      <c r="NT801"/>
      <c r="NU801"/>
      <c r="NV801"/>
      <c r="NW801"/>
      <c r="NX801"/>
      <c r="NY801"/>
      <c r="NZ801"/>
      <c r="OA801"/>
      <c r="OB801"/>
      <c r="OC801"/>
      <c r="OD801"/>
      <c r="OE801"/>
      <c r="OF801"/>
      <c r="OG801"/>
      <c r="OH801"/>
      <c r="OI801"/>
      <c r="OJ801"/>
      <c r="OK801"/>
      <c r="OL801"/>
      <c r="OM801"/>
      <c r="ON801"/>
      <c r="OO801"/>
      <c r="OP801"/>
      <c r="OQ801"/>
      <c r="OR801"/>
      <c r="OS801"/>
      <c r="OT801"/>
      <c r="OU801"/>
      <c r="OV801"/>
      <c r="OW801"/>
      <c r="OX801"/>
      <c r="OY801"/>
      <c r="OZ801"/>
      <c r="PA801"/>
      <c r="PB801"/>
      <c r="PC801"/>
      <c r="PD801"/>
      <c r="PE801"/>
      <c r="PF801"/>
      <c r="PG801"/>
      <c r="PH801"/>
      <c r="PI801"/>
      <c r="PJ801"/>
      <c r="PK801"/>
      <c r="PL801"/>
      <c r="PM801"/>
      <c r="PN801"/>
      <c r="PO801"/>
      <c r="PP801"/>
      <c r="PQ801"/>
      <c r="PR801"/>
      <c r="PS801"/>
      <c r="PT801"/>
      <c r="PU801"/>
      <c r="PV801"/>
      <c r="PW801"/>
      <c r="PX801"/>
      <c r="PY801"/>
      <c r="PZ801"/>
      <c r="QA801"/>
      <c r="QB801"/>
      <c r="QC801"/>
      <c r="QD801"/>
      <c r="QE801"/>
      <c r="QF801"/>
      <c r="QG801"/>
      <c r="QH801"/>
      <c r="QI801"/>
      <c r="QJ801"/>
      <c r="QK801"/>
      <c r="QL801"/>
      <c r="QM801"/>
      <c r="QN801"/>
      <c r="QO801"/>
      <c r="QP801"/>
      <c r="QQ801"/>
      <c r="QR801"/>
      <c r="QS801"/>
      <c r="QT801"/>
      <c r="QU801"/>
      <c r="QV801"/>
      <c r="QW801"/>
      <c r="QX801"/>
      <c r="QY801"/>
      <c r="QZ801"/>
      <c r="RA801"/>
      <c r="RB801"/>
      <c r="RC801"/>
      <c r="RD801"/>
      <c r="RE801"/>
      <c r="RF801"/>
      <c r="RG801"/>
      <c r="RH801"/>
      <c r="RI801"/>
      <c r="RJ801"/>
      <c r="RK801"/>
      <c r="RL801"/>
      <c r="RM801"/>
      <c r="RN801"/>
      <c r="RO801"/>
      <c r="RP801"/>
      <c r="RQ801"/>
      <c r="RR801"/>
      <c r="RS801"/>
      <c r="RT801"/>
      <c r="RU801"/>
      <c r="RV801"/>
      <c r="RW801"/>
      <c r="RX801"/>
      <c r="RY801"/>
      <c r="RZ801"/>
      <c r="SA801"/>
      <c r="SB801"/>
      <c r="SC801"/>
      <c r="SD801"/>
      <c r="SE801"/>
      <c r="SF801"/>
      <c r="SG801"/>
      <c r="SH801"/>
      <c r="SI801"/>
      <c r="SJ801"/>
      <c r="SK801"/>
      <c r="SL801"/>
      <c r="SM801"/>
      <c r="SN801"/>
      <c r="SO801"/>
      <c r="SP801"/>
      <c r="SQ801"/>
      <c r="SR801"/>
      <c r="SS801"/>
      <c r="ST801"/>
      <c r="SU801"/>
      <c r="SV801"/>
      <c r="SW801"/>
      <c r="SX801"/>
      <c r="SY801"/>
      <c r="SZ801"/>
      <c r="TA801"/>
      <c r="TB801"/>
      <c r="TC801"/>
      <c r="TD801"/>
      <c r="TE801"/>
      <c r="TF801"/>
      <c r="TG801"/>
      <c r="TH801"/>
      <c r="TI801"/>
      <c r="TJ801"/>
      <c r="TK801"/>
      <c r="TL801"/>
      <c r="TM801"/>
      <c r="TN801"/>
      <c r="TO801"/>
      <c r="TP801"/>
      <c r="TQ801"/>
      <c r="TR801"/>
      <c r="TS801"/>
      <c r="TT801"/>
      <c r="TU801"/>
      <c r="TV801"/>
      <c r="TW801"/>
      <c r="TX801"/>
      <c r="TY801"/>
      <c r="TZ801"/>
      <c r="UA801"/>
      <c r="UB801"/>
      <c r="UC801"/>
      <c r="UD801"/>
      <c r="UE801"/>
      <c r="UF801"/>
      <c r="UG801"/>
      <c r="UH801"/>
      <c r="UI801"/>
      <c r="UJ801"/>
      <c r="UK801"/>
      <c r="UL801"/>
      <c r="UM801"/>
      <c r="UN801"/>
      <c r="UO801"/>
      <c r="UP801"/>
      <c r="UQ801"/>
      <c r="UR801"/>
      <c r="US801"/>
      <c r="UT801"/>
      <c r="UU801"/>
      <c r="UV801"/>
      <c r="UW801"/>
      <c r="UX801"/>
      <c r="UY801"/>
      <c r="UZ801"/>
      <c r="VA801"/>
      <c r="VB801"/>
      <c r="VC801"/>
      <c r="VD801"/>
      <c r="VE801"/>
      <c r="VF801"/>
      <c r="VG801"/>
      <c r="VH801"/>
      <c r="VI801"/>
      <c r="VJ801"/>
      <c r="VK801"/>
      <c r="VL801"/>
      <c r="VM801"/>
      <c r="VN801"/>
      <c r="VO801"/>
      <c r="VP801"/>
      <c r="VQ801"/>
      <c r="VR801"/>
      <c r="VS801"/>
      <c r="VT801"/>
      <c r="VU801"/>
      <c r="VV801"/>
      <c r="VW801"/>
      <c r="VX801"/>
      <c r="VY801"/>
      <c r="VZ801"/>
      <c r="WA801"/>
      <c r="WB801"/>
      <c r="WC801"/>
      <c r="WD801"/>
      <c r="WE801"/>
      <c r="WF801"/>
      <c r="WG801"/>
      <c r="WH801"/>
      <c r="WI801"/>
      <c r="WJ801"/>
      <c r="WK801"/>
      <c r="WL801"/>
      <c r="WM801"/>
      <c r="WN801"/>
      <c r="WO801"/>
      <c r="WP801"/>
      <c r="WQ801"/>
      <c r="WR801"/>
      <c r="WS801"/>
      <c r="WT801"/>
      <c r="WU801"/>
      <c r="WV801"/>
      <c r="WW801"/>
      <c r="WX801"/>
      <c r="WY801"/>
      <c r="WZ801"/>
      <c r="XA801"/>
      <c r="XB801"/>
      <c r="XC801"/>
      <c r="XD801"/>
      <c r="XE801"/>
      <c r="XF801"/>
      <c r="XG801"/>
      <c r="XH801"/>
      <c r="XI801"/>
      <c r="XJ801"/>
      <c r="XK801"/>
      <c r="XL801"/>
      <c r="XM801"/>
      <c r="XN801"/>
      <c r="XO801"/>
      <c r="XP801"/>
      <c r="XQ801"/>
      <c r="XR801"/>
      <c r="XS801"/>
      <c r="XT801"/>
      <c r="XU801"/>
      <c r="XV801"/>
      <c r="XW801"/>
      <c r="XX801"/>
      <c r="XY801"/>
      <c r="XZ801"/>
      <c r="YA801"/>
      <c r="YB801"/>
      <c r="YC801"/>
      <c r="YD801"/>
      <c r="YE801"/>
      <c r="YF801"/>
      <c r="YG801"/>
      <c r="YH801"/>
      <c r="YI801"/>
      <c r="YJ801"/>
      <c r="YK801"/>
      <c r="YL801"/>
      <c r="YM801"/>
      <c r="YN801"/>
      <c r="YO801"/>
      <c r="YP801"/>
      <c r="YQ801"/>
      <c r="YR801"/>
      <c r="YS801"/>
      <c r="YT801"/>
      <c r="YU801"/>
      <c r="YV801"/>
      <c r="YW801"/>
      <c r="YX801"/>
      <c r="YY801"/>
      <c r="YZ801"/>
      <c r="ZA801"/>
      <c r="ZB801"/>
      <c r="ZC801"/>
      <c r="ZD801"/>
      <c r="ZE801"/>
      <c r="ZF801"/>
      <c r="ZG801"/>
      <c r="ZH801"/>
      <c r="ZI801"/>
      <c r="ZJ801"/>
      <c r="ZK801"/>
      <c r="ZL801"/>
      <c r="ZM801"/>
      <c r="ZN801"/>
      <c r="ZO801"/>
      <c r="ZP801"/>
      <c r="ZQ801"/>
      <c r="ZR801"/>
      <c r="ZS801"/>
      <c r="ZT801"/>
      <c r="ZU801"/>
      <c r="ZV801"/>
      <c r="ZW801"/>
      <c r="ZX801"/>
      <c r="ZY801"/>
      <c r="ZZ801"/>
      <c r="AAA801"/>
      <c r="AAB801"/>
      <c r="AAC801"/>
      <c r="AAD801"/>
      <c r="AAE801"/>
      <c r="AAF801"/>
      <c r="AAG801"/>
      <c r="AAH801"/>
      <c r="AAI801"/>
      <c r="AAJ801"/>
      <c r="AAK801"/>
      <c r="AAL801"/>
      <c r="AAM801"/>
      <c r="AAN801"/>
      <c r="AAO801"/>
      <c r="AAP801"/>
      <c r="AAQ801"/>
      <c r="AAR801"/>
      <c r="AAS801"/>
      <c r="AAT801"/>
      <c r="AAU801"/>
      <c r="AAV801"/>
      <c r="AAW801"/>
      <c r="AAX801"/>
      <c r="AAY801"/>
      <c r="AAZ801"/>
      <c r="ABA801"/>
      <c r="ABB801"/>
      <c r="ABC801"/>
      <c r="ABD801"/>
      <c r="ABE801"/>
      <c r="ABF801"/>
      <c r="ABG801"/>
      <c r="ABH801"/>
      <c r="ABI801"/>
      <c r="ABJ801"/>
      <c r="ABK801"/>
      <c r="ABL801"/>
      <c r="ABM801"/>
      <c r="ABN801"/>
      <c r="ABO801"/>
      <c r="ABP801"/>
      <c r="ABQ801"/>
      <c r="ABR801"/>
      <c r="ABS801"/>
      <c r="ABT801"/>
      <c r="ABU801"/>
      <c r="ABV801"/>
      <c r="ABW801"/>
      <c r="ABX801"/>
      <c r="ABY801"/>
      <c r="ABZ801"/>
      <c r="ACA801"/>
      <c r="ACB801"/>
      <c r="ACC801"/>
      <c r="ACD801"/>
      <c r="ACE801"/>
      <c r="ACF801"/>
      <c r="ACG801"/>
      <c r="ACH801"/>
      <c r="ACI801"/>
      <c r="ACJ801"/>
      <c r="ACK801"/>
      <c r="ACL801"/>
      <c r="ACM801"/>
      <c r="ACN801"/>
      <c r="ACO801"/>
      <c r="ACP801"/>
      <c r="ACQ801"/>
      <c r="ACR801"/>
      <c r="ACS801"/>
      <c r="ACT801"/>
      <c r="ACU801"/>
      <c r="ACV801"/>
      <c r="ACW801"/>
      <c r="ACX801"/>
      <c r="ACY801"/>
      <c r="ACZ801"/>
      <c r="ADA801"/>
      <c r="ADB801"/>
      <c r="ADC801"/>
      <c r="ADD801"/>
      <c r="ADE801"/>
      <c r="ADF801"/>
      <c r="ADG801"/>
      <c r="ADH801"/>
      <c r="ADI801"/>
      <c r="ADJ801"/>
      <c r="ADK801"/>
      <c r="ADL801"/>
      <c r="ADM801"/>
      <c r="ADN801"/>
      <c r="ADO801"/>
      <c r="ADP801"/>
      <c r="ADQ801"/>
      <c r="ADR801"/>
      <c r="ADS801"/>
      <c r="ADT801"/>
      <c r="ADU801"/>
      <c r="ADV801"/>
      <c r="ADW801"/>
      <c r="ADX801"/>
      <c r="ADY801"/>
      <c r="ADZ801"/>
      <c r="AEA801"/>
      <c r="AEB801"/>
      <c r="AEC801"/>
      <c r="AED801"/>
      <c r="AEE801"/>
      <c r="AEF801"/>
      <c r="AEG801"/>
      <c r="AEH801"/>
      <c r="AEI801"/>
      <c r="AEJ801"/>
      <c r="AEK801"/>
      <c r="AEL801"/>
      <c r="AEM801"/>
      <c r="AEN801"/>
      <c r="AEO801"/>
      <c r="AEP801"/>
      <c r="AEQ801"/>
      <c r="AER801"/>
      <c r="AES801"/>
      <c r="AET801"/>
      <c r="AEU801"/>
      <c r="AEV801"/>
      <c r="AEW801"/>
      <c r="AEX801"/>
      <c r="AEY801"/>
      <c r="AEZ801"/>
      <c r="AFA801"/>
      <c r="AFB801"/>
      <c r="AFC801"/>
      <c r="AFD801"/>
      <c r="AFE801"/>
      <c r="AFF801"/>
      <c r="AFG801"/>
      <c r="AFH801"/>
      <c r="AFI801"/>
      <c r="AFJ801"/>
      <c r="AFK801"/>
      <c r="AFL801"/>
      <c r="AFM801"/>
      <c r="AFN801"/>
      <c r="AFO801"/>
      <c r="AFP801"/>
      <c r="AFQ801"/>
      <c r="AFR801"/>
      <c r="AFS801"/>
      <c r="AFT801"/>
      <c r="AFU801"/>
      <c r="AFV801"/>
      <c r="AFW801"/>
      <c r="AFX801"/>
      <c r="AFY801"/>
      <c r="AFZ801"/>
      <c r="AGA801"/>
      <c r="AGB801"/>
      <c r="AGC801"/>
      <c r="AGD801"/>
      <c r="AGE801"/>
      <c r="AGF801"/>
      <c r="AGG801"/>
      <c r="AGH801"/>
      <c r="AGI801"/>
      <c r="AGJ801"/>
      <c r="AGK801"/>
      <c r="AGL801"/>
      <c r="AGM801"/>
      <c r="AGN801"/>
      <c r="AGO801"/>
      <c r="AGP801"/>
      <c r="AGQ801"/>
      <c r="AGR801"/>
      <c r="AGS801"/>
      <c r="AGT801"/>
      <c r="AGU801"/>
      <c r="AGV801"/>
      <c r="AGW801"/>
      <c r="AGX801"/>
      <c r="AGY801"/>
      <c r="AGZ801"/>
      <c r="AHA801"/>
      <c r="AHB801"/>
      <c r="AHC801"/>
      <c r="AHD801"/>
      <c r="AHE801"/>
      <c r="AHF801"/>
      <c r="AHG801"/>
      <c r="AHH801"/>
      <c r="AHI801"/>
      <c r="AHJ801"/>
      <c r="AHK801"/>
      <c r="AHL801"/>
      <c r="AHM801"/>
      <c r="AHN801"/>
      <c r="AHO801"/>
      <c r="AHP801"/>
      <c r="AHQ801"/>
      <c r="AHR801"/>
      <c r="AHS801"/>
      <c r="AHT801"/>
      <c r="AHU801"/>
      <c r="AHV801"/>
      <c r="AHW801"/>
      <c r="AHX801"/>
      <c r="AHY801"/>
      <c r="AHZ801"/>
      <c r="AIA801"/>
      <c r="AIB801"/>
      <c r="AIC801"/>
      <c r="AID801"/>
      <c r="AIE801"/>
      <c r="AIF801"/>
      <c r="AIG801"/>
      <c r="AIH801"/>
      <c r="AII801"/>
      <c r="AIJ801"/>
      <c r="AIK801"/>
      <c r="AIL801"/>
      <c r="AIM801"/>
      <c r="AIN801"/>
      <c r="AIO801"/>
      <c r="AIP801"/>
      <c r="AIQ801"/>
      <c r="AIR801"/>
      <c r="AIS801"/>
      <c r="AIT801"/>
      <c r="AIU801"/>
      <c r="AIV801"/>
      <c r="AIW801"/>
      <c r="AIX801"/>
      <c r="AIY801"/>
      <c r="AIZ801"/>
      <c r="AJA801"/>
      <c r="AJB801"/>
      <c r="AJC801"/>
      <c r="AJD801"/>
      <c r="AJE801"/>
      <c r="AJF801"/>
      <c r="AJG801"/>
      <c r="AJH801"/>
      <c r="AJI801"/>
      <c r="AJJ801"/>
      <c r="AJK801"/>
      <c r="AJL801"/>
      <c r="AJM801"/>
      <c r="AJN801"/>
      <c r="AJO801"/>
      <c r="AJP801"/>
      <c r="AJQ801"/>
      <c r="AJR801"/>
      <c r="AJS801"/>
      <c r="AJT801"/>
      <c r="AJU801"/>
      <c r="AJV801"/>
      <c r="AJW801"/>
      <c r="AJX801"/>
      <c r="AJY801"/>
      <c r="AJZ801"/>
      <c r="AKA801"/>
      <c r="AKB801"/>
      <c r="AKC801"/>
      <c r="AKD801"/>
      <c r="AKE801"/>
      <c r="AKF801"/>
      <c r="AKG801"/>
      <c r="AKH801"/>
      <c r="AKI801"/>
      <c r="AKJ801"/>
      <c r="AKK801"/>
      <c r="AKL801"/>
      <c r="AKM801"/>
      <c r="AKN801"/>
      <c r="AKO801"/>
      <c r="AKP801"/>
      <c r="AKQ801"/>
      <c r="AKR801"/>
      <c r="AKS801"/>
      <c r="AKT801"/>
      <c r="AKU801"/>
      <c r="AKV801"/>
      <c r="AKW801"/>
      <c r="AKX801"/>
      <c r="AKY801"/>
      <c r="AKZ801"/>
      <c r="ALA801"/>
      <c r="ALB801"/>
      <c r="ALC801"/>
      <c r="ALD801"/>
      <c r="ALE801"/>
      <c r="ALF801"/>
      <c r="ALG801"/>
      <c r="ALH801"/>
      <c r="ALI801"/>
      <c r="ALJ801"/>
      <c r="ALK801"/>
      <c r="ALL801"/>
      <c r="ALM801"/>
      <c r="ALN801"/>
      <c r="ALO801"/>
      <c r="ALP801"/>
      <c r="ALQ801"/>
      <c r="ALR801"/>
      <c r="ALS801"/>
      <c r="ALT801"/>
      <c r="ALU801"/>
      <c r="ALV801"/>
      <c r="ALW801"/>
      <c r="ALX801"/>
      <c r="ALY801"/>
      <c r="ALZ801"/>
      <c r="AMA801"/>
      <c r="AMB801"/>
      <c r="AMC801"/>
      <c r="AMD801"/>
      <c r="AME801"/>
      <c r="AMF801"/>
      <c r="AMG801"/>
      <c r="AMH801"/>
      <c r="AMI801"/>
      <c r="AMJ801"/>
    </row>
    <row r="802" spans="1:1024" ht="20" customHeight="1" x14ac:dyDescent="0.2">
      <c r="A802"/>
      <c r="B802"/>
      <c r="C802"/>
      <c r="D802"/>
      <c r="E802" s="2"/>
      <c r="F802" s="2"/>
      <c r="G802" s="271"/>
      <c r="H802" s="240"/>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c r="IW802"/>
      <c r="IX802"/>
      <c r="IY802"/>
      <c r="IZ802"/>
      <c r="JA802"/>
      <c r="JB802"/>
      <c r="JC802"/>
      <c r="JD802"/>
      <c r="JE802"/>
      <c r="JF802"/>
      <c r="JG802"/>
      <c r="JH802"/>
      <c r="JI802"/>
      <c r="JJ802"/>
      <c r="JK802"/>
      <c r="JL802"/>
      <c r="JM802"/>
      <c r="JN802"/>
      <c r="JO802"/>
      <c r="JP802"/>
      <c r="JQ802"/>
      <c r="JR802"/>
      <c r="JS802"/>
      <c r="JT802"/>
      <c r="JU802"/>
      <c r="JV802"/>
      <c r="JW802"/>
      <c r="JX802"/>
      <c r="JY802"/>
      <c r="JZ802"/>
      <c r="KA802"/>
      <c r="KB802"/>
      <c r="KC802"/>
      <c r="KD802"/>
      <c r="KE802"/>
      <c r="KF802"/>
      <c r="KG802"/>
      <c r="KH802"/>
      <c r="KI802"/>
      <c r="KJ802"/>
      <c r="KK802"/>
      <c r="KL802"/>
      <c r="KM802"/>
      <c r="KN802"/>
      <c r="KO802"/>
      <c r="KP802"/>
      <c r="KQ802"/>
      <c r="KR802"/>
      <c r="KS802"/>
      <c r="KT802"/>
      <c r="KU802"/>
      <c r="KV802"/>
      <c r="KW802"/>
      <c r="KX802"/>
      <c r="KY802"/>
      <c r="KZ802"/>
      <c r="LA802"/>
      <c r="LB802"/>
      <c r="LC802"/>
      <c r="LD802"/>
      <c r="LE802"/>
      <c r="LF802"/>
      <c r="LG802"/>
      <c r="LH802"/>
      <c r="LI802"/>
      <c r="LJ802"/>
      <c r="LK802"/>
      <c r="LL802"/>
      <c r="LM802"/>
      <c r="LN802"/>
      <c r="LO802"/>
      <c r="LP802"/>
      <c r="LQ802"/>
      <c r="LR802"/>
      <c r="LS802"/>
      <c r="LT802"/>
      <c r="LU802"/>
      <c r="LV802"/>
      <c r="LW802"/>
      <c r="LX802"/>
      <c r="LY802"/>
      <c r="LZ802"/>
      <c r="MA802"/>
      <c r="MB802"/>
      <c r="MC802"/>
      <c r="MD802"/>
      <c r="ME802"/>
      <c r="MF802"/>
      <c r="MG802"/>
      <c r="MH802"/>
      <c r="MI802"/>
      <c r="MJ802"/>
      <c r="MK802"/>
      <c r="ML802"/>
      <c r="MM802"/>
      <c r="MN802"/>
      <c r="MO802"/>
      <c r="MP802"/>
      <c r="MQ802"/>
      <c r="MR802"/>
      <c r="MS802"/>
      <c r="MT802"/>
      <c r="MU802"/>
      <c r="MV802"/>
      <c r="MW802"/>
      <c r="MX802"/>
      <c r="MY802"/>
      <c r="MZ802"/>
      <c r="NA802"/>
      <c r="NB802"/>
      <c r="NC802"/>
      <c r="ND802"/>
      <c r="NE802"/>
      <c r="NF802"/>
      <c r="NG802"/>
      <c r="NH802"/>
      <c r="NI802"/>
      <c r="NJ802"/>
      <c r="NK802"/>
      <c r="NL802"/>
      <c r="NM802"/>
      <c r="NN802"/>
      <c r="NO802"/>
      <c r="NP802"/>
      <c r="NQ802"/>
      <c r="NR802"/>
      <c r="NS802"/>
      <c r="NT802"/>
      <c r="NU802"/>
      <c r="NV802"/>
      <c r="NW802"/>
      <c r="NX802"/>
      <c r="NY802"/>
      <c r="NZ802"/>
      <c r="OA802"/>
      <c r="OB802"/>
      <c r="OC802"/>
      <c r="OD802"/>
      <c r="OE802"/>
      <c r="OF802"/>
      <c r="OG802"/>
      <c r="OH802"/>
      <c r="OI802"/>
      <c r="OJ802"/>
      <c r="OK802"/>
      <c r="OL802"/>
      <c r="OM802"/>
      <c r="ON802"/>
      <c r="OO802"/>
      <c r="OP802"/>
      <c r="OQ802"/>
      <c r="OR802"/>
      <c r="OS802"/>
      <c r="OT802"/>
      <c r="OU802"/>
      <c r="OV802"/>
      <c r="OW802"/>
      <c r="OX802"/>
      <c r="OY802"/>
      <c r="OZ802"/>
      <c r="PA802"/>
      <c r="PB802"/>
      <c r="PC802"/>
      <c r="PD802"/>
      <c r="PE802"/>
      <c r="PF802"/>
      <c r="PG802"/>
      <c r="PH802"/>
      <c r="PI802"/>
      <c r="PJ802"/>
      <c r="PK802"/>
      <c r="PL802"/>
      <c r="PM802"/>
      <c r="PN802"/>
      <c r="PO802"/>
      <c r="PP802"/>
      <c r="PQ802"/>
      <c r="PR802"/>
      <c r="PS802"/>
      <c r="PT802"/>
      <c r="PU802"/>
      <c r="PV802"/>
      <c r="PW802"/>
      <c r="PX802"/>
      <c r="PY802"/>
      <c r="PZ802"/>
      <c r="QA802"/>
      <c r="QB802"/>
      <c r="QC802"/>
      <c r="QD802"/>
      <c r="QE802"/>
      <c r="QF802"/>
      <c r="QG802"/>
      <c r="QH802"/>
      <c r="QI802"/>
      <c r="QJ802"/>
      <c r="QK802"/>
      <c r="QL802"/>
      <c r="QM802"/>
      <c r="QN802"/>
      <c r="QO802"/>
      <c r="QP802"/>
      <c r="QQ802"/>
      <c r="QR802"/>
      <c r="QS802"/>
      <c r="QT802"/>
      <c r="QU802"/>
      <c r="QV802"/>
      <c r="QW802"/>
      <c r="QX802"/>
      <c r="QY802"/>
      <c r="QZ802"/>
      <c r="RA802"/>
      <c r="RB802"/>
      <c r="RC802"/>
      <c r="RD802"/>
      <c r="RE802"/>
      <c r="RF802"/>
      <c r="RG802"/>
      <c r="RH802"/>
      <c r="RI802"/>
      <c r="RJ802"/>
      <c r="RK802"/>
      <c r="RL802"/>
      <c r="RM802"/>
      <c r="RN802"/>
      <c r="RO802"/>
      <c r="RP802"/>
      <c r="RQ802"/>
      <c r="RR802"/>
      <c r="RS802"/>
      <c r="RT802"/>
      <c r="RU802"/>
      <c r="RV802"/>
      <c r="RW802"/>
      <c r="RX802"/>
      <c r="RY802"/>
      <c r="RZ802"/>
      <c r="SA802"/>
      <c r="SB802"/>
      <c r="SC802"/>
      <c r="SD802"/>
      <c r="SE802"/>
      <c r="SF802"/>
      <c r="SG802"/>
      <c r="SH802"/>
      <c r="SI802"/>
      <c r="SJ802"/>
      <c r="SK802"/>
      <c r="SL802"/>
      <c r="SM802"/>
      <c r="SN802"/>
      <c r="SO802"/>
      <c r="SP802"/>
      <c r="SQ802"/>
      <c r="SR802"/>
      <c r="SS802"/>
      <c r="ST802"/>
      <c r="SU802"/>
      <c r="SV802"/>
      <c r="SW802"/>
      <c r="SX802"/>
      <c r="SY802"/>
      <c r="SZ802"/>
      <c r="TA802"/>
      <c r="TB802"/>
      <c r="TC802"/>
      <c r="TD802"/>
      <c r="TE802"/>
      <c r="TF802"/>
      <c r="TG802"/>
      <c r="TH802"/>
      <c r="TI802"/>
      <c r="TJ802"/>
      <c r="TK802"/>
      <c r="TL802"/>
      <c r="TM802"/>
      <c r="TN802"/>
      <c r="TO802"/>
      <c r="TP802"/>
      <c r="TQ802"/>
      <c r="TR802"/>
      <c r="TS802"/>
      <c r="TT802"/>
      <c r="TU802"/>
      <c r="TV802"/>
      <c r="TW802"/>
      <c r="TX802"/>
      <c r="TY802"/>
      <c r="TZ802"/>
      <c r="UA802"/>
      <c r="UB802"/>
      <c r="UC802"/>
      <c r="UD802"/>
      <c r="UE802"/>
      <c r="UF802"/>
      <c r="UG802"/>
      <c r="UH802"/>
      <c r="UI802"/>
      <c r="UJ802"/>
      <c r="UK802"/>
      <c r="UL802"/>
      <c r="UM802"/>
      <c r="UN802"/>
      <c r="UO802"/>
      <c r="UP802"/>
      <c r="UQ802"/>
      <c r="UR802"/>
      <c r="US802"/>
      <c r="UT802"/>
      <c r="UU802"/>
      <c r="UV802"/>
      <c r="UW802"/>
      <c r="UX802"/>
      <c r="UY802"/>
      <c r="UZ802"/>
      <c r="VA802"/>
      <c r="VB802"/>
      <c r="VC802"/>
      <c r="VD802"/>
      <c r="VE802"/>
      <c r="VF802"/>
      <c r="VG802"/>
      <c r="VH802"/>
      <c r="VI802"/>
      <c r="VJ802"/>
      <c r="VK802"/>
      <c r="VL802"/>
      <c r="VM802"/>
      <c r="VN802"/>
      <c r="VO802"/>
      <c r="VP802"/>
      <c r="VQ802"/>
      <c r="VR802"/>
      <c r="VS802"/>
      <c r="VT802"/>
      <c r="VU802"/>
      <c r="VV802"/>
      <c r="VW802"/>
      <c r="VX802"/>
      <c r="VY802"/>
      <c r="VZ802"/>
      <c r="WA802"/>
      <c r="WB802"/>
      <c r="WC802"/>
      <c r="WD802"/>
      <c r="WE802"/>
      <c r="WF802"/>
      <c r="WG802"/>
      <c r="WH802"/>
      <c r="WI802"/>
      <c r="WJ802"/>
      <c r="WK802"/>
      <c r="WL802"/>
      <c r="WM802"/>
      <c r="WN802"/>
      <c r="WO802"/>
      <c r="WP802"/>
      <c r="WQ802"/>
      <c r="WR802"/>
      <c r="WS802"/>
      <c r="WT802"/>
      <c r="WU802"/>
      <c r="WV802"/>
      <c r="WW802"/>
      <c r="WX802"/>
      <c r="WY802"/>
      <c r="WZ802"/>
      <c r="XA802"/>
      <c r="XB802"/>
      <c r="XC802"/>
      <c r="XD802"/>
      <c r="XE802"/>
      <c r="XF802"/>
      <c r="XG802"/>
      <c r="XH802"/>
      <c r="XI802"/>
      <c r="XJ802"/>
      <c r="XK802"/>
      <c r="XL802"/>
      <c r="XM802"/>
      <c r="XN802"/>
      <c r="XO802"/>
      <c r="XP802"/>
      <c r="XQ802"/>
      <c r="XR802"/>
      <c r="XS802"/>
      <c r="XT802"/>
      <c r="XU802"/>
      <c r="XV802"/>
      <c r="XW802"/>
      <c r="XX802"/>
      <c r="XY802"/>
      <c r="XZ802"/>
      <c r="YA802"/>
      <c r="YB802"/>
      <c r="YC802"/>
      <c r="YD802"/>
      <c r="YE802"/>
      <c r="YF802"/>
      <c r="YG802"/>
      <c r="YH802"/>
      <c r="YI802"/>
      <c r="YJ802"/>
      <c r="YK802"/>
      <c r="YL802"/>
      <c r="YM802"/>
      <c r="YN802"/>
      <c r="YO802"/>
      <c r="YP802"/>
      <c r="YQ802"/>
      <c r="YR802"/>
      <c r="YS802"/>
      <c r="YT802"/>
      <c r="YU802"/>
      <c r="YV802"/>
      <c r="YW802"/>
      <c r="YX802"/>
      <c r="YY802"/>
      <c r="YZ802"/>
      <c r="ZA802"/>
      <c r="ZB802"/>
      <c r="ZC802"/>
      <c r="ZD802"/>
      <c r="ZE802"/>
      <c r="ZF802"/>
      <c r="ZG802"/>
      <c r="ZH802"/>
      <c r="ZI802"/>
      <c r="ZJ802"/>
      <c r="ZK802"/>
      <c r="ZL802"/>
      <c r="ZM802"/>
      <c r="ZN802"/>
      <c r="ZO802"/>
      <c r="ZP802"/>
      <c r="ZQ802"/>
      <c r="ZR802"/>
      <c r="ZS802"/>
      <c r="ZT802"/>
      <c r="ZU802"/>
      <c r="ZV802"/>
      <c r="ZW802"/>
      <c r="ZX802"/>
      <c r="ZY802"/>
      <c r="ZZ802"/>
      <c r="AAA802"/>
      <c r="AAB802"/>
      <c r="AAC802"/>
      <c r="AAD802"/>
      <c r="AAE802"/>
      <c r="AAF802"/>
      <c r="AAG802"/>
      <c r="AAH802"/>
      <c r="AAI802"/>
      <c r="AAJ802"/>
      <c r="AAK802"/>
      <c r="AAL802"/>
      <c r="AAM802"/>
      <c r="AAN802"/>
      <c r="AAO802"/>
      <c r="AAP802"/>
      <c r="AAQ802"/>
      <c r="AAR802"/>
      <c r="AAS802"/>
      <c r="AAT802"/>
      <c r="AAU802"/>
      <c r="AAV802"/>
      <c r="AAW802"/>
      <c r="AAX802"/>
      <c r="AAY802"/>
      <c r="AAZ802"/>
      <c r="ABA802"/>
      <c r="ABB802"/>
      <c r="ABC802"/>
      <c r="ABD802"/>
      <c r="ABE802"/>
      <c r="ABF802"/>
      <c r="ABG802"/>
      <c r="ABH802"/>
      <c r="ABI802"/>
      <c r="ABJ802"/>
      <c r="ABK802"/>
      <c r="ABL802"/>
      <c r="ABM802"/>
      <c r="ABN802"/>
      <c r="ABO802"/>
      <c r="ABP802"/>
      <c r="ABQ802"/>
      <c r="ABR802"/>
      <c r="ABS802"/>
      <c r="ABT802"/>
      <c r="ABU802"/>
      <c r="ABV802"/>
      <c r="ABW802"/>
      <c r="ABX802"/>
      <c r="ABY802"/>
      <c r="ABZ802"/>
      <c r="ACA802"/>
      <c r="ACB802"/>
      <c r="ACC802"/>
      <c r="ACD802"/>
      <c r="ACE802"/>
      <c r="ACF802"/>
      <c r="ACG802"/>
      <c r="ACH802"/>
      <c r="ACI802"/>
      <c r="ACJ802"/>
      <c r="ACK802"/>
      <c r="ACL802"/>
      <c r="ACM802"/>
      <c r="ACN802"/>
      <c r="ACO802"/>
      <c r="ACP802"/>
      <c r="ACQ802"/>
      <c r="ACR802"/>
      <c r="ACS802"/>
      <c r="ACT802"/>
      <c r="ACU802"/>
      <c r="ACV802"/>
      <c r="ACW802"/>
      <c r="ACX802"/>
      <c r="ACY802"/>
      <c r="ACZ802"/>
      <c r="ADA802"/>
      <c r="ADB802"/>
      <c r="ADC802"/>
      <c r="ADD802"/>
      <c r="ADE802"/>
      <c r="ADF802"/>
      <c r="ADG802"/>
      <c r="ADH802"/>
      <c r="ADI802"/>
      <c r="ADJ802"/>
      <c r="ADK802"/>
      <c r="ADL802"/>
      <c r="ADM802"/>
      <c r="ADN802"/>
      <c r="ADO802"/>
      <c r="ADP802"/>
      <c r="ADQ802"/>
      <c r="ADR802"/>
      <c r="ADS802"/>
      <c r="ADT802"/>
      <c r="ADU802"/>
      <c r="ADV802"/>
      <c r="ADW802"/>
      <c r="ADX802"/>
      <c r="ADY802"/>
      <c r="ADZ802"/>
      <c r="AEA802"/>
      <c r="AEB802"/>
      <c r="AEC802"/>
      <c r="AED802"/>
      <c r="AEE802"/>
      <c r="AEF802"/>
      <c r="AEG802"/>
      <c r="AEH802"/>
      <c r="AEI802"/>
      <c r="AEJ802"/>
      <c r="AEK802"/>
      <c r="AEL802"/>
      <c r="AEM802"/>
      <c r="AEN802"/>
      <c r="AEO802"/>
      <c r="AEP802"/>
      <c r="AEQ802"/>
      <c r="AER802"/>
      <c r="AES802"/>
      <c r="AET802"/>
      <c r="AEU802"/>
      <c r="AEV802"/>
      <c r="AEW802"/>
      <c r="AEX802"/>
      <c r="AEY802"/>
      <c r="AEZ802"/>
      <c r="AFA802"/>
      <c r="AFB802"/>
      <c r="AFC802"/>
      <c r="AFD802"/>
      <c r="AFE802"/>
      <c r="AFF802"/>
      <c r="AFG802"/>
      <c r="AFH802"/>
      <c r="AFI802"/>
      <c r="AFJ802"/>
      <c r="AFK802"/>
      <c r="AFL802"/>
      <c r="AFM802"/>
      <c r="AFN802"/>
      <c r="AFO802"/>
      <c r="AFP802"/>
      <c r="AFQ802"/>
      <c r="AFR802"/>
      <c r="AFS802"/>
      <c r="AFT802"/>
      <c r="AFU802"/>
      <c r="AFV802"/>
      <c r="AFW802"/>
      <c r="AFX802"/>
      <c r="AFY802"/>
      <c r="AFZ802"/>
      <c r="AGA802"/>
      <c r="AGB802"/>
      <c r="AGC802"/>
      <c r="AGD802"/>
      <c r="AGE802"/>
      <c r="AGF802"/>
      <c r="AGG802"/>
      <c r="AGH802"/>
      <c r="AGI802"/>
      <c r="AGJ802"/>
      <c r="AGK802"/>
      <c r="AGL802"/>
      <c r="AGM802"/>
      <c r="AGN802"/>
      <c r="AGO802"/>
      <c r="AGP802"/>
      <c r="AGQ802"/>
      <c r="AGR802"/>
      <c r="AGS802"/>
      <c r="AGT802"/>
      <c r="AGU802"/>
      <c r="AGV802"/>
      <c r="AGW802"/>
      <c r="AGX802"/>
      <c r="AGY802"/>
      <c r="AGZ802"/>
      <c r="AHA802"/>
      <c r="AHB802"/>
      <c r="AHC802"/>
      <c r="AHD802"/>
      <c r="AHE802"/>
      <c r="AHF802"/>
      <c r="AHG802"/>
      <c r="AHH802"/>
      <c r="AHI802"/>
      <c r="AHJ802"/>
      <c r="AHK802"/>
      <c r="AHL802"/>
      <c r="AHM802"/>
      <c r="AHN802"/>
      <c r="AHO802"/>
      <c r="AHP802"/>
      <c r="AHQ802"/>
      <c r="AHR802"/>
      <c r="AHS802"/>
      <c r="AHT802"/>
      <c r="AHU802"/>
      <c r="AHV802"/>
      <c r="AHW802"/>
      <c r="AHX802"/>
      <c r="AHY802"/>
      <c r="AHZ802"/>
      <c r="AIA802"/>
      <c r="AIB802"/>
      <c r="AIC802"/>
      <c r="AID802"/>
      <c r="AIE802"/>
      <c r="AIF802"/>
      <c r="AIG802"/>
      <c r="AIH802"/>
      <c r="AII802"/>
      <c r="AIJ802"/>
      <c r="AIK802"/>
      <c r="AIL802"/>
      <c r="AIM802"/>
      <c r="AIN802"/>
      <c r="AIO802"/>
      <c r="AIP802"/>
      <c r="AIQ802"/>
      <c r="AIR802"/>
      <c r="AIS802"/>
      <c r="AIT802"/>
      <c r="AIU802"/>
      <c r="AIV802"/>
      <c r="AIW802"/>
      <c r="AIX802"/>
      <c r="AIY802"/>
      <c r="AIZ802"/>
      <c r="AJA802"/>
      <c r="AJB802"/>
      <c r="AJC802"/>
      <c r="AJD802"/>
      <c r="AJE802"/>
      <c r="AJF802"/>
      <c r="AJG802"/>
      <c r="AJH802"/>
      <c r="AJI802"/>
      <c r="AJJ802"/>
      <c r="AJK802"/>
      <c r="AJL802"/>
      <c r="AJM802"/>
      <c r="AJN802"/>
      <c r="AJO802"/>
      <c r="AJP802"/>
      <c r="AJQ802"/>
      <c r="AJR802"/>
      <c r="AJS802"/>
      <c r="AJT802"/>
      <c r="AJU802"/>
      <c r="AJV802"/>
      <c r="AJW802"/>
      <c r="AJX802"/>
      <c r="AJY802"/>
      <c r="AJZ802"/>
      <c r="AKA802"/>
      <c r="AKB802"/>
      <c r="AKC802"/>
      <c r="AKD802"/>
      <c r="AKE802"/>
      <c r="AKF802"/>
      <c r="AKG802"/>
      <c r="AKH802"/>
      <c r="AKI802"/>
      <c r="AKJ802"/>
      <c r="AKK802"/>
      <c r="AKL802"/>
      <c r="AKM802"/>
      <c r="AKN802"/>
      <c r="AKO802"/>
      <c r="AKP802"/>
      <c r="AKQ802"/>
      <c r="AKR802"/>
      <c r="AKS802"/>
      <c r="AKT802"/>
      <c r="AKU802"/>
      <c r="AKV802"/>
      <c r="AKW802"/>
      <c r="AKX802"/>
      <c r="AKY802"/>
      <c r="AKZ802"/>
      <c r="ALA802"/>
      <c r="ALB802"/>
      <c r="ALC802"/>
      <c r="ALD802"/>
      <c r="ALE802"/>
      <c r="ALF802"/>
      <c r="ALG802"/>
      <c r="ALH802"/>
      <c r="ALI802"/>
      <c r="ALJ802"/>
      <c r="ALK802"/>
      <c r="ALL802"/>
      <c r="ALM802"/>
      <c r="ALN802"/>
      <c r="ALO802"/>
      <c r="ALP802"/>
      <c r="ALQ802"/>
      <c r="ALR802"/>
      <c r="ALS802"/>
      <c r="ALT802"/>
      <c r="ALU802"/>
      <c r="ALV802"/>
      <c r="ALW802"/>
      <c r="ALX802"/>
      <c r="ALY802"/>
      <c r="ALZ802"/>
      <c r="AMA802"/>
      <c r="AMB802"/>
      <c r="AMC802"/>
      <c r="AMD802"/>
      <c r="AME802"/>
      <c r="AMF802"/>
      <c r="AMG802"/>
      <c r="AMH802"/>
      <c r="AMI802"/>
      <c r="AMJ802"/>
    </row>
    <row r="803" spans="1:1024" ht="20" customHeight="1" x14ac:dyDescent="0.2">
      <c r="A803"/>
      <c r="B803"/>
      <c r="C803"/>
      <c r="D803"/>
      <c r="E803" s="2"/>
      <c r="F803" s="2"/>
      <c r="G803" s="271"/>
      <c r="H803" s="240"/>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c r="IW803"/>
      <c r="IX803"/>
      <c r="IY803"/>
      <c r="IZ803"/>
      <c r="JA803"/>
      <c r="JB803"/>
      <c r="JC803"/>
      <c r="JD803"/>
      <c r="JE803"/>
      <c r="JF803"/>
      <c r="JG803"/>
      <c r="JH803"/>
      <c r="JI803"/>
      <c r="JJ803"/>
      <c r="JK803"/>
      <c r="JL803"/>
      <c r="JM803"/>
      <c r="JN803"/>
      <c r="JO803"/>
      <c r="JP803"/>
      <c r="JQ803"/>
      <c r="JR803"/>
      <c r="JS803"/>
      <c r="JT803"/>
      <c r="JU803"/>
      <c r="JV803"/>
      <c r="JW803"/>
      <c r="JX803"/>
      <c r="JY803"/>
      <c r="JZ803"/>
      <c r="KA803"/>
      <c r="KB803"/>
      <c r="KC803"/>
      <c r="KD803"/>
      <c r="KE803"/>
      <c r="KF803"/>
      <c r="KG803"/>
      <c r="KH803"/>
      <c r="KI803"/>
      <c r="KJ803"/>
      <c r="KK803"/>
      <c r="KL803"/>
      <c r="KM803"/>
      <c r="KN803"/>
      <c r="KO803"/>
      <c r="KP803"/>
      <c r="KQ803"/>
      <c r="KR803"/>
      <c r="KS803"/>
      <c r="KT803"/>
      <c r="KU803"/>
      <c r="KV803"/>
      <c r="KW803"/>
      <c r="KX803"/>
      <c r="KY803"/>
      <c r="KZ803"/>
      <c r="LA803"/>
      <c r="LB803"/>
      <c r="LC803"/>
      <c r="LD803"/>
      <c r="LE803"/>
      <c r="LF803"/>
      <c r="LG803"/>
      <c r="LH803"/>
      <c r="LI803"/>
      <c r="LJ803"/>
      <c r="LK803"/>
      <c r="LL803"/>
      <c r="LM803"/>
      <c r="LN803"/>
      <c r="LO803"/>
      <c r="LP803"/>
      <c r="LQ803"/>
      <c r="LR803"/>
      <c r="LS803"/>
      <c r="LT803"/>
      <c r="LU803"/>
      <c r="LV803"/>
      <c r="LW803"/>
      <c r="LX803"/>
      <c r="LY803"/>
      <c r="LZ803"/>
      <c r="MA803"/>
      <c r="MB803"/>
      <c r="MC803"/>
      <c r="MD803"/>
      <c r="ME803"/>
      <c r="MF803"/>
      <c r="MG803"/>
      <c r="MH803"/>
      <c r="MI803"/>
      <c r="MJ803"/>
      <c r="MK803"/>
      <c r="ML803"/>
      <c r="MM803"/>
      <c r="MN803"/>
      <c r="MO803"/>
      <c r="MP803"/>
      <c r="MQ803"/>
      <c r="MR803"/>
      <c r="MS803"/>
      <c r="MT803"/>
      <c r="MU803"/>
      <c r="MV803"/>
      <c r="MW803"/>
      <c r="MX803"/>
      <c r="MY803"/>
      <c r="MZ803"/>
      <c r="NA803"/>
      <c r="NB803"/>
      <c r="NC803"/>
      <c r="ND803"/>
      <c r="NE803"/>
      <c r="NF803"/>
      <c r="NG803"/>
      <c r="NH803"/>
      <c r="NI803"/>
      <c r="NJ803"/>
      <c r="NK803"/>
      <c r="NL803"/>
      <c r="NM803"/>
      <c r="NN803"/>
      <c r="NO803"/>
      <c r="NP803"/>
      <c r="NQ803"/>
      <c r="NR803"/>
      <c r="NS803"/>
      <c r="NT803"/>
      <c r="NU803"/>
      <c r="NV803"/>
      <c r="NW803"/>
      <c r="NX803"/>
      <c r="NY803"/>
      <c r="NZ803"/>
      <c r="OA803"/>
      <c r="OB803"/>
      <c r="OC803"/>
      <c r="OD803"/>
      <c r="OE803"/>
      <c r="OF803"/>
      <c r="OG803"/>
      <c r="OH803"/>
      <c r="OI803"/>
      <c r="OJ803"/>
      <c r="OK803"/>
      <c r="OL803"/>
      <c r="OM803"/>
      <c r="ON803"/>
      <c r="OO803"/>
      <c r="OP803"/>
      <c r="OQ803"/>
      <c r="OR803"/>
      <c r="OS803"/>
      <c r="OT803"/>
      <c r="OU803"/>
      <c r="OV803"/>
      <c r="OW803"/>
      <c r="OX803"/>
      <c r="OY803"/>
      <c r="OZ803"/>
      <c r="PA803"/>
      <c r="PB803"/>
      <c r="PC803"/>
      <c r="PD803"/>
      <c r="PE803"/>
      <c r="PF803"/>
      <c r="PG803"/>
      <c r="PH803"/>
      <c r="PI803"/>
      <c r="PJ803"/>
      <c r="PK803"/>
      <c r="PL803"/>
      <c r="PM803"/>
      <c r="PN803"/>
      <c r="PO803"/>
      <c r="PP803"/>
      <c r="PQ803"/>
      <c r="PR803"/>
      <c r="PS803"/>
      <c r="PT803"/>
      <c r="PU803"/>
      <c r="PV803"/>
      <c r="PW803"/>
      <c r="PX803"/>
      <c r="PY803"/>
      <c r="PZ803"/>
      <c r="QA803"/>
      <c r="QB803"/>
      <c r="QC803"/>
      <c r="QD803"/>
      <c r="QE803"/>
      <c r="QF803"/>
      <c r="QG803"/>
      <c r="QH803"/>
      <c r="QI803"/>
      <c r="QJ803"/>
      <c r="QK803"/>
      <c r="QL803"/>
      <c r="QM803"/>
      <c r="QN803"/>
      <c r="QO803"/>
      <c r="QP803"/>
      <c r="QQ803"/>
      <c r="QR803"/>
      <c r="QS803"/>
      <c r="QT803"/>
      <c r="QU803"/>
      <c r="QV803"/>
      <c r="QW803"/>
      <c r="QX803"/>
      <c r="QY803"/>
      <c r="QZ803"/>
      <c r="RA803"/>
      <c r="RB803"/>
      <c r="RC803"/>
      <c r="RD803"/>
      <c r="RE803"/>
      <c r="RF803"/>
      <c r="RG803"/>
      <c r="RH803"/>
      <c r="RI803"/>
      <c r="RJ803"/>
      <c r="RK803"/>
      <c r="RL803"/>
      <c r="RM803"/>
      <c r="RN803"/>
      <c r="RO803"/>
      <c r="RP803"/>
      <c r="RQ803"/>
      <c r="RR803"/>
      <c r="RS803"/>
      <c r="RT803"/>
      <c r="RU803"/>
      <c r="RV803"/>
      <c r="RW803"/>
      <c r="RX803"/>
      <c r="RY803"/>
      <c r="RZ803"/>
      <c r="SA803"/>
      <c r="SB803"/>
      <c r="SC803"/>
      <c r="SD803"/>
      <c r="SE803"/>
      <c r="SF803"/>
      <c r="SG803"/>
      <c r="SH803"/>
      <c r="SI803"/>
      <c r="SJ803"/>
      <c r="SK803"/>
      <c r="SL803"/>
      <c r="SM803"/>
      <c r="SN803"/>
      <c r="SO803"/>
      <c r="SP803"/>
      <c r="SQ803"/>
      <c r="SR803"/>
      <c r="SS803"/>
      <c r="ST803"/>
      <c r="SU803"/>
      <c r="SV803"/>
      <c r="SW803"/>
      <c r="SX803"/>
      <c r="SY803"/>
      <c r="SZ803"/>
      <c r="TA803"/>
      <c r="TB803"/>
      <c r="TC803"/>
      <c r="TD803"/>
      <c r="TE803"/>
      <c r="TF803"/>
      <c r="TG803"/>
      <c r="TH803"/>
      <c r="TI803"/>
      <c r="TJ803"/>
      <c r="TK803"/>
      <c r="TL803"/>
      <c r="TM803"/>
      <c r="TN803"/>
      <c r="TO803"/>
      <c r="TP803"/>
      <c r="TQ803"/>
      <c r="TR803"/>
      <c r="TS803"/>
      <c r="TT803"/>
      <c r="TU803"/>
      <c r="TV803"/>
      <c r="TW803"/>
      <c r="TX803"/>
      <c r="TY803"/>
      <c r="TZ803"/>
      <c r="UA803"/>
      <c r="UB803"/>
      <c r="UC803"/>
      <c r="UD803"/>
      <c r="UE803"/>
      <c r="UF803"/>
      <c r="UG803"/>
      <c r="UH803"/>
      <c r="UI803"/>
      <c r="UJ803"/>
      <c r="UK803"/>
      <c r="UL803"/>
      <c r="UM803"/>
      <c r="UN803"/>
      <c r="UO803"/>
      <c r="UP803"/>
      <c r="UQ803"/>
      <c r="UR803"/>
      <c r="US803"/>
      <c r="UT803"/>
      <c r="UU803"/>
      <c r="UV803"/>
      <c r="UW803"/>
      <c r="UX803"/>
      <c r="UY803"/>
      <c r="UZ803"/>
      <c r="VA803"/>
      <c r="VB803"/>
      <c r="VC803"/>
      <c r="VD803"/>
      <c r="VE803"/>
      <c r="VF803"/>
      <c r="VG803"/>
      <c r="VH803"/>
      <c r="VI803"/>
      <c r="VJ803"/>
      <c r="VK803"/>
      <c r="VL803"/>
      <c r="VM803"/>
      <c r="VN803"/>
      <c r="VO803"/>
      <c r="VP803"/>
      <c r="VQ803"/>
      <c r="VR803"/>
      <c r="VS803"/>
      <c r="VT803"/>
      <c r="VU803"/>
      <c r="VV803"/>
      <c r="VW803"/>
      <c r="VX803"/>
      <c r="VY803"/>
      <c r="VZ803"/>
      <c r="WA803"/>
      <c r="WB803"/>
      <c r="WC803"/>
      <c r="WD803"/>
      <c r="WE803"/>
      <c r="WF803"/>
      <c r="WG803"/>
      <c r="WH803"/>
      <c r="WI803"/>
      <c r="WJ803"/>
      <c r="WK803"/>
      <c r="WL803"/>
      <c r="WM803"/>
      <c r="WN803"/>
      <c r="WO803"/>
      <c r="WP803"/>
      <c r="WQ803"/>
      <c r="WR803"/>
      <c r="WS803"/>
      <c r="WT803"/>
      <c r="WU803"/>
      <c r="WV803"/>
      <c r="WW803"/>
      <c r="WX803"/>
      <c r="WY803"/>
      <c r="WZ803"/>
      <c r="XA803"/>
      <c r="XB803"/>
      <c r="XC803"/>
      <c r="XD803"/>
      <c r="XE803"/>
      <c r="XF803"/>
      <c r="XG803"/>
      <c r="XH803"/>
      <c r="XI803"/>
      <c r="XJ803"/>
      <c r="XK803"/>
      <c r="XL803"/>
      <c r="XM803"/>
      <c r="XN803"/>
      <c r="XO803"/>
      <c r="XP803"/>
      <c r="XQ803"/>
      <c r="XR803"/>
      <c r="XS803"/>
      <c r="XT803"/>
      <c r="XU803"/>
      <c r="XV803"/>
      <c r="XW803"/>
      <c r="XX803"/>
      <c r="XY803"/>
      <c r="XZ803"/>
      <c r="YA803"/>
      <c r="YB803"/>
      <c r="YC803"/>
      <c r="YD803"/>
      <c r="YE803"/>
      <c r="YF803"/>
      <c r="YG803"/>
      <c r="YH803"/>
      <c r="YI803"/>
      <c r="YJ803"/>
      <c r="YK803"/>
      <c r="YL803"/>
      <c r="YM803"/>
      <c r="YN803"/>
      <c r="YO803"/>
      <c r="YP803"/>
      <c r="YQ803"/>
      <c r="YR803"/>
      <c r="YS803"/>
      <c r="YT803"/>
      <c r="YU803"/>
      <c r="YV803"/>
      <c r="YW803"/>
      <c r="YX803"/>
      <c r="YY803"/>
      <c r="YZ803"/>
      <c r="ZA803"/>
      <c r="ZB803"/>
      <c r="ZC803"/>
      <c r="ZD803"/>
      <c r="ZE803"/>
      <c r="ZF803"/>
      <c r="ZG803"/>
      <c r="ZH803"/>
      <c r="ZI803"/>
      <c r="ZJ803"/>
      <c r="ZK803"/>
      <c r="ZL803"/>
      <c r="ZM803"/>
      <c r="ZN803"/>
      <c r="ZO803"/>
      <c r="ZP803"/>
      <c r="ZQ803"/>
      <c r="ZR803"/>
      <c r="ZS803"/>
      <c r="ZT803"/>
      <c r="ZU803"/>
      <c r="ZV803"/>
      <c r="ZW803"/>
      <c r="ZX803"/>
      <c r="ZY803"/>
      <c r="ZZ803"/>
      <c r="AAA803"/>
      <c r="AAB803"/>
      <c r="AAC803"/>
      <c r="AAD803"/>
      <c r="AAE803"/>
      <c r="AAF803"/>
      <c r="AAG803"/>
      <c r="AAH803"/>
      <c r="AAI803"/>
      <c r="AAJ803"/>
      <c r="AAK803"/>
      <c r="AAL803"/>
      <c r="AAM803"/>
      <c r="AAN803"/>
      <c r="AAO803"/>
      <c r="AAP803"/>
      <c r="AAQ803"/>
      <c r="AAR803"/>
      <c r="AAS803"/>
      <c r="AAT803"/>
      <c r="AAU803"/>
      <c r="AAV803"/>
      <c r="AAW803"/>
      <c r="AAX803"/>
      <c r="AAY803"/>
      <c r="AAZ803"/>
      <c r="ABA803"/>
      <c r="ABB803"/>
      <c r="ABC803"/>
      <c r="ABD803"/>
      <c r="ABE803"/>
      <c r="ABF803"/>
      <c r="ABG803"/>
      <c r="ABH803"/>
      <c r="ABI803"/>
      <c r="ABJ803"/>
      <c r="ABK803"/>
      <c r="ABL803"/>
      <c r="ABM803"/>
      <c r="ABN803"/>
      <c r="ABO803"/>
      <c r="ABP803"/>
      <c r="ABQ803"/>
      <c r="ABR803"/>
      <c r="ABS803"/>
      <c r="ABT803"/>
      <c r="ABU803"/>
      <c r="ABV803"/>
      <c r="ABW803"/>
      <c r="ABX803"/>
      <c r="ABY803"/>
      <c r="ABZ803"/>
      <c r="ACA803"/>
      <c r="ACB803"/>
      <c r="ACC803"/>
      <c r="ACD803"/>
      <c r="ACE803"/>
      <c r="ACF803"/>
      <c r="ACG803"/>
      <c r="ACH803"/>
      <c r="ACI803"/>
      <c r="ACJ803"/>
      <c r="ACK803"/>
      <c r="ACL803"/>
      <c r="ACM803"/>
      <c r="ACN803"/>
      <c r="ACO803"/>
      <c r="ACP803"/>
      <c r="ACQ803"/>
      <c r="ACR803"/>
      <c r="ACS803"/>
      <c r="ACT803"/>
      <c r="ACU803"/>
      <c r="ACV803"/>
      <c r="ACW803"/>
      <c r="ACX803"/>
      <c r="ACY803"/>
      <c r="ACZ803"/>
      <c r="ADA803"/>
      <c r="ADB803"/>
      <c r="ADC803"/>
      <c r="ADD803"/>
      <c r="ADE803"/>
      <c r="ADF803"/>
      <c r="ADG803"/>
      <c r="ADH803"/>
      <c r="ADI803"/>
      <c r="ADJ803"/>
      <c r="ADK803"/>
      <c r="ADL803"/>
      <c r="ADM803"/>
      <c r="ADN803"/>
      <c r="ADO803"/>
      <c r="ADP803"/>
      <c r="ADQ803"/>
      <c r="ADR803"/>
      <c r="ADS803"/>
      <c r="ADT803"/>
      <c r="ADU803"/>
      <c r="ADV803"/>
      <c r="ADW803"/>
      <c r="ADX803"/>
      <c r="ADY803"/>
      <c r="ADZ803"/>
      <c r="AEA803"/>
      <c r="AEB803"/>
      <c r="AEC803"/>
      <c r="AED803"/>
      <c r="AEE803"/>
      <c r="AEF803"/>
      <c r="AEG803"/>
      <c r="AEH803"/>
      <c r="AEI803"/>
      <c r="AEJ803"/>
      <c r="AEK803"/>
      <c r="AEL803"/>
      <c r="AEM803"/>
      <c r="AEN803"/>
      <c r="AEO803"/>
      <c r="AEP803"/>
      <c r="AEQ803"/>
      <c r="AER803"/>
      <c r="AES803"/>
      <c r="AET803"/>
      <c r="AEU803"/>
      <c r="AEV803"/>
      <c r="AEW803"/>
      <c r="AEX803"/>
      <c r="AEY803"/>
      <c r="AEZ803"/>
      <c r="AFA803"/>
      <c r="AFB803"/>
      <c r="AFC803"/>
      <c r="AFD803"/>
      <c r="AFE803"/>
      <c r="AFF803"/>
      <c r="AFG803"/>
      <c r="AFH803"/>
      <c r="AFI803"/>
      <c r="AFJ803"/>
      <c r="AFK803"/>
      <c r="AFL803"/>
      <c r="AFM803"/>
      <c r="AFN803"/>
      <c r="AFO803"/>
      <c r="AFP803"/>
      <c r="AFQ803"/>
      <c r="AFR803"/>
      <c r="AFS803"/>
      <c r="AFT803"/>
      <c r="AFU803"/>
      <c r="AFV803"/>
      <c r="AFW803"/>
      <c r="AFX803"/>
      <c r="AFY803"/>
      <c r="AFZ803"/>
      <c r="AGA803"/>
      <c r="AGB803"/>
      <c r="AGC803"/>
      <c r="AGD803"/>
      <c r="AGE803"/>
      <c r="AGF803"/>
      <c r="AGG803"/>
      <c r="AGH803"/>
      <c r="AGI803"/>
      <c r="AGJ803"/>
      <c r="AGK803"/>
      <c r="AGL803"/>
      <c r="AGM803"/>
      <c r="AGN803"/>
      <c r="AGO803"/>
      <c r="AGP803"/>
      <c r="AGQ803"/>
      <c r="AGR803"/>
      <c r="AGS803"/>
      <c r="AGT803"/>
      <c r="AGU803"/>
      <c r="AGV803"/>
      <c r="AGW803"/>
      <c r="AGX803"/>
      <c r="AGY803"/>
      <c r="AGZ803"/>
      <c r="AHA803"/>
      <c r="AHB803"/>
      <c r="AHC803"/>
      <c r="AHD803"/>
      <c r="AHE803"/>
      <c r="AHF803"/>
      <c r="AHG803"/>
      <c r="AHH803"/>
      <c r="AHI803"/>
      <c r="AHJ803"/>
      <c r="AHK803"/>
      <c r="AHL803"/>
      <c r="AHM803"/>
      <c r="AHN803"/>
      <c r="AHO803"/>
      <c r="AHP803"/>
      <c r="AHQ803"/>
      <c r="AHR803"/>
      <c r="AHS803"/>
      <c r="AHT803"/>
      <c r="AHU803"/>
      <c r="AHV803"/>
      <c r="AHW803"/>
      <c r="AHX803"/>
      <c r="AHY803"/>
      <c r="AHZ803"/>
      <c r="AIA803"/>
      <c r="AIB803"/>
      <c r="AIC803"/>
      <c r="AID803"/>
      <c r="AIE803"/>
      <c r="AIF803"/>
      <c r="AIG803"/>
      <c r="AIH803"/>
      <c r="AII803"/>
      <c r="AIJ803"/>
      <c r="AIK803"/>
      <c r="AIL803"/>
      <c r="AIM803"/>
      <c r="AIN803"/>
      <c r="AIO803"/>
      <c r="AIP803"/>
      <c r="AIQ803"/>
      <c r="AIR803"/>
      <c r="AIS803"/>
      <c r="AIT803"/>
      <c r="AIU803"/>
      <c r="AIV803"/>
      <c r="AIW803"/>
      <c r="AIX803"/>
      <c r="AIY803"/>
      <c r="AIZ803"/>
      <c r="AJA803"/>
      <c r="AJB803"/>
      <c r="AJC803"/>
      <c r="AJD803"/>
      <c r="AJE803"/>
      <c r="AJF803"/>
      <c r="AJG803"/>
      <c r="AJH803"/>
      <c r="AJI803"/>
      <c r="AJJ803"/>
      <c r="AJK803"/>
      <c r="AJL803"/>
      <c r="AJM803"/>
      <c r="AJN803"/>
      <c r="AJO803"/>
      <c r="AJP803"/>
      <c r="AJQ803"/>
      <c r="AJR803"/>
      <c r="AJS803"/>
      <c r="AJT803"/>
      <c r="AJU803"/>
      <c r="AJV803"/>
      <c r="AJW803"/>
      <c r="AJX803"/>
      <c r="AJY803"/>
      <c r="AJZ803"/>
      <c r="AKA803"/>
      <c r="AKB803"/>
      <c r="AKC803"/>
      <c r="AKD803"/>
      <c r="AKE803"/>
      <c r="AKF803"/>
      <c r="AKG803"/>
      <c r="AKH803"/>
      <c r="AKI803"/>
      <c r="AKJ803"/>
      <c r="AKK803"/>
      <c r="AKL803"/>
      <c r="AKM803"/>
      <c r="AKN803"/>
      <c r="AKO803"/>
      <c r="AKP803"/>
      <c r="AKQ803"/>
      <c r="AKR803"/>
      <c r="AKS803"/>
      <c r="AKT803"/>
      <c r="AKU803"/>
      <c r="AKV803"/>
      <c r="AKW803"/>
      <c r="AKX803"/>
      <c r="AKY803"/>
      <c r="AKZ803"/>
      <c r="ALA803"/>
      <c r="ALB803"/>
      <c r="ALC803"/>
      <c r="ALD803"/>
      <c r="ALE803"/>
      <c r="ALF803"/>
      <c r="ALG803"/>
      <c r="ALH803"/>
      <c r="ALI803"/>
      <c r="ALJ803"/>
      <c r="ALK803"/>
      <c r="ALL803"/>
      <c r="ALM803"/>
      <c r="ALN803"/>
      <c r="ALO803"/>
      <c r="ALP803"/>
      <c r="ALQ803"/>
      <c r="ALR803"/>
      <c r="ALS803"/>
      <c r="ALT803"/>
      <c r="ALU803"/>
      <c r="ALV803"/>
      <c r="ALW803"/>
      <c r="ALX803"/>
      <c r="ALY803"/>
      <c r="ALZ803"/>
      <c r="AMA803"/>
      <c r="AMB803"/>
      <c r="AMC803"/>
      <c r="AMD803"/>
      <c r="AME803"/>
      <c r="AMF803"/>
      <c r="AMG803"/>
      <c r="AMH803"/>
      <c r="AMI803"/>
      <c r="AMJ803"/>
    </row>
    <row r="804" spans="1:1024" ht="20" customHeight="1" x14ac:dyDescent="0.2">
      <c r="A804"/>
      <c r="B804"/>
      <c r="C804"/>
      <c r="D804"/>
      <c r="E804" s="2"/>
      <c r="F804" s="2"/>
      <c r="G804" s="271"/>
      <c r="H804" s="240"/>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c r="IW804"/>
      <c r="IX804"/>
      <c r="IY804"/>
      <c r="IZ804"/>
      <c r="JA804"/>
      <c r="JB804"/>
      <c r="JC804"/>
      <c r="JD804"/>
      <c r="JE804"/>
      <c r="JF804"/>
      <c r="JG804"/>
      <c r="JH804"/>
      <c r="JI804"/>
      <c r="JJ804"/>
      <c r="JK804"/>
      <c r="JL804"/>
      <c r="JM804"/>
      <c r="JN804"/>
      <c r="JO804"/>
      <c r="JP804"/>
      <c r="JQ804"/>
      <c r="JR804"/>
      <c r="JS804"/>
      <c r="JT804"/>
      <c r="JU804"/>
      <c r="JV804"/>
      <c r="JW804"/>
      <c r="JX804"/>
      <c r="JY804"/>
      <c r="JZ804"/>
      <c r="KA804"/>
      <c r="KB804"/>
      <c r="KC804"/>
      <c r="KD804"/>
      <c r="KE804"/>
      <c r="KF804"/>
      <c r="KG804"/>
      <c r="KH804"/>
      <c r="KI804"/>
      <c r="KJ804"/>
      <c r="KK804"/>
      <c r="KL804"/>
      <c r="KM804"/>
      <c r="KN804"/>
      <c r="KO804"/>
      <c r="KP804"/>
      <c r="KQ804"/>
      <c r="KR804"/>
      <c r="KS804"/>
      <c r="KT804"/>
      <c r="KU804"/>
      <c r="KV804"/>
      <c r="KW804"/>
      <c r="KX804"/>
      <c r="KY804"/>
      <c r="KZ804"/>
      <c r="LA804"/>
      <c r="LB804"/>
      <c r="LC804"/>
      <c r="LD804"/>
      <c r="LE804"/>
      <c r="LF804"/>
      <c r="LG804"/>
      <c r="LH804"/>
      <c r="LI804"/>
      <c r="LJ804"/>
      <c r="LK804"/>
      <c r="LL804"/>
      <c r="LM804"/>
      <c r="LN804"/>
      <c r="LO804"/>
      <c r="LP804"/>
      <c r="LQ804"/>
      <c r="LR804"/>
      <c r="LS804"/>
      <c r="LT804"/>
      <c r="LU804"/>
      <c r="LV804"/>
      <c r="LW804"/>
      <c r="LX804"/>
      <c r="LY804"/>
      <c r="LZ804"/>
      <c r="MA804"/>
      <c r="MB804"/>
      <c r="MC804"/>
      <c r="MD804"/>
      <c r="ME804"/>
      <c r="MF804"/>
      <c r="MG804"/>
      <c r="MH804"/>
      <c r="MI804"/>
      <c r="MJ804"/>
      <c r="MK804"/>
      <c r="ML804"/>
      <c r="MM804"/>
      <c r="MN804"/>
      <c r="MO804"/>
      <c r="MP804"/>
      <c r="MQ804"/>
      <c r="MR804"/>
      <c r="MS804"/>
      <c r="MT804"/>
      <c r="MU804"/>
      <c r="MV804"/>
      <c r="MW804"/>
      <c r="MX804"/>
      <c r="MY804"/>
      <c r="MZ804"/>
      <c r="NA804"/>
      <c r="NB804"/>
      <c r="NC804"/>
      <c r="ND804"/>
      <c r="NE804"/>
      <c r="NF804"/>
      <c r="NG804"/>
      <c r="NH804"/>
      <c r="NI804"/>
      <c r="NJ804"/>
      <c r="NK804"/>
      <c r="NL804"/>
      <c r="NM804"/>
      <c r="NN804"/>
      <c r="NO804"/>
      <c r="NP804"/>
      <c r="NQ804"/>
      <c r="NR804"/>
      <c r="NS804"/>
      <c r="NT804"/>
      <c r="NU804"/>
      <c r="NV804"/>
      <c r="NW804"/>
      <c r="NX804"/>
      <c r="NY804"/>
      <c r="NZ804"/>
      <c r="OA804"/>
      <c r="OB804"/>
      <c r="OC804"/>
      <c r="OD804"/>
      <c r="OE804"/>
      <c r="OF804"/>
      <c r="OG804"/>
      <c r="OH804"/>
      <c r="OI804"/>
      <c r="OJ804"/>
      <c r="OK804"/>
      <c r="OL804"/>
      <c r="OM804"/>
      <c r="ON804"/>
      <c r="OO804"/>
      <c r="OP804"/>
      <c r="OQ804"/>
      <c r="OR804"/>
      <c r="OS804"/>
      <c r="OT804"/>
      <c r="OU804"/>
      <c r="OV804"/>
      <c r="OW804"/>
      <c r="OX804"/>
      <c r="OY804"/>
      <c r="OZ804"/>
      <c r="PA804"/>
      <c r="PB804"/>
      <c r="PC804"/>
      <c r="PD804"/>
      <c r="PE804"/>
      <c r="PF804"/>
      <c r="PG804"/>
      <c r="PH804"/>
      <c r="PI804"/>
      <c r="PJ804"/>
      <c r="PK804"/>
      <c r="PL804"/>
      <c r="PM804"/>
      <c r="PN804"/>
      <c r="PO804"/>
      <c r="PP804"/>
      <c r="PQ804"/>
      <c r="PR804"/>
      <c r="PS804"/>
      <c r="PT804"/>
      <c r="PU804"/>
      <c r="PV804"/>
      <c r="PW804"/>
      <c r="PX804"/>
      <c r="PY804"/>
      <c r="PZ804"/>
      <c r="QA804"/>
      <c r="QB804"/>
      <c r="QC804"/>
      <c r="QD804"/>
      <c r="QE804"/>
      <c r="QF804"/>
      <c r="QG804"/>
      <c r="QH804"/>
      <c r="QI804"/>
      <c r="QJ804"/>
      <c r="QK804"/>
      <c r="QL804"/>
      <c r="QM804"/>
      <c r="QN804"/>
      <c r="QO804"/>
      <c r="QP804"/>
      <c r="QQ804"/>
      <c r="QR804"/>
      <c r="QS804"/>
      <c r="QT804"/>
      <c r="QU804"/>
      <c r="QV804"/>
      <c r="QW804"/>
      <c r="QX804"/>
      <c r="QY804"/>
      <c r="QZ804"/>
      <c r="RA804"/>
      <c r="RB804"/>
      <c r="RC804"/>
      <c r="RD804"/>
      <c r="RE804"/>
      <c r="RF804"/>
      <c r="RG804"/>
      <c r="RH804"/>
      <c r="RI804"/>
      <c r="RJ804"/>
      <c r="RK804"/>
      <c r="RL804"/>
      <c r="RM804"/>
      <c r="RN804"/>
      <c r="RO804"/>
      <c r="RP804"/>
      <c r="RQ804"/>
      <c r="RR804"/>
      <c r="RS804"/>
      <c r="RT804"/>
      <c r="RU804"/>
      <c r="RV804"/>
      <c r="RW804"/>
      <c r="RX804"/>
      <c r="RY804"/>
      <c r="RZ804"/>
      <c r="SA804"/>
      <c r="SB804"/>
      <c r="SC804"/>
      <c r="SD804"/>
      <c r="SE804"/>
      <c r="SF804"/>
      <c r="SG804"/>
      <c r="SH804"/>
      <c r="SI804"/>
      <c r="SJ804"/>
      <c r="SK804"/>
      <c r="SL804"/>
      <c r="SM804"/>
      <c r="SN804"/>
      <c r="SO804"/>
      <c r="SP804"/>
      <c r="SQ804"/>
      <c r="SR804"/>
      <c r="SS804"/>
      <c r="ST804"/>
      <c r="SU804"/>
      <c r="SV804"/>
      <c r="SW804"/>
      <c r="SX804"/>
      <c r="SY804"/>
      <c r="SZ804"/>
      <c r="TA804"/>
      <c r="TB804"/>
      <c r="TC804"/>
      <c r="TD804"/>
      <c r="TE804"/>
      <c r="TF804"/>
      <c r="TG804"/>
      <c r="TH804"/>
      <c r="TI804"/>
      <c r="TJ804"/>
      <c r="TK804"/>
      <c r="TL804"/>
      <c r="TM804"/>
      <c r="TN804"/>
      <c r="TO804"/>
      <c r="TP804"/>
      <c r="TQ804"/>
      <c r="TR804"/>
      <c r="TS804"/>
      <c r="TT804"/>
      <c r="TU804"/>
      <c r="TV804"/>
      <c r="TW804"/>
      <c r="TX804"/>
      <c r="TY804"/>
      <c r="TZ804"/>
      <c r="UA804"/>
      <c r="UB804"/>
      <c r="UC804"/>
      <c r="UD804"/>
      <c r="UE804"/>
      <c r="UF804"/>
      <c r="UG804"/>
      <c r="UH804"/>
      <c r="UI804"/>
      <c r="UJ804"/>
      <c r="UK804"/>
      <c r="UL804"/>
      <c r="UM804"/>
      <c r="UN804"/>
      <c r="UO804"/>
      <c r="UP804"/>
      <c r="UQ804"/>
      <c r="UR804"/>
      <c r="US804"/>
      <c r="UT804"/>
      <c r="UU804"/>
      <c r="UV804"/>
      <c r="UW804"/>
      <c r="UX804"/>
      <c r="UY804"/>
      <c r="UZ804"/>
      <c r="VA804"/>
      <c r="VB804"/>
      <c r="VC804"/>
      <c r="VD804"/>
      <c r="VE804"/>
      <c r="VF804"/>
      <c r="VG804"/>
      <c r="VH804"/>
      <c r="VI804"/>
      <c r="VJ804"/>
      <c r="VK804"/>
      <c r="VL804"/>
      <c r="VM804"/>
      <c r="VN804"/>
      <c r="VO804"/>
      <c r="VP804"/>
      <c r="VQ804"/>
      <c r="VR804"/>
      <c r="VS804"/>
      <c r="VT804"/>
      <c r="VU804"/>
      <c r="VV804"/>
      <c r="VW804"/>
      <c r="VX804"/>
      <c r="VY804"/>
      <c r="VZ804"/>
      <c r="WA804"/>
      <c r="WB804"/>
      <c r="WC804"/>
      <c r="WD804"/>
      <c r="WE804"/>
      <c r="WF804"/>
      <c r="WG804"/>
      <c r="WH804"/>
      <c r="WI804"/>
      <c r="WJ804"/>
      <c r="WK804"/>
      <c r="WL804"/>
      <c r="WM804"/>
      <c r="WN804"/>
      <c r="WO804"/>
      <c r="WP804"/>
      <c r="WQ804"/>
      <c r="WR804"/>
      <c r="WS804"/>
      <c r="WT804"/>
      <c r="WU804"/>
      <c r="WV804"/>
      <c r="WW804"/>
      <c r="WX804"/>
      <c r="WY804"/>
      <c r="WZ804"/>
      <c r="XA804"/>
      <c r="XB804"/>
      <c r="XC804"/>
      <c r="XD804"/>
      <c r="XE804"/>
      <c r="XF804"/>
      <c r="XG804"/>
      <c r="XH804"/>
      <c r="XI804"/>
      <c r="XJ804"/>
      <c r="XK804"/>
      <c r="XL804"/>
      <c r="XM804"/>
      <c r="XN804"/>
      <c r="XO804"/>
      <c r="XP804"/>
      <c r="XQ804"/>
      <c r="XR804"/>
      <c r="XS804"/>
      <c r="XT804"/>
      <c r="XU804"/>
      <c r="XV804"/>
      <c r="XW804"/>
      <c r="XX804"/>
      <c r="XY804"/>
      <c r="XZ804"/>
      <c r="YA804"/>
      <c r="YB804"/>
      <c r="YC804"/>
      <c r="YD804"/>
      <c r="YE804"/>
      <c r="YF804"/>
      <c r="YG804"/>
      <c r="YH804"/>
      <c r="YI804"/>
      <c r="YJ804"/>
      <c r="YK804"/>
      <c r="YL804"/>
      <c r="YM804"/>
      <c r="YN804"/>
      <c r="YO804"/>
      <c r="YP804"/>
      <c r="YQ804"/>
      <c r="YR804"/>
      <c r="YS804"/>
      <c r="YT804"/>
      <c r="YU804"/>
      <c r="YV804"/>
      <c r="YW804"/>
      <c r="YX804"/>
      <c r="YY804"/>
      <c r="YZ804"/>
      <c r="ZA804"/>
      <c r="ZB804"/>
      <c r="ZC804"/>
      <c r="ZD804"/>
      <c r="ZE804"/>
      <c r="ZF804"/>
      <c r="ZG804"/>
      <c r="ZH804"/>
      <c r="ZI804"/>
      <c r="ZJ804"/>
      <c r="ZK804"/>
      <c r="ZL804"/>
      <c r="ZM804"/>
      <c r="ZN804"/>
      <c r="ZO804"/>
      <c r="ZP804"/>
      <c r="ZQ804"/>
      <c r="ZR804"/>
      <c r="ZS804"/>
      <c r="ZT804"/>
      <c r="ZU804"/>
      <c r="ZV804"/>
      <c r="ZW804"/>
      <c r="ZX804"/>
      <c r="ZY804"/>
      <c r="ZZ804"/>
      <c r="AAA804"/>
      <c r="AAB804"/>
      <c r="AAC804"/>
      <c r="AAD804"/>
      <c r="AAE804"/>
      <c r="AAF804"/>
      <c r="AAG804"/>
      <c r="AAH804"/>
      <c r="AAI804"/>
      <c r="AAJ804"/>
      <c r="AAK804"/>
      <c r="AAL804"/>
      <c r="AAM804"/>
      <c r="AAN804"/>
      <c r="AAO804"/>
      <c r="AAP804"/>
      <c r="AAQ804"/>
      <c r="AAR804"/>
      <c r="AAS804"/>
      <c r="AAT804"/>
      <c r="AAU804"/>
      <c r="AAV804"/>
      <c r="AAW804"/>
      <c r="AAX804"/>
      <c r="AAY804"/>
      <c r="AAZ804"/>
      <c r="ABA804"/>
      <c r="ABB804"/>
      <c r="ABC804"/>
      <c r="ABD804"/>
      <c r="ABE804"/>
      <c r="ABF804"/>
      <c r="ABG804"/>
      <c r="ABH804"/>
      <c r="ABI804"/>
      <c r="ABJ804"/>
      <c r="ABK804"/>
      <c r="ABL804"/>
      <c r="ABM804"/>
      <c r="ABN804"/>
      <c r="ABO804"/>
      <c r="ABP804"/>
      <c r="ABQ804"/>
      <c r="ABR804"/>
      <c r="ABS804"/>
      <c r="ABT804"/>
      <c r="ABU804"/>
      <c r="ABV804"/>
      <c r="ABW804"/>
      <c r="ABX804"/>
      <c r="ABY804"/>
      <c r="ABZ804"/>
      <c r="ACA804"/>
      <c r="ACB804"/>
      <c r="ACC804"/>
      <c r="ACD804"/>
      <c r="ACE804"/>
      <c r="ACF804"/>
      <c r="ACG804"/>
      <c r="ACH804"/>
      <c r="ACI804"/>
      <c r="ACJ804"/>
      <c r="ACK804"/>
      <c r="ACL804"/>
      <c r="ACM804"/>
      <c r="ACN804"/>
      <c r="ACO804"/>
      <c r="ACP804"/>
      <c r="ACQ804"/>
      <c r="ACR804"/>
      <c r="ACS804"/>
      <c r="ACT804"/>
      <c r="ACU804"/>
      <c r="ACV804"/>
      <c r="ACW804"/>
      <c r="ACX804"/>
      <c r="ACY804"/>
      <c r="ACZ804"/>
      <c r="ADA804"/>
      <c r="ADB804"/>
      <c r="ADC804"/>
      <c r="ADD804"/>
      <c r="ADE804"/>
      <c r="ADF804"/>
      <c r="ADG804"/>
      <c r="ADH804"/>
      <c r="ADI804"/>
      <c r="ADJ804"/>
      <c r="ADK804"/>
      <c r="ADL804"/>
      <c r="ADM804"/>
      <c r="ADN804"/>
      <c r="ADO804"/>
      <c r="ADP804"/>
      <c r="ADQ804"/>
      <c r="ADR804"/>
      <c r="ADS804"/>
      <c r="ADT804"/>
      <c r="ADU804"/>
      <c r="ADV804"/>
      <c r="ADW804"/>
      <c r="ADX804"/>
      <c r="ADY804"/>
      <c r="ADZ804"/>
      <c r="AEA804"/>
      <c r="AEB804"/>
      <c r="AEC804"/>
      <c r="AED804"/>
      <c r="AEE804"/>
      <c r="AEF804"/>
      <c r="AEG804"/>
      <c r="AEH804"/>
      <c r="AEI804"/>
      <c r="AEJ804"/>
      <c r="AEK804"/>
      <c r="AEL804"/>
      <c r="AEM804"/>
      <c r="AEN804"/>
      <c r="AEO804"/>
      <c r="AEP804"/>
      <c r="AEQ804"/>
      <c r="AER804"/>
      <c r="AES804"/>
      <c r="AET804"/>
      <c r="AEU804"/>
      <c r="AEV804"/>
      <c r="AEW804"/>
      <c r="AEX804"/>
      <c r="AEY804"/>
      <c r="AEZ804"/>
      <c r="AFA804"/>
      <c r="AFB804"/>
      <c r="AFC804"/>
      <c r="AFD804"/>
      <c r="AFE804"/>
      <c r="AFF804"/>
      <c r="AFG804"/>
      <c r="AFH804"/>
      <c r="AFI804"/>
      <c r="AFJ804"/>
      <c r="AFK804"/>
      <c r="AFL804"/>
      <c r="AFM804"/>
      <c r="AFN804"/>
      <c r="AFO804"/>
      <c r="AFP804"/>
      <c r="AFQ804"/>
      <c r="AFR804"/>
      <c r="AFS804"/>
      <c r="AFT804"/>
      <c r="AFU804"/>
      <c r="AFV804"/>
      <c r="AFW804"/>
      <c r="AFX804"/>
      <c r="AFY804"/>
      <c r="AFZ804"/>
      <c r="AGA804"/>
      <c r="AGB804"/>
      <c r="AGC804"/>
      <c r="AGD804"/>
      <c r="AGE804"/>
      <c r="AGF804"/>
      <c r="AGG804"/>
      <c r="AGH804"/>
      <c r="AGI804"/>
      <c r="AGJ804"/>
      <c r="AGK804"/>
      <c r="AGL804"/>
      <c r="AGM804"/>
      <c r="AGN804"/>
      <c r="AGO804"/>
      <c r="AGP804"/>
      <c r="AGQ804"/>
      <c r="AGR804"/>
      <c r="AGS804"/>
      <c r="AGT804"/>
      <c r="AGU804"/>
      <c r="AGV804"/>
      <c r="AGW804"/>
      <c r="AGX804"/>
      <c r="AGY804"/>
      <c r="AGZ804"/>
      <c r="AHA804"/>
      <c r="AHB804"/>
      <c r="AHC804"/>
      <c r="AHD804"/>
      <c r="AHE804"/>
      <c r="AHF804"/>
      <c r="AHG804"/>
      <c r="AHH804"/>
      <c r="AHI804"/>
      <c r="AHJ804"/>
      <c r="AHK804"/>
      <c r="AHL804"/>
      <c r="AHM804"/>
      <c r="AHN804"/>
      <c r="AHO804"/>
      <c r="AHP804"/>
      <c r="AHQ804"/>
      <c r="AHR804"/>
      <c r="AHS804"/>
      <c r="AHT804"/>
      <c r="AHU804"/>
      <c r="AHV804"/>
      <c r="AHW804"/>
      <c r="AHX804"/>
      <c r="AHY804"/>
      <c r="AHZ804"/>
      <c r="AIA804"/>
      <c r="AIB804"/>
      <c r="AIC804"/>
      <c r="AID804"/>
      <c r="AIE804"/>
      <c r="AIF804"/>
      <c r="AIG804"/>
      <c r="AIH804"/>
      <c r="AII804"/>
      <c r="AIJ804"/>
      <c r="AIK804"/>
      <c r="AIL804"/>
      <c r="AIM804"/>
      <c r="AIN804"/>
      <c r="AIO804"/>
      <c r="AIP804"/>
      <c r="AIQ804"/>
      <c r="AIR804"/>
      <c r="AIS804"/>
      <c r="AIT804"/>
      <c r="AIU804"/>
      <c r="AIV804"/>
      <c r="AIW804"/>
      <c r="AIX804"/>
      <c r="AIY804"/>
      <c r="AIZ804"/>
      <c r="AJA804"/>
      <c r="AJB804"/>
      <c r="AJC804"/>
      <c r="AJD804"/>
      <c r="AJE804"/>
      <c r="AJF804"/>
      <c r="AJG804"/>
      <c r="AJH804"/>
      <c r="AJI804"/>
      <c r="AJJ804"/>
      <c r="AJK804"/>
      <c r="AJL804"/>
      <c r="AJM804"/>
      <c r="AJN804"/>
      <c r="AJO804"/>
      <c r="AJP804"/>
      <c r="AJQ804"/>
      <c r="AJR804"/>
      <c r="AJS804"/>
      <c r="AJT804"/>
      <c r="AJU804"/>
      <c r="AJV804"/>
      <c r="AJW804"/>
      <c r="AJX804"/>
      <c r="AJY804"/>
      <c r="AJZ804"/>
      <c r="AKA804"/>
      <c r="AKB804"/>
      <c r="AKC804"/>
      <c r="AKD804"/>
      <c r="AKE804"/>
      <c r="AKF804"/>
      <c r="AKG804"/>
      <c r="AKH804"/>
      <c r="AKI804"/>
      <c r="AKJ804"/>
      <c r="AKK804"/>
      <c r="AKL804"/>
      <c r="AKM804"/>
      <c r="AKN804"/>
      <c r="AKO804"/>
      <c r="AKP804"/>
      <c r="AKQ804"/>
      <c r="AKR804"/>
      <c r="AKS804"/>
      <c r="AKT804"/>
      <c r="AKU804"/>
      <c r="AKV804"/>
      <c r="AKW804"/>
      <c r="AKX804"/>
      <c r="AKY804"/>
      <c r="AKZ804"/>
      <c r="ALA804"/>
      <c r="ALB804"/>
      <c r="ALC804"/>
      <c r="ALD804"/>
      <c r="ALE804"/>
      <c r="ALF804"/>
      <c r="ALG804"/>
      <c r="ALH804"/>
      <c r="ALI804"/>
      <c r="ALJ804"/>
      <c r="ALK804"/>
      <c r="ALL804"/>
      <c r="ALM804"/>
      <c r="ALN804"/>
      <c r="ALO804"/>
      <c r="ALP804"/>
      <c r="ALQ804"/>
      <c r="ALR804"/>
      <c r="ALS804"/>
      <c r="ALT804"/>
      <c r="ALU804"/>
      <c r="ALV804"/>
      <c r="ALW804"/>
      <c r="ALX804"/>
      <c r="ALY804"/>
      <c r="ALZ804"/>
      <c r="AMA804"/>
      <c r="AMB804"/>
      <c r="AMC804"/>
      <c r="AMD804"/>
      <c r="AME804"/>
      <c r="AMF804"/>
      <c r="AMG804"/>
      <c r="AMH804"/>
      <c r="AMI804"/>
      <c r="AMJ804"/>
    </row>
    <row r="805" spans="1:1024" ht="20" customHeight="1" x14ac:dyDescent="0.2">
      <c r="A805"/>
      <c r="B805"/>
      <c r="C805"/>
      <c r="D805"/>
      <c r="E805" s="2"/>
      <c r="F805" s="2"/>
      <c r="G805" s="271"/>
      <c r="H805" s="240"/>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c r="IW805"/>
      <c r="IX805"/>
      <c r="IY805"/>
      <c r="IZ805"/>
      <c r="JA805"/>
      <c r="JB805"/>
      <c r="JC805"/>
      <c r="JD805"/>
      <c r="JE805"/>
      <c r="JF805"/>
      <c r="JG805"/>
      <c r="JH805"/>
      <c r="JI805"/>
      <c r="JJ805"/>
      <c r="JK805"/>
      <c r="JL805"/>
      <c r="JM805"/>
      <c r="JN805"/>
      <c r="JO805"/>
      <c r="JP805"/>
      <c r="JQ805"/>
      <c r="JR805"/>
      <c r="JS805"/>
      <c r="JT805"/>
      <c r="JU805"/>
      <c r="JV805"/>
      <c r="JW805"/>
      <c r="JX805"/>
      <c r="JY805"/>
      <c r="JZ805"/>
      <c r="KA805"/>
      <c r="KB805"/>
      <c r="KC805"/>
      <c r="KD805"/>
      <c r="KE805"/>
      <c r="KF805"/>
      <c r="KG805"/>
      <c r="KH805"/>
      <c r="KI805"/>
      <c r="KJ805"/>
      <c r="KK805"/>
      <c r="KL805"/>
      <c r="KM805"/>
      <c r="KN805"/>
      <c r="KO805"/>
      <c r="KP805"/>
      <c r="KQ805"/>
      <c r="KR805"/>
      <c r="KS805"/>
      <c r="KT805"/>
      <c r="KU805"/>
      <c r="KV805"/>
      <c r="KW805"/>
      <c r="KX805"/>
      <c r="KY805"/>
      <c r="KZ805"/>
      <c r="LA805"/>
      <c r="LB805"/>
      <c r="LC805"/>
      <c r="LD805"/>
      <c r="LE805"/>
      <c r="LF805"/>
      <c r="LG805"/>
      <c r="LH805"/>
      <c r="LI805"/>
      <c r="LJ805"/>
      <c r="LK805"/>
      <c r="LL805"/>
      <c r="LM805"/>
      <c r="LN805"/>
      <c r="LO805"/>
      <c r="LP805"/>
      <c r="LQ805"/>
      <c r="LR805"/>
      <c r="LS805"/>
      <c r="LT805"/>
      <c r="LU805"/>
      <c r="LV805"/>
      <c r="LW805"/>
      <c r="LX805"/>
      <c r="LY805"/>
      <c r="LZ805"/>
      <c r="MA805"/>
      <c r="MB805"/>
      <c r="MC805"/>
      <c r="MD805"/>
      <c r="ME805"/>
      <c r="MF805"/>
      <c r="MG805"/>
      <c r="MH805"/>
      <c r="MI805"/>
      <c r="MJ805"/>
      <c r="MK805"/>
      <c r="ML805"/>
      <c r="MM805"/>
      <c r="MN805"/>
      <c r="MO805"/>
      <c r="MP805"/>
      <c r="MQ805"/>
      <c r="MR805"/>
      <c r="MS805"/>
      <c r="MT805"/>
      <c r="MU805"/>
      <c r="MV805"/>
      <c r="MW805"/>
      <c r="MX805"/>
      <c r="MY805"/>
      <c r="MZ805"/>
      <c r="NA805"/>
      <c r="NB805"/>
      <c r="NC805"/>
      <c r="ND805"/>
      <c r="NE805"/>
      <c r="NF805"/>
      <c r="NG805"/>
      <c r="NH805"/>
      <c r="NI805"/>
      <c r="NJ805"/>
      <c r="NK805"/>
      <c r="NL805"/>
      <c r="NM805"/>
      <c r="NN805"/>
      <c r="NO805"/>
      <c r="NP805"/>
      <c r="NQ805"/>
      <c r="NR805"/>
      <c r="NS805"/>
      <c r="NT805"/>
      <c r="NU805"/>
      <c r="NV805"/>
      <c r="NW805"/>
      <c r="NX805"/>
      <c r="NY805"/>
      <c r="NZ805"/>
      <c r="OA805"/>
      <c r="OB805"/>
      <c r="OC805"/>
      <c r="OD805"/>
      <c r="OE805"/>
      <c r="OF805"/>
      <c r="OG805"/>
      <c r="OH805"/>
      <c r="OI805"/>
      <c r="OJ805"/>
      <c r="OK805"/>
      <c r="OL805"/>
      <c r="OM805"/>
      <c r="ON805"/>
      <c r="OO805"/>
      <c r="OP805"/>
      <c r="OQ805"/>
      <c r="OR805"/>
      <c r="OS805"/>
      <c r="OT805"/>
      <c r="OU805"/>
      <c r="OV805"/>
      <c r="OW805"/>
      <c r="OX805"/>
      <c r="OY805"/>
      <c r="OZ805"/>
      <c r="PA805"/>
      <c r="PB805"/>
      <c r="PC805"/>
      <c r="PD805"/>
      <c r="PE805"/>
      <c r="PF805"/>
      <c r="PG805"/>
      <c r="PH805"/>
      <c r="PI805"/>
      <c r="PJ805"/>
      <c r="PK805"/>
      <c r="PL805"/>
      <c r="PM805"/>
      <c r="PN805"/>
      <c r="PO805"/>
      <c r="PP805"/>
      <c r="PQ805"/>
      <c r="PR805"/>
      <c r="PS805"/>
      <c r="PT805"/>
      <c r="PU805"/>
      <c r="PV805"/>
      <c r="PW805"/>
      <c r="PX805"/>
      <c r="PY805"/>
      <c r="PZ805"/>
      <c r="QA805"/>
      <c r="QB805"/>
      <c r="QC805"/>
      <c r="QD805"/>
      <c r="QE805"/>
      <c r="QF805"/>
      <c r="QG805"/>
      <c r="QH805"/>
      <c r="QI805"/>
      <c r="QJ805"/>
      <c r="QK805"/>
      <c r="QL805"/>
      <c r="QM805"/>
      <c r="QN805"/>
      <c r="QO805"/>
      <c r="QP805"/>
      <c r="QQ805"/>
      <c r="QR805"/>
      <c r="QS805"/>
      <c r="QT805"/>
      <c r="QU805"/>
      <c r="QV805"/>
      <c r="QW805"/>
      <c r="QX805"/>
      <c r="QY805"/>
      <c r="QZ805"/>
      <c r="RA805"/>
      <c r="RB805"/>
      <c r="RC805"/>
      <c r="RD805"/>
      <c r="RE805"/>
      <c r="RF805"/>
      <c r="RG805"/>
      <c r="RH805"/>
      <c r="RI805"/>
      <c r="RJ805"/>
      <c r="RK805"/>
      <c r="RL805"/>
      <c r="RM805"/>
      <c r="RN805"/>
      <c r="RO805"/>
      <c r="RP805"/>
      <c r="RQ805"/>
      <c r="RR805"/>
      <c r="RS805"/>
      <c r="RT805"/>
      <c r="RU805"/>
      <c r="RV805"/>
      <c r="RW805"/>
      <c r="RX805"/>
      <c r="RY805"/>
      <c r="RZ805"/>
      <c r="SA805"/>
      <c r="SB805"/>
      <c r="SC805"/>
      <c r="SD805"/>
      <c r="SE805"/>
      <c r="SF805"/>
      <c r="SG805"/>
      <c r="SH805"/>
      <c r="SI805"/>
      <c r="SJ805"/>
      <c r="SK805"/>
      <c r="SL805"/>
      <c r="SM805"/>
      <c r="SN805"/>
      <c r="SO805"/>
      <c r="SP805"/>
      <c r="SQ805"/>
      <c r="SR805"/>
      <c r="SS805"/>
      <c r="ST805"/>
      <c r="SU805"/>
      <c r="SV805"/>
      <c r="SW805"/>
      <c r="SX805"/>
      <c r="SY805"/>
      <c r="SZ805"/>
      <c r="TA805"/>
      <c r="TB805"/>
      <c r="TC805"/>
      <c r="TD805"/>
      <c r="TE805"/>
      <c r="TF805"/>
      <c r="TG805"/>
      <c r="TH805"/>
      <c r="TI805"/>
      <c r="TJ805"/>
      <c r="TK805"/>
      <c r="TL805"/>
      <c r="TM805"/>
      <c r="TN805"/>
      <c r="TO805"/>
      <c r="TP805"/>
      <c r="TQ805"/>
      <c r="TR805"/>
      <c r="TS805"/>
      <c r="TT805"/>
      <c r="TU805"/>
      <c r="TV805"/>
      <c r="TW805"/>
      <c r="TX805"/>
      <c r="TY805"/>
      <c r="TZ805"/>
      <c r="UA805"/>
      <c r="UB805"/>
      <c r="UC805"/>
      <c r="UD805"/>
      <c r="UE805"/>
      <c r="UF805"/>
      <c r="UG805"/>
      <c r="UH805"/>
      <c r="UI805"/>
      <c r="UJ805"/>
      <c r="UK805"/>
      <c r="UL805"/>
      <c r="UM805"/>
      <c r="UN805"/>
      <c r="UO805"/>
      <c r="UP805"/>
      <c r="UQ805"/>
      <c r="UR805"/>
      <c r="US805"/>
      <c r="UT805"/>
      <c r="UU805"/>
      <c r="UV805"/>
      <c r="UW805"/>
      <c r="UX805"/>
      <c r="UY805"/>
      <c r="UZ805"/>
      <c r="VA805"/>
      <c r="VB805"/>
      <c r="VC805"/>
      <c r="VD805"/>
      <c r="VE805"/>
      <c r="VF805"/>
      <c r="VG805"/>
      <c r="VH805"/>
      <c r="VI805"/>
      <c r="VJ805"/>
      <c r="VK805"/>
      <c r="VL805"/>
      <c r="VM805"/>
      <c r="VN805"/>
      <c r="VO805"/>
      <c r="VP805"/>
      <c r="VQ805"/>
      <c r="VR805"/>
      <c r="VS805"/>
      <c r="VT805"/>
      <c r="VU805"/>
      <c r="VV805"/>
      <c r="VW805"/>
      <c r="VX805"/>
      <c r="VY805"/>
      <c r="VZ805"/>
      <c r="WA805"/>
      <c r="WB805"/>
      <c r="WC805"/>
      <c r="WD805"/>
      <c r="WE805"/>
      <c r="WF805"/>
      <c r="WG805"/>
      <c r="WH805"/>
      <c r="WI805"/>
      <c r="WJ805"/>
      <c r="WK805"/>
      <c r="WL805"/>
      <c r="WM805"/>
      <c r="WN805"/>
      <c r="WO805"/>
      <c r="WP805"/>
      <c r="WQ805"/>
      <c r="WR805"/>
      <c r="WS805"/>
      <c r="WT805"/>
      <c r="WU805"/>
      <c r="WV805"/>
      <c r="WW805"/>
      <c r="WX805"/>
      <c r="WY805"/>
      <c r="WZ805"/>
      <c r="XA805"/>
      <c r="XB805"/>
      <c r="XC805"/>
      <c r="XD805"/>
      <c r="XE805"/>
      <c r="XF805"/>
      <c r="XG805"/>
      <c r="XH805"/>
      <c r="XI805"/>
      <c r="XJ805"/>
      <c r="XK805"/>
      <c r="XL805"/>
      <c r="XM805"/>
      <c r="XN805"/>
      <c r="XO805"/>
      <c r="XP805"/>
      <c r="XQ805"/>
      <c r="XR805"/>
      <c r="XS805"/>
      <c r="XT805"/>
      <c r="XU805"/>
      <c r="XV805"/>
      <c r="XW805"/>
      <c r="XX805"/>
      <c r="XY805"/>
      <c r="XZ805"/>
      <c r="YA805"/>
      <c r="YB805"/>
      <c r="YC805"/>
      <c r="YD805"/>
      <c r="YE805"/>
      <c r="YF805"/>
      <c r="YG805"/>
      <c r="YH805"/>
      <c r="YI805"/>
      <c r="YJ805"/>
      <c r="YK805"/>
      <c r="YL805"/>
      <c r="YM805"/>
      <c r="YN805"/>
      <c r="YO805"/>
      <c r="YP805"/>
      <c r="YQ805"/>
      <c r="YR805"/>
      <c r="YS805"/>
      <c r="YT805"/>
      <c r="YU805"/>
      <c r="YV805"/>
      <c r="YW805"/>
      <c r="YX805"/>
      <c r="YY805"/>
      <c r="YZ805"/>
      <c r="ZA805"/>
      <c r="ZB805"/>
      <c r="ZC805"/>
      <c r="ZD805"/>
      <c r="ZE805"/>
      <c r="ZF805"/>
      <c r="ZG805"/>
      <c r="ZH805"/>
      <c r="ZI805"/>
      <c r="ZJ805"/>
      <c r="ZK805"/>
      <c r="ZL805"/>
      <c r="ZM805"/>
      <c r="ZN805"/>
      <c r="ZO805"/>
      <c r="ZP805"/>
      <c r="ZQ805"/>
      <c r="ZR805"/>
      <c r="ZS805"/>
      <c r="ZT805"/>
      <c r="ZU805"/>
      <c r="ZV805"/>
      <c r="ZW805"/>
      <c r="ZX805"/>
      <c r="ZY805"/>
      <c r="ZZ805"/>
      <c r="AAA805"/>
      <c r="AAB805"/>
      <c r="AAC805"/>
      <c r="AAD805"/>
      <c r="AAE805"/>
      <c r="AAF805"/>
      <c r="AAG805"/>
      <c r="AAH805"/>
      <c r="AAI805"/>
      <c r="AAJ805"/>
      <c r="AAK805"/>
      <c r="AAL805"/>
      <c r="AAM805"/>
      <c r="AAN805"/>
      <c r="AAO805"/>
      <c r="AAP805"/>
      <c r="AAQ805"/>
      <c r="AAR805"/>
      <c r="AAS805"/>
      <c r="AAT805"/>
      <c r="AAU805"/>
      <c r="AAV805"/>
      <c r="AAW805"/>
      <c r="AAX805"/>
      <c r="AAY805"/>
      <c r="AAZ805"/>
      <c r="ABA805"/>
      <c r="ABB805"/>
      <c r="ABC805"/>
      <c r="ABD805"/>
      <c r="ABE805"/>
      <c r="ABF805"/>
      <c r="ABG805"/>
      <c r="ABH805"/>
      <c r="ABI805"/>
      <c r="ABJ805"/>
      <c r="ABK805"/>
      <c r="ABL805"/>
      <c r="ABM805"/>
      <c r="ABN805"/>
      <c r="ABO805"/>
      <c r="ABP805"/>
      <c r="ABQ805"/>
      <c r="ABR805"/>
      <c r="ABS805"/>
      <c r="ABT805"/>
      <c r="ABU805"/>
      <c r="ABV805"/>
      <c r="ABW805"/>
      <c r="ABX805"/>
      <c r="ABY805"/>
      <c r="ABZ805"/>
      <c r="ACA805"/>
      <c r="ACB805"/>
      <c r="ACC805"/>
      <c r="ACD805"/>
      <c r="ACE805"/>
      <c r="ACF805"/>
      <c r="ACG805"/>
      <c r="ACH805"/>
      <c r="ACI805"/>
      <c r="ACJ805"/>
      <c r="ACK805"/>
      <c r="ACL805"/>
      <c r="ACM805"/>
      <c r="ACN805"/>
      <c r="ACO805"/>
      <c r="ACP805"/>
      <c r="ACQ805"/>
      <c r="ACR805"/>
      <c r="ACS805"/>
      <c r="ACT805"/>
      <c r="ACU805"/>
      <c r="ACV805"/>
      <c r="ACW805"/>
      <c r="ACX805"/>
      <c r="ACY805"/>
      <c r="ACZ805"/>
      <c r="ADA805"/>
      <c r="ADB805"/>
      <c r="ADC805"/>
      <c r="ADD805"/>
      <c r="ADE805"/>
      <c r="ADF805"/>
      <c r="ADG805"/>
      <c r="ADH805"/>
      <c r="ADI805"/>
      <c r="ADJ805"/>
      <c r="ADK805"/>
      <c r="ADL805"/>
      <c r="ADM805"/>
      <c r="ADN805"/>
      <c r="ADO805"/>
      <c r="ADP805"/>
      <c r="ADQ805"/>
      <c r="ADR805"/>
      <c r="ADS805"/>
      <c r="ADT805"/>
      <c r="ADU805"/>
      <c r="ADV805"/>
      <c r="ADW805"/>
      <c r="ADX805"/>
      <c r="ADY805"/>
      <c r="ADZ805"/>
      <c r="AEA805"/>
      <c r="AEB805"/>
      <c r="AEC805"/>
      <c r="AED805"/>
      <c r="AEE805"/>
      <c r="AEF805"/>
      <c r="AEG805"/>
      <c r="AEH805"/>
      <c r="AEI805"/>
      <c r="AEJ805"/>
      <c r="AEK805"/>
      <c r="AEL805"/>
      <c r="AEM805"/>
      <c r="AEN805"/>
      <c r="AEO805"/>
      <c r="AEP805"/>
      <c r="AEQ805"/>
      <c r="AER805"/>
      <c r="AES805"/>
      <c r="AET805"/>
      <c r="AEU805"/>
      <c r="AEV805"/>
      <c r="AEW805"/>
      <c r="AEX805"/>
      <c r="AEY805"/>
      <c r="AEZ805"/>
      <c r="AFA805"/>
      <c r="AFB805"/>
      <c r="AFC805"/>
      <c r="AFD805"/>
      <c r="AFE805"/>
      <c r="AFF805"/>
      <c r="AFG805"/>
      <c r="AFH805"/>
      <c r="AFI805"/>
      <c r="AFJ805"/>
      <c r="AFK805"/>
      <c r="AFL805"/>
      <c r="AFM805"/>
      <c r="AFN805"/>
      <c r="AFO805"/>
      <c r="AFP805"/>
      <c r="AFQ805"/>
      <c r="AFR805"/>
      <c r="AFS805"/>
      <c r="AFT805"/>
      <c r="AFU805"/>
      <c r="AFV805"/>
      <c r="AFW805"/>
      <c r="AFX805"/>
      <c r="AFY805"/>
      <c r="AFZ805"/>
      <c r="AGA805"/>
      <c r="AGB805"/>
      <c r="AGC805"/>
      <c r="AGD805"/>
      <c r="AGE805"/>
      <c r="AGF805"/>
      <c r="AGG805"/>
      <c r="AGH805"/>
      <c r="AGI805"/>
      <c r="AGJ805"/>
      <c r="AGK805"/>
      <c r="AGL805"/>
      <c r="AGM805"/>
      <c r="AGN805"/>
      <c r="AGO805"/>
      <c r="AGP805"/>
      <c r="AGQ805"/>
      <c r="AGR805"/>
      <c r="AGS805"/>
      <c r="AGT805"/>
      <c r="AGU805"/>
      <c r="AGV805"/>
      <c r="AGW805"/>
      <c r="AGX805"/>
      <c r="AGY805"/>
      <c r="AGZ805"/>
      <c r="AHA805"/>
      <c r="AHB805"/>
      <c r="AHC805"/>
      <c r="AHD805"/>
      <c r="AHE805"/>
      <c r="AHF805"/>
      <c r="AHG805"/>
      <c r="AHH805"/>
      <c r="AHI805"/>
      <c r="AHJ805"/>
      <c r="AHK805"/>
      <c r="AHL805"/>
      <c r="AHM805"/>
      <c r="AHN805"/>
      <c r="AHO805"/>
      <c r="AHP805"/>
      <c r="AHQ805"/>
      <c r="AHR805"/>
      <c r="AHS805"/>
      <c r="AHT805"/>
      <c r="AHU805"/>
      <c r="AHV805"/>
      <c r="AHW805"/>
      <c r="AHX805"/>
      <c r="AHY805"/>
      <c r="AHZ805"/>
      <c r="AIA805"/>
      <c r="AIB805"/>
      <c r="AIC805"/>
      <c r="AID805"/>
      <c r="AIE805"/>
      <c r="AIF805"/>
      <c r="AIG805"/>
      <c r="AIH805"/>
      <c r="AII805"/>
      <c r="AIJ805"/>
      <c r="AIK805"/>
      <c r="AIL805"/>
      <c r="AIM805"/>
      <c r="AIN805"/>
      <c r="AIO805"/>
      <c r="AIP805"/>
      <c r="AIQ805"/>
      <c r="AIR805"/>
      <c r="AIS805"/>
      <c r="AIT805"/>
      <c r="AIU805"/>
      <c r="AIV805"/>
      <c r="AIW805"/>
      <c r="AIX805"/>
      <c r="AIY805"/>
      <c r="AIZ805"/>
      <c r="AJA805"/>
      <c r="AJB805"/>
      <c r="AJC805"/>
      <c r="AJD805"/>
      <c r="AJE805"/>
      <c r="AJF805"/>
      <c r="AJG805"/>
      <c r="AJH805"/>
      <c r="AJI805"/>
      <c r="AJJ805"/>
      <c r="AJK805"/>
      <c r="AJL805"/>
      <c r="AJM805"/>
      <c r="AJN805"/>
      <c r="AJO805"/>
      <c r="AJP805"/>
      <c r="AJQ805"/>
      <c r="AJR805"/>
      <c r="AJS805"/>
      <c r="AJT805"/>
      <c r="AJU805"/>
      <c r="AJV805"/>
      <c r="AJW805"/>
      <c r="AJX805"/>
      <c r="AJY805"/>
      <c r="AJZ805"/>
      <c r="AKA805"/>
      <c r="AKB805"/>
      <c r="AKC805"/>
      <c r="AKD805"/>
      <c r="AKE805"/>
      <c r="AKF805"/>
      <c r="AKG805"/>
      <c r="AKH805"/>
      <c r="AKI805"/>
      <c r="AKJ805"/>
      <c r="AKK805"/>
      <c r="AKL805"/>
      <c r="AKM805"/>
      <c r="AKN805"/>
      <c r="AKO805"/>
      <c r="AKP805"/>
      <c r="AKQ805"/>
      <c r="AKR805"/>
      <c r="AKS805"/>
      <c r="AKT805"/>
      <c r="AKU805"/>
      <c r="AKV805"/>
      <c r="AKW805"/>
      <c r="AKX805"/>
      <c r="AKY805"/>
      <c r="AKZ805"/>
      <c r="ALA805"/>
      <c r="ALB805"/>
      <c r="ALC805"/>
      <c r="ALD805"/>
      <c r="ALE805"/>
      <c r="ALF805"/>
      <c r="ALG805"/>
      <c r="ALH805"/>
      <c r="ALI805"/>
      <c r="ALJ805"/>
      <c r="ALK805"/>
      <c r="ALL805"/>
      <c r="ALM805"/>
      <c r="ALN805"/>
      <c r="ALO805"/>
      <c r="ALP805"/>
      <c r="ALQ805"/>
      <c r="ALR805"/>
      <c r="ALS805"/>
      <c r="ALT805"/>
      <c r="ALU805"/>
      <c r="ALV805"/>
      <c r="ALW805"/>
      <c r="ALX805"/>
      <c r="ALY805"/>
      <c r="ALZ805"/>
      <c r="AMA805"/>
      <c r="AMB805"/>
      <c r="AMC805"/>
      <c r="AMD805"/>
      <c r="AME805"/>
      <c r="AMF805"/>
      <c r="AMG805"/>
      <c r="AMH805"/>
      <c r="AMI805"/>
      <c r="AMJ805"/>
    </row>
    <row r="806" spans="1:1024" ht="20" customHeight="1" x14ac:dyDescent="0.2">
      <c r="A806"/>
      <c r="B806"/>
      <c r="C806"/>
      <c r="D806"/>
      <c r="E806" s="2"/>
      <c r="F806" s="2"/>
      <c r="G806" s="271"/>
      <c r="H806" s="240"/>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c r="IW806"/>
      <c r="IX806"/>
      <c r="IY806"/>
      <c r="IZ806"/>
      <c r="JA806"/>
      <c r="JB806"/>
      <c r="JC806"/>
      <c r="JD806"/>
      <c r="JE806"/>
      <c r="JF806"/>
      <c r="JG806"/>
      <c r="JH806"/>
      <c r="JI806"/>
      <c r="JJ806"/>
      <c r="JK806"/>
      <c r="JL806"/>
      <c r="JM806"/>
      <c r="JN806"/>
      <c r="JO806"/>
      <c r="JP806"/>
      <c r="JQ806"/>
      <c r="JR806"/>
      <c r="JS806"/>
      <c r="JT806"/>
      <c r="JU806"/>
      <c r="JV806"/>
      <c r="JW806"/>
      <c r="JX806"/>
      <c r="JY806"/>
      <c r="JZ806"/>
      <c r="KA806"/>
      <c r="KB806"/>
      <c r="KC806"/>
      <c r="KD806"/>
      <c r="KE806"/>
      <c r="KF806"/>
      <c r="KG806"/>
      <c r="KH806"/>
      <c r="KI806"/>
      <c r="KJ806"/>
      <c r="KK806"/>
      <c r="KL806"/>
      <c r="KM806"/>
      <c r="KN806"/>
      <c r="KO806"/>
      <c r="KP806"/>
      <c r="KQ806"/>
      <c r="KR806"/>
      <c r="KS806"/>
      <c r="KT806"/>
      <c r="KU806"/>
      <c r="KV806"/>
      <c r="KW806"/>
      <c r="KX806"/>
      <c r="KY806"/>
      <c r="KZ806"/>
      <c r="LA806"/>
      <c r="LB806"/>
      <c r="LC806"/>
      <c r="LD806"/>
      <c r="LE806"/>
      <c r="LF806"/>
      <c r="LG806"/>
      <c r="LH806"/>
      <c r="LI806"/>
      <c r="LJ806"/>
      <c r="LK806"/>
      <c r="LL806"/>
      <c r="LM806"/>
      <c r="LN806"/>
      <c r="LO806"/>
      <c r="LP806"/>
      <c r="LQ806"/>
      <c r="LR806"/>
      <c r="LS806"/>
      <c r="LT806"/>
      <c r="LU806"/>
      <c r="LV806"/>
      <c r="LW806"/>
      <c r="LX806"/>
      <c r="LY806"/>
      <c r="LZ806"/>
      <c r="MA806"/>
      <c r="MB806"/>
      <c r="MC806"/>
      <c r="MD806"/>
      <c r="ME806"/>
      <c r="MF806"/>
      <c r="MG806"/>
      <c r="MH806"/>
      <c r="MI806"/>
      <c r="MJ806"/>
      <c r="MK806"/>
      <c r="ML806"/>
      <c r="MM806"/>
      <c r="MN806"/>
      <c r="MO806"/>
      <c r="MP806"/>
      <c r="MQ806"/>
      <c r="MR806"/>
      <c r="MS806"/>
      <c r="MT806"/>
      <c r="MU806"/>
      <c r="MV806"/>
      <c r="MW806"/>
      <c r="MX806"/>
      <c r="MY806"/>
      <c r="MZ806"/>
      <c r="NA806"/>
      <c r="NB806"/>
      <c r="NC806"/>
      <c r="ND806"/>
      <c r="NE806"/>
      <c r="NF806"/>
      <c r="NG806"/>
      <c r="NH806"/>
      <c r="NI806"/>
      <c r="NJ806"/>
      <c r="NK806"/>
      <c r="NL806"/>
      <c r="NM806"/>
      <c r="NN806"/>
      <c r="NO806"/>
      <c r="NP806"/>
      <c r="NQ806"/>
      <c r="NR806"/>
      <c r="NS806"/>
      <c r="NT806"/>
      <c r="NU806"/>
      <c r="NV806"/>
      <c r="NW806"/>
      <c r="NX806"/>
      <c r="NY806"/>
      <c r="NZ806"/>
      <c r="OA806"/>
      <c r="OB806"/>
      <c r="OC806"/>
      <c r="OD806"/>
      <c r="OE806"/>
      <c r="OF806"/>
      <c r="OG806"/>
      <c r="OH806"/>
      <c r="OI806"/>
      <c r="OJ806"/>
      <c r="OK806"/>
      <c r="OL806"/>
      <c r="OM806"/>
      <c r="ON806"/>
      <c r="OO806"/>
      <c r="OP806"/>
      <c r="OQ806"/>
      <c r="OR806"/>
      <c r="OS806"/>
      <c r="OT806"/>
      <c r="OU806"/>
      <c r="OV806"/>
      <c r="OW806"/>
      <c r="OX806"/>
      <c r="OY806"/>
      <c r="OZ806"/>
      <c r="PA806"/>
      <c r="PB806"/>
      <c r="PC806"/>
      <c r="PD806"/>
      <c r="PE806"/>
      <c r="PF806"/>
      <c r="PG806"/>
      <c r="PH806"/>
      <c r="PI806"/>
      <c r="PJ806"/>
      <c r="PK806"/>
      <c r="PL806"/>
      <c r="PM806"/>
      <c r="PN806"/>
      <c r="PO806"/>
      <c r="PP806"/>
      <c r="PQ806"/>
      <c r="PR806"/>
      <c r="PS806"/>
      <c r="PT806"/>
      <c r="PU806"/>
      <c r="PV806"/>
      <c r="PW806"/>
      <c r="PX806"/>
      <c r="PY806"/>
      <c r="PZ806"/>
      <c r="QA806"/>
      <c r="QB806"/>
      <c r="QC806"/>
      <c r="QD806"/>
      <c r="QE806"/>
      <c r="QF806"/>
      <c r="QG806"/>
      <c r="QH806"/>
      <c r="QI806"/>
      <c r="QJ806"/>
      <c r="QK806"/>
      <c r="QL806"/>
      <c r="QM806"/>
      <c r="QN806"/>
      <c r="QO806"/>
      <c r="QP806"/>
      <c r="QQ806"/>
      <c r="QR806"/>
      <c r="QS806"/>
      <c r="QT806"/>
      <c r="QU806"/>
      <c r="QV806"/>
      <c r="QW806"/>
      <c r="QX806"/>
      <c r="QY806"/>
      <c r="QZ806"/>
      <c r="RA806"/>
      <c r="RB806"/>
      <c r="RC806"/>
      <c r="RD806"/>
      <c r="RE806"/>
      <c r="RF806"/>
      <c r="RG806"/>
      <c r="RH806"/>
      <c r="RI806"/>
      <c r="RJ806"/>
      <c r="RK806"/>
      <c r="RL806"/>
      <c r="RM806"/>
      <c r="RN806"/>
      <c r="RO806"/>
      <c r="RP806"/>
      <c r="RQ806"/>
      <c r="RR806"/>
      <c r="RS806"/>
      <c r="RT806"/>
      <c r="RU806"/>
      <c r="RV806"/>
      <c r="RW806"/>
      <c r="RX806"/>
      <c r="RY806"/>
      <c r="RZ806"/>
      <c r="SA806"/>
      <c r="SB806"/>
      <c r="SC806"/>
      <c r="SD806"/>
      <c r="SE806"/>
      <c r="SF806"/>
      <c r="SG806"/>
      <c r="SH806"/>
      <c r="SI806"/>
      <c r="SJ806"/>
      <c r="SK806"/>
      <c r="SL806"/>
      <c r="SM806"/>
      <c r="SN806"/>
      <c r="SO806"/>
      <c r="SP806"/>
      <c r="SQ806"/>
      <c r="SR806"/>
      <c r="SS806"/>
      <c r="ST806"/>
      <c r="SU806"/>
      <c r="SV806"/>
      <c r="SW806"/>
      <c r="SX806"/>
      <c r="SY806"/>
      <c r="SZ806"/>
      <c r="TA806"/>
      <c r="TB806"/>
      <c r="TC806"/>
      <c r="TD806"/>
      <c r="TE806"/>
      <c r="TF806"/>
      <c r="TG806"/>
      <c r="TH806"/>
      <c r="TI806"/>
      <c r="TJ806"/>
      <c r="TK806"/>
      <c r="TL806"/>
      <c r="TM806"/>
      <c r="TN806"/>
      <c r="TO806"/>
      <c r="TP806"/>
      <c r="TQ806"/>
      <c r="TR806"/>
      <c r="TS806"/>
      <c r="TT806"/>
      <c r="TU806"/>
      <c r="TV806"/>
      <c r="TW806"/>
      <c r="TX806"/>
      <c r="TY806"/>
      <c r="TZ806"/>
      <c r="UA806"/>
      <c r="UB806"/>
      <c r="UC806"/>
      <c r="UD806"/>
      <c r="UE806"/>
      <c r="UF806"/>
      <c r="UG806"/>
      <c r="UH806"/>
      <c r="UI806"/>
      <c r="UJ806"/>
      <c r="UK806"/>
      <c r="UL806"/>
      <c r="UM806"/>
      <c r="UN806"/>
      <c r="UO806"/>
      <c r="UP806"/>
      <c r="UQ806"/>
      <c r="UR806"/>
      <c r="US806"/>
      <c r="UT806"/>
      <c r="UU806"/>
      <c r="UV806"/>
      <c r="UW806"/>
      <c r="UX806"/>
      <c r="UY806"/>
      <c r="UZ806"/>
      <c r="VA806"/>
      <c r="VB806"/>
      <c r="VC806"/>
      <c r="VD806"/>
      <c r="VE806"/>
      <c r="VF806"/>
      <c r="VG806"/>
      <c r="VH806"/>
      <c r="VI806"/>
      <c r="VJ806"/>
      <c r="VK806"/>
      <c r="VL806"/>
      <c r="VM806"/>
      <c r="VN806"/>
      <c r="VO806"/>
      <c r="VP806"/>
      <c r="VQ806"/>
      <c r="VR806"/>
      <c r="VS806"/>
      <c r="VT806"/>
      <c r="VU806"/>
      <c r="VV806"/>
      <c r="VW806"/>
      <c r="VX806"/>
      <c r="VY806"/>
      <c r="VZ806"/>
      <c r="WA806"/>
      <c r="WB806"/>
      <c r="WC806"/>
      <c r="WD806"/>
      <c r="WE806"/>
      <c r="WF806"/>
      <c r="WG806"/>
      <c r="WH806"/>
      <c r="WI806"/>
      <c r="WJ806"/>
      <c r="WK806"/>
      <c r="WL806"/>
      <c r="WM806"/>
      <c r="WN806"/>
      <c r="WO806"/>
      <c r="WP806"/>
      <c r="WQ806"/>
      <c r="WR806"/>
      <c r="WS806"/>
      <c r="WT806"/>
      <c r="WU806"/>
      <c r="WV806"/>
      <c r="WW806"/>
      <c r="WX806"/>
      <c r="WY806"/>
      <c r="WZ806"/>
      <c r="XA806"/>
      <c r="XB806"/>
      <c r="XC806"/>
      <c r="XD806"/>
      <c r="XE806"/>
      <c r="XF806"/>
      <c r="XG806"/>
      <c r="XH806"/>
      <c r="XI806"/>
      <c r="XJ806"/>
      <c r="XK806"/>
      <c r="XL806"/>
      <c r="XM806"/>
      <c r="XN806"/>
      <c r="XO806"/>
      <c r="XP806"/>
      <c r="XQ806"/>
      <c r="XR806"/>
      <c r="XS806"/>
      <c r="XT806"/>
      <c r="XU806"/>
      <c r="XV806"/>
      <c r="XW806"/>
      <c r="XX806"/>
      <c r="XY806"/>
      <c r="XZ806"/>
      <c r="YA806"/>
      <c r="YB806"/>
      <c r="YC806"/>
      <c r="YD806"/>
      <c r="YE806"/>
      <c r="YF806"/>
      <c r="YG806"/>
      <c r="YH806"/>
      <c r="YI806"/>
      <c r="YJ806"/>
      <c r="YK806"/>
      <c r="YL806"/>
      <c r="YM806"/>
      <c r="YN806"/>
      <c r="YO806"/>
      <c r="YP806"/>
      <c r="YQ806"/>
      <c r="YR806"/>
      <c r="YS806"/>
      <c r="YT806"/>
      <c r="YU806"/>
      <c r="YV806"/>
      <c r="YW806"/>
      <c r="YX806"/>
      <c r="YY806"/>
      <c r="YZ806"/>
      <c r="ZA806"/>
      <c r="ZB806"/>
      <c r="ZC806"/>
      <c r="ZD806"/>
      <c r="ZE806"/>
      <c r="ZF806"/>
      <c r="ZG806"/>
      <c r="ZH806"/>
      <c r="ZI806"/>
      <c r="ZJ806"/>
      <c r="ZK806"/>
      <c r="ZL806"/>
      <c r="ZM806"/>
      <c r="ZN806"/>
      <c r="ZO806"/>
      <c r="ZP806"/>
      <c r="ZQ806"/>
      <c r="ZR806"/>
      <c r="ZS806"/>
      <c r="ZT806"/>
      <c r="ZU806"/>
      <c r="ZV806"/>
      <c r="ZW806"/>
      <c r="ZX806"/>
      <c r="ZY806"/>
      <c r="ZZ806"/>
      <c r="AAA806"/>
      <c r="AAB806"/>
      <c r="AAC806"/>
      <c r="AAD806"/>
      <c r="AAE806"/>
      <c r="AAF806"/>
      <c r="AAG806"/>
      <c r="AAH806"/>
      <c r="AAI806"/>
      <c r="AAJ806"/>
      <c r="AAK806"/>
      <c r="AAL806"/>
      <c r="AAM806"/>
      <c r="AAN806"/>
      <c r="AAO806"/>
      <c r="AAP806"/>
      <c r="AAQ806"/>
      <c r="AAR806"/>
      <c r="AAS806"/>
      <c r="AAT806"/>
      <c r="AAU806"/>
      <c r="AAV806"/>
      <c r="AAW806"/>
      <c r="AAX806"/>
      <c r="AAY806"/>
      <c r="AAZ806"/>
      <c r="ABA806"/>
      <c r="ABB806"/>
      <c r="ABC806"/>
      <c r="ABD806"/>
      <c r="ABE806"/>
      <c r="ABF806"/>
      <c r="ABG806"/>
      <c r="ABH806"/>
      <c r="ABI806"/>
      <c r="ABJ806"/>
      <c r="ABK806"/>
      <c r="ABL806"/>
      <c r="ABM806"/>
      <c r="ABN806"/>
      <c r="ABO806"/>
      <c r="ABP806"/>
      <c r="ABQ806"/>
      <c r="ABR806"/>
      <c r="ABS806"/>
      <c r="ABT806"/>
      <c r="ABU806"/>
      <c r="ABV806"/>
      <c r="ABW806"/>
      <c r="ABX806"/>
      <c r="ABY806"/>
      <c r="ABZ806"/>
      <c r="ACA806"/>
      <c r="ACB806"/>
      <c r="ACC806"/>
      <c r="ACD806"/>
      <c r="ACE806"/>
      <c r="ACF806"/>
      <c r="ACG806"/>
      <c r="ACH806"/>
      <c r="ACI806"/>
      <c r="ACJ806"/>
      <c r="ACK806"/>
      <c r="ACL806"/>
      <c r="ACM806"/>
      <c r="ACN806"/>
      <c r="ACO806"/>
      <c r="ACP806"/>
      <c r="ACQ806"/>
      <c r="ACR806"/>
      <c r="ACS806"/>
      <c r="ACT806"/>
      <c r="ACU806"/>
      <c r="ACV806"/>
      <c r="ACW806"/>
      <c r="ACX806"/>
      <c r="ACY806"/>
      <c r="ACZ806"/>
      <c r="ADA806"/>
      <c r="ADB806"/>
      <c r="ADC806"/>
      <c r="ADD806"/>
      <c r="ADE806"/>
      <c r="ADF806"/>
      <c r="ADG806"/>
      <c r="ADH806"/>
      <c r="ADI806"/>
      <c r="ADJ806"/>
      <c r="ADK806"/>
      <c r="ADL806"/>
      <c r="ADM806"/>
      <c r="ADN806"/>
      <c r="ADO806"/>
      <c r="ADP806"/>
      <c r="ADQ806"/>
      <c r="ADR806"/>
      <c r="ADS806"/>
      <c r="ADT806"/>
      <c r="ADU806"/>
      <c r="ADV806"/>
      <c r="ADW806"/>
      <c r="ADX806"/>
      <c r="ADY806"/>
      <c r="ADZ806"/>
      <c r="AEA806"/>
      <c r="AEB806"/>
      <c r="AEC806"/>
      <c r="AED806"/>
      <c r="AEE806"/>
      <c r="AEF806"/>
      <c r="AEG806"/>
      <c r="AEH806"/>
      <c r="AEI806"/>
      <c r="AEJ806"/>
      <c r="AEK806"/>
      <c r="AEL806"/>
      <c r="AEM806"/>
      <c r="AEN806"/>
      <c r="AEO806"/>
      <c r="AEP806"/>
      <c r="AEQ806"/>
      <c r="AER806"/>
      <c r="AES806"/>
      <c r="AET806"/>
      <c r="AEU806"/>
      <c r="AEV806"/>
      <c r="AEW806"/>
      <c r="AEX806"/>
      <c r="AEY806"/>
      <c r="AEZ806"/>
      <c r="AFA806"/>
      <c r="AFB806"/>
      <c r="AFC806"/>
      <c r="AFD806"/>
      <c r="AFE806"/>
      <c r="AFF806"/>
      <c r="AFG806"/>
      <c r="AFH806"/>
      <c r="AFI806"/>
      <c r="AFJ806"/>
      <c r="AFK806"/>
      <c r="AFL806"/>
      <c r="AFM806"/>
      <c r="AFN806"/>
      <c r="AFO806"/>
      <c r="AFP806"/>
      <c r="AFQ806"/>
      <c r="AFR806"/>
      <c r="AFS806"/>
      <c r="AFT806"/>
      <c r="AFU806"/>
      <c r="AFV806"/>
      <c r="AFW806"/>
      <c r="AFX806"/>
      <c r="AFY806"/>
      <c r="AFZ806"/>
      <c r="AGA806"/>
      <c r="AGB806"/>
      <c r="AGC806"/>
      <c r="AGD806"/>
      <c r="AGE806"/>
      <c r="AGF806"/>
      <c r="AGG806"/>
      <c r="AGH806"/>
      <c r="AGI806"/>
      <c r="AGJ806"/>
      <c r="AGK806"/>
      <c r="AGL806"/>
      <c r="AGM806"/>
      <c r="AGN806"/>
      <c r="AGO806"/>
      <c r="AGP806"/>
      <c r="AGQ806"/>
      <c r="AGR806"/>
      <c r="AGS806"/>
      <c r="AGT806"/>
      <c r="AGU806"/>
      <c r="AGV806"/>
      <c r="AGW806"/>
      <c r="AGX806"/>
      <c r="AGY806"/>
      <c r="AGZ806"/>
      <c r="AHA806"/>
      <c r="AHB806"/>
      <c r="AHC806"/>
      <c r="AHD806"/>
      <c r="AHE806"/>
      <c r="AHF806"/>
      <c r="AHG806"/>
      <c r="AHH806"/>
      <c r="AHI806"/>
      <c r="AHJ806"/>
      <c r="AHK806"/>
      <c r="AHL806"/>
      <c r="AHM806"/>
      <c r="AHN806"/>
      <c r="AHO806"/>
      <c r="AHP806"/>
      <c r="AHQ806"/>
      <c r="AHR806"/>
      <c r="AHS806"/>
      <c r="AHT806"/>
      <c r="AHU806"/>
      <c r="AHV806"/>
      <c r="AHW806"/>
      <c r="AHX806"/>
      <c r="AHY806"/>
      <c r="AHZ806"/>
      <c r="AIA806"/>
      <c r="AIB806"/>
      <c r="AIC806"/>
      <c r="AID806"/>
      <c r="AIE806"/>
      <c r="AIF806"/>
      <c r="AIG806"/>
      <c r="AIH806"/>
      <c r="AII806"/>
      <c r="AIJ806"/>
      <c r="AIK806"/>
      <c r="AIL806"/>
      <c r="AIM806"/>
      <c r="AIN806"/>
      <c r="AIO806"/>
      <c r="AIP806"/>
      <c r="AIQ806"/>
      <c r="AIR806"/>
      <c r="AIS806"/>
      <c r="AIT806"/>
      <c r="AIU806"/>
      <c r="AIV806"/>
      <c r="AIW806"/>
      <c r="AIX806"/>
      <c r="AIY806"/>
      <c r="AIZ806"/>
      <c r="AJA806"/>
      <c r="AJB806"/>
      <c r="AJC806"/>
      <c r="AJD806"/>
      <c r="AJE806"/>
      <c r="AJF806"/>
      <c r="AJG806"/>
      <c r="AJH806"/>
      <c r="AJI806"/>
      <c r="AJJ806"/>
      <c r="AJK806"/>
      <c r="AJL806"/>
      <c r="AJM806"/>
      <c r="AJN806"/>
      <c r="AJO806"/>
      <c r="AJP806"/>
      <c r="AJQ806"/>
      <c r="AJR806"/>
      <c r="AJS806"/>
      <c r="AJT806"/>
      <c r="AJU806"/>
      <c r="AJV806"/>
      <c r="AJW806"/>
      <c r="AJX806"/>
      <c r="AJY806"/>
      <c r="AJZ806"/>
      <c r="AKA806"/>
      <c r="AKB806"/>
      <c r="AKC806"/>
      <c r="AKD806"/>
      <c r="AKE806"/>
      <c r="AKF806"/>
      <c r="AKG806"/>
      <c r="AKH806"/>
      <c r="AKI806"/>
      <c r="AKJ806"/>
      <c r="AKK806"/>
      <c r="AKL806"/>
      <c r="AKM806"/>
      <c r="AKN806"/>
      <c r="AKO806"/>
      <c r="AKP806"/>
      <c r="AKQ806"/>
      <c r="AKR806"/>
      <c r="AKS806"/>
      <c r="AKT806"/>
      <c r="AKU806"/>
      <c r="AKV806"/>
      <c r="AKW806"/>
      <c r="AKX806"/>
      <c r="AKY806"/>
      <c r="AKZ806"/>
      <c r="ALA806"/>
      <c r="ALB806"/>
      <c r="ALC806"/>
      <c r="ALD806"/>
      <c r="ALE806"/>
      <c r="ALF806"/>
      <c r="ALG806"/>
      <c r="ALH806"/>
      <c r="ALI806"/>
      <c r="ALJ806"/>
      <c r="ALK806"/>
      <c r="ALL806"/>
      <c r="ALM806"/>
      <c r="ALN806"/>
      <c r="ALO806"/>
      <c r="ALP806"/>
      <c r="ALQ806"/>
      <c r="ALR806"/>
      <c r="ALS806"/>
      <c r="ALT806"/>
      <c r="ALU806"/>
      <c r="ALV806"/>
      <c r="ALW806"/>
      <c r="ALX806"/>
      <c r="ALY806"/>
      <c r="ALZ806"/>
      <c r="AMA806"/>
      <c r="AMB806"/>
      <c r="AMC806"/>
      <c r="AMD806"/>
      <c r="AME806"/>
      <c r="AMF806"/>
      <c r="AMG806"/>
      <c r="AMH806"/>
      <c r="AMI806"/>
      <c r="AMJ806"/>
    </row>
    <row r="807" spans="1:1024" ht="20" customHeight="1" x14ac:dyDescent="0.2">
      <c r="A807"/>
      <c r="B807"/>
      <c r="C807"/>
      <c r="D807"/>
      <c r="E807" s="2"/>
      <c r="F807" s="2"/>
      <c r="G807" s="271"/>
      <c r="H807" s="240"/>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c r="IW807"/>
      <c r="IX807"/>
      <c r="IY807"/>
      <c r="IZ807"/>
      <c r="JA807"/>
      <c r="JB807"/>
      <c r="JC807"/>
      <c r="JD807"/>
      <c r="JE807"/>
      <c r="JF807"/>
      <c r="JG807"/>
      <c r="JH807"/>
      <c r="JI807"/>
      <c r="JJ807"/>
      <c r="JK807"/>
      <c r="JL807"/>
      <c r="JM807"/>
      <c r="JN807"/>
      <c r="JO807"/>
      <c r="JP807"/>
      <c r="JQ807"/>
      <c r="JR807"/>
      <c r="JS807"/>
      <c r="JT807"/>
      <c r="JU807"/>
      <c r="JV807"/>
      <c r="JW807"/>
      <c r="JX807"/>
      <c r="JY807"/>
      <c r="JZ807"/>
      <c r="KA807"/>
      <c r="KB807"/>
      <c r="KC807"/>
      <c r="KD807"/>
      <c r="KE807"/>
      <c r="KF807"/>
      <c r="KG807"/>
      <c r="KH807"/>
      <c r="KI807"/>
      <c r="KJ807"/>
      <c r="KK807"/>
      <c r="KL807"/>
      <c r="KM807"/>
      <c r="KN807"/>
      <c r="KO807"/>
      <c r="KP807"/>
      <c r="KQ807"/>
      <c r="KR807"/>
      <c r="KS807"/>
      <c r="KT807"/>
      <c r="KU807"/>
      <c r="KV807"/>
      <c r="KW807"/>
      <c r="KX807"/>
      <c r="KY807"/>
      <c r="KZ807"/>
      <c r="LA807"/>
      <c r="LB807"/>
      <c r="LC807"/>
      <c r="LD807"/>
      <c r="LE807"/>
      <c r="LF807"/>
      <c r="LG807"/>
      <c r="LH807"/>
      <c r="LI807"/>
      <c r="LJ807"/>
      <c r="LK807"/>
      <c r="LL807"/>
      <c r="LM807"/>
      <c r="LN807"/>
      <c r="LO807"/>
      <c r="LP807"/>
      <c r="LQ807"/>
      <c r="LR807"/>
      <c r="LS807"/>
      <c r="LT807"/>
      <c r="LU807"/>
      <c r="LV807"/>
      <c r="LW807"/>
      <c r="LX807"/>
      <c r="LY807"/>
      <c r="LZ807"/>
      <c r="MA807"/>
      <c r="MB807"/>
      <c r="MC807"/>
      <c r="MD807"/>
      <c r="ME807"/>
      <c r="MF807"/>
      <c r="MG807"/>
      <c r="MH807"/>
      <c r="MI807"/>
      <c r="MJ807"/>
      <c r="MK807"/>
      <c r="ML807"/>
      <c r="MM807"/>
      <c r="MN807"/>
      <c r="MO807"/>
      <c r="MP807"/>
      <c r="MQ807"/>
      <c r="MR807"/>
      <c r="MS807"/>
      <c r="MT807"/>
      <c r="MU807"/>
      <c r="MV807"/>
      <c r="MW807"/>
      <c r="MX807"/>
      <c r="MY807"/>
      <c r="MZ807"/>
      <c r="NA807"/>
      <c r="NB807"/>
      <c r="NC807"/>
      <c r="ND807"/>
      <c r="NE807"/>
      <c r="NF807"/>
      <c r="NG807"/>
      <c r="NH807"/>
      <c r="NI807"/>
      <c r="NJ807"/>
      <c r="NK807"/>
      <c r="NL807"/>
      <c r="NM807"/>
      <c r="NN807"/>
      <c r="NO807"/>
      <c r="NP807"/>
      <c r="NQ807"/>
      <c r="NR807"/>
      <c r="NS807"/>
      <c r="NT807"/>
      <c r="NU807"/>
      <c r="NV807"/>
      <c r="NW807"/>
      <c r="NX807"/>
      <c r="NY807"/>
      <c r="NZ807"/>
      <c r="OA807"/>
      <c r="OB807"/>
      <c r="OC807"/>
      <c r="OD807"/>
      <c r="OE807"/>
      <c r="OF807"/>
      <c r="OG807"/>
      <c r="OH807"/>
      <c r="OI807"/>
      <c r="OJ807"/>
      <c r="OK807"/>
      <c r="OL807"/>
      <c r="OM807"/>
      <c r="ON807"/>
      <c r="OO807"/>
      <c r="OP807"/>
      <c r="OQ807"/>
      <c r="OR807"/>
      <c r="OS807"/>
      <c r="OT807"/>
      <c r="OU807"/>
      <c r="OV807"/>
      <c r="OW807"/>
      <c r="OX807"/>
      <c r="OY807"/>
      <c r="OZ807"/>
      <c r="PA807"/>
      <c r="PB807"/>
      <c r="PC807"/>
      <c r="PD807"/>
      <c r="PE807"/>
      <c r="PF807"/>
      <c r="PG807"/>
      <c r="PH807"/>
      <c r="PI807"/>
      <c r="PJ807"/>
      <c r="PK807"/>
      <c r="PL807"/>
      <c r="PM807"/>
      <c r="PN807"/>
      <c r="PO807"/>
      <c r="PP807"/>
      <c r="PQ807"/>
      <c r="PR807"/>
      <c r="PS807"/>
      <c r="PT807"/>
      <c r="PU807"/>
      <c r="PV807"/>
      <c r="PW807"/>
      <c r="PX807"/>
      <c r="PY807"/>
      <c r="PZ807"/>
      <c r="QA807"/>
      <c r="QB807"/>
      <c r="QC807"/>
      <c r="QD807"/>
      <c r="QE807"/>
      <c r="QF807"/>
      <c r="QG807"/>
      <c r="QH807"/>
      <c r="QI807"/>
      <c r="QJ807"/>
      <c r="QK807"/>
      <c r="QL807"/>
      <c r="QM807"/>
      <c r="QN807"/>
      <c r="QO807"/>
      <c r="QP807"/>
      <c r="QQ807"/>
      <c r="QR807"/>
      <c r="QS807"/>
      <c r="QT807"/>
      <c r="QU807"/>
      <c r="QV807"/>
      <c r="QW807"/>
      <c r="QX807"/>
      <c r="QY807"/>
      <c r="QZ807"/>
      <c r="RA807"/>
      <c r="RB807"/>
      <c r="RC807"/>
      <c r="RD807"/>
      <c r="RE807"/>
      <c r="RF807"/>
      <c r="RG807"/>
      <c r="RH807"/>
      <c r="RI807"/>
      <c r="RJ807"/>
      <c r="RK807"/>
      <c r="RL807"/>
      <c r="RM807"/>
      <c r="RN807"/>
      <c r="RO807"/>
      <c r="RP807"/>
      <c r="RQ807"/>
      <c r="RR807"/>
      <c r="RS807"/>
      <c r="RT807"/>
      <c r="RU807"/>
      <c r="RV807"/>
      <c r="RW807"/>
      <c r="RX807"/>
      <c r="RY807"/>
      <c r="RZ807"/>
      <c r="SA807"/>
      <c r="SB807"/>
      <c r="SC807"/>
      <c r="SD807"/>
      <c r="SE807"/>
      <c r="SF807"/>
      <c r="SG807"/>
      <c r="SH807"/>
      <c r="SI807"/>
      <c r="SJ807"/>
      <c r="SK807"/>
      <c r="SL807"/>
      <c r="SM807"/>
      <c r="SN807"/>
      <c r="SO807"/>
      <c r="SP807"/>
      <c r="SQ807"/>
      <c r="SR807"/>
      <c r="SS807"/>
      <c r="ST807"/>
      <c r="SU807"/>
      <c r="SV807"/>
      <c r="SW807"/>
      <c r="SX807"/>
      <c r="SY807"/>
      <c r="SZ807"/>
      <c r="TA807"/>
      <c r="TB807"/>
      <c r="TC807"/>
      <c r="TD807"/>
      <c r="TE807"/>
      <c r="TF807"/>
      <c r="TG807"/>
      <c r="TH807"/>
      <c r="TI807"/>
      <c r="TJ807"/>
      <c r="TK807"/>
      <c r="TL807"/>
      <c r="TM807"/>
      <c r="TN807"/>
      <c r="TO807"/>
      <c r="TP807"/>
      <c r="TQ807"/>
      <c r="TR807"/>
      <c r="TS807"/>
      <c r="TT807"/>
      <c r="TU807"/>
      <c r="TV807"/>
      <c r="TW807"/>
      <c r="TX807"/>
      <c r="TY807"/>
      <c r="TZ807"/>
      <c r="UA807"/>
      <c r="UB807"/>
      <c r="UC807"/>
      <c r="UD807"/>
      <c r="UE807"/>
      <c r="UF807"/>
      <c r="UG807"/>
      <c r="UH807"/>
      <c r="UI807"/>
      <c r="UJ807"/>
      <c r="UK807"/>
      <c r="UL807"/>
      <c r="UM807"/>
      <c r="UN807"/>
      <c r="UO807"/>
      <c r="UP807"/>
      <c r="UQ807"/>
      <c r="UR807"/>
      <c r="US807"/>
      <c r="UT807"/>
      <c r="UU807"/>
      <c r="UV807"/>
      <c r="UW807"/>
      <c r="UX807"/>
      <c r="UY807"/>
      <c r="UZ807"/>
      <c r="VA807"/>
      <c r="VB807"/>
      <c r="VC807"/>
      <c r="VD807"/>
      <c r="VE807"/>
      <c r="VF807"/>
      <c r="VG807"/>
      <c r="VH807"/>
      <c r="VI807"/>
      <c r="VJ807"/>
      <c r="VK807"/>
      <c r="VL807"/>
      <c r="VM807"/>
      <c r="VN807"/>
      <c r="VO807"/>
      <c r="VP807"/>
      <c r="VQ807"/>
      <c r="VR807"/>
      <c r="VS807"/>
      <c r="VT807"/>
      <c r="VU807"/>
      <c r="VV807"/>
      <c r="VW807"/>
      <c r="VX807"/>
      <c r="VY807"/>
      <c r="VZ807"/>
      <c r="WA807"/>
      <c r="WB807"/>
      <c r="WC807"/>
      <c r="WD807"/>
      <c r="WE807"/>
      <c r="WF807"/>
      <c r="WG807"/>
      <c r="WH807"/>
      <c r="WI807"/>
      <c r="WJ807"/>
      <c r="WK807"/>
      <c r="WL807"/>
      <c r="WM807"/>
      <c r="WN807"/>
      <c r="WO807"/>
      <c r="WP807"/>
      <c r="WQ807"/>
      <c r="WR807"/>
      <c r="WS807"/>
      <c r="WT807"/>
      <c r="WU807"/>
      <c r="WV807"/>
      <c r="WW807"/>
      <c r="WX807"/>
      <c r="WY807"/>
      <c r="WZ807"/>
      <c r="XA807"/>
      <c r="XB807"/>
      <c r="XC807"/>
      <c r="XD807"/>
      <c r="XE807"/>
      <c r="XF807"/>
      <c r="XG807"/>
      <c r="XH807"/>
      <c r="XI807"/>
      <c r="XJ807"/>
      <c r="XK807"/>
      <c r="XL807"/>
      <c r="XM807"/>
      <c r="XN807"/>
      <c r="XO807"/>
      <c r="XP807"/>
      <c r="XQ807"/>
      <c r="XR807"/>
      <c r="XS807"/>
      <c r="XT807"/>
      <c r="XU807"/>
      <c r="XV807"/>
      <c r="XW807"/>
      <c r="XX807"/>
      <c r="XY807"/>
      <c r="XZ807"/>
      <c r="YA807"/>
      <c r="YB807"/>
      <c r="YC807"/>
      <c r="YD807"/>
      <c r="YE807"/>
      <c r="YF807"/>
      <c r="YG807"/>
      <c r="YH807"/>
      <c r="YI807"/>
      <c r="YJ807"/>
      <c r="YK807"/>
      <c r="YL807"/>
      <c r="YM807"/>
      <c r="YN807"/>
      <c r="YO807"/>
      <c r="YP807"/>
      <c r="YQ807"/>
      <c r="YR807"/>
      <c r="YS807"/>
      <c r="YT807"/>
      <c r="YU807"/>
      <c r="YV807"/>
      <c r="YW807"/>
      <c r="YX807"/>
      <c r="YY807"/>
      <c r="YZ807"/>
      <c r="ZA807"/>
      <c r="ZB807"/>
      <c r="ZC807"/>
      <c r="ZD807"/>
      <c r="ZE807"/>
      <c r="ZF807"/>
      <c r="ZG807"/>
      <c r="ZH807"/>
      <c r="ZI807"/>
      <c r="ZJ807"/>
      <c r="ZK807"/>
      <c r="ZL807"/>
      <c r="ZM807"/>
      <c r="ZN807"/>
      <c r="ZO807"/>
      <c r="ZP807"/>
      <c r="ZQ807"/>
      <c r="ZR807"/>
      <c r="ZS807"/>
      <c r="ZT807"/>
      <c r="ZU807"/>
      <c r="ZV807"/>
      <c r="ZW807"/>
      <c r="ZX807"/>
      <c r="ZY807"/>
      <c r="ZZ807"/>
      <c r="AAA807"/>
      <c r="AAB807"/>
      <c r="AAC807"/>
      <c r="AAD807"/>
      <c r="AAE807"/>
      <c r="AAF807"/>
      <c r="AAG807"/>
      <c r="AAH807"/>
      <c r="AAI807"/>
      <c r="AAJ807"/>
      <c r="AAK807"/>
      <c r="AAL807"/>
      <c r="AAM807"/>
      <c r="AAN807"/>
      <c r="AAO807"/>
      <c r="AAP807"/>
      <c r="AAQ807"/>
      <c r="AAR807"/>
      <c r="AAS807"/>
      <c r="AAT807"/>
      <c r="AAU807"/>
      <c r="AAV807"/>
      <c r="AAW807"/>
      <c r="AAX807"/>
      <c r="AAY807"/>
      <c r="AAZ807"/>
      <c r="ABA807"/>
      <c r="ABB807"/>
      <c r="ABC807"/>
      <c r="ABD807"/>
      <c r="ABE807"/>
      <c r="ABF807"/>
      <c r="ABG807"/>
      <c r="ABH807"/>
      <c r="ABI807"/>
      <c r="ABJ807"/>
      <c r="ABK807"/>
      <c r="ABL807"/>
      <c r="ABM807"/>
      <c r="ABN807"/>
      <c r="ABO807"/>
      <c r="ABP807"/>
      <c r="ABQ807"/>
      <c r="ABR807"/>
      <c r="ABS807"/>
      <c r="ABT807"/>
      <c r="ABU807"/>
      <c r="ABV807"/>
      <c r="ABW807"/>
      <c r="ABX807"/>
      <c r="ABY807"/>
      <c r="ABZ807"/>
      <c r="ACA807"/>
      <c r="ACB807"/>
      <c r="ACC807"/>
      <c r="ACD807"/>
      <c r="ACE807"/>
      <c r="ACF807"/>
      <c r="ACG807"/>
      <c r="ACH807"/>
      <c r="ACI807"/>
      <c r="ACJ807"/>
      <c r="ACK807"/>
      <c r="ACL807"/>
      <c r="ACM807"/>
      <c r="ACN807"/>
      <c r="ACO807"/>
      <c r="ACP807"/>
      <c r="ACQ807"/>
      <c r="ACR807"/>
      <c r="ACS807"/>
      <c r="ACT807"/>
      <c r="ACU807"/>
      <c r="ACV807"/>
      <c r="ACW807"/>
      <c r="ACX807"/>
      <c r="ACY807"/>
      <c r="ACZ807"/>
      <c r="ADA807"/>
      <c r="ADB807"/>
      <c r="ADC807"/>
      <c r="ADD807"/>
      <c r="ADE807"/>
      <c r="ADF807"/>
      <c r="ADG807"/>
      <c r="ADH807"/>
      <c r="ADI807"/>
      <c r="ADJ807"/>
      <c r="ADK807"/>
      <c r="ADL807"/>
      <c r="ADM807"/>
      <c r="ADN807"/>
      <c r="ADO807"/>
      <c r="ADP807"/>
      <c r="ADQ807"/>
      <c r="ADR807"/>
      <c r="ADS807"/>
      <c r="ADT807"/>
      <c r="ADU807"/>
      <c r="ADV807"/>
      <c r="ADW807"/>
      <c r="ADX807"/>
      <c r="ADY807"/>
      <c r="ADZ807"/>
      <c r="AEA807"/>
      <c r="AEB807"/>
      <c r="AEC807"/>
      <c r="AED807"/>
      <c r="AEE807"/>
      <c r="AEF807"/>
      <c r="AEG807"/>
      <c r="AEH807"/>
      <c r="AEI807"/>
      <c r="AEJ807"/>
      <c r="AEK807"/>
      <c r="AEL807"/>
      <c r="AEM807"/>
      <c r="AEN807"/>
      <c r="AEO807"/>
      <c r="AEP807"/>
      <c r="AEQ807"/>
      <c r="AER807"/>
      <c r="AES807"/>
      <c r="AET807"/>
      <c r="AEU807"/>
      <c r="AEV807"/>
      <c r="AEW807"/>
      <c r="AEX807"/>
      <c r="AEY807"/>
      <c r="AEZ807"/>
      <c r="AFA807"/>
      <c r="AFB807"/>
      <c r="AFC807"/>
      <c r="AFD807"/>
      <c r="AFE807"/>
      <c r="AFF807"/>
      <c r="AFG807"/>
      <c r="AFH807"/>
      <c r="AFI807"/>
      <c r="AFJ807"/>
      <c r="AFK807"/>
      <c r="AFL807"/>
      <c r="AFM807"/>
      <c r="AFN807"/>
      <c r="AFO807"/>
      <c r="AFP807"/>
      <c r="AFQ807"/>
      <c r="AFR807"/>
      <c r="AFS807"/>
      <c r="AFT807"/>
      <c r="AFU807"/>
      <c r="AFV807"/>
      <c r="AFW807"/>
      <c r="AFX807"/>
      <c r="AFY807"/>
      <c r="AFZ807"/>
      <c r="AGA807"/>
      <c r="AGB807"/>
      <c r="AGC807"/>
      <c r="AGD807"/>
      <c r="AGE807"/>
      <c r="AGF807"/>
      <c r="AGG807"/>
      <c r="AGH807"/>
      <c r="AGI807"/>
      <c r="AGJ807"/>
      <c r="AGK807"/>
      <c r="AGL807"/>
      <c r="AGM807"/>
      <c r="AGN807"/>
      <c r="AGO807"/>
      <c r="AGP807"/>
      <c r="AGQ807"/>
      <c r="AGR807"/>
      <c r="AGS807"/>
      <c r="AGT807"/>
      <c r="AGU807"/>
      <c r="AGV807"/>
      <c r="AGW807"/>
      <c r="AGX807"/>
      <c r="AGY807"/>
      <c r="AGZ807"/>
      <c r="AHA807"/>
      <c r="AHB807"/>
      <c r="AHC807"/>
      <c r="AHD807"/>
      <c r="AHE807"/>
      <c r="AHF807"/>
      <c r="AHG807"/>
      <c r="AHH807"/>
      <c r="AHI807"/>
      <c r="AHJ807"/>
      <c r="AHK807"/>
      <c r="AHL807"/>
      <c r="AHM807"/>
      <c r="AHN807"/>
      <c r="AHO807"/>
      <c r="AHP807"/>
      <c r="AHQ807"/>
      <c r="AHR807"/>
      <c r="AHS807"/>
      <c r="AHT807"/>
      <c r="AHU807"/>
      <c r="AHV807"/>
      <c r="AHW807"/>
      <c r="AHX807"/>
      <c r="AHY807"/>
      <c r="AHZ807"/>
      <c r="AIA807"/>
      <c r="AIB807"/>
      <c r="AIC807"/>
      <c r="AID807"/>
      <c r="AIE807"/>
      <c r="AIF807"/>
      <c r="AIG807"/>
      <c r="AIH807"/>
      <c r="AII807"/>
      <c r="AIJ807"/>
      <c r="AIK807"/>
      <c r="AIL807"/>
      <c r="AIM807"/>
      <c r="AIN807"/>
      <c r="AIO807"/>
      <c r="AIP807"/>
      <c r="AIQ807"/>
      <c r="AIR807"/>
      <c r="AIS807"/>
      <c r="AIT807"/>
      <c r="AIU807"/>
      <c r="AIV807"/>
      <c r="AIW807"/>
      <c r="AIX807"/>
      <c r="AIY807"/>
      <c r="AIZ807"/>
      <c r="AJA807"/>
      <c r="AJB807"/>
      <c r="AJC807"/>
      <c r="AJD807"/>
      <c r="AJE807"/>
      <c r="AJF807"/>
      <c r="AJG807"/>
      <c r="AJH807"/>
      <c r="AJI807"/>
      <c r="AJJ807"/>
      <c r="AJK807"/>
      <c r="AJL807"/>
      <c r="AJM807"/>
      <c r="AJN807"/>
      <c r="AJO807"/>
      <c r="AJP807"/>
      <c r="AJQ807"/>
      <c r="AJR807"/>
      <c r="AJS807"/>
      <c r="AJT807"/>
      <c r="AJU807"/>
      <c r="AJV807"/>
      <c r="AJW807"/>
      <c r="AJX807"/>
      <c r="AJY807"/>
      <c r="AJZ807"/>
      <c r="AKA807"/>
      <c r="AKB807"/>
      <c r="AKC807"/>
      <c r="AKD807"/>
      <c r="AKE807"/>
      <c r="AKF807"/>
      <c r="AKG807"/>
      <c r="AKH807"/>
      <c r="AKI807"/>
      <c r="AKJ807"/>
      <c r="AKK807"/>
      <c r="AKL807"/>
      <c r="AKM807"/>
      <c r="AKN807"/>
      <c r="AKO807"/>
      <c r="AKP807"/>
      <c r="AKQ807"/>
      <c r="AKR807"/>
      <c r="AKS807"/>
      <c r="AKT807"/>
      <c r="AKU807"/>
      <c r="AKV807"/>
      <c r="AKW807"/>
      <c r="AKX807"/>
      <c r="AKY807"/>
      <c r="AKZ807"/>
      <c r="ALA807"/>
      <c r="ALB807"/>
      <c r="ALC807"/>
      <c r="ALD807"/>
      <c r="ALE807"/>
      <c r="ALF807"/>
      <c r="ALG807"/>
      <c r="ALH807"/>
      <c r="ALI807"/>
      <c r="ALJ807"/>
      <c r="ALK807"/>
      <c r="ALL807"/>
      <c r="ALM807"/>
      <c r="ALN807"/>
      <c r="ALO807"/>
      <c r="ALP807"/>
      <c r="ALQ807"/>
      <c r="ALR807"/>
      <c r="ALS807"/>
      <c r="ALT807"/>
      <c r="ALU807"/>
      <c r="ALV807"/>
      <c r="ALW807"/>
      <c r="ALX807"/>
      <c r="ALY807"/>
      <c r="ALZ807"/>
      <c r="AMA807"/>
      <c r="AMB807"/>
      <c r="AMC807"/>
      <c r="AMD807"/>
      <c r="AME807"/>
      <c r="AMF807"/>
      <c r="AMG807"/>
      <c r="AMH807"/>
      <c r="AMI807"/>
      <c r="AMJ807"/>
    </row>
    <row r="808" spans="1:1024" ht="20" customHeight="1" x14ac:dyDescent="0.2">
      <c r="A808"/>
      <c r="B808"/>
      <c r="C808"/>
      <c r="D808"/>
      <c r="E808" s="2"/>
      <c r="F808" s="2"/>
      <c r="G808" s="271"/>
      <c r="H808" s="240"/>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c r="IW808"/>
      <c r="IX808"/>
      <c r="IY808"/>
      <c r="IZ808"/>
      <c r="JA808"/>
      <c r="JB808"/>
      <c r="JC808"/>
      <c r="JD808"/>
      <c r="JE808"/>
      <c r="JF808"/>
      <c r="JG808"/>
      <c r="JH808"/>
      <c r="JI808"/>
      <c r="JJ808"/>
      <c r="JK808"/>
      <c r="JL808"/>
      <c r="JM808"/>
      <c r="JN808"/>
      <c r="JO808"/>
      <c r="JP808"/>
      <c r="JQ808"/>
      <c r="JR808"/>
      <c r="JS808"/>
      <c r="JT808"/>
      <c r="JU808"/>
      <c r="JV808"/>
      <c r="JW808"/>
      <c r="JX808"/>
      <c r="JY808"/>
      <c r="JZ808"/>
      <c r="KA808"/>
      <c r="KB808"/>
      <c r="KC808"/>
      <c r="KD808"/>
      <c r="KE808"/>
      <c r="KF808"/>
      <c r="KG808"/>
      <c r="KH808"/>
      <c r="KI808"/>
      <c r="KJ808"/>
      <c r="KK808"/>
      <c r="KL808"/>
      <c r="KM808"/>
      <c r="KN808"/>
      <c r="KO808"/>
      <c r="KP808"/>
      <c r="KQ808"/>
      <c r="KR808"/>
      <c r="KS808"/>
      <c r="KT808"/>
      <c r="KU808"/>
      <c r="KV808"/>
      <c r="KW808"/>
      <c r="KX808"/>
      <c r="KY808"/>
      <c r="KZ808"/>
      <c r="LA808"/>
      <c r="LB808"/>
      <c r="LC808"/>
      <c r="LD808"/>
      <c r="LE808"/>
      <c r="LF808"/>
      <c r="LG808"/>
      <c r="LH808"/>
      <c r="LI808"/>
      <c r="LJ808"/>
      <c r="LK808"/>
      <c r="LL808"/>
      <c r="LM808"/>
      <c r="LN808"/>
      <c r="LO808"/>
      <c r="LP808"/>
      <c r="LQ808"/>
      <c r="LR808"/>
      <c r="LS808"/>
      <c r="LT808"/>
      <c r="LU808"/>
      <c r="LV808"/>
      <c r="LW808"/>
      <c r="LX808"/>
      <c r="LY808"/>
      <c r="LZ808"/>
      <c r="MA808"/>
      <c r="MB808"/>
      <c r="MC808"/>
      <c r="MD808"/>
      <c r="ME808"/>
      <c r="MF808"/>
      <c r="MG808"/>
      <c r="MH808"/>
      <c r="MI808"/>
      <c r="MJ808"/>
      <c r="MK808"/>
      <c r="ML808"/>
      <c r="MM808"/>
      <c r="MN808"/>
      <c r="MO808"/>
      <c r="MP808"/>
      <c r="MQ808"/>
      <c r="MR808"/>
      <c r="MS808"/>
      <c r="MT808"/>
      <c r="MU808"/>
      <c r="MV808"/>
      <c r="MW808"/>
      <c r="MX808"/>
      <c r="MY808"/>
      <c r="MZ808"/>
      <c r="NA808"/>
      <c r="NB808"/>
      <c r="NC808"/>
      <c r="ND808"/>
      <c r="NE808"/>
      <c r="NF808"/>
      <c r="NG808"/>
      <c r="NH808"/>
      <c r="NI808"/>
      <c r="NJ808"/>
      <c r="NK808"/>
      <c r="NL808"/>
      <c r="NM808"/>
      <c r="NN808"/>
      <c r="NO808"/>
      <c r="NP808"/>
      <c r="NQ808"/>
      <c r="NR808"/>
      <c r="NS808"/>
      <c r="NT808"/>
      <c r="NU808"/>
      <c r="NV808"/>
      <c r="NW808"/>
      <c r="NX808"/>
      <c r="NY808"/>
      <c r="NZ808"/>
      <c r="OA808"/>
      <c r="OB808"/>
      <c r="OC808"/>
      <c r="OD808"/>
      <c r="OE808"/>
      <c r="OF808"/>
      <c r="OG808"/>
      <c r="OH808"/>
      <c r="OI808"/>
      <c r="OJ808"/>
      <c r="OK808"/>
      <c r="OL808"/>
      <c r="OM808"/>
      <c r="ON808"/>
      <c r="OO808"/>
      <c r="OP808"/>
      <c r="OQ808"/>
      <c r="OR808"/>
      <c r="OS808"/>
      <c r="OT808"/>
      <c r="OU808"/>
      <c r="OV808"/>
      <c r="OW808"/>
      <c r="OX808"/>
      <c r="OY808"/>
      <c r="OZ808"/>
      <c r="PA808"/>
      <c r="PB808"/>
      <c r="PC808"/>
      <c r="PD808"/>
      <c r="PE808"/>
      <c r="PF808"/>
      <c r="PG808"/>
      <c r="PH808"/>
      <c r="PI808"/>
      <c r="PJ808"/>
      <c r="PK808"/>
      <c r="PL808"/>
      <c r="PM808"/>
      <c r="PN808"/>
      <c r="PO808"/>
      <c r="PP808"/>
      <c r="PQ808"/>
      <c r="PR808"/>
      <c r="PS808"/>
      <c r="PT808"/>
      <c r="PU808"/>
      <c r="PV808"/>
      <c r="PW808"/>
      <c r="PX808"/>
      <c r="PY808"/>
      <c r="PZ808"/>
      <c r="QA808"/>
      <c r="QB808"/>
      <c r="QC808"/>
      <c r="QD808"/>
      <c r="QE808"/>
      <c r="QF808"/>
      <c r="QG808"/>
      <c r="QH808"/>
      <c r="QI808"/>
      <c r="QJ808"/>
      <c r="QK808"/>
      <c r="QL808"/>
      <c r="QM808"/>
      <c r="QN808"/>
      <c r="QO808"/>
      <c r="QP808"/>
      <c r="QQ808"/>
      <c r="QR808"/>
      <c r="QS808"/>
      <c r="QT808"/>
      <c r="QU808"/>
      <c r="QV808"/>
      <c r="QW808"/>
      <c r="QX808"/>
      <c r="QY808"/>
      <c r="QZ808"/>
      <c r="RA808"/>
      <c r="RB808"/>
      <c r="RC808"/>
      <c r="RD808"/>
      <c r="RE808"/>
      <c r="RF808"/>
      <c r="RG808"/>
      <c r="RH808"/>
      <c r="RI808"/>
      <c r="RJ808"/>
      <c r="RK808"/>
      <c r="RL808"/>
      <c r="RM808"/>
      <c r="RN808"/>
      <c r="RO808"/>
      <c r="RP808"/>
      <c r="RQ808"/>
      <c r="RR808"/>
      <c r="RS808"/>
      <c r="RT808"/>
      <c r="RU808"/>
      <c r="RV808"/>
      <c r="RW808"/>
      <c r="RX808"/>
      <c r="RY808"/>
      <c r="RZ808"/>
      <c r="SA808"/>
      <c r="SB808"/>
      <c r="SC808"/>
      <c r="SD808"/>
      <c r="SE808"/>
      <c r="SF808"/>
      <c r="SG808"/>
      <c r="SH808"/>
      <c r="SI808"/>
      <c r="SJ808"/>
      <c r="SK808"/>
      <c r="SL808"/>
      <c r="SM808"/>
      <c r="SN808"/>
      <c r="SO808"/>
      <c r="SP808"/>
      <c r="SQ808"/>
      <c r="SR808"/>
      <c r="SS808"/>
      <c r="ST808"/>
      <c r="SU808"/>
      <c r="SV808"/>
      <c r="SW808"/>
      <c r="SX808"/>
      <c r="SY808"/>
      <c r="SZ808"/>
      <c r="TA808"/>
      <c r="TB808"/>
      <c r="TC808"/>
      <c r="TD808"/>
      <c r="TE808"/>
      <c r="TF808"/>
      <c r="TG808"/>
      <c r="TH808"/>
      <c r="TI808"/>
      <c r="TJ808"/>
      <c r="TK808"/>
      <c r="TL808"/>
      <c r="TM808"/>
      <c r="TN808"/>
      <c r="TO808"/>
      <c r="TP808"/>
      <c r="TQ808"/>
      <c r="TR808"/>
      <c r="TS808"/>
      <c r="TT808"/>
      <c r="TU808"/>
      <c r="TV808"/>
      <c r="TW808"/>
      <c r="TX808"/>
      <c r="TY808"/>
      <c r="TZ808"/>
      <c r="UA808"/>
      <c r="UB808"/>
      <c r="UC808"/>
      <c r="UD808"/>
      <c r="UE808"/>
      <c r="UF808"/>
      <c r="UG808"/>
      <c r="UH808"/>
      <c r="UI808"/>
      <c r="UJ808"/>
      <c r="UK808"/>
      <c r="UL808"/>
      <c r="UM808"/>
      <c r="UN808"/>
      <c r="UO808"/>
      <c r="UP808"/>
      <c r="UQ808"/>
      <c r="UR808"/>
      <c r="US808"/>
      <c r="UT808"/>
      <c r="UU808"/>
      <c r="UV808"/>
      <c r="UW808"/>
      <c r="UX808"/>
      <c r="UY808"/>
      <c r="UZ808"/>
      <c r="VA808"/>
      <c r="VB808"/>
      <c r="VC808"/>
      <c r="VD808"/>
      <c r="VE808"/>
      <c r="VF808"/>
      <c r="VG808"/>
      <c r="VH808"/>
      <c r="VI808"/>
      <c r="VJ808"/>
      <c r="VK808"/>
      <c r="VL808"/>
      <c r="VM808"/>
      <c r="VN808"/>
      <c r="VO808"/>
      <c r="VP808"/>
      <c r="VQ808"/>
      <c r="VR808"/>
      <c r="VS808"/>
      <c r="VT808"/>
      <c r="VU808"/>
      <c r="VV808"/>
      <c r="VW808"/>
      <c r="VX808"/>
      <c r="VY808"/>
      <c r="VZ808"/>
      <c r="WA808"/>
      <c r="WB808"/>
      <c r="WC808"/>
      <c r="WD808"/>
      <c r="WE808"/>
      <c r="WF808"/>
      <c r="WG808"/>
      <c r="WH808"/>
      <c r="WI808"/>
      <c r="WJ808"/>
      <c r="WK808"/>
      <c r="WL808"/>
      <c r="WM808"/>
      <c r="WN808"/>
      <c r="WO808"/>
      <c r="WP808"/>
      <c r="WQ808"/>
      <c r="WR808"/>
      <c r="WS808"/>
      <c r="WT808"/>
      <c r="WU808"/>
      <c r="WV808"/>
      <c r="WW808"/>
      <c r="WX808"/>
      <c r="WY808"/>
      <c r="WZ808"/>
      <c r="XA808"/>
      <c r="XB808"/>
      <c r="XC808"/>
      <c r="XD808"/>
      <c r="XE808"/>
      <c r="XF808"/>
      <c r="XG808"/>
      <c r="XH808"/>
      <c r="XI808"/>
      <c r="XJ808"/>
      <c r="XK808"/>
      <c r="XL808"/>
      <c r="XM808"/>
      <c r="XN808"/>
      <c r="XO808"/>
      <c r="XP808"/>
      <c r="XQ808"/>
      <c r="XR808"/>
      <c r="XS808"/>
      <c r="XT808"/>
      <c r="XU808"/>
      <c r="XV808"/>
      <c r="XW808"/>
      <c r="XX808"/>
      <c r="XY808"/>
      <c r="XZ808"/>
      <c r="YA808"/>
      <c r="YB808"/>
      <c r="YC808"/>
      <c r="YD808"/>
      <c r="YE808"/>
      <c r="YF808"/>
      <c r="YG808"/>
      <c r="YH808"/>
      <c r="YI808"/>
      <c r="YJ808"/>
      <c r="YK808"/>
      <c r="YL808"/>
      <c r="YM808"/>
      <c r="YN808"/>
      <c r="YO808"/>
      <c r="YP808"/>
      <c r="YQ808"/>
      <c r="YR808"/>
      <c r="YS808"/>
      <c r="YT808"/>
      <c r="YU808"/>
      <c r="YV808"/>
      <c r="YW808"/>
      <c r="YX808"/>
      <c r="YY808"/>
      <c r="YZ808"/>
      <c r="ZA808"/>
      <c r="ZB808"/>
      <c r="ZC808"/>
      <c r="ZD808"/>
      <c r="ZE808"/>
      <c r="ZF808"/>
      <c r="ZG808"/>
      <c r="ZH808"/>
      <c r="ZI808"/>
      <c r="ZJ808"/>
      <c r="ZK808"/>
      <c r="ZL808"/>
      <c r="ZM808"/>
      <c r="ZN808"/>
      <c r="ZO808"/>
      <c r="ZP808"/>
      <c r="ZQ808"/>
      <c r="ZR808"/>
      <c r="ZS808"/>
      <c r="ZT808"/>
      <c r="ZU808"/>
      <c r="ZV808"/>
      <c r="ZW808"/>
      <c r="ZX808"/>
      <c r="ZY808"/>
      <c r="ZZ808"/>
      <c r="AAA808"/>
      <c r="AAB808"/>
      <c r="AAC808"/>
      <c r="AAD808"/>
      <c r="AAE808"/>
      <c r="AAF808"/>
      <c r="AAG808"/>
      <c r="AAH808"/>
      <c r="AAI808"/>
      <c r="AAJ808"/>
      <c r="AAK808"/>
      <c r="AAL808"/>
      <c r="AAM808"/>
      <c r="AAN808"/>
      <c r="AAO808"/>
      <c r="AAP808"/>
      <c r="AAQ808"/>
      <c r="AAR808"/>
      <c r="AAS808"/>
      <c r="AAT808"/>
      <c r="AAU808"/>
      <c r="AAV808"/>
      <c r="AAW808"/>
      <c r="AAX808"/>
      <c r="AAY808"/>
      <c r="AAZ808"/>
      <c r="ABA808"/>
      <c r="ABB808"/>
      <c r="ABC808"/>
      <c r="ABD808"/>
      <c r="ABE808"/>
      <c r="ABF808"/>
      <c r="ABG808"/>
      <c r="ABH808"/>
      <c r="ABI808"/>
      <c r="ABJ808"/>
      <c r="ABK808"/>
      <c r="ABL808"/>
      <c r="ABM808"/>
      <c r="ABN808"/>
      <c r="ABO808"/>
      <c r="ABP808"/>
      <c r="ABQ808"/>
      <c r="ABR808"/>
      <c r="ABS808"/>
      <c r="ABT808"/>
      <c r="ABU808"/>
      <c r="ABV808"/>
      <c r="ABW808"/>
      <c r="ABX808"/>
      <c r="ABY808"/>
      <c r="ABZ808"/>
      <c r="ACA808"/>
      <c r="ACB808"/>
      <c r="ACC808"/>
      <c r="ACD808"/>
      <c r="ACE808"/>
      <c r="ACF808"/>
      <c r="ACG808"/>
      <c r="ACH808"/>
      <c r="ACI808"/>
      <c r="ACJ808"/>
      <c r="ACK808"/>
      <c r="ACL808"/>
      <c r="ACM808"/>
      <c r="ACN808"/>
      <c r="ACO808"/>
      <c r="ACP808"/>
      <c r="ACQ808"/>
      <c r="ACR808"/>
      <c r="ACS808"/>
      <c r="ACT808"/>
      <c r="ACU808"/>
      <c r="ACV808"/>
      <c r="ACW808"/>
      <c r="ACX808"/>
      <c r="ACY808"/>
      <c r="ACZ808"/>
      <c r="ADA808"/>
      <c r="ADB808"/>
      <c r="ADC808"/>
      <c r="ADD808"/>
      <c r="ADE808"/>
      <c r="ADF808"/>
      <c r="ADG808"/>
      <c r="ADH808"/>
      <c r="ADI808"/>
      <c r="ADJ808"/>
      <c r="ADK808"/>
      <c r="ADL808"/>
      <c r="ADM808"/>
      <c r="ADN808"/>
      <c r="ADO808"/>
      <c r="ADP808"/>
      <c r="ADQ808"/>
      <c r="ADR808"/>
      <c r="ADS808"/>
      <c r="ADT808"/>
      <c r="ADU808"/>
      <c r="ADV808"/>
      <c r="ADW808"/>
      <c r="ADX808"/>
      <c r="ADY808"/>
      <c r="ADZ808"/>
      <c r="AEA808"/>
      <c r="AEB808"/>
      <c r="AEC808"/>
      <c r="AED808"/>
      <c r="AEE808"/>
      <c r="AEF808"/>
      <c r="AEG808"/>
      <c r="AEH808"/>
      <c r="AEI808"/>
      <c r="AEJ808"/>
      <c r="AEK808"/>
      <c r="AEL808"/>
      <c r="AEM808"/>
      <c r="AEN808"/>
      <c r="AEO808"/>
      <c r="AEP808"/>
      <c r="AEQ808"/>
      <c r="AER808"/>
      <c r="AES808"/>
      <c r="AET808"/>
      <c r="AEU808"/>
      <c r="AEV808"/>
      <c r="AEW808"/>
      <c r="AEX808"/>
      <c r="AEY808"/>
      <c r="AEZ808"/>
      <c r="AFA808"/>
      <c r="AFB808"/>
      <c r="AFC808"/>
      <c r="AFD808"/>
      <c r="AFE808"/>
      <c r="AFF808"/>
      <c r="AFG808"/>
      <c r="AFH808"/>
      <c r="AFI808"/>
      <c r="AFJ808"/>
      <c r="AFK808"/>
      <c r="AFL808"/>
      <c r="AFM808"/>
      <c r="AFN808"/>
      <c r="AFO808"/>
      <c r="AFP808"/>
      <c r="AFQ808"/>
      <c r="AFR808"/>
      <c r="AFS808"/>
      <c r="AFT808"/>
      <c r="AFU808"/>
      <c r="AFV808"/>
      <c r="AFW808"/>
      <c r="AFX808"/>
      <c r="AFY808"/>
      <c r="AFZ808"/>
      <c r="AGA808"/>
      <c r="AGB808"/>
      <c r="AGC808"/>
      <c r="AGD808"/>
      <c r="AGE808"/>
      <c r="AGF808"/>
      <c r="AGG808"/>
      <c r="AGH808"/>
      <c r="AGI808"/>
      <c r="AGJ808"/>
      <c r="AGK808"/>
      <c r="AGL808"/>
      <c r="AGM808"/>
      <c r="AGN808"/>
      <c r="AGO808"/>
      <c r="AGP808"/>
      <c r="AGQ808"/>
      <c r="AGR808"/>
      <c r="AGS808"/>
      <c r="AGT808"/>
      <c r="AGU808"/>
      <c r="AGV808"/>
      <c r="AGW808"/>
      <c r="AGX808"/>
      <c r="AGY808"/>
      <c r="AGZ808"/>
      <c r="AHA808"/>
      <c r="AHB808"/>
      <c r="AHC808"/>
      <c r="AHD808"/>
      <c r="AHE808"/>
      <c r="AHF808"/>
      <c r="AHG808"/>
      <c r="AHH808"/>
      <c r="AHI808"/>
      <c r="AHJ808"/>
      <c r="AHK808"/>
      <c r="AHL808"/>
      <c r="AHM808"/>
      <c r="AHN808"/>
      <c r="AHO808"/>
      <c r="AHP808"/>
      <c r="AHQ808"/>
      <c r="AHR808"/>
      <c r="AHS808"/>
      <c r="AHT808"/>
      <c r="AHU808"/>
      <c r="AHV808"/>
      <c r="AHW808"/>
      <c r="AHX808"/>
      <c r="AHY808"/>
      <c r="AHZ808"/>
      <c r="AIA808"/>
      <c r="AIB808"/>
      <c r="AIC808"/>
      <c r="AID808"/>
      <c r="AIE808"/>
      <c r="AIF808"/>
      <c r="AIG808"/>
      <c r="AIH808"/>
      <c r="AII808"/>
      <c r="AIJ808"/>
      <c r="AIK808"/>
      <c r="AIL808"/>
      <c r="AIM808"/>
      <c r="AIN808"/>
      <c r="AIO808"/>
      <c r="AIP808"/>
      <c r="AIQ808"/>
      <c r="AIR808"/>
      <c r="AIS808"/>
      <c r="AIT808"/>
      <c r="AIU808"/>
      <c r="AIV808"/>
      <c r="AIW808"/>
      <c r="AIX808"/>
      <c r="AIY808"/>
      <c r="AIZ808"/>
      <c r="AJA808"/>
      <c r="AJB808"/>
      <c r="AJC808"/>
      <c r="AJD808"/>
      <c r="AJE808"/>
      <c r="AJF808"/>
      <c r="AJG808"/>
      <c r="AJH808"/>
      <c r="AJI808"/>
      <c r="AJJ808"/>
      <c r="AJK808"/>
      <c r="AJL808"/>
      <c r="AJM808"/>
      <c r="AJN808"/>
      <c r="AJO808"/>
      <c r="AJP808"/>
      <c r="AJQ808"/>
      <c r="AJR808"/>
      <c r="AJS808"/>
      <c r="AJT808"/>
      <c r="AJU808"/>
      <c r="AJV808"/>
      <c r="AJW808"/>
      <c r="AJX808"/>
      <c r="AJY808"/>
      <c r="AJZ808"/>
      <c r="AKA808"/>
      <c r="AKB808"/>
      <c r="AKC808"/>
      <c r="AKD808"/>
      <c r="AKE808"/>
      <c r="AKF808"/>
      <c r="AKG808"/>
      <c r="AKH808"/>
      <c r="AKI808"/>
      <c r="AKJ808"/>
      <c r="AKK808"/>
      <c r="AKL808"/>
      <c r="AKM808"/>
      <c r="AKN808"/>
      <c r="AKO808"/>
      <c r="AKP808"/>
      <c r="AKQ808"/>
      <c r="AKR808"/>
      <c r="AKS808"/>
      <c r="AKT808"/>
      <c r="AKU808"/>
      <c r="AKV808"/>
      <c r="AKW808"/>
      <c r="AKX808"/>
      <c r="AKY808"/>
      <c r="AKZ808"/>
      <c r="ALA808"/>
      <c r="ALB808"/>
      <c r="ALC808"/>
      <c r="ALD808"/>
      <c r="ALE808"/>
      <c r="ALF808"/>
      <c r="ALG808"/>
      <c r="ALH808"/>
      <c r="ALI808"/>
      <c r="ALJ808"/>
      <c r="ALK808"/>
      <c r="ALL808"/>
      <c r="ALM808"/>
      <c r="ALN808"/>
      <c r="ALO808"/>
      <c r="ALP808"/>
      <c r="ALQ808"/>
      <c r="ALR808"/>
      <c r="ALS808"/>
      <c r="ALT808"/>
      <c r="ALU808"/>
      <c r="ALV808"/>
      <c r="ALW808"/>
      <c r="ALX808"/>
      <c r="ALY808"/>
      <c r="ALZ808"/>
      <c r="AMA808"/>
      <c r="AMB808"/>
      <c r="AMC808"/>
      <c r="AMD808"/>
      <c r="AME808"/>
      <c r="AMF808"/>
      <c r="AMG808"/>
      <c r="AMH808"/>
      <c r="AMI808"/>
      <c r="AMJ808"/>
    </row>
    <row r="809" spans="1:1024" ht="20" customHeight="1" x14ac:dyDescent="0.2">
      <c r="A809"/>
      <c r="B809"/>
      <c r="C809"/>
      <c r="D809"/>
      <c r="E809" s="2"/>
      <c r="F809" s="2"/>
      <c r="G809" s="271"/>
      <c r="H809" s="240"/>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c r="IW809"/>
      <c r="IX809"/>
      <c r="IY809"/>
      <c r="IZ809"/>
      <c r="JA809"/>
      <c r="JB809"/>
      <c r="JC809"/>
      <c r="JD809"/>
      <c r="JE809"/>
      <c r="JF809"/>
      <c r="JG809"/>
      <c r="JH809"/>
      <c r="JI809"/>
      <c r="JJ809"/>
      <c r="JK809"/>
      <c r="JL809"/>
      <c r="JM809"/>
      <c r="JN809"/>
      <c r="JO809"/>
      <c r="JP809"/>
      <c r="JQ809"/>
      <c r="JR809"/>
      <c r="JS809"/>
      <c r="JT809"/>
      <c r="JU809"/>
      <c r="JV809"/>
      <c r="JW809"/>
      <c r="JX809"/>
      <c r="JY809"/>
      <c r="JZ809"/>
      <c r="KA809"/>
      <c r="KB809"/>
      <c r="KC809"/>
      <c r="KD809"/>
      <c r="KE809"/>
      <c r="KF809"/>
      <c r="KG809"/>
      <c r="KH809"/>
      <c r="KI809"/>
      <c r="KJ809"/>
      <c r="KK809"/>
      <c r="KL809"/>
      <c r="KM809"/>
      <c r="KN809"/>
      <c r="KO809"/>
      <c r="KP809"/>
      <c r="KQ809"/>
      <c r="KR809"/>
      <c r="KS809"/>
      <c r="KT809"/>
      <c r="KU809"/>
      <c r="KV809"/>
      <c r="KW809"/>
      <c r="KX809"/>
      <c r="KY809"/>
      <c r="KZ809"/>
      <c r="LA809"/>
      <c r="LB809"/>
      <c r="LC809"/>
      <c r="LD809"/>
      <c r="LE809"/>
      <c r="LF809"/>
      <c r="LG809"/>
      <c r="LH809"/>
      <c r="LI809"/>
      <c r="LJ809"/>
      <c r="LK809"/>
      <c r="LL809"/>
      <c r="LM809"/>
      <c r="LN809"/>
      <c r="LO809"/>
      <c r="LP809"/>
      <c r="LQ809"/>
      <c r="LR809"/>
      <c r="LS809"/>
      <c r="LT809"/>
      <c r="LU809"/>
      <c r="LV809"/>
      <c r="LW809"/>
      <c r="LX809"/>
      <c r="LY809"/>
      <c r="LZ809"/>
      <c r="MA809"/>
      <c r="MB809"/>
      <c r="MC809"/>
      <c r="MD809"/>
      <c r="ME809"/>
      <c r="MF809"/>
      <c r="MG809"/>
      <c r="MH809"/>
      <c r="MI809"/>
      <c r="MJ809"/>
      <c r="MK809"/>
      <c r="ML809"/>
      <c r="MM809"/>
      <c r="MN809"/>
      <c r="MO809"/>
      <c r="MP809"/>
      <c r="MQ809"/>
      <c r="MR809"/>
      <c r="MS809"/>
      <c r="MT809"/>
      <c r="MU809"/>
      <c r="MV809"/>
      <c r="MW809"/>
      <c r="MX809"/>
      <c r="MY809"/>
      <c r="MZ809"/>
      <c r="NA809"/>
      <c r="NB809"/>
      <c r="NC809"/>
      <c r="ND809"/>
      <c r="NE809"/>
      <c r="NF809"/>
      <c r="NG809"/>
      <c r="NH809"/>
      <c r="NI809"/>
      <c r="NJ809"/>
      <c r="NK809"/>
      <c r="NL809"/>
      <c r="NM809"/>
      <c r="NN809"/>
      <c r="NO809"/>
      <c r="NP809"/>
      <c r="NQ809"/>
      <c r="NR809"/>
      <c r="NS809"/>
      <c r="NT809"/>
      <c r="NU809"/>
      <c r="NV809"/>
      <c r="NW809"/>
      <c r="NX809"/>
      <c r="NY809"/>
      <c r="NZ809"/>
      <c r="OA809"/>
      <c r="OB809"/>
      <c r="OC809"/>
      <c r="OD809"/>
      <c r="OE809"/>
      <c r="OF809"/>
      <c r="OG809"/>
      <c r="OH809"/>
      <c r="OI809"/>
      <c r="OJ809"/>
      <c r="OK809"/>
      <c r="OL809"/>
      <c r="OM809"/>
      <c r="ON809"/>
      <c r="OO809"/>
      <c r="OP809"/>
      <c r="OQ809"/>
      <c r="OR809"/>
      <c r="OS809"/>
      <c r="OT809"/>
      <c r="OU809"/>
      <c r="OV809"/>
      <c r="OW809"/>
      <c r="OX809"/>
      <c r="OY809"/>
      <c r="OZ809"/>
      <c r="PA809"/>
      <c r="PB809"/>
      <c r="PC809"/>
      <c r="PD809"/>
      <c r="PE809"/>
      <c r="PF809"/>
      <c r="PG809"/>
      <c r="PH809"/>
      <c r="PI809"/>
      <c r="PJ809"/>
      <c r="PK809"/>
      <c r="PL809"/>
      <c r="PM809"/>
      <c r="PN809"/>
      <c r="PO809"/>
      <c r="PP809"/>
      <c r="PQ809"/>
      <c r="PR809"/>
      <c r="PS809"/>
      <c r="PT809"/>
      <c r="PU809"/>
      <c r="PV809"/>
      <c r="PW809"/>
      <c r="PX809"/>
      <c r="PY809"/>
      <c r="PZ809"/>
      <c r="QA809"/>
      <c r="QB809"/>
      <c r="QC809"/>
      <c r="QD809"/>
      <c r="QE809"/>
      <c r="QF809"/>
      <c r="QG809"/>
      <c r="QH809"/>
      <c r="QI809"/>
      <c r="QJ809"/>
      <c r="QK809"/>
      <c r="QL809"/>
      <c r="QM809"/>
      <c r="QN809"/>
      <c r="QO809"/>
      <c r="QP809"/>
      <c r="QQ809"/>
      <c r="QR809"/>
      <c r="QS809"/>
      <c r="QT809"/>
      <c r="QU809"/>
      <c r="QV809"/>
      <c r="QW809"/>
      <c r="QX809"/>
      <c r="QY809"/>
      <c r="QZ809"/>
      <c r="RA809"/>
      <c r="RB809"/>
      <c r="RC809"/>
      <c r="RD809"/>
      <c r="RE809"/>
      <c r="RF809"/>
      <c r="RG809"/>
      <c r="RH809"/>
      <c r="RI809"/>
      <c r="RJ809"/>
      <c r="RK809"/>
      <c r="RL809"/>
      <c r="RM809"/>
      <c r="RN809"/>
      <c r="RO809"/>
      <c r="RP809"/>
      <c r="RQ809"/>
      <c r="RR809"/>
      <c r="RS809"/>
      <c r="RT809"/>
      <c r="RU809"/>
      <c r="RV809"/>
      <c r="RW809"/>
      <c r="RX809"/>
      <c r="RY809"/>
      <c r="RZ809"/>
      <c r="SA809"/>
      <c r="SB809"/>
      <c r="SC809"/>
      <c r="SD809"/>
      <c r="SE809"/>
      <c r="SF809"/>
      <c r="SG809"/>
      <c r="SH809"/>
      <c r="SI809"/>
      <c r="SJ809"/>
      <c r="SK809"/>
      <c r="SL809"/>
      <c r="SM809"/>
      <c r="SN809"/>
      <c r="SO809"/>
      <c r="SP809"/>
      <c r="SQ809"/>
      <c r="SR809"/>
      <c r="SS809"/>
      <c r="ST809"/>
      <c r="SU809"/>
      <c r="SV809"/>
      <c r="SW809"/>
      <c r="SX809"/>
      <c r="SY809"/>
      <c r="SZ809"/>
      <c r="TA809"/>
      <c r="TB809"/>
      <c r="TC809"/>
      <c r="TD809"/>
      <c r="TE809"/>
      <c r="TF809"/>
      <c r="TG809"/>
      <c r="TH809"/>
      <c r="TI809"/>
      <c r="TJ809"/>
      <c r="TK809"/>
      <c r="TL809"/>
      <c r="TM809"/>
      <c r="TN809"/>
      <c r="TO809"/>
      <c r="TP809"/>
      <c r="TQ809"/>
      <c r="TR809"/>
      <c r="TS809"/>
      <c r="TT809"/>
      <c r="TU809"/>
      <c r="TV809"/>
      <c r="TW809"/>
      <c r="TX809"/>
      <c r="TY809"/>
      <c r="TZ809"/>
      <c r="UA809"/>
      <c r="UB809"/>
      <c r="UC809"/>
      <c r="UD809"/>
      <c r="UE809"/>
      <c r="UF809"/>
      <c r="UG809"/>
      <c r="UH809"/>
      <c r="UI809"/>
      <c r="UJ809"/>
      <c r="UK809"/>
      <c r="UL809"/>
      <c r="UM809"/>
      <c r="UN809"/>
      <c r="UO809"/>
      <c r="UP809"/>
      <c r="UQ809"/>
      <c r="UR809"/>
      <c r="US809"/>
      <c r="UT809"/>
      <c r="UU809"/>
      <c r="UV809"/>
      <c r="UW809"/>
      <c r="UX809"/>
      <c r="UY809"/>
      <c r="UZ809"/>
      <c r="VA809"/>
      <c r="VB809"/>
      <c r="VC809"/>
      <c r="VD809"/>
      <c r="VE809"/>
      <c r="VF809"/>
      <c r="VG809"/>
      <c r="VH809"/>
      <c r="VI809"/>
      <c r="VJ809"/>
      <c r="VK809"/>
      <c r="VL809"/>
      <c r="VM809"/>
      <c r="VN809"/>
      <c r="VO809"/>
      <c r="VP809"/>
      <c r="VQ809"/>
      <c r="VR809"/>
      <c r="VS809"/>
      <c r="VT809"/>
      <c r="VU809"/>
      <c r="VV809"/>
      <c r="VW809"/>
      <c r="VX809"/>
      <c r="VY809"/>
      <c r="VZ809"/>
      <c r="WA809"/>
      <c r="WB809"/>
      <c r="WC809"/>
      <c r="WD809"/>
      <c r="WE809"/>
      <c r="WF809"/>
      <c r="WG809"/>
      <c r="WH809"/>
      <c r="WI809"/>
      <c r="WJ809"/>
      <c r="WK809"/>
      <c r="WL809"/>
      <c r="WM809"/>
      <c r="WN809"/>
      <c r="WO809"/>
      <c r="WP809"/>
      <c r="WQ809"/>
      <c r="WR809"/>
      <c r="WS809"/>
      <c r="WT809"/>
      <c r="WU809"/>
      <c r="WV809"/>
      <c r="WW809"/>
      <c r="WX809"/>
      <c r="WY809"/>
      <c r="WZ809"/>
      <c r="XA809"/>
      <c r="XB809"/>
      <c r="XC809"/>
      <c r="XD809"/>
      <c r="XE809"/>
      <c r="XF809"/>
      <c r="XG809"/>
      <c r="XH809"/>
      <c r="XI809"/>
      <c r="XJ809"/>
      <c r="XK809"/>
      <c r="XL809"/>
      <c r="XM809"/>
      <c r="XN809"/>
      <c r="XO809"/>
      <c r="XP809"/>
      <c r="XQ809"/>
      <c r="XR809"/>
      <c r="XS809"/>
      <c r="XT809"/>
      <c r="XU809"/>
      <c r="XV809"/>
      <c r="XW809"/>
      <c r="XX809"/>
      <c r="XY809"/>
      <c r="XZ809"/>
      <c r="YA809"/>
      <c r="YB809"/>
      <c r="YC809"/>
      <c r="YD809"/>
      <c r="YE809"/>
      <c r="YF809"/>
      <c r="YG809"/>
      <c r="YH809"/>
      <c r="YI809"/>
      <c r="YJ809"/>
      <c r="YK809"/>
      <c r="YL809"/>
      <c r="YM809"/>
      <c r="YN809"/>
      <c r="YO809"/>
      <c r="YP809"/>
      <c r="YQ809"/>
      <c r="YR809"/>
      <c r="YS809"/>
      <c r="YT809"/>
      <c r="YU809"/>
      <c r="YV809"/>
      <c r="YW809"/>
      <c r="YX809"/>
      <c r="YY809"/>
      <c r="YZ809"/>
      <c r="ZA809"/>
      <c r="ZB809"/>
      <c r="ZC809"/>
      <c r="ZD809"/>
      <c r="ZE809"/>
      <c r="ZF809"/>
      <c r="ZG809"/>
      <c r="ZH809"/>
      <c r="ZI809"/>
      <c r="ZJ809"/>
      <c r="ZK809"/>
      <c r="ZL809"/>
      <c r="ZM809"/>
      <c r="ZN809"/>
      <c r="ZO809"/>
      <c r="ZP809"/>
      <c r="ZQ809"/>
      <c r="ZR809"/>
      <c r="ZS809"/>
      <c r="ZT809"/>
      <c r="ZU809"/>
      <c r="ZV809"/>
      <c r="ZW809"/>
      <c r="ZX809"/>
      <c r="ZY809"/>
      <c r="ZZ809"/>
      <c r="AAA809"/>
      <c r="AAB809"/>
      <c r="AAC809"/>
      <c r="AAD809"/>
      <c r="AAE809"/>
      <c r="AAF809"/>
      <c r="AAG809"/>
      <c r="AAH809"/>
      <c r="AAI809"/>
      <c r="AAJ809"/>
      <c r="AAK809"/>
      <c r="AAL809"/>
      <c r="AAM809"/>
      <c r="AAN809"/>
      <c r="AAO809"/>
      <c r="AAP809"/>
      <c r="AAQ809"/>
      <c r="AAR809"/>
      <c r="AAS809"/>
      <c r="AAT809"/>
      <c r="AAU809"/>
      <c r="AAV809"/>
      <c r="AAW809"/>
      <c r="AAX809"/>
      <c r="AAY809"/>
      <c r="AAZ809"/>
      <c r="ABA809"/>
      <c r="ABB809"/>
      <c r="ABC809"/>
      <c r="ABD809"/>
      <c r="ABE809"/>
      <c r="ABF809"/>
      <c r="ABG809"/>
      <c r="ABH809"/>
      <c r="ABI809"/>
      <c r="ABJ809"/>
      <c r="ABK809"/>
      <c r="ABL809"/>
      <c r="ABM809"/>
      <c r="ABN809"/>
      <c r="ABO809"/>
      <c r="ABP809"/>
      <c r="ABQ809"/>
      <c r="ABR809"/>
      <c r="ABS809"/>
      <c r="ABT809"/>
      <c r="ABU809"/>
      <c r="ABV809"/>
      <c r="ABW809"/>
      <c r="ABX809"/>
      <c r="ABY809"/>
      <c r="ABZ809"/>
      <c r="ACA809"/>
      <c r="ACB809"/>
      <c r="ACC809"/>
      <c r="ACD809"/>
      <c r="ACE809"/>
      <c r="ACF809"/>
      <c r="ACG809"/>
      <c r="ACH809"/>
      <c r="ACI809"/>
      <c r="ACJ809"/>
      <c r="ACK809"/>
      <c r="ACL809"/>
      <c r="ACM809"/>
      <c r="ACN809"/>
      <c r="ACO809"/>
      <c r="ACP809"/>
      <c r="ACQ809"/>
      <c r="ACR809"/>
      <c r="ACS809"/>
      <c r="ACT809"/>
      <c r="ACU809"/>
      <c r="ACV809"/>
      <c r="ACW809"/>
      <c r="ACX809"/>
      <c r="ACY809"/>
      <c r="ACZ809"/>
      <c r="ADA809"/>
      <c r="ADB809"/>
      <c r="ADC809"/>
      <c r="ADD809"/>
      <c r="ADE809"/>
      <c r="ADF809"/>
      <c r="ADG809"/>
      <c r="ADH809"/>
      <c r="ADI809"/>
      <c r="ADJ809"/>
      <c r="ADK809"/>
      <c r="ADL809"/>
      <c r="ADM809"/>
      <c r="ADN809"/>
      <c r="ADO809"/>
      <c r="ADP809"/>
      <c r="ADQ809"/>
      <c r="ADR809"/>
      <c r="ADS809"/>
      <c r="ADT809"/>
      <c r="ADU809"/>
      <c r="ADV809"/>
      <c r="ADW809"/>
      <c r="ADX809"/>
      <c r="ADY809"/>
      <c r="ADZ809"/>
      <c r="AEA809"/>
      <c r="AEB809"/>
      <c r="AEC809"/>
      <c r="AED809"/>
      <c r="AEE809"/>
      <c r="AEF809"/>
      <c r="AEG809"/>
      <c r="AEH809"/>
      <c r="AEI809"/>
      <c r="AEJ809"/>
      <c r="AEK809"/>
      <c r="AEL809"/>
      <c r="AEM809"/>
      <c r="AEN809"/>
      <c r="AEO809"/>
      <c r="AEP809"/>
      <c r="AEQ809"/>
      <c r="AER809"/>
      <c r="AES809"/>
      <c r="AET809"/>
      <c r="AEU809"/>
      <c r="AEV809"/>
      <c r="AEW809"/>
      <c r="AEX809"/>
      <c r="AEY809"/>
      <c r="AEZ809"/>
      <c r="AFA809"/>
      <c r="AFB809"/>
      <c r="AFC809"/>
      <c r="AFD809"/>
      <c r="AFE809"/>
      <c r="AFF809"/>
      <c r="AFG809"/>
      <c r="AFH809"/>
      <c r="AFI809"/>
      <c r="AFJ809"/>
      <c r="AFK809"/>
      <c r="AFL809"/>
      <c r="AFM809"/>
      <c r="AFN809"/>
      <c r="AFO809"/>
      <c r="AFP809"/>
      <c r="AFQ809"/>
      <c r="AFR809"/>
      <c r="AFS809"/>
      <c r="AFT809"/>
      <c r="AFU809"/>
      <c r="AFV809"/>
      <c r="AFW809"/>
      <c r="AFX809"/>
      <c r="AFY809"/>
      <c r="AFZ809"/>
      <c r="AGA809"/>
      <c r="AGB809"/>
      <c r="AGC809"/>
      <c r="AGD809"/>
      <c r="AGE809"/>
      <c r="AGF809"/>
      <c r="AGG809"/>
      <c r="AGH809"/>
      <c r="AGI809"/>
      <c r="AGJ809"/>
      <c r="AGK809"/>
      <c r="AGL809"/>
      <c r="AGM809"/>
      <c r="AGN809"/>
      <c r="AGO809"/>
      <c r="AGP809"/>
      <c r="AGQ809"/>
      <c r="AGR809"/>
      <c r="AGS809"/>
      <c r="AGT809"/>
      <c r="AGU809"/>
      <c r="AGV809"/>
      <c r="AGW809"/>
      <c r="AGX809"/>
      <c r="AGY809"/>
      <c r="AGZ809"/>
      <c r="AHA809"/>
      <c r="AHB809"/>
      <c r="AHC809"/>
      <c r="AHD809"/>
      <c r="AHE809"/>
      <c r="AHF809"/>
      <c r="AHG809"/>
      <c r="AHH809"/>
      <c r="AHI809"/>
      <c r="AHJ809"/>
      <c r="AHK809"/>
      <c r="AHL809"/>
      <c r="AHM809"/>
      <c r="AHN809"/>
      <c r="AHO809"/>
      <c r="AHP809"/>
      <c r="AHQ809"/>
      <c r="AHR809"/>
      <c r="AHS809"/>
      <c r="AHT809"/>
      <c r="AHU809"/>
      <c r="AHV809"/>
      <c r="AHW809"/>
      <c r="AHX809"/>
      <c r="AHY809"/>
      <c r="AHZ809"/>
      <c r="AIA809"/>
      <c r="AIB809"/>
      <c r="AIC809"/>
      <c r="AID809"/>
      <c r="AIE809"/>
      <c r="AIF809"/>
      <c r="AIG809"/>
      <c r="AIH809"/>
      <c r="AII809"/>
      <c r="AIJ809"/>
      <c r="AIK809"/>
      <c r="AIL809"/>
      <c r="AIM809"/>
      <c r="AIN809"/>
      <c r="AIO809"/>
      <c r="AIP809"/>
      <c r="AIQ809"/>
      <c r="AIR809"/>
      <c r="AIS809"/>
      <c r="AIT809"/>
      <c r="AIU809"/>
      <c r="AIV809"/>
      <c r="AIW809"/>
      <c r="AIX809"/>
      <c r="AIY809"/>
      <c r="AIZ809"/>
      <c r="AJA809"/>
      <c r="AJB809"/>
      <c r="AJC809"/>
      <c r="AJD809"/>
      <c r="AJE809"/>
      <c r="AJF809"/>
      <c r="AJG809"/>
      <c r="AJH809"/>
      <c r="AJI809"/>
      <c r="AJJ809"/>
      <c r="AJK809"/>
      <c r="AJL809"/>
      <c r="AJM809"/>
      <c r="AJN809"/>
      <c r="AJO809"/>
      <c r="AJP809"/>
      <c r="AJQ809"/>
      <c r="AJR809"/>
      <c r="AJS809"/>
      <c r="AJT809"/>
      <c r="AJU809"/>
      <c r="AJV809"/>
      <c r="AJW809"/>
      <c r="AJX809"/>
      <c r="AJY809"/>
      <c r="AJZ809"/>
      <c r="AKA809"/>
      <c r="AKB809"/>
      <c r="AKC809"/>
      <c r="AKD809"/>
      <c r="AKE809"/>
      <c r="AKF809"/>
      <c r="AKG809"/>
      <c r="AKH809"/>
      <c r="AKI809"/>
      <c r="AKJ809"/>
      <c r="AKK809"/>
      <c r="AKL809"/>
      <c r="AKM809"/>
      <c r="AKN809"/>
      <c r="AKO809"/>
      <c r="AKP809"/>
      <c r="AKQ809"/>
      <c r="AKR809"/>
      <c r="AKS809"/>
      <c r="AKT809"/>
      <c r="AKU809"/>
      <c r="AKV809"/>
      <c r="AKW809"/>
      <c r="AKX809"/>
      <c r="AKY809"/>
      <c r="AKZ809"/>
      <c r="ALA809"/>
      <c r="ALB809"/>
      <c r="ALC809"/>
      <c r="ALD809"/>
      <c r="ALE809"/>
      <c r="ALF809"/>
      <c r="ALG809"/>
      <c r="ALH809"/>
      <c r="ALI809"/>
      <c r="ALJ809"/>
      <c r="ALK809"/>
      <c r="ALL809"/>
      <c r="ALM809"/>
      <c r="ALN809"/>
      <c r="ALO809"/>
      <c r="ALP809"/>
      <c r="ALQ809"/>
      <c r="ALR809"/>
      <c r="ALS809"/>
      <c r="ALT809"/>
      <c r="ALU809"/>
      <c r="ALV809"/>
      <c r="ALW809"/>
      <c r="ALX809"/>
      <c r="ALY809"/>
      <c r="ALZ809"/>
      <c r="AMA809"/>
      <c r="AMB809"/>
      <c r="AMC809"/>
      <c r="AMD809"/>
      <c r="AME809"/>
      <c r="AMF809"/>
      <c r="AMG809"/>
      <c r="AMH809"/>
      <c r="AMI809"/>
      <c r="AMJ809"/>
    </row>
    <row r="810" spans="1:1024" ht="20" customHeight="1" x14ac:dyDescent="0.2">
      <c r="A810"/>
      <c r="B810"/>
      <c r="C810"/>
      <c r="D810"/>
      <c r="E810" s="2"/>
      <c r="F810" s="2"/>
      <c r="G810" s="271"/>
      <c r="H810" s="24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c r="IW810"/>
      <c r="IX810"/>
      <c r="IY810"/>
      <c r="IZ810"/>
      <c r="JA810"/>
      <c r="JB810"/>
      <c r="JC810"/>
      <c r="JD810"/>
      <c r="JE810"/>
      <c r="JF810"/>
      <c r="JG810"/>
      <c r="JH810"/>
      <c r="JI810"/>
      <c r="JJ810"/>
      <c r="JK810"/>
      <c r="JL810"/>
      <c r="JM810"/>
      <c r="JN810"/>
      <c r="JO810"/>
      <c r="JP810"/>
      <c r="JQ810"/>
      <c r="JR810"/>
      <c r="JS810"/>
      <c r="JT810"/>
      <c r="JU810"/>
      <c r="JV810"/>
      <c r="JW810"/>
      <c r="JX810"/>
      <c r="JY810"/>
      <c r="JZ810"/>
      <c r="KA810"/>
      <c r="KB810"/>
      <c r="KC810"/>
      <c r="KD810"/>
      <c r="KE810"/>
      <c r="KF810"/>
      <c r="KG810"/>
      <c r="KH810"/>
      <c r="KI810"/>
      <c r="KJ810"/>
      <c r="KK810"/>
      <c r="KL810"/>
      <c r="KM810"/>
      <c r="KN810"/>
      <c r="KO810"/>
      <c r="KP810"/>
      <c r="KQ810"/>
      <c r="KR810"/>
      <c r="KS810"/>
      <c r="KT810"/>
      <c r="KU810"/>
      <c r="KV810"/>
      <c r="KW810"/>
      <c r="KX810"/>
      <c r="KY810"/>
      <c r="KZ810"/>
      <c r="LA810"/>
      <c r="LB810"/>
      <c r="LC810"/>
      <c r="LD810"/>
      <c r="LE810"/>
      <c r="LF810"/>
      <c r="LG810"/>
      <c r="LH810"/>
      <c r="LI810"/>
      <c r="LJ810"/>
      <c r="LK810"/>
      <c r="LL810"/>
      <c r="LM810"/>
      <c r="LN810"/>
      <c r="LO810"/>
      <c r="LP810"/>
      <c r="LQ810"/>
      <c r="LR810"/>
      <c r="LS810"/>
      <c r="LT810"/>
      <c r="LU810"/>
      <c r="LV810"/>
      <c r="LW810"/>
      <c r="LX810"/>
      <c r="LY810"/>
      <c r="LZ810"/>
      <c r="MA810"/>
      <c r="MB810"/>
      <c r="MC810"/>
      <c r="MD810"/>
      <c r="ME810"/>
      <c r="MF810"/>
      <c r="MG810"/>
      <c r="MH810"/>
      <c r="MI810"/>
      <c r="MJ810"/>
      <c r="MK810"/>
      <c r="ML810"/>
      <c r="MM810"/>
      <c r="MN810"/>
      <c r="MO810"/>
      <c r="MP810"/>
      <c r="MQ810"/>
      <c r="MR810"/>
      <c r="MS810"/>
      <c r="MT810"/>
      <c r="MU810"/>
      <c r="MV810"/>
      <c r="MW810"/>
      <c r="MX810"/>
      <c r="MY810"/>
      <c r="MZ810"/>
      <c r="NA810"/>
      <c r="NB810"/>
      <c r="NC810"/>
      <c r="ND810"/>
      <c r="NE810"/>
      <c r="NF810"/>
      <c r="NG810"/>
      <c r="NH810"/>
      <c r="NI810"/>
      <c r="NJ810"/>
      <c r="NK810"/>
      <c r="NL810"/>
      <c r="NM810"/>
      <c r="NN810"/>
      <c r="NO810"/>
      <c r="NP810"/>
      <c r="NQ810"/>
      <c r="NR810"/>
      <c r="NS810"/>
      <c r="NT810"/>
      <c r="NU810"/>
      <c r="NV810"/>
      <c r="NW810"/>
      <c r="NX810"/>
      <c r="NY810"/>
      <c r="NZ810"/>
      <c r="OA810"/>
      <c r="OB810"/>
      <c r="OC810"/>
      <c r="OD810"/>
      <c r="OE810"/>
      <c r="OF810"/>
      <c r="OG810"/>
      <c r="OH810"/>
      <c r="OI810"/>
      <c r="OJ810"/>
      <c r="OK810"/>
      <c r="OL810"/>
      <c r="OM810"/>
      <c r="ON810"/>
      <c r="OO810"/>
      <c r="OP810"/>
      <c r="OQ810"/>
      <c r="OR810"/>
      <c r="OS810"/>
      <c r="OT810"/>
      <c r="OU810"/>
      <c r="OV810"/>
      <c r="OW810"/>
      <c r="OX810"/>
      <c r="OY810"/>
      <c r="OZ810"/>
      <c r="PA810"/>
      <c r="PB810"/>
      <c r="PC810"/>
      <c r="PD810"/>
      <c r="PE810"/>
      <c r="PF810"/>
      <c r="PG810"/>
      <c r="PH810"/>
      <c r="PI810"/>
      <c r="PJ810"/>
      <c r="PK810"/>
      <c r="PL810"/>
      <c r="PM810"/>
      <c r="PN810"/>
      <c r="PO810"/>
      <c r="PP810"/>
      <c r="PQ810"/>
      <c r="PR810"/>
      <c r="PS810"/>
      <c r="PT810"/>
      <c r="PU810"/>
      <c r="PV810"/>
      <c r="PW810"/>
      <c r="PX810"/>
      <c r="PY810"/>
      <c r="PZ810"/>
      <c r="QA810"/>
      <c r="QB810"/>
      <c r="QC810"/>
      <c r="QD810"/>
      <c r="QE810"/>
      <c r="QF810"/>
      <c r="QG810"/>
      <c r="QH810"/>
      <c r="QI810"/>
      <c r="QJ810"/>
      <c r="QK810"/>
      <c r="QL810"/>
      <c r="QM810"/>
      <c r="QN810"/>
      <c r="QO810"/>
      <c r="QP810"/>
      <c r="QQ810"/>
      <c r="QR810"/>
      <c r="QS810"/>
      <c r="QT810"/>
      <c r="QU810"/>
      <c r="QV810"/>
      <c r="QW810"/>
      <c r="QX810"/>
      <c r="QY810"/>
      <c r="QZ810"/>
      <c r="RA810"/>
      <c r="RB810"/>
      <c r="RC810"/>
      <c r="RD810"/>
      <c r="RE810"/>
      <c r="RF810"/>
      <c r="RG810"/>
      <c r="RH810"/>
      <c r="RI810"/>
      <c r="RJ810"/>
      <c r="RK810"/>
      <c r="RL810"/>
      <c r="RM810"/>
      <c r="RN810"/>
      <c r="RO810"/>
      <c r="RP810"/>
      <c r="RQ810"/>
      <c r="RR810"/>
      <c r="RS810"/>
      <c r="RT810"/>
      <c r="RU810"/>
      <c r="RV810"/>
      <c r="RW810"/>
      <c r="RX810"/>
      <c r="RY810"/>
      <c r="RZ810"/>
      <c r="SA810"/>
      <c r="SB810"/>
      <c r="SC810"/>
      <c r="SD810"/>
      <c r="SE810"/>
      <c r="SF810"/>
      <c r="SG810"/>
      <c r="SH810"/>
      <c r="SI810"/>
      <c r="SJ810"/>
      <c r="SK810"/>
      <c r="SL810"/>
      <c r="SM810"/>
      <c r="SN810"/>
      <c r="SO810"/>
      <c r="SP810"/>
      <c r="SQ810"/>
      <c r="SR810"/>
      <c r="SS810"/>
      <c r="ST810"/>
      <c r="SU810"/>
      <c r="SV810"/>
      <c r="SW810"/>
      <c r="SX810"/>
      <c r="SY810"/>
      <c r="SZ810"/>
      <c r="TA810"/>
      <c r="TB810"/>
      <c r="TC810"/>
      <c r="TD810"/>
      <c r="TE810"/>
      <c r="TF810"/>
      <c r="TG810"/>
      <c r="TH810"/>
      <c r="TI810"/>
      <c r="TJ810"/>
      <c r="TK810"/>
      <c r="TL810"/>
      <c r="TM810"/>
      <c r="TN810"/>
      <c r="TO810"/>
      <c r="TP810"/>
      <c r="TQ810"/>
      <c r="TR810"/>
      <c r="TS810"/>
      <c r="TT810"/>
      <c r="TU810"/>
      <c r="TV810"/>
      <c r="TW810"/>
      <c r="TX810"/>
      <c r="TY810"/>
      <c r="TZ810"/>
      <c r="UA810"/>
      <c r="UB810"/>
      <c r="UC810"/>
      <c r="UD810"/>
      <c r="UE810"/>
      <c r="UF810"/>
      <c r="UG810"/>
      <c r="UH810"/>
      <c r="UI810"/>
      <c r="UJ810"/>
      <c r="UK810"/>
      <c r="UL810"/>
      <c r="UM810"/>
      <c r="UN810"/>
      <c r="UO810"/>
      <c r="UP810"/>
      <c r="UQ810"/>
      <c r="UR810"/>
      <c r="US810"/>
      <c r="UT810"/>
      <c r="UU810"/>
      <c r="UV810"/>
      <c r="UW810"/>
      <c r="UX810"/>
      <c r="UY810"/>
      <c r="UZ810"/>
      <c r="VA810"/>
      <c r="VB810"/>
      <c r="VC810"/>
      <c r="VD810"/>
      <c r="VE810"/>
      <c r="VF810"/>
      <c r="VG810"/>
      <c r="VH810"/>
      <c r="VI810"/>
      <c r="VJ810"/>
      <c r="VK810"/>
      <c r="VL810"/>
      <c r="VM810"/>
      <c r="VN810"/>
      <c r="VO810"/>
      <c r="VP810"/>
      <c r="VQ810"/>
      <c r="VR810"/>
      <c r="VS810"/>
      <c r="VT810"/>
      <c r="VU810"/>
      <c r="VV810"/>
      <c r="VW810"/>
      <c r="VX810"/>
      <c r="VY810"/>
      <c r="VZ810"/>
      <c r="WA810"/>
      <c r="WB810"/>
      <c r="WC810"/>
      <c r="WD810"/>
      <c r="WE810"/>
      <c r="WF810"/>
      <c r="WG810"/>
      <c r="WH810"/>
      <c r="WI810"/>
      <c r="WJ810"/>
      <c r="WK810"/>
      <c r="WL810"/>
      <c r="WM810"/>
      <c r="WN810"/>
      <c r="WO810"/>
      <c r="WP810"/>
      <c r="WQ810"/>
      <c r="WR810"/>
      <c r="WS810"/>
      <c r="WT810"/>
      <c r="WU810"/>
      <c r="WV810"/>
      <c r="WW810"/>
      <c r="WX810"/>
      <c r="WY810"/>
      <c r="WZ810"/>
      <c r="XA810"/>
      <c r="XB810"/>
      <c r="XC810"/>
      <c r="XD810"/>
      <c r="XE810"/>
      <c r="XF810"/>
      <c r="XG810"/>
      <c r="XH810"/>
      <c r="XI810"/>
      <c r="XJ810"/>
      <c r="XK810"/>
      <c r="XL810"/>
      <c r="XM810"/>
      <c r="XN810"/>
      <c r="XO810"/>
      <c r="XP810"/>
      <c r="XQ810"/>
      <c r="XR810"/>
      <c r="XS810"/>
      <c r="XT810"/>
      <c r="XU810"/>
      <c r="XV810"/>
      <c r="XW810"/>
      <c r="XX810"/>
      <c r="XY810"/>
      <c r="XZ810"/>
      <c r="YA810"/>
      <c r="YB810"/>
      <c r="YC810"/>
      <c r="YD810"/>
      <c r="YE810"/>
      <c r="YF810"/>
      <c r="YG810"/>
      <c r="YH810"/>
      <c r="YI810"/>
      <c r="YJ810"/>
      <c r="YK810"/>
      <c r="YL810"/>
      <c r="YM810"/>
      <c r="YN810"/>
      <c r="YO810"/>
      <c r="YP810"/>
      <c r="YQ810"/>
      <c r="YR810"/>
      <c r="YS810"/>
      <c r="YT810"/>
      <c r="YU810"/>
      <c r="YV810"/>
      <c r="YW810"/>
      <c r="YX810"/>
      <c r="YY810"/>
      <c r="YZ810"/>
      <c r="ZA810"/>
      <c r="ZB810"/>
      <c r="ZC810"/>
      <c r="ZD810"/>
      <c r="ZE810"/>
      <c r="ZF810"/>
      <c r="ZG810"/>
      <c r="ZH810"/>
      <c r="ZI810"/>
      <c r="ZJ810"/>
      <c r="ZK810"/>
      <c r="ZL810"/>
      <c r="ZM810"/>
      <c r="ZN810"/>
      <c r="ZO810"/>
      <c r="ZP810"/>
      <c r="ZQ810"/>
      <c r="ZR810"/>
      <c r="ZS810"/>
      <c r="ZT810"/>
      <c r="ZU810"/>
      <c r="ZV810"/>
      <c r="ZW810"/>
      <c r="ZX810"/>
      <c r="ZY810"/>
      <c r="ZZ810"/>
      <c r="AAA810"/>
      <c r="AAB810"/>
      <c r="AAC810"/>
      <c r="AAD810"/>
      <c r="AAE810"/>
      <c r="AAF810"/>
      <c r="AAG810"/>
      <c r="AAH810"/>
      <c r="AAI810"/>
      <c r="AAJ810"/>
      <c r="AAK810"/>
      <c r="AAL810"/>
      <c r="AAM810"/>
      <c r="AAN810"/>
      <c r="AAO810"/>
      <c r="AAP810"/>
      <c r="AAQ810"/>
      <c r="AAR810"/>
      <c r="AAS810"/>
      <c r="AAT810"/>
      <c r="AAU810"/>
      <c r="AAV810"/>
      <c r="AAW810"/>
      <c r="AAX810"/>
      <c r="AAY810"/>
      <c r="AAZ810"/>
      <c r="ABA810"/>
      <c r="ABB810"/>
      <c r="ABC810"/>
      <c r="ABD810"/>
      <c r="ABE810"/>
      <c r="ABF810"/>
      <c r="ABG810"/>
      <c r="ABH810"/>
      <c r="ABI810"/>
      <c r="ABJ810"/>
      <c r="ABK810"/>
      <c r="ABL810"/>
      <c r="ABM810"/>
      <c r="ABN810"/>
      <c r="ABO810"/>
      <c r="ABP810"/>
      <c r="ABQ810"/>
      <c r="ABR810"/>
      <c r="ABS810"/>
      <c r="ABT810"/>
      <c r="ABU810"/>
      <c r="ABV810"/>
      <c r="ABW810"/>
      <c r="ABX810"/>
      <c r="ABY810"/>
      <c r="ABZ810"/>
      <c r="ACA810"/>
      <c r="ACB810"/>
      <c r="ACC810"/>
      <c r="ACD810"/>
      <c r="ACE810"/>
      <c r="ACF810"/>
      <c r="ACG810"/>
      <c r="ACH810"/>
      <c r="ACI810"/>
      <c r="ACJ810"/>
      <c r="ACK810"/>
      <c r="ACL810"/>
      <c r="ACM810"/>
      <c r="ACN810"/>
      <c r="ACO810"/>
      <c r="ACP810"/>
      <c r="ACQ810"/>
      <c r="ACR810"/>
      <c r="ACS810"/>
      <c r="ACT810"/>
      <c r="ACU810"/>
      <c r="ACV810"/>
      <c r="ACW810"/>
      <c r="ACX810"/>
      <c r="ACY810"/>
      <c r="ACZ810"/>
      <c r="ADA810"/>
      <c r="ADB810"/>
      <c r="ADC810"/>
      <c r="ADD810"/>
      <c r="ADE810"/>
      <c r="ADF810"/>
      <c r="ADG810"/>
      <c r="ADH810"/>
      <c r="ADI810"/>
      <c r="ADJ810"/>
      <c r="ADK810"/>
      <c r="ADL810"/>
      <c r="ADM810"/>
      <c r="ADN810"/>
      <c r="ADO810"/>
      <c r="ADP810"/>
      <c r="ADQ810"/>
      <c r="ADR810"/>
      <c r="ADS810"/>
      <c r="ADT810"/>
      <c r="ADU810"/>
      <c r="ADV810"/>
      <c r="ADW810"/>
      <c r="ADX810"/>
      <c r="ADY810"/>
      <c r="ADZ810"/>
      <c r="AEA810"/>
      <c r="AEB810"/>
      <c r="AEC810"/>
      <c r="AED810"/>
      <c r="AEE810"/>
      <c r="AEF810"/>
      <c r="AEG810"/>
      <c r="AEH810"/>
      <c r="AEI810"/>
      <c r="AEJ810"/>
      <c r="AEK810"/>
      <c r="AEL810"/>
      <c r="AEM810"/>
      <c r="AEN810"/>
      <c r="AEO810"/>
      <c r="AEP810"/>
      <c r="AEQ810"/>
      <c r="AER810"/>
      <c r="AES810"/>
      <c r="AET810"/>
      <c r="AEU810"/>
      <c r="AEV810"/>
      <c r="AEW810"/>
      <c r="AEX810"/>
      <c r="AEY810"/>
      <c r="AEZ810"/>
      <c r="AFA810"/>
      <c r="AFB810"/>
      <c r="AFC810"/>
      <c r="AFD810"/>
      <c r="AFE810"/>
      <c r="AFF810"/>
      <c r="AFG810"/>
      <c r="AFH810"/>
      <c r="AFI810"/>
      <c r="AFJ810"/>
      <c r="AFK810"/>
      <c r="AFL810"/>
      <c r="AFM810"/>
      <c r="AFN810"/>
      <c r="AFO810"/>
      <c r="AFP810"/>
      <c r="AFQ810"/>
      <c r="AFR810"/>
      <c r="AFS810"/>
      <c r="AFT810"/>
      <c r="AFU810"/>
      <c r="AFV810"/>
      <c r="AFW810"/>
      <c r="AFX810"/>
      <c r="AFY810"/>
      <c r="AFZ810"/>
      <c r="AGA810"/>
      <c r="AGB810"/>
      <c r="AGC810"/>
      <c r="AGD810"/>
      <c r="AGE810"/>
      <c r="AGF810"/>
      <c r="AGG810"/>
      <c r="AGH810"/>
      <c r="AGI810"/>
      <c r="AGJ810"/>
      <c r="AGK810"/>
      <c r="AGL810"/>
      <c r="AGM810"/>
      <c r="AGN810"/>
      <c r="AGO810"/>
      <c r="AGP810"/>
      <c r="AGQ810"/>
      <c r="AGR810"/>
      <c r="AGS810"/>
      <c r="AGT810"/>
      <c r="AGU810"/>
      <c r="AGV810"/>
      <c r="AGW810"/>
      <c r="AGX810"/>
      <c r="AGY810"/>
      <c r="AGZ810"/>
      <c r="AHA810"/>
      <c r="AHB810"/>
      <c r="AHC810"/>
      <c r="AHD810"/>
      <c r="AHE810"/>
      <c r="AHF810"/>
      <c r="AHG810"/>
      <c r="AHH810"/>
      <c r="AHI810"/>
      <c r="AHJ810"/>
      <c r="AHK810"/>
      <c r="AHL810"/>
      <c r="AHM810"/>
      <c r="AHN810"/>
      <c r="AHO810"/>
      <c r="AHP810"/>
      <c r="AHQ810"/>
      <c r="AHR810"/>
      <c r="AHS810"/>
      <c r="AHT810"/>
      <c r="AHU810"/>
      <c r="AHV810"/>
      <c r="AHW810"/>
      <c r="AHX810"/>
      <c r="AHY810"/>
      <c r="AHZ810"/>
      <c r="AIA810"/>
      <c r="AIB810"/>
      <c r="AIC810"/>
      <c r="AID810"/>
      <c r="AIE810"/>
      <c r="AIF810"/>
      <c r="AIG810"/>
      <c r="AIH810"/>
      <c r="AII810"/>
      <c r="AIJ810"/>
      <c r="AIK810"/>
      <c r="AIL810"/>
      <c r="AIM810"/>
      <c r="AIN810"/>
      <c r="AIO810"/>
      <c r="AIP810"/>
      <c r="AIQ810"/>
      <c r="AIR810"/>
      <c r="AIS810"/>
      <c r="AIT810"/>
      <c r="AIU810"/>
      <c r="AIV810"/>
      <c r="AIW810"/>
      <c r="AIX810"/>
      <c r="AIY810"/>
      <c r="AIZ810"/>
      <c r="AJA810"/>
      <c r="AJB810"/>
      <c r="AJC810"/>
      <c r="AJD810"/>
      <c r="AJE810"/>
      <c r="AJF810"/>
      <c r="AJG810"/>
      <c r="AJH810"/>
      <c r="AJI810"/>
      <c r="AJJ810"/>
      <c r="AJK810"/>
      <c r="AJL810"/>
      <c r="AJM810"/>
      <c r="AJN810"/>
      <c r="AJO810"/>
      <c r="AJP810"/>
      <c r="AJQ810"/>
      <c r="AJR810"/>
      <c r="AJS810"/>
      <c r="AJT810"/>
      <c r="AJU810"/>
      <c r="AJV810"/>
      <c r="AJW810"/>
      <c r="AJX810"/>
      <c r="AJY810"/>
      <c r="AJZ810"/>
      <c r="AKA810"/>
      <c r="AKB810"/>
      <c r="AKC810"/>
      <c r="AKD810"/>
      <c r="AKE810"/>
      <c r="AKF810"/>
      <c r="AKG810"/>
      <c r="AKH810"/>
      <c r="AKI810"/>
      <c r="AKJ810"/>
      <c r="AKK810"/>
      <c r="AKL810"/>
      <c r="AKM810"/>
      <c r="AKN810"/>
      <c r="AKO810"/>
      <c r="AKP810"/>
      <c r="AKQ810"/>
      <c r="AKR810"/>
      <c r="AKS810"/>
      <c r="AKT810"/>
      <c r="AKU810"/>
      <c r="AKV810"/>
      <c r="AKW810"/>
      <c r="AKX810"/>
      <c r="AKY810"/>
      <c r="AKZ810"/>
      <c r="ALA810"/>
      <c r="ALB810"/>
      <c r="ALC810"/>
      <c r="ALD810"/>
      <c r="ALE810"/>
      <c r="ALF810"/>
      <c r="ALG810"/>
      <c r="ALH810"/>
      <c r="ALI810"/>
      <c r="ALJ810"/>
      <c r="ALK810"/>
      <c r="ALL810"/>
      <c r="ALM810"/>
      <c r="ALN810"/>
      <c r="ALO810"/>
      <c r="ALP810"/>
      <c r="ALQ810"/>
      <c r="ALR810"/>
      <c r="ALS810"/>
      <c r="ALT810"/>
      <c r="ALU810"/>
      <c r="ALV810"/>
      <c r="ALW810"/>
      <c r="ALX810"/>
      <c r="ALY810"/>
      <c r="ALZ810"/>
      <c r="AMA810"/>
      <c r="AMB810"/>
      <c r="AMC810"/>
      <c r="AMD810"/>
      <c r="AME810"/>
      <c r="AMF810"/>
      <c r="AMG810"/>
      <c r="AMH810"/>
      <c r="AMI810"/>
      <c r="AMJ810"/>
    </row>
    <row r="811" spans="1:1024" ht="20" customHeight="1" x14ac:dyDescent="0.2">
      <c r="A811"/>
      <c r="B811"/>
      <c r="C811"/>
      <c r="D811"/>
      <c r="E811" s="2"/>
      <c r="F811" s="2"/>
      <c r="G811" s="271"/>
      <c r="H811" s="240"/>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c r="IW811"/>
      <c r="IX811"/>
      <c r="IY811"/>
      <c r="IZ811"/>
      <c r="JA811"/>
      <c r="JB811"/>
      <c r="JC811"/>
      <c r="JD811"/>
      <c r="JE811"/>
      <c r="JF811"/>
      <c r="JG811"/>
      <c r="JH811"/>
      <c r="JI811"/>
      <c r="JJ811"/>
      <c r="JK811"/>
      <c r="JL811"/>
      <c r="JM811"/>
      <c r="JN811"/>
      <c r="JO811"/>
      <c r="JP811"/>
      <c r="JQ811"/>
      <c r="JR811"/>
      <c r="JS811"/>
      <c r="JT811"/>
      <c r="JU811"/>
      <c r="JV811"/>
      <c r="JW811"/>
      <c r="JX811"/>
      <c r="JY811"/>
      <c r="JZ811"/>
      <c r="KA811"/>
      <c r="KB811"/>
      <c r="KC811"/>
      <c r="KD811"/>
      <c r="KE811"/>
      <c r="KF811"/>
      <c r="KG811"/>
      <c r="KH811"/>
      <c r="KI811"/>
      <c r="KJ811"/>
      <c r="KK811"/>
      <c r="KL811"/>
      <c r="KM811"/>
      <c r="KN811"/>
      <c r="KO811"/>
      <c r="KP811"/>
      <c r="KQ811"/>
      <c r="KR811"/>
      <c r="KS811"/>
      <c r="KT811"/>
      <c r="KU811"/>
      <c r="KV811"/>
      <c r="KW811"/>
      <c r="KX811"/>
      <c r="KY811"/>
      <c r="KZ811"/>
      <c r="LA811"/>
      <c r="LB811"/>
      <c r="LC811"/>
      <c r="LD811"/>
      <c r="LE811"/>
      <c r="LF811"/>
      <c r="LG811"/>
      <c r="LH811"/>
      <c r="LI811"/>
      <c r="LJ811"/>
      <c r="LK811"/>
      <c r="LL811"/>
      <c r="LM811"/>
      <c r="LN811"/>
      <c r="LO811"/>
      <c r="LP811"/>
      <c r="LQ811"/>
      <c r="LR811"/>
      <c r="LS811"/>
      <c r="LT811"/>
      <c r="LU811"/>
      <c r="LV811"/>
      <c r="LW811"/>
      <c r="LX811"/>
      <c r="LY811"/>
      <c r="LZ811"/>
      <c r="MA811"/>
      <c r="MB811"/>
      <c r="MC811"/>
      <c r="MD811"/>
      <c r="ME811"/>
      <c r="MF811"/>
      <c r="MG811"/>
      <c r="MH811"/>
      <c r="MI811"/>
      <c r="MJ811"/>
      <c r="MK811"/>
      <c r="ML811"/>
      <c r="MM811"/>
      <c r="MN811"/>
      <c r="MO811"/>
      <c r="MP811"/>
      <c r="MQ811"/>
      <c r="MR811"/>
      <c r="MS811"/>
      <c r="MT811"/>
      <c r="MU811"/>
      <c r="MV811"/>
      <c r="MW811"/>
      <c r="MX811"/>
      <c r="MY811"/>
      <c r="MZ811"/>
      <c r="NA811"/>
      <c r="NB811"/>
      <c r="NC811"/>
      <c r="ND811"/>
      <c r="NE811"/>
      <c r="NF811"/>
      <c r="NG811"/>
      <c r="NH811"/>
      <c r="NI811"/>
      <c r="NJ811"/>
      <c r="NK811"/>
      <c r="NL811"/>
      <c r="NM811"/>
      <c r="NN811"/>
      <c r="NO811"/>
      <c r="NP811"/>
      <c r="NQ811"/>
      <c r="NR811"/>
      <c r="NS811"/>
      <c r="NT811"/>
      <c r="NU811"/>
      <c r="NV811"/>
      <c r="NW811"/>
      <c r="NX811"/>
      <c r="NY811"/>
      <c r="NZ811"/>
      <c r="OA811"/>
      <c r="OB811"/>
      <c r="OC811"/>
      <c r="OD811"/>
      <c r="OE811"/>
      <c r="OF811"/>
      <c r="OG811"/>
      <c r="OH811"/>
      <c r="OI811"/>
      <c r="OJ811"/>
      <c r="OK811"/>
      <c r="OL811"/>
      <c r="OM811"/>
      <c r="ON811"/>
      <c r="OO811"/>
      <c r="OP811"/>
      <c r="OQ811"/>
      <c r="OR811"/>
      <c r="OS811"/>
      <c r="OT811"/>
      <c r="OU811"/>
      <c r="OV811"/>
      <c r="OW811"/>
      <c r="OX811"/>
      <c r="OY811"/>
      <c r="OZ811"/>
      <c r="PA811"/>
      <c r="PB811"/>
      <c r="PC811"/>
      <c r="PD811"/>
      <c r="PE811"/>
      <c r="PF811"/>
      <c r="PG811"/>
      <c r="PH811"/>
      <c r="PI811"/>
      <c r="PJ811"/>
      <c r="PK811"/>
      <c r="PL811"/>
      <c r="PM811"/>
      <c r="PN811"/>
      <c r="PO811"/>
      <c r="PP811"/>
      <c r="PQ811"/>
      <c r="PR811"/>
      <c r="PS811"/>
      <c r="PT811"/>
      <c r="PU811"/>
      <c r="PV811"/>
      <c r="PW811"/>
      <c r="PX811"/>
      <c r="PY811"/>
      <c r="PZ811"/>
      <c r="QA811"/>
      <c r="QB811"/>
      <c r="QC811"/>
      <c r="QD811"/>
      <c r="QE811"/>
      <c r="QF811"/>
      <c r="QG811"/>
      <c r="QH811"/>
      <c r="QI811"/>
      <c r="QJ811"/>
      <c r="QK811"/>
      <c r="QL811"/>
      <c r="QM811"/>
      <c r="QN811"/>
      <c r="QO811"/>
      <c r="QP811"/>
      <c r="QQ811"/>
      <c r="QR811"/>
      <c r="QS811"/>
      <c r="QT811"/>
      <c r="QU811"/>
      <c r="QV811"/>
      <c r="QW811"/>
      <c r="QX811"/>
      <c r="QY811"/>
      <c r="QZ811"/>
      <c r="RA811"/>
      <c r="RB811"/>
      <c r="RC811"/>
      <c r="RD811"/>
      <c r="RE811"/>
      <c r="RF811"/>
      <c r="RG811"/>
      <c r="RH811"/>
      <c r="RI811"/>
      <c r="RJ811"/>
      <c r="RK811"/>
      <c r="RL811"/>
      <c r="RM811"/>
      <c r="RN811"/>
      <c r="RO811"/>
      <c r="RP811"/>
      <c r="RQ811"/>
      <c r="RR811"/>
      <c r="RS811"/>
      <c r="RT811"/>
      <c r="RU811"/>
      <c r="RV811"/>
      <c r="RW811"/>
      <c r="RX811"/>
      <c r="RY811"/>
      <c r="RZ811"/>
      <c r="SA811"/>
      <c r="SB811"/>
      <c r="SC811"/>
      <c r="SD811"/>
      <c r="SE811"/>
      <c r="SF811"/>
      <c r="SG811"/>
      <c r="SH811"/>
      <c r="SI811"/>
      <c r="SJ811"/>
      <c r="SK811"/>
      <c r="SL811"/>
      <c r="SM811"/>
      <c r="SN811"/>
      <c r="SO811"/>
      <c r="SP811"/>
      <c r="SQ811"/>
      <c r="SR811"/>
      <c r="SS811"/>
      <c r="ST811"/>
      <c r="SU811"/>
      <c r="SV811"/>
      <c r="SW811"/>
      <c r="SX811"/>
      <c r="SY811"/>
      <c r="SZ811"/>
      <c r="TA811"/>
      <c r="TB811"/>
      <c r="TC811"/>
      <c r="TD811"/>
      <c r="TE811"/>
      <c r="TF811"/>
      <c r="TG811"/>
      <c r="TH811"/>
      <c r="TI811"/>
      <c r="TJ811"/>
      <c r="TK811"/>
      <c r="TL811"/>
      <c r="TM811"/>
      <c r="TN811"/>
      <c r="TO811"/>
      <c r="TP811"/>
      <c r="TQ811"/>
      <c r="TR811"/>
      <c r="TS811"/>
      <c r="TT811"/>
      <c r="TU811"/>
      <c r="TV811"/>
      <c r="TW811"/>
      <c r="TX811"/>
      <c r="TY811"/>
      <c r="TZ811"/>
      <c r="UA811"/>
      <c r="UB811"/>
      <c r="UC811"/>
      <c r="UD811"/>
      <c r="UE811"/>
      <c r="UF811"/>
      <c r="UG811"/>
      <c r="UH811"/>
      <c r="UI811"/>
      <c r="UJ811"/>
      <c r="UK811"/>
      <c r="UL811"/>
      <c r="UM811"/>
      <c r="UN811"/>
      <c r="UO811"/>
      <c r="UP811"/>
      <c r="UQ811"/>
      <c r="UR811"/>
      <c r="US811"/>
      <c r="UT811"/>
      <c r="UU811"/>
      <c r="UV811"/>
      <c r="UW811"/>
      <c r="UX811"/>
      <c r="UY811"/>
      <c r="UZ811"/>
      <c r="VA811"/>
      <c r="VB811"/>
      <c r="VC811"/>
      <c r="VD811"/>
      <c r="VE811"/>
      <c r="VF811"/>
      <c r="VG811"/>
      <c r="VH811"/>
      <c r="VI811"/>
      <c r="VJ811"/>
      <c r="VK811"/>
      <c r="VL811"/>
      <c r="VM811"/>
      <c r="VN811"/>
      <c r="VO811"/>
      <c r="VP811"/>
      <c r="VQ811"/>
      <c r="VR811"/>
      <c r="VS811"/>
      <c r="VT811"/>
      <c r="VU811"/>
      <c r="VV811"/>
      <c r="VW811"/>
      <c r="VX811"/>
      <c r="VY811"/>
      <c r="VZ811"/>
      <c r="WA811"/>
      <c r="WB811"/>
      <c r="WC811"/>
      <c r="WD811"/>
      <c r="WE811"/>
      <c r="WF811"/>
      <c r="WG811"/>
      <c r="WH811"/>
      <c r="WI811"/>
      <c r="WJ811"/>
      <c r="WK811"/>
      <c r="WL811"/>
      <c r="WM811"/>
      <c r="WN811"/>
      <c r="WO811"/>
      <c r="WP811"/>
      <c r="WQ811"/>
      <c r="WR811"/>
      <c r="WS811"/>
      <c r="WT811"/>
      <c r="WU811"/>
      <c r="WV811"/>
      <c r="WW811"/>
      <c r="WX811"/>
      <c r="WY811"/>
      <c r="WZ811"/>
      <c r="XA811"/>
      <c r="XB811"/>
      <c r="XC811"/>
      <c r="XD811"/>
      <c r="XE811"/>
      <c r="XF811"/>
      <c r="XG811"/>
      <c r="XH811"/>
      <c r="XI811"/>
      <c r="XJ811"/>
      <c r="XK811"/>
      <c r="XL811"/>
      <c r="XM811"/>
      <c r="XN811"/>
      <c r="XO811"/>
      <c r="XP811"/>
      <c r="XQ811"/>
      <c r="XR811"/>
      <c r="XS811"/>
      <c r="XT811"/>
      <c r="XU811"/>
      <c r="XV811"/>
      <c r="XW811"/>
      <c r="XX811"/>
      <c r="XY811"/>
      <c r="XZ811"/>
      <c r="YA811"/>
      <c r="YB811"/>
      <c r="YC811"/>
      <c r="YD811"/>
      <c r="YE811"/>
      <c r="YF811"/>
      <c r="YG811"/>
      <c r="YH811"/>
      <c r="YI811"/>
      <c r="YJ811"/>
      <c r="YK811"/>
      <c r="YL811"/>
      <c r="YM811"/>
      <c r="YN811"/>
      <c r="YO811"/>
      <c r="YP811"/>
      <c r="YQ811"/>
      <c r="YR811"/>
      <c r="YS811"/>
      <c r="YT811"/>
      <c r="YU811"/>
      <c r="YV811"/>
      <c r="YW811"/>
      <c r="YX811"/>
      <c r="YY811"/>
      <c r="YZ811"/>
      <c r="ZA811"/>
      <c r="ZB811"/>
      <c r="ZC811"/>
      <c r="ZD811"/>
      <c r="ZE811"/>
      <c r="ZF811"/>
      <c r="ZG811"/>
      <c r="ZH811"/>
      <c r="ZI811"/>
      <c r="ZJ811"/>
      <c r="ZK811"/>
      <c r="ZL811"/>
      <c r="ZM811"/>
      <c r="ZN811"/>
      <c r="ZO811"/>
      <c r="ZP811"/>
      <c r="ZQ811"/>
      <c r="ZR811"/>
      <c r="ZS811"/>
      <c r="ZT811"/>
      <c r="ZU811"/>
      <c r="ZV811"/>
      <c r="ZW811"/>
      <c r="ZX811"/>
      <c r="ZY811"/>
      <c r="ZZ811"/>
      <c r="AAA811"/>
      <c r="AAB811"/>
      <c r="AAC811"/>
      <c r="AAD811"/>
      <c r="AAE811"/>
      <c r="AAF811"/>
      <c r="AAG811"/>
      <c r="AAH811"/>
      <c r="AAI811"/>
      <c r="AAJ811"/>
      <c r="AAK811"/>
      <c r="AAL811"/>
      <c r="AAM811"/>
      <c r="AAN811"/>
      <c r="AAO811"/>
      <c r="AAP811"/>
      <c r="AAQ811"/>
      <c r="AAR811"/>
      <c r="AAS811"/>
      <c r="AAT811"/>
      <c r="AAU811"/>
      <c r="AAV811"/>
      <c r="AAW811"/>
      <c r="AAX811"/>
      <c r="AAY811"/>
      <c r="AAZ811"/>
      <c r="ABA811"/>
      <c r="ABB811"/>
      <c r="ABC811"/>
      <c r="ABD811"/>
      <c r="ABE811"/>
      <c r="ABF811"/>
      <c r="ABG811"/>
      <c r="ABH811"/>
      <c r="ABI811"/>
      <c r="ABJ811"/>
      <c r="ABK811"/>
      <c r="ABL811"/>
      <c r="ABM811"/>
      <c r="ABN811"/>
      <c r="ABO811"/>
      <c r="ABP811"/>
      <c r="ABQ811"/>
      <c r="ABR811"/>
      <c r="ABS811"/>
      <c r="ABT811"/>
      <c r="ABU811"/>
      <c r="ABV811"/>
      <c r="ABW811"/>
      <c r="ABX811"/>
      <c r="ABY811"/>
      <c r="ABZ811"/>
      <c r="ACA811"/>
      <c r="ACB811"/>
      <c r="ACC811"/>
      <c r="ACD811"/>
      <c r="ACE811"/>
      <c r="ACF811"/>
      <c r="ACG811"/>
      <c r="ACH811"/>
      <c r="ACI811"/>
      <c r="ACJ811"/>
      <c r="ACK811"/>
      <c r="ACL811"/>
      <c r="ACM811"/>
      <c r="ACN811"/>
      <c r="ACO811"/>
      <c r="ACP811"/>
      <c r="ACQ811"/>
      <c r="ACR811"/>
      <c r="ACS811"/>
      <c r="ACT811"/>
      <c r="ACU811"/>
      <c r="ACV811"/>
      <c r="ACW811"/>
      <c r="ACX811"/>
      <c r="ACY811"/>
      <c r="ACZ811"/>
      <c r="ADA811"/>
      <c r="ADB811"/>
      <c r="ADC811"/>
      <c r="ADD811"/>
      <c r="ADE811"/>
      <c r="ADF811"/>
      <c r="ADG811"/>
      <c r="ADH811"/>
      <c r="ADI811"/>
      <c r="ADJ811"/>
      <c r="ADK811"/>
      <c r="ADL811"/>
      <c r="ADM811"/>
      <c r="ADN811"/>
      <c r="ADO811"/>
      <c r="ADP811"/>
      <c r="ADQ811"/>
      <c r="ADR811"/>
      <c r="ADS811"/>
      <c r="ADT811"/>
      <c r="ADU811"/>
      <c r="ADV811"/>
      <c r="ADW811"/>
      <c r="ADX811"/>
      <c r="ADY811"/>
      <c r="ADZ811"/>
      <c r="AEA811"/>
      <c r="AEB811"/>
      <c r="AEC811"/>
      <c r="AED811"/>
      <c r="AEE811"/>
      <c r="AEF811"/>
      <c r="AEG811"/>
      <c r="AEH811"/>
      <c r="AEI811"/>
      <c r="AEJ811"/>
      <c r="AEK811"/>
      <c r="AEL811"/>
      <c r="AEM811"/>
      <c r="AEN811"/>
      <c r="AEO811"/>
      <c r="AEP811"/>
      <c r="AEQ811"/>
      <c r="AER811"/>
      <c r="AES811"/>
      <c r="AET811"/>
      <c r="AEU811"/>
      <c r="AEV811"/>
      <c r="AEW811"/>
      <c r="AEX811"/>
      <c r="AEY811"/>
      <c r="AEZ811"/>
      <c r="AFA811"/>
      <c r="AFB811"/>
      <c r="AFC811"/>
      <c r="AFD811"/>
      <c r="AFE811"/>
      <c r="AFF811"/>
      <c r="AFG811"/>
      <c r="AFH811"/>
      <c r="AFI811"/>
      <c r="AFJ811"/>
      <c r="AFK811"/>
      <c r="AFL811"/>
      <c r="AFM811"/>
      <c r="AFN811"/>
      <c r="AFO811"/>
      <c r="AFP811"/>
      <c r="AFQ811"/>
      <c r="AFR811"/>
      <c r="AFS811"/>
      <c r="AFT811"/>
      <c r="AFU811"/>
      <c r="AFV811"/>
      <c r="AFW811"/>
      <c r="AFX811"/>
      <c r="AFY811"/>
      <c r="AFZ811"/>
      <c r="AGA811"/>
      <c r="AGB811"/>
      <c r="AGC811"/>
      <c r="AGD811"/>
      <c r="AGE811"/>
      <c r="AGF811"/>
      <c r="AGG811"/>
      <c r="AGH811"/>
      <c r="AGI811"/>
      <c r="AGJ811"/>
      <c r="AGK811"/>
      <c r="AGL811"/>
      <c r="AGM811"/>
      <c r="AGN811"/>
      <c r="AGO811"/>
      <c r="AGP811"/>
      <c r="AGQ811"/>
      <c r="AGR811"/>
      <c r="AGS811"/>
      <c r="AGT811"/>
      <c r="AGU811"/>
      <c r="AGV811"/>
      <c r="AGW811"/>
      <c r="AGX811"/>
      <c r="AGY811"/>
      <c r="AGZ811"/>
      <c r="AHA811"/>
      <c r="AHB811"/>
      <c r="AHC811"/>
      <c r="AHD811"/>
      <c r="AHE811"/>
      <c r="AHF811"/>
      <c r="AHG811"/>
      <c r="AHH811"/>
      <c r="AHI811"/>
      <c r="AHJ811"/>
      <c r="AHK811"/>
      <c r="AHL811"/>
      <c r="AHM811"/>
      <c r="AHN811"/>
      <c r="AHO811"/>
      <c r="AHP811"/>
      <c r="AHQ811"/>
      <c r="AHR811"/>
      <c r="AHS811"/>
      <c r="AHT811"/>
      <c r="AHU811"/>
      <c r="AHV811"/>
      <c r="AHW811"/>
      <c r="AHX811"/>
      <c r="AHY811"/>
      <c r="AHZ811"/>
      <c r="AIA811"/>
      <c r="AIB811"/>
      <c r="AIC811"/>
      <c r="AID811"/>
      <c r="AIE811"/>
      <c r="AIF811"/>
      <c r="AIG811"/>
      <c r="AIH811"/>
      <c r="AII811"/>
      <c r="AIJ811"/>
      <c r="AIK811"/>
      <c r="AIL811"/>
      <c r="AIM811"/>
      <c r="AIN811"/>
      <c r="AIO811"/>
      <c r="AIP811"/>
      <c r="AIQ811"/>
      <c r="AIR811"/>
      <c r="AIS811"/>
      <c r="AIT811"/>
      <c r="AIU811"/>
      <c r="AIV811"/>
      <c r="AIW811"/>
      <c r="AIX811"/>
      <c r="AIY811"/>
      <c r="AIZ811"/>
      <c r="AJA811"/>
      <c r="AJB811"/>
      <c r="AJC811"/>
      <c r="AJD811"/>
      <c r="AJE811"/>
      <c r="AJF811"/>
      <c r="AJG811"/>
      <c r="AJH811"/>
      <c r="AJI811"/>
      <c r="AJJ811"/>
      <c r="AJK811"/>
      <c r="AJL811"/>
      <c r="AJM811"/>
      <c r="AJN811"/>
      <c r="AJO811"/>
      <c r="AJP811"/>
      <c r="AJQ811"/>
      <c r="AJR811"/>
      <c r="AJS811"/>
      <c r="AJT811"/>
      <c r="AJU811"/>
      <c r="AJV811"/>
      <c r="AJW811"/>
      <c r="AJX811"/>
      <c r="AJY811"/>
      <c r="AJZ811"/>
      <c r="AKA811"/>
      <c r="AKB811"/>
      <c r="AKC811"/>
      <c r="AKD811"/>
      <c r="AKE811"/>
      <c r="AKF811"/>
      <c r="AKG811"/>
      <c r="AKH811"/>
      <c r="AKI811"/>
      <c r="AKJ811"/>
      <c r="AKK811"/>
      <c r="AKL811"/>
      <c r="AKM811"/>
      <c r="AKN811"/>
      <c r="AKO811"/>
      <c r="AKP811"/>
      <c r="AKQ811"/>
      <c r="AKR811"/>
      <c r="AKS811"/>
      <c r="AKT811"/>
      <c r="AKU811"/>
      <c r="AKV811"/>
      <c r="AKW811"/>
      <c r="AKX811"/>
      <c r="AKY811"/>
      <c r="AKZ811"/>
      <c r="ALA811"/>
      <c r="ALB811"/>
      <c r="ALC811"/>
      <c r="ALD811"/>
      <c r="ALE811"/>
      <c r="ALF811"/>
      <c r="ALG811"/>
      <c r="ALH811"/>
      <c r="ALI811"/>
      <c r="ALJ811"/>
      <c r="ALK811"/>
      <c r="ALL811"/>
      <c r="ALM811"/>
      <c r="ALN811"/>
      <c r="ALO811"/>
      <c r="ALP811"/>
      <c r="ALQ811"/>
      <c r="ALR811"/>
      <c r="ALS811"/>
      <c r="ALT811"/>
      <c r="ALU811"/>
      <c r="ALV811"/>
      <c r="ALW811"/>
      <c r="ALX811"/>
      <c r="ALY811"/>
      <c r="ALZ811"/>
      <c r="AMA811"/>
      <c r="AMB811"/>
      <c r="AMC811"/>
      <c r="AMD811"/>
      <c r="AME811"/>
      <c r="AMF811"/>
      <c r="AMG811"/>
      <c r="AMH811"/>
      <c r="AMI811"/>
      <c r="AMJ811"/>
    </row>
    <row r="812" spans="1:1024" ht="20" customHeight="1" x14ac:dyDescent="0.2">
      <c r="A812"/>
      <c r="B812"/>
      <c r="C812"/>
      <c r="D812"/>
      <c r="E812" s="2"/>
      <c r="F812" s="2"/>
      <c r="G812" s="271"/>
      <c r="H812" s="240"/>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c r="IW812"/>
      <c r="IX812"/>
      <c r="IY812"/>
      <c r="IZ812"/>
      <c r="JA812"/>
      <c r="JB812"/>
      <c r="JC812"/>
      <c r="JD812"/>
      <c r="JE812"/>
      <c r="JF812"/>
      <c r="JG812"/>
      <c r="JH812"/>
      <c r="JI812"/>
      <c r="JJ812"/>
      <c r="JK812"/>
      <c r="JL812"/>
      <c r="JM812"/>
      <c r="JN812"/>
      <c r="JO812"/>
      <c r="JP812"/>
      <c r="JQ812"/>
      <c r="JR812"/>
      <c r="JS812"/>
      <c r="JT812"/>
      <c r="JU812"/>
      <c r="JV812"/>
      <c r="JW812"/>
      <c r="JX812"/>
      <c r="JY812"/>
      <c r="JZ812"/>
      <c r="KA812"/>
      <c r="KB812"/>
      <c r="KC812"/>
      <c r="KD812"/>
      <c r="KE812"/>
      <c r="KF812"/>
      <c r="KG812"/>
      <c r="KH812"/>
      <c r="KI812"/>
      <c r="KJ812"/>
      <c r="KK812"/>
      <c r="KL812"/>
      <c r="KM812"/>
      <c r="KN812"/>
      <c r="KO812"/>
      <c r="KP812"/>
      <c r="KQ812"/>
      <c r="KR812"/>
      <c r="KS812"/>
      <c r="KT812"/>
      <c r="KU812"/>
      <c r="KV812"/>
      <c r="KW812"/>
      <c r="KX812"/>
      <c r="KY812"/>
      <c r="KZ812"/>
      <c r="LA812"/>
      <c r="LB812"/>
      <c r="LC812"/>
      <c r="LD812"/>
      <c r="LE812"/>
      <c r="LF812"/>
      <c r="LG812"/>
      <c r="LH812"/>
      <c r="LI812"/>
      <c r="LJ812"/>
      <c r="LK812"/>
      <c r="LL812"/>
      <c r="LM812"/>
      <c r="LN812"/>
      <c r="LO812"/>
      <c r="LP812"/>
      <c r="LQ812"/>
      <c r="LR812"/>
      <c r="LS812"/>
      <c r="LT812"/>
      <c r="LU812"/>
      <c r="LV812"/>
      <c r="LW812"/>
      <c r="LX812"/>
      <c r="LY812"/>
      <c r="LZ812"/>
      <c r="MA812"/>
      <c r="MB812"/>
      <c r="MC812"/>
      <c r="MD812"/>
      <c r="ME812"/>
      <c r="MF812"/>
      <c r="MG812"/>
      <c r="MH812"/>
      <c r="MI812"/>
      <c r="MJ812"/>
      <c r="MK812"/>
      <c r="ML812"/>
      <c r="MM812"/>
      <c r="MN812"/>
      <c r="MO812"/>
      <c r="MP812"/>
      <c r="MQ812"/>
      <c r="MR812"/>
      <c r="MS812"/>
      <c r="MT812"/>
      <c r="MU812"/>
      <c r="MV812"/>
      <c r="MW812"/>
      <c r="MX812"/>
      <c r="MY812"/>
      <c r="MZ812"/>
      <c r="NA812"/>
      <c r="NB812"/>
      <c r="NC812"/>
      <c r="ND812"/>
      <c r="NE812"/>
      <c r="NF812"/>
      <c r="NG812"/>
      <c r="NH812"/>
      <c r="NI812"/>
      <c r="NJ812"/>
      <c r="NK812"/>
      <c r="NL812"/>
      <c r="NM812"/>
      <c r="NN812"/>
      <c r="NO812"/>
      <c r="NP812"/>
      <c r="NQ812"/>
      <c r="NR812"/>
      <c r="NS812"/>
      <c r="NT812"/>
      <c r="NU812"/>
      <c r="NV812"/>
      <c r="NW812"/>
      <c r="NX812"/>
      <c r="NY812"/>
      <c r="NZ812"/>
      <c r="OA812"/>
      <c r="OB812"/>
      <c r="OC812"/>
      <c r="OD812"/>
      <c r="OE812"/>
      <c r="OF812"/>
      <c r="OG812"/>
      <c r="OH812"/>
      <c r="OI812"/>
      <c r="OJ812"/>
      <c r="OK812"/>
      <c r="OL812"/>
      <c r="OM812"/>
      <c r="ON812"/>
      <c r="OO812"/>
      <c r="OP812"/>
      <c r="OQ812"/>
      <c r="OR812"/>
      <c r="OS812"/>
      <c r="OT812"/>
      <c r="OU812"/>
      <c r="OV812"/>
      <c r="OW812"/>
      <c r="OX812"/>
      <c r="OY812"/>
      <c r="OZ812"/>
      <c r="PA812"/>
      <c r="PB812"/>
      <c r="PC812"/>
      <c r="PD812"/>
      <c r="PE812"/>
      <c r="PF812"/>
      <c r="PG812"/>
      <c r="PH812"/>
      <c r="PI812"/>
      <c r="PJ812"/>
      <c r="PK812"/>
      <c r="PL812"/>
      <c r="PM812"/>
      <c r="PN812"/>
      <c r="PO812"/>
      <c r="PP812"/>
      <c r="PQ812"/>
      <c r="PR812"/>
      <c r="PS812"/>
      <c r="PT812"/>
      <c r="PU812"/>
      <c r="PV812"/>
      <c r="PW812"/>
      <c r="PX812"/>
      <c r="PY812"/>
      <c r="PZ812"/>
      <c r="QA812"/>
      <c r="QB812"/>
      <c r="QC812"/>
      <c r="QD812"/>
      <c r="QE812"/>
      <c r="QF812"/>
      <c r="QG812"/>
      <c r="QH812"/>
      <c r="QI812"/>
      <c r="QJ812"/>
      <c r="QK812"/>
      <c r="QL812"/>
      <c r="QM812"/>
      <c r="QN812"/>
      <c r="QO812"/>
      <c r="QP812"/>
      <c r="QQ812"/>
      <c r="QR812"/>
      <c r="QS812"/>
      <c r="QT812"/>
      <c r="QU812"/>
      <c r="QV812"/>
      <c r="QW812"/>
      <c r="QX812"/>
      <c r="QY812"/>
      <c r="QZ812"/>
      <c r="RA812"/>
      <c r="RB812"/>
      <c r="RC812"/>
      <c r="RD812"/>
      <c r="RE812"/>
      <c r="RF812"/>
      <c r="RG812"/>
      <c r="RH812"/>
      <c r="RI812"/>
      <c r="RJ812"/>
      <c r="RK812"/>
      <c r="RL812"/>
      <c r="RM812"/>
      <c r="RN812"/>
      <c r="RO812"/>
      <c r="RP812"/>
      <c r="RQ812"/>
      <c r="RR812"/>
      <c r="RS812"/>
      <c r="RT812"/>
      <c r="RU812"/>
      <c r="RV812"/>
      <c r="RW812"/>
      <c r="RX812"/>
      <c r="RY812"/>
      <c r="RZ812"/>
      <c r="SA812"/>
      <c r="SB812"/>
      <c r="SC812"/>
      <c r="SD812"/>
      <c r="SE812"/>
      <c r="SF812"/>
      <c r="SG812"/>
      <c r="SH812"/>
      <c r="SI812"/>
      <c r="SJ812"/>
      <c r="SK812"/>
      <c r="SL812"/>
      <c r="SM812"/>
      <c r="SN812"/>
      <c r="SO812"/>
      <c r="SP812"/>
      <c r="SQ812"/>
      <c r="SR812"/>
      <c r="SS812"/>
      <c r="ST812"/>
      <c r="SU812"/>
      <c r="SV812"/>
      <c r="SW812"/>
      <c r="SX812"/>
      <c r="SY812"/>
      <c r="SZ812"/>
      <c r="TA812"/>
      <c r="TB812"/>
      <c r="TC812"/>
      <c r="TD812"/>
      <c r="TE812"/>
      <c r="TF812"/>
      <c r="TG812"/>
      <c r="TH812"/>
      <c r="TI812"/>
      <c r="TJ812"/>
      <c r="TK812"/>
      <c r="TL812"/>
      <c r="TM812"/>
      <c r="TN812"/>
      <c r="TO812"/>
      <c r="TP812"/>
      <c r="TQ812"/>
      <c r="TR812"/>
      <c r="TS812"/>
      <c r="TT812"/>
      <c r="TU812"/>
      <c r="TV812"/>
      <c r="TW812"/>
      <c r="TX812"/>
      <c r="TY812"/>
      <c r="TZ812"/>
      <c r="UA812"/>
      <c r="UB812"/>
      <c r="UC812"/>
      <c r="UD812"/>
      <c r="UE812"/>
      <c r="UF812"/>
      <c r="UG812"/>
      <c r="UH812"/>
      <c r="UI812"/>
      <c r="UJ812"/>
      <c r="UK812"/>
      <c r="UL812"/>
      <c r="UM812"/>
      <c r="UN812"/>
      <c r="UO812"/>
      <c r="UP812"/>
      <c r="UQ812"/>
      <c r="UR812"/>
      <c r="US812"/>
      <c r="UT812"/>
      <c r="UU812"/>
      <c r="UV812"/>
      <c r="UW812"/>
      <c r="UX812"/>
      <c r="UY812"/>
      <c r="UZ812"/>
      <c r="VA812"/>
      <c r="VB812"/>
      <c r="VC812"/>
      <c r="VD812"/>
      <c r="VE812"/>
      <c r="VF812"/>
      <c r="VG812"/>
      <c r="VH812"/>
      <c r="VI812"/>
      <c r="VJ812"/>
      <c r="VK812"/>
      <c r="VL812"/>
      <c r="VM812"/>
      <c r="VN812"/>
      <c r="VO812"/>
      <c r="VP812"/>
      <c r="VQ812"/>
      <c r="VR812"/>
      <c r="VS812"/>
      <c r="VT812"/>
      <c r="VU812"/>
      <c r="VV812"/>
      <c r="VW812"/>
      <c r="VX812"/>
      <c r="VY812"/>
      <c r="VZ812"/>
      <c r="WA812"/>
      <c r="WB812"/>
      <c r="WC812"/>
      <c r="WD812"/>
      <c r="WE812"/>
      <c r="WF812"/>
      <c r="WG812"/>
      <c r="WH812"/>
      <c r="WI812"/>
      <c r="WJ812"/>
      <c r="WK812"/>
      <c r="WL812"/>
      <c r="WM812"/>
      <c r="WN812"/>
      <c r="WO812"/>
      <c r="WP812"/>
      <c r="WQ812"/>
      <c r="WR812"/>
      <c r="WS812"/>
      <c r="WT812"/>
      <c r="WU812"/>
      <c r="WV812"/>
      <c r="WW812"/>
      <c r="WX812"/>
      <c r="WY812"/>
      <c r="WZ812"/>
      <c r="XA812"/>
      <c r="XB812"/>
      <c r="XC812"/>
      <c r="XD812"/>
      <c r="XE812"/>
      <c r="XF812"/>
      <c r="XG812"/>
      <c r="XH812"/>
      <c r="XI812"/>
      <c r="XJ812"/>
      <c r="XK812"/>
      <c r="XL812"/>
      <c r="XM812"/>
      <c r="XN812"/>
      <c r="XO812"/>
      <c r="XP812"/>
      <c r="XQ812"/>
      <c r="XR812"/>
      <c r="XS812"/>
      <c r="XT812"/>
      <c r="XU812"/>
      <c r="XV812"/>
      <c r="XW812"/>
      <c r="XX812"/>
      <c r="XY812"/>
      <c r="XZ812"/>
      <c r="YA812"/>
      <c r="YB812"/>
      <c r="YC812"/>
      <c r="YD812"/>
      <c r="YE812"/>
      <c r="YF812"/>
      <c r="YG812"/>
      <c r="YH812"/>
      <c r="YI812"/>
      <c r="YJ812"/>
      <c r="YK812"/>
      <c r="YL812"/>
      <c r="YM812"/>
      <c r="YN812"/>
      <c r="YO812"/>
      <c r="YP812"/>
      <c r="YQ812"/>
      <c r="YR812"/>
      <c r="YS812"/>
      <c r="YT812"/>
      <c r="YU812"/>
      <c r="YV812"/>
      <c r="YW812"/>
      <c r="YX812"/>
      <c r="YY812"/>
      <c r="YZ812"/>
      <c r="ZA812"/>
      <c r="ZB812"/>
      <c r="ZC812"/>
      <c r="ZD812"/>
      <c r="ZE812"/>
      <c r="ZF812"/>
      <c r="ZG812"/>
      <c r="ZH812"/>
      <c r="ZI812"/>
      <c r="ZJ812"/>
      <c r="ZK812"/>
      <c r="ZL812"/>
      <c r="ZM812"/>
      <c r="ZN812"/>
      <c r="ZO812"/>
      <c r="ZP812"/>
      <c r="ZQ812"/>
      <c r="ZR812"/>
      <c r="ZS812"/>
      <c r="ZT812"/>
      <c r="ZU812"/>
      <c r="ZV812"/>
      <c r="ZW812"/>
      <c r="ZX812"/>
      <c r="ZY812"/>
      <c r="ZZ812"/>
      <c r="AAA812"/>
      <c r="AAB812"/>
      <c r="AAC812"/>
      <c r="AAD812"/>
      <c r="AAE812"/>
      <c r="AAF812"/>
      <c r="AAG812"/>
      <c r="AAH812"/>
      <c r="AAI812"/>
      <c r="AAJ812"/>
      <c r="AAK812"/>
      <c r="AAL812"/>
      <c r="AAM812"/>
      <c r="AAN812"/>
      <c r="AAO812"/>
      <c r="AAP812"/>
      <c r="AAQ812"/>
      <c r="AAR812"/>
      <c r="AAS812"/>
      <c r="AAT812"/>
      <c r="AAU812"/>
      <c r="AAV812"/>
      <c r="AAW812"/>
      <c r="AAX812"/>
      <c r="AAY812"/>
      <c r="AAZ812"/>
      <c r="ABA812"/>
      <c r="ABB812"/>
      <c r="ABC812"/>
      <c r="ABD812"/>
      <c r="ABE812"/>
      <c r="ABF812"/>
      <c r="ABG812"/>
      <c r="ABH812"/>
      <c r="ABI812"/>
      <c r="ABJ812"/>
      <c r="ABK812"/>
      <c r="ABL812"/>
      <c r="ABM812"/>
      <c r="ABN812"/>
      <c r="ABO812"/>
      <c r="ABP812"/>
      <c r="ABQ812"/>
      <c r="ABR812"/>
      <c r="ABS812"/>
      <c r="ABT812"/>
      <c r="ABU812"/>
      <c r="ABV812"/>
      <c r="ABW812"/>
      <c r="ABX812"/>
      <c r="ABY812"/>
      <c r="ABZ812"/>
      <c r="ACA812"/>
      <c r="ACB812"/>
      <c r="ACC812"/>
      <c r="ACD812"/>
      <c r="ACE812"/>
      <c r="ACF812"/>
      <c r="ACG812"/>
      <c r="ACH812"/>
      <c r="ACI812"/>
      <c r="ACJ812"/>
      <c r="ACK812"/>
      <c r="ACL812"/>
      <c r="ACM812"/>
      <c r="ACN812"/>
      <c r="ACO812"/>
      <c r="ACP812"/>
      <c r="ACQ812"/>
      <c r="ACR812"/>
      <c r="ACS812"/>
      <c r="ACT812"/>
      <c r="ACU812"/>
      <c r="ACV812"/>
      <c r="ACW812"/>
      <c r="ACX812"/>
      <c r="ACY812"/>
      <c r="ACZ812"/>
      <c r="ADA812"/>
      <c r="ADB812"/>
      <c r="ADC812"/>
      <c r="ADD812"/>
      <c r="ADE812"/>
      <c r="ADF812"/>
      <c r="ADG812"/>
      <c r="ADH812"/>
      <c r="ADI812"/>
      <c r="ADJ812"/>
      <c r="ADK812"/>
      <c r="ADL812"/>
      <c r="ADM812"/>
      <c r="ADN812"/>
      <c r="ADO812"/>
      <c r="ADP812"/>
      <c r="ADQ812"/>
      <c r="ADR812"/>
      <c r="ADS812"/>
      <c r="ADT812"/>
      <c r="ADU812"/>
      <c r="ADV812"/>
      <c r="ADW812"/>
      <c r="ADX812"/>
      <c r="ADY812"/>
      <c r="ADZ812"/>
      <c r="AEA812"/>
      <c r="AEB812"/>
      <c r="AEC812"/>
      <c r="AED812"/>
      <c r="AEE812"/>
      <c r="AEF812"/>
      <c r="AEG812"/>
      <c r="AEH812"/>
      <c r="AEI812"/>
      <c r="AEJ812"/>
      <c r="AEK812"/>
      <c r="AEL812"/>
      <c r="AEM812"/>
      <c r="AEN812"/>
      <c r="AEO812"/>
      <c r="AEP812"/>
      <c r="AEQ812"/>
      <c r="AER812"/>
      <c r="AES812"/>
      <c r="AET812"/>
      <c r="AEU812"/>
      <c r="AEV812"/>
      <c r="AEW812"/>
      <c r="AEX812"/>
      <c r="AEY812"/>
      <c r="AEZ812"/>
      <c r="AFA812"/>
      <c r="AFB812"/>
      <c r="AFC812"/>
      <c r="AFD812"/>
      <c r="AFE812"/>
      <c r="AFF812"/>
      <c r="AFG812"/>
      <c r="AFH812"/>
      <c r="AFI812"/>
      <c r="AFJ812"/>
      <c r="AFK812"/>
      <c r="AFL812"/>
      <c r="AFM812"/>
      <c r="AFN812"/>
      <c r="AFO812"/>
      <c r="AFP812"/>
      <c r="AFQ812"/>
      <c r="AFR812"/>
      <c r="AFS812"/>
      <c r="AFT812"/>
      <c r="AFU812"/>
      <c r="AFV812"/>
      <c r="AFW812"/>
      <c r="AFX812"/>
      <c r="AFY812"/>
      <c r="AFZ812"/>
      <c r="AGA812"/>
      <c r="AGB812"/>
      <c r="AGC812"/>
      <c r="AGD812"/>
      <c r="AGE812"/>
      <c r="AGF812"/>
      <c r="AGG812"/>
      <c r="AGH812"/>
      <c r="AGI812"/>
      <c r="AGJ812"/>
      <c r="AGK812"/>
      <c r="AGL812"/>
      <c r="AGM812"/>
      <c r="AGN812"/>
      <c r="AGO812"/>
      <c r="AGP812"/>
      <c r="AGQ812"/>
      <c r="AGR812"/>
      <c r="AGS812"/>
      <c r="AGT812"/>
      <c r="AGU812"/>
      <c r="AGV812"/>
      <c r="AGW812"/>
      <c r="AGX812"/>
      <c r="AGY812"/>
      <c r="AGZ812"/>
      <c r="AHA812"/>
      <c r="AHB812"/>
      <c r="AHC812"/>
      <c r="AHD812"/>
      <c r="AHE812"/>
      <c r="AHF812"/>
      <c r="AHG812"/>
      <c r="AHH812"/>
      <c r="AHI812"/>
      <c r="AHJ812"/>
      <c r="AHK812"/>
      <c r="AHL812"/>
      <c r="AHM812"/>
      <c r="AHN812"/>
      <c r="AHO812"/>
      <c r="AHP812"/>
      <c r="AHQ812"/>
      <c r="AHR812"/>
      <c r="AHS812"/>
      <c r="AHT812"/>
      <c r="AHU812"/>
      <c r="AHV812"/>
      <c r="AHW812"/>
      <c r="AHX812"/>
      <c r="AHY812"/>
      <c r="AHZ812"/>
      <c r="AIA812"/>
      <c r="AIB812"/>
      <c r="AIC812"/>
      <c r="AID812"/>
      <c r="AIE812"/>
      <c r="AIF812"/>
      <c r="AIG812"/>
      <c r="AIH812"/>
      <c r="AII812"/>
      <c r="AIJ812"/>
      <c r="AIK812"/>
      <c r="AIL812"/>
      <c r="AIM812"/>
      <c r="AIN812"/>
      <c r="AIO812"/>
      <c r="AIP812"/>
      <c r="AIQ812"/>
      <c r="AIR812"/>
      <c r="AIS812"/>
      <c r="AIT812"/>
      <c r="AIU812"/>
      <c r="AIV812"/>
      <c r="AIW812"/>
      <c r="AIX812"/>
      <c r="AIY812"/>
      <c r="AIZ812"/>
      <c r="AJA812"/>
      <c r="AJB812"/>
      <c r="AJC812"/>
      <c r="AJD812"/>
      <c r="AJE812"/>
      <c r="AJF812"/>
      <c r="AJG812"/>
      <c r="AJH812"/>
      <c r="AJI812"/>
      <c r="AJJ812"/>
      <c r="AJK812"/>
      <c r="AJL812"/>
      <c r="AJM812"/>
      <c r="AJN812"/>
      <c r="AJO812"/>
      <c r="AJP812"/>
      <c r="AJQ812"/>
      <c r="AJR812"/>
      <c r="AJS812"/>
      <c r="AJT812"/>
      <c r="AJU812"/>
      <c r="AJV812"/>
      <c r="AJW812"/>
      <c r="AJX812"/>
      <c r="AJY812"/>
      <c r="AJZ812"/>
      <c r="AKA812"/>
      <c r="AKB812"/>
      <c r="AKC812"/>
      <c r="AKD812"/>
      <c r="AKE812"/>
      <c r="AKF812"/>
      <c r="AKG812"/>
      <c r="AKH812"/>
      <c r="AKI812"/>
      <c r="AKJ812"/>
      <c r="AKK812"/>
      <c r="AKL812"/>
      <c r="AKM812"/>
      <c r="AKN812"/>
      <c r="AKO812"/>
      <c r="AKP812"/>
      <c r="AKQ812"/>
      <c r="AKR812"/>
      <c r="AKS812"/>
      <c r="AKT812"/>
      <c r="AKU812"/>
      <c r="AKV812"/>
      <c r="AKW812"/>
      <c r="AKX812"/>
      <c r="AKY812"/>
      <c r="AKZ812"/>
      <c r="ALA812"/>
      <c r="ALB812"/>
      <c r="ALC812"/>
      <c r="ALD812"/>
      <c r="ALE812"/>
      <c r="ALF812"/>
      <c r="ALG812"/>
      <c r="ALH812"/>
      <c r="ALI812"/>
      <c r="ALJ812"/>
      <c r="ALK812"/>
      <c r="ALL812"/>
      <c r="ALM812"/>
      <c r="ALN812"/>
      <c r="ALO812"/>
      <c r="ALP812"/>
      <c r="ALQ812"/>
      <c r="ALR812"/>
      <c r="ALS812"/>
      <c r="ALT812"/>
      <c r="ALU812"/>
      <c r="ALV812"/>
      <c r="ALW812"/>
      <c r="ALX812"/>
      <c r="ALY812"/>
      <c r="ALZ812"/>
      <c r="AMA812"/>
      <c r="AMB812"/>
      <c r="AMC812"/>
      <c r="AMD812"/>
      <c r="AME812"/>
      <c r="AMF812"/>
      <c r="AMG812"/>
      <c r="AMH812"/>
      <c r="AMI812"/>
      <c r="AMJ812"/>
    </row>
    <row r="813" spans="1:1024" ht="20" customHeight="1" x14ac:dyDescent="0.2">
      <c r="A813"/>
      <c r="B813"/>
      <c r="C813"/>
      <c r="D813"/>
      <c r="E813" s="2"/>
      <c r="F813" s="2"/>
      <c r="G813" s="271"/>
      <c r="H813" s="240"/>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c r="IW813"/>
      <c r="IX813"/>
      <c r="IY813"/>
      <c r="IZ813"/>
      <c r="JA813"/>
      <c r="JB813"/>
      <c r="JC813"/>
      <c r="JD813"/>
      <c r="JE813"/>
      <c r="JF813"/>
      <c r="JG813"/>
      <c r="JH813"/>
      <c r="JI813"/>
      <c r="JJ813"/>
      <c r="JK813"/>
      <c r="JL813"/>
      <c r="JM813"/>
      <c r="JN813"/>
      <c r="JO813"/>
      <c r="JP813"/>
      <c r="JQ813"/>
      <c r="JR813"/>
      <c r="JS813"/>
      <c r="JT813"/>
      <c r="JU813"/>
      <c r="JV813"/>
      <c r="JW813"/>
      <c r="JX813"/>
      <c r="JY813"/>
      <c r="JZ813"/>
      <c r="KA813"/>
      <c r="KB813"/>
      <c r="KC813"/>
      <c r="KD813"/>
      <c r="KE813"/>
      <c r="KF813"/>
      <c r="KG813"/>
      <c r="KH813"/>
      <c r="KI813"/>
      <c r="KJ813"/>
      <c r="KK813"/>
      <c r="KL813"/>
      <c r="KM813"/>
      <c r="KN813"/>
      <c r="KO813"/>
      <c r="KP813"/>
      <c r="KQ813"/>
      <c r="KR813"/>
      <c r="KS813"/>
      <c r="KT813"/>
      <c r="KU813"/>
      <c r="KV813"/>
      <c r="KW813"/>
      <c r="KX813"/>
      <c r="KY813"/>
      <c r="KZ813"/>
      <c r="LA813"/>
      <c r="LB813"/>
      <c r="LC813"/>
      <c r="LD813"/>
      <c r="LE813"/>
      <c r="LF813"/>
      <c r="LG813"/>
      <c r="LH813"/>
      <c r="LI813"/>
      <c r="LJ813"/>
      <c r="LK813"/>
      <c r="LL813"/>
      <c r="LM813"/>
      <c r="LN813"/>
      <c r="LO813"/>
      <c r="LP813"/>
      <c r="LQ813"/>
      <c r="LR813"/>
      <c r="LS813"/>
      <c r="LT813"/>
      <c r="LU813"/>
      <c r="LV813"/>
      <c r="LW813"/>
      <c r="LX813"/>
      <c r="LY813"/>
      <c r="LZ813"/>
      <c r="MA813"/>
      <c r="MB813"/>
      <c r="MC813"/>
      <c r="MD813"/>
      <c r="ME813"/>
      <c r="MF813"/>
      <c r="MG813"/>
      <c r="MH813"/>
      <c r="MI813"/>
      <c r="MJ813"/>
      <c r="MK813"/>
      <c r="ML813"/>
      <c r="MM813"/>
      <c r="MN813"/>
      <c r="MO813"/>
      <c r="MP813"/>
      <c r="MQ813"/>
      <c r="MR813"/>
      <c r="MS813"/>
      <c r="MT813"/>
      <c r="MU813"/>
      <c r="MV813"/>
      <c r="MW813"/>
      <c r="MX813"/>
      <c r="MY813"/>
      <c r="MZ813"/>
      <c r="NA813"/>
      <c r="NB813"/>
      <c r="NC813"/>
      <c r="ND813"/>
      <c r="NE813"/>
      <c r="NF813"/>
      <c r="NG813"/>
      <c r="NH813"/>
      <c r="NI813"/>
      <c r="NJ813"/>
      <c r="NK813"/>
      <c r="NL813"/>
      <c r="NM813"/>
      <c r="NN813"/>
      <c r="NO813"/>
      <c r="NP813"/>
      <c r="NQ813"/>
      <c r="NR813"/>
      <c r="NS813"/>
      <c r="NT813"/>
      <c r="NU813"/>
      <c r="NV813"/>
      <c r="NW813"/>
      <c r="NX813"/>
      <c r="NY813"/>
      <c r="NZ813"/>
      <c r="OA813"/>
      <c r="OB813"/>
      <c r="OC813"/>
      <c r="OD813"/>
      <c r="OE813"/>
      <c r="OF813"/>
      <c r="OG813"/>
      <c r="OH813"/>
      <c r="OI813"/>
      <c r="OJ813"/>
      <c r="OK813"/>
      <c r="OL813"/>
      <c r="OM813"/>
      <c r="ON813"/>
      <c r="OO813"/>
      <c r="OP813"/>
      <c r="OQ813"/>
      <c r="OR813"/>
      <c r="OS813"/>
      <c r="OT813"/>
      <c r="OU813"/>
      <c r="OV813"/>
      <c r="OW813"/>
      <c r="OX813"/>
      <c r="OY813"/>
      <c r="OZ813"/>
      <c r="PA813"/>
      <c r="PB813"/>
      <c r="PC813"/>
      <c r="PD813"/>
      <c r="PE813"/>
      <c r="PF813"/>
      <c r="PG813"/>
      <c r="PH813"/>
      <c r="PI813"/>
      <c r="PJ813"/>
      <c r="PK813"/>
      <c r="PL813"/>
      <c r="PM813"/>
      <c r="PN813"/>
      <c r="PO813"/>
      <c r="PP813"/>
      <c r="PQ813"/>
      <c r="PR813"/>
      <c r="PS813"/>
      <c r="PT813"/>
      <c r="PU813"/>
      <c r="PV813"/>
      <c r="PW813"/>
      <c r="PX813"/>
      <c r="PY813"/>
      <c r="PZ813"/>
      <c r="QA813"/>
      <c r="QB813"/>
      <c r="QC813"/>
      <c r="QD813"/>
      <c r="QE813"/>
      <c r="QF813"/>
      <c r="QG813"/>
      <c r="QH813"/>
      <c r="QI813"/>
      <c r="QJ813"/>
      <c r="QK813"/>
      <c r="QL813"/>
      <c r="QM813"/>
      <c r="QN813"/>
      <c r="QO813"/>
      <c r="QP813"/>
      <c r="QQ813"/>
      <c r="QR813"/>
      <c r="QS813"/>
      <c r="QT813"/>
      <c r="QU813"/>
      <c r="QV813"/>
      <c r="QW813"/>
      <c r="QX813"/>
      <c r="QY813"/>
      <c r="QZ813"/>
      <c r="RA813"/>
      <c r="RB813"/>
      <c r="RC813"/>
      <c r="RD813"/>
      <c r="RE813"/>
      <c r="RF813"/>
      <c r="RG813"/>
      <c r="RH813"/>
      <c r="RI813"/>
      <c r="RJ813"/>
      <c r="RK813"/>
      <c r="RL813"/>
      <c r="RM813"/>
      <c r="RN813"/>
      <c r="RO813"/>
      <c r="RP813"/>
      <c r="RQ813"/>
      <c r="RR813"/>
      <c r="RS813"/>
      <c r="RT813"/>
      <c r="RU813"/>
      <c r="RV813"/>
      <c r="RW813"/>
      <c r="RX813"/>
      <c r="RY813"/>
      <c r="RZ813"/>
      <c r="SA813"/>
      <c r="SB813"/>
      <c r="SC813"/>
      <c r="SD813"/>
      <c r="SE813"/>
      <c r="SF813"/>
      <c r="SG813"/>
      <c r="SH813"/>
      <c r="SI813"/>
      <c r="SJ813"/>
      <c r="SK813"/>
      <c r="SL813"/>
      <c r="SM813"/>
      <c r="SN813"/>
      <c r="SO813"/>
      <c r="SP813"/>
      <c r="SQ813"/>
      <c r="SR813"/>
      <c r="SS813"/>
      <c r="ST813"/>
      <c r="SU813"/>
      <c r="SV813"/>
      <c r="SW813"/>
      <c r="SX813"/>
      <c r="SY813"/>
      <c r="SZ813"/>
      <c r="TA813"/>
      <c r="TB813"/>
      <c r="TC813"/>
      <c r="TD813"/>
      <c r="TE813"/>
      <c r="TF813"/>
      <c r="TG813"/>
      <c r="TH813"/>
      <c r="TI813"/>
      <c r="TJ813"/>
      <c r="TK813"/>
      <c r="TL813"/>
      <c r="TM813"/>
      <c r="TN813"/>
      <c r="TO813"/>
      <c r="TP813"/>
      <c r="TQ813"/>
      <c r="TR813"/>
      <c r="TS813"/>
      <c r="TT813"/>
      <c r="TU813"/>
      <c r="TV813"/>
      <c r="TW813"/>
      <c r="TX813"/>
      <c r="TY813"/>
      <c r="TZ813"/>
      <c r="UA813"/>
      <c r="UB813"/>
      <c r="UC813"/>
      <c r="UD813"/>
      <c r="UE813"/>
      <c r="UF813"/>
      <c r="UG813"/>
      <c r="UH813"/>
      <c r="UI813"/>
      <c r="UJ813"/>
      <c r="UK813"/>
      <c r="UL813"/>
      <c r="UM813"/>
      <c r="UN813"/>
      <c r="UO813"/>
      <c r="UP813"/>
      <c r="UQ813"/>
      <c r="UR813"/>
      <c r="US813"/>
      <c r="UT813"/>
      <c r="UU813"/>
      <c r="UV813"/>
      <c r="UW813"/>
      <c r="UX813"/>
      <c r="UY813"/>
      <c r="UZ813"/>
      <c r="VA813"/>
      <c r="VB813"/>
      <c r="VC813"/>
      <c r="VD813"/>
      <c r="VE813"/>
      <c r="VF813"/>
      <c r="VG813"/>
      <c r="VH813"/>
      <c r="VI813"/>
      <c r="VJ813"/>
      <c r="VK813"/>
      <c r="VL813"/>
      <c r="VM813"/>
      <c r="VN813"/>
      <c r="VO813"/>
      <c r="VP813"/>
      <c r="VQ813"/>
      <c r="VR813"/>
      <c r="VS813"/>
      <c r="VT813"/>
      <c r="VU813"/>
      <c r="VV813"/>
      <c r="VW813"/>
      <c r="VX813"/>
      <c r="VY813"/>
      <c r="VZ813"/>
      <c r="WA813"/>
      <c r="WB813"/>
      <c r="WC813"/>
      <c r="WD813"/>
      <c r="WE813"/>
      <c r="WF813"/>
      <c r="WG813"/>
      <c r="WH813"/>
      <c r="WI813"/>
      <c r="WJ813"/>
      <c r="WK813"/>
      <c r="WL813"/>
      <c r="WM813"/>
      <c r="WN813"/>
      <c r="WO813"/>
      <c r="WP813"/>
      <c r="WQ813"/>
      <c r="WR813"/>
      <c r="WS813"/>
      <c r="WT813"/>
      <c r="WU813"/>
      <c r="WV813"/>
      <c r="WW813"/>
      <c r="WX813"/>
      <c r="WY813"/>
      <c r="WZ813"/>
      <c r="XA813"/>
      <c r="XB813"/>
      <c r="XC813"/>
      <c r="XD813"/>
      <c r="XE813"/>
      <c r="XF813"/>
      <c r="XG813"/>
      <c r="XH813"/>
      <c r="XI813"/>
      <c r="XJ813"/>
      <c r="XK813"/>
      <c r="XL813"/>
      <c r="XM813"/>
      <c r="XN813"/>
      <c r="XO813"/>
      <c r="XP813"/>
      <c r="XQ813"/>
      <c r="XR813"/>
      <c r="XS813"/>
      <c r="XT813"/>
      <c r="XU813"/>
      <c r="XV813"/>
      <c r="XW813"/>
      <c r="XX813"/>
      <c r="XY813"/>
      <c r="XZ813"/>
      <c r="YA813"/>
      <c r="YB813"/>
      <c r="YC813"/>
      <c r="YD813"/>
      <c r="YE813"/>
      <c r="YF813"/>
      <c r="YG813"/>
      <c r="YH813"/>
      <c r="YI813"/>
      <c r="YJ813"/>
      <c r="YK813"/>
      <c r="YL813"/>
      <c r="YM813"/>
      <c r="YN813"/>
      <c r="YO813"/>
      <c r="YP813"/>
      <c r="YQ813"/>
      <c r="YR813"/>
      <c r="YS813"/>
      <c r="YT813"/>
      <c r="YU813"/>
      <c r="YV813"/>
      <c r="YW813"/>
      <c r="YX813"/>
      <c r="YY813"/>
      <c r="YZ813"/>
      <c r="ZA813"/>
      <c r="ZB813"/>
      <c r="ZC813"/>
      <c r="ZD813"/>
      <c r="ZE813"/>
      <c r="ZF813"/>
      <c r="ZG813"/>
      <c r="ZH813"/>
      <c r="ZI813"/>
      <c r="ZJ813"/>
      <c r="ZK813"/>
      <c r="ZL813"/>
      <c r="ZM813"/>
      <c r="ZN813"/>
      <c r="ZO813"/>
      <c r="ZP813"/>
      <c r="ZQ813"/>
      <c r="ZR813"/>
      <c r="ZS813"/>
      <c r="ZT813"/>
      <c r="ZU813"/>
      <c r="ZV813"/>
      <c r="ZW813"/>
      <c r="ZX813"/>
      <c r="ZY813"/>
      <c r="ZZ813"/>
      <c r="AAA813"/>
      <c r="AAB813"/>
      <c r="AAC813"/>
      <c r="AAD813"/>
      <c r="AAE813"/>
      <c r="AAF813"/>
      <c r="AAG813"/>
      <c r="AAH813"/>
      <c r="AAI813"/>
      <c r="AAJ813"/>
      <c r="AAK813"/>
      <c r="AAL813"/>
      <c r="AAM813"/>
      <c r="AAN813"/>
      <c r="AAO813"/>
      <c r="AAP813"/>
      <c r="AAQ813"/>
      <c r="AAR813"/>
      <c r="AAS813"/>
      <c r="AAT813"/>
      <c r="AAU813"/>
      <c r="AAV813"/>
      <c r="AAW813"/>
      <c r="AAX813"/>
      <c r="AAY813"/>
      <c r="AAZ813"/>
      <c r="ABA813"/>
      <c r="ABB813"/>
      <c r="ABC813"/>
      <c r="ABD813"/>
      <c r="ABE813"/>
      <c r="ABF813"/>
      <c r="ABG813"/>
      <c r="ABH813"/>
      <c r="ABI813"/>
      <c r="ABJ813"/>
      <c r="ABK813"/>
      <c r="ABL813"/>
      <c r="ABM813"/>
      <c r="ABN813"/>
      <c r="ABO813"/>
      <c r="ABP813"/>
      <c r="ABQ813"/>
      <c r="ABR813"/>
      <c r="ABS813"/>
      <c r="ABT813"/>
      <c r="ABU813"/>
      <c r="ABV813"/>
      <c r="ABW813"/>
      <c r="ABX813"/>
      <c r="ABY813"/>
      <c r="ABZ813"/>
      <c r="ACA813"/>
      <c r="ACB813"/>
      <c r="ACC813"/>
      <c r="ACD813"/>
      <c r="ACE813"/>
      <c r="ACF813"/>
      <c r="ACG813"/>
      <c r="ACH813"/>
      <c r="ACI813"/>
      <c r="ACJ813"/>
      <c r="ACK813"/>
      <c r="ACL813"/>
      <c r="ACM813"/>
      <c r="ACN813"/>
      <c r="ACO813"/>
      <c r="ACP813"/>
      <c r="ACQ813"/>
      <c r="ACR813"/>
      <c r="ACS813"/>
      <c r="ACT813"/>
      <c r="ACU813"/>
      <c r="ACV813"/>
      <c r="ACW813"/>
      <c r="ACX813"/>
      <c r="ACY813"/>
      <c r="ACZ813"/>
      <c r="ADA813"/>
      <c r="ADB813"/>
      <c r="ADC813"/>
      <c r="ADD813"/>
      <c r="ADE813"/>
      <c r="ADF813"/>
      <c r="ADG813"/>
      <c r="ADH813"/>
      <c r="ADI813"/>
      <c r="ADJ813"/>
      <c r="ADK813"/>
      <c r="ADL813"/>
      <c r="ADM813"/>
      <c r="ADN813"/>
      <c r="ADO813"/>
      <c r="ADP813"/>
      <c r="ADQ813"/>
      <c r="ADR813"/>
      <c r="ADS813"/>
      <c r="ADT813"/>
      <c r="ADU813"/>
      <c r="ADV813"/>
      <c r="ADW813"/>
      <c r="ADX813"/>
      <c r="ADY813"/>
      <c r="ADZ813"/>
      <c r="AEA813"/>
      <c r="AEB813"/>
      <c r="AEC813"/>
      <c r="AED813"/>
      <c r="AEE813"/>
      <c r="AEF813"/>
      <c r="AEG813"/>
      <c r="AEH813"/>
      <c r="AEI813"/>
      <c r="AEJ813"/>
      <c r="AEK813"/>
      <c r="AEL813"/>
      <c r="AEM813"/>
      <c r="AEN813"/>
      <c r="AEO813"/>
      <c r="AEP813"/>
      <c r="AEQ813"/>
      <c r="AER813"/>
      <c r="AES813"/>
      <c r="AET813"/>
      <c r="AEU813"/>
      <c r="AEV813"/>
      <c r="AEW813"/>
      <c r="AEX813"/>
      <c r="AEY813"/>
      <c r="AEZ813"/>
      <c r="AFA813"/>
      <c r="AFB813"/>
      <c r="AFC813"/>
      <c r="AFD813"/>
      <c r="AFE813"/>
      <c r="AFF813"/>
      <c r="AFG813"/>
      <c r="AFH813"/>
      <c r="AFI813"/>
      <c r="AFJ813"/>
      <c r="AFK813"/>
      <c r="AFL813"/>
      <c r="AFM813"/>
      <c r="AFN813"/>
      <c r="AFO813"/>
      <c r="AFP813"/>
      <c r="AFQ813"/>
      <c r="AFR813"/>
      <c r="AFS813"/>
      <c r="AFT813"/>
      <c r="AFU813"/>
      <c r="AFV813"/>
      <c r="AFW813"/>
      <c r="AFX813"/>
      <c r="AFY813"/>
      <c r="AFZ813"/>
      <c r="AGA813"/>
      <c r="AGB813"/>
      <c r="AGC813"/>
      <c r="AGD813"/>
      <c r="AGE813"/>
      <c r="AGF813"/>
      <c r="AGG813"/>
      <c r="AGH813"/>
      <c r="AGI813"/>
      <c r="AGJ813"/>
      <c r="AGK813"/>
      <c r="AGL813"/>
      <c r="AGM813"/>
      <c r="AGN813"/>
      <c r="AGO813"/>
      <c r="AGP813"/>
      <c r="AGQ813"/>
      <c r="AGR813"/>
      <c r="AGS813"/>
      <c r="AGT813"/>
      <c r="AGU813"/>
      <c r="AGV813"/>
      <c r="AGW813"/>
      <c r="AGX813"/>
      <c r="AGY813"/>
      <c r="AGZ813"/>
      <c r="AHA813"/>
      <c r="AHB813"/>
      <c r="AHC813"/>
      <c r="AHD813"/>
      <c r="AHE813"/>
      <c r="AHF813"/>
      <c r="AHG813"/>
      <c r="AHH813"/>
      <c r="AHI813"/>
      <c r="AHJ813"/>
      <c r="AHK813"/>
      <c r="AHL813"/>
      <c r="AHM813"/>
      <c r="AHN813"/>
      <c r="AHO813"/>
      <c r="AHP813"/>
      <c r="AHQ813"/>
      <c r="AHR813"/>
      <c r="AHS813"/>
      <c r="AHT813"/>
      <c r="AHU813"/>
      <c r="AHV813"/>
      <c r="AHW813"/>
      <c r="AHX813"/>
      <c r="AHY813"/>
      <c r="AHZ813"/>
      <c r="AIA813"/>
      <c r="AIB813"/>
      <c r="AIC813"/>
      <c r="AID813"/>
      <c r="AIE813"/>
      <c r="AIF813"/>
      <c r="AIG813"/>
      <c r="AIH813"/>
      <c r="AII813"/>
      <c r="AIJ813"/>
      <c r="AIK813"/>
      <c r="AIL813"/>
      <c r="AIM813"/>
      <c r="AIN813"/>
      <c r="AIO813"/>
      <c r="AIP813"/>
      <c r="AIQ813"/>
      <c r="AIR813"/>
      <c r="AIS813"/>
      <c r="AIT813"/>
      <c r="AIU813"/>
      <c r="AIV813"/>
      <c r="AIW813"/>
      <c r="AIX813"/>
      <c r="AIY813"/>
      <c r="AIZ813"/>
      <c r="AJA813"/>
      <c r="AJB813"/>
      <c r="AJC813"/>
      <c r="AJD813"/>
      <c r="AJE813"/>
      <c r="AJF813"/>
      <c r="AJG813"/>
      <c r="AJH813"/>
      <c r="AJI813"/>
      <c r="AJJ813"/>
      <c r="AJK813"/>
      <c r="AJL813"/>
      <c r="AJM813"/>
      <c r="AJN813"/>
      <c r="AJO813"/>
      <c r="AJP813"/>
      <c r="AJQ813"/>
      <c r="AJR813"/>
      <c r="AJS813"/>
      <c r="AJT813"/>
      <c r="AJU813"/>
      <c r="AJV813"/>
      <c r="AJW813"/>
      <c r="AJX813"/>
      <c r="AJY813"/>
      <c r="AJZ813"/>
      <c r="AKA813"/>
      <c r="AKB813"/>
      <c r="AKC813"/>
      <c r="AKD813"/>
      <c r="AKE813"/>
      <c r="AKF813"/>
      <c r="AKG813"/>
      <c r="AKH813"/>
      <c r="AKI813"/>
      <c r="AKJ813"/>
      <c r="AKK813"/>
      <c r="AKL813"/>
      <c r="AKM813"/>
      <c r="AKN813"/>
      <c r="AKO813"/>
      <c r="AKP813"/>
      <c r="AKQ813"/>
      <c r="AKR813"/>
      <c r="AKS813"/>
      <c r="AKT813"/>
      <c r="AKU813"/>
      <c r="AKV813"/>
      <c r="AKW813"/>
      <c r="AKX813"/>
      <c r="AKY813"/>
      <c r="AKZ813"/>
      <c r="ALA813"/>
      <c r="ALB813"/>
      <c r="ALC813"/>
      <c r="ALD813"/>
      <c r="ALE813"/>
      <c r="ALF813"/>
      <c r="ALG813"/>
      <c r="ALH813"/>
      <c r="ALI813"/>
      <c r="ALJ813"/>
      <c r="ALK813"/>
      <c r="ALL813"/>
      <c r="ALM813"/>
      <c r="ALN813"/>
      <c r="ALO813"/>
      <c r="ALP813"/>
      <c r="ALQ813"/>
      <c r="ALR813"/>
      <c r="ALS813"/>
      <c r="ALT813"/>
      <c r="ALU813"/>
      <c r="ALV813"/>
      <c r="ALW813"/>
      <c r="ALX813"/>
      <c r="ALY813"/>
      <c r="ALZ813"/>
      <c r="AMA813"/>
      <c r="AMB813"/>
      <c r="AMC813"/>
      <c r="AMD813"/>
      <c r="AME813"/>
      <c r="AMF813"/>
      <c r="AMG813"/>
      <c r="AMH813"/>
      <c r="AMI813"/>
      <c r="AMJ813"/>
    </row>
    <row r="814" spans="1:1024" ht="20" customHeight="1" x14ac:dyDescent="0.2">
      <c r="A814"/>
      <c r="B814"/>
      <c r="C814"/>
      <c r="D814"/>
      <c r="E814" s="2"/>
      <c r="F814" s="2"/>
      <c r="G814" s="271"/>
      <c r="H814" s="240"/>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c r="IW814"/>
      <c r="IX814"/>
      <c r="IY814"/>
      <c r="IZ814"/>
      <c r="JA814"/>
      <c r="JB814"/>
      <c r="JC814"/>
      <c r="JD814"/>
      <c r="JE814"/>
      <c r="JF814"/>
      <c r="JG814"/>
      <c r="JH814"/>
      <c r="JI814"/>
      <c r="JJ814"/>
      <c r="JK814"/>
      <c r="JL814"/>
      <c r="JM814"/>
      <c r="JN814"/>
      <c r="JO814"/>
      <c r="JP814"/>
      <c r="JQ814"/>
      <c r="JR814"/>
      <c r="JS814"/>
      <c r="JT814"/>
      <c r="JU814"/>
      <c r="JV814"/>
      <c r="JW814"/>
      <c r="JX814"/>
      <c r="JY814"/>
      <c r="JZ814"/>
      <c r="KA814"/>
      <c r="KB814"/>
      <c r="KC814"/>
      <c r="KD814"/>
      <c r="KE814"/>
      <c r="KF814"/>
      <c r="KG814"/>
      <c r="KH814"/>
      <c r="KI814"/>
      <c r="KJ814"/>
      <c r="KK814"/>
      <c r="KL814"/>
      <c r="KM814"/>
      <c r="KN814"/>
      <c r="KO814"/>
      <c r="KP814"/>
      <c r="KQ814"/>
      <c r="KR814"/>
      <c r="KS814"/>
      <c r="KT814"/>
      <c r="KU814"/>
      <c r="KV814"/>
      <c r="KW814"/>
      <c r="KX814"/>
      <c r="KY814"/>
      <c r="KZ814"/>
      <c r="LA814"/>
      <c r="LB814"/>
      <c r="LC814"/>
      <c r="LD814"/>
      <c r="LE814"/>
      <c r="LF814"/>
      <c r="LG814"/>
      <c r="LH814"/>
      <c r="LI814"/>
      <c r="LJ814"/>
      <c r="LK814"/>
      <c r="LL814"/>
      <c r="LM814"/>
      <c r="LN814"/>
      <c r="LO814"/>
      <c r="LP814"/>
      <c r="LQ814"/>
      <c r="LR814"/>
      <c r="LS814"/>
      <c r="LT814"/>
      <c r="LU814"/>
      <c r="LV814"/>
      <c r="LW814"/>
      <c r="LX814"/>
      <c r="LY814"/>
      <c r="LZ814"/>
      <c r="MA814"/>
      <c r="MB814"/>
      <c r="MC814"/>
      <c r="MD814"/>
      <c r="ME814"/>
      <c r="MF814"/>
      <c r="MG814"/>
      <c r="MH814"/>
      <c r="MI814"/>
      <c r="MJ814"/>
      <c r="MK814"/>
      <c r="ML814"/>
      <c r="MM814"/>
      <c r="MN814"/>
      <c r="MO814"/>
      <c r="MP814"/>
      <c r="MQ814"/>
      <c r="MR814"/>
      <c r="MS814"/>
      <c r="MT814"/>
      <c r="MU814"/>
      <c r="MV814"/>
      <c r="MW814"/>
      <c r="MX814"/>
      <c r="MY814"/>
      <c r="MZ814"/>
      <c r="NA814"/>
      <c r="NB814"/>
      <c r="NC814"/>
      <c r="ND814"/>
      <c r="NE814"/>
      <c r="NF814"/>
      <c r="NG814"/>
      <c r="NH814"/>
      <c r="NI814"/>
      <c r="NJ814"/>
      <c r="NK814"/>
      <c r="NL814"/>
      <c r="NM814"/>
      <c r="NN814"/>
      <c r="NO814"/>
      <c r="NP814"/>
      <c r="NQ814"/>
      <c r="NR814"/>
      <c r="NS814"/>
      <c r="NT814"/>
      <c r="NU814"/>
      <c r="NV814"/>
      <c r="NW814"/>
      <c r="NX814"/>
      <c r="NY814"/>
      <c r="NZ814"/>
      <c r="OA814"/>
      <c r="OB814"/>
      <c r="OC814"/>
      <c r="OD814"/>
      <c r="OE814"/>
      <c r="OF814"/>
      <c r="OG814"/>
      <c r="OH814"/>
      <c r="OI814"/>
      <c r="OJ814"/>
      <c r="OK814"/>
      <c r="OL814"/>
      <c r="OM814"/>
      <c r="ON814"/>
      <c r="OO814"/>
      <c r="OP814"/>
      <c r="OQ814"/>
      <c r="OR814"/>
      <c r="OS814"/>
      <c r="OT814"/>
      <c r="OU814"/>
      <c r="OV814"/>
      <c r="OW814"/>
      <c r="OX814"/>
      <c r="OY814"/>
      <c r="OZ814"/>
      <c r="PA814"/>
      <c r="PB814"/>
      <c r="PC814"/>
      <c r="PD814"/>
      <c r="PE814"/>
      <c r="PF814"/>
      <c r="PG814"/>
      <c r="PH814"/>
      <c r="PI814"/>
      <c r="PJ814"/>
      <c r="PK814"/>
      <c r="PL814"/>
      <c r="PM814"/>
      <c r="PN814"/>
      <c r="PO814"/>
      <c r="PP814"/>
      <c r="PQ814"/>
      <c r="PR814"/>
      <c r="PS814"/>
      <c r="PT814"/>
      <c r="PU814"/>
      <c r="PV814"/>
      <c r="PW814"/>
      <c r="PX814"/>
      <c r="PY814"/>
      <c r="PZ814"/>
      <c r="QA814"/>
      <c r="QB814"/>
      <c r="QC814"/>
      <c r="QD814"/>
      <c r="QE814"/>
      <c r="QF814"/>
      <c r="QG814"/>
      <c r="QH814"/>
      <c r="QI814"/>
      <c r="QJ814"/>
      <c r="QK814"/>
      <c r="QL814"/>
      <c r="QM814"/>
      <c r="QN814"/>
      <c r="QO814"/>
      <c r="QP814"/>
      <c r="QQ814"/>
      <c r="QR814"/>
      <c r="QS814"/>
      <c r="QT814"/>
      <c r="QU814"/>
      <c r="QV814"/>
      <c r="QW814"/>
      <c r="QX814"/>
      <c r="QY814"/>
      <c r="QZ814"/>
      <c r="RA814"/>
      <c r="RB814"/>
      <c r="RC814"/>
      <c r="RD814"/>
      <c r="RE814"/>
      <c r="RF814"/>
      <c r="RG814"/>
      <c r="RH814"/>
      <c r="RI814"/>
      <c r="RJ814"/>
      <c r="RK814"/>
      <c r="RL814"/>
      <c r="RM814"/>
      <c r="RN814"/>
      <c r="RO814"/>
      <c r="RP814"/>
      <c r="RQ814"/>
      <c r="RR814"/>
      <c r="RS814"/>
      <c r="RT814"/>
      <c r="RU814"/>
      <c r="RV814"/>
      <c r="RW814"/>
      <c r="RX814"/>
      <c r="RY814"/>
      <c r="RZ814"/>
      <c r="SA814"/>
      <c r="SB814"/>
      <c r="SC814"/>
      <c r="SD814"/>
      <c r="SE814"/>
      <c r="SF814"/>
      <c r="SG814"/>
      <c r="SH814"/>
      <c r="SI814"/>
      <c r="SJ814"/>
      <c r="SK814"/>
      <c r="SL814"/>
      <c r="SM814"/>
      <c r="SN814"/>
      <c r="SO814"/>
      <c r="SP814"/>
      <c r="SQ814"/>
      <c r="SR814"/>
      <c r="SS814"/>
      <c r="ST814"/>
      <c r="SU814"/>
      <c r="SV814"/>
      <c r="SW814"/>
      <c r="SX814"/>
      <c r="SY814"/>
      <c r="SZ814"/>
      <c r="TA814"/>
      <c r="TB814"/>
      <c r="TC814"/>
      <c r="TD814"/>
      <c r="TE814"/>
      <c r="TF814"/>
      <c r="TG814"/>
      <c r="TH814"/>
      <c r="TI814"/>
      <c r="TJ814"/>
      <c r="TK814"/>
      <c r="TL814"/>
      <c r="TM814"/>
      <c r="TN814"/>
      <c r="TO814"/>
      <c r="TP814"/>
      <c r="TQ814"/>
      <c r="TR814"/>
      <c r="TS814"/>
      <c r="TT814"/>
      <c r="TU814"/>
      <c r="TV814"/>
      <c r="TW814"/>
      <c r="TX814"/>
      <c r="TY814"/>
      <c r="TZ814"/>
      <c r="UA814"/>
      <c r="UB814"/>
      <c r="UC814"/>
      <c r="UD814"/>
      <c r="UE814"/>
      <c r="UF814"/>
      <c r="UG814"/>
      <c r="UH814"/>
      <c r="UI814"/>
      <c r="UJ814"/>
      <c r="UK814"/>
      <c r="UL814"/>
      <c r="UM814"/>
      <c r="UN814"/>
      <c r="UO814"/>
      <c r="UP814"/>
      <c r="UQ814"/>
      <c r="UR814"/>
      <c r="US814"/>
      <c r="UT814"/>
      <c r="UU814"/>
      <c r="UV814"/>
      <c r="UW814"/>
      <c r="UX814"/>
      <c r="UY814"/>
      <c r="UZ814"/>
      <c r="VA814"/>
      <c r="VB814"/>
      <c r="VC814"/>
      <c r="VD814"/>
      <c r="VE814"/>
      <c r="VF814"/>
      <c r="VG814"/>
      <c r="VH814"/>
      <c r="VI814"/>
      <c r="VJ814"/>
      <c r="VK814"/>
      <c r="VL814"/>
      <c r="VM814"/>
      <c r="VN814"/>
      <c r="VO814"/>
      <c r="VP814"/>
      <c r="VQ814"/>
      <c r="VR814"/>
      <c r="VS814"/>
      <c r="VT814"/>
      <c r="VU814"/>
      <c r="VV814"/>
      <c r="VW814"/>
      <c r="VX814"/>
      <c r="VY814"/>
      <c r="VZ814"/>
      <c r="WA814"/>
      <c r="WB814"/>
      <c r="WC814"/>
      <c r="WD814"/>
      <c r="WE814"/>
      <c r="WF814"/>
      <c r="WG814"/>
      <c r="WH814"/>
      <c r="WI814"/>
      <c r="WJ814"/>
      <c r="WK814"/>
      <c r="WL814"/>
      <c r="WM814"/>
      <c r="WN814"/>
      <c r="WO814"/>
      <c r="WP814"/>
      <c r="WQ814"/>
      <c r="WR814"/>
      <c r="WS814"/>
      <c r="WT814"/>
      <c r="WU814"/>
      <c r="WV814"/>
      <c r="WW814"/>
      <c r="WX814"/>
      <c r="WY814"/>
      <c r="WZ814"/>
      <c r="XA814"/>
      <c r="XB814"/>
      <c r="XC814"/>
      <c r="XD814"/>
      <c r="XE814"/>
      <c r="XF814"/>
      <c r="XG814"/>
      <c r="XH814"/>
      <c r="XI814"/>
      <c r="XJ814"/>
      <c r="XK814"/>
      <c r="XL814"/>
      <c r="XM814"/>
      <c r="XN814"/>
      <c r="XO814"/>
      <c r="XP814"/>
      <c r="XQ814"/>
      <c r="XR814"/>
      <c r="XS814"/>
      <c r="XT814"/>
      <c r="XU814"/>
      <c r="XV814"/>
      <c r="XW814"/>
      <c r="XX814"/>
      <c r="XY814"/>
      <c r="XZ814"/>
      <c r="YA814"/>
      <c r="YB814"/>
      <c r="YC814"/>
      <c r="YD814"/>
      <c r="YE814"/>
      <c r="YF814"/>
      <c r="YG814"/>
      <c r="YH814"/>
      <c r="YI814"/>
      <c r="YJ814"/>
      <c r="YK814"/>
      <c r="YL814"/>
      <c r="YM814"/>
      <c r="YN814"/>
      <c r="YO814"/>
      <c r="YP814"/>
      <c r="YQ814"/>
      <c r="YR814"/>
      <c r="YS814"/>
      <c r="YT814"/>
      <c r="YU814"/>
      <c r="YV814"/>
      <c r="YW814"/>
      <c r="YX814"/>
      <c r="YY814"/>
      <c r="YZ814"/>
      <c r="ZA814"/>
      <c r="ZB814"/>
      <c r="ZC814"/>
      <c r="ZD814"/>
      <c r="ZE814"/>
      <c r="ZF814"/>
      <c r="ZG814"/>
      <c r="ZH814"/>
      <c r="ZI814"/>
      <c r="ZJ814"/>
      <c r="ZK814"/>
      <c r="ZL814"/>
      <c r="ZM814"/>
      <c r="ZN814"/>
      <c r="ZO814"/>
      <c r="ZP814"/>
      <c r="ZQ814"/>
      <c r="ZR814"/>
      <c r="ZS814"/>
      <c r="ZT814"/>
      <c r="ZU814"/>
      <c r="ZV814"/>
      <c r="ZW814"/>
      <c r="ZX814"/>
      <c r="ZY814"/>
      <c r="ZZ814"/>
      <c r="AAA814"/>
      <c r="AAB814"/>
      <c r="AAC814"/>
      <c r="AAD814"/>
      <c r="AAE814"/>
      <c r="AAF814"/>
      <c r="AAG814"/>
      <c r="AAH814"/>
      <c r="AAI814"/>
      <c r="AAJ814"/>
      <c r="AAK814"/>
      <c r="AAL814"/>
      <c r="AAM814"/>
      <c r="AAN814"/>
      <c r="AAO814"/>
      <c r="AAP814"/>
      <c r="AAQ814"/>
      <c r="AAR814"/>
      <c r="AAS814"/>
      <c r="AAT814"/>
      <c r="AAU814"/>
      <c r="AAV814"/>
      <c r="AAW814"/>
      <c r="AAX814"/>
      <c r="AAY814"/>
      <c r="AAZ814"/>
      <c r="ABA814"/>
      <c r="ABB814"/>
      <c r="ABC814"/>
      <c r="ABD814"/>
      <c r="ABE814"/>
      <c r="ABF814"/>
      <c r="ABG814"/>
      <c r="ABH814"/>
      <c r="ABI814"/>
      <c r="ABJ814"/>
      <c r="ABK814"/>
      <c r="ABL814"/>
      <c r="ABM814"/>
      <c r="ABN814"/>
      <c r="ABO814"/>
      <c r="ABP814"/>
      <c r="ABQ814"/>
      <c r="ABR814"/>
      <c r="ABS814"/>
      <c r="ABT814"/>
      <c r="ABU814"/>
      <c r="ABV814"/>
      <c r="ABW814"/>
      <c r="ABX814"/>
      <c r="ABY814"/>
      <c r="ABZ814"/>
      <c r="ACA814"/>
      <c r="ACB814"/>
      <c r="ACC814"/>
      <c r="ACD814"/>
      <c r="ACE814"/>
      <c r="ACF814"/>
      <c r="ACG814"/>
      <c r="ACH814"/>
      <c r="ACI814"/>
      <c r="ACJ814"/>
      <c r="ACK814"/>
      <c r="ACL814"/>
      <c r="ACM814"/>
      <c r="ACN814"/>
      <c r="ACO814"/>
      <c r="ACP814"/>
      <c r="ACQ814"/>
      <c r="ACR814"/>
      <c r="ACS814"/>
      <c r="ACT814"/>
      <c r="ACU814"/>
      <c r="ACV814"/>
      <c r="ACW814"/>
      <c r="ACX814"/>
      <c r="ACY814"/>
      <c r="ACZ814"/>
      <c r="ADA814"/>
      <c r="ADB814"/>
      <c r="ADC814"/>
      <c r="ADD814"/>
      <c r="ADE814"/>
      <c r="ADF814"/>
      <c r="ADG814"/>
      <c r="ADH814"/>
      <c r="ADI814"/>
      <c r="ADJ814"/>
      <c r="ADK814"/>
      <c r="ADL814"/>
      <c r="ADM814"/>
      <c r="ADN814"/>
      <c r="ADO814"/>
      <c r="ADP814"/>
      <c r="ADQ814"/>
      <c r="ADR814"/>
      <c r="ADS814"/>
      <c r="ADT814"/>
      <c r="ADU814"/>
      <c r="ADV814"/>
      <c r="ADW814"/>
      <c r="ADX814"/>
      <c r="ADY814"/>
      <c r="ADZ814"/>
      <c r="AEA814"/>
      <c r="AEB814"/>
      <c r="AEC814"/>
      <c r="AED814"/>
      <c r="AEE814"/>
      <c r="AEF814"/>
      <c r="AEG814"/>
      <c r="AEH814"/>
      <c r="AEI814"/>
      <c r="AEJ814"/>
      <c r="AEK814"/>
      <c r="AEL814"/>
      <c r="AEM814"/>
      <c r="AEN814"/>
      <c r="AEO814"/>
      <c r="AEP814"/>
      <c r="AEQ814"/>
      <c r="AER814"/>
      <c r="AES814"/>
      <c r="AET814"/>
      <c r="AEU814"/>
      <c r="AEV814"/>
      <c r="AEW814"/>
      <c r="AEX814"/>
      <c r="AEY814"/>
      <c r="AEZ814"/>
      <c r="AFA814"/>
      <c r="AFB814"/>
      <c r="AFC814"/>
      <c r="AFD814"/>
      <c r="AFE814"/>
      <c r="AFF814"/>
      <c r="AFG814"/>
      <c r="AFH814"/>
      <c r="AFI814"/>
      <c r="AFJ814"/>
      <c r="AFK814"/>
      <c r="AFL814"/>
      <c r="AFM814"/>
      <c r="AFN814"/>
      <c r="AFO814"/>
      <c r="AFP814"/>
      <c r="AFQ814"/>
      <c r="AFR814"/>
      <c r="AFS814"/>
      <c r="AFT814"/>
      <c r="AFU814"/>
      <c r="AFV814"/>
      <c r="AFW814"/>
      <c r="AFX814"/>
      <c r="AFY814"/>
      <c r="AFZ814"/>
      <c r="AGA814"/>
      <c r="AGB814"/>
      <c r="AGC814"/>
      <c r="AGD814"/>
      <c r="AGE814"/>
      <c r="AGF814"/>
      <c r="AGG814"/>
      <c r="AGH814"/>
      <c r="AGI814"/>
      <c r="AGJ814"/>
      <c r="AGK814"/>
      <c r="AGL814"/>
      <c r="AGM814"/>
      <c r="AGN814"/>
      <c r="AGO814"/>
      <c r="AGP814"/>
      <c r="AGQ814"/>
      <c r="AGR814"/>
      <c r="AGS814"/>
      <c r="AGT814"/>
      <c r="AGU814"/>
      <c r="AGV814"/>
      <c r="AGW814"/>
      <c r="AGX814"/>
      <c r="AGY814"/>
      <c r="AGZ814"/>
      <c r="AHA814"/>
      <c r="AHB814"/>
      <c r="AHC814"/>
      <c r="AHD814"/>
      <c r="AHE814"/>
      <c r="AHF814"/>
      <c r="AHG814"/>
      <c r="AHH814"/>
      <c r="AHI814"/>
      <c r="AHJ814"/>
      <c r="AHK814"/>
      <c r="AHL814"/>
      <c r="AHM814"/>
      <c r="AHN814"/>
      <c r="AHO814"/>
      <c r="AHP814"/>
      <c r="AHQ814"/>
      <c r="AHR814"/>
      <c r="AHS814"/>
      <c r="AHT814"/>
      <c r="AHU814"/>
      <c r="AHV814"/>
      <c r="AHW814"/>
      <c r="AHX814"/>
      <c r="AHY814"/>
      <c r="AHZ814"/>
      <c r="AIA814"/>
      <c r="AIB814"/>
      <c r="AIC814"/>
      <c r="AID814"/>
      <c r="AIE814"/>
      <c r="AIF814"/>
      <c r="AIG814"/>
      <c r="AIH814"/>
      <c r="AII814"/>
      <c r="AIJ814"/>
      <c r="AIK814"/>
      <c r="AIL814"/>
      <c r="AIM814"/>
      <c r="AIN814"/>
      <c r="AIO814"/>
      <c r="AIP814"/>
      <c r="AIQ814"/>
      <c r="AIR814"/>
      <c r="AIS814"/>
      <c r="AIT814"/>
      <c r="AIU814"/>
      <c r="AIV814"/>
      <c r="AIW814"/>
      <c r="AIX814"/>
      <c r="AIY814"/>
      <c r="AIZ814"/>
      <c r="AJA814"/>
      <c r="AJB814"/>
      <c r="AJC814"/>
      <c r="AJD814"/>
      <c r="AJE814"/>
      <c r="AJF814"/>
      <c r="AJG814"/>
      <c r="AJH814"/>
      <c r="AJI814"/>
      <c r="AJJ814"/>
      <c r="AJK814"/>
      <c r="AJL814"/>
      <c r="AJM814"/>
      <c r="AJN814"/>
      <c r="AJO814"/>
      <c r="AJP814"/>
      <c r="AJQ814"/>
      <c r="AJR814"/>
      <c r="AJS814"/>
      <c r="AJT814"/>
      <c r="AJU814"/>
      <c r="AJV814"/>
      <c r="AJW814"/>
      <c r="AJX814"/>
      <c r="AJY814"/>
      <c r="AJZ814"/>
      <c r="AKA814"/>
      <c r="AKB814"/>
      <c r="AKC814"/>
      <c r="AKD814"/>
      <c r="AKE814"/>
      <c r="AKF814"/>
      <c r="AKG814"/>
      <c r="AKH814"/>
      <c r="AKI814"/>
      <c r="AKJ814"/>
      <c r="AKK814"/>
      <c r="AKL814"/>
      <c r="AKM814"/>
      <c r="AKN814"/>
      <c r="AKO814"/>
      <c r="AKP814"/>
      <c r="AKQ814"/>
      <c r="AKR814"/>
      <c r="AKS814"/>
      <c r="AKT814"/>
      <c r="AKU814"/>
      <c r="AKV814"/>
      <c r="AKW814"/>
      <c r="AKX814"/>
      <c r="AKY814"/>
      <c r="AKZ814"/>
      <c r="ALA814"/>
      <c r="ALB814"/>
      <c r="ALC814"/>
      <c r="ALD814"/>
      <c r="ALE814"/>
      <c r="ALF814"/>
      <c r="ALG814"/>
      <c r="ALH814"/>
      <c r="ALI814"/>
      <c r="ALJ814"/>
      <c r="ALK814"/>
      <c r="ALL814"/>
      <c r="ALM814"/>
      <c r="ALN814"/>
      <c r="ALO814"/>
      <c r="ALP814"/>
      <c r="ALQ814"/>
      <c r="ALR814"/>
      <c r="ALS814"/>
      <c r="ALT814"/>
      <c r="ALU814"/>
      <c r="ALV814"/>
      <c r="ALW814"/>
      <c r="ALX814"/>
      <c r="ALY814"/>
      <c r="ALZ814"/>
      <c r="AMA814"/>
      <c r="AMB814"/>
      <c r="AMC814"/>
      <c r="AMD814"/>
      <c r="AME814"/>
      <c r="AMF814"/>
      <c r="AMG814"/>
      <c r="AMH814"/>
      <c r="AMI814"/>
      <c r="AMJ814"/>
    </row>
    <row r="815" spans="1:1024" ht="20" customHeight="1" x14ac:dyDescent="0.2">
      <c r="A815"/>
      <c r="B815"/>
      <c r="C815"/>
      <c r="D815"/>
      <c r="E815" s="2"/>
      <c r="F815" s="2"/>
      <c r="G815" s="271"/>
      <c r="H815" s="240"/>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c r="IW815"/>
      <c r="IX815"/>
      <c r="IY815"/>
      <c r="IZ815"/>
      <c r="JA815"/>
      <c r="JB815"/>
      <c r="JC815"/>
      <c r="JD815"/>
      <c r="JE815"/>
      <c r="JF815"/>
      <c r="JG815"/>
      <c r="JH815"/>
      <c r="JI815"/>
      <c r="JJ815"/>
      <c r="JK815"/>
      <c r="JL815"/>
      <c r="JM815"/>
      <c r="JN815"/>
      <c r="JO815"/>
      <c r="JP815"/>
      <c r="JQ815"/>
      <c r="JR815"/>
      <c r="JS815"/>
      <c r="JT815"/>
      <c r="JU815"/>
      <c r="JV815"/>
      <c r="JW815"/>
      <c r="JX815"/>
      <c r="JY815"/>
      <c r="JZ815"/>
      <c r="KA815"/>
      <c r="KB815"/>
      <c r="KC815"/>
      <c r="KD815"/>
      <c r="KE815"/>
      <c r="KF815"/>
      <c r="KG815"/>
      <c r="KH815"/>
      <c r="KI815"/>
      <c r="KJ815"/>
      <c r="KK815"/>
      <c r="KL815"/>
      <c r="KM815"/>
      <c r="KN815"/>
      <c r="KO815"/>
      <c r="KP815"/>
      <c r="KQ815"/>
      <c r="KR815"/>
      <c r="KS815"/>
      <c r="KT815"/>
      <c r="KU815"/>
      <c r="KV815"/>
      <c r="KW815"/>
      <c r="KX815"/>
      <c r="KY815"/>
      <c r="KZ815"/>
      <c r="LA815"/>
      <c r="LB815"/>
      <c r="LC815"/>
      <c r="LD815"/>
      <c r="LE815"/>
      <c r="LF815"/>
      <c r="LG815"/>
      <c r="LH815"/>
      <c r="LI815"/>
      <c r="LJ815"/>
      <c r="LK815"/>
      <c r="LL815"/>
      <c r="LM815"/>
      <c r="LN815"/>
      <c r="LO815"/>
      <c r="LP815"/>
      <c r="LQ815"/>
      <c r="LR815"/>
      <c r="LS815"/>
      <c r="LT815"/>
      <c r="LU815"/>
      <c r="LV815"/>
      <c r="LW815"/>
      <c r="LX815"/>
      <c r="LY815"/>
      <c r="LZ815"/>
      <c r="MA815"/>
      <c r="MB815"/>
      <c r="MC815"/>
      <c r="MD815"/>
      <c r="ME815"/>
      <c r="MF815"/>
      <c r="MG815"/>
      <c r="MH815"/>
      <c r="MI815"/>
      <c r="MJ815"/>
      <c r="MK815"/>
      <c r="ML815"/>
      <c r="MM815"/>
      <c r="MN815"/>
      <c r="MO815"/>
      <c r="MP815"/>
      <c r="MQ815"/>
      <c r="MR815"/>
      <c r="MS815"/>
      <c r="MT815"/>
      <c r="MU815"/>
      <c r="MV815"/>
      <c r="MW815"/>
      <c r="MX815"/>
      <c r="MY815"/>
      <c r="MZ815"/>
      <c r="NA815"/>
      <c r="NB815"/>
      <c r="NC815"/>
      <c r="ND815"/>
      <c r="NE815"/>
      <c r="NF815"/>
      <c r="NG815"/>
      <c r="NH815"/>
      <c r="NI815"/>
      <c r="NJ815"/>
      <c r="NK815"/>
      <c r="NL815"/>
      <c r="NM815"/>
      <c r="NN815"/>
      <c r="NO815"/>
      <c r="NP815"/>
      <c r="NQ815"/>
      <c r="NR815"/>
      <c r="NS815"/>
      <c r="NT815"/>
      <c r="NU815"/>
      <c r="NV815"/>
      <c r="NW815"/>
      <c r="NX815"/>
      <c r="NY815"/>
      <c r="NZ815"/>
      <c r="OA815"/>
      <c r="OB815"/>
      <c r="OC815"/>
      <c r="OD815"/>
      <c r="OE815"/>
      <c r="OF815"/>
      <c r="OG815"/>
      <c r="OH815"/>
      <c r="OI815"/>
      <c r="OJ815"/>
      <c r="OK815"/>
      <c r="OL815"/>
      <c r="OM815"/>
      <c r="ON815"/>
      <c r="OO815"/>
      <c r="OP815"/>
      <c r="OQ815"/>
      <c r="OR815"/>
      <c r="OS815"/>
      <c r="OT815"/>
      <c r="OU815"/>
      <c r="OV815"/>
      <c r="OW815"/>
      <c r="OX815"/>
      <c r="OY815"/>
      <c r="OZ815"/>
      <c r="PA815"/>
      <c r="PB815"/>
      <c r="PC815"/>
      <c r="PD815"/>
      <c r="PE815"/>
      <c r="PF815"/>
      <c r="PG815"/>
      <c r="PH815"/>
      <c r="PI815"/>
      <c r="PJ815"/>
      <c r="PK815"/>
      <c r="PL815"/>
      <c r="PM815"/>
      <c r="PN815"/>
      <c r="PO815"/>
      <c r="PP815"/>
      <c r="PQ815"/>
      <c r="PR815"/>
      <c r="PS815"/>
      <c r="PT815"/>
      <c r="PU815"/>
      <c r="PV815"/>
      <c r="PW815"/>
      <c r="PX815"/>
      <c r="PY815"/>
      <c r="PZ815"/>
      <c r="QA815"/>
      <c r="QB815"/>
      <c r="QC815"/>
      <c r="QD815"/>
      <c r="QE815"/>
      <c r="QF815"/>
      <c r="QG815"/>
      <c r="QH815"/>
      <c r="QI815"/>
      <c r="QJ815"/>
      <c r="QK815"/>
      <c r="QL815"/>
      <c r="QM815"/>
      <c r="QN815"/>
      <c r="QO815"/>
      <c r="QP815"/>
      <c r="QQ815"/>
      <c r="QR815"/>
      <c r="QS815"/>
      <c r="QT815"/>
      <c r="QU815"/>
      <c r="QV815"/>
      <c r="QW815"/>
      <c r="QX815"/>
      <c r="QY815"/>
      <c r="QZ815"/>
      <c r="RA815"/>
      <c r="RB815"/>
      <c r="RC815"/>
      <c r="RD815"/>
      <c r="RE815"/>
      <c r="RF815"/>
      <c r="RG815"/>
      <c r="RH815"/>
      <c r="RI815"/>
      <c r="RJ815"/>
      <c r="RK815"/>
      <c r="RL815"/>
      <c r="RM815"/>
      <c r="RN815"/>
      <c r="RO815"/>
      <c r="RP815"/>
      <c r="RQ815"/>
      <c r="RR815"/>
      <c r="RS815"/>
      <c r="RT815"/>
      <c r="RU815"/>
      <c r="RV815"/>
      <c r="RW815"/>
      <c r="RX815"/>
      <c r="RY815"/>
      <c r="RZ815"/>
      <c r="SA815"/>
      <c r="SB815"/>
      <c r="SC815"/>
      <c r="SD815"/>
      <c r="SE815"/>
      <c r="SF815"/>
      <c r="SG815"/>
      <c r="SH815"/>
      <c r="SI815"/>
      <c r="SJ815"/>
      <c r="SK815"/>
      <c r="SL815"/>
      <c r="SM815"/>
      <c r="SN815"/>
      <c r="SO815"/>
      <c r="SP815"/>
      <c r="SQ815"/>
      <c r="SR815"/>
      <c r="SS815"/>
      <c r="ST815"/>
      <c r="SU815"/>
      <c r="SV815"/>
      <c r="SW815"/>
      <c r="SX815"/>
      <c r="SY815"/>
      <c r="SZ815"/>
      <c r="TA815"/>
      <c r="TB815"/>
      <c r="TC815"/>
      <c r="TD815"/>
      <c r="TE815"/>
      <c r="TF815"/>
      <c r="TG815"/>
      <c r="TH815"/>
      <c r="TI815"/>
      <c r="TJ815"/>
      <c r="TK815"/>
      <c r="TL815"/>
      <c r="TM815"/>
      <c r="TN815"/>
      <c r="TO815"/>
      <c r="TP815"/>
      <c r="TQ815"/>
      <c r="TR815"/>
      <c r="TS815"/>
      <c r="TT815"/>
      <c r="TU815"/>
      <c r="TV815"/>
      <c r="TW815"/>
      <c r="TX815"/>
      <c r="TY815"/>
      <c r="TZ815"/>
      <c r="UA815"/>
      <c r="UB815"/>
      <c r="UC815"/>
      <c r="UD815"/>
      <c r="UE815"/>
      <c r="UF815"/>
      <c r="UG815"/>
      <c r="UH815"/>
      <c r="UI815"/>
      <c r="UJ815"/>
      <c r="UK815"/>
      <c r="UL815"/>
      <c r="UM815"/>
      <c r="UN815"/>
      <c r="UO815"/>
      <c r="UP815"/>
      <c r="UQ815"/>
      <c r="UR815"/>
      <c r="US815"/>
      <c r="UT815"/>
      <c r="UU815"/>
      <c r="UV815"/>
      <c r="UW815"/>
      <c r="UX815"/>
      <c r="UY815"/>
      <c r="UZ815"/>
      <c r="VA815"/>
      <c r="VB815"/>
      <c r="VC815"/>
      <c r="VD815"/>
      <c r="VE815"/>
      <c r="VF815"/>
      <c r="VG815"/>
      <c r="VH815"/>
      <c r="VI815"/>
      <c r="VJ815"/>
      <c r="VK815"/>
      <c r="VL815"/>
      <c r="VM815"/>
      <c r="VN815"/>
      <c r="VO815"/>
      <c r="VP815"/>
      <c r="VQ815"/>
      <c r="VR815"/>
      <c r="VS815"/>
      <c r="VT815"/>
      <c r="VU815"/>
      <c r="VV815"/>
      <c r="VW815"/>
      <c r="VX815"/>
      <c r="VY815"/>
      <c r="VZ815"/>
      <c r="WA815"/>
      <c r="WB815"/>
      <c r="WC815"/>
      <c r="WD815"/>
      <c r="WE815"/>
      <c r="WF815"/>
      <c r="WG815"/>
      <c r="WH815"/>
      <c r="WI815"/>
      <c r="WJ815"/>
      <c r="WK815"/>
      <c r="WL815"/>
      <c r="WM815"/>
      <c r="WN815"/>
      <c r="WO815"/>
      <c r="WP815"/>
      <c r="WQ815"/>
      <c r="WR815"/>
      <c r="WS815"/>
      <c r="WT815"/>
      <c r="WU815"/>
      <c r="WV815"/>
      <c r="WW815"/>
      <c r="WX815"/>
      <c r="WY815"/>
      <c r="WZ815"/>
      <c r="XA815"/>
      <c r="XB815"/>
      <c r="XC815"/>
      <c r="XD815"/>
      <c r="XE815"/>
      <c r="XF815"/>
      <c r="XG815"/>
      <c r="XH815"/>
      <c r="XI815"/>
      <c r="XJ815"/>
      <c r="XK815"/>
      <c r="XL815"/>
      <c r="XM815"/>
      <c r="XN815"/>
      <c r="XO815"/>
      <c r="XP815"/>
      <c r="XQ815"/>
      <c r="XR815"/>
      <c r="XS815"/>
      <c r="XT815"/>
      <c r="XU815"/>
      <c r="XV815"/>
      <c r="XW815"/>
      <c r="XX815"/>
      <c r="XY815"/>
      <c r="XZ815"/>
      <c r="YA815"/>
      <c r="YB815"/>
      <c r="YC815"/>
      <c r="YD815"/>
      <c r="YE815"/>
      <c r="YF815"/>
      <c r="YG815"/>
      <c r="YH815"/>
      <c r="YI815"/>
      <c r="YJ815"/>
      <c r="YK815"/>
      <c r="YL815"/>
      <c r="YM815"/>
      <c r="YN815"/>
      <c r="YO815"/>
      <c r="YP815"/>
      <c r="YQ815"/>
      <c r="YR815"/>
      <c r="YS815"/>
      <c r="YT815"/>
      <c r="YU815"/>
      <c r="YV815"/>
      <c r="YW815"/>
      <c r="YX815"/>
      <c r="YY815"/>
      <c r="YZ815"/>
      <c r="ZA815"/>
      <c r="ZB815"/>
      <c r="ZC815"/>
      <c r="ZD815"/>
      <c r="ZE815"/>
      <c r="ZF815"/>
      <c r="ZG815"/>
      <c r="ZH815"/>
      <c r="ZI815"/>
      <c r="ZJ815"/>
      <c r="ZK815"/>
      <c r="ZL815"/>
      <c r="ZM815"/>
      <c r="ZN815"/>
      <c r="ZO815"/>
      <c r="ZP815"/>
      <c r="ZQ815"/>
      <c r="ZR815"/>
      <c r="ZS815"/>
      <c r="ZT815"/>
      <c r="ZU815"/>
      <c r="ZV815"/>
      <c r="ZW815"/>
      <c r="ZX815"/>
      <c r="ZY815"/>
      <c r="ZZ815"/>
      <c r="AAA815"/>
      <c r="AAB815"/>
      <c r="AAC815"/>
      <c r="AAD815"/>
      <c r="AAE815"/>
      <c r="AAF815"/>
      <c r="AAG815"/>
      <c r="AAH815"/>
      <c r="AAI815"/>
      <c r="AAJ815"/>
      <c r="AAK815"/>
      <c r="AAL815"/>
      <c r="AAM815"/>
      <c r="AAN815"/>
      <c r="AAO815"/>
      <c r="AAP815"/>
      <c r="AAQ815"/>
      <c r="AAR815"/>
      <c r="AAS815"/>
      <c r="AAT815"/>
      <c r="AAU815"/>
      <c r="AAV815"/>
      <c r="AAW815"/>
      <c r="AAX815"/>
      <c r="AAY815"/>
      <c r="AAZ815"/>
      <c r="ABA815"/>
      <c r="ABB815"/>
      <c r="ABC815"/>
      <c r="ABD815"/>
      <c r="ABE815"/>
      <c r="ABF815"/>
      <c r="ABG815"/>
      <c r="ABH815"/>
      <c r="ABI815"/>
      <c r="ABJ815"/>
      <c r="ABK815"/>
      <c r="ABL815"/>
      <c r="ABM815"/>
      <c r="ABN815"/>
      <c r="ABO815"/>
      <c r="ABP815"/>
      <c r="ABQ815"/>
      <c r="ABR815"/>
      <c r="ABS815"/>
      <c r="ABT815"/>
      <c r="ABU815"/>
      <c r="ABV815"/>
      <c r="ABW815"/>
      <c r="ABX815"/>
      <c r="ABY815"/>
      <c r="ABZ815"/>
      <c r="ACA815"/>
      <c r="ACB815"/>
      <c r="ACC815"/>
      <c r="ACD815"/>
      <c r="ACE815"/>
      <c r="ACF815"/>
      <c r="ACG815"/>
      <c r="ACH815"/>
      <c r="ACI815"/>
      <c r="ACJ815"/>
      <c r="ACK815"/>
      <c r="ACL815"/>
      <c r="ACM815"/>
      <c r="ACN815"/>
      <c r="ACO815"/>
      <c r="ACP815"/>
      <c r="ACQ815"/>
      <c r="ACR815"/>
      <c r="ACS815"/>
      <c r="ACT815"/>
      <c r="ACU815"/>
      <c r="ACV815"/>
      <c r="ACW815"/>
      <c r="ACX815"/>
      <c r="ACY815"/>
      <c r="ACZ815"/>
      <c r="ADA815"/>
      <c r="ADB815"/>
      <c r="ADC815"/>
      <c r="ADD815"/>
      <c r="ADE815"/>
      <c r="ADF815"/>
      <c r="ADG815"/>
      <c r="ADH815"/>
      <c r="ADI815"/>
      <c r="ADJ815"/>
      <c r="ADK815"/>
      <c r="ADL815"/>
      <c r="ADM815"/>
      <c r="ADN815"/>
      <c r="ADO815"/>
      <c r="ADP815"/>
      <c r="ADQ815"/>
      <c r="ADR815"/>
      <c r="ADS815"/>
      <c r="ADT815"/>
      <c r="ADU815"/>
      <c r="ADV815"/>
      <c r="ADW815"/>
      <c r="ADX815"/>
      <c r="ADY815"/>
      <c r="ADZ815"/>
      <c r="AEA815"/>
      <c r="AEB815"/>
      <c r="AEC815"/>
      <c r="AED815"/>
      <c r="AEE815"/>
      <c r="AEF815"/>
      <c r="AEG815"/>
      <c r="AEH815"/>
      <c r="AEI815"/>
      <c r="AEJ815"/>
      <c r="AEK815"/>
      <c r="AEL815"/>
      <c r="AEM815"/>
      <c r="AEN815"/>
      <c r="AEO815"/>
      <c r="AEP815"/>
      <c r="AEQ815"/>
      <c r="AER815"/>
      <c r="AES815"/>
      <c r="AET815"/>
      <c r="AEU815"/>
      <c r="AEV815"/>
      <c r="AEW815"/>
      <c r="AEX815"/>
      <c r="AEY815"/>
      <c r="AEZ815"/>
      <c r="AFA815"/>
      <c r="AFB815"/>
      <c r="AFC815"/>
      <c r="AFD815"/>
      <c r="AFE815"/>
      <c r="AFF815"/>
      <c r="AFG815"/>
      <c r="AFH815"/>
      <c r="AFI815"/>
      <c r="AFJ815"/>
      <c r="AFK815"/>
      <c r="AFL815"/>
      <c r="AFM815"/>
      <c r="AFN815"/>
      <c r="AFO815"/>
      <c r="AFP815"/>
      <c r="AFQ815"/>
      <c r="AFR815"/>
      <c r="AFS815"/>
      <c r="AFT815"/>
      <c r="AFU815"/>
      <c r="AFV815"/>
      <c r="AFW815"/>
      <c r="AFX815"/>
      <c r="AFY815"/>
      <c r="AFZ815"/>
      <c r="AGA815"/>
      <c r="AGB815"/>
      <c r="AGC815"/>
      <c r="AGD815"/>
      <c r="AGE815"/>
      <c r="AGF815"/>
      <c r="AGG815"/>
      <c r="AGH815"/>
      <c r="AGI815"/>
      <c r="AGJ815"/>
      <c r="AGK815"/>
      <c r="AGL815"/>
      <c r="AGM815"/>
      <c r="AGN815"/>
      <c r="AGO815"/>
      <c r="AGP815"/>
      <c r="AGQ815"/>
      <c r="AGR815"/>
      <c r="AGS815"/>
      <c r="AGT815"/>
      <c r="AGU815"/>
      <c r="AGV815"/>
      <c r="AGW815"/>
      <c r="AGX815"/>
      <c r="AGY815"/>
      <c r="AGZ815"/>
      <c r="AHA815"/>
      <c r="AHB815"/>
      <c r="AHC815"/>
      <c r="AHD815"/>
      <c r="AHE815"/>
      <c r="AHF815"/>
      <c r="AHG815"/>
      <c r="AHH815"/>
      <c r="AHI815"/>
      <c r="AHJ815"/>
      <c r="AHK815"/>
      <c r="AHL815"/>
      <c r="AHM815"/>
      <c r="AHN815"/>
      <c r="AHO815"/>
      <c r="AHP815"/>
      <c r="AHQ815"/>
      <c r="AHR815"/>
      <c r="AHS815"/>
      <c r="AHT815"/>
      <c r="AHU815"/>
      <c r="AHV815"/>
      <c r="AHW815"/>
      <c r="AHX815"/>
      <c r="AHY815"/>
      <c r="AHZ815"/>
      <c r="AIA815"/>
      <c r="AIB815"/>
      <c r="AIC815"/>
      <c r="AID815"/>
      <c r="AIE815"/>
      <c r="AIF815"/>
      <c r="AIG815"/>
      <c r="AIH815"/>
      <c r="AII815"/>
      <c r="AIJ815"/>
      <c r="AIK815"/>
      <c r="AIL815"/>
      <c r="AIM815"/>
      <c r="AIN815"/>
      <c r="AIO815"/>
      <c r="AIP815"/>
      <c r="AIQ815"/>
      <c r="AIR815"/>
      <c r="AIS815"/>
      <c r="AIT815"/>
      <c r="AIU815"/>
      <c r="AIV815"/>
      <c r="AIW815"/>
      <c r="AIX815"/>
      <c r="AIY815"/>
      <c r="AIZ815"/>
      <c r="AJA815"/>
      <c r="AJB815"/>
      <c r="AJC815"/>
      <c r="AJD815"/>
      <c r="AJE815"/>
      <c r="AJF815"/>
      <c r="AJG815"/>
      <c r="AJH815"/>
      <c r="AJI815"/>
      <c r="AJJ815"/>
      <c r="AJK815"/>
      <c r="AJL815"/>
      <c r="AJM815"/>
      <c r="AJN815"/>
      <c r="AJO815"/>
      <c r="AJP815"/>
      <c r="AJQ815"/>
      <c r="AJR815"/>
      <c r="AJS815"/>
      <c r="AJT815"/>
      <c r="AJU815"/>
      <c r="AJV815"/>
      <c r="AJW815"/>
      <c r="AJX815"/>
      <c r="AJY815"/>
      <c r="AJZ815"/>
      <c r="AKA815"/>
      <c r="AKB815"/>
      <c r="AKC815"/>
      <c r="AKD815"/>
      <c r="AKE815"/>
      <c r="AKF815"/>
      <c r="AKG815"/>
      <c r="AKH815"/>
      <c r="AKI815"/>
      <c r="AKJ815"/>
      <c r="AKK815"/>
      <c r="AKL815"/>
      <c r="AKM815"/>
      <c r="AKN815"/>
      <c r="AKO815"/>
      <c r="AKP815"/>
      <c r="AKQ815"/>
      <c r="AKR815"/>
      <c r="AKS815"/>
      <c r="AKT815"/>
      <c r="AKU815"/>
      <c r="AKV815"/>
      <c r="AKW815"/>
      <c r="AKX815"/>
      <c r="AKY815"/>
      <c r="AKZ815"/>
      <c r="ALA815"/>
      <c r="ALB815"/>
      <c r="ALC815"/>
      <c r="ALD815"/>
      <c r="ALE815"/>
      <c r="ALF815"/>
      <c r="ALG815"/>
      <c r="ALH815"/>
      <c r="ALI815"/>
      <c r="ALJ815"/>
      <c r="ALK815"/>
      <c r="ALL815"/>
      <c r="ALM815"/>
      <c r="ALN815"/>
      <c r="ALO815"/>
      <c r="ALP815"/>
      <c r="ALQ815"/>
      <c r="ALR815"/>
      <c r="ALS815"/>
      <c r="ALT815"/>
      <c r="ALU815"/>
      <c r="ALV815"/>
      <c r="ALW815"/>
      <c r="ALX815"/>
      <c r="ALY815"/>
      <c r="ALZ815"/>
      <c r="AMA815"/>
      <c r="AMB815"/>
      <c r="AMC815"/>
      <c r="AMD815"/>
      <c r="AME815"/>
      <c r="AMF815"/>
      <c r="AMG815"/>
      <c r="AMH815"/>
      <c r="AMI815"/>
      <c r="AMJ815"/>
    </row>
    <row r="816" spans="1:1024" ht="20" customHeight="1" x14ac:dyDescent="0.2">
      <c r="A816"/>
      <c r="B816"/>
      <c r="C816"/>
      <c r="D816"/>
      <c r="E816" s="2"/>
      <c r="F816" s="2"/>
      <c r="G816" s="271"/>
      <c r="H816" s="240"/>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c r="IW816"/>
      <c r="IX816"/>
      <c r="IY816"/>
      <c r="IZ816"/>
      <c r="JA816"/>
      <c r="JB816"/>
      <c r="JC816"/>
      <c r="JD816"/>
      <c r="JE816"/>
      <c r="JF816"/>
      <c r="JG816"/>
      <c r="JH816"/>
      <c r="JI816"/>
      <c r="JJ816"/>
      <c r="JK816"/>
      <c r="JL816"/>
      <c r="JM816"/>
      <c r="JN816"/>
      <c r="JO816"/>
      <c r="JP816"/>
      <c r="JQ816"/>
      <c r="JR816"/>
      <c r="JS816"/>
      <c r="JT816"/>
      <c r="JU816"/>
      <c r="JV816"/>
      <c r="JW816"/>
      <c r="JX816"/>
      <c r="JY816"/>
      <c r="JZ816"/>
      <c r="KA816"/>
      <c r="KB816"/>
      <c r="KC816"/>
      <c r="KD816"/>
      <c r="KE816"/>
      <c r="KF816"/>
      <c r="KG816"/>
      <c r="KH816"/>
      <c r="KI816"/>
      <c r="KJ816"/>
      <c r="KK816"/>
      <c r="KL816"/>
      <c r="KM816"/>
      <c r="KN816"/>
      <c r="KO816"/>
      <c r="KP816"/>
      <c r="KQ816"/>
      <c r="KR816"/>
      <c r="KS816"/>
      <c r="KT816"/>
      <c r="KU816"/>
      <c r="KV816"/>
      <c r="KW816"/>
      <c r="KX816"/>
      <c r="KY816"/>
      <c r="KZ816"/>
      <c r="LA816"/>
      <c r="LB816"/>
      <c r="LC816"/>
      <c r="LD816"/>
      <c r="LE816"/>
      <c r="LF816"/>
      <c r="LG816"/>
      <c r="LH816"/>
      <c r="LI816"/>
      <c r="LJ816"/>
      <c r="LK816"/>
      <c r="LL816"/>
      <c r="LM816"/>
      <c r="LN816"/>
      <c r="LO816"/>
      <c r="LP816"/>
      <c r="LQ816"/>
      <c r="LR816"/>
      <c r="LS816"/>
      <c r="LT816"/>
      <c r="LU816"/>
      <c r="LV816"/>
      <c r="LW816"/>
      <c r="LX816"/>
      <c r="LY816"/>
      <c r="LZ816"/>
      <c r="MA816"/>
      <c r="MB816"/>
      <c r="MC816"/>
      <c r="MD816"/>
      <c r="ME816"/>
      <c r="MF816"/>
      <c r="MG816"/>
      <c r="MH816"/>
      <c r="MI816"/>
      <c r="MJ816"/>
      <c r="MK816"/>
      <c r="ML816"/>
      <c r="MM816"/>
      <c r="MN816"/>
      <c r="MO816"/>
      <c r="MP816"/>
      <c r="MQ816"/>
      <c r="MR816"/>
      <c r="MS816"/>
      <c r="MT816"/>
      <c r="MU816"/>
      <c r="MV816"/>
      <c r="MW816"/>
      <c r="MX816"/>
      <c r="MY816"/>
      <c r="MZ816"/>
      <c r="NA816"/>
      <c r="NB816"/>
      <c r="NC816"/>
      <c r="ND816"/>
      <c r="NE816"/>
      <c r="NF816"/>
      <c r="NG816"/>
      <c r="NH816"/>
      <c r="NI816"/>
      <c r="NJ816"/>
      <c r="NK816"/>
      <c r="NL816"/>
      <c r="NM816"/>
      <c r="NN816"/>
      <c r="NO816"/>
      <c r="NP816"/>
      <c r="NQ816"/>
      <c r="NR816"/>
      <c r="NS816"/>
      <c r="NT816"/>
      <c r="NU816"/>
      <c r="NV816"/>
      <c r="NW816"/>
      <c r="NX816"/>
      <c r="NY816"/>
      <c r="NZ816"/>
      <c r="OA816"/>
      <c r="OB816"/>
      <c r="OC816"/>
      <c r="OD816"/>
      <c r="OE816"/>
      <c r="OF816"/>
      <c r="OG816"/>
      <c r="OH816"/>
      <c r="OI816"/>
      <c r="OJ816"/>
      <c r="OK816"/>
      <c r="OL816"/>
      <c r="OM816"/>
      <c r="ON816"/>
      <c r="OO816"/>
      <c r="OP816"/>
      <c r="OQ816"/>
      <c r="OR816"/>
      <c r="OS816"/>
      <c r="OT816"/>
      <c r="OU816"/>
      <c r="OV816"/>
      <c r="OW816"/>
      <c r="OX816"/>
      <c r="OY816"/>
      <c r="OZ816"/>
      <c r="PA816"/>
      <c r="PB816"/>
      <c r="PC816"/>
      <c r="PD816"/>
      <c r="PE816"/>
      <c r="PF816"/>
      <c r="PG816"/>
      <c r="PH816"/>
      <c r="PI816"/>
      <c r="PJ816"/>
      <c r="PK816"/>
      <c r="PL816"/>
      <c r="PM816"/>
      <c r="PN816"/>
      <c r="PO816"/>
      <c r="PP816"/>
      <c r="PQ816"/>
      <c r="PR816"/>
      <c r="PS816"/>
      <c r="PT816"/>
      <c r="PU816"/>
      <c r="PV816"/>
      <c r="PW816"/>
      <c r="PX816"/>
      <c r="PY816"/>
      <c r="PZ816"/>
      <c r="QA816"/>
      <c r="QB816"/>
      <c r="QC816"/>
      <c r="QD816"/>
      <c r="QE816"/>
      <c r="QF816"/>
      <c r="QG816"/>
      <c r="QH816"/>
      <c r="QI816"/>
      <c r="QJ816"/>
      <c r="QK816"/>
      <c r="QL816"/>
      <c r="QM816"/>
      <c r="QN816"/>
      <c r="QO816"/>
      <c r="QP816"/>
      <c r="QQ816"/>
      <c r="QR816"/>
      <c r="QS816"/>
      <c r="QT816"/>
      <c r="QU816"/>
      <c r="QV816"/>
      <c r="QW816"/>
      <c r="QX816"/>
      <c r="QY816"/>
      <c r="QZ816"/>
      <c r="RA816"/>
      <c r="RB816"/>
      <c r="RC816"/>
      <c r="RD816"/>
      <c r="RE816"/>
      <c r="RF816"/>
      <c r="RG816"/>
      <c r="RH816"/>
      <c r="RI816"/>
      <c r="RJ816"/>
      <c r="RK816"/>
      <c r="RL816"/>
      <c r="RM816"/>
      <c r="RN816"/>
      <c r="RO816"/>
      <c r="RP816"/>
      <c r="RQ816"/>
      <c r="RR816"/>
      <c r="RS816"/>
      <c r="RT816"/>
      <c r="RU816"/>
      <c r="RV816"/>
      <c r="RW816"/>
      <c r="RX816"/>
      <c r="RY816"/>
      <c r="RZ816"/>
      <c r="SA816"/>
      <c r="SB816"/>
      <c r="SC816"/>
      <c r="SD816"/>
      <c r="SE816"/>
      <c r="SF816"/>
      <c r="SG816"/>
      <c r="SH816"/>
      <c r="SI816"/>
      <c r="SJ816"/>
      <c r="SK816"/>
      <c r="SL816"/>
      <c r="SM816"/>
      <c r="SN816"/>
      <c r="SO816"/>
      <c r="SP816"/>
      <c r="SQ816"/>
      <c r="SR816"/>
      <c r="SS816"/>
      <c r="ST816"/>
      <c r="SU816"/>
      <c r="SV816"/>
      <c r="SW816"/>
      <c r="SX816"/>
      <c r="SY816"/>
      <c r="SZ816"/>
      <c r="TA816"/>
      <c r="TB816"/>
      <c r="TC816"/>
      <c r="TD816"/>
      <c r="TE816"/>
      <c r="TF816"/>
      <c r="TG816"/>
      <c r="TH816"/>
      <c r="TI816"/>
      <c r="TJ816"/>
      <c r="TK816"/>
      <c r="TL816"/>
      <c r="TM816"/>
      <c r="TN816"/>
      <c r="TO816"/>
      <c r="TP816"/>
      <c r="TQ816"/>
      <c r="TR816"/>
      <c r="TS816"/>
      <c r="TT816"/>
      <c r="TU816"/>
      <c r="TV816"/>
      <c r="TW816"/>
      <c r="TX816"/>
      <c r="TY816"/>
      <c r="TZ816"/>
      <c r="UA816"/>
      <c r="UB816"/>
      <c r="UC816"/>
      <c r="UD816"/>
      <c r="UE816"/>
      <c r="UF816"/>
      <c r="UG816"/>
      <c r="UH816"/>
      <c r="UI816"/>
      <c r="UJ816"/>
      <c r="UK816"/>
      <c r="UL816"/>
      <c r="UM816"/>
      <c r="UN816"/>
      <c r="UO816"/>
      <c r="UP816"/>
      <c r="UQ816"/>
      <c r="UR816"/>
      <c r="US816"/>
      <c r="UT816"/>
      <c r="UU816"/>
      <c r="UV816"/>
      <c r="UW816"/>
      <c r="UX816"/>
      <c r="UY816"/>
      <c r="UZ816"/>
      <c r="VA816"/>
      <c r="VB816"/>
      <c r="VC816"/>
      <c r="VD816"/>
      <c r="VE816"/>
      <c r="VF816"/>
      <c r="VG816"/>
      <c r="VH816"/>
      <c r="VI816"/>
      <c r="VJ816"/>
      <c r="VK816"/>
      <c r="VL816"/>
      <c r="VM816"/>
      <c r="VN816"/>
      <c r="VO816"/>
      <c r="VP816"/>
      <c r="VQ816"/>
      <c r="VR816"/>
      <c r="VS816"/>
      <c r="VT816"/>
      <c r="VU816"/>
      <c r="VV816"/>
      <c r="VW816"/>
      <c r="VX816"/>
      <c r="VY816"/>
      <c r="VZ816"/>
      <c r="WA816"/>
      <c r="WB816"/>
      <c r="WC816"/>
      <c r="WD816"/>
      <c r="WE816"/>
      <c r="WF816"/>
      <c r="WG816"/>
      <c r="WH816"/>
      <c r="WI816"/>
      <c r="WJ816"/>
      <c r="WK816"/>
      <c r="WL816"/>
      <c r="WM816"/>
      <c r="WN816"/>
      <c r="WO816"/>
      <c r="WP816"/>
      <c r="WQ816"/>
      <c r="WR816"/>
      <c r="WS816"/>
      <c r="WT816"/>
      <c r="WU816"/>
      <c r="WV816"/>
      <c r="WW816"/>
      <c r="WX816"/>
      <c r="WY816"/>
      <c r="WZ816"/>
      <c r="XA816"/>
      <c r="XB816"/>
      <c r="XC816"/>
      <c r="XD816"/>
      <c r="XE816"/>
      <c r="XF816"/>
      <c r="XG816"/>
      <c r="XH816"/>
      <c r="XI816"/>
      <c r="XJ816"/>
      <c r="XK816"/>
      <c r="XL816"/>
      <c r="XM816"/>
      <c r="XN816"/>
      <c r="XO816"/>
      <c r="XP816"/>
      <c r="XQ816"/>
      <c r="XR816"/>
      <c r="XS816"/>
      <c r="XT816"/>
      <c r="XU816"/>
      <c r="XV816"/>
      <c r="XW816"/>
      <c r="XX816"/>
      <c r="XY816"/>
      <c r="XZ816"/>
      <c r="YA816"/>
      <c r="YB816"/>
      <c r="YC816"/>
      <c r="YD816"/>
      <c r="YE816"/>
      <c r="YF816"/>
      <c r="YG816"/>
      <c r="YH816"/>
      <c r="YI816"/>
      <c r="YJ816"/>
      <c r="YK816"/>
      <c r="YL816"/>
      <c r="YM816"/>
      <c r="YN816"/>
      <c r="YO816"/>
      <c r="YP816"/>
      <c r="YQ816"/>
      <c r="YR816"/>
      <c r="YS816"/>
      <c r="YT816"/>
      <c r="YU816"/>
      <c r="YV816"/>
      <c r="YW816"/>
      <c r="YX816"/>
      <c r="YY816"/>
      <c r="YZ816"/>
      <c r="ZA816"/>
      <c r="ZB816"/>
      <c r="ZC816"/>
      <c r="ZD816"/>
      <c r="ZE816"/>
      <c r="ZF816"/>
      <c r="ZG816"/>
      <c r="ZH816"/>
      <c r="ZI816"/>
      <c r="ZJ816"/>
      <c r="ZK816"/>
      <c r="ZL816"/>
      <c r="ZM816"/>
      <c r="ZN816"/>
      <c r="ZO816"/>
      <c r="ZP816"/>
      <c r="ZQ816"/>
      <c r="ZR816"/>
      <c r="ZS816"/>
      <c r="ZT816"/>
      <c r="ZU816"/>
      <c r="ZV816"/>
      <c r="ZW816"/>
      <c r="ZX816"/>
      <c r="ZY816"/>
      <c r="ZZ816"/>
      <c r="AAA816"/>
      <c r="AAB816"/>
      <c r="AAC816"/>
      <c r="AAD816"/>
      <c r="AAE816"/>
      <c r="AAF816"/>
      <c r="AAG816"/>
      <c r="AAH816"/>
      <c r="AAI816"/>
      <c r="AAJ816"/>
      <c r="AAK816"/>
      <c r="AAL816"/>
      <c r="AAM816"/>
      <c r="AAN816"/>
      <c r="AAO816"/>
      <c r="AAP816"/>
      <c r="AAQ816"/>
      <c r="AAR816"/>
      <c r="AAS816"/>
      <c r="AAT816"/>
      <c r="AAU816"/>
      <c r="AAV816"/>
      <c r="AAW816"/>
      <c r="AAX816"/>
      <c r="AAY816"/>
      <c r="AAZ816"/>
      <c r="ABA816"/>
      <c r="ABB816"/>
      <c r="ABC816"/>
      <c r="ABD816"/>
      <c r="ABE816"/>
      <c r="ABF816"/>
      <c r="ABG816"/>
      <c r="ABH816"/>
      <c r="ABI816"/>
      <c r="ABJ816"/>
      <c r="ABK816"/>
      <c r="ABL816"/>
      <c r="ABM816"/>
      <c r="ABN816"/>
      <c r="ABO816"/>
      <c r="ABP816"/>
      <c r="ABQ816"/>
      <c r="ABR816"/>
      <c r="ABS816"/>
      <c r="ABT816"/>
      <c r="ABU816"/>
      <c r="ABV816"/>
      <c r="ABW816"/>
      <c r="ABX816"/>
      <c r="ABY816"/>
      <c r="ABZ816"/>
      <c r="ACA816"/>
      <c r="ACB816"/>
      <c r="ACC816"/>
      <c r="ACD816"/>
      <c r="ACE816"/>
      <c r="ACF816"/>
      <c r="ACG816"/>
      <c r="ACH816"/>
      <c r="ACI816"/>
      <c r="ACJ816"/>
      <c r="ACK816"/>
      <c r="ACL816"/>
      <c r="ACM816"/>
      <c r="ACN816"/>
      <c r="ACO816"/>
      <c r="ACP816"/>
      <c r="ACQ816"/>
      <c r="ACR816"/>
      <c r="ACS816"/>
      <c r="ACT816"/>
      <c r="ACU816"/>
      <c r="ACV816"/>
      <c r="ACW816"/>
      <c r="ACX816"/>
      <c r="ACY816"/>
      <c r="ACZ816"/>
      <c r="ADA816"/>
      <c r="ADB816"/>
      <c r="ADC816"/>
      <c r="ADD816"/>
      <c r="ADE816"/>
      <c r="ADF816"/>
      <c r="ADG816"/>
      <c r="ADH816"/>
      <c r="ADI816"/>
      <c r="ADJ816"/>
      <c r="ADK816"/>
      <c r="ADL816"/>
      <c r="ADM816"/>
      <c r="ADN816"/>
      <c r="ADO816"/>
      <c r="ADP816"/>
      <c r="ADQ816"/>
      <c r="ADR816"/>
      <c r="ADS816"/>
      <c r="ADT816"/>
      <c r="ADU816"/>
      <c r="ADV816"/>
      <c r="ADW816"/>
      <c r="ADX816"/>
      <c r="ADY816"/>
      <c r="ADZ816"/>
      <c r="AEA816"/>
      <c r="AEB816"/>
      <c r="AEC816"/>
      <c r="AED816"/>
      <c r="AEE816"/>
      <c r="AEF816"/>
      <c r="AEG816"/>
      <c r="AEH816"/>
      <c r="AEI816"/>
      <c r="AEJ816"/>
      <c r="AEK816"/>
      <c r="AEL816"/>
      <c r="AEM816"/>
      <c r="AEN816"/>
      <c r="AEO816"/>
      <c r="AEP816"/>
      <c r="AEQ816"/>
      <c r="AER816"/>
      <c r="AES816"/>
      <c r="AET816"/>
      <c r="AEU816"/>
      <c r="AEV816"/>
      <c r="AEW816"/>
      <c r="AEX816"/>
      <c r="AEY816"/>
      <c r="AEZ816"/>
      <c r="AFA816"/>
      <c r="AFB816"/>
      <c r="AFC816"/>
      <c r="AFD816"/>
      <c r="AFE816"/>
      <c r="AFF816"/>
      <c r="AFG816"/>
      <c r="AFH816"/>
      <c r="AFI816"/>
      <c r="AFJ816"/>
      <c r="AFK816"/>
      <c r="AFL816"/>
      <c r="AFM816"/>
      <c r="AFN816"/>
      <c r="AFO816"/>
      <c r="AFP816"/>
      <c r="AFQ816"/>
      <c r="AFR816"/>
      <c r="AFS816"/>
      <c r="AFT816"/>
      <c r="AFU816"/>
      <c r="AFV816"/>
      <c r="AFW816"/>
      <c r="AFX816"/>
      <c r="AFY816"/>
      <c r="AFZ816"/>
      <c r="AGA816"/>
      <c r="AGB816"/>
      <c r="AGC816"/>
      <c r="AGD816"/>
      <c r="AGE816"/>
      <c r="AGF816"/>
      <c r="AGG816"/>
      <c r="AGH816"/>
      <c r="AGI816"/>
      <c r="AGJ816"/>
      <c r="AGK816"/>
      <c r="AGL816"/>
      <c r="AGM816"/>
      <c r="AGN816"/>
      <c r="AGO816"/>
      <c r="AGP816"/>
      <c r="AGQ816"/>
      <c r="AGR816"/>
      <c r="AGS816"/>
      <c r="AGT816"/>
      <c r="AGU816"/>
      <c r="AGV816"/>
      <c r="AGW816"/>
      <c r="AGX816"/>
      <c r="AGY816"/>
      <c r="AGZ816"/>
      <c r="AHA816"/>
      <c r="AHB816"/>
      <c r="AHC816"/>
      <c r="AHD816"/>
      <c r="AHE816"/>
      <c r="AHF816"/>
      <c r="AHG816"/>
      <c r="AHH816"/>
      <c r="AHI816"/>
      <c r="AHJ816"/>
      <c r="AHK816"/>
      <c r="AHL816"/>
      <c r="AHM816"/>
      <c r="AHN816"/>
      <c r="AHO816"/>
      <c r="AHP816"/>
      <c r="AHQ816"/>
      <c r="AHR816"/>
      <c r="AHS816"/>
      <c r="AHT816"/>
      <c r="AHU816"/>
      <c r="AHV816"/>
      <c r="AHW816"/>
      <c r="AHX816"/>
      <c r="AHY816"/>
      <c r="AHZ816"/>
      <c r="AIA816"/>
      <c r="AIB816"/>
      <c r="AIC816"/>
      <c r="AID816"/>
      <c r="AIE816"/>
      <c r="AIF816"/>
      <c r="AIG816"/>
      <c r="AIH816"/>
      <c r="AII816"/>
      <c r="AIJ816"/>
      <c r="AIK816"/>
      <c r="AIL816"/>
      <c r="AIM816"/>
      <c r="AIN816"/>
      <c r="AIO816"/>
      <c r="AIP816"/>
      <c r="AIQ816"/>
      <c r="AIR816"/>
      <c r="AIS816"/>
      <c r="AIT816"/>
      <c r="AIU816"/>
      <c r="AIV816"/>
      <c r="AIW816"/>
      <c r="AIX816"/>
      <c r="AIY816"/>
      <c r="AIZ816"/>
      <c r="AJA816"/>
      <c r="AJB816"/>
      <c r="AJC816"/>
      <c r="AJD816"/>
      <c r="AJE816"/>
      <c r="AJF816"/>
      <c r="AJG816"/>
      <c r="AJH816"/>
      <c r="AJI816"/>
      <c r="AJJ816"/>
      <c r="AJK816"/>
      <c r="AJL816"/>
      <c r="AJM816"/>
      <c r="AJN816"/>
      <c r="AJO816"/>
      <c r="AJP816"/>
      <c r="AJQ816"/>
      <c r="AJR816"/>
      <c r="AJS816"/>
      <c r="AJT816"/>
      <c r="AJU816"/>
      <c r="AJV816"/>
      <c r="AJW816"/>
      <c r="AJX816"/>
      <c r="AJY816"/>
      <c r="AJZ816"/>
      <c r="AKA816"/>
      <c r="AKB816"/>
      <c r="AKC816"/>
      <c r="AKD816"/>
      <c r="AKE816"/>
      <c r="AKF816"/>
      <c r="AKG816"/>
      <c r="AKH816"/>
      <c r="AKI816"/>
      <c r="AKJ816"/>
      <c r="AKK816"/>
      <c r="AKL816"/>
      <c r="AKM816"/>
      <c r="AKN816"/>
      <c r="AKO816"/>
      <c r="AKP816"/>
      <c r="AKQ816"/>
      <c r="AKR816"/>
      <c r="AKS816"/>
      <c r="AKT816"/>
      <c r="AKU816"/>
      <c r="AKV816"/>
      <c r="AKW816"/>
      <c r="AKX816"/>
      <c r="AKY816"/>
      <c r="AKZ816"/>
      <c r="ALA816"/>
      <c r="ALB816"/>
      <c r="ALC816"/>
      <c r="ALD816"/>
      <c r="ALE816"/>
      <c r="ALF816"/>
      <c r="ALG816"/>
      <c r="ALH816"/>
      <c r="ALI816"/>
      <c r="ALJ816"/>
      <c r="ALK816"/>
      <c r="ALL816"/>
      <c r="ALM816"/>
      <c r="ALN816"/>
      <c r="ALO816"/>
      <c r="ALP816"/>
      <c r="ALQ816"/>
      <c r="ALR816"/>
      <c r="ALS816"/>
      <c r="ALT816"/>
      <c r="ALU816"/>
      <c r="ALV816"/>
      <c r="ALW816"/>
      <c r="ALX816"/>
      <c r="ALY816"/>
      <c r="ALZ816"/>
      <c r="AMA816"/>
      <c r="AMB816"/>
      <c r="AMC816"/>
      <c r="AMD816"/>
      <c r="AME816"/>
      <c r="AMF816"/>
      <c r="AMG816"/>
      <c r="AMH816"/>
      <c r="AMI816"/>
      <c r="AMJ816"/>
    </row>
    <row r="817" spans="1:1024" ht="20" customHeight="1" x14ac:dyDescent="0.2">
      <c r="A817"/>
      <c r="B817"/>
      <c r="C817"/>
      <c r="D817"/>
      <c r="E817" s="2"/>
      <c r="F817" s="2"/>
      <c r="G817" s="271"/>
      <c r="H817" s="240"/>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c r="IW817"/>
      <c r="IX817"/>
      <c r="IY817"/>
      <c r="IZ817"/>
      <c r="JA817"/>
      <c r="JB817"/>
      <c r="JC817"/>
      <c r="JD817"/>
      <c r="JE817"/>
      <c r="JF817"/>
      <c r="JG817"/>
      <c r="JH817"/>
      <c r="JI817"/>
      <c r="JJ817"/>
      <c r="JK817"/>
      <c r="JL817"/>
      <c r="JM817"/>
      <c r="JN817"/>
      <c r="JO817"/>
      <c r="JP817"/>
      <c r="JQ817"/>
      <c r="JR817"/>
      <c r="JS817"/>
      <c r="JT817"/>
      <c r="JU817"/>
      <c r="JV817"/>
      <c r="JW817"/>
      <c r="JX817"/>
      <c r="JY817"/>
      <c r="JZ817"/>
      <c r="KA817"/>
      <c r="KB817"/>
      <c r="KC817"/>
      <c r="KD817"/>
      <c r="KE817"/>
      <c r="KF817"/>
      <c r="KG817"/>
      <c r="KH817"/>
      <c r="KI817"/>
      <c r="KJ817"/>
      <c r="KK817"/>
      <c r="KL817"/>
      <c r="KM817"/>
      <c r="KN817"/>
      <c r="KO817"/>
      <c r="KP817"/>
      <c r="KQ817"/>
      <c r="KR817"/>
      <c r="KS817"/>
      <c r="KT817"/>
      <c r="KU817"/>
      <c r="KV817"/>
      <c r="KW817"/>
      <c r="KX817"/>
      <c r="KY817"/>
      <c r="KZ817"/>
      <c r="LA817"/>
      <c r="LB817"/>
      <c r="LC817"/>
      <c r="LD817"/>
      <c r="LE817"/>
      <c r="LF817"/>
      <c r="LG817"/>
      <c r="LH817"/>
      <c r="LI817"/>
      <c r="LJ817"/>
      <c r="LK817"/>
      <c r="LL817"/>
      <c r="LM817"/>
      <c r="LN817"/>
      <c r="LO817"/>
      <c r="LP817"/>
      <c r="LQ817"/>
      <c r="LR817"/>
      <c r="LS817"/>
      <c r="LT817"/>
      <c r="LU817"/>
      <c r="LV817"/>
      <c r="LW817"/>
      <c r="LX817"/>
      <c r="LY817"/>
      <c r="LZ817"/>
      <c r="MA817"/>
      <c r="MB817"/>
      <c r="MC817"/>
      <c r="MD817"/>
      <c r="ME817"/>
      <c r="MF817"/>
      <c r="MG817"/>
      <c r="MH817"/>
      <c r="MI817"/>
      <c r="MJ817"/>
      <c r="MK817"/>
      <c r="ML817"/>
      <c r="MM817"/>
      <c r="MN817"/>
      <c r="MO817"/>
      <c r="MP817"/>
      <c r="MQ817"/>
      <c r="MR817"/>
      <c r="MS817"/>
      <c r="MT817"/>
      <c r="MU817"/>
      <c r="MV817"/>
      <c r="MW817"/>
      <c r="MX817"/>
      <c r="MY817"/>
      <c r="MZ817"/>
      <c r="NA817"/>
      <c r="NB817"/>
      <c r="NC817"/>
      <c r="ND817"/>
      <c r="NE817"/>
      <c r="NF817"/>
      <c r="NG817"/>
      <c r="NH817"/>
      <c r="NI817"/>
      <c r="NJ817"/>
      <c r="NK817"/>
      <c r="NL817"/>
      <c r="NM817"/>
      <c r="NN817"/>
      <c r="NO817"/>
      <c r="NP817"/>
      <c r="NQ817"/>
      <c r="NR817"/>
      <c r="NS817"/>
      <c r="NT817"/>
      <c r="NU817"/>
      <c r="NV817"/>
      <c r="NW817"/>
      <c r="NX817"/>
      <c r="NY817"/>
      <c r="NZ817"/>
      <c r="OA817"/>
      <c r="OB817"/>
      <c r="OC817"/>
      <c r="OD817"/>
      <c r="OE817"/>
      <c r="OF817"/>
      <c r="OG817"/>
      <c r="OH817"/>
      <c r="OI817"/>
      <c r="OJ817"/>
      <c r="OK817"/>
      <c r="OL817"/>
      <c r="OM817"/>
      <c r="ON817"/>
      <c r="OO817"/>
      <c r="OP817"/>
      <c r="OQ817"/>
      <c r="OR817"/>
      <c r="OS817"/>
      <c r="OT817"/>
      <c r="OU817"/>
      <c r="OV817"/>
      <c r="OW817"/>
      <c r="OX817"/>
      <c r="OY817"/>
      <c r="OZ817"/>
      <c r="PA817"/>
      <c r="PB817"/>
      <c r="PC817"/>
      <c r="PD817"/>
      <c r="PE817"/>
      <c r="PF817"/>
      <c r="PG817"/>
      <c r="PH817"/>
      <c r="PI817"/>
      <c r="PJ817"/>
      <c r="PK817"/>
      <c r="PL817"/>
      <c r="PM817"/>
      <c r="PN817"/>
      <c r="PO817"/>
      <c r="PP817"/>
      <c r="PQ817"/>
      <c r="PR817"/>
      <c r="PS817"/>
      <c r="PT817"/>
      <c r="PU817"/>
      <c r="PV817"/>
      <c r="PW817"/>
      <c r="PX817"/>
      <c r="PY817"/>
      <c r="PZ817"/>
      <c r="QA817"/>
      <c r="QB817"/>
      <c r="QC817"/>
      <c r="QD817"/>
      <c r="QE817"/>
      <c r="QF817"/>
      <c r="QG817"/>
      <c r="QH817"/>
      <c r="QI817"/>
      <c r="QJ817"/>
      <c r="QK817"/>
      <c r="QL817"/>
      <c r="QM817"/>
      <c r="QN817"/>
      <c r="QO817"/>
      <c r="QP817"/>
      <c r="QQ817"/>
      <c r="QR817"/>
      <c r="QS817"/>
      <c r="QT817"/>
      <c r="QU817"/>
      <c r="QV817"/>
      <c r="QW817"/>
      <c r="QX817"/>
      <c r="QY817"/>
      <c r="QZ817"/>
      <c r="RA817"/>
      <c r="RB817"/>
      <c r="RC817"/>
      <c r="RD817"/>
      <c r="RE817"/>
      <c r="RF817"/>
      <c r="RG817"/>
      <c r="RH817"/>
      <c r="RI817"/>
      <c r="RJ817"/>
      <c r="RK817"/>
      <c r="RL817"/>
      <c r="RM817"/>
      <c r="RN817"/>
      <c r="RO817"/>
      <c r="RP817"/>
      <c r="RQ817"/>
      <c r="RR817"/>
      <c r="RS817"/>
      <c r="RT817"/>
      <c r="RU817"/>
      <c r="RV817"/>
      <c r="RW817"/>
      <c r="RX817"/>
      <c r="RY817"/>
      <c r="RZ817"/>
      <c r="SA817"/>
      <c r="SB817"/>
      <c r="SC817"/>
      <c r="SD817"/>
      <c r="SE817"/>
      <c r="SF817"/>
      <c r="SG817"/>
      <c r="SH817"/>
      <c r="SI817"/>
      <c r="SJ817"/>
      <c r="SK817"/>
      <c r="SL817"/>
      <c r="SM817"/>
      <c r="SN817"/>
      <c r="SO817"/>
      <c r="SP817"/>
      <c r="SQ817"/>
      <c r="SR817"/>
      <c r="SS817"/>
      <c r="ST817"/>
      <c r="SU817"/>
      <c r="SV817"/>
      <c r="SW817"/>
      <c r="SX817"/>
      <c r="SY817"/>
      <c r="SZ817"/>
      <c r="TA817"/>
      <c r="TB817"/>
      <c r="TC817"/>
      <c r="TD817"/>
      <c r="TE817"/>
      <c r="TF817"/>
      <c r="TG817"/>
      <c r="TH817"/>
      <c r="TI817"/>
      <c r="TJ817"/>
      <c r="TK817"/>
      <c r="TL817"/>
      <c r="TM817"/>
      <c r="TN817"/>
      <c r="TO817"/>
      <c r="TP817"/>
      <c r="TQ817"/>
      <c r="TR817"/>
      <c r="TS817"/>
      <c r="TT817"/>
      <c r="TU817"/>
      <c r="TV817"/>
      <c r="TW817"/>
      <c r="TX817"/>
      <c r="TY817"/>
      <c r="TZ817"/>
      <c r="UA817"/>
      <c r="UB817"/>
      <c r="UC817"/>
      <c r="UD817"/>
      <c r="UE817"/>
      <c r="UF817"/>
      <c r="UG817"/>
      <c r="UH817"/>
      <c r="UI817"/>
      <c r="UJ817"/>
      <c r="UK817"/>
      <c r="UL817"/>
      <c r="UM817"/>
      <c r="UN817"/>
      <c r="UO817"/>
      <c r="UP817"/>
      <c r="UQ817"/>
      <c r="UR817"/>
      <c r="US817"/>
      <c r="UT817"/>
      <c r="UU817"/>
      <c r="UV817"/>
      <c r="UW817"/>
      <c r="UX817"/>
      <c r="UY817"/>
      <c r="UZ817"/>
      <c r="VA817"/>
      <c r="VB817"/>
      <c r="VC817"/>
      <c r="VD817"/>
      <c r="VE817"/>
      <c r="VF817"/>
      <c r="VG817"/>
      <c r="VH817"/>
      <c r="VI817"/>
      <c r="VJ817"/>
      <c r="VK817"/>
      <c r="VL817"/>
      <c r="VM817"/>
      <c r="VN817"/>
      <c r="VO817"/>
      <c r="VP817"/>
      <c r="VQ817"/>
      <c r="VR817"/>
      <c r="VS817"/>
      <c r="VT817"/>
      <c r="VU817"/>
      <c r="VV817"/>
      <c r="VW817"/>
      <c r="VX817"/>
      <c r="VY817"/>
      <c r="VZ817"/>
      <c r="WA817"/>
      <c r="WB817"/>
      <c r="WC817"/>
      <c r="WD817"/>
      <c r="WE817"/>
      <c r="WF817"/>
      <c r="WG817"/>
      <c r="WH817"/>
      <c r="WI817"/>
      <c r="WJ817"/>
      <c r="WK817"/>
      <c r="WL817"/>
      <c r="WM817"/>
      <c r="WN817"/>
      <c r="WO817"/>
      <c r="WP817"/>
      <c r="WQ817"/>
      <c r="WR817"/>
      <c r="WS817"/>
      <c r="WT817"/>
      <c r="WU817"/>
      <c r="WV817"/>
      <c r="WW817"/>
      <c r="WX817"/>
      <c r="WY817"/>
      <c r="WZ817"/>
      <c r="XA817"/>
      <c r="XB817"/>
      <c r="XC817"/>
      <c r="XD817"/>
      <c r="XE817"/>
      <c r="XF817"/>
      <c r="XG817"/>
      <c r="XH817"/>
      <c r="XI817"/>
      <c r="XJ817"/>
      <c r="XK817"/>
      <c r="XL817"/>
      <c r="XM817"/>
      <c r="XN817"/>
      <c r="XO817"/>
      <c r="XP817"/>
      <c r="XQ817"/>
      <c r="XR817"/>
      <c r="XS817"/>
      <c r="XT817"/>
      <c r="XU817"/>
      <c r="XV817"/>
      <c r="XW817"/>
      <c r="XX817"/>
      <c r="XY817"/>
      <c r="XZ817"/>
      <c r="YA817"/>
      <c r="YB817"/>
      <c r="YC817"/>
      <c r="YD817"/>
      <c r="YE817"/>
      <c r="YF817"/>
      <c r="YG817"/>
      <c r="YH817"/>
      <c r="YI817"/>
      <c r="YJ817"/>
      <c r="YK817"/>
      <c r="YL817"/>
      <c r="YM817"/>
      <c r="YN817"/>
      <c r="YO817"/>
      <c r="YP817"/>
      <c r="YQ817"/>
      <c r="YR817"/>
      <c r="YS817"/>
      <c r="YT817"/>
      <c r="YU817"/>
      <c r="YV817"/>
      <c r="YW817"/>
      <c r="YX817"/>
      <c r="YY817"/>
      <c r="YZ817"/>
      <c r="ZA817"/>
      <c r="ZB817"/>
      <c r="ZC817"/>
      <c r="ZD817"/>
      <c r="ZE817"/>
      <c r="ZF817"/>
      <c r="ZG817"/>
      <c r="ZH817"/>
      <c r="ZI817"/>
      <c r="ZJ817"/>
      <c r="ZK817"/>
      <c r="ZL817"/>
      <c r="ZM817"/>
      <c r="ZN817"/>
      <c r="ZO817"/>
      <c r="ZP817"/>
      <c r="ZQ817"/>
      <c r="ZR817"/>
      <c r="ZS817"/>
      <c r="ZT817"/>
      <c r="ZU817"/>
      <c r="ZV817"/>
      <c r="ZW817"/>
      <c r="ZX817"/>
      <c r="ZY817"/>
      <c r="ZZ817"/>
      <c r="AAA817"/>
      <c r="AAB817"/>
      <c r="AAC817"/>
      <c r="AAD817"/>
      <c r="AAE817"/>
      <c r="AAF817"/>
      <c r="AAG817"/>
      <c r="AAH817"/>
      <c r="AAI817"/>
      <c r="AAJ817"/>
      <c r="AAK817"/>
      <c r="AAL817"/>
      <c r="AAM817"/>
      <c r="AAN817"/>
      <c r="AAO817"/>
      <c r="AAP817"/>
      <c r="AAQ817"/>
      <c r="AAR817"/>
      <c r="AAS817"/>
      <c r="AAT817"/>
      <c r="AAU817"/>
      <c r="AAV817"/>
      <c r="AAW817"/>
      <c r="AAX817"/>
      <c r="AAY817"/>
      <c r="AAZ817"/>
      <c r="ABA817"/>
      <c r="ABB817"/>
      <c r="ABC817"/>
      <c r="ABD817"/>
      <c r="ABE817"/>
      <c r="ABF817"/>
      <c r="ABG817"/>
      <c r="ABH817"/>
      <c r="ABI817"/>
      <c r="ABJ817"/>
      <c r="ABK817"/>
      <c r="ABL817"/>
      <c r="ABM817"/>
      <c r="ABN817"/>
      <c r="ABO817"/>
      <c r="ABP817"/>
      <c r="ABQ817"/>
      <c r="ABR817"/>
      <c r="ABS817"/>
      <c r="ABT817"/>
      <c r="ABU817"/>
      <c r="ABV817"/>
      <c r="ABW817"/>
      <c r="ABX817"/>
      <c r="ABY817"/>
      <c r="ABZ817"/>
      <c r="ACA817"/>
      <c r="ACB817"/>
      <c r="ACC817"/>
      <c r="ACD817"/>
      <c r="ACE817"/>
      <c r="ACF817"/>
      <c r="ACG817"/>
      <c r="ACH817"/>
      <c r="ACI817"/>
      <c r="ACJ817"/>
      <c r="ACK817"/>
      <c r="ACL817"/>
      <c r="ACM817"/>
      <c r="ACN817"/>
      <c r="ACO817"/>
      <c r="ACP817"/>
      <c r="ACQ817"/>
      <c r="ACR817"/>
      <c r="ACS817"/>
      <c r="ACT817"/>
      <c r="ACU817"/>
      <c r="ACV817"/>
      <c r="ACW817"/>
      <c r="ACX817"/>
      <c r="ACY817"/>
      <c r="ACZ817"/>
      <c r="ADA817"/>
      <c r="ADB817"/>
      <c r="ADC817"/>
      <c r="ADD817"/>
      <c r="ADE817"/>
      <c r="ADF817"/>
      <c r="ADG817"/>
      <c r="ADH817"/>
      <c r="ADI817"/>
      <c r="ADJ817"/>
      <c r="ADK817"/>
      <c r="ADL817"/>
      <c r="ADM817"/>
      <c r="ADN817"/>
      <c r="ADO817"/>
      <c r="ADP817"/>
      <c r="ADQ817"/>
      <c r="ADR817"/>
      <c r="ADS817"/>
      <c r="ADT817"/>
      <c r="ADU817"/>
      <c r="ADV817"/>
      <c r="ADW817"/>
      <c r="ADX817"/>
      <c r="ADY817"/>
      <c r="ADZ817"/>
      <c r="AEA817"/>
      <c r="AEB817"/>
      <c r="AEC817"/>
      <c r="AED817"/>
      <c r="AEE817"/>
      <c r="AEF817"/>
      <c r="AEG817"/>
      <c r="AEH817"/>
      <c r="AEI817"/>
      <c r="AEJ817"/>
      <c r="AEK817"/>
      <c r="AEL817"/>
      <c r="AEM817"/>
      <c r="AEN817"/>
      <c r="AEO817"/>
      <c r="AEP817"/>
      <c r="AEQ817"/>
      <c r="AER817"/>
      <c r="AES817"/>
      <c r="AET817"/>
      <c r="AEU817"/>
      <c r="AEV817"/>
      <c r="AEW817"/>
      <c r="AEX817"/>
      <c r="AEY817"/>
      <c r="AEZ817"/>
      <c r="AFA817"/>
      <c r="AFB817"/>
      <c r="AFC817"/>
      <c r="AFD817"/>
      <c r="AFE817"/>
      <c r="AFF817"/>
      <c r="AFG817"/>
      <c r="AFH817"/>
      <c r="AFI817"/>
      <c r="AFJ817"/>
      <c r="AFK817"/>
      <c r="AFL817"/>
      <c r="AFM817"/>
      <c r="AFN817"/>
      <c r="AFO817"/>
      <c r="AFP817"/>
      <c r="AFQ817"/>
      <c r="AFR817"/>
      <c r="AFS817"/>
      <c r="AFT817"/>
      <c r="AFU817"/>
      <c r="AFV817"/>
      <c r="AFW817"/>
      <c r="AFX817"/>
      <c r="AFY817"/>
      <c r="AFZ817"/>
      <c r="AGA817"/>
      <c r="AGB817"/>
      <c r="AGC817"/>
      <c r="AGD817"/>
      <c r="AGE817"/>
      <c r="AGF817"/>
      <c r="AGG817"/>
      <c r="AGH817"/>
      <c r="AGI817"/>
      <c r="AGJ817"/>
      <c r="AGK817"/>
      <c r="AGL817"/>
      <c r="AGM817"/>
      <c r="AGN817"/>
      <c r="AGO817"/>
      <c r="AGP817"/>
      <c r="AGQ817"/>
      <c r="AGR817"/>
      <c r="AGS817"/>
      <c r="AGT817"/>
      <c r="AGU817"/>
      <c r="AGV817"/>
      <c r="AGW817"/>
      <c r="AGX817"/>
      <c r="AGY817"/>
      <c r="AGZ817"/>
      <c r="AHA817"/>
      <c r="AHB817"/>
      <c r="AHC817"/>
      <c r="AHD817"/>
      <c r="AHE817"/>
      <c r="AHF817"/>
      <c r="AHG817"/>
      <c r="AHH817"/>
      <c r="AHI817"/>
      <c r="AHJ817"/>
      <c r="AHK817"/>
      <c r="AHL817"/>
      <c r="AHM817"/>
      <c r="AHN817"/>
      <c r="AHO817"/>
      <c r="AHP817"/>
      <c r="AHQ817"/>
      <c r="AHR817"/>
      <c r="AHS817"/>
      <c r="AHT817"/>
      <c r="AHU817"/>
      <c r="AHV817"/>
      <c r="AHW817"/>
      <c r="AHX817"/>
      <c r="AHY817"/>
      <c r="AHZ817"/>
      <c r="AIA817"/>
      <c r="AIB817"/>
      <c r="AIC817"/>
      <c r="AID817"/>
      <c r="AIE817"/>
      <c r="AIF817"/>
      <c r="AIG817"/>
      <c r="AIH817"/>
      <c r="AII817"/>
      <c r="AIJ817"/>
      <c r="AIK817"/>
      <c r="AIL817"/>
      <c r="AIM817"/>
      <c r="AIN817"/>
      <c r="AIO817"/>
      <c r="AIP817"/>
      <c r="AIQ817"/>
      <c r="AIR817"/>
      <c r="AIS817"/>
      <c r="AIT817"/>
      <c r="AIU817"/>
      <c r="AIV817"/>
      <c r="AIW817"/>
      <c r="AIX817"/>
      <c r="AIY817"/>
      <c r="AIZ817"/>
      <c r="AJA817"/>
      <c r="AJB817"/>
      <c r="AJC817"/>
      <c r="AJD817"/>
      <c r="AJE817"/>
      <c r="AJF817"/>
      <c r="AJG817"/>
      <c r="AJH817"/>
      <c r="AJI817"/>
      <c r="AJJ817"/>
      <c r="AJK817"/>
      <c r="AJL817"/>
      <c r="AJM817"/>
      <c r="AJN817"/>
      <c r="AJO817"/>
      <c r="AJP817"/>
      <c r="AJQ817"/>
      <c r="AJR817"/>
      <c r="AJS817"/>
      <c r="AJT817"/>
      <c r="AJU817"/>
      <c r="AJV817"/>
      <c r="AJW817"/>
      <c r="AJX817"/>
      <c r="AJY817"/>
      <c r="AJZ817"/>
      <c r="AKA817"/>
      <c r="AKB817"/>
      <c r="AKC817"/>
      <c r="AKD817"/>
      <c r="AKE817"/>
      <c r="AKF817"/>
      <c r="AKG817"/>
      <c r="AKH817"/>
      <c r="AKI817"/>
      <c r="AKJ817"/>
      <c r="AKK817"/>
      <c r="AKL817"/>
      <c r="AKM817"/>
      <c r="AKN817"/>
      <c r="AKO817"/>
      <c r="AKP817"/>
      <c r="AKQ817"/>
      <c r="AKR817"/>
      <c r="AKS817"/>
      <c r="AKT817"/>
      <c r="AKU817"/>
      <c r="AKV817"/>
      <c r="AKW817"/>
      <c r="AKX817"/>
      <c r="AKY817"/>
      <c r="AKZ817"/>
      <c r="ALA817"/>
      <c r="ALB817"/>
      <c r="ALC817"/>
      <c r="ALD817"/>
      <c r="ALE817"/>
      <c r="ALF817"/>
      <c r="ALG817"/>
      <c r="ALH817"/>
      <c r="ALI817"/>
      <c r="ALJ817"/>
      <c r="ALK817"/>
      <c r="ALL817"/>
      <c r="ALM817"/>
      <c r="ALN817"/>
      <c r="ALO817"/>
      <c r="ALP817"/>
      <c r="ALQ817"/>
      <c r="ALR817"/>
      <c r="ALS817"/>
      <c r="ALT817"/>
      <c r="ALU817"/>
      <c r="ALV817"/>
      <c r="ALW817"/>
      <c r="ALX817"/>
      <c r="ALY817"/>
      <c r="ALZ817"/>
      <c r="AMA817"/>
      <c r="AMB817"/>
      <c r="AMC817"/>
      <c r="AMD817"/>
      <c r="AME817"/>
      <c r="AMF817"/>
      <c r="AMG817"/>
      <c r="AMH817"/>
      <c r="AMI817"/>
      <c r="AMJ817"/>
    </row>
    <row r="818" spans="1:1024" ht="20" customHeight="1" x14ac:dyDescent="0.2">
      <c r="A818"/>
      <c r="B818"/>
      <c r="C818"/>
      <c r="D818"/>
      <c r="E818" s="2"/>
      <c r="F818" s="2"/>
      <c r="G818" s="271"/>
      <c r="H818" s="240"/>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c r="IW818"/>
      <c r="IX818"/>
      <c r="IY818"/>
      <c r="IZ818"/>
      <c r="JA818"/>
      <c r="JB818"/>
      <c r="JC818"/>
      <c r="JD818"/>
      <c r="JE818"/>
      <c r="JF818"/>
      <c r="JG818"/>
      <c r="JH818"/>
      <c r="JI818"/>
      <c r="JJ818"/>
      <c r="JK818"/>
      <c r="JL818"/>
      <c r="JM818"/>
      <c r="JN818"/>
      <c r="JO818"/>
      <c r="JP818"/>
      <c r="JQ818"/>
      <c r="JR818"/>
      <c r="JS818"/>
      <c r="JT818"/>
      <c r="JU818"/>
      <c r="JV818"/>
      <c r="JW818"/>
      <c r="JX818"/>
      <c r="JY818"/>
      <c r="JZ818"/>
      <c r="KA818"/>
      <c r="KB818"/>
      <c r="KC818"/>
      <c r="KD818"/>
      <c r="KE818"/>
      <c r="KF818"/>
      <c r="KG818"/>
      <c r="KH818"/>
      <c r="KI818"/>
      <c r="KJ818"/>
      <c r="KK818"/>
      <c r="KL818"/>
      <c r="KM818"/>
      <c r="KN818"/>
      <c r="KO818"/>
      <c r="KP818"/>
      <c r="KQ818"/>
      <c r="KR818"/>
      <c r="KS818"/>
      <c r="KT818"/>
      <c r="KU818"/>
      <c r="KV818"/>
      <c r="KW818"/>
      <c r="KX818"/>
      <c r="KY818"/>
      <c r="KZ818"/>
      <c r="LA818"/>
      <c r="LB818"/>
      <c r="LC818"/>
      <c r="LD818"/>
      <c r="LE818"/>
      <c r="LF818"/>
      <c r="LG818"/>
      <c r="LH818"/>
      <c r="LI818"/>
      <c r="LJ818"/>
      <c r="LK818"/>
      <c r="LL818"/>
      <c r="LM818"/>
      <c r="LN818"/>
      <c r="LO818"/>
      <c r="LP818"/>
      <c r="LQ818"/>
      <c r="LR818"/>
      <c r="LS818"/>
      <c r="LT818"/>
      <c r="LU818"/>
      <c r="LV818"/>
      <c r="LW818"/>
      <c r="LX818"/>
      <c r="LY818"/>
      <c r="LZ818"/>
      <c r="MA818"/>
      <c r="MB818"/>
      <c r="MC818"/>
      <c r="MD818"/>
      <c r="ME818"/>
      <c r="MF818"/>
      <c r="MG818"/>
      <c r="MH818"/>
      <c r="MI818"/>
      <c r="MJ818"/>
      <c r="MK818"/>
      <c r="ML818"/>
      <c r="MM818"/>
      <c r="MN818"/>
      <c r="MO818"/>
      <c r="MP818"/>
      <c r="MQ818"/>
      <c r="MR818"/>
      <c r="MS818"/>
      <c r="MT818"/>
      <c r="MU818"/>
      <c r="MV818"/>
      <c r="MW818"/>
      <c r="MX818"/>
      <c r="MY818"/>
      <c r="MZ818"/>
      <c r="NA818"/>
      <c r="NB818"/>
      <c r="NC818"/>
      <c r="ND818"/>
      <c r="NE818"/>
      <c r="NF818"/>
      <c r="NG818"/>
      <c r="NH818"/>
      <c r="NI818"/>
      <c r="NJ818"/>
      <c r="NK818"/>
      <c r="NL818"/>
      <c r="NM818"/>
      <c r="NN818"/>
      <c r="NO818"/>
      <c r="NP818"/>
      <c r="NQ818"/>
      <c r="NR818"/>
      <c r="NS818"/>
      <c r="NT818"/>
      <c r="NU818"/>
      <c r="NV818"/>
      <c r="NW818"/>
      <c r="NX818"/>
      <c r="NY818"/>
      <c r="NZ818"/>
      <c r="OA818"/>
      <c r="OB818"/>
      <c r="OC818"/>
      <c r="OD818"/>
      <c r="OE818"/>
      <c r="OF818"/>
      <c r="OG818"/>
      <c r="OH818"/>
      <c r="OI818"/>
      <c r="OJ818"/>
      <c r="OK818"/>
      <c r="OL818"/>
      <c r="OM818"/>
      <c r="ON818"/>
      <c r="OO818"/>
      <c r="OP818"/>
      <c r="OQ818"/>
      <c r="OR818"/>
      <c r="OS818"/>
      <c r="OT818"/>
      <c r="OU818"/>
      <c r="OV818"/>
      <c r="OW818"/>
      <c r="OX818"/>
      <c r="OY818"/>
      <c r="OZ818"/>
      <c r="PA818"/>
      <c r="PB818"/>
      <c r="PC818"/>
      <c r="PD818"/>
      <c r="PE818"/>
      <c r="PF818"/>
      <c r="PG818"/>
      <c r="PH818"/>
      <c r="PI818"/>
      <c r="PJ818"/>
      <c r="PK818"/>
      <c r="PL818"/>
      <c r="PM818"/>
      <c r="PN818"/>
      <c r="PO818"/>
      <c r="PP818"/>
      <c r="PQ818"/>
      <c r="PR818"/>
      <c r="PS818"/>
      <c r="PT818"/>
      <c r="PU818"/>
      <c r="PV818"/>
      <c r="PW818"/>
      <c r="PX818"/>
      <c r="PY818"/>
      <c r="PZ818"/>
      <c r="QA818"/>
      <c r="QB818"/>
      <c r="QC818"/>
      <c r="QD818"/>
      <c r="QE818"/>
      <c r="QF818"/>
      <c r="QG818"/>
      <c r="QH818"/>
      <c r="QI818"/>
      <c r="QJ818"/>
      <c r="QK818"/>
      <c r="QL818"/>
      <c r="QM818"/>
      <c r="QN818"/>
      <c r="QO818"/>
      <c r="QP818"/>
      <c r="QQ818"/>
      <c r="QR818"/>
      <c r="QS818"/>
      <c r="QT818"/>
      <c r="QU818"/>
      <c r="QV818"/>
      <c r="QW818"/>
      <c r="QX818"/>
      <c r="QY818"/>
      <c r="QZ818"/>
      <c r="RA818"/>
      <c r="RB818"/>
      <c r="RC818"/>
      <c r="RD818"/>
      <c r="RE818"/>
      <c r="RF818"/>
      <c r="RG818"/>
      <c r="RH818"/>
      <c r="RI818"/>
      <c r="RJ818"/>
      <c r="RK818"/>
      <c r="RL818"/>
      <c r="RM818"/>
      <c r="RN818"/>
      <c r="RO818"/>
      <c r="RP818"/>
      <c r="RQ818"/>
      <c r="RR818"/>
      <c r="RS818"/>
      <c r="RT818"/>
      <c r="RU818"/>
      <c r="RV818"/>
      <c r="RW818"/>
      <c r="RX818"/>
      <c r="RY818"/>
      <c r="RZ818"/>
      <c r="SA818"/>
      <c r="SB818"/>
      <c r="SC818"/>
      <c r="SD818"/>
      <c r="SE818"/>
      <c r="SF818"/>
      <c r="SG818"/>
      <c r="SH818"/>
      <c r="SI818"/>
      <c r="SJ818"/>
      <c r="SK818"/>
      <c r="SL818"/>
      <c r="SM818"/>
      <c r="SN818"/>
      <c r="SO818"/>
      <c r="SP818"/>
      <c r="SQ818"/>
      <c r="SR818"/>
      <c r="SS818"/>
      <c r="ST818"/>
      <c r="SU818"/>
      <c r="SV818"/>
      <c r="SW818"/>
      <c r="SX818"/>
      <c r="SY818"/>
      <c r="SZ818"/>
      <c r="TA818"/>
      <c r="TB818"/>
      <c r="TC818"/>
      <c r="TD818"/>
      <c r="TE818"/>
      <c r="TF818"/>
      <c r="TG818"/>
      <c r="TH818"/>
      <c r="TI818"/>
      <c r="TJ818"/>
      <c r="TK818"/>
      <c r="TL818"/>
      <c r="TM818"/>
      <c r="TN818"/>
      <c r="TO818"/>
      <c r="TP818"/>
      <c r="TQ818"/>
      <c r="TR818"/>
      <c r="TS818"/>
      <c r="TT818"/>
      <c r="TU818"/>
      <c r="TV818"/>
      <c r="TW818"/>
      <c r="TX818"/>
      <c r="TY818"/>
      <c r="TZ818"/>
      <c r="UA818"/>
      <c r="UB818"/>
      <c r="UC818"/>
      <c r="UD818"/>
      <c r="UE818"/>
      <c r="UF818"/>
      <c r="UG818"/>
      <c r="UH818"/>
      <c r="UI818"/>
      <c r="UJ818"/>
      <c r="UK818"/>
      <c r="UL818"/>
      <c r="UM818"/>
      <c r="UN818"/>
      <c r="UO818"/>
      <c r="UP818"/>
      <c r="UQ818"/>
      <c r="UR818"/>
      <c r="US818"/>
      <c r="UT818"/>
      <c r="UU818"/>
      <c r="UV818"/>
      <c r="UW818"/>
      <c r="UX818"/>
      <c r="UY818"/>
      <c r="UZ818"/>
      <c r="VA818"/>
      <c r="VB818"/>
      <c r="VC818"/>
      <c r="VD818"/>
      <c r="VE818"/>
      <c r="VF818"/>
      <c r="VG818"/>
      <c r="VH818"/>
      <c r="VI818"/>
      <c r="VJ818"/>
      <c r="VK818"/>
      <c r="VL818"/>
      <c r="VM818"/>
      <c r="VN818"/>
      <c r="VO818"/>
      <c r="VP818"/>
      <c r="VQ818"/>
      <c r="VR818"/>
      <c r="VS818"/>
      <c r="VT818"/>
      <c r="VU818"/>
      <c r="VV818"/>
      <c r="VW818"/>
      <c r="VX818"/>
      <c r="VY818"/>
      <c r="VZ818"/>
      <c r="WA818"/>
      <c r="WB818"/>
      <c r="WC818"/>
      <c r="WD818"/>
      <c r="WE818"/>
      <c r="WF818"/>
      <c r="WG818"/>
      <c r="WH818"/>
      <c r="WI818"/>
      <c r="WJ818"/>
      <c r="WK818"/>
      <c r="WL818"/>
      <c r="WM818"/>
      <c r="WN818"/>
      <c r="WO818"/>
      <c r="WP818"/>
      <c r="WQ818"/>
      <c r="WR818"/>
      <c r="WS818"/>
      <c r="WT818"/>
      <c r="WU818"/>
      <c r="WV818"/>
      <c r="WW818"/>
      <c r="WX818"/>
      <c r="WY818"/>
      <c r="WZ818"/>
      <c r="XA818"/>
      <c r="XB818"/>
      <c r="XC818"/>
      <c r="XD818"/>
      <c r="XE818"/>
      <c r="XF818"/>
      <c r="XG818"/>
      <c r="XH818"/>
      <c r="XI818"/>
      <c r="XJ818"/>
      <c r="XK818"/>
      <c r="XL818"/>
      <c r="XM818"/>
      <c r="XN818"/>
      <c r="XO818"/>
      <c r="XP818"/>
      <c r="XQ818"/>
      <c r="XR818"/>
      <c r="XS818"/>
      <c r="XT818"/>
      <c r="XU818"/>
      <c r="XV818"/>
      <c r="XW818"/>
      <c r="XX818"/>
      <c r="XY818"/>
      <c r="XZ818"/>
      <c r="YA818"/>
      <c r="YB818"/>
      <c r="YC818"/>
      <c r="YD818"/>
      <c r="YE818"/>
      <c r="YF818"/>
      <c r="YG818"/>
      <c r="YH818"/>
      <c r="YI818"/>
      <c r="YJ818"/>
      <c r="YK818"/>
      <c r="YL818"/>
      <c r="YM818"/>
      <c r="YN818"/>
      <c r="YO818"/>
      <c r="YP818"/>
      <c r="YQ818"/>
      <c r="YR818"/>
      <c r="YS818"/>
      <c r="YT818"/>
      <c r="YU818"/>
      <c r="YV818"/>
      <c r="YW818"/>
      <c r="YX818"/>
      <c r="YY818"/>
      <c r="YZ818"/>
      <c r="ZA818"/>
      <c r="ZB818"/>
      <c r="ZC818"/>
      <c r="ZD818"/>
      <c r="ZE818"/>
      <c r="ZF818"/>
      <c r="ZG818"/>
      <c r="ZH818"/>
      <c r="ZI818"/>
      <c r="ZJ818"/>
      <c r="ZK818"/>
      <c r="ZL818"/>
      <c r="ZM818"/>
      <c r="ZN818"/>
      <c r="ZO818"/>
      <c r="ZP818"/>
      <c r="ZQ818"/>
      <c r="ZR818"/>
      <c r="ZS818"/>
      <c r="ZT818"/>
      <c r="ZU818"/>
      <c r="ZV818"/>
      <c r="ZW818"/>
      <c r="ZX818"/>
      <c r="ZY818"/>
      <c r="ZZ818"/>
      <c r="AAA818"/>
      <c r="AAB818"/>
      <c r="AAC818"/>
      <c r="AAD818"/>
      <c r="AAE818"/>
      <c r="AAF818"/>
      <c r="AAG818"/>
      <c r="AAH818"/>
      <c r="AAI818"/>
      <c r="AAJ818"/>
      <c r="AAK818"/>
      <c r="AAL818"/>
      <c r="AAM818"/>
      <c r="AAN818"/>
      <c r="AAO818"/>
      <c r="AAP818"/>
      <c r="AAQ818"/>
      <c r="AAR818"/>
      <c r="AAS818"/>
      <c r="AAT818"/>
      <c r="AAU818"/>
      <c r="AAV818"/>
      <c r="AAW818"/>
      <c r="AAX818"/>
      <c r="AAY818"/>
      <c r="AAZ818"/>
      <c r="ABA818"/>
      <c r="ABB818"/>
      <c r="ABC818"/>
      <c r="ABD818"/>
      <c r="ABE818"/>
      <c r="ABF818"/>
      <c r="ABG818"/>
      <c r="ABH818"/>
      <c r="ABI818"/>
      <c r="ABJ818"/>
      <c r="ABK818"/>
      <c r="ABL818"/>
      <c r="ABM818"/>
      <c r="ABN818"/>
      <c r="ABO818"/>
      <c r="ABP818"/>
      <c r="ABQ818"/>
      <c r="ABR818"/>
      <c r="ABS818"/>
      <c r="ABT818"/>
      <c r="ABU818"/>
      <c r="ABV818"/>
      <c r="ABW818"/>
      <c r="ABX818"/>
      <c r="ABY818"/>
      <c r="ABZ818"/>
      <c r="ACA818"/>
      <c r="ACB818"/>
      <c r="ACC818"/>
      <c r="ACD818"/>
      <c r="ACE818"/>
      <c r="ACF818"/>
      <c r="ACG818"/>
      <c r="ACH818"/>
      <c r="ACI818"/>
      <c r="ACJ818"/>
      <c r="ACK818"/>
      <c r="ACL818"/>
      <c r="ACM818"/>
      <c r="ACN818"/>
      <c r="ACO818"/>
      <c r="ACP818"/>
      <c r="ACQ818"/>
      <c r="ACR818"/>
      <c r="ACS818"/>
      <c r="ACT818"/>
      <c r="ACU818"/>
      <c r="ACV818"/>
      <c r="ACW818"/>
      <c r="ACX818"/>
      <c r="ACY818"/>
      <c r="ACZ818"/>
      <c r="ADA818"/>
      <c r="ADB818"/>
      <c r="ADC818"/>
      <c r="ADD818"/>
      <c r="ADE818"/>
      <c r="ADF818"/>
      <c r="ADG818"/>
      <c r="ADH818"/>
      <c r="ADI818"/>
      <c r="ADJ818"/>
      <c r="ADK818"/>
      <c r="ADL818"/>
      <c r="ADM818"/>
      <c r="ADN818"/>
      <c r="ADO818"/>
      <c r="ADP818"/>
      <c r="ADQ818"/>
      <c r="ADR818"/>
      <c r="ADS818"/>
      <c r="ADT818"/>
      <c r="ADU818"/>
      <c r="ADV818"/>
      <c r="ADW818"/>
      <c r="ADX818"/>
      <c r="ADY818"/>
      <c r="ADZ818"/>
      <c r="AEA818"/>
      <c r="AEB818"/>
      <c r="AEC818"/>
      <c r="AED818"/>
      <c r="AEE818"/>
      <c r="AEF818"/>
      <c r="AEG818"/>
      <c r="AEH818"/>
      <c r="AEI818"/>
      <c r="AEJ818"/>
      <c r="AEK818"/>
      <c r="AEL818"/>
      <c r="AEM818"/>
      <c r="AEN818"/>
      <c r="AEO818"/>
      <c r="AEP818"/>
      <c r="AEQ818"/>
      <c r="AER818"/>
      <c r="AES818"/>
      <c r="AET818"/>
      <c r="AEU818"/>
      <c r="AEV818"/>
      <c r="AEW818"/>
      <c r="AEX818"/>
      <c r="AEY818"/>
      <c r="AEZ818"/>
      <c r="AFA818"/>
      <c r="AFB818"/>
      <c r="AFC818"/>
      <c r="AFD818"/>
      <c r="AFE818"/>
      <c r="AFF818"/>
      <c r="AFG818"/>
      <c r="AFH818"/>
      <c r="AFI818"/>
      <c r="AFJ818"/>
      <c r="AFK818"/>
      <c r="AFL818"/>
      <c r="AFM818"/>
      <c r="AFN818"/>
      <c r="AFO818"/>
      <c r="AFP818"/>
      <c r="AFQ818"/>
      <c r="AFR818"/>
      <c r="AFS818"/>
      <c r="AFT818"/>
      <c r="AFU818"/>
      <c r="AFV818"/>
      <c r="AFW818"/>
      <c r="AFX818"/>
      <c r="AFY818"/>
      <c r="AFZ818"/>
      <c r="AGA818"/>
      <c r="AGB818"/>
      <c r="AGC818"/>
      <c r="AGD818"/>
      <c r="AGE818"/>
      <c r="AGF818"/>
      <c r="AGG818"/>
      <c r="AGH818"/>
      <c r="AGI818"/>
      <c r="AGJ818"/>
      <c r="AGK818"/>
      <c r="AGL818"/>
      <c r="AGM818"/>
      <c r="AGN818"/>
      <c r="AGO818"/>
      <c r="AGP818"/>
      <c r="AGQ818"/>
      <c r="AGR818"/>
      <c r="AGS818"/>
      <c r="AGT818"/>
      <c r="AGU818"/>
      <c r="AGV818"/>
      <c r="AGW818"/>
      <c r="AGX818"/>
      <c r="AGY818"/>
      <c r="AGZ818"/>
      <c r="AHA818"/>
      <c r="AHB818"/>
      <c r="AHC818"/>
      <c r="AHD818"/>
      <c r="AHE818"/>
      <c r="AHF818"/>
      <c r="AHG818"/>
      <c r="AHH818"/>
      <c r="AHI818"/>
      <c r="AHJ818"/>
      <c r="AHK818"/>
      <c r="AHL818"/>
      <c r="AHM818"/>
      <c r="AHN818"/>
      <c r="AHO818"/>
      <c r="AHP818"/>
      <c r="AHQ818"/>
      <c r="AHR818"/>
      <c r="AHS818"/>
      <c r="AHT818"/>
      <c r="AHU818"/>
      <c r="AHV818"/>
      <c r="AHW818"/>
      <c r="AHX818"/>
      <c r="AHY818"/>
      <c r="AHZ818"/>
      <c r="AIA818"/>
      <c r="AIB818"/>
      <c r="AIC818"/>
      <c r="AID818"/>
      <c r="AIE818"/>
      <c r="AIF818"/>
      <c r="AIG818"/>
      <c r="AIH818"/>
      <c r="AII818"/>
      <c r="AIJ818"/>
      <c r="AIK818"/>
      <c r="AIL818"/>
      <c r="AIM818"/>
      <c r="AIN818"/>
      <c r="AIO818"/>
      <c r="AIP818"/>
      <c r="AIQ818"/>
      <c r="AIR818"/>
      <c r="AIS818"/>
      <c r="AIT818"/>
      <c r="AIU818"/>
      <c r="AIV818"/>
      <c r="AIW818"/>
      <c r="AIX818"/>
      <c r="AIY818"/>
      <c r="AIZ818"/>
      <c r="AJA818"/>
      <c r="AJB818"/>
      <c r="AJC818"/>
      <c r="AJD818"/>
      <c r="AJE818"/>
      <c r="AJF818"/>
      <c r="AJG818"/>
      <c r="AJH818"/>
      <c r="AJI818"/>
      <c r="AJJ818"/>
      <c r="AJK818"/>
      <c r="AJL818"/>
      <c r="AJM818"/>
      <c r="AJN818"/>
      <c r="AJO818"/>
      <c r="AJP818"/>
      <c r="AJQ818"/>
      <c r="AJR818"/>
      <c r="AJS818"/>
      <c r="AJT818"/>
      <c r="AJU818"/>
      <c r="AJV818"/>
      <c r="AJW818"/>
      <c r="AJX818"/>
      <c r="AJY818"/>
      <c r="AJZ818"/>
      <c r="AKA818"/>
      <c r="AKB818"/>
      <c r="AKC818"/>
      <c r="AKD818"/>
      <c r="AKE818"/>
      <c r="AKF818"/>
      <c r="AKG818"/>
      <c r="AKH818"/>
      <c r="AKI818"/>
      <c r="AKJ818"/>
      <c r="AKK818"/>
      <c r="AKL818"/>
      <c r="AKM818"/>
      <c r="AKN818"/>
      <c r="AKO818"/>
      <c r="AKP818"/>
      <c r="AKQ818"/>
      <c r="AKR818"/>
      <c r="AKS818"/>
      <c r="AKT818"/>
      <c r="AKU818"/>
      <c r="AKV818"/>
      <c r="AKW818"/>
      <c r="AKX818"/>
      <c r="AKY818"/>
      <c r="AKZ818"/>
      <c r="ALA818"/>
      <c r="ALB818"/>
      <c r="ALC818"/>
      <c r="ALD818"/>
      <c r="ALE818"/>
      <c r="ALF818"/>
      <c r="ALG818"/>
      <c r="ALH818"/>
      <c r="ALI818"/>
      <c r="ALJ818"/>
      <c r="ALK818"/>
      <c r="ALL818"/>
      <c r="ALM818"/>
      <c r="ALN818"/>
      <c r="ALO818"/>
      <c r="ALP818"/>
      <c r="ALQ818"/>
      <c r="ALR818"/>
      <c r="ALS818"/>
      <c r="ALT818"/>
      <c r="ALU818"/>
      <c r="ALV818"/>
      <c r="ALW818"/>
      <c r="ALX818"/>
      <c r="ALY818"/>
      <c r="ALZ818"/>
      <c r="AMA818"/>
      <c r="AMB818"/>
      <c r="AMC818"/>
      <c r="AMD818"/>
      <c r="AME818"/>
      <c r="AMF818"/>
      <c r="AMG818"/>
      <c r="AMH818"/>
      <c r="AMI818"/>
      <c r="AMJ818"/>
    </row>
    <row r="819" spans="1:1024" ht="20" customHeight="1" x14ac:dyDescent="0.2">
      <c r="A819"/>
      <c r="B819"/>
      <c r="C819"/>
      <c r="D819"/>
      <c r="E819" s="2"/>
      <c r="F819" s="2"/>
      <c r="G819" s="271"/>
      <c r="H819" s="240"/>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c r="IW819"/>
      <c r="IX819"/>
      <c r="IY819"/>
      <c r="IZ819"/>
      <c r="JA819"/>
      <c r="JB819"/>
      <c r="JC819"/>
      <c r="JD819"/>
      <c r="JE819"/>
      <c r="JF819"/>
      <c r="JG819"/>
      <c r="JH819"/>
      <c r="JI819"/>
      <c r="JJ819"/>
      <c r="JK819"/>
      <c r="JL819"/>
      <c r="JM819"/>
      <c r="JN819"/>
      <c r="JO819"/>
      <c r="JP819"/>
      <c r="JQ819"/>
      <c r="JR819"/>
      <c r="JS819"/>
      <c r="JT819"/>
      <c r="JU819"/>
      <c r="JV819"/>
      <c r="JW819"/>
      <c r="JX819"/>
      <c r="JY819"/>
      <c r="JZ819"/>
      <c r="KA819"/>
      <c r="KB819"/>
      <c r="KC819"/>
      <c r="KD819"/>
      <c r="KE819"/>
      <c r="KF819"/>
      <c r="KG819"/>
      <c r="KH819"/>
      <c r="KI819"/>
      <c r="KJ819"/>
      <c r="KK819"/>
      <c r="KL819"/>
      <c r="KM819"/>
      <c r="KN819"/>
      <c r="KO819"/>
      <c r="KP819"/>
      <c r="KQ819"/>
      <c r="KR819"/>
      <c r="KS819"/>
      <c r="KT819"/>
      <c r="KU819"/>
      <c r="KV819"/>
      <c r="KW819"/>
      <c r="KX819"/>
      <c r="KY819"/>
      <c r="KZ819"/>
      <c r="LA819"/>
      <c r="LB819"/>
      <c r="LC819"/>
      <c r="LD819"/>
      <c r="LE819"/>
      <c r="LF819"/>
      <c r="LG819"/>
      <c r="LH819"/>
      <c r="LI819"/>
      <c r="LJ819"/>
      <c r="LK819"/>
      <c r="LL819"/>
      <c r="LM819"/>
      <c r="LN819"/>
      <c r="LO819"/>
      <c r="LP819"/>
      <c r="LQ819"/>
      <c r="LR819"/>
      <c r="LS819"/>
      <c r="LT819"/>
      <c r="LU819"/>
      <c r="LV819"/>
      <c r="LW819"/>
      <c r="LX819"/>
      <c r="LY819"/>
      <c r="LZ819"/>
      <c r="MA819"/>
      <c r="MB819"/>
      <c r="MC819"/>
      <c r="MD819"/>
      <c r="ME819"/>
      <c r="MF819"/>
      <c r="MG819"/>
      <c r="MH819"/>
      <c r="MI819"/>
      <c r="MJ819"/>
      <c r="MK819"/>
      <c r="ML819"/>
      <c r="MM819"/>
      <c r="MN819"/>
      <c r="MO819"/>
      <c r="MP819"/>
      <c r="MQ819"/>
      <c r="MR819"/>
      <c r="MS819"/>
      <c r="MT819"/>
      <c r="MU819"/>
      <c r="MV819"/>
      <c r="MW819"/>
      <c r="MX819"/>
      <c r="MY819"/>
      <c r="MZ819"/>
      <c r="NA819"/>
      <c r="NB819"/>
      <c r="NC819"/>
      <c r="ND819"/>
      <c r="NE819"/>
      <c r="NF819"/>
      <c r="NG819"/>
      <c r="NH819"/>
      <c r="NI819"/>
      <c r="NJ819"/>
      <c r="NK819"/>
      <c r="NL819"/>
      <c r="NM819"/>
      <c r="NN819"/>
      <c r="NO819"/>
      <c r="NP819"/>
      <c r="NQ819"/>
      <c r="NR819"/>
      <c r="NS819"/>
      <c r="NT819"/>
      <c r="NU819"/>
      <c r="NV819"/>
      <c r="NW819"/>
      <c r="NX819"/>
      <c r="NY819"/>
      <c r="NZ819"/>
      <c r="OA819"/>
      <c r="OB819"/>
      <c r="OC819"/>
      <c r="OD819"/>
      <c r="OE819"/>
      <c r="OF819"/>
      <c r="OG819"/>
      <c r="OH819"/>
      <c r="OI819"/>
      <c r="OJ819"/>
      <c r="OK819"/>
      <c r="OL819"/>
      <c r="OM819"/>
      <c r="ON819"/>
      <c r="OO819"/>
      <c r="OP819"/>
      <c r="OQ819"/>
      <c r="OR819"/>
      <c r="OS819"/>
      <c r="OT819"/>
      <c r="OU819"/>
      <c r="OV819"/>
      <c r="OW819"/>
      <c r="OX819"/>
      <c r="OY819"/>
      <c r="OZ819"/>
      <c r="PA819"/>
      <c r="PB819"/>
      <c r="PC819"/>
      <c r="PD819"/>
      <c r="PE819"/>
      <c r="PF819"/>
      <c r="PG819"/>
      <c r="PH819"/>
      <c r="PI819"/>
      <c r="PJ819"/>
      <c r="PK819"/>
      <c r="PL819"/>
      <c r="PM819"/>
      <c r="PN819"/>
      <c r="PO819"/>
      <c r="PP819"/>
      <c r="PQ819"/>
      <c r="PR819"/>
      <c r="PS819"/>
      <c r="PT819"/>
      <c r="PU819"/>
      <c r="PV819"/>
      <c r="PW819"/>
      <c r="PX819"/>
      <c r="PY819"/>
      <c r="PZ819"/>
      <c r="QA819"/>
      <c r="QB819"/>
      <c r="QC819"/>
      <c r="QD819"/>
      <c r="QE819"/>
      <c r="QF819"/>
      <c r="QG819"/>
      <c r="QH819"/>
      <c r="QI819"/>
      <c r="QJ819"/>
      <c r="QK819"/>
      <c r="QL819"/>
      <c r="QM819"/>
      <c r="QN819"/>
      <c r="QO819"/>
      <c r="QP819"/>
      <c r="QQ819"/>
      <c r="QR819"/>
      <c r="QS819"/>
      <c r="QT819"/>
      <c r="QU819"/>
      <c r="QV819"/>
      <c r="QW819"/>
      <c r="QX819"/>
      <c r="QY819"/>
      <c r="QZ819"/>
      <c r="RA819"/>
      <c r="RB819"/>
      <c r="RC819"/>
      <c r="RD819"/>
      <c r="RE819"/>
      <c r="RF819"/>
      <c r="RG819"/>
      <c r="RH819"/>
      <c r="RI819"/>
      <c r="RJ819"/>
      <c r="RK819"/>
      <c r="RL819"/>
      <c r="RM819"/>
      <c r="RN819"/>
      <c r="RO819"/>
      <c r="RP819"/>
      <c r="RQ819"/>
      <c r="RR819"/>
      <c r="RS819"/>
      <c r="RT819"/>
      <c r="RU819"/>
      <c r="RV819"/>
      <c r="RW819"/>
      <c r="RX819"/>
      <c r="RY819"/>
      <c r="RZ819"/>
      <c r="SA819"/>
      <c r="SB819"/>
      <c r="SC819"/>
      <c r="SD819"/>
      <c r="SE819"/>
      <c r="SF819"/>
      <c r="SG819"/>
      <c r="SH819"/>
      <c r="SI819"/>
      <c r="SJ819"/>
      <c r="SK819"/>
      <c r="SL819"/>
      <c r="SM819"/>
      <c r="SN819"/>
      <c r="SO819"/>
      <c r="SP819"/>
      <c r="SQ819"/>
      <c r="SR819"/>
      <c r="SS819"/>
      <c r="ST819"/>
      <c r="SU819"/>
      <c r="SV819"/>
      <c r="SW819"/>
      <c r="SX819"/>
      <c r="SY819"/>
      <c r="SZ819"/>
      <c r="TA819"/>
      <c r="TB819"/>
      <c r="TC819"/>
      <c r="TD819"/>
      <c r="TE819"/>
      <c r="TF819"/>
      <c r="TG819"/>
      <c r="TH819"/>
      <c r="TI819"/>
      <c r="TJ819"/>
      <c r="TK819"/>
      <c r="TL819"/>
      <c r="TM819"/>
      <c r="TN819"/>
      <c r="TO819"/>
      <c r="TP819"/>
      <c r="TQ819"/>
      <c r="TR819"/>
      <c r="TS819"/>
      <c r="TT819"/>
      <c r="TU819"/>
      <c r="TV819"/>
      <c r="TW819"/>
      <c r="TX819"/>
      <c r="TY819"/>
      <c r="TZ819"/>
      <c r="UA819"/>
      <c r="UB819"/>
      <c r="UC819"/>
      <c r="UD819"/>
      <c r="UE819"/>
      <c r="UF819"/>
      <c r="UG819"/>
      <c r="UH819"/>
      <c r="UI819"/>
      <c r="UJ819"/>
      <c r="UK819"/>
      <c r="UL819"/>
      <c r="UM819"/>
      <c r="UN819"/>
      <c r="UO819"/>
      <c r="UP819"/>
      <c r="UQ819"/>
      <c r="UR819"/>
      <c r="US819"/>
      <c r="UT819"/>
      <c r="UU819"/>
      <c r="UV819"/>
      <c r="UW819"/>
      <c r="UX819"/>
      <c r="UY819"/>
      <c r="UZ819"/>
      <c r="VA819"/>
      <c r="VB819"/>
      <c r="VC819"/>
      <c r="VD819"/>
      <c r="VE819"/>
      <c r="VF819"/>
      <c r="VG819"/>
      <c r="VH819"/>
      <c r="VI819"/>
      <c r="VJ819"/>
      <c r="VK819"/>
      <c r="VL819"/>
      <c r="VM819"/>
      <c r="VN819"/>
      <c r="VO819"/>
      <c r="VP819"/>
      <c r="VQ819"/>
      <c r="VR819"/>
      <c r="VS819"/>
      <c r="VT819"/>
      <c r="VU819"/>
      <c r="VV819"/>
      <c r="VW819"/>
      <c r="VX819"/>
      <c r="VY819"/>
      <c r="VZ819"/>
      <c r="WA819"/>
      <c r="WB819"/>
      <c r="WC819"/>
      <c r="WD819"/>
      <c r="WE819"/>
      <c r="WF819"/>
      <c r="WG819"/>
      <c r="WH819"/>
      <c r="WI819"/>
      <c r="WJ819"/>
      <c r="WK819"/>
      <c r="WL819"/>
      <c r="WM819"/>
      <c r="WN819"/>
      <c r="WO819"/>
      <c r="WP819"/>
      <c r="WQ819"/>
      <c r="WR819"/>
      <c r="WS819"/>
      <c r="WT819"/>
      <c r="WU819"/>
      <c r="WV819"/>
      <c r="WW819"/>
      <c r="WX819"/>
      <c r="WY819"/>
      <c r="WZ819"/>
      <c r="XA819"/>
      <c r="XB819"/>
      <c r="XC819"/>
      <c r="XD819"/>
      <c r="XE819"/>
      <c r="XF819"/>
      <c r="XG819"/>
      <c r="XH819"/>
      <c r="XI819"/>
      <c r="XJ819"/>
      <c r="XK819"/>
      <c r="XL819"/>
      <c r="XM819"/>
      <c r="XN819"/>
      <c r="XO819"/>
      <c r="XP819"/>
      <c r="XQ819"/>
      <c r="XR819"/>
      <c r="XS819"/>
      <c r="XT819"/>
      <c r="XU819"/>
      <c r="XV819"/>
      <c r="XW819"/>
      <c r="XX819"/>
      <c r="XY819"/>
      <c r="XZ819"/>
      <c r="YA819"/>
      <c r="YB819"/>
      <c r="YC819"/>
      <c r="YD819"/>
      <c r="YE819"/>
      <c r="YF819"/>
      <c r="YG819"/>
      <c r="YH819"/>
      <c r="YI819"/>
      <c r="YJ819"/>
      <c r="YK819"/>
      <c r="YL819"/>
      <c r="YM819"/>
      <c r="YN819"/>
      <c r="YO819"/>
      <c r="YP819"/>
      <c r="YQ819"/>
      <c r="YR819"/>
      <c r="YS819"/>
      <c r="YT819"/>
      <c r="YU819"/>
      <c r="YV819"/>
      <c r="YW819"/>
      <c r="YX819"/>
      <c r="YY819"/>
      <c r="YZ819"/>
      <c r="ZA819"/>
      <c r="ZB819"/>
      <c r="ZC819"/>
      <c r="ZD819"/>
      <c r="ZE819"/>
      <c r="ZF819"/>
      <c r="ZG819"/>
      <c r="ZH819"/>
      <c r="ZI819"/>
      <c r="ZJ819"/>
      <c r="ZK819"/>
      <c r="ZL819"/>
      <c r="ZM819"/>
      <c r="ZN819"/>
      <c r="ZO819"/>
      <c r="ZP819"/>
      <c r="ZQ819"/>
      <c r="ZR819"/>
      <c r="ZS819"/>
      <c r="ZT819"/>
      <c r="ZU819"/>
      <c r="ZV819"/>
      <c r="ZW819"/>
      <c r="ZX819"/>
      <c r="ZY819"/>
      <c r="ZZ819"/>
      <c r="AAA819"/>
      <c r="AAB819"/>
      <c r="AAC819"/>
      <c r="AAD819"/>
      <c r="AAE819"/>
      <c r="AAF819"/>
      <c r="AAG819"/>
      <c r="AAH819"/>
      <c r="AAI819"/>
      <c r="AAJ819"/>
      <c r="AAK819"/>
      <c r="AAL819"/>
      <c r="AAM819"/>
      <c r="AAN819"/>
      <c r="AAO819"/>
      <c r="AAP819"/>
      <c r="AAQ819"/>
      <c r="AAR819"/>
      <c r="AAS819"/>
      <c r="AAT819"/>
      <c r="AAU819"/>
      <c r="AAV819"/>
      <c r="AAW819"/>
      <c r="AAX819"/>
      <c r="AAY819"/>
      <c r="AAZ819"/>
      <c r="ABA819"/>
      <c r="ABB819"/>
      <c r="ABC819"/>
      <c r="ABD819"/>
      <c r="ABE819"/>
      <c r="ABF819"/>
      <c r="ABG819"/>
      <c r="ABH819"/>
      <c r="ABI819"/>
      <c r="ABJ819"/>
      <c r="ABK819"/>
      <c r="ABL819"/>
      <c r="ABM819"/>
      <c r="ABN819"/>
      <c r="ABO819"/>
      <c r="ABP819"/>
      <c r="ABQ819"/>
      <c r="ABR819"/>
      <c r="ABS819"/>
      <c r="ABT819"/>
      <c r="ABU819"/>
      <c r="ABV819"/>
      <c r="ABW819"/>
      <c r="ABX819"/>
      <c r="ABY819"/>
      <c r="ABZ819"/>
      <c r="ACA819"/>
      <c r="ACB819"/>
      <c r="ACC819"/>
      <c r="ACD819"/>
      <c r="ACE819"/>
      <c r="ACF819"/>
      <c r="ACG819"/>
      <c r="ACH819"/>
      <c r="ACI819"/>
      <c r="ACJ819"/>
      <c r="ACK819"/>
      <c r="ACL819"/>
      <c r="ACM819"/>
      <c r="ACN819"/>
      <c r="ACO819"/>
      <c r="ACP819"/>
      <c r="ACQ819"/>
      <c r="ACR819"/>
      <c r="ACS819"/>
      <c r="ACT819"/>
      <c r="ACU819"/>
      <c r="ACV819"/>
      <c r="ACW819"/>
      <c r="ACX819"/>
      <c r="ACY819"/>
      <c r="ACZ819"/>
      <c r="ADA819"/>
      <c r="ADB819"/>
      <c r="ADC819"/>
      <c r="ADD819"/>
      <c r="ADE819"/>
      <c r="ADF819"/>
      <c r="ADG819"/>
      <c r="ADH819"/>
      <c r="ADI819"/>
      <c r="ADJ819"/>
      <c r="ADK819"/>
      <c r="ADL819"/>
      <c r="ADM819"/>
      <c r="ADN819"/>
      <c r="ADO819"/>
      <c r="ADP819"/>
      <c r="ADQ819"/>
      <c r="ADR819"/>
      <c r="ADS819"/>
      <c r="ADT819"/>
      <c r="ADU819"/>
      <c r="ADV819"/>
      <c r="ADW819"/>
      <c r="ADX819"/>
      <c r="ADY819"/>
      <c r="ADZ819"/>
      <c r="AEA819"/>
      <c r="AEB819"/>
      <c r="AEC819"/>
      <c r="AED819"/>
      <c r="AEE819"/>
      <c r="AEF819"/>
      <c r="AEG819"/>
      <c r="AEH819"/>
      <c r="AEI819"/>
      <c r="AEJ819"/>
      <c r="AEK819"/>
      <c r="AEL819"/>
      <c r="AEM819"/>
      <c r="AEN819"/>
      <c r="AEO819"/>
      <c r="AEP819"/>
      <c r="AEQ819"/>
      <c r="AER819"/>
      <c r="AES819"/>
      <c r="AET819"/>
      <c r="AEU819"/>
      <c r="AEV819"/>
      <c r="AEW819"/>
      <c r="AEX819"/>
      <c r="AEY819"/>
      <c r="AEZ819"/>
      <c r="AFA819"/>
      <c r="AFB819"/>
      <c r="AFC819"/>
      <c r="AFD819"/>
      <c r="AFE819"/>
      <c r="AFF819"/>
      <c r="AFG819"/>
      <c r="AFH819"/>
      <c r="AFI819"/>
      <c r="AFJ819"/>
      <c r="AFK819"/>
      <c r="AFL819"/>
      <c r="AFM819"/>
      <c r="AFN819"/>
      <c r="AFO819"/>
      <c r="AFP819"/>
      <c r="AFQ819"/>
      <c r="AFR819"/>
      <c r="AFS819"/>
      <c r="AFT819"/>
      <c r="AFU819"/>
      <c r="AFV819"/>
      <c r="AFW819"/>
      <c r="AFX819"/>
      <c r="AFY819"/>
      <c r="AFZ819"/>
      <c r="AGA819"/>
      <c r="AGB819"/>
      <c r="AGC819"/>
      <c r="AGD819"/>
      <c r="AGE819"/>
      <c r="AGF819"/>
      <c r="AGG819"/>
      <c r="AGH819"/>
      <c r="AGI819"/>
      <c r="AGJ819"/>
      <c r="AGK819"/>
      <c r="AGL819"/>
      <c r="AGM819"/>
      <c r="AGN819"/>
      <c r="AGO819"/>
      <c r="AGP819"/>
      <c r="AGQ819"/>
      <c r="AGR819"/>
      <c r="AGS819"/>
      <c r="AGT819"/>
      <c r="AGU819"/>
      <c r="AGV819"/>
      <c r="AGW819"/>
      <c r="AGX819"/>
      <c r="AGY819"/>
      <c r="AGZ819"/>
      <c r="AHA819"/>
      <c r="AHB819"/>
      <c r="AHC819"/>
      <c r="AHD819"/>
      <c r="AHE819"/>
      <c r="AHF819"/>
      <c r="AHG819"/>
      <c r="AHH819"/>
      <c r="AHI819"/>
      <c r="AHJ819"/>
      <c r="AHK819"/>
      <c r="AHL819"/>
      <c r="AHM819"/>
      <c r="AHN819"/>
      <c r="AHO819"/>
      <c r="AHP819"/>
      <c r="AHQ819"/>
      <c r="AHR819"/>
      <c r="AHS819"/>
      <c r="AHT819"/>
      <c r="AHU819"/>
      <c r="AHV819"/>
      <c r="AHW819"/>
      <c r="AHX819"/>
      <c r="AHY819"/>
      <c r="AHZ819"/>
      <c r="AIA819"/>
      <c r="AIB819"/>
      <c r="AIC819"/>
      <c r="AID819"/>
      <c r="AIE819"/>
      <c r="AIF819"/>
      <c r="AIG819"/>
      <c r="AIH819"/>
      <c r="AII819"/>
      <c r="AIJ819"/>
      <c r="AIK819"/>
      <c r="AIL819"/>
      <c r="AIM819"/>
      <c r="AIN819"/>
      <c r="AIO819"/>
      <c r="AIP819"/>
      <c r="AIQ819"/>
      <c r="AIR819"/>
      <c r="AIS819"/>
      <c r="AIT819"/>
      <c r="AIU819"/>
      <c r="AIV819"/>
      <c r="AIW819"/>
      <c r="AIX819"/>
      <c r="AIY819"/>
      <c r="AIZ819"/>
      <c r="AJA819"/>
      <c r="AJB819"/>
      <c r="AJC819"/>
      <c r="AJD819"/>
      <c r="AJE819"/>
      <c r="AJF819"/>
      <c r="AJG819"/>
      <c r="AJH819"/>
      <c r="AJI819"/>
      <c r="AJJ819"/>
      <c r="AJK819"/>
      <c r="AJL819"/>
      <c r="AJM819"/>
      <c r="AJN819"/>
      <c r="AJO819"/>
      <c r="AJP819"/>
      <c r="AJQ819"/>
      <c r="AJR819"/>
      <c r="AJS819"/>
      <c r="AJT819"/>
      <c r="AJU819"/>
      <c r="AJV819"/>
      <c r="AJW819"/>
      <c r="AJX819"/>
      <c r="AJY819"/>
      <c r="AJZ819"/>
      <c r="AKA819"/>
      <c r="AKB819"/>
      <c r="AKC819"/>
      <c r="AKD819"/>
      <c r="AKE819"/>
      <c r="AKF819"/>
      <c r="AKG819"/>
      <c r="AKH819"/>
      <c r="AKI819"/>
      <c r="AKJ819"/>
      <c r="AKK819"/>
      <c r="AKL819"/>
      <c r="AKM819"/>
      <c r="AKN819"/>
      <c r="AKO819"/>
      <c r="AKP819"/>
      <c r="AKQ819"/>
      <c r="AKR819"/>
      <c r="AKS819"/>
      <c r="AKT819"/>
      <c r="AKU819"/>
      <c r="AKV819"/>
      <c r="AKW819"/>
      <c r="AKX819"/>
      <c r="AKY819"/>
      <c r="AKZ819"/>
      <c r="ALA819"/>
      <c r="ALB819"/>
      <c r="ALC819"/>
      <c r="ALD819"/>
      <c r="ALE819"/>
      <c r="ALF819"/>
      <c r="ALG819"/>
      <c r="ALH819"/>
      <c r="ALI819"/>
      <c r="ALJ819"/>
      <c r="ALK819"/>
      <c r="ALL819"/>
      <c r="ALM819"/>
      <c r="ALN819"/>
      <c r="ALO819"/>
      <c r="ALP819"/>
      <c r="ALQ819"/>
      <c r="ALR819"/>
      <c r="ALS819"/>
      <c r="ALT819"/>
      <c r="ALU819"/>
      <c r="ALV819"/>
      <c r="ALW819"/>
      <c r="ALX819"/>
      <c r="ALY819"/>
      <c r="ALZ819"/>
      <c r="AMA819"/>
      <c r="AMB819"/>
      <c r="AMC819"/>
      <c r="AMD819"/>
      <c r="AME819"/>
      <c r="AMF819"/>
      <c r="AMG819"/>
      <c r="AMH819"/>
      <c r="AMI819"/>
      <c r="AMJ819"/>
    </row>
    <row r="820" spans="1:1024" ht="20" customHeight="1" x14ac:dyDescent="0.2">
      <c r="A820"/>
      <c r="B820"/>
      <c r="C820"/>
      <c r="D820"/>
      <c r="E820" s="2"/>
      <c r="F820" s="2"/>
      <c r="G820" s="271"/>
      <c r="H820" s="24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c r="IW820"/>
      <c r="IX820"/>
      <c r="IY820"/>
      <c r="IZ820"/>
      <c r="JA820"/>
      <c r="JB820"/>
      <c r="JC820"/>
      <c r="JD820"/>
      <c r="JE820"/>
      <c r="JF820"/>
      <c r="JG820"/>
      <c r="JH820"/>
      <c r="JI820"/>
      <c r="JJ820"/>
      <c r="JK820"/>
      <c r="JL820"/>
      <c r="JM820"/>
      <c r="JN820"/>
      <c r="JO820"/>
      <c r="JP820"/>
      <c r="JQ820"/>
      <c r="JR820"/>
      <c r="JS820"/>
      <c r="JT820"/>
      <c r="JU820"/>
      <c r="JV820"/>
      <c r="JW820"/>
      <c r="JX820"/>
      <c r="JY820"/>
      <c r="JZ820"/>
      <c r="KA820"/>
      <c r="KB820"/>
      <c r="KC820"/>
      <c r="KD820"/>
      <c r="KE820"/>
      <c r="KF820"/>
      <c r="KG820"/>
      <c r="KH820"/>
      <c r="KI820"/>
      <c r="KJ820"/>
      <c r="KK820"/>
      <c r="KL820"/>
      <c r="KM820"/>
      <c r="KN820"/>
      <c r="KO820"/>
      <c r="KP820"/>
      <c r="KQ820"/>
      <c r="KR820"/>
      <c r="KS820"/>
      <c r="KT820"/>
      <c r="KU820"/>
      <c r="KV820"/>
      <c r="KW820"/>
      <c r="KX820"/>
      <c r="KY820"/>
      <c r="KZ820"/>
      <c r="LA820"/>
      <c r="LB820"/>
      <c r="LC820"/>
      <c r="LD820"/>
      <c r="LE820"/>
      <c r="LF820"/>
      <c r="LG820"/>
      <c r="LH820"/>
      <c r="LI820"/>
      <c r="LJ820"/>
      <c r="LK820"/>
      <c r="LL820"/>
      <c r="LM820"/>
      <c r="LN820"/>
      <c r="LO820"/>
      <c r="LP820"/>
      <c r="LQ820"/>
      <c r="LR820"/>
      <c r="LS820"/>
      <c r="LT820"/>
      <c r="LU820"/>
      <c r="LV820"/>
      <c r="LW820"/>
      <c r="LX820"/>
      <c r="LY820"/>
      <c r="LZ820"/>
      <c r="MA820"/>
      <c r="MB820"/>
      <c r="MC820"/>
      <c r="MD820"/>
      <c r="ME820"/>
      <c r="MF820"/>
      <c r="MG820"/>
      <c r="MH820"/>
      <c r="MI820"/>
      <c r="MJ820"/>
      <c r="MK820"/>
      <c r="ML820"/>
      <c r="MM820"/>
      <c r="MN820"/>
      <c r="MO820"/>
      <c r="MP820"/>
      <c r="MQ820"/>
      <c r="MR820"/>
      <c r="MS820"/>
      <c r="MT820"/>
      <c r="MU820"/>
      <c r="MV820"/>
      <c r="MW820"/>
      <c r="MX820"/>
      <c r="MY820"/>
      <c r="MZ820"/>
      <c r="NA820"/>
      <c r="NB820"/>
      <c r="NC820"/>
      <c r="ND820"/>
      <c r="NE820"/>
      <c r="NF820"/>
      <c r="NG820"/>
      <c r="NH820"/>
      <c r="NI820"/>
      <c r="NJ820"/>
      <c r="NK820"/>
      <c r="NL820"/>
      <c r="NM820"/>
      <c r="NN820"/>
      <c r="NO820"/>
      <c r="NP820"/>
      <c r="NQ820"/>
      <c r="NR820"/>
      <c r="NS820"/>
      <c r="NT820"/>
      <c r="NU820"/>
      <c r="NV820"/>
      <c r="NW820"/>
      <c r="NX820"/>
      <c r="NY820"/>
      <c r="NZ820"/>
      <c r="OA820"/>
      <c r="OB820"/>
      <c r="OC820"/>
      <c r="OD820"/>
      <c r="OE820"/>
      <c r="OF820"/>
      <c r="OG820"/>
      <c r="OH820"/>
      <c r="OI820"/>
      <c r="OJ820"/>
      <c r="OK820"/>
      <c r="OL820"/>
      <c r="OM820"/>
      <c r="ON820"/>
      <c r="OO820"/>
      <c r="OP820"/>
      <c r="OQ820"/>
      <c r="OR820"/>
      <c r="OS820"/>
      <c r="OT820"/>
      <c r="OU820"/>
      <c r="OV820"/>
      <c r="OW820"/>
      <c r="OX820"/>
      <c r="OY820"/>
      <c r="OZ820"/>
      <c r="PA820"/>
      <c r="PB820"/>
      <c r="PC820"/>
      <c r="PD820"/>
      <c r="PE820"/>
      <c r="PF820"/>
      <c r="PG820"/>
      <c r="PH820"/>
      <c r="PI820"/>
      <c r="PJ820"/>
      <c r="PK820"/>
      <c r="PL820"/>
      <c r="PM820"/>
      <c r="PN820"/>
      <c r="PO820"/>
      <c r="PP820"/>
      <c r="PQ820"/>
      <c r="PR820"/>
      <c r="PS820"/>
      <c r="PT820"/>
      <c r="PU820"/>
      <c r="PV820"/>
      <c r="PW820"/>
      <c r="PX820"/>
      <c r="PY820"/>
      <c r="PZ820"/>
      <c r="QA820"/>
      <c r="QB820"/>
      <c r="QC820"/>
      <c r="QD820"/>
      <c r="QE820"/>
      <c r="QF820"/>
      <c r="QG820"/>
      <c r="QH820"/>
      <c r="QI820"/>
      <c r="QJ820"/>
      <c r="QK820"/>
      <c r="QL820"/>
      <c r="QM820"/>
      <c r="QN820"/>
      <c r="QO820"/>
      <c r="QP820"/>
      <c r="QQ820"/>
      <c r="QR820"/>
      <c r="QS820"/>
      <c r="QT820"/>
      <c r="QU820"/>
      <c r="QV820"/>
      <c r="QW820"/>
      <c r="QX820"/>
      <c r="QY820"/>
      <c r="QZ820"/>
      <c r="RA820"/>
      <c r="RB820"/>
      <c r="RC820"/>
      <c r="RD820"/>
      <c r="RE820"/>
      <c r="RF820"/>
      <c r="RG820"/>
      <c r="RH820"/>
      <c r="RI820"/>
      <c r="RJ820"/>
      <c r="RK820"/>
      <c r="RL820"/>
      <c r="RM820"/>
      <c r="RN820"/>
      <c r="RO820"/>
      <c r="RP820"/>
      <c r="RQ820"/>
      <c r="RR820"/>
      <c r="RS820"/>
      <c r="RT820"/>
      <c r="RU820"/>
      <c r="RV820"/>
      <c r="RW820"/>
      <c r="RX820"/>
      <c r="RY820"/>
      <c r="RZ820"/>
      <c r="SA820"/>
      <c r="SB820"/>
      <c r="SC820"/>
      <c r="SD820"/>
      <c r="SE820"/>
      <c r="SF820"/>
      <c r="SG820"/>
      <c r="SH820"/>
      <c r="SI820"/>
      <c r="SJ820"/>
      <c r="SK820"/>
      <c r="SL820"/>
      <c r="SM820"/>
      <c r="SN820"/>
      <c r="SO820"/>
      <c r="SP820"/>
      <c r="SQ820"/>
      <c r="SR820"/>
      <c r="SS820"/>
      <c r="ST820"/>
      <c r="SU820"/>
      <c r="SV820"/>
      <c r="SW820"/>
      <c r="SX820"/>
      <c r="SY820"/>
      <c r="SZ820"/>
      <c r="TA820"/>
      <c r="TB820"/>
      <c r="TC820"/>
      <c r="TD820"/>
      <c r="TE820"/>
      <c r="TF820"/>
      <c r="TG820"/>
      <c r="TH820"/>
      <c r="TI820"/>
      <c r="TJ820"/>
      <c r="TK820"/>
      <c r="TL820"/>
      <c r="TM820"/>
      <c r="TN820"/>
      <c r="TO820"/>
      <c r="TP820"/>
      <c r="TQ820"/>
      <c r="TR820"/>
      <c r="TS820"/>
      <c r="TT820"/>
      <c r="TU820"/>
      <c r="TV820"/>
      <c r="TW820"/>
      <c r="TX820"/>
      <c r="TY820"/>
      <c r="TZ820"/>
      <c r="UA820"/>
      <c r="UB820"/>
      <c r="UC820"/>
      <c r="UD820"/>
      <c r="UE820"/>
      <c r="UF820"/>
      <c r="UG820"/>
      <c r="UH820"/>
      <c r="UI820"/>
      <c r="UJ820"/>
      <c r="UK820"/>
      <c r="UL820"/>
      <c r="UM820"/>
      <c r="UN820"/>
      <c r="UO820"/>
      <c r="UP820"/>
      <c r="UQ820"/>
      <c r="UR820"/>
      <c r="US820"/>
      <c r="UT820"/>
      <c r="UU820"/>
      <c r="UV820"/>
      <c r="UW820"/>
      <c r="UX820"/>
      <c r="UY820"/>
      <c r="UZ820"/>
      <c r="VA820"/>
      <c r="VB820"/>
      <c r="VC820"/>
      <c r="VD820"/>
      <c r="VE820"/>
      <c r="VF820"/>
      <c r="VG820"/>
      <c r="VH820"/>
      <c r="VI820"/>
      <c r="VJ820"/>
      <c r="VK820"/>
      <c r="VL820"/>
      <c r="VM820"/>
      <c r="VN820"/>
      <c r="VO820"/>
      <c r="VP820"/>
      <c r="VQ820"/>
      <c r="VR820"/>
      <c r="VS820"/>
      <c r="VT820"/>
      <c r="VU820"/>
      <c r="VV820"/>
      <c r="VW820"/>
      <c r="VX820"/>
      <c r="VY820"/>
      <c r="VZ820"/>
      <c r="WA820"/>
      <c r="WB820"/>
      <c r="WC820"/>
      <c r="WD820"/>
      <c r="WE820"/>
      <c r="WF820"/>
      <c r="WG820"/>
      <c r="WH820"/>
      <c r="WI820"/>
      <c r="WJ820"/>
      <c r="WK820"/>
      <c r="WL820"/>
      <c r="WM820"/>
      <c r="WN820"/>
      <c r="WO820"/>
      <c r="WP820"/>
      <c r="WQ820"/>
      <c r="WR820"/>
      <c r="WS820"/>
      <c r="WT820"/>
      <c r="WU820"/>
      <c r="WV820"/>
      <c r="WW820"/>
      <c r="WX820"/>
      <c r="WY820"/>
      <c r="WZ820"/>
      <c r="XA820"/>
      <c r="XB820"/>
      <c r="XC820"/>
      <c r="XD820"/>
      <c r="XE820"/>
      <c r="XF820"/>
      <c r="XG820"/>
      <c r="XH820"/>
      <c r="XI820"/>
      <c r="XJ820"/>
      <c r="XK820"/>
      <c r="XL820"/>
      <c r="XM820"/>
      <c r="XN820"/>
      <c r="XO820"/>
      <c r="XP820"/>
      <c r="XQ820"/>
      <c r="XR820"/>
      <c r="XS820"/>
      <c r="XT820"/>
      <c r="XU820"/>
      <c r="XV820"/>
      <c r="XW820"/>
      <c r="XX820"/>
      <c r="XY820"/>
      <c r="XZ820"/>
      <c r="YA820"/>
      <c r="YB820"/>
      <c r="YC820"/>
      <c r="YD820"/>
      <c r="YE820"/>
      <c r="YF820"/>
      <c r="YG820"/>
      <c r="YH820"/>
      <c r="YI820"/>
      <c r="YJ820"/>
      <c r="YK820"/>
      <c r="YL820"/>
      <c r="YM820"/>
      <c r="YN820"/>
      <c r="YO820"/>
      <c r="YP820"/>
      <c r="YQ820"/>
      <c r="YR820"/>
      <c r="YS820"/>
      <c r="YT820"/>
      <c r="YU820"/>
      <c r="YV820"/>
      <c r="YW820"/>
      <c r="YX820"/>
      <c r="YY820"/>
      <c r="YZ820"/>
      <c r="ZA820"/>
      <c r="ZB820"/>
      <c r="ZC820"/>
      <c r="ZD820"/>
      <c r="ZE820"/>
      <c r="ZF820"/>
      <c r="ZG820"/>
      <c r="ZH820"/>
      <c r="ZI820"/>
      <c r="ZJ820"/>
      <c r="ZK820"/>
      <c r="ZL820"/>
      <c r="ZM820"/>
      <c r="ZN820"/>
      <c r="ZO820"/>
      <c r="ZP820"/>
      <c r="ZQ820"/>
      <c r="ZR820"/>
      <c r="ZS820"/>
      <c r="ZT820"/>
      <c r="ZU820"/>
      <c r="ZV820"/>
      <c r="ZW820"/>
      <c r="ZX820"/>
      <c r="ZY820"/>
      <c r="ZZ820"/>
      <c r="AAA820"/>
      <c r="AAB820"/>
      <c r="AAC820"/>
      <c r="AAD820"/>
      <c r="AAE820"/>
      <c r="AAF820"/>
      <c r="AAG820"/>
      <c r="AAH820"/>
      <c r="AAI820"/>
      <c r="AAJ820"/>
      <c r="AAK820"/>
      <c r="AAL820"/>
      <c r="AAM820"/>
      <c r="AAN820"/>
      <c r="AAO820"/>
      <c r="AAP820"/>
      <c r="AAQ820"/>
      <c r="AAR820"/>
      <c r="AAS820"/>
      <c r="AAT820"/>
      <c r="AAU820"/>
      <c r="AAV820"/>
      <c r="AAW820"/>
      <c r="AAX820"/>
      <c r="AAY820"/>
      <c r="AAZ820"/>
      <c r="ABA820"/>
      <c r="ABB820"/>
      <c r="ABC820"/>
      <c r="ABD820"/>
      <c r="ABE820"/>
      <c r="ABF820"/>
      <c r="ABG820"/>
      <c r="ABH820"/>
      <c r="ABI820"/>
      <c r="ABJ820"/>
      <c r="ABK820"/>
      <c r="ABL820"/>
      <c r="ABM820"/>
      <c r="ABN820"/>
      <c r="ABO820"/>
      <c r="ABP820"/>
      <c r="ABQ820"/>
      <c r="ABR820"/>
      <c r="ABS820"/>
      <c r="ABT820"/>
      <c r="ABU820"/>
      <c r="ABV820"/>
      <c r="ABW820"/>
      <c r="ABX820"/>
      <c r="ABY820"/>
      <c r="ABZ820"/>
      <c r="ACA820"/>
      <c r="ACB820"/>
      <c r="ACC820"/>
      <c r="ACD820"/>
      <c r="ACE820"/>
      <c r="ACF820"/>
      <c r="ACG820"/>
      <c r="ACH820"/>
      <c r="ACI820"/>
      <c r="ACJ820"/>
      <c r="ACK820"/>
      <c r="ACL820"/>
      <c r="ACM820"/>
      <c r="ACN820"/>
      <c r="ACO820"/>
      <c r="ACP820"/>
      <c r="ACQ820"/>
      <c r="ACR820"/>
      <c r="ACS820"/>
      <c r="ACT820"/>
      <c r="ACU820"/>
      <c r="ACV820"/>
      <c r="ACW820"/>
      <c r="ACX820"/>
      <c r="ACY820"/>
      <c r="ACZ820"/>
      <c r="ADA820"/>
      <c r="ADB820"/>
      <c r="ADC820"/>
      <c r="ADD820"/>
      <c r="ADE820"/>
      <c r="ADF820"/>
      <c r="ADG820"/>
      <c r="ADH820"/>
      <c r="ADI820"/>
      <c r="ADJ820"/>
      <c r="ADK820"/>
      <c r="ADL820"/>
      <c r="ADM820"/>
      <c r="ADN820"/>
      <c r="ADO820"/>
      <c r="ADP820"/>
      <c r="ADQ820"/>
      <c r="ADR820"/>
      <c r="ADS820"/>
      <c r="ADT820"/>
      <c r="ADU820"/>
      <c r="ADV820"/>
      <c r="ADW820"/>
      <c r="ADX820"/>
      <c r="ADY820"/>
      <c r="ADZ820"/>
      <c r="AEA820"/>
      <c r="AEB820"/>
      <c r="AEC820"/>
      <c r="AED820"/>
      <c r="AEE820"/>
      <c r="AEF820"/>
      <c r="AEG820"/>
      <c r="AEH820"/>
      <c r="AEI820"/>
      <c r="AEJ820"/>
      <c r="AEK820"/>
      <c r="AEL820"/>
      <c r="AEM820"/>
      <c r="AEN820"/>
      <c r="AEO820"/>
      <c r="AEP820"/>
      <c r="AEQ820"/>
      <c r="AER820"/>
      <c r="AES820"/>
      <c r="AET820"/>
      <c r="AEU820"/>
      <c r="AEV820"/>
      <c r="AEW820"/>
      <c r="AEX820"/>
      <c r="AEY820"/>
      <c r="AEZ820"/>
      <c r="AFA820"/>
      <c r="AFB820"/>
      <c r="AFC820"/>
      <c r="AFD820"/>
      <c r="AFE820"/>
      <c r="AFF820"/>
      <c r="AFG820"/>
      <c r="AFH820"/>
      <c r="AFI820"/>
      <c r="AFJ820"/>
      <c r="AFK820"/>
      <c r="AFL820"/>
      <c r="AFM820"/>
      <c r="AFN820"/>
      <c r="AFO820"/>
      <c r="AFP820"/>
      <c r="AFQ820"/>
      <c r="AFR820"/>
      <c r="AFS820"/>
      <c r="AFT820"/>
      <c r="AFU820"/>
      <c r="AFV820"/>
      <c r="AFW820"/>
      <c r="AFX820"/>
      <c r="AFY820"/>
      <c r="AFZ820"/>
      <c r="AGA820"/>
      <c r="AGB820"/>
      <c r="AGC820"/>
      <c r="AGD820"/>
      <c r="AGE820"/>
      <c r="AGF820"/>
      <c r="AGG820"/>
      <c r="AGH820"/>
      <c r="AGI820"/>
      <c r="AGJ820"/>
      <c r="AGK820"/>
      <c r="AGL820"/>
      <c r="AGM820"/>
      <c r="AGN820"/>
      <c r="AGO820"/>
      <c r="AGP820"/>
      <c r="AGQ820"/>
      <c r="AGR820"/>
      <c r="AGS820"/>
      <c r="AGT820"/>
      <c r="AGU820"/>
      <c r="AGV820"/>
      <c r="AGW820"/>
      <c r="AGX820"/>
      <c r="AGY820"/>
      <c r="AGZ820"/>
      <c r="AHA820"/>
      <c r="AHB820"/>
      <c r="AHC820"/>
      <c r="AHD820"/>
      <c r="AHE820"/>
      <c r="AHF820"/>
      <c r="AHG820"/>
      <c r="AHH820"/>
      <c r="AHI820"/>
      <c r="AHJ820"/>
      <c r="AHK820"/>
      <c r="AHL820"/>
      <c r="AHM820"/>
      <c r="AHN820"/>
      <c r="AHO820"/>
      <c r="AHP820"/>
      <c r="AHQ820"/>
      <c r="AHR820"/>
      <c r="AHS820"/>
      <c r="AHT820"/>
      <c r="AHU820"/>
      <c r="AHV820"/>
      <c r="AHW820"/>
      <c r="AHX820"/>
      <c r="AHY820"/>
      <c r="AHZ820"/>
      <c r="AIA820"/>
      <c r="AIB820"/>
      <c r="AIC820"/>
      <c r="AID820"/>
      <c r="AIE820"/>
      <c r="AIF820"/>
      <c r="AIG820"/>
      <c r="AIH820"/>
      <c r="AII820"/>
      <c r="AIJ820"/>
      <c r="AIK820"/>
      <c r="AIL820"/>
      <c r="AIM820"/>
      <c r="AIN820"/>
      <c r="AIO820"/>
      <c r="AIP820"/>
      <c r="AIQ820"/>
      <c r="AIR820"/>
      <c r="AIS820"/>
      <c r="AIT820"/>
      <c r="AIU820"/>
      <c r="AIV820"/>
      <c r="AIW820"/>
      <c r="AIX820"/>
      <c r="AIY820"/>
      <c r="AIZ820"/>
      <c r="AJA820"/>
      <c r="AJB820"/>
      <c r="AJC820"/>
      <c r="AJD820"/>
      <c r="AJE820"/>
      <c r="AJF820"/>
      <c r="AJG820"/>
      <c r="AJH820"/>
      <c r="AJI820"/>
      <c r="AJJ820"/>
      <c r="AJK820"/>
      <c r="AJL820"/>
      <c r="AJM820"/>
      <c r="AJN820"/>
      <c r="AJO820"/>
      <c r="AJP820"/>
      <c r="AJQ820"/>
      <c r="AJR820"/>
      <c r="AJS820"/>
      <c r="AJT820"/>
      <c r="AJU820"/>
      <c r="AJV820"/>
      <c r="AJW820"/>
      <c r="AJX820"/>
      <c r="AJY820"/>
      <c r="AJZ820"/>
      <c r="AKA820"/>
      <c r="AKB820"/>
      <c r="AKC820"/>
      <c r="AKD820"/>
      <c r="AKE820"/>
      <c r="AKF820"/>
      <c r="AKG820"/>
      <c r="AKH820"/>
      <c r="AKI820"/>
      <c r="AKJ820"/>
      <c r="AKK820"/>
      <c r="AKL820"/>
      <c r="AKM820"/>
      <c r="AKN820"/>
      <c r="AKO820"/>
      <c r="AKP820"/>
      <c r="AKQ820"/>
      <c r="AKR820"/>
      <c r="AKS820"/>
      <c r="AKT820"/>
      <c r="AKU820"/>
      <c r="AKV820"/>
      <c r="AKW820"/>
      <c r="AKX820"/>
      <c r="AKY820"/>
      <c r="AKZ820"/>
      <c r="ALA820"/>
      <c r="ALB820"/>
      <c r="ALC820"/>
      <c r="ALD820"/>
      <c r="ALE820"/>
      <c r="ALF820"/>
      <c r="ALG820"/>
      <c r="ALH820"/>
      <c r="ALI820"/>
      <c r="ALJ820"/>
      <c r="ALK820"/>
      <c r="ALL820"/>
      <c r="ALM820"/>
      <c r="ALN820"/>
      <c r="ALO820"/>
      <c r="ALP820"/>
      <c r="ALQ820"/>
      <c r="ALR820"/>
      <c r="ALS820"/>
      <c r="ALT820"/>
      <c r="ALU820"/>
      <c r="ALV820"/>
      <c r="ALW820"/>
      <c r="ALX820"/>
      <c r="ALY820"/>
      <c r="ALZ820"/>
      <c r="AMA820"/>
      <c r="AMB820"/>
      <c r="AMC820"/>
      <c r="AMD820"/>
      <c r="AME820"/>
      <c r="AMF820"/>
      <c r="AMG820"/>
      <c r="AMH820"/>
      <c r="AMI820"/>
      <c r="AMJ820"/>
    </row>
    <row r="821" spans="1:1024" ht="20" customHeight="1" x14ac:dyDescent="0.2">
      <c r="A821"/>
      <c r="B821"/>
      <c r="C821"/>
      <c r="D821"/>
      <c r="E821" s="2"/>
      <c r="F821" s="2"/>
      <c r="G821" s="271"/>
      <c r="H821" s="240"/>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c r="IW821"/>
      <c r="IX821"/>
      <c r="IY821"/>
      <c r="IZ821"/>
      <c r="JA821"/>
      <c r="JB821"/>
      <c r="JC821"/>
      <c r="JD821"/>
      <c r="JE821"/>
      <c r="JF821"/>
      <c r="JG821"/>
      <c r="JH821"/>
      <c r="JI821"/>
      <c r="JJ821"/>
      <c r="JK821"/>
      <c r="JL821"/>
      <c r="JM821"/>
      <c r="JN821"/>
      <c r="JO821"/>
      <c r="JP821"/>
      <c r="JQ821"/>
      <c r="JR821"/>
      <c r="JS821"/>
      <c r="JT821"/>
      <c r="JU821"/>
      <c r="JV821"/>
      <c r="JW821"/>
      <c r="JX821"/>
      <c r="JY821"/>
      <c r="JZ821"/>
      <c r="KA821"/>
      <c r="KB821"/>
      <c r="KC821"/>
      <c r="KD821"/>
      <c r="KE821"/>
      <c r="KF821"/>
      <c r="KG821"/>
      <c r="KH821"/>
      <c r="KI821"/>
      <c r="KJ821"/>
      <c r="KK821"/>
      <c r="KL821"/>
      <c r="KM821"/>
      <c r="KN821"/>
      <c r="KO821"/>
      <c r="KP821"/>
      <c r="KQ821"/>
      <c r="KR821"/>
      <c r="KS821"/>
      <c r="KT821"/>
      <c r="KU821"/>
      <c r="KV821"/>
      <c r="KW821"/>
      <c r="KX821"/>
      <c r="KY821"/>
      <c r="KZ821"/>
      <c r="LA821"/>
      <c r="LB821"/>
      <c r="LC821"/>
      <c r="LD821"/>
      <c r="LE821"/>
      <c r="LF821"/>
      <c r="LG821"/>
      <c r="LH821"/>
      <c r="LI821"/>
      <c r="LJ821"/>
      <c r="LK821"/>
      <c r="LL821"/>
      <c r="LM821"/>
      <c r="LN821"/>
      <c r="LO821"/>
      <c r="LP821"/>
      <c r="LQ821"/>
      <c r="LR821"/>
      <c r="LS821"/>
      <c r="LT821"/>
      <c r="LU821"/>
      <c r="LV821"/>
      <c r="LW821"/>
      <c r="LX821"/>
      <c r="LY821"/>
      <c r="LZ821"/>
      <c r="MA821"/>
      <c r="MB821"/>
      <c r="MC821"/>
      <c r="MD821"/>
      <c r="ME821"/>
      <c r="MF821"/>
      <c r="MG821"/>
      <c r="MH821"/>
      <c r="MI821"/>
      <c r="MJ821"/>
      <c r="MK821"/>
      <c r="ML821"/>
      <c r="MM821"/>
      <c r="MN821"/>
      <c r="MO821"/>
      <c r="MP821"/>
      <c r="MQ821"/>
      <c r="MR821"/>
      <c r="MS821"/>
      <c r="MT821"/>
      <c r="MU821"/>
      <c r="MV821"/>
      <c r="MW821"/>
      <c r="MX821"/>
      <c r="MY821"/>
      <c r="MZ821"/>
      <c r="NA821"/>
      <c r="NB821"/>
      <c r="NC821"/>
      <c r="ND821"/>
      <c r="NE821"/>
      <c r="NF821"/>
      <c r="NG821"/>
      <c r="NH821"/>
      <c r="NI821"/>
      <c r="NJ821"/>
      <c r="NK821"/>
      <c r="NL821"/>
      <c r="NM821"/>
      <c r="NN821"/>
      <c r="NO821"/>
      <c r="NP821"/>
      <c r="NQ821"/>
      <c r="NR821"/>
      <c r="NS821"/>
      <c r="NT821"/>
      <c r="NU821"/>
      <c r="NV821"/>
      <c r="NW821"/>
      <c r="NX821"/>
      <c r="NY821"/>
      <c r="NZ821"/>
      <c r="OA821"/>
      <c r="OB821"/>
      <c r="OC821"/>
      <c r="OD821"/>
      <c r="OE821"/>
      <c r="OF821"/>
      <c r="OG821"/>
      <c r="OH821"/>
      <c r="OI821"/>
      <c r="OJ821"/>
      <c r="OK821"/>
      <c r="OL821"/>
      <c r="OM821"/>
      <c r="ON821"/>
      <c r="OO821"/>
      <c r="OP821"/>
      <c r="OQ821"/>
      <c r="OR821"/>
      <c r="OS821"/>
      <c r="OT821"/>
      <c r="OU821"/>
      <c r="OV821"/>
      <c r="OW821"/>
      <c r="OX821"/>
      <c r="OY821"/>
      <c r="OZ821"/>
      <c r="PA821"/>
      <c r="PB821"/>
      <c r="PC821"/>
      <c r="PD821"/>
      <c r="PE821"/>
      <c r="PF821"/>
      <c r="PG821"/>
      <c r="PH821"/>
      <c r="PI821"/>
      <c r="PJ821"/>
      <c r="PK821"/>
      <c r="PL821"/>
      <c r="PM821"/>
      <c r="PN821"/>
      <c r="PO821"/>
      <c r="PP821"/>
      <c r="PQ821"/>
      <c r="PR821"/>
      <c r="PS821"/>
      <c r="PT821"/>
      <c r="PU821"/>
      <c r="PV821"/>
      <c r="PW821"/>
      <c r="PX821"/>
      <c r="PY821"/>
      <c r="PZ821"/>
      <c r="QA821"/>
      <c r="QB821"/>
      <c r="QC821"/>
      <c r="QD821"/>
      <c r="QE821"/>
      <c r="QF821"/>
      <c r="QG821"/>
      <c r="QH821"/>
      <c r="QI821"/>
      <c r="QJ821"/>
      <c r="QK821"/>
      <c r="QL821"/>
      <c r="QM821"/>
      <c r="QN821"/>
      <c r="QO821"/>
      <c r="QP821"/>
      <c r="QQ821"/>
      <c r="QR821"/>
      <c r="QS821"/>
      <c r="QT821"/>
      <c r="QU821"/>
      <c r="QV821"/>
      <c r="QW821"/>
      <c r="QX821"/>
      <c r="QY821"/>
      <c r="QZ821"/>
      <c r="RA821"/>
      <c r="RB821"/>
      <c r="RC821"/>
      <c r="RD821"/>
      <c r="RE821"/>
      <c r="RF821"/>
      <c r="RG821"/>
      <c r="RH821"/>
      <c r="RI821"/>
      <c r="RJ821"/>
      <c r="RK821"/>
      <c r="RL821"/>
      <c r="RM821"/>
      <c r="RN821"/>
      <c r="RO821"/>
      <c r="RP821"/>
      <c r="RQ821"/>
      <c r="RR821"/>
      <c r="RS821"/>
      <c r="RT821"/>
      <c r="RU821"/>
      <c r="RV821"/>
      <c r="RW821"/>
      <c r="RX821"/>
      <c r="RY821"/>
      <c r="RZ821"/>
      <c r="SA821"/>
      <c r="SB821"/>
      <c r="SC821"/>
      <c r="SD821"/>
      <c r="SE821"/>
      <c r="SF821"/>
      <c r="SG821"/>
      <c r="SH821"/>
      <c r="SI821"/>
      <c r="SJ821"/>
      <c r="SK821"/>
      <c r="SL821"/>
      <c r="SM821"/>
      <c r="SN821"/>
      <c r="SO821"/>
      <c r="SP821"/>
      <c r="SQ821"/>
      <c r="SR821"/>
      <c r="SS821"/>
      <c r="ST821"/>
      <c r="SU821"/>
      <c r="SV821"/>
      <c r="SW821"/>
      <c r="SX821"/>
      <c r="SY821"/>
      <c r="SZ821"/>
      <c r="TA821"/>
      <c r="TB821"/>
      <c r="TC821"/>
      <c r="TD821"/>
      <c r="TE821"/>
      <c r="TF821"/>
      <c r="TG821"/>
      <c r="TH821"/>
      <c r="TI821"/>
      <c r="TJ821"/>
      <c r="TK821"/>
      <c r="TL821"/>
      <c r="TM821"/>
      <c r="TN821"/>
      <c r="TO821"/>
      <c r="TP821"/>
      <c r="TQ821"/>
      <c r="TR821"/>
      <c r="TS821"/>
      <c r="TT821"/>
      <c r="TU821"/>
      <c r="TV821"/>
      <c r="TW821"/>
      <c r="TX821"/>
      <c r="TY821"/>
      <c r="TZ821"/>
      <c r="UA821"/>
      <c r="UB821"/>
      <c r="UC821"/>
      <c r="UD821"/>
      <c r="UE821"/>
      <c r="UF821"/>
      <c r="UG821"/>
      <c r="UH821"/>
      <c r="UI821"/>
      <c r="UJ821"/>
      <c r="UK821"/>
      <c r="UL821"/>
      <c r="UM821"/>
      <c r="UN821"/>
      <c r="UO821"/>
      <c r="UP821"/>
      <c r="UQ821"/>
      <c r="UR821"/>
      <c r="US821"/>
      <c r="UT821"/>
      <c r="UU821"/>
      <c r="UV821"/>
      <c r="UW821"/>
      <c r="UX821"/>
      <c r="UY821"/>
      <c r="UZ821"/>
      <c r="VA821"/>
      <c r="VB821"/>
      <c r="VC821"/>
      <c r="VD821"/>
      <c r="VE821"/>
      <c r="VF821"/>
      <c r="VG821"/>
      <c r="VH821"/>
      <c r="VI821"/>
      <c r="VJ821"/>
      <c r="VK821"/>
      <c r="VL821"/>
      <c r="VM821"/>
      <c r="VN821"/>
      <c r="VO821"/>
      <c r="VP821"/>
      <c r="VQ821"/>
      <c r="VR821"/>
      <c r="VS821"/>
      <c r="VT821"/>
      <c r="VU821"/>
      <c r="VV821"/>
      <c r="VW821"/>
      <c r="VX821"/>
      <c r="VY821"/>
      <c r="VZ821"/>
      <c r="WA821"/>
      <c r="WB821"/>
      <c r="WC821"/>
      <c r="WD821"/>
      <c r="WE821"/>
      <c r="WF821"/>
      <c r="WG821"/>
      <c r="WH821"/>
      <c r="WI821"/>
      <c r="WJ821"/>
      <c r="WK821"/>
      <c r="WL821"/>
      <c r="WM821"/>
      <c r="WN821"/>
      <c r="WO821"/>
      <c r="WP821"/>
      <c r="WQ821"/>
      <c r="WR821"/>
      <c r="WS821"/>
      <c r="WT821"/>
      <c r="WU821"/>
      <c r="WV821"/>
      <c r="WW821"/>
      <c r="WX821"/>
      <c r="WY821"/>
      <c r="WZ821"/>
      <c r="XA821"/>
      <c r="XB821"/>
      <c r="XC821"/>
      <c r="XD821"/>
      <c r="XE821"/>
      <c r="XF821"/>
      <c r="XG821"/>
      <c r="XH821"/>
      <c r="XI821"/>
      <c r="XJ821"/>
      <c r="XK821"/>
      <c r="XL821"/>
      <c r="XM821"/>
      <c r="XN821"/>
      <c r="XO821"/>
      <c r="XP821"/>
      <c r="XQ821"/>
      <c r="XR821"/>
      <c r="XS821"/>
      <c r="XT821"/>
      <c r="XU821"/>
      <c r="XV821"/>
      <c r="XW821"/>
      <c r="XX821"/>
      <c r="XY821"/>
      <c r="XZ821"/>
      <c r="YA821"/>
      <c r="YB821"/>
      <c r="YC821"/>
      <c r="YD821"/>
      <c r="YE821"/>
      <c r="YF821"/>
      <c r="YG821"/>
      <c r="YH821"/>
      <c r="YI821"/>
      <c r="YJ821"/>
      <c r="YK821"/>
      <c r="YL821"/>
      <c r="YM821"/>
      <c r="YN821"/>
      <c r="YO821"/>
      <c r="YP821"/>
      <c r="YQ821"/>
      <c r="YR821"/>
      <c r="YS821"/>
      <c r="YT821"/>
      <c r="YU821"/>
      <c r="YV821"/>
      <c r="YW821"/>
      <c r="YX821"/>
      <c r="YY821"/>
      <c r="YZ821"/>
      <c r="ZA821"/>
      <c r="ZB821"/>
      <c r="ZC821"/>
      <c r="ZD821"/>
      <c r="ZE821"/>
      <c r="ZF821"/>
      <c r="ZG821"/>
      <c r="ZH821"/>
      <c r="ZI821"/>
      <c r="ZJ821"/>
      <c r="ZK821"/>
      <c r="ZL821"/>
      <c r="ZM821"/>
      <c r="ZN821"/>
      <c r="ZO821"/>
      <c r="ZP821"/>
      <c r="ZQ821"/>
      <c r="ZR821"/>
      <c r="ZS821"/>
      <c r="ZT821"/>
      <c r="ZU821"/>
      <c r="ZV821"/>
      <c r="ZW821"/>
      <c r="ZX821"/>
      <c r="ZY821"/>
      <c r="ZZ821"/>
      <c r="AAA821"/>
      <c r="AAB821"/>
      <c r="AAC821"/>
      <c r="AAD821"/>
      <c r="AAE821"/>
      <c r="AAF821"/>
      <c r="AAG821"/>
      <c r="AAH821"/>
      <c r="AAI821"/>
      <c r="AAJ821"/>
      <c r="AAK821"/>
      <c r="AAL821"/>
      <c r="AAM821"/>
      <c r="AAN821"/>
      <c r="AAO821"/>
      <c r="AAP821"/>
      <c r="AAQ821"/>
      <c r="AAR821"/>
      <c r="AAS821"/>
      <c r="AAT821"/>
      <c r="AAU821"/>
      <c r="AAV821"/>
      <c r="AAW821"/>
      <c r="AAX821"/>
      <c r="AAY821"/>
      <c r="AAZ821"/>
      <c r="ABA821"/>
      <c r="ABB821"/>
      <c r="ABC821"/>
      <c r="ABD821"/>
      <c r="ABE821"/>
      <c r="ABF821"/>
      <c r="ABG821"/>
      <c r="ABH821"/>
      <c r="ABI821"/>
      <c r="ABJ821"/>
      <c r="ABK821"/>
      <c r="ABL821"/>
      <c r="ABM821"/>
      <c r="ABN821"/>
      <c r="ABO821"/>
      <c r="ABP821"/>
      <c r="ABQ821"/>
      <c r="ABR821"/>
      <c r="ABS821"/>
      <c r="ABT821"/>
      <c r="ABU821"/>
      <c r="ABV821"/>
      <c r="ABW821"/>
      <c r="ABX821"/>
      <c r="ABY821"/>
      <c r="ABZ821"/>
      <c r="ACA821"/>
      <c r="ACB821"/>
      <c r="ACC821"/>
      <c r="ACD821"/>
      <c r="ACE821"/>
      <c r="ACF821"/>
      <c r="ACG821"/>
      <c r="ACH821"/>
      <c r="ACI821"/>
      <c r="ACJ821"/>
      <c r="ACK821"/>
      <c r="ACL821"/>
      <c r="ACM821"/>
      <c r="ACN821"/>
      <c r="ACO821"/>
      <c r="ACP821"/>
      <c r="ACQ821"/>
      <c r="ACR821"/>
      <c r="ACS821"/>
      <c r="ACT821"/>
      <c r="ACU821"/>
      <c r="ACV821"/>
      <c r="ACW821"/>
      <c r="ACX821"/>
      <c r="ACY821"/>
      <c r="ACZ821"/>
      <c r="ADA821"/>
      <c r="ADB821"/>
      <c r="ADC821"/>
      <c r="ADD821"/>
      <c r="ADE821"/>
      <c r="ADF821"/>
      <c r="ADG821"/>
      <c r="ADH821"/>
      <c r="ADI821"/>
      <c r="ADJ821"/>
      <c r="ADK821"/>
      <c r="ADL821"/>
      <c r="ADM821"/>
      <c r="ADN821"/>
      <c r="ADO821"/>
      <c r="ADP821"/>
      <c r="ADQ821"/>
      <c r="ADR821"/>
      <c r="ADS821"/>
      <c r="ADT821"/>
      <c r="ADU821"/>
      <c r="ADV821"/>
      <c r="ADW821"/>
      <c r="ADX821"/>
      <c r="ADY821"/>
      <c r="ADZ821"/>
      <c r="AEA821"/>
      <c r="AEB821"/>
      <c r="AEC821"/>
      <c r="AED821"/>
      <c r="AEE821"/>
      <c r="AEF821"/>
      <c r="AEG821"/>
      <c r="AEH821"/>
      <c r="AEI821"/>
      <c r="AEJ821"/>
      <c r="AEK821"/>
      <c r="AEL821"/>
      <c r="AEM821"/>
      <c r="AEN821"/>
      <c r="AEO821"/>
      <c r="AEP821"/>
      <c r="AEQ821"/>
      <c r="AER821"/>
      <c r="AES821"/>
      <c r="AET821"/>
      <c r="AEU821"/>
      <c r="AEV821"/>
      <c r="AEW821"/>
      <c r="AEX821"/>
      <c r="AEY821"/>
      <c r="AEZ821"/>
      <c r="AFA821"/>
      <c r="AFB821"/>
      <c r="AFC821"/>
      <c r="AFD821"/>
      <c r="AFE821"/>
      <c r="AFF821"/>
      <c r="AFG821"/>
      <c r="AFH821"/>
      <c r="AFI821"/>
      <c r="AFJ821"/>
      <c r="AFK821"/>
      <c r="AFL821"/>
      <c r="AFM821"/>
      <c r="AFN821"/>
      <c r="AFO821"/>
      <c r="AFP821"/>
      <c r="AFQ821"/>
      <c r="AFR821"/>
      <c r="AFS821"/>
      <c r="AFT821"/>
      <c r="AFU821"/>
      <c r="AFV821"/>
      <c r="AFW821"/>
      <c r="AFX821"/>
      <c r="AFY821"/>
      <c r="AFZ821"/>
      <c r="AGA821"/>
      <c r="AGB821"/>
      <c r="AGC821"/>
      <c r="AGD821"/>
      <c r="AGE821"/>
      <c r="AGF821"/>
      <c r="AGG821"/>
      <c r="AGH821"/>
      <c r="AGI821"/>
      <c r="AGJ821"/>
      <c r="AGK821"/>
      <c r="AGL821"/>
      <c r="AGM821"/>
      <c r="AGN821"/>
      <c r="AGO821"/>
      <c r="AGP821"/>
      <c r="AGQ821"/>
      <c r="AGR821"/>
      <c r="AGS821"/>
      <c r="AGT821"/>
      <c r="AGU821"/>
      <c r="AGV821"/>
      <c r="AGW821"/>
      <c r="AGX821"/>
      <c r="AGY821"/>
      <c r="AGZ821"/>
      <c r="AHA821"/>
      <c r="AHB821"/>
      <c r="AHC821"/>
      <c r="AHD821"/>
      <c r="AHE821"/>
      <c r="AHF821"/>
      <c r="AHG821"/>
      <c r="AHH821"/>
      <c r="AHI821"/>
      <c r="AHJ821"/>
      <c r="AHK821"/>
      <c r="AHL821"/>
      <c r="AHM821"/>
      <c r="AHN821"/>
      <c r="AHO821"/>
      <c r="AHP821"/>
      <c r="AHQ821"/>
      <c r="AHR821"/>
      <c r="AHS821"/>
      <c r="AHT821"/>
      <c r="AHU821"/>
      <c r="AHV821"/>
      <c r="AHW821"/>
      <c r="AHX821"/>
      <c r="AHY821"/>
      <c r="AHZ821"/>
      <c r="AIA821"/>
      <c r="AIB821"/>
      <c r="AIC821"/>
      <c r="AID821"/>
      <c r="AIE821"/>
      <c r="AIF821"/>
      <c r="AIG821"/>
      <c r="AIH821"/>
      <c r="AII821"/>
      <c r="AIJ821"/>
      <c r="AIK821"/>
      <c r="AIL821"/>
      <c r="AIM821"/>
      <c r="AIN821"/>
      <c r="AIO821"/>
      <c r="AIP821"/>
      <c r="AIQ821"/>
      <c r="AIR821"/>
      <c r="AIS821"/>
      <c r="AIT821"/>
      <c r="AIU821"/>
      <c r="AIV821"/>
      <c r="AIW821"/>
      <c r="AIX821"/>
      <c r="AIY821"/>
      <c r="AIZ821"/>
      <c r="AJA821"/>
      <c r="AJB821"/>
      <c r="AJC821"/>
      <c r="AJD821"/>
      <c r="AJE821"/>
      <c r="AJF821"/>
      <c r="AJG821"/>
      <c r="AJH821"/>
      <c r="AJI821"/>
      <c r="AJJ821"/>
      <c r="AJK821"/>
      <c r="AJL821"/>
      <c r="AJM821"/>
      <c r="AJN821"/>
      <c r="AJO821"/>
      <c r="AJP821"/>
      <c r="AJQ821"/>
      <c r="AJR821"/>
      <c r="AJS821"/>
      <c r="AJT821"/>
      <c r="AJU821"/>
      <c r="AJV821"/>
      <c r="AJW821"/>
      <c r="AJX821"/>
      <c r="AJY821"/>
      <c r="AJZ821"/>
      <c r="AKA821"/>
      <c r="AKB821"/>
      <c r="AKC821"/>
      <c r="AKD821"/>
      <c r="AKE821"/>
      <c r="AKF821"/>
      <c r="AKG821"/>
      <c r="AKH821"/>
      <c r="AKI821"/>
      <c r="AKJ821"/>
      <c r="AKK821"/>
      <c r="AKL821"/>
      <c r="AKM821"/>
      <c r="AKN821"/>
      <c r="AKO821"/>
      <c r="AKP821"/>
      <c r="AKQ821"/>
      <c r="AKR821"/>
      <c r="AKS821"/>
      <c r="AKT821"/>
      <c r="AKU821"/>
      <c r="AKV821"/>
      <c r="AKW821"/>
      <c r="AKX821"/>
      <c r="AKY821"/>
      <c r="AKZ821"/>
      <c r="ALA821"/>
      <c r="ALB821"/>
      <c r="ALC821"/>
      <c r="ALD821"/>
      <c r="ALE821"/>
      <c r="ALF821"/>
      <c r="ALG821"/>
      <c r="ALH821"/>
      <c r="ALI821"/>
      <c r="ALJ821"/>
      <c r="ALK821"/>
      <c r="ALL821"/>
      <c r="ALM821"/>
      <c r="ALN821"/>
      <c r="ALO821"/>
      <c r="ALP821"/>
      <c r="ALQ821"/>
      <c r="ALR821"/>
      <c r="ALS821"/>
      <c r="ALT821"/>
      <c r="ALU821"/>
      <c r="ALV821"/>
      <c r="ALW821"/>
      <c r="ALX821"/>
      <c r="ALY821"/>
      <c r="ALZ821"/>
      <c r="AMA821"/>
      <c r="AMB821"/>
      <c r="AMC821"/>
      <c r="AMD821"/>
      <c r="AME821"/>
      <c r="AMF821"/>
      <c r="AMG821"/>
      <c r="AMH821"/>
      <c r="AMI821"/>
      <c r="AMJ821"/>
    </row>
    <row r="822" spans="1:1024" ht="20" customHeight="1" x14ac:dyDescent="0.2">
      <c r="A822"/>
      <c r="B822"/>
      <c r="C822"/>
      <c r="D822"/>
      <c r="E822" s="2"/>
      <c r="F822" s="2"/>
      <c r="G822" s="271"/>
      <c r="H822" s="240"/>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c r="IW822"/>
      <c r="IX822"/>
      <c r="IY822"/>
      <c r="IZ822"/>
      <c r="JA822"/>
      <c r="JB822"/>
      <c r="JC822"/>
      <c r="JD822"/>
      <c r="JE822"/>
      <c r="JF822"/>
      <c r="JG822"/>
      <c r="JH822"/>
      <c r="JI822"/>
      <c r="JJ822"/>
      <c r="JK822"/>
      <c r="JL822"/>
      <c r="JM822"/>
      <c r="JN822"/>
      <c r="JO822"/>
      <c r="JP822"/>
      <c r="JQ822"/>
      <c r="JR822"/>
      <c r="JS822"/>
      <c r="JT822"/>
      <c r="JU822"/>
      <c r="JV822"/>
      <c r="JW822"/>
      <c r="JX822"/>
      <c r="JY822"/>
      <c r="JZ822"/>
      <c r="KA822"/>
      <c r="KB822"/>
      <c r="KC822"/>
      <c r="KD822"/>
      <c r="KE822"/>
      <c r="KF822"/>
      <c r="KG822"/>
      <c r="KH822"/>
      <c r="KI822"/>
      <c r="KJ822"/>
      <c r="KK822"/>
      <c r="KL822"/>
      <c r="KM822"/>
      <c r="KN822"/>
      <c r="KO822"/>
      <c r="KP822"/>
      <c r="KQ822"/>
      <c r="KR822"/>
      <c r="KS822"/>
      <c r="KT822"/>
      <c r="KU822"/>
      <c r="KV822"/>
      <c r="KW822"/>
      <c r="KX822"/>
      <c r="KY822"/>
      <c r="KZ822"/>
      <c r="LA822"/>
      <c r="LB822"/>
      <c r="LC822"/>
      <c r="LD822"/>
      <c r="LE822"/>
      <c r="LF822"/>
      <c r="LG822"/>
      <c r="LH822"/>
      <c r="LI822"/>
      <c r="LJ822"/>
      <c r="LK822"/>
      <c r="LL822"/>
      <c r="LM822"/>
      <c r="LN822"/>
      <c r="LO822"/>
      <c r="LP822"/>
      <c r="LQ822"/>
      <c r="LR822"/>
      <c r="LS822"/>
      <c r="LT822"/>
      <c r="LU822"/>
      <c r="LV822"/>
      <c r="LW822"/>
      <c r="LX822"/>
      <c r="LY822"/>
      <c r="LZ822"/>
      <c r="MA822"/>
      <c r="MB822"/>
      <c r="MC822"/>
      <c r="MD822"/>
      <c r="ME822"/>
      <c r="MF822"/>
      <c r="MG822"/>
      <c r="MH822"/>
      <c r="MI822"/>
      <c r="MJ822"/>
      <c r="MK822"/>
      <c r="ML822"/>
      <c r="MM822"/>
      <c r="MN822"/>
      <c r="MO822"/>
      <c r="MP822"/>
      <c r="MQ822"/>
      <c r="MR822"/>
      <c r="MS822"/>
      <c r="MT822"/>
      <c r="MU822"/>
      <c r="MV822"/>
      <c r="MW822"/>
      <c r="MX822"/>
      <c r="MY822"/>
      <c r="MZ822"/>
      <c r="NA822"/>
      <c r="NB822"/>
      <c r="NC822"/>
      <c r="ND822"/>
      <c r="NE822"/>
      <c r="NF822"/>
      <c r="NG822"/>
      <c r="NH822"/>
      <c r="NI822"/>
      <c r="NJ822"/>
      <c r="NK822"/>
      <c r="NL822"/>
      <c r="NM822"/>
      <c r="NN822"/>
      <c r="NO822"/>
      <c r="NP822"/>
      <c r="NQ822"/>
      <c r="NR822"/>
      <c r="NS822"/>
      <c r="NT822"/>
      <c r="NU822"/>
      <c r="NV822"/>
      <c r="NW822"/>
      <c r="NX822"/>
      <c r="NY822"/>
      <c r="NZ822"/>
      <c r="OA822"/>
      <c r="OB822"/>
      <c r="OC822"/>
      <c r="OD822"/>
      <c r="OE822"/>
      <c r="OF822"/>
      <c r="OG822"/>
      <c r="OH822"/>
      <c r="OI822"/>
      <c r="OJ822"/>
      <c r="OK822"/>
      <c r="OL822"/>
      <c r="OM822"/>
      <c r="ON822"/>
      <c r="OO822"/>
      <c r="OP822"/>
      <c r="OQ822"/>
      <c r="OR822"/>
      <c r="OS822"/>
      <c r="OT822"/>
      <c r="OU822"/>
      <c r="OV822"/>
      <c r="OW822"/>
      <c r="OX822"/>
      <c r="OY822"/>
      <c r="OZ822"/>
      <c r="PA822"/>
      <c r="PB822"/>
      <c r="PC822"/>
      <c r="PD822"/>
      <c r="PE822"/>
      <c r="PF822"/>
      <c r="PG822"/>
      <c r="PH822"/>
      <c r="PI822"/>
      <c r="PJ822"/>
      <c r="PK822"/>
      <c r="PL822"/>
      <c r="PM822"/>
      <c r="PN822"/>
      <c r="PO822"/>
      <c r="PP822"/>
      <c r="PQ822"/>
      <c r="PR822"/>
      <c r="PS822"/>
      <c r="PT822"/>
      <c r="PU822"/>
      <c r="PV822"/>
      <c r="PW822"/>
      <c r="PX822"/>
      <c r="PY822"/>
      <c r="PZ822"/>
      <c r="QA822"/>
      <c r="QB822"/>
      <c r="QC822"/>
      <c r="QD822"/>
      <c r="QE822"/>
      <c r="QF822"/>
      <c r="QG822"/>
      <c r="QH822"/>
      <c r="QI822"/>
      <c r="QJ822"/>
      <c r="QK822"/>
      <c r="QL822"/>
      <c r="QM822"/>
      <c r="QN822"/>
      <c r="QO822"/>
      <c r="QP822"/>
      <c r="QQ822"/>
      <c r="QR822"/>
      <c r="QS822"/>
      <c r="QT822"/>
      <c r="QU822"/>
      <c r="QV822"/>
      <c r="QW822"/>
      <c r="QX822"/>
      <c r="QY822"/>
      <c r="QZ822"/>
      <c r="RA822"/>
      <c r="RB822"/>
      <c r="RC822"/>
      <c r="RD822"/>
      <c r="RE822"/>
      <c r="RF822"/>
      <c r="RG822"/>
      <c r="RH822"/>
      <c r="RI822"/>
      <c r="RJ822"/>
      <c r="RK822"/>
      <c r="RL822"/>
      <c r="RM822"/>
      <c r="RN822"/>
      <c r="RO822"/>
      <c r="RP822"/>
      <c r="RQ822"/>
      <c r="RR822"/>
      <c r="RS822"/>
      <c r="RT822"/>
      <c r="RU822"/>
      <c r="RV822"/>
      <c r="RW822"/>
      <c r="RX822"/>
      <c r="RY822"/>
      <c r="RZ822"/>
      <c r="SA822"/>
      <c r="SB822"/>
      <c r="SC822"/>
      <c r="SD822"/>
      <c r="SE822"/>
      <c r="SF822"/>
      <c r="SG822"/>
      <c r="SH822"/>
      <c r="SI822"/>
      <c r="SJ822"/>
      <c r="SK822"/>
      <c r="SL822"/>
      <c r="SM822"/>
      <c r="SN822"/>
      <c r="SO822"/>
      <c r="SP822"/>
      <c r="SQ822"/>
      <c r="SR822"/>
      <c r="SS822"/>
      <c r="ST822"/>
      <c r="SU822"/>
      <c r="SV822"/>
      <c r="SW822"/>
      <c r="SX822"/>
      <c r="SY822"/>
      <c r="SZ822"/>
      <c r="TA822"/>
      <c r="TB822"/>
      <c r="TC822"/>
      <c r="TD822"/>
      <c r="TE822"/>
      <c r="TF822"/>
      <c r="TG822"/>
      <c r="TH822"/>
      <c r="TI822"/>
      <c r="TJ822"/>
      <c r="TK822"/>
      <c r="TL822"/>
      <c r="TM822"/>
      <c r="TN822"/>
      <c r="TO822"/>
      <c r="TP822"/>
      <c r="TQ822"/>
      <c r="TR822"/>
      <c r="TS822"/>
      <c r="TT822"/>
      <c r="TU822"/>
      <c r="TV822"/>
      <c r="TW822"/>
      <c r="TX822"/>
      <c r="TY822"/>
      <c r="TZ822"/>
      <c r="UA822"/>
      <c r="UB822"/>
      <c r="UC822"/>
      <c r="UD822"/>
      <c r="UE822"/>
      <c r="UF822"/>
      <c r="UG822"/>
      <c r="UH822"/>
      <c r="UI822"/>
      <c r="UJ822"/>
      <c r="UK822"/>
      <c r="UL822"/>
      <c r="UM822"/>
      <c r="UN822"/>
      <c r="UO822"/>
      <c r="UP822"/>
      <c r="UQ822"/>
      <c r="UR822"/>
      <c r="US822"/>
      <c r="UT822"/>
      <c r="UU822"/>
      <c r="UV822"/>
      <c r="UW822"/>
      <c r="UX822"/>
      <c r="UY822"/>
      <c r="UZ822"/>
      <c r="VA822"/>
      <c r="VB822"/>
      <c r="VC822"/>
      <c r="VD822"/>
      <c r="VE822"/>
      <c r="VF822"/>
      <c r="VG822"/>
      <c r="VH822"/>
      <c r="VI822"/>
      <c r="VJ822"/>
      <c r="VK822"/>
      <c r="VL822"/>
      <c r="VM822"/>
      <c r="VN822"/>
      <c r="VO822"/>
      <c r="VP822"/>
      <c r="VQ822"/>
      <c r="VR822"/>
      <c r="VS822"/>
      <c r="VT822"/>
      <c r="VU822"/>
      <c r="VV822"/>
      <c r="VW822"/>
      <c r="VX822"/>
      <c r="VY822"/>
      <c r="VZ822"/>
      <c r="WA822"/>
      <c r="WB822"/>
      <c r="WC822"/>
      <c r="WD822"/>
      <c r="WE822"/>
      <c r="WF822"/>
      <c r="WG822"/>
      <c r="WH822"/>
      <c r="WI822"/>
      <c r="WJ822"/>
      <c r="WK822"/>
      <c r="WL822"/>
      <c r="WM822"/>
      <c r="WN822"/>
      <c r="WO822"/>
      <c r="WP822"/>
      <c r="WQ822"/>
      <c r="WR822"/>
      <c r="WS822"/>
      <c r="WT822"/>
      <c r="WU822"/>
      <c r="WV822"/>
      <c r="WW822"/>
      <c r="WX822"/>
      <c r="WY822"/>
      <c r="WZ822"/>
      <c r="XA822"/>
      <c r="XB822"/>
      <c r="XC822"/>
      <c r="XD822"/>
      <c r="XE822"/>
      <c r="XF822"/>
      <c r="XG822"/>
      <c r="XH822"/>
      <c r="XI822"/>
      <c r="XJ822"/>
      <c r="XK822"/>
      <c r="XL822"/>
      <c r="XM822"/>
      <c r="XN822"/>
      <c r="XO822"/>
      <c r="XP822"/>
      <c r="XQ822"/>
      <c r="XR822"/>
      <c r="XS822"/>
      <c r="XT822"/>
      <c r="XU822"/>
      <c r="XV822"/>
      <c r="XW822"/>
      <c r="XX822"/>
      <c r="XY822"/>
      <c r="XZ822"/>
      <c r="YA822"/>
      <c r="YB822"/>
      <c r="YC822"/>
      <c r="YD822"/>
      <c r="YE822"/>
      <c r="YF822"/>
      <c r="YG822"/>
      <c r="YH822"/>
      <c r="YI822"/>
      <c r="YJ822"/>
      <c r="YK822"/>
      <c r="YL822"/>
      <c r="YM822"/>
      <c r="YN822"/>
      <c r="YO822"/>
      <c r="YP822"/>
      <c r="YQ822"/>
      <c r="YR822"/>
      <c r="YS822"/>
      <c r="YT822"/>
      <c r="YU822"/>
      <c r="YV822"/>
      <c r="YW822"/>
      <c r="YX822"/>
      <c r="YY822"/>
      <c r="YZ822"/>
      <c r="ZA822"/>
      <c r="ZB822"/>
      <c r="ZC822"/>
      <c r="ZD822"/>
      <c r="ZE822"/>
      <c r="ZF822"/>
      <c r="ZG822"/>
      <c r="ZH822"/>
      <c r="ZI822"/>
      <c r="ZJ822"/>
      <c r="ZK822"/>
      <c r="ZL822"/>
      <c r="ZM822"/>
      <c r="ZN822"/>
      <c r="ZO822"/>
      <c r="ZP822"/>
      <c r="ZQ822"/>
      <c r="ZR822"/>
      <c r="ZS822"/>
      <c r="ZT822"/>
      <c r="ZU822"/>
      <c r="ZV822"/>
      <c r="ZW822"/>
      <c r="ZX822"/>
      <c r="ZY822"/>
      <c r="ZZ822"/>
      <c r="AAA822"/>
      <c r="AAB822"/>
      <c r="AAC822"/>
      <c r="AAD822"/>
      <c r="AAE822"/>
      <c r="AAF822"/>
      <c r="AAG822"/>
      <c r="AAH822"/>
      <c r="AAI822"/>
      <c r="AAJ822"/>
      <c r="AAK822"/>
      <c r="AAL822"/>
      <c r="AAM822"/>
      <c r="AAN822"/>
      <c r="AAO822"/>
      <c r="AAP822"/>
      <c r="AAQ822"/>
      <c r="AAR822"/>
      <c r="AAS822"/>
      <c r="AAT822"/>
      <c r="AAU822"/>
      <c r="AAV822"/>
      <c r="AAW822"/>
      <c r="AAX822"/>
      <c r="AAY822"/>
      <c r="AAZ822"/>
      <c r="ABA822"/>
      <c r="ABB822"/>
      <c r="ABC822"/>
      <c r="ABD822"/>
      <c r="ABE822"/>
      <c r="ABF822"/>
      <c r="ABG822"/>
      <c r="ABH822"/>
      <c r="ABI822"/>
      <c r="ABJ822"/>
      <c r="ABK822"/>
      <c r="ABL822"/>
      <c r="ABM822"/>
      <c r="ABN822"/>
      <c r="ABO822"/>
      <c r="ABP822"/>
      <c r="ABQ822"/>
      <c r="ABR822"/>
      <c r="ABS822"/>
      <c r="ABT822"/>
      <c r="ABU822"/>
      <c r="ABV822"/>
      <c r="ABW822"/>
      <c r="ABX822"/>
      <c r="ABY822"/>
      <c r="ABZ822"/>
      <c r="ACA822"/>
      <c r="ACB822"/>
      <c r="ACC822"/>
      <c r="ACD822"/>
      <c r="ACE822"/>
      <c r="ACF822"/>
      <c r="ACG822"/>
      <c r="ACH822"/>
      <c r="ACI822"/>
      <c r="ACJ822"/>
      <c r="ACK822"/>
      <c r="ACL822"/>
      <c r="ACM822"/>
      <c r="ACN822"/>
      <c r="ACO822"/>
      <c r="ACP822"/>
      <c r="ACQ822"/>
      <c r="ACR822"/>
      <c r="ACS822"/>
      <c r="ACT822"/>
      <c r="ACU822"/>
      <c r="ACV822"/>
      <c r="ACW822"/>
      <c r="ACX822"/>
      <c r="ACY822"/>
      <c r="ACZ822"/>
      <c r="ADA822"/>
      <c r="ADB822"/>
      <c r="ADC822"/>
      <c r="ADD822"/>
      <c r="ADE822"/>
      <c r="ADF822"/>
      <c r="ADG822"/>
      <c r="ADH822"/>
      <c r="ADI822"/>
      <c r="ADJ822"/>
      <c r="ADK822"/>
      <c r="ADL822"/>
      <c r="ADM822"/>
      <c r="ADN822"/>
      <c r="ADO822"/>
      <c r="ADP822"/>
      <c r="ADQ822"/>
      <c r="ADR822"/>
      <c r="ADS822"/>
      <c r="ADT822"/>
      <c r="ADU822"/>
      <c r="ADV822"/>
      <c r="ADW822"/>
      <c r="ADX822"/>
      <c r="ADY822"/>
      <c r="ADZ822"/>
      <c r="AEA822"/>
      <c r="AEB822"/>
      <c r="AEC822"/>
      <c r="AED822"/>
      <c r="AEE822"/>
      <c r="AEF822"/>
      <c r="AEG822"/>
      <c r="AEH822"/>
      <c r="AEI822"/>
      <c r="AEJ822"/>
      <c r="AEK822"/>
      <c r="AEL822"/>
      <c r="AEM822"/>
      <c r="AEN822"/>
      <c r="AEO822"/>
      <c r="AEP822"/>
      <c r="AEQ822"/>
      <c r="AER822"/>
      <c r="AES822"/>
      <c r="AET822"/>
      <c r="AEU822"/>
      <c r="AEV822"/>
      <c r="AEW822"/>
      <c r="AEX822"/>
      <c r="AEY822"/>
      <c r="AEZ822"/>
      <c r="AFA822"/>
      <c r="AFB822"/>
      <c r="AFC822"/>
      <c r="AFD822"/>
      <c r="AFE822"/>
      <c r="AFF822"/>
      <c r="AFG822"/>
      <c r="AFH822"/>
      <c r="AFI822"/>
      <c r="AFJ822"/>
      <c r="AFK822"/>
      <c r="AFL822"/>
      <c r="AFM822"/>
      <c r="AFN822"/>
      <c r="AFO822"/>
      <c r="AFP822"/>
      <c r="AFQ822"/>
      <c r="AFR822"/>
      <c r="AFS822"/>
      <c r="AFT822"/>
      <c r="AFU822"/>
      <c r="AFV822"/>
      <c r="AFW822"/>
      <c r="AFX822"/>
      <c r="AFY822"/>
      <c r="AFZ822"/>
      <c r="AGA822"/>
      <c r="AGB822"/>
      <c r="AGC822"/>
      <c r="AGD822"/>
      <c r="AGE822"/>
      <c r="AGF822"/>
      <c r="AGG822"/>
      <c r="AGH822"/>
      <c r="AGI822"/>
      <c r="AGJ822"/>
      <c r="AGK822"/>
      <c r="AGL822"/>
      <c r="AGM822"/>
      <c r="AGN822"/>
      <c r="AGO822"/>
      <c r="AGP822"/>
      <c r="AGQ822"/>
      <c r="AGR822"/>
      <c r="AGS822"/>
      <c r="AGT822"/>
      <c r="AGU822"/>
      <c r="AGV822"/>
      <c r="AGW822"/>
      <c r="AGX822"/>
      <c r="AGY822"/>
      <c r="AGZ822"/>
      <c r="AHA822"/>
      <c r="AHB822"/>
      <c r="AHC822"/>
      <c r="AHD822"/>
      <c r="AHE822"/>
      <c r="AHF822"/>
      <c r="AHG822"/>
      <c r="AHH822"/>
      <c r="AHI822"/>
      <c r="AHJ822"/>
      <c r="AHK822"/>
      <c r="AHL822"/>
      <c r="AHM822"/>
      <c r="AHN822"/>
      <c r="AHO822"/>
      <c r="AHP822"/>
      <c r="AHQ822"/>
      <c r="AHR822"/>
      <c r="AHS822"/>
      <c r="AHT822"/>
      <c r="AHU822"/>
      <c r="AHV822"/>
      <c r="AHW822"/>
      <c r="AHX822"/>
      <c r="AHY822"/>
      <c r="AHZ822"/>
      <c r="AIA822"/>
      <c r="AIB822"/>
      <c r="AIC822"/>
      <c r="AID822"/>
      <c r="AIE822"/>
      <c r="AIF822"/>
      <c r="AIG822"/>
      <c r="AIH822"/>
      <c r="AII822"/>
      <c r="AIJ822"/>
      <c r="AIK822"/>
      <c r="AIL822"/>
      <c r="AIM822"/>
      <c r="AIN822"/>
      <c r="AIO822"/>
      <c r="AIP822"/>
      <c r="AIQ822"/>
      <c r="AIR822"/>
      <c r="AIS822"/>
      <c r="AIT822"/>
      <c r="AIU822"/>
      <c r="AIV822"/>
      <c r="AIW822"/>
      <c r="AIX822"/>
      <c r="AIY822"/>
      <c r="AIZ822"/>
      <c r="AJA822"/>
      <c r="AJB822"/>
      <c r="AJC822"/>
      <c r="AJD822"/>
      <c r="AJE822"/>
      <c r="AJF822"/>
      <c r="AJG822"/>
      <c r="AJH822"/>
      <c r="AJI822"/>
      <c r="AJJ822"/>
      <c r="AJK822"/>
      <c r="AJL822"/>
      <c r="AJM822"/>
      <c r="AJN822"/>
      <c r="AJO822"/>
      <c r="AJP822"/>
      <c r="AJQ822"/>
      <c r="AJR822"/>
      <c r="AJS822"/>
      <c r="AJT822"/>
      <c r="AJU822"/>
      <c r="AJV822"/>
      <c r="AJW822"/>
      <c r="AJX822"/>
      <c r="AJY822"/>
      <c r="AJZ822"/>
      <c r="AKA822"/>
      <c r="AKB822"/>
      <c r="AKC822"/>
      <c r="AKD822"/>
      <c r="AKE822"/>
      <c r="AKF822"/>
      <c r="AKG822"/>
      <c r="AKH822"/>
      <c r="AKI822"/>
      <c r="AKJ822"/>
      <c r="AKK822"/>
      <c r="AKL822"/>
      <c r="AKM822"/>
      <c r="AKN822"/>
      <c r="AKO822"/>
      <c r="AKP822"/>
      <c r="AKQ822"/>
      <c r="AKR822"/>
      <c r="AKS822"/>
      <c r="AKT822"/>
      <c r="AKU822"/>
      <c r="AKV822"/>
      <c r="AKW822"/>
      <c r="AKX822"/>
      <c r="AKY822"/>
      <c r="AKZ822"/>
      <c r="ALA822"/>
      <c r="ALB822"/>
      <c r="ALC822"/>
      <c r="ALD822"/>
      <c r="ALE822"/>
      <c r="ALF822"/>
      <c r="ALG822"/>
      <c r="ALH822"/>
      <c r="ALI822"/>
      <c r="ALJ822"/>
      <c r="ALK822"/>
      <c r="ALL822"/>
      <c r="ALM822"/>
      <c r="ALN822"/>
      <c r="ALO822"/>
      <c r="ALP822"/>
      <c r="ALQ822"/>
      <c r="ALR822"/>
      <c r="ALS822"/>
      <c r="ALT822"/>
      <c r="ALU822"/>
      <c r="ALV822"/>
      <c r="ALW822"/>
      <c r="ALX822"/>
      <c r="ALY822"/>
      <c r="ALZ822"/>
      <c r="AMA822"/>
      <c r="AMB822"/>
      <c r="AMC822"/>
      <c r="AMD822"/>
      <c r="AME822"/>
      <c r="AMF822"/>
      <c r="AMG822"/>
      <c r="AMH822"/>
      <c r="AMI822"/>
      <c r="AMJ822"/>
    </row>
    <row r="823" spans="1:1024" ht="20" customHeight="1" x14ac:dyDescent="0.2">
      <c r="A823"/>
      <c r="B823"/>
      <c r="C823"/>
      <c r="D823"/>
      <c r="E823" s="2"/>
      <c r="F823" s="2"/>
      <c r="G823" s="271"/>
      <c r="H823" s="240"/>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c r="IW823"/>
      <c r="IX823"/>
      <c r="IY823"/>
      <c r="IZ823"/>
      <c r="JA823"/>
      <c r="JB823"/>
      <c r="JC823"/>
      <c r="JD823"/>
      <c r="JE823"/>
      <c r="JF823"/>
      <c r="JG823"/>
      <c r="JH823"/>
      <c r="JI823"/>
      <c r="JJ823"/>
      <c r="JK823"/>
      <c r="JL823"/>
      <c r="JM823"/>
      <c r="JN823"/>
      <c r="JO823"/>
      <c r="JP823"/>
      <c r="JQ823"/>
      <c r="JR823"/>
      <c r="JS823"/>
      <c r="JT823"/>
      <c r="JU823"/>
      <c r="JV823"/>
      <c r="JW823"/>
      <c r="JX823"/>
      <c r="JY823"/>
      <c r="JZ823"/>
      <c r="KA823"/>
      <c r="KB823"/>
      <c r="KC823"/>
      <c r="KD823"/>
      <c r="KE823"/>
      <c r="KF823"/>
      <c r="KG823"/>
      <c r="KH823"/>
      <c r="KI823"/>
      <c r="KJ823"/>
      <c r="KK823"/>
      <c r="KL823"/>
      <c r="KM823"/>
      <c r="KN823"/>
      <c r="KO823"/>
      <c r="KP823"/>
      <c r="KQ823"/>
      <c r="KR823"/>
      <c r="KS823"/>
      <c r="KT823"/>
      <c r="KU823"/>
      <c r="KV823"/>
      <c r="KW823"/>
      <c r="KX823"/>
      <c r="KY823"/>
      <c r="KZ823"/>
      <c r="LA823"/>
      <c r="LB823"/>
      <c r="LC823"/>
      <c r="LD823"/>
      <c r="LE823"/>
      <c r="LF823"/>
      <c r="LG823"/>
      <c r="LH823"/>
      <c r="LI823"/>
      <c r="LJ823"/>
      <c r="LK823"/>
      <c r="LL823"/>
      <c r="LM823"/>
      <c r="LN823"/>
      <c r="LO823"/>
      <c r="LP823"/>
      <c r="LQ823"/>
      <c r="LR823"/>
      <c r="LS823"/>
      <c r="LT823"/>
      <c r="LU823"/>
      <c r="LV823"/>
      <c r="LW823"/>
      <c r="LX823"/>
      <c r="LY823"/>
      <c r="LZ823"/>
      <c r="MA823"/>
      <c r="MB823"/>
      <c r="MC823"/>
      <c r="MD823"/>
      <c r="ME823"/>
      <c r="MF823"/>
      <c r="MG823"/>
      <c r="MH823"/>
      <c r="MI823"/>
      <c r="MJ823"/>
      <c r="MK823"/>
      <c r="ML823"/>
      <c r="MM823"/>
      <c r="MN823"/>
      <c r="MO823"/>
      <c r="MP823"/>
      <c r="MQ823"/>
      <c r="MR823"/>
      <c r="MS823"/>
      <c r="MT823"/>
      <c r="MU823"/>
      <c r="MV823"/>
      <c r="MW823"/>
      <c r="MX823"/>
      <c r="MY823"/>
      <c r="MZ823"/>
      <c r="NA823"/>
      <c r="NB823"/>
      <c r="NC823"/>
      <c r="ND823"/>
      <c r="NE823"/>
      <c r="NF823"/>
      <c r="NG823"/>
      <c r="NH823"/>
      <c r="NI823"/>
      <c r="NJ823"/>
      <c r="NK823"/>
      <c r="NL823"/>
      <c r="NM823"/>
      <c r="NN823"/>
      <c r="NO823"/>
      <c r="NP823"/>
      <c r="NQ823"/>
      <c r="NR823"/>
      <c r="NS823"/>
      <c r="NT823"/>
      <c r="NU823"/>
      <c r="NV823"/>
      <c r="NW823"/>
      <c r="NX823"/>
      <c r="NY823"/>
      <c r="NZ823"/>
      <c r="OA823"/>
      <c r="OB823"/>
      <c r="OC823"/>
      <c r="OD823"/>
      <c r="OE823"/>
      <c r="OF823"/>
      <c r="OG823"/>
      <c r="OH823"/>
      <c r="OI823"/>
      <c r="OJ823"/>
      <c r="OK823"/>
      <c r="OL823"/>
      <c r="OM823"/>
      <c r="ON823"/>
      <c r="OO823"/>
      <c r="OP823"/>
      <c r="OQ823"/>
      <c r="OR823"/>
      <c r="OS823"/>
      <c r="OT823"/>
      <c r="OU823"/>
      <c r="OV823"/>
      <c r="OW823"/>
      <c r="OX823"/>
      <c r="OY823"/>
      <c r="OZ823"/>
      <c r="PA823"/>
      <c r="PB823"/>
      <c r="PC823"/>
      <c r="PD823"/>
      <c r="PE823"/>
      <c r="PF823"/>
      <c r="PG823"/>
      <c r="PH823"/>
      <c r="PI823"/>
      <c r="PJ823"/>
      <c r="PK823"/>
      <c r="PL823"/>
      <c r="PM823"/>
      <c r="PN823"/>
      <c r="PO823"/>
      <c r="PP823"/>
      <c r="PQ823"/>
      <c r="PR823"/>
      <c r="PS823"/>
      <c r="PT823"/>
      <c r="PU823"/>
      <c r="PV823"/>
      <c r="PW823"/>
      <c r="PX823"/>
      <c r="PY823"/>
      <c r="PZ823"/>
      <c r="QA823"/>
      <c r="QB823"/>
      <c r="QC823"/>
      <c r="QD823"/>
      <c r="QE823"/>
      <c r="QF823"/>
      <c r="QG823"/>
      <c r="QH823"/>
      <c r="QI823"/>
      <c r="QJ823"/>
      <c r="QK823"/>
      <c r="QL823"/>
      <c r="QM823"/>
      <c r="QN823"/>
      <c r="QO823"/>
      <c r="QP823"/>
      <c r="QQ823"/>
      <c r="QR823"/>
      <c r="QS823"/>
      <c r="QT823"/>
      <c r="QU823"/>
      <c r="QV823"/>
      <c r="QW823"/>
      <c r="QX823"/>
      <c r="QY823"/>
      <c r="QZ823"/>
      <c r="RA823"/>
      <c r="RB823"/>
      <c r="RC823"/>
      <c r="RD823"/>
      <c r="RE823"/>
      <c r="RF823"/>
      <c r="RG823"/>
      <c r="RH823"/>
      <c r="RI823"/>
      <c r="RJ823"/>
      <c r="RK823"/>
      <c r="RL823"/>
      <c r="RM823"/>
      <c r="RN823"/>
      <c r="RO823"/>
      <c r="RP823"/>
      <c r="RQ823"/>
      <c r="RR823"/>
      <c r="RS823"/>
      <c r="RT823"/>
      <c r="RU823"/>
      <c r="RV823"/>
      <c r="RW823"/>
      <c r="RX823"/>
      <c r="RY823"/>
      <c r="RZ823"/>
      <c r="SA823"/>
      <c r="SB823"/>
      <c r="SC823"/>
      <c r="SD823"/>
      <c r="SE823"/>
      <c r="SF823"/>
      <c r="SG823"/>
      <c r="SH823"/>
      <c r="SI823"/>
      <c r="SJ823"/>
      <c r="SK823"/>
      <c r="SL823"/>
      <c r="SM823"/>
      <c r="SN823"/>
      <c r="SO823"/>
      <c r="SP823"/>
      <c r="SQ823"/>
      <c r="SR823"/>
      <c r="SS823"/>
      <c r="ST823"/>
      <c r="SU823"/>
      <c r="SV823"/>
      <c r="SW823"/>
      <c r="SX823"/>
      <c r="SY823"/>
      <c r="SZ823"/>
      <c r="TA823"/>
      <c r="TB823"/>
      <c r="TC823"/>
      <c r="TD823"/>
      <c r="TE823"/>
      <c r="TF823"/>
      <c r="TG823"/>
      <c r="TH823"/>
      <c r="TI823"/>
      <c r="TJ823"/>
      <c r="TK823"/>
      <c r="TL823"/>
      <c r="TM823"/>
      <c r="TN823"/>
      <c r="TO823"/>
      <c r="TP823"/>
      <c r="TQ823"/>
      <c r="TR823"/>
      <c r="TS823"/>
      <c r="TT823"/>
      <c r="TU823"/>
      <c r="TV823"/>
      <c r="TW823"/>
      <c r="TX823"/>
      <c r="TY823"/>
      <c r="TZ823"/>
      <c r="UA823"/>
      <c r="UB823"/>
      <c r="UC823"/>
      <c r="UD823"/>
      <c r="UE823"/>
      <c r="UF823"/>
      <c r="UG823"/>
      <c r="UH823"/>
      <c r="UI823"/>
      <c r="UJ823"/>
      <c r="UK823"/>
      <c r="UL823"/>
      <c r="UM823"/>
      <c r="UN823"/>
      <c r="UO823"/>
      <c r="UP823"/>
      <c r="UQ823"/>
      <c r="UR823"/>
      <c r="US823"/>
      <c r="UT823"/>
      <c r="UU823"/>
      <c r="UV823"/>
      <c r="UW823"/>
      <c r="UX823"/>
      <c r="UY823"/>
      <c r="UZ823"/>
      <c r="VA823"/>
      <c r="VB823"/>
      <c r="VC823"/>
      <c r="VD823"/>
      <c r="VE823"/>
      <c r="VF823"/>
      <c r="VG823"/>
      <c r="VH823"/>
      <c r="VI823"/>
      <c r="VJ823"/>
      <c r="VK823"/>
      <c r="VL823"/>
      <c r="VM823"/>
      <c r="VN823"/>
      <c r="VO823"/>
      <c r="VP823"/>
      <c r="VQ823"/>
      <c r="VR823"/>
      <c r="VS823"/>
      <c r="VT823"/>
      <c r="VU823"/>
      <c r="VV823"/>
      <c r="VW823"/>
      <c r="VX823"/>
      <c r="VY823"/>
      <c r="VZ823"/>
      <c r="WA823"/>
      <c r="WB823"/>
      <c r="WC823"/>
      <c r="WD823"/>
      <c r="WE823"/>
      <c r="WF823"/>
      <c r="WG823"/>
      <c r="WH823"/>
      <c r="WI823"/>
      <c r="WJ823"/>
      <c r="WK823"/>
      <c r="WL823"/>
      <c r="WM823"/>
      <c r="WN823"/>
      <c r="WO823"/>
      <c r="WP823"/>
      <c r="WQ823"/>
      <c r="WR823"/>
      <c r="WS823"/>
      <c r="WT823"/>
      <c r="WU823"/>
      <c r="WV823"/>
      <c r="WW823"/>
      <c r="WX823"/>
      <c r="WY823"/>
      <c r="WZ823"/>
      <c r="XA823"/>
      <c r="XB823"/>
      <c r="XC823"/>
      <c r="XD823"/>
      <c r="XE823"/>
      <c r="XF823"/>
      <c r="XG823"/>
      <c r="XH823"/>
      <c r="XI823"/>
      <c r="XJ823"/>
      <c r="XK823"/>
      <c r="XL823"/>
      <c r="XM823"/>
      <c r="XN823"/>
      <c r="XO823"/>
      <c r="XP823"/>
      <c r="XQ823"/>
      <c r="XR823"/>
      <c r="XS823"/>
      <c r="XT823"/>
      <c r="XU823"/>
      <c r="XV823"/>
      <c r="XW823"/>
      <c r="XX823"/>
      <c r="XY823"/>
      <c r="XZ823"/>
      <c r="YA823"/>
      <c r="YB823"/>
      <c r="YC823"/>
      <c r="YD823"/>
      <c r="YE823"/>
      <c r="YF823"/>
      <c r="YG823"/>
      <c r="YH823"/>
      <c r="YI823"/>
      <c r="YJ823"/>
      <c r="YK823"/>
      <c r="YL823"/>
      <c r="YM823"/>
      <c r="YN823"/>
      <c r="YO823"/>
      <c r="YP823"/>
      <c r="YQ823"/>
      <c r="YR823"/>
      <c r="YS823"/>
      <c r="YT823"/>
      <c r="YU823"/>
      <c r="YV823"/>
      <c r="YW823"/>
      <c r="YX823"/>
      <c r="YY823"/>
      <c r="YZ823"/>
      <c r="ZA823"/>
      <c r="ZB823"/>
      <c r="ZC823"/>
      <c r="ZD823"/>
      <c r="ZE823"/>
      <c r="ZF823"/>
      <c r="ZG823"/>
      <c r="ZH823"/>
      <c r="ZI823"/>
      <c r="ZJ823"/>
      <c r="ZK823"/>
      <c r="ZL823"/>
      <c r="ZM823"/>
      <c r="ZN823"/>
      <c r="ZO823"/>
      <c r="ZP823"/>
      <c r="ZQ823"/>
      <c r="ZR823"/>
      <c r="ZS823"/>
      <c r="ZT823"/>
      <c r="ZU823"/>
      <c r="ZV823"/>
      <c r="ZW823"/>
      <c r="ZX823"/>
      <c r="ZY823"/>
      <c r="ZZ823"/>
      <c r="AAA823"/>
      <c r="AAB823"/>
      <c r="AAC823"/>
      <c r="AAD823"/>
      <c r="AAE823"/>
      <c r="AAF823"/>
      <c r="AAG823"/>
      <c r="AAH823"/>
      <c r="AAI823"/>
      <c r="AAJ823"/>
      <c r="AAK823"/>
      <c r="AAL823"/>
      <c r="AAM823"/>
      <c r="AAN823"/>
      <c r="AAO823"/>
      <c r="AAP823"/>
      <c r="AAQ823"/>
      <c r="AAR823"/>
      <c r="AAS823"/>
      <c r="AAT823"/>
      <c r="AAU823"/>
      <c r="AAV823"/>
      <c r="AAW823"/>
      <c r="AAX823"/>
      <c r="AAY823"/>
      <c r="AAZ823"/>
      <c r="ABA823"/>
      <c r="ABB823"/>
      <c r="ABC823"/>
      <c r="ABD823"/>
      <c r="ABE823"/>
      <c r="ABF823"/>
      <c r="ABG823"/>
      <c r="ABH823"/>
      <c r="ABI823"/>
      <c r="ABJ823"/>
      <c r="ABK823"/>
      <c r="ABL823"/>
      <c r="ABM823"/>
      <c r="ABN823"/>
      <c r="ABO823"/>
      <c r="ABP823"/>
      <c r="ABQ823"/>
      <c r="ABR823"/>
      <c r="ABS823"/>
      <c r="ABT823"/>
      <c r="ABU823"/>
      <c r="ABV823"/>
      <c r="ABW823"/>
      <c r="ABX823"/>
      <c r="ABY823"/>
      <c r="ABZ823"/>
      <c r="ACA823"/>
      <c r="ACB823"/>
      <c r="ACC823"/>
      <c r="ACD823"/>
      <c r="ACE823"/>
      <c r="ACF823"/>
      <c r="ACG823"/>
      <c r="ACH823"/>
      <c r="ACI823"/>
      <c r="ACJ823"/>
      <c r="ACK823"/>
      <c r="ACL823"/>
      <c r="ACM823"/>
      <c r="ACN823"/>
      <c r="ACO823"/>
      <c r="ACP823"/>
      <c r="ACQ823"/>
      <c r="ACR823"/>
      <c r="ACS823"/>
      <c r="ACT823"/>
      <c r="ACU823"/>
      <c r="ACV823"/>
      <c r="ACW823"/>
      <c r="ACX823"/>
      <c r="ACY823"/>
      <c r="ACZ823"/>
      <c r="ADA823"/>
      <c r="ADB823"/>
      <c r="ADC823"/>
      <c r="ADD823"/>
      <c r="ADE823"/>
      <c r="ADF823"/>
      <c r="ADG823"/>
      <c r="ADH823"/>
      <c r="ADI823"/>
      <c r="ADJ823"/>
      <c r="ADK823"/>
      <c r="ADL823"/>
      <c r="ADM823"/>
      <c r="ADN823"/>
      <c r="ADO823"/>
      <c r="ADP823"/>
      <c r="ADQ823"/>
      <c r="ADR823"/>
      <c r="ADS823"/>
      <c r="ADT823"/>
      <c r="ADU823"/>
      <c r="ADV823"/>
      <c r="ADW823"/>
      <c r="ADX823"/>
      <c r="ADY823"/>
      <c r="ADZ823"/>
      <c r="AEA823"/>
      <c r="AEB823"/>
      <c r="AEC823"/>
      <c r="AED823"/>
      <c r="AEE823"/>
      <c r="AEF823"/>
      <c r="AEG823"/>
      <c r="AEH823"/>
      <c r="AEI823"/>
      <c r="AEJ823"/>
      <c r="AEK823"/>
      <c r="AEL823"/>
      <c r="AEM823"/>
      <c r="AEN823"/>
      <c r="AEO823"/>
      <c r="AEP823"/>
      <c r="AEQ823"/>
      <c r="AER823"/>
      <c r="AES823"/>
      <c r="AET823"/>
      <c r="AEU823"/>
      <c r="AEV823"/>
      <c r="AEW823"/>
      <c r="AEX823"/>
      <c r="AEY823"/>
      <c r="AEZ823"/>
      <c r="AFA823"/>
      <c r="AFB823"/>
      <c r="AFC823"/>
      <c r="AFD823"/>
      <c r="AFE823"/>
      <c r="AFF823"/>
      <c r="AFG823"/>
      <c r="AFH823"/>
      <c r="AFI823"/>
      <c r="AFJ823"/>
      <c r="AFK823"/>
      <c r="AFL823"/>
      <c r="AFM823"/>
      <c r="AFN823"/>
      <c r="AFO823"/>
      <c r="AFP823"/>
      <c r="AFQ823"/>
      <c r="AFR823"/>
      <c r="AFS823"/>
      <c r="AFT823"/>
      <c r="AFU823"/>
      <c r="AFV823"/>
      <c r="AFW823"/>
      <c r="AFX823"/>
      <c r="AFY823"/>
      <c r="AFZ823"/>
      <c r="AGA823"/>
      <c r="AGB823"/>
      <c r="AGC823"/>
      <c r="AGD823"/>
      <c r="AGE823"/>
      <c r="AGF823"/>
      <c r="AGG823"/>
      <c r="AGH823"/>
      <c r="AGI823"/>
      <c r="AGJ823"/>
      <c r="AGK823"/>
      <c r="AGL823"/>
      <c r="AGM823"/>
      <c r="AGN823"/>
      <c r="AGO823"/>
      <c r="AGP823"/>
      <c r="AGQ823"/>
      <c r="AGR823"/>
      <c r="AGS823"/>
      <c r="AGT823"/>
      <c r="AGU823"/>
      <c r="AGV823"/>
      <c r="AGW823"/>
      <c r="AGX823"/>
      <c r="AGY823"/>
      <c r="AGZ823"/>
      <c r="AHA823"/>
      <c r="AHB823"/>
      <c r="AHC823"/>
      <c r="AHD823"/>
      <c r="AHE823"/>
      <c r="AHF823"/>
      <c r="AHG823"/>
      <c r="AHH823"/>
      <c r="AHI823"/>
      <c r="AHJ823"/>
      <c r="AHK823"/>
      <c r="AHL823"/>
      <c r="AHM823"/>
      <c r="AHN823"/>
      <c r="AHO823"/>
      <c r="AHP823"/>
      <c r="AHQ823"/>
      <c r="AHR823"/>
      <c r="AHS823"/>
      <c r="AHT823"/>
      <c r="AHU823"/>
      <c r="AHV823"/>
      <c r="AHW823"/>
      <c r="AHX823"/>
      <c r="AHY823"/>
      <c r="AHZ823"/>
      <c r="AIA823"/>
      <c r="AIB823"/>
      <c r="AIC823"/>
      <c r="AID823"/>
      <c r="AIE823"/>
      <c r="AIF823"/>
      <c r="AIG823"/>
      <c r="AIH823"/>
      <c r="AII823"/>
      <c r="AIJ823"/>
      <c r="AIK823"/>
      <c r="AIL823"/>
      <c r="AIM823"/>
      <c r="AIN823"/>
      <c r="AIO823"/>
      <c r="AIP823"/>
      <c r="AIQ823"/>
      <c r="AIR823"/>
      <c r="AIS823"/>
      <c r="AIT823"/>
      <c r="AIU823"/>
      <c r="AIV823"/>
      <c r="AIW823"/>
      <c r="AIX823"/>
      <c r="AIY823"/>
      <c r="AIZ823"/>
      <c r="AJA823"/>
      <c r="AJB823"/>
      <c r="AJC823"/>
      <c r="AJD823"/>
      <c r="AJE823"/>
      <c r="AJF823"/>
      <c r="AJG823"/>
      <c r="AJH823"/>
      <c r="AJI823"/>
      <c r="AJJ823"/>
      <c r="AJK823"/>
      <c r="AJL823"/>
      <c r="AJM823"/>
      <c r="AJN823"/>
      <c r="AJO823"/>
      <c r="AJP823"/>
      <c r="AJQ823"/>
      <c r="AJR823"/>
      <c r="AJS823"/>
      <c r="AJT823"/>
      <c r="AJU823"/>
      <c r="AJV823"/>
      <c r="AJW823"/>
      <c r="AJX823"/>
      <c r="AJY823"/>
      <c r="AJZ823"/>
      <c r="AKA823"/>
      <c r="AKB823"/>
      <c r="AKC823"/>
      <c r="AKD823"/>
      <c r="AKE823"/>
      <c r="AKF823"/>
      <c r="AKG823"/>
      <c r="AKH823"/>
      <c r="AKI823"/>
      <c r="AKJ823"/>
      <c r="AKK823"/>
      <c r="AKL823"/>
      <c r="AKM823"/>
      <c r="AKN823"/>
      <c r="AKO823"/>
      <c r="AKP823"/>
      <c r="AKQ823"/>
      <c r="AKR823"/>
      <c r="AKS823"/>
      <c r="AKT823"/>
      <c r="AKU823"/>
      <c r="AKV823"/>
      <c r="AKW823"/>
      <c r="AKX823"/>
      <c r="AKY823"/>
      <c r="AKZ823"/>
      <c r="ALA823"/>
      <c r="ALB823"/>
      <c r="ALC823"/>
      <c r="ALD823"/>
      <c r="ALE823"/>
      <c r="ALF823"/>
      <c r="ALG823"/>
      <c r="ALH823"/>
      <c r="ALI823"/>
      <c r="ALJ823"/>
      <c r="ALK823"/>
      <c r="ALL823"/>
      <c r="ALM823"/>
      <c r="ALN823"/>
      <c r="ALO823"/>
      <c r="ALP823"/>
      <c r="ALQ823"/>
      <c r="ALR823"/>
      <c r="ALS823"/>
      <c r="ALT823"/>
      <c r="ALU823"/>
      <c r="ALV823"/>
      <c r="ALW823"/>
      <c r="ALX823"/>
      <c r="ALY823"/>
      <c r="ALZ823"/>
      <c r="AMA823"/>
      <c r="AMB823"/>
      <c r="AMC823"/>
      <c r="AMD823"/>
      <c r="AME823"/>
      <c r="AMF823"/>
      <c r="AMG823"/>
      <c r="AMH823"/>
      <c r="AMI823"/>
      <c r="AMJ823"/>
    </row>
    <row r="824" spans="1:1024" ht="20" customHeight="1" x14ac:dyDescent="0.2">
      <c r="A824"/>
      <c r="B824"/>
      <c r="C824"/>
      <c r="D824"/>
      <c r="E824" s="2"/>
      <c r="F824" s="2"/>
      <c r="G824" s="271"/>
      <c r="H824" s="240"/>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c r="IW824"/>
      <c r="IX824"/>
      <c r="IY824"/>
      <c r="IZ824"/>
      <c r="JA824"/>
      <c r="JB824"/>
      <c r="JC824"/>
      <c r="JD824"/>
      <c r="JE824"/>
      <c r="JF824"/>
      <c r="JG824"/>
      <c r="JH824"/>
      <c r="JI824"/>
      <c r="JJ824"/>
      <c r="JK824"/>
      <c r="JL824"/>
      <c r="JM824"/>
      <c r="JN824"/>
      <c r="JO824"/>
      <c r="JP824"/>
      <c r="JQ824"/>
      <c r="JR824"/>
      <c r="JS824"/>
      <c r="JT824"/>
      <c r="JU824"/>
      <c r="JV824"/>
      <c r="JW824"/>
      <c r="JX824"/>
      <c r="JY824"/>
      <c r="JZ824"/>
      <c r="KA824"/>
      <c r="KB824"/>
      <c r="KC824"/>
      <c r="KD824"/>
      <c r="KE824"/>
      <c r="KF824"/>
      <c r="KG824"/>
      <c r="KH824"/>
      <c r="KI824"/>
      <c r="KJ824"/>
      <c r="KK824"/>
      <c r="KL824"/>
      <c r="KM824"/>
      <c r="KN824"/>
      <c r="KO824"/>
      <c r="KP824"/>
      <c r="KQ824"/>
      <c r="KR824"/>
      <c r="KS824"/>
      <c r="KT824"/>
      <c r="KU824"/>
      <c r="KV824"/>
      <c r="KW824"/>
      <c r="KX824"/>
      <c r="KY824"/>
      <c r="KZ824"/>
      <c r="LA824"/>
      <c r="LB824"/>
      <c r="LC824"/>
      <c r="LD824"/>
      <c r="LE824"/>
      <c r="LF824"/>
      <c r="LG824"/>
      <c r="LH824"/>
      <c r="LI824"/>
      <c r="LJ824"/>
      <c r="LK824"/>
      <c r="LL824"/>
      <c r="LM824"/>
      <c r="LN824"/>
      <c r="LO824"/>
      <c r="LP824"/>
      <c r="LQ824"/>
      <c r="LR824"/>
      <c r="LS824"/>
      <c r="LT824"/>
      <c r="LU824"/>
      <c r="LV824"/>
      <c r="LW824"/>
      <c r="LX824"/>
      <c r="LY824"/>
      <c r="LZ824"/>
      <c r="MA824"/>
      <c r="MB824"/>
      <c r="MC824"/>
      <c r="MD824"/>
      <c r="ME824"/>
      <c r="MF824"/>
      <c r="MG824"/>
      <c r="MH824"/>
      <c r="MI824"/>
      <c r="MJ824"/>
      <c r="MK824"/>
      <c r="ML824"/>
      <c r="MM824"/>
      <c r="MN824"/>
      <c r="MO824"/>
      <c r="MP824"/>
      <c r="MQ824"/>
      <c r="MR824"/>
      <c r="MS824"/>
      <c r="MT824"/>
      <c r="MU824"/>
      <c r="MV824"/>
      <c r="MW824"/>
      <c r="MX824"/>
      <c r="MY824"/>
      <c r="MZ824"/>
      <c r="NA824"/>
      <c r="NB824"/>
      <c r="NC824"/>
      <c r="ND824"/>
      <c r="NE824"/>
      <c r="NF824"/>
      <c r="NG824"/>
      <c r="NH824"/>
      <c r="NI824"/>
      <c r="NJ824"/>
      <c r="NK824"/>
      <c r="NL824"/>
      <c r="NM824"/>
      <c r="NN824"/>
      <c r="NO824"/>
      <c r="NP824"/>
      <c r="NQ824"/>
      <c r="NR824"/>
      <c r="NS824"/>
      <c r="NT824"/>
      <c r="NU824"/>
      <c r="NV824"/>
      <c r="NW824"/>
      <c r="NX824"/>
      <c r="NY824"/>
      <c r="NZ824"/>
      <c r="OA824"/>
      <c r="OB824"/>
      <c r="OC824"/>
      <c r="OD824"/>
      <c r="OE824"/>
      <c r="OF824"/>
      <c r="OG824"/>
      <c r="OH824"/>
      <c r="OI824"/>
      <c r="OJ824"/>
      <c r="OK824"/>
      <c r="OL824"/>
      <c r="OM824"/>
      <c r="ON824"/>
      <c r="OO824"/>
      <c r="OP824"/>
      <c r="OQ824"/>
      <c r="OR824"/>
      <c r="OS824"/>
      <c r="OT824"/>
      <c r="OU824"/>
      <c r="OV824"/>
      <c r="OW824"/>
      <c r="OX824"/>
      <c r="OY824"/>
      <c r="OZ824"/>
      <c r="PA824"/>
      <c r="PB824"/>
      <c r="PC824"/>
      <c r="PD824"/>
      <c r="PE824"/>
      <c r="PF824"/>
      <c r="PG824"/>
      <c r="PH824"/>
      <c r="PI824"/>
      <c r="PJ824"/>
      <c r="PK824"/>
      <c r="PL824"/>
      <c r="PM824"/>
      <c r="PN824"/>
      <c r="PO824"/>
      <c r="PP824"/>
      <c r="PQ824"/>
      <c r="PR824"/>
      <c r="PS824"/>
      <c r="PT824"/>
      <c r="PU824"/>
      <c r="PV824"/>
      <c r="PW824"/>
      <c r="PX824"/>
      <c r="PY824"/>
      <c r="PZ824"/>
      <c r="QA824"/>
      <c r="QB824"/>
      <c r="QC824"/>
      <c r="QD824"/>
      <c r="QE824"/>
      <c r="QF824"/>
      <c r="QG824"/>
      <c r="QH824"/>
      <c r="QI824"/>
      <c r="QJ824"/>
      <c r="QK824"/>
      <c r="QL824"/>
      <c r="QM824"/>
      <c r="QN824"/>
      <c r="QO824"/>
      <c r="QP824"/>
      <c r="QQ824"/>
      <c r="QR824"/>
      <c r="QS824"/>
      <c r="QT824"/>
      <c r="QU824"/>
      <c r="QV824"/>
      <c r="QW824"/>
      <c r="QX824"/>
      <c r="QY824"/>
      <c r="QZ824"/>
      <c r="RA824"/>
      <c r="RB824"/>
      <c r="RC824"/>
      <c r="RD824"/>
      <c r="RE824"/>
      <c r="RF824"/>
      <c r="RG824"/>
      <c r="RH824"/>
      <c r="RI824"/>
      <c r="RJ824"/>
      <c r="RK824"/>
      <c r="RL824"/>
      <c r="RM824"/>
      <c r="RN824"/>
      <c r="RO824"/>
      <c r="RP824"/>
      <c r="RQ824"/>
      <c r="RR824"/>
      <c r="RS824"/>
      <c r="RT824"/>
      <c r="RU824"/>
      <c r="RV824"/>
      <c r="RW824"/>
      <c r="RX824"/>
      <c r="RY824"/>
      <c r="RZ824"/>
      <c r="SA824"/>
      <c r="SB824"/>
      <c r="SC824"/>
      <c r="SD824"/>
      <c r="SE824"/>
      <c r="SF824"/>
      <c r="SG824"/>
      <c r="SH824"/>
      <c r="SI824"/>
      <c r="SJ824"/>
      <c r="SK824"/>
      <c r="SL824"/>
      <c r="SM824"/>
      <c r="SN824"/>
      <c r="SO824"/>
      <c r="SP824"/>
      <c r="SQ824"/>
      <c r="SR824"/>
      <c r="SS824"/>
      <c r="ST824"/>
      <c r="SU824"/>
      <c r="SV824"/>
      <c r="SW824"/>
      <c r="SX824"/>
      <c r="SY824"/>
      <c r="SZ824"/>
      <c r="TA824"/>
      <c r="TB824"/>
      <c r="TC824"/>
      <c r="TD824"/>
      <c r="TE824"/>
      <c r="TF824"/>
      <c r="TG824"/>
      <c r="TH824"/>
      <c r="TI824"/>
      <c r="TJ824"/>
      <c r="TK824"/>
      <c r="TL824"/>
      <c r="TM824"/>
      <c r="TN824"/>
      <c r="TO824"/>
      <c r="TP824"/>
      <c r="TQ824"/>
      <c r="TR824"/>
      <c r="TS824"/>
      <c r="TT824"/>
      <c r="TU824"/>
      <c r="TV824"/>
      <c r="TW824"/>
      <c r="TX824"/>
      <c r="TY824"/>
      <c r="TZ824"/>
      <c r="UA824"/>
      <c r="UB824"/>
      <c r="UC824"/>
      <c r="UD824"/>
      <c r="UE824"/>
      <c r="UF824"/>
      <c r="UG824"/>
      <c r="UH824"/>
      <c r="UI824"/>
      <c r="UJ824"/>
      <c r="UK824"/>
      <c r="UL824"/>
      <c r="UM824"/>
      <c r="UN824"/>
      <c r="UO824"/>
      <c r="UP824"/>
      <c r="UQ824"/>
      <c r="UR824"/>
      <c r="US824"/>
      <c r="UT824"/>
      <c r="UU824"/>
      <c r="UV824"/>
      <c r="UW824"/>
      <c r="UX824"/>
      <c r="UY824"/>
      <c r="UZ824"/>
      <c r="VA824"/>
      <c r="VB824"/>
      <c r="VC824"/>
      <c r="VD824"/>
      <c r="VE824"/>
      <c r="VF824"/>
      <c r="VG824"/>
      <c r="VH824"/>
      <c r="VI824"/>
      <c r="VJ824"/>
      <c r="VK824"/>
      <c r="VL824"/>
      <c r="VM824"/>
      <c r="VN824"/>
      <c r="VO824"/>
      <c r="VP824"/>
      <c r="VQ824"/>
      <c r="VR824"/>
      <c r="VS824"/>
      <c r="VT824"/>
      <c r="VU824"/>
      <c r="VV824"/>
      <c r="VW824"/>
      <c r="VX824"/>
      <c r="VY824"/>
      <c r="VZ824"/>
      <c r="WA824"/>
      <c r="WB824"/>
      <c r="WC824"/>
      <c r="WD824"/>
      <c r="WE824"/>
      <c r="WF824"/>
      <c r="WG824"/>
      <c r="WH824"/>
      <c r="WI824"/>
      <c r="WJ824"/>
      <c r="WK824"/>
      <c r="WL824"/>
      <c r="WM824"/>
      <c r="WN824"/>
      <c r="WO824"/>
      <c r="WP824"/>
      <c r="WQ824"/>
      <c r="WR824"/>
      <c r="WS824"/>
      <c r="WT824"/>
      <c r="WU824"/>
      <c r="WV824"/>
      <c r="WW824"/>
      <c r="WX824"/>
      <c r="WY824"/>
      <c r="WZ824"/>
      <c r="XA824"/>
      <c r="XB824"/>
      <c r="XC824"/>
      <c r="XD824"/>
      <c r="XE824"/>
      <c r="XF824"/>
      <c r="XG824"/>
      <c r="XH824"/>
      <c r="XI824"/>
      <c r="XJ824"/>
      <c r="XK824"/>
      <c r="XL824"/>
      <c r="XM824"/>
      <c r="XN824"/>
      <c r="XO824"/>
      <c r="XP824"/>
      <c r="XQ824"/>
      <c r="XR824"/>
      <c r="XS824"/>
      <c r="XT824"/>
      <c r="XU824"/>
      <c r="XV824"/>
      <c r="XW824"/>
      <c r="XX824"/>
      <c r="XY824"/>
      <c r="XZ824"/>
      <c r="YA824"/>
      <c r="YB824"/>
      <c r="YC824"/>
      <c r="YD824"/>
      <c r="YE824"/>
      <c r="YF824"/>
      <c r="YG824"/>
      <c r="YH824"/>
      <c r="YI824"/>
      <c r="YJ824"/>
      <c r="YK824"/>
      <c r="YL824"/>
      <c r="YM824"/>
      <c r="YN824"/>
      <c r="YO824"/>
      <c r="YP824"/>
      <c r="YQ824"/>
      <c r="YR824"/>
      <c r="YS824"/>
      <c r="YT824"/>
      <c r="YU824"/>
      <c r="YV824"/>
      <c r="YW824"/>
      <c r="YX824"/>
      <c r="YY824"/>
      <c r="YZ824"/>
      <c r="ZA824"/>
      <c r="ZB824"/>
      <c r="ZC824"/>
      <c r="ZD824"/>
      <c r="ZE824"/>
      <c r="ZF824"/>
      <c r="ZG824"/>
      <c r="ZH824"/>
      <c r="ZI824"/>
      <c r="ZJ824"/>
      <c r="ZK824"/>
      <c r="ZL824"/>
      <c r="ZM824"/>
      <c r="ZN824"/>
      <c r="ZO824"/>
      <c r="ZP824"/>
      <c r="ZQ824"/>
      <c r="ZR824"/>
      <c r="ZS824"/>
      <c r="ZT824"/>
      <c r="ZU824"/>
      <c r="ZV824"/>
      <c r="ZW824"/>
      <c r="ZX824"/>
      <c r="ZY824"/>
      <c r="ZZ824"/>
      <c r="AAA824"/>
      <c r="AAB824"/>
      <c r="AAC824"/>
      <c r="AAD824"/>
      <c r="AAE824"/>
      <c r="AAF824"/>
      <c r="AAG824"/>
      <c r="AAH824"/>
      <c r="AAI824"/>
      <c r="AAJ824"/>
      <c r="AAK824"/>
      <c r="AAL824"/>
      <c r="AAM824"/>
      <c r="AAN824"/>
      <c r="AAO824"/>
      <c r="AAP824"/>
      <c r="AAQ824"/>
      <c r="AAR824"/>
      <c r="AAS824"/>
      <c r="AAT824"/>
      <c r="AAU824"/>
      <c r="AAV824"/>
      <c r="AAW824"/>
      <c r="AAX824"/>
      <c r="AAY824"/>
      <c r="AAZ824"/>
      <c r="ABA824"/>
      <c r="ABB824"/>
      <c r="ABC824"/>
      <c r="ABD824"/>
      <c r="ABE824"/>
      <c r="ABF824"/>
      <c r="ABG824"/>
      <c r="ABH824"/>
      <c r="ABI824"/>
      <c r="ABJ824"/>
      <c r="ABK824"/>
      <c r="ABL824"/>
      <c r="ABM824"/>
      <c r="ABN824"/>
      <c r="ABO824"/>
      <c r="ABP824"/>
      <c r="ABQ824"/>
      <c r="ABR824"/>
      <c r="ABS824"/>
      <c r="ABT824"/>
      <c r="ABU824"/>
      <c r="ABV824"/>
      <c r="ABW824"/>
      <c r="ABX824"/>
      <c r="ABY824"/>
      <c r="ABZ824"/>
      <c r="ACA824"/>
      <c r="ACB824"/>
      <c r="ACC824"/>
      <c r="ACD824"/>
      <c r="ACE824"/>
      <c r="ACF824"/>
      <c r="ACG824"/>
      <c r="ACH824"/>
      <c r="ACI824"/>
      <c r="ACJ824"/>
      <c r="ACK824"/>
      <c r="ACL824"/>
      <c r="ACM824"/>
      <c r="ACN824"/>
      <c r="ACO824"/>
      <c r="ACP824"/>
      <c r="ACQ824"/>
      <c r="ACR824"/>
      <c r="ACS824"/>
      <c r="ACT824"/>
      <c r="ACU824"/>
      <c r="ACV824"/>
      <c r="ACW824"/>
      <c r="ACX824"/>
      <c r="ACY824"/>
      <c r="ACZ824"/>
      <c r="ADA824"/>
      <c r="ADB824"/>
      <c r="ADC824"/>
      <c r="ADD824"/>
      <c r="ADE824"/>
      <c r="ADF824"/>
      <c r="ADG824"/>
      <c r="ADH824"/>
      <c r="ADI824"/>
      <c r="ADJ824"/>
      <c r="ADK824"/>
      <c r="ADL824"/>
      <c r="ADM824"/>
      <c r="ADN824"/>
      <c r="ADO824"/>
      <c r="ADP824"/>
      <c r="ADQ824"/>
      <c r="ADR824"/>
      <c r="ADS824"/>
      <c r="ADT824"/>
      <c r="ADU824"/>
      <c r="ADV824"/>
      <c r="ADW824"/>
      <c r="ADX824"/>
      <c r="ADY824"/>
      <c r="ADZ824"/>
      <c r="AEA824"/>
      <c r="AEB824"/>
      <c r="AEC824"/>
      <c r="AED824"/>
      <c r="AEE824"/>
      <c r="AEF824"/>
      <c r="AEG824"/>
      <c r="AEH824"/>
      <c r="AEI824"/>
      <c r="AEJ824"/>
      <c r="AEK824"/>
      <c r="AEL824"/>
      <c r="AEM824"/>
      <c r="AEN824"/>
      <c r="AEO824"/>
      <c r="AEP824"/>
      <c r="AEQ824"/>
      <c r="AER824"/>
      <c r="AES824"/>
      <c r="AET824"/>
      <c r="AEU824"/>
      <c r="AEV824"/>
      <c r="AEW824"/>
      <c r="AEX824"/>
      <c r="AEY824"/>
      <c r="AEZ824"/>
      <c r="AFA824"/>
      <c r="AFB824"/>
      <c r="AFC824"/>
      <c r="AFD824"/>
      <c r="AFE824"/>
      <c r="AFF824"/>
      <c r="AFG824"/>
      <c r="AFH824"/>
      <c r="AFI824"/>
      <c r="AFJ824"/>
      <c r="AFK824"/>
      <c r="AFL824"/>
      <c r="AFM824"/>
      <c r="AFN824"/>
      <c r="AFO824"/>
      <c r="AFP824"/>
      <c r="AFQ824"/>
      <c r="AFR824"/>
      <c r="AFS824"/>
      <c r="AFT824"/>
      <c r="AFU824"/>
      <c r="AFV824"/>
      <c r="AFW824"/>
      <c r="AFX824"/>
      <c r="AFY824"/>
      <c r="AFZ824"/>
      <c r="AGA824"/>
      <c r="AGB824"/>
      <c r="AGC824"/>
      <c r="AGD824"/>
      <c r="AGE824"/>
      <c r="AGF824"/>
      <c r="AGG824"/>
      <c r="AGH824"/>
      <c r="AGI824"/>
      <c r="AGJ824"/>
      <c r="AGK824"/>
      <c r="AGL824"/>
      <c r="AGM824"/>
      <c r="AGN824"/>
      <c r="AGO824"/>
      <c r="AGP824"/>
      <c r="AGQ824"/>
      <c r="AGR824"/>
      <c r="AGS824"/>
      <c r="AGT824"/>
      <c r="AGU824"/>
      <c r="AGV824"/>
      <c r="AGW824"/>
      <c r="AGX824"/>
      <c r="AGY824"/>
      <c r="AGZ824"/>
      <c r="AHA824"/>
      <c r="AHB824"/>
      <c r="AHC824"/>
      <c r="AHD824"/>
      <c r="AHE824"/>
      <c r="AHF824"/>
      <c r="AHG824"/>
      <c r="AHH824"/>
      <c r="AHI824"/>
      <c r="AHJ824"/>
      <c r="AHK824"/>
      <c r="AHL824"/>
      <c r="AHM824"/>
      <c r="AHN824"/>
      <c r="AHO824"/>
      <c r="AHP824"/>
      <c r="AHQ824"/>
      <c r="AHR824"/>
      <c r="AHS824"/>
      <c r="AHT824"/>
      <c r="AHU824"/>
      <c r="AHV824"/>
      <c r="AHW824"/>
      <c r="AHX824"/>
      <c r="AHY824"/>
      <c r="AHZ824"/>
      <c r="AIA824"/>
      <c r="AIB824"/>
      <c r="AIC824"/>
      <c r="AID824"/>
      <c r="AIE824"/>
      <c r="AIF824"/>
      <c r="AIG824"/>
      <c r="AIH824"/>
      <c r="AII824"/>
      <c r="AIJ824"/>
      <c r="AIK824"/>
      <c r="AIL824"/>
      <c r="AIM824"/>
      <c r="AIN824"/>
      <c r="AIO824"/>
      <c r="AIP824"/>
      <c r="AIQ824"/>
      <c r="AIR824"/>
      <c r="AIS824"/>
      <c r="AIT824"/>
      <c r="AIU824"/>
      <c r="AIV824"/>
      <c r="AIW824"/>
      <c r="AIX824"/>
      <c r="AIY824"/>
      <c r="AIZ824"/>
      <c r="AJA824"/>
      <c r="AJB824"/>
      <c r="AJC824"/>
      <c r="AJD824"/>
      <c r="AJE824"/>
      <c r="AJF824"/>
      <c r="AJG824"/>
      <c r="AJH824"/>
      <c r="AJI824"/>
      <c r="AJJ824"/>
      <c r="AJK824"/>
      <c r="AJL824"/>
      <c r="AJM824"/>
      <c r="AJN824"/>
      <c r="AJO824"/>
      <c r="AJP824"/>
      <c r="AJQ824"/>
      <c r="AJR824"/>
      <c r="AJS824"/>
      <c r="AJT824"/>
      <c r="AJU824"/>
      <c r="AJV824"/>
      <c r="AJW824"/>
      <c r="AJX824"/>
      <c r="AJY824"/>
      <c r="AJZ824"/>
      <c r="AKA824"/>
      <c r="AKB824"/>
      <c r="AKC824"/>
      <c r="AKD824"/>
      <c r="AKE824"/>
      <c r="AKF824"/>
      <c r="AKG824"/>
      <c r="AKH824"/>
      <c r="AKI824"/>
      <c r="AKJ824"/>
      <c r="AKK824"/>
      <c r="AKL824"/>
      <c r="AKM824"/>
      <c r="AKN824"/>
      <c r="AKO824"/>
      <c r="AKP824"/>
      <c r="AKQ824"/>
      <c r="AKR824"/>
      <c r="AKS824"/>
      <c r="AKT824"/>
      <c r="AKU824"/>
      <c r="AKV824"/>
      <c r="AKW824"/>
      <c r="AKX824"/>
      <c r="AKY824"/>
      <c r="AKZ824"/>
      <c r="ALA824"/>
      <c r="ALB824"/>
      <c r="ALC824"/>
      <c r="ALD824"/>
      <c r="ALE824"/>
      <c r="ALF824"/>
      <c r="ALG824"/>
      <c r="ALH824"/>
      <c r="ALI824"/>
      <c r="ALJ824"/>
      <c r="ALK824"/>
      <c r="ALL824"/>
      <c r="ALM824"/>
      <c r="ALN824"/>
      <c r="ALO824"/>
      <c r="ALP824"/>
      <c r="ALQ824"/>
      <c r="ALR824"/>
      <c r="ALS824"/>
      <c r="ALT824"/>
      <c r="ALU824"/>
      <c r="ALV824"/>
      <c r="ALW824"/>
      <c r="ALX824"/>
      <c r="ALY824"/>
      <c r="ALZ824"/>
      <c r="AMA824"/>
      <c r="AMB824"/>
      <c r="AMC824"/>
      <c r="AMD824"/>
      <c r="AME824"/>
      <c r="AMF824"/>
      <c r="AMG824"/>
      <c r="AMH824"/>
      <c r="AMI824"/>
      <c r="AMJ824"/>
    </row>
    <row r="825" spans="1:1024" ht="20" customHeight="1" x14ac:dyDescent="0.2">
      <c r="A825"/>
      <c r="B825"/>
      <c r="C825"/>
      <c r="D825"/>
      <c r="E825" s="2"/>
      <c r="F825" s="2"/>
      <c r="G825" s="271"/>
      <c r="H825" s="240"/>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c r="IW825"/>
      <c r="IX825"/>
      <c r="IY825"/>
      <c r="IZ825"/>
      <c r="JA825"/>
      <c r="JB825"/>
      <c r="JC825"/>
      <c r="JD825"/>
      <c r="JE825"/>
      <c r="JF825"/>
      <c r="JG825"/>
      <c r="JH825"/>
      <c r="JI825"/>
      <c r="JJ825"/>
      <c r="JK825"/>
      <c r="JL825"/>
      <c r="JM825"/>
      <c r="JN825"/>
      <c r="JO825"/>
      <c r="JP825"/>
      <c r="JQ825"/>
      <c r="JR825"/>
      <c r="JS825"/>
      <c r="JT825"/>
      <c r="JU825"/>
      <c r="JV825"/>
      <c r="JW825"/>
      <c r="JX825"/>
      <c r="JY825"/>
      <c r="JZ825"/>
      <c r="KA825"/>
      <c r="KB825"/>
      <c r="KC825"/>
      <c r="KD825"/>
      <c r="KE825"/>
      <c r="KF825"/>
      <c r="KG825"/>
      <c r="KH825"/>
      <c r="KI825"/>
      <c r="KJ825"/>
      <c r="KK825"/>
      <c r="KL825"/>
      <c r="KM825"/>
      <c r="KN825"/>
      <c r="KO825"/>
      <c r="KP825"/>
      <c r="KQ825"/>
      <c r="KR825"/>
      <c r="KS825"/>
      <c r="KT825"/>
      <c r="KU825"/>
      <c r="KV825"/>
      <c r="KW825"/>
      <c r="KX825"/>
      <c r="KY825"/>
      <c r="KZ825"/>
      <c r="LA825"/>
      <c r="LB825"/>
      <c r="LC825"/>
      <c r="LD825"/>
      <c r="LE825"/>
      <c r="LF825"/>
      <c r="LG825"/>
      <c r="LH825"/>
      <c r="LI825"/>
      <c r="LJ825"/>
      <c r="LK825"/>
      <c r="LL825"/>
      <c r="LM825"/>
      <c r="LN825"/>
      <c r="LO825"/>
      <c r="LP825"/>
      <c r="LQ825"/>
      <c r="LR825"/>
      <c r="LS825"/>
      <c r="LT825"/>
      <c r="LU825"/>
      <c r="LV825"/>
      <c r="LW825"/>
      <c r="LX825"/>
      <c r="LY825"/>
      <c r="LZ825"/>
      <c r="MA825"/>
      <c r="MB825"/>
      <c r="MC825"/>
      <c r="MD825"/>
      <c r="ME825"/>
      <c r="MF825"/>
      <c r="MG825"/>
      <c r="MH825"/>
      <c r="MI825"/>
      <c r="MJ825"/>
      <c r="MK825"/>
      <c r="ML825"/>
      <c r="MM825"/>
      <c r="MN825"/>
      <c r="MO825"/>
      <c r="MP825"/>
      <c r="MQ825"/>
      <c r="MR825"/>
      <c r="MS825"/>
      <c r="MT825"/>
      <c r="MU825"/>
      <c r="MV825"/>
      <c r="MW825"/>
      <c r="MX825"/>
      <c r="MY825"/>
      <c r="MZ825"/>
      <c r="NA825"/>
      <c r="NB825"/>
      <c r="NC825"/>
      <c r="ND825"/>
      <c r="NE825"/>
      <c r="NF825"/>
      <c r="NG825"/>
      <c r="NH825"/>
      <c r="NI825"/>
      <c r="NJ825"/>
      <c r="NK825"/>
      <c r="NL825"/>
      <c r="NM825"/>
      <c r="NN825"/>
      <c r="NO825"/>
      <c r="NP825"/>
      <c r="NQ825"/>
      <c r="NR825"/>
      <c r="NS825"/>
      <c r="NT825"/>
      <c r="NU825"/>
      <c r="NV825"/>
      <c r="NW825"/>
      <c r="NX825"/>
      <c r="NY825"/>
      <c r="NZ825"/>
      <c r="OA825"/>
      <c r="OB825"/>
      <c r="OC825"/>
      <c r="OD825"/>
      <c r="OE825"/>
      <c r="OF825"/>
      <c r="OG825"/>
      <c r="OH825"/>
      <c r="OI825"/>
      <c r="OJ825"/>
      <c r="OK825"/>
      <c r="OL825"/>
      <c r="OM825"/>
      <c r="ON825"/>
      <c r="OO825"/>
      <c r="OP825"/>
      <c r="OQ825"/>
      <c r="OR825"/>
      <c r="OS825"/>
      <c r="OT825"/>
      <c r="OU825"/>
      <c r="OV825"/>
      <c r="OW825"/>
      <c r="OX825"/>
      <c r="OY825"/>
      <c r="OZ825"/>
      <c r="PA825"/>
      <c r="PB825"/>
      <c r="PC825"/>
      <c r="PD825"/>
      <c r="PE825"/>
      <c r="PF825"/>
      <c r="PG825"/>
      <c r="PH825"/>
      <c r="PI825"/>
      <c r="PJ825"/>
      <c r="PK825"/>
      <c r="PL825"/>
      <c r="PM825"/>
      <c r="PN825"/>
      <c r="PO825"/>
      <c r="PP825"/>
      <c r="PQ825"/>
      <c r="PR825"/>
      <c r="PS825"/>
      <c r="PT825"/>
      <c r="PU825"/>
      <c r="PV825"/>
      <c r="PW825"/>
      <c r="PX825"/>
      <c r="PY825"/>
      <c r="PZ825"/>
      <c r="QA825"/>
      <c r="QB825"/>
      <c r="QC825"/>
      <c r="QD825"/>
      <c r="QE825"/>
      <c r="QF825"/>
      <c r="QG825"/>
      <c r="QH825"/>
      <c r="QI825"/>
      <c r="QJ825"/>
      <c r="QK825"/>
      <c r="QL825"/>
      <c r="QM825"/>
      <c r="QN825"/>
      <c r="QO825"/>
      <c r="QP825"/>
      <c r="QQ825"/>
      <c r="QR825"/>
      <c r="QS825"/>
      <c r="QT825"/>
      <c r="QU825"/>
      <c r="QV825"/>
      <c r="QW825"/>
      <c r="QX825"/>
      <c r="QY825"/>
      <c r="QZ825"/>
      <c r="RA825"/>
      <c r="RB825"/>
      <c r="RC825"/>
      <c r="RD825"/>
      <c r="RE825"/>
      <c r="RF825"/>
      <c r="RG825"/>
      <c r="RH825"/>
      <c r="RI825"/>
      <c r="RJ825"/>
      <c r="RK825"/>
      <c r="RL825"/>
      <c r="RM825"/>
      <c r="RN825"/>
      <c r="RO825"/>
      <c r="RP825"/>
      <c r="RQ825"/>
      <c r="RR825"/>
      <c r="RS825"/>
      <c r="RT825"/>
      <c r="RU825"/>
      <c r="RV825"/>
      <c r="RW825"/>
      <c r="RX825"/>
      <c r="RY825"/>
      <c r="RZ825"/>
      <c r="SA825"/>
      <c r="SB825"/>
      <c r="SC825"/>
      <c r="SD825"/>
      <c r="SE825"/>
      <c r="SF825"/>
      <c r="SG825"/>
      <c r="SH825"/>
      <c r="SI825"/>
      <c r="SJ825"/>
      <c r="SK825"/>
      <c r="SL825"/>
      <c r="SM825"/>
      <c r="SN825"/>
      <c r="SO825"/>
      <c r="SP825"/>
      <c r="SQ825"/>
      <c r="SR825"/>
      <c r="SS825"/>
      <c r="ST825"/>
      <c r="SU825"/>
      <c r="SV825"/>
      <c r="SW825"/>
      <c r="SX825"/>
      <c r="SY825"/>
      <c r="SZ825"/>
      <c r="TA825"/>
      <c r="TB825"/>
      <c r="TC825"/>
      <c r="TD825"/>
      <c r="TE825"/>
      <c r="TF825"/>
      <c r="TG825"/>
      <c r="TH825"/>
      <c r="TI825"/>
      <c r="TJ825"/>
      <c r="TK825"/>
      <c r="TL825"/>
      <c r="TM825"/>
      <c r="TN825"/>
      <c r="TO825"/>
      <c r="TP825"/>
      <c r="TQ825"/>
      <c r="TR825"/>
      <c r="TS825"/>
      <c r="TT825"/>
      <c r="TU825"/>
      <c r="TV825"/>
      <c r="TW825"/>
      <c r="TX825"/>
      <c r="TY825"/>
      <c r="TZ825"/>
      <c r="UA825"/>
      <c r="UB825"/>
      <c r="UC825"/>
      <c r="UD825"/>
      <c r="UE825"/>
      <c r="UF825"/>
      <c r="UG825"/>
      <c r="UH825"/>
      <c r="UI825"/>
      <c r="UJ825"/>
      <c r="UK825"/>
      <c r="UL825"/>
      <c r="UM825"/>
      <c r="UN825"/>
      <c r="UO825"/>
      <c r="UP825"/>
      <c r="UQ825"/>
      <c r="UR825"/>
      <c r="US825"/>
      <c r="UT825"/>
      <c r="UU825"/>
      <c r="UV825"/>
      <c r="UW825"/>
      <c r="UX825"/>
      <c r="UY825"/>
      <c r="UZ825"/>
      <c r="VA825"/>
      <c r="VB825"/>
      <c r="VC825"/>
      <c r="VD825"/>
      <c r="VE825"/>
      <c r="VF825"/>
      <c r="VG825"/>
      <c r="VH825"/>
      <c r="VI825"/>
      <c r="VJ825"/>
      <c r="VK825"/>
      <c r="VL825"/>
      <c r="VM825"/>
      <c r="VN825"/>
      <c r="VO825"/>
      <c r="VP825"/>
      <c r="VQ825"/>
      <c r="VR825"/>
      <c r="VS825"/>
      <c r="VT825"/>
      <c r="VU825"/>
      <c r="VV825"/>
      <c r="VW825"/>
      <c r="VX825"/>
      <c r="VY825"/>
      <c r="VZ825"/>
      <c r="WA825"/>
      <c r="WB825"/>
      <c r="WC825"/>
      <c r="WD825"/>
      <c r="WE825"/>
      <c r="WF825"/>
      <c r="WG825"/>
      <c r="WH825"/>
      <c r="WI825"/>
      <c r="WJ825"/>
      <c r="WK825"/>
      <c r="WL825"/>
      <c r="WM825"/>
      <c r="WN825"/>
      <c r="WO825"/>
      <c r="WP825"/>
      <c r="WQ825"/>
      <c r="WR825"/>
      <c r="WS825"/>
      <c r="WT825"/>
      <c r="WU825"/>
      <c r="WV825"/>
      <c r="WW825"/>
      <c r="WX825"/>
      <c r="WY825"/>
      <c r="WZ825"/>
      <c r="XA825"/>
      <c r="XB825"/>
      <c r="XC825"/>
      <c r="XD825"/>
      <c r="XE825"/>
      <c r="XF825"/>
      <c r="XG825"/>
      <c r="XH825"/>
      <c r="XI825"/>
      <c r="XJ825"/>
      <c r="XK825"/>
      <c r="XL825"/>
      <c r="XM825"/>
      <c r="XN825"/>
      <c r="XO825"/>
      <c r="XP825"/>
      <c r="XQ825"/>
      <c r="XR825"/>
      <c r="XS825"/>
      <c r="XT825"/>
      <c r="XU825"/>
      <c r="XV825"/>
      <c r="XW825"/>
      <c r="XX825"/>
      <c r="XY825"/>
      <c r="XZ825"/>
      <c r="YA825"/>
      <c r="YB825"/>
      <c r="YC825"/>
      <c r="YD825"/>
      <c r="YE825"/>
      <c r="YF825"/>
      <c r="YG825"/>
      <c r="YH825"/>
      <c r="YI825"/>
      <c r="YJ825"/>
      <c r="YK825"/>
      <c r="YL825"/>
      <c r="YM825"/>
      <c r="YN825"/>
      <c r="YO825"/>
      <c r="YP825"/>
      <c r="YQ825"/>
      <c r="YR825"/>
      <c r="YS825"/>
      <c r="YT825"/>
      <c r="YU825"/>
      <c r="YV825"/>
      <c r="YW825"/>
      <c r="YX825"/>
      <c r="YY825"/>
      <c r="YZ825"/>
      <c r="ZA825"/>
      <c r="ZB825"/>
      <c r="ZC825"/>
      <c r="ZD825"/>
      <c r="ZE825"/>
      <c r="ZF825"/>
      <c r="ZG825"/>
      <c r="ZH825"/>
      <c r="ZI825"/>
      <c r="ZJ825"/>
      <c r="ZK825"/>
      <c r="ZL825"/>
      <c r="ZM825"/>
      <c r="ZN825"/>
      <c r="ZO825"/>
      <c r="ZP825"/>
      <c r="ZQ825"/>
      <c r="ZR825"/>
      <c r="ZS825"/>
      <c r="ZT825"/>
      <c r="ZU825"/>
      <c r="ZV825"/>
      <c r="ZW825"/>
      <c r="ZX825"/>
      <c r="ZY825"/>
      <c r="ZZ825"/>
      <c r="AAA825"/>
      <c r="AAB825"/>
      <c r="AAC825"/>
      <c r="AAD825"/>
      <c r="AAE825"/>
      <c r="AAF825"/>
      <c r="AAG825"/>
      <c r="AAH825"/>
      <c r="AAI825"/>
      <c r="AAJ825"/>
      <c r="AAK825"/>
      <c r="AAL825"/>
      <c r="AAM825"/>
      <c r="AAN825"/>
      <c r="AAO825"/>
      <c r="AAP825"/>
      <c r="AAQ825"/>
      <c r="AAR825"/>
      <c r="AAS825"/>
      <c r="AAT825"/>
      <c r="AAU825"/>
      <c r="AAV825"/>
      <c r="AAW825"/>
      <c r="AAX825"/>
      <c r="AAY825"/>
      <c r="AAZ825"/>
      <c r="ABA825"/>
      <c r="ABB825"/>
      <c r="ABC825"/>
      <c r="ABD825"/>
      <c r="ABE825"/>
      <c r="ABF825"/>
      <c r="ABG825"/>
      <c r="ABH825"/>
      <c r="ABI825"/>
      <c r="ABJ825"/>
      <c r="ABK825"/>
      <c r="ABL825"/>
      <c r="ABM825"/>
      <c r="ABN825"/>
      <c r="ABO825"/>
      <c r="ABP825"/>
      <c r="ABQ825"/>
      <c r="ABR825"/>
      <c r="ABS825"/>
      <c r="ABT825"/>
      <c r="ABU825"/>
      <c r="ABV825"/>
      <c r="ABW825"/>
      <c r="ABX825"/>
      <c r="ABY825"/>
      <c r="ABZ825"/>
      <c r="ACA825"/>
      <c r="ACB825"/>
      <c r="ACC825"/>
      <c r="ACD825"/>
      <c r="ACE825"/>
      <c r="ACF825"/>
      <c r="ACG825"/>
      <c r="ACH825"/>
      <c r="ACI825"/>
      <c r="ACJ825"/>
      <c r="ACK825"/>
      <c r="ACL825"/>
      <c r="ACM825"/>
      <c r="ACN825"/>
      <c r="ACO825"/>
      <c r="ACP825"/>
      <c r="ACQ825"/>
      <c r="ACR825"/>
      <c r="ACS825"/>
      <c r="ACT825"/>
      <c r="ACU825"/>
      <c r="ACV825"/>
      <c r="ACW825"/>
      <c r="ACX825"/>
      <c r="ACY825"/>
      <c r="ACZ825"/>
      <c r="ADA825"/>
      <c r="ADB825"/>
      <c r="ADC825"/>
      <c r="ADD825"/>
      <c r="ADE825"/>
      <c r="ADF825"/>
      <c r="ADG825"/>
      <c r="ADH825"/>
      <c r="ADI825"/>
      <c r="ADJ825"/>
      <c r="ADK825"/>
      <c r="ADL825"/>
      <c r="ADM825"/>
      <c r="ADN825"/>
      <c r="ADO825"/>
      <c r="ADP825"/>
      <c r="ADQ825"/>
      <c r="ADR825"/>
      <c r="ADS825"/>
      <c r="ADT825"/>
      <c r="ADU825"/>
      <c r="ADV825"/>
      <c r="ADW825"/>
      <c r="ADX825"/>
      <c r="ADY825"/>
      <c r="ADZ825"/>
      <c r="AEA825"/>
      <c r="AEB825"/>
      <c r="AEC825"/>
      <c r="AED825"/>
      <c r="AEE825"/>
      <c r="AEF825"/>
      <c r="AEG825"/>
      <c r="AEH825"/>
      <c r="AEI825"/>
      <c r="AEJ825"/>
      <c r="AEK825"/>
      <c r="AEL825"/>
      <c r="AEM825"/>
      <c r="AEN825"/>
      <c r="AEO825"/>
      <c r="AEP825"/>
      <c r="AEQ825"/>
      <c r="AER825"/>
      <c r="AES825"/>
      <c r="AET825"/>
      <c r="AEU825"/>
      <c r="AEV825"/>
      <c r="AEW825"/>
      <c r="AEX825"/>
      <c r="AEY825"/>
      <c r="AEZ825"/>
      <c r="AFA825"/>
      <c r="AFB825"/>
      <c r="AFC825"/>
      <c r="AFD825"/>
      <c r="AFE825"/>
      <c r="AFF825"/>
      <c r="AFG825"/>
      <c r="AFH825"/>
      <c r="AFI825"/>
      <c r="AFJ825"/>
      <c r="AFK825"/>
      <c r="AFL825"/>
      <c r="AFM825"/>
      <c r="AFN825"/>
      <c r="AFO825"/>
      <c r="AFP825"/>
      <c r="AFQ825"/>
      <c r="AFR825"/>
      <c r="AFS825"/>
      <c r="AFT825"/>
      <c r="AFU825"/>
      <c r="AFV825"/>
      <c r="AFW825"/>
      <c r="AFX825"/>
      <c r="AFY825"/>
      <c r="AFZ825"/>
      <c r="AGA825"/>
      <c r="AGB825"/>
      <c r="AGC825"/>
      <c r="AGD825"/>
      <c r="AGE825"/>
      <c r="AGF825"/>
      <c r="AGG825"/>
      <c r="AGH825"/>
      <c r="AGI825"/>
      <c r="AGJ825"/>
      <c r="AGK825"/>
      <c r="AGL825"/>
      <c r="AGM825"/>
      <c r="AGN825"/>
      <c r="AGO825"/>
      <c r="AGP825"/>
      <c r="AGQ825"/>
      <c r="AGR825"/>
      <c r="AGS825"/>
      <c r="AGT825"/>
      <c r="AGU825"/>
      <c r="AGV825"/>
      <c r="AGW825"/>
      <c r="AGX825"/>
      <c r="AGY825"/>
      <c r="AGZ825"/>
      <c r="AHA825"/>
      <c r="AHB825"/>
      <c r="AHC825"/>
      <c r="AHD825"/>
      <c r="AHE825"/>
      <c r="AHF825"/>
      <c r="AHG825"/>
      <c r="AHH825"/>
      <c r="AHI825"/>
      <c r="AHJ825"/>
      <c r="AHK825"/>
      <c r="AHL825"/>
      <c r="AHM825"/>
      <c r="AHN825"/>
      <c r="AHO825"/>
      <c r="AHP825"/>
      <c r="AHQ825"/>
      <c r="AHR825"/>
      <c r="AHS825"/>
      <c r="AHT825"/>
      <c r="AHU825"/>
      <c r="AHV825"/>
      <c r="AHW825"/>
      <c r="AHX825"/>
      <c r="AHY825"/>
      <c r="AHZ825"/>
      <c r="AIA825"/>
      <c r="AIB825"/>
      <c r="AIC825"/>
      <c r="AID825"/>
      <c r="AIE825"/>
      <c r="AIF825"/>
      <c r="AIG825"/>
      <c r="AIH825"/>
      <c r="AII825"/>
      <c r="AIJ825"/>
      <c r="AIK825"/>
      <c r="AIL825"/>
      <c r="AIM825"/>
      <c r="AIN825"/>
      <c r="AIO825"/>
      <c r="AIP825"/>
      <c r="AIQ825"/>
      <c r="AIR825"/>
      <c r="AIS825"/>
      <c r="AIT825"/>
      <c r="AIU825"/>
      <c r="AIV825"/>
      <c r="AIW825"/>
      <c r="AIX825"/>
      <c r="AIY825"/>
      <c r="AIZ825"/>
      <c r="AJA825"/>
      <c r="AJB825"/>
      <c r="AJC825"/>
      <c r="AJD825"/>
      <c r="AJE825"/>
      <c r="AJF825"/>
      <c r="AJG825"/>
      <c r="AJH825"/>
      <c r="AJI825"/>
      <c r="AJJ825"/>
      <c r="AJK825"/>
      <c r="AJL825"/>
      <c r="AJM825"/>
      <c r="AJN825"/>
      <c r="AJO825"/>
      <c r="AJP825"/>
      <c r="AJQ825"/>
      <c r="AJR825"/>
      <c r="AJS825"/>
      <c r="AJT825"/>
      <c r="AJU825"/>
      <c r="AJV825"/>
      <c r="AJW825"/>
      <c r="AJX825"/>
      <c r="AJY825"/>
      <c r="AJZ825"/>
      <c r="AKA825"/>
      <c r="AKB825"/>
      <c r="AKC825"/>
      <c r="AKD825"/>
      <c r="AKE825"/>
      <c r="AKF825"/>
      <c r="AKG825"/>
      <c r="AKH825"/>
      <c r="AKI825"/>
      <c r="AKJ825"/>
      <c r="AKK825"/>
      <c r="AKL825"/>
      <c r="AKM825"/>
      <c r="AKN825"/>
      <c r="AKO825"/>
      <c r="AKP825"/>
      <c r="AKQ825"/>
      <c r="AKR825"/>
      <c r="AKS825"/>
      <c r="AKT825"/>
      <c r="AKU825"/>
      <c r="AKV825"/>
      <c r="AKW825"/>
      <c r="AKX825"/>
      <c r="AKY825"/>
      <c r="AKZ825"/>
      <c r="ALA825"/>
      <c r="ALB825"/>
      <c r="ALC825"/>
      <c r="ALD825"/>
      <c r="ALE825"/>
      <c r="ALF825"/>
      <c r="ALG825"/>
      <c r="ALH825"/>
      <c r="ALI825"/>
      <c r="ALJ825"/>
      <c r="ALK825"/>
      <c r="ALL825"/>
      <c r="ALM825"/>
      <c r="ALN825"/>
      <c r="ALO825"/>
      <c r="ALP825"/>
      <c r="ALQ825"/>
      <c r="ALR825"/>
      <c r="ALS825"/>
      <c r="ALT825"/>
      <c r="ALU825"/>
      <c r="ALV825"/>
      <c r="ALW825"/>
      <c r="ALX825"/>
      <c r="ALY825"/>
      <c r="ALZ825"/>
      <c r="AMA825"/>
      <c r="AMB825"/>
      <c r="AMC825"/>
      <c r="AMD825"/>
      <c r="AME825"/>
      <c r="AMF825"/>
      <c r="AMG825"/>
      <c r="AMH825"/>
      <c r="AMI825"/>
      <c r="AMJ825"/>
    </row>
    <row r="826" spans="1:1024" ht="20" customHeight="1" x14ac:dyDescent="0.2">
      <c r="A826"/>
      <c r="B826"/>
      <c r="C826"/>
      <c r="D826"/>
      <c r="E826" s="2"/>
      <c r="F826" s="2"/>
      <c r="G826" s="271"/>
      <c r="H826" s="240"/>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c r="IW826"/>
      <c r="IX826"/>
      <c r="IY826"/>
      <c r="IZ826"/>
      <c r="JA826"/>
      <c r="JB826"/>
      <c r="JC826"/>
      <c r="JD826"/>
      <c r="JE826"/>
      <c r="JF826"/>
      <c r="JG826"/>
      <c r="JH826"/>
      <c r="JI826"/>
      <c r="JJ826"/>
      <c r="JK826"/>
      <c r="JL826"/>
      <c r="JM826"/>
      <c r="JN826"/>
      <c r="JO826"/>
      <c r="JP826"/>
      <c r="JQ826"/>
      <c r="JR826"/>
      <c r="JS826"/>
      <c r="JT826"/>
      <c r="JU826"/>
      <c r="JV826"/>
      <c r="JW826"/>
      <c r="JX826"/>
      <c r="JY826"/>
      <c r="JZ826"/>
      <c r="KA826"/>
      <c r="KB826"/>
      <c r="KC826"/>
      <c r="KD826"/>
      <c r="KE826"/>
      <c r="KF826"/>
      <c r="KG826"/>
      <c r="KH826"/>
      <c r="KI826"/>
      <c r="KJ826"/>
      <c r="KK826"/>
      <c r="KL826"/>
      <c r="KM826"/>
      <c r="KN826"/>
      <c r="KO826"/>
      <c r="KP826"/>
      <c r="KQ826"/>
      <c r="KR826"/>
      <c r="KS826"/>
      <c r="KT826"/>
      <c r="KU826"/>
      <c r="KV826"/>
      <c r="KW826"/>
      <c r="KX826"/>
      <c r="KY826"/>
      <c r="KZ826"/>
      <c r="LA826"/>
      <c r="LB826"/>
      <c r="LC826"/>
      <c r="LD826"/>
      <c r="LE826"/>
      <c r="LF826"/>
      <c r="LG826"/>
      <c r="LH826"/>
      <c r="LI826"/>
      <c r="LJ826"/>
      <c r="LK826"/>
      <c r="LL826"/>
      <c r="LM826"/>
      <c r="LN826"/>
      <c r="LO826"/>
      <c r="LP826"/>
      <c r="LQ826"/>
      <c r="LR826"/>
      <c r="LS826"/>
      <c r="LT826"/>
      <c r="LU826"/>
      <c r="LV826"/>
      <c r="LW826"/>
      <c r="LX826"/>
      <c r="LY826"/>
      <c r="LZ826"/>
      <c r="MA826"/>
      <c r="MB826"/>
      <c r="MC826"/>
      <c r="MD826"/>
      <c r="ME826"/>
      <c r="MF826"/>
      <c r="MG826"/>
      <c r="MH826"/>
      <c r="MI826"/>
      <c r="MJ826"/>
      <c r="MK826"/>
      <c r="ML826"/>
      <c r="MM826"/>
      <c r="MN826"/>
      <c r="MO826"/>
      <c r="MP826"/>
      <c r="MQ826"/>
      <c r="MR826"/>
      <c r="MS826"/>
      <c r="MT826"/>
      <c r="MU826"/>
      <c r="MV826"/>
      <c r="MW826"/>
      <c r="MX826"/>
      <c r="MY826"/>
      <c r="MZ826"/>
      <c r="NA826"/>
      <c r="NB826"/>
      <c r="NC826"/>
      <c r="ND826"/>
      <c r="NE826"/>
      <c r="NF826"/>
      <c r="NG826"/>
      <c r="NH826"/>
      <c r="NI826"/>
      <c r="NJ826"/>
      <c r="NK826"/>
      <c r="NL826"/>
      <c r="NM826"/>
      <c r="NN826"/>
      <c r="NO826"/>
      <c r="NP826"/>
      <c r="NQ826"/>
      <c r="NR826"/>
      <c r="NS826"/>
      <c r="NT826"/>
      <c r="NU826"/>
      <c r="NV826"/>
      <c r="NW826"/>
      <c r="NX826"/>
      <c r="NY826"/>
      <c r="NZ826"/>
      <c r="OA826"/>
      <c r="OB826"/>
      <c r="OC826"/>
      <c r="OD826"/>
      <c r="OE826"/>
      <c r="OF826"/>
      <c r="OG826"/>
      <c r="OH826"/>
      <c r="OI826"/>
      <c r="OJ826"/>
      <c r="OK826"/>
      <c r="OL826"/>
      <c r="OM826"/>
      <c r="ON826"/>
      <c r="OO826"/>
      <c r="OP826"/>
      <c r="OQ826"/>
      <c r="OR826"/>
      <c r="OS826"/>
      <c r="OT826"/>
      <c r="OU826"/>
      <c r="OV826"/>
      <c r="OW826"/>
      <c r="OX826"/>
      <c r="OY826"/>
      <c r="OZ826"/>
      <c r="PA826"/>
      <c r="PB826"/>
      <c r="PC826"/>
      <c r="PD826"/>
      <c r="PE826"/>
      <c r="PF826"/>
      <c r="PG826"/>
      <c r="PH826"/>
      <c r="PI826"/>
      <c r="PJ826"/>
      <c r="PK826"/>
      <c r="PL826"/>
      <c r="PM826"/>
      <c r="PN826"/>
      <c r="PO826"/>
      <c r="PP826"/>
      <c r="PQ826"/>
      <c r="PR826"/>
      <c r="PS826"/>
      <c r="PT826"/>
      <c r="PU826"/>
      <c r="PV826"/>
      <c r="PW826"/>
      <c r="PX826"/>
      <c r="PY826"/>
      <c r="PZ826"/>
      <c r="QA826"/>
      <c r="QB826"/>
      <c r="QC826"/>
      <c r="QD826"/>
      <c r="QE826"/>
      <c r="QF826"/>
      <c r="QG826"/>
      <c r="QH826"/>
      <c r="QI826"/>
      <c r="QJ826"/>
      <c r="QK826"/>
      <c r="QL826"/>
      <c r="QM826"/>
      <c r="QN826"/>
      <c r="QO826"/>
      <c r="QP826"/>
      <c r="QQ826"/>
      <c r="QR826"/>
      <c r="QS826"/>
      <c r="QT826"/>
      <c r="QU826"/>
      <c r="QV826"/>
      <c r="QW826"/>
      <c r="QX826"/>
      <c r="QY826"/>
      <c r="QZ826"/>
      <c r="RA826"/>
      <c r="RB826"/>
      <c r="RC826"/>
      <c r="RD826"/>
      <c r="RE826"/>
      <c r="RF826"/>
      <c r="RG826"/>
      <c r="RH826"/>
      <c r="RI826"/>
      <c r="RJ826"/>
      <c r="RK826"/>
      <c r="RL826"/>
      <c r="RM826"/>
      <c r="RN826"/>
      <c r="RO826"/>
      <c r="RP826"/>
      <c r="RQ826"/>
      <c r="RR826"/>
      <c r="RS826"/>
      <c r="RT826"/>
      <c r="RU826"/>
      <c r="RV826"/>
      <c r="RW826"/>
      <c r="RX826"/>
      <c r="RY826"/>
      <c r="RZ826"/>
      <c r="SA826"/>
      <c r="SB826"/>
      <c r="SC826"/>
      <c r="SD826"/>
      <c r="SE826"/>
      <c r="SF826"/>
      <c r="SG826"/>
      <c r="SH826"/>
      <c r="SI826"/>
      <c r="SJ826"/>
      <c r="SK826"/>
      <c r="SL826"/>
      <c r="SM826"/>
      <c r="SN826"/>
      <c r="SO826"/>
      <c r="SP826"/>
      <c r="SQ826"/>
      <c r="SR826"/>
      <c r="SS826"/>
      <c r="ST826"/>
      <c r="SU826"/>
      <c r="SV826"/>
      <c r="SW826"/>
      <c r="SX826"/>
      <c r="SY826"/>
      <c r="SZ826"/>
      <c r="TA826"/>
      <c r="TB826"/>
      <c r="TC826"/>
      <c r="TD826"/>
      <c r="TE826"/>
      <c r="TF826"/>
      <c r="TG826"/>
      <c r="TH826"/>
      <c r="TI826"/>
      <c r="TJ826"/>
      <c r="TK826"/>
      <c r="TL826"/>
      <c r="TM826"/>
      <c r="TN826"/>
      <c r="TO826"/>
      <c r="TP826"/>
      <c r="TQ826"/>
      <c r="TR826"/>
      <c r="TS826"/>
      <c r="TT826"/>
      <c r="TU826"/>
      <c r="TV826"/>
      <c r="TW826"/>
      <c r="TX826"/>
      <c r="TY826"/>
      <c r="TZ826"/>
      <c r="UA826"/>
      <c r="UB826"/>
      <c r="UC826"/>
      <c r="UD826"/>
      <c r="UE826"/>
      <c r="UF826"/>
      <c r="UG826"/>
      <c r="UH826"/>
      <c r="UI826"/>
      <c r="UJ826"/>
      <c r="UK826"/>
      <c r="UL826"/>
      <c r="UM826"/>
      <c r="UN826"/>
      <c r="UO826"/>
      <c r="UP826"/>
      <c r="UQ826"/>
      <c r="UR826"/>
      <c r="US826"/>
      <c r="UT826"/>
      <c r="UU826"/>
      <c r="UV826"/>
      <c r="UW826"/>
      <c r="UX826"/>
      <c r="UY826"/>
      <c r="UZ826"/>
      <c r="VA826"/>
      <c r="VB826"/>
      <c r="VC826"/>
      <c r="VD826"/>
      <c r="VE826"/>
      <c r="VF826"/>
      <c r="VG826"/>
      <c r="VH826"/>
      <c r="VI826"/>
      <c r="VJ826"/>
      <c r="VK826"/>
      <c r="VL826"/>
      <c r="VM826"/>
      <c r="VN826"/>
      <c r="VO826"/>
      <c r="VP826"/>
      <c r="VQ826"/>
      <c r="VR826"/>
      <c r="VS826"/>
      <c r="VT826"/>
      <c r="VU826"/>
      <c r="VV826"/>
      <c r="VW826"/>
      <c r="VX826"/>
      <c r="VY826"/>
      <c r="VZ826"/>
      <c r="WA826"/>
      <c r="WB826"/>
      <c r="WC826"/>
      <c r="WD826"/>
      <c r="WE826"/>
      <c r="WF826"/>
      <c r="WG826"/>
      <c r="WH826"/>
      <c r="WI826"/>
      <c r="WJ826"/>
      <c r="WK826"/>
      <c r="WL826"/>
      <c r="WM826"/>
      <c r="WN826"/>
      <c r="WO826"/>
      <c r="WP826"/>
      <c r="WQ826"/>
      <c r="WR826"/>
      <c r="WS826"/>
      <c r="WT826"/>
      <c r="WU826"/>
      <c r="WV826"/>
      <c r="WW826"/>
      <c r="WX826"/>
      <c r="WY826"/>
      <c r="WZ826"/>
      <c r="XA826"/>
      <c r="XB826"/>
      <c r="XC826"/>
      <c r="XD826"/>
      <c r="XE826"/>
      <c r="XF826"/>
      <c r="XG826"/>
      <c r="XH826"/>
      <c r="XI826"/>
      <c r="XJ826"/>
      <c r="XK826"/>
      <c r="XL826"/>
      <c r="XM826"/>
      <c r="XN826"/>
      <c r="XO826"/>
      <c r="XP826"/>
      <c r="XQ826"/>
      <c r="XR826"/>
      <c r="XS826"/>
      <c r="XT826"/>
      <c r="XU826"/>
      <c r="XV826"/>
      <c r="XW826"/>
      <c r="XX826"/>
      <c r="XY826"/>
      <c r="XZ826"/>
      <c r="YA826"/>
      <c r="YB826"/>
      <c r="YC826"/>
      <c r="YD826"/>
      <c r="YE826"/>
      <c r="YF826"/>
      <c r="YG826"/>
      <c r="YH826"/>
      <c r="YI826"/>
      <c r="YJ826"/>
      <c r="YK826"/>
      <c r="YL826"/>
      <c r="YM826"/>
      <c r="YN826"/>
      <c r="YO826"/>
      <c r="YP826"/>
      <c r="YQ826"/>
      <c r="YR826"/>
      <c r="YS826"/>
      <c r="YT826"/>
      <c r="YU826"/>
      <c r="YV826"/>
      <c r="YW826"/>
      <c r="YX826"/>
      <c r="YY826"/>
      <c r="YZ826"/>
      <c r="ZA826"/>
      <c r="ZB826"/>
      <c r="ZC826"/>
      <c r="ZD826"/>
      <c r="ZE826"/>
      <c r="ZF826"/>
      <c r="ZG826"/>
      <c r="ZH826"/>
      <c r="ZI826"/>
      <c r="ZJ826"/>
      <c r="ZK826"/>
      <c r="ZL826"/>
      <c r="ZM826"/>
      <c r="ZN826"/>
      <c r="ZO826"/>
      <c r="ZP826"/>
      <c r="ZQ826"/>
      <c r="ZR826"/>
      <c r="ZS826"/>
      <c r="ZT826"/>
      <c r="ZU826"/>
      <c r="ZV826"/>
      <c r="ZW826"/>
      <c r="ZX826"/>
      <c r="ZY826"/>
      <c r="ZZ826"/>
      <c r="AAA826"/>
      <c r="AAB826"/>
      <c r="AAC826"/>
      <c r="AAD826"/>
      <c r="AAE826"/>
      <c r="AAF826"/>
      <c r="AAG826"/>
      <c r="AAH826"/>
      <c r="AAI826"/>
      <c r="AAJ826"/>
      <c r="AAK826"/>
      <c r="AAL826"/>
      <c r="AAM826"/>
      <c r="AAN826"/>
      <c r="AAO826"/>
      <c r="AAP826"/>
      <c r="AAQ826"/>
      <c r="AAR826"/>
      <c r="AAS826"/>
      <c r="AAT826"/>
      <c r="AAU826"/>
      <c r="AAV826"/>
      <c r="AAW826"/>
      <c r="AAX826"/>
      <c r="AAY826"/>
      <c r="AAZ826"/>
      <c r="ABA826"/>
      <c r="ABB826"/>
      <c r="ABC826"/>
      <c r="ABD826"/>
      <c r="ABE826"/>
      <c r="ABF826"/>
      <c r="ABG826"/>
      <c r="ABH826"/>
      <c r="ABI826"/>
      <c r="ABJ826"/>
      <c r="ABK826"/>
      <c r="ABL826"/>
      <c r="ABM826"/>
      <c r="ABN826"/>
      <c r="ABO826"/>
      <c r="ABP826"/>
      <c r="ABQ826"/>
      <c r="ABR826"/>
      <c r="ABS826"/>
      <c r="ABT826"/>
      <c r="ABU826"/>
      <c r="ABV826"/>
      <c r="ABW826"/>
      <c r="ABX826"/>
      <c r="ABY826"/>
      <c r="ABZ826"/>
      <c r="ACA826"/>
      <c r="ACB826"/>
      <c r="ACC826"/>
      <c r="ACD826"/>
      <c r="ACE826"/>
      <c r="ACF826"/>
      <c r="ACG826"/>
      <c r="ACH826"/>
      <c r="ACI826"/>
      <c r="ACJ826"/>
      <c r="ACK826"/>
      <c r="ACL826"/>
      <c r="ACM826"/>
      <c r="ACN826"/>
      <c r="ACO826"/>
      <c r="ACP826"/>
      <c r="ACQ826"/>
      <c r="ACR826"/>
      <c r="ACS826"/>
      <c r="ACT826"/>
      <c r="ACU826"/>
      <c r="ACV826"/>
      <c r="ACW826"/>
      <c r="ACX826"/>
      <c r="ACY826"/>
      <c r="ACZ826"/>
      <c r="ADA826"/>
      <c r="ADB826"/>
      <c r="ADC826"/>
      <c r="ADD826"/>
      <c r="ADE826"/>
      <c r="ADF826"/>
      <c r="ADG826"/>
      <c r="ADH826"/>
      <c r="ADI826"/>
      <c r="ADJ826"/>
      <c r="ADK826"/>
      <c r="ADL826"/>
      <c r="ADM826"/>
      <c r="ADN826"/>
      <c r="ADO826"/>
      <c r="ADP826"/>
      <c r="ADQ826"/>
      <c r="ADR826"/>
      <c r="ADS826"/>
      <c r="ADT826"/>
      <c r="ADU826"/>
      <c r="ADV826"/>
      <c r="ADW826"/>
      <c r="ADX826"/>
      <c r="ADY826"/>
      <c r="ADZ826"/>
      <c r="AEA826"/>
      <c r="AEB826"/>
      <c r="AEC826"/>
      <c r="AED826"/>
      <c r="AEE826"/>
      <c r="AEF826"/>
      <c r="AEG826"/>
      <c r="AEH826"/>
      <c r="AEI826"/>
      <c r="AEJ826"/>
      <c r="AEK826"/>
      <c r="AEL826"/>
      <c r="AEM826"/>
      <c r="AEN826"/>
      <c r="AEO826"/>
      <c r="AEP826"/>
      <c r="AEQ826"/>
      <c r="AER826"/>
      <c r="AES826"/>
      <c r="AET826"/>
      <c r="AEU826"/>
      <c r="AEV826"/>
      <c r="AEW826"/>
      <c r="AEX826"/>
      <c r="AEY826"/>
      <c r="AEZ826"/>
      <c r="AFA826"/>
      <c r="AFB826"/>
      <c r="AFC826"/>
      <c r="AFD826"/>
      <c r="AFE826"/>
      <c r="AFF826"/>
      <c r="AFG826"/>
      <c r="AFH826"/>
      <c r="AFI826"/>
      <c r="AFJ826"/>
      <c r="AFK826"/>
      <c r="AFL826"/>
      <c r="AFM826"/>
      <c r="AFN826"/>
      <c r="AFO826"/>
      <c r="AFP826"/>
      <c r="AFQ826"/>
      <c r="AFR826"/>
      <c r="AFS826"/>
      <c r="AFT826"/>
      <c r="AFU826"/>
      <c r="AFV826"/>
      <c r="AFW826"/>
      <c r="AFX826"/>
      <c r="AFY826"/>
      <c r="AFZ826"/>
      <c r="AGA826"/>
      <c r="AGB826"/>
      <c r="AGC826"/>
      <c r="AGD826"/>
      <c r="AGE826"/>
      <c r="AGF826"/>
      <c r="AGG826"/>
      <c r="AGH826"/>
      <c r="AGI826"/>
      <c r="AGJ826"/>
      <c r="AGK826"/>
      <c r="AGL826"/>
      <c r="AGM826"/>
      <c r="AGN826"/>
      <c r="AGO826"/>
      <c r="AGP826"/>
      <c r="AGQ826"/>
      <c r="AGR826"/>
      <c r="AGS826"/>
      <c r="AGT826"/>
      <c r="AGU826"/>
      <c r="AGV826"/>
      <c r="AGW826"/>
      <c r="AGX826"/>
      <c r="AGY826"/>
      <c r="AGZ826"/>
      <c r="AHA826"/>
      <c r="AHB826"/>
      <c r="AHC826"/>
      <c r="AHD826"/>
      <c r="AHE826"/>
      <c r="AHF826"/>
      <c r="AHG826"/>
      <c r="AHH826"/>
      <c r="AHI826"/>
      <c r="AHJ826"/>
      <c r="AHK826"/>
      <c r="AHL826"/>
      <c r="AHM826"/>
      <c r="AHN826"/>
      <c r="AHO826"/>
      <c r="AHP826"/>
      <c r="AHQ826"/>
      <c r="AHR826"/>
      <c r="AHS826"/>
      <c r="AHT826"/>
      <c r="AHU826"/>
      <c r="AHV826"/>
      <c r="AHW826"/>
      <c r="AHX826"/>
      <c r="AHY826"/>
      <c r="AHZ826"/>
      <c r="AIA826"/>
      <c r="AIB826"/>
      <c r="AIC826"/>
      <c r="AID826"/>
      <c r="AIE826"/>
      <c r="AIF826"/>
      <c r="AIG826"/>
      <c r="AIH826"/>
      <c r="AII826"/>
      <c r="AIJ826"/>
      <c r="AIK826"/>
      <c r="AIL826"/>
      <c r="AIM826"/>
      <c r="AIN826"/>
      <c r="AIO826"/>
      <c r="AIP826"/>
      <c r="AIQ826"/>
      <c r="AIR826"/>
      <c r="AIS826"/>
      <c r="AIT826"/>
      <c r="AIU826"/>
      <c r="AIV826"/>
      <c r="AIW826"/>
      <c r="AIX826"/>
      <c r="AIY826"/>
      <c r="AIZ826"/>
      <c r="AJA826"/>
      <c r="AJB826"/>
      <c r="AJC826"/>
      <c r="AJD826"/>
      <c r="AJE826"/>
      <c r="AJF826"/>
      <c r="AJG826"/>
      <c r="AJH826"/>
      <c r="AJI826"/>
      <c r="AJJ826"/>
      <c r="AJK826"/>
      <c r="AJL826"/>
      <c r="AJM826"/>
      <c r="AJN826"/>
      <c r="AJO826"/>
      <c r="AJP826"/>
      <c r="AJQ826"/>
      <c r="AJR826"/>
      <c r="AJS826"/>
      <c r="AJT826"/>
      <c r="AJU826"/>
      <c r="AJV826"/>
      <c r="AJW826"/>
      <c r="AJX826"/>
      <c r="AJY826"/>
      <c r="AJZ826"/>
      <c r="AKA826"/>
      <c r="AKB826"/>
      <c r="AKC826"/>
      <c r="AKD826"/>
      <c r="AKE826"/>
      <c r="AKF826"/>
      <c r="AKG826"/>
      <c r="AKH826"/>
      <c r="AKI826"/>
      <c r="AKJ826"/>
      <c r="AKK826"/>
      <c r="AKL826"/>
      <c r="AKM826"/>
      <c r="AKN826"/>
      <c r="AKO826"/>
      <c r="AKP826"/>
      <c r="AKQ826"/>
      <c r="AKR826"/>
      <c r="AKS826"/>
      <c r="AKT826"/>
      <c r="AKU826"/>
      <c r="AKV826"/>
      <c r="AKW826"/>
      <c r="AKX826"/>
      <c r="AKY826"/>
      <c r="AKZ826"/>
      <c r="ALA826"/>
      <c r="ALB826"/>
      <c r="ALC826"/>
      <c r="ALD826"/>
      <c r="ALE826"/>
      <c r="ALF826"/>
      <c r="ALG826"/>
      <c r="ALH826"/>
      <c r="ALI826"/>
      <c r="ALJ826"/>
      <c r="ALK826"/>
      <c r="ALL826"/>
      <c r="ALM826"/>
      <c r="ALN826"/>
      <c r="ALO826"/>
      <c r="ALP826"/>
      <c r="ALQ826"/>
      <c r="ALR826"/>
      <c r="ALS826"/>
      <c r="ALT826"/>
      <c r="ALU826"/>
      <c r="ALV826"/>
      <c r="ALW826"/>
      <c r="ALX826"/>
      <c r="ALY826"/>
      <c r="ALZ826"/>
      <c r="AMA826"/>
      <c r="AMB826"/>
      <c r="AMC826"/>
      <c r="AMD826"/>
      <c r="AME826"/>
      <c r="AMF826"/>
      <c r="AMG826"/>
      <c r="AMH826"/>
      <c r="AMI826"/>
      <c r="AMJ826"/>
    </row>
    <row r="827" spans="1:1024" ht="20" customHeight="1" x14ac:dyDescent="0.2">
      <c r="A827"/>
      <c r="B827"/>
      <c r="C827"/>
      <c r="D827"/>
      <c r="E827" s="2"/>
      <c r="F827" s="2"/>
      <c r="G827" s="271"/>
      <c r="H827" s="240"/>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c r="IW827"/>
      <c r="IX827"/>
      <c r="IY827"/>
      <c r="IZ827"/>
      <c r="JA827"/>
      <c r="JB827"/>
      <c r="JC827"/>
      <c r="JD827"/>
      <c r="JE827"/>
      <c r="JF827"/>
      <c r="JG827"/>
      <c r="JH827"/>
      <c r="JI827"/>
      <c r="JJ827"/>
      <c r="JK827"/>
      <c r="JL827"/>
      <c r="JM827"/>
      <c r="JN827"/>
      <c r="JO827"/>
      <c r="JP827"/>
      <c r="JQ827"/>
      <c r="JR827"/>
      <c r="JS827"/>
      <c r="JT827"/>
      <c r="JU827"/>
      <c r="JV827"/>
      <c r="JW827"/>
      <c r="JX827"/>
      <c r="JY827"/>
      <c r="JZ827"/>
      <c r="KA827"/>
      <c r="KB827"/>
      <c r="KC827"/>
      <c r="KD827"/>
      <c r="KE827"/>
      <c r="KF827"/>
      <c r="KG827"/>
      <c r="KH827"/>
      <c r="KI827"/>
      <c r="KJ827"/>
      <c r="KK827"/>
      <c r="KL827"/>
      <c r="KM827"/>
      <c r="KN827"/>
      <c r="KO827"/>
      <c r="KP827"/>
      <c r="KQ827"/>
      <c r="KR827"/>
      <c r="KS827"/>
      <c r="KT827"/>
      <c r="KU827"/>
      <c r="KV827"/>
      <c r="KW827"/>
      <c r="KX827"/>
      <c r="KY827"/>
      <c r="KZ827"/>
      <c r="LA827"/>
      <c r="LB827"/>
      <c r="LC827"/>
      <c r="LD827"/>
      <c r="LE827"/>
      <c r="LF827"/>
      <c r="LG827"/>
      <c r="LH827"/>
      <c r="LI827"/>
      <c r="LJ827"/>
      <c r="LK827"/>
      <c r="LL827"/>
      <c r="LM827"/>
      <c r="LN827"/>
      <c r="LO827"/>
      <c r="LP827"/>
      <c r="LQ827"/>
      <c r="LR827"/>
      <c r="LS827"/>
      <c r="LT827"/>
      <c r="LU827"/>
      <c r="LV827"/>
      <c r="LW827"/>
      <c r="LX827"/>
      <c r="LY827"/>
      <c r="LZ827"/>
      <c r="MA827"/>
      <c r="MB827"/>
      <c r="MC827"/>
      <c r="MD827"/>
      <c r="ME827"/>
      <c r="MF827"/>
      <c r="MG827"/>
      <c r="MH827"/>
      <c r="MI827"/>
      <c r="MJ827"/>
      <c r="MK827"/>
      <c r="ML827"/>
      <c r="MM827"/>
      <c r="MN827"/>
      <c r="MO827"/>
      <c r="MP827"/>
      <c r="MQ827"/>
      <c r="MR827"/>
      <c r="MS827"/>
      <c r="MT827"/>
      <c r="MU827"/>
      <c r="MV827"/>
      <c r="MW827"/>
      <c r="MX827"/>
      <c r="MY827"/>
      <c r="MZ827"/>
      <c r="NA827"/>
      <c r="NB827"/>
      <c r="NC827"/>
      <c r="ND827"/>
      <c r="NE827"/>
      <c r="NF827"/>
      <c r="NG827"/>
      <c r="NH827"/>
      <c r="NI827"/>
      <c r="NJ827"/>
      <c r="NK827"/>
      <c r="NL827"/>
      <c r="NM827"/>
      <c r="NN827"/>
      <c r="NO827"/>
      <c r="NP827"/>
      <c r="NQ827"/>
      <c r="NR827"/>
      <c r="NS827"/>
      <c r="NT827"/>
      <c r="NU827"/>
      <c r="NV827"/>
      <c r="NW827"/>
      <c r="NX827"/>
      <c r="NY827"/>
      <c r="NZ827"/>
      <c r="OA827"/>
      <c r="OB827"/>
      <c r="OC827"/>
      <c r="OD827"/>
      <c r="OE827"/>
      <c r="OF827"/>
      <c r="OG827"/>
      <c r="OH827"/>
      <c r="OI827"/>
      <c r="OJ827"/>
      <c r="OK827"/>
      <c r="OL827"/>
      <c r="OM827"/>
      <c r="ON827"/>
      <c r="OO827"/>
      <c r="OP827"/>
      <c r="OQ827"/>
      <c r="OR827"/>
      <c r="OS827"/>
      <c r="OT827"/>
      <c r="OU827"/>
      <c r="OV827"/>
      <c r="OW827"/>
      <c r="OX827"/>
      <c r="OY827"/>
      <c r="OZ827"/>
      <c r="PA827"/>
      <c r="PB827"/>
      <c r="PC827"/>
      <c r="PD827"/>
      <c r="PE827"/>
      <c r="PF827"/>
      <c r="PG827"/>
      <c r="PH827"/>
      <c r="PI827"/>
      <c r="PJ827"/>
      <c r="PK827"/>
      <c r="PL827"/>
      <c r="PM827"/>
      <c r="PN827"/>
      <c r="PO827"/>
      <c r="PP827"/>
      <c r="PQ827"/>
      <c r="PR827"/>
      <c r="PS827"/>
      <c r="PT827"/>
      <c r="PU827"/>
      <c r="PV827"/>
      <c r="PW827"/>
      <c r="PX827"/>
      <c r="PY827"/>
      <c r="PZ827"/>
      <c r="QA827"/>
      <c r="QB827"/>
      <c r="QC827"/>
      <c r="QD827"/>
      <c r="QE827"/>
      <c r="QF827"/>
      <c r="QG827"/>
      <c r="QH827"/>
      <c r="QI827"/>
      <c r="QJ827"/>
      <c r="QK827"/>
      <c r="QL827"/>
      <c r="QM827"/>
      <c r="QN827"/>
      <c r="QO827"/>
      <c r="QP827"/>
      <c r="QQ827"/>
      <c r="QR827"/>
      <c r="QS827"/>
      <c r="QT827"/>
      <c r="QU827"/>
      <c r="QV827"/>
      <c r="QW827"/>
      <c r="QX827"/>
      <c r="QY827"/>
      <c r="QZ827"/>
      <c r="RA827"/>
      <c r="RB827"/>
      <c r="RC827"/>
      <c r="RD827"/>
      <c r="RE827"/>
      <c r="RF827"/>
      <c r="RG827"/>
      <c r="RH827"/>
      <c r="RI827"/>
      <c r="RJ827"/>
      <c r="RK827"/>
      <c r="RL827"/>
      <c r="RM827"/>
      <c r="RN827"/>
      <c r="RO827"/>
      <c r="RP827"/>
      <c r="RQ827"/>
      <c r="RR827"/>
      <c r="RS827"/>
      <c r="RT827"/>
      <c r="RU827"/>
      <c r="RV827"/>
      <c r="RW827"/>
      <c r="RX827"/>
      <c r="RY827"/>
      <c r="RZ827"/>
      <c r="SA827"/>
      <c r="SB827"/>
      <c r="SC827"/>
      <c r="SD827"/>
      <c r="SE827"/>
      <c r="SF827"/>
      <c r="SG827"/>
      <c r="SH827"/>
      <c r="SI827"/>
      <c r="SJ827"/>
      <c r="SK827"/>
      <c r="SL827"/>
      <c r="SM827"/>
      <c r="SN827"/>
      <c r="SO827"/>
      <c r="SP827"/>
      <c r="SQ827"/>
      <c r="SR827"/>
      <c r="SS827"/>
      <c r="ST827"/>
      <c r="SU827"/>
      <c r="SV827"/>
      <c r="SW827"/>
      <c r="SX827"/>
      <c r="SY827"/>
      <c r="SZ827"/>
      <c r="TA827"/>
      <c r="TB827"/>
      <c r="TC827"/>
      <c r="TD827"/>
      <c r="TE827"/>
      <c r="TF827"/>
      <c r="TG827"/>
      <c r="TH827"/>
      <c r="TI827"/>
      <c r="TJ827"/>
      <c r="TK827"/>
      <c r="TL827"/>
      <c r="TM827"/>
      <c r="TN827"/>
      <c r="TO827"/>
      <c r="TP827"/>
      <c r="TQ827"/>
      <c r="TR827"/>
      <c r="TS827"/>
      <c r="TT827"/>
      <c r="TU827"/>
      <c r="TV827"/>
      <c r="TW827"/>
      <c r="TX827"/>
      <c r="TY827"/>
      <c r="TZ827"/>
      <c r="UA827"/>
      <c r="UB827"/>
      <c r="UC827"/>
      <c r="UD827"/>
      <c r="UE827"/>
      <c r="UF827"/>
      <c r="UG827"/>
      <c r="UH827"/>
      <c r="UI827"/>
      <c r="UJ827"/>
      <c r="UK827"/>
      <c r="UL827"/>
      <c r="UM827"/>
      <c r="UN827"/>
      <c r="UO827"/>
      <c r="UP827"/>
      <c r="UQ827"/>
      <c r="UR827"/>
      <c r="US827"/>
      <c r="UT827"/>
      <c r="UU827"/>
      <c r="UV827"/>
      <c r="UW827"/>
      <c r="UX827"/>
      <c r="UY827"/>
      <c r="UZ827"/>
      <c r="VA827"/>
      <c r="VB827"/>
      <c r="VC827"/>
      <c r="VD827"/>
      <c r="VE827"/>
      <c r="VF827"/>
      <c r="VG827"/>
      <c r="VH827"/>
      <c r="VI827"/>
      <c r="VJ827"/>
      <c r="VK827"/>
      <c r="VL827"/>
      <c r="VM827"/>
      <c r="VN827"/>
      <c r="VO827"/>
      <c r="VP827"/>
      <c r="VQ827"/>
      <c r="VR827"/>
      <c r="VS827"/>
      <c r="VT827"/>
      <c r="VU827"/>
      <c r="VV827"/>
      <c r="VW827"/>
      <c r="VX827"/>
      <c r="VY827"/>
      <c r="VZ827"/>
      <c r="WA827"/>
      <c r="WB827"/>
      <c r="WC827"/>
      <c r="WD827"/>
      <c r="WE827"/>
      <c r="WF827"/>
      <c r="WG827"/>
      <c r="WH827"/>
      <c r="WI827"/>
      <c r="WJ827"/>
      <c r="WK827"/>
      <c r="WL827"/>
      <c r="WM827"/>
      <c r="WN827"/>
      <c r="WO827"/>
      <c r="WP827"/>
      <c r="WQ827"/>
      <c r="WR827"/>
      <c r="WS827"/>
      <c r="WT827"/>
      <c r="WU827"/>
      <c r="WV827"/>
      <c r="WW827"/>
      <c r="WX827"/>
      <c r="WY827"/>
      <c r="WZ827"/>
      <c r="XA827"/>
      <c r="XB827"/>
      <c r="XC827"/>
      <c r="XD827"/>
      <c r="XE827"/>
      <c r="XF827"/>
      <c r="XG827"/>
      <c r="XH827"/>
      <c r="XI827"/>
      <c r="XJ827"/>
      <c r="XK827"/>
      <c r="XL827"/>
      <c r="XM827"/>
      <c r="XN827"/>
      <c r="XO827"/>
      <c r="XP827"/>
      <c r="XQ827"/>
      <c r="XR827"/>
      <c r="XS827"/>
      <c r="XT827"/>
      <c r="XU827"/>
      <c r="XV827"/>
      <c r="XW827"/>
      <c r="XX827"/>
      <c r="XY827"/>
      <c r="XZ827"/>
      <c r="YA827"/>
      <c r="YB827"/>
      <c r="YC827"/>
      <c r="YD827"/>
      <c r="YE827"/>
      <c r="YF827"/>
      <c r="YG827"/>
      <c r="YH827"/>
      <c r="YI827"/>
      <c r="YJ827"/>
      <c r="YK827"/>
      <c r="YL827"/>
      <c r="YM827"/>
      <c r="YN827"/>
      <c r="YO827"/>
      <c r="YP827"/>
      <c r="YQ827"/>
      <c r="YR827"/>
      <c r="YS827"/>
      <c r="YT827"/>
      <c r="YU827"/>
      <c r="YV827"/>
      <c r="YW827"/>
      <c r="YX827"/>
      <c r="YY827"/>
      <c r="YZ827"/>
      <c r="ZA827"/>
      <c r="ZB827"/>
      <c r="ZC827"/>
      <c r="ZD827"/>
      <c r="ZE827"/>
      <c r="ZF827"/>
      <c r="ZG827"/>
      <c r="ZH827"/>
      <c r="ZI827"/>
      <c r="ZJ827"/>
      <c r="ZK827"/>
      <c r="ZL827"/>
      <c r="ZM827"/>
      <c r="ZN827"/>
      <c r="ZO827"/>
      <c r="ZP827"/>
      <c r="ZQ827"/>
      <c r="ZR827"/>
      <c r="ZS827"/>
      <c r="ZT827"/>
      <c r="ZU827"/>
      <c r="ZV827"/>
      <c r="ZW827"/>
      <c r="ZX827"/>
      <c r="ZY827"/>
      <c r="ZZ827"/>
      <c r="AAA827"/>
      <c r="AAB827"/>
      <c r="AAC827"/>
      <c r="AAD827"/>
      <c r="AAE827"/>
      <c r="AAF827"/>
      <c r="AAG827"/>
      <c r="AAH827"/>
      <c r="AAI827"/>
      <c r="AAJ827"/>
      <c r="AAK827"/>
      <c r="AAL827"/>
      <c r="AAM827"/>
      <c r="AAN827"/>
      <c r="AAO827"/>
      <c r="AAP827"/>
      <c r="AAQ827"/>
      <c r="AAR827"/>
      <c r="AAS827"/>
      <c r="AAT827"/>
      <c r="AAU827"/>
      <c r="AAV827"/>
      <c r="AAW827"/>
      <c r="AAX827"/>
      <c r="AAY827"/>
      <c r="AAZ827"/>
      <c r="ABA827"/>
      <c r="ABB827"/>
      <c r="ABC827"/>
      <c r="ABD827"/>
      <c r="ABE827"/>
      <c r="ABF827"/>
      <c r="ABG827"/>
      <c r="ABH827"/>
      <c r="ABI827"/>
      <c r="ABJ827"/>
      <c r="ABK827"/>
      <c r="ABL827"/>
      <c r="ABM827"/>
      <c r="ABN827"/>
      <c r="ABO827"/>
      <c r="ABP827"/>
      <c r="ABQ827"/>
      <c r="ABR827"/>
      <c r="ABS827"/>
      <c r="ABT827"/>
      <c r="ABU827"/>
      <c r="ABV827"/>
      <c r="ABW827"/>
      <c r="ABX827"/>
      <c r="ABY827"/>
      <c r="ABZ827"/>
      <c r="ACA827"/>
      <c r="ACB827"/>
      <c r="ACC827"/>
      <c r="ACD827"/>
      <c r="ACE827"/>
      <c r="ACF827"/>
      <c r="ACG827"/>
      <c r="ACH827"/>
      <c r="ACI827"/>
      <c r="ACJ827"/>
      <c r="ACK827"/>
      <c r="ACL827"/>
      <c r="ACM827"/>
      <c r="ACN827"/>
      <c r="ACO827"/>
      <c r="ACP827"/>
      <c r="ACQ827"/>
      <c r="ACR827"/>
      <c r="ACS827"/>
      <c r="ACT827"/>
      <c r="ACU827"/>
      <c r="ACV827"/>
      <c r="ACW827"/>
      <c r="ACX827"/>
      <c r="ACY827"/>
      <c r="ACZ827"/>
      <c r="ADA827"/>
      <c r="ADB827"/>
      <c r="ADC827"/>
      <c r="ADD827"/>
      <c r="ADE827"/>
      <c r="ADF827"/>
      <c r="ADG827"/>
      <c r="ADH827"/>
      <c r="ADI827"/>
      <c r="ADJ827"/>
      <c r="ADK827"/>
      <c r="ADL827"/>
      <c r="ADM827"/>
      <c r="ADN827"/>
      <c r="ADO827"/>
      <c r="ADP827"/>
      <c r="ADQ827"/>
      <c r="ADR827"/>
      <c r="ADS827"/>
      <c r="ADT827"/>
      <c r="ADU827"/>
      <c r="ADV827"/>
      <c r="ADW827"/>
      <c r="ADX827"/>
      <c r="ADY827"/>
      <c r="ADZ827"/>
      <c r="AEA827"/>
      <c r="AEB827"/>
      <c r="AEC827"/>
      <c r="AED827"/>
      <c r="AEE827"/>
      <c r="AEF827"/>
      <c r="AEG827"/>
      <c r="AEH827"/>
      <c r="AEI827"/>
      <c r="AEJ827"/>
      <c r="AEK827"/>
      <c r="AEL827"/>
      <c r="AEM827"/>
      <c r="AEN827"/>
      <c r="AEO827"/>
      <c r="AEP827"/>
      <c r="AEQ827"/>
      <c r="AER827"/>
      <c r="AES827"/>
      <c r="AET827"/>
      <c r="AEU827"/>
      <c r="AEV827"/>
      <c r="AEW827"/>
      <c r="AEX827"/>
      <c r="AEY827"/>
      <c r="AEZ827"/>
      <c r="AFA827"/>
      <c r="AFB827"/>
      <c r="AFC827"/>
      <c r="AFD827"/>
      <c r="AFE827"/>
      <c r="AFF827"/>
      <c r="AFG827"/>
      <c r="AFH827"/>
      <c r="AFI827"/>
      <c r="AFJ827"/>
      <c r="AFK827"/>
      <c r="AFL827"/>
      <c r="AFM827"/>
      <c r="AFN827"/>
      <c r="AFO827"/>
      <c r="AFP827"/>
      <c r="AFQ827"/>
      <c r="AFR827"/>
      <c r="AFS827"/>
      <c r="AFT827"/>
      <c r="AFU827"/>
      <c r="AFV827"/>
      <c r="AFW827"/>
      <c r="AFX827"/>
      <c r="AFY827"/>
      <c r="AFZ827"/>
      <c r="AGA827"/>
      <c r="AGB827"/>
      <c r="AGC827"/>
      <c r="AGD827"/>
      <c r="AGE827"/>
      <c r="AGF827"/>
      <c r="AGG827"/>
      <c r="AGH827"/>
      <c r="AGI827"/>
      <c r="AGJ827"/>
      <c r="AGK827"/>
      <c r="AGL827"/>
      <c r="AGM827"/>
      <c r="AGN827"/>
      <c r="AGO827"/>
      <c r="AGP827"/>
      <c r="AGQ827"/>
      <c r="AGR827"/>
      <c r="AGS827"/>
      <c r="AGT827"/>
      <c r="AGU827"/>
      <c r="AGV827"/>
      <c r="AGW827"/>
      <c r="AGX827"/>
      <c r="AGY827"/>
      <c r="AGZ827"/>
      <c r="AHA827"/>
      <c r="AHB827"/>
      <c r="AHC827"/>
      <c r="AHD827"/>
      <c r="AHE827"/>
      <c r="AHF827"/>
      <c r="AHG827"/>
      <c r="AHH827"/>
      <c r="AHI827"/>
      <c r="AHJ827"/>
      <c r="AHK827"/>
      <c r="AHL827"/>
      <c r="AHM827"/>
      <c r="AHN827"/>
      <c r="AHO827"/>
      <c r="AHP827"/>
      <c r="AHQ827"/>
      <c r="AHR827"/>
      <c r="AHS827"/>
      <c r="AHT827"/>
      <c r="AHU827"/>
      <c r="AHV827"/>
      <c r="AHW827"/>
      <c r="AHX827"/>
      <c r="AHY827"/>
      <c r="AHZ827"/>
      <c r="AIA827"/>
      <c r="AIB827"/>
      <c r="AIC827"/>
      <c r="AID827"/>
      <c r="AIE827"/>
      <c r="AIF827"/>
      <c r="AIG827"/>
      <c r="AIH827"/>
      <c r="AII827"/>
      <c r="AIJ827"/>
      <c r="AIK827"/>
      <c r="AIL827"/>
      <c r="AIM827"/>
      <c r="AIN827"/>
      <c r="AIO827"/>
      <c r="AIP827"/>
      <c r="AIQ827"/>
      <c r="AIR827"/>
      <c r="AIS827"/>
      <c r="AIT827"/>
      <c r="AIU827"/>
      <c r="AIV827"/>
      <c r="AIW827"/>
      <c r="AIX827"/>
      <c r="AIY827"/>
      <c r="AIZ827"/>
      <c r="AJA827"/>
      <c r="AJB827"/>
      <c r="AJC827"/>
      <c r="AJD827"/>
      <c r="AJE827"/>
      <c r="AJF827"/>
      <c r="AJG827"/>
      <c r="AJH827"/>
      <c r="AJI827"/>
      <c r="AJJ827"/>
      <c r="AJK827"/>
      <c r="AJL827"/>
      <c r="AJM827"/>
      <c r="AJN827"/>
      <c r="AJO827"/>
      <c r="AJP827"/>
      <c r="AJQ827"/>
      <c r="AJR827"/>
      <c r="AJS827"/>
      <c r="AJT827"/>
      <c r="AJU827"/>
      <c r="AJV827"/>
      <c r="AJW827"/>
      <c r="AJX827"/>
      <c r="AJY827"/>
      <c r="AJZ827"/>
      <c r="AKA827"/>
      <c r="AKB827"/>
      <c r="AKC827"/>
      <c r="AKD827"/>
      <c r="AKE827"/>
      <c r="AKF827"/>
      <c r="AKG827"/>
      <c r="AKH827"/>
      <c r="AKI827"/>
      <c r="AKJ827"/>
      <c r="AKK827"/>
      <c r="AKL827"/>
      <c r="AKM827"/>
      <c r="AKN827"/>
      <c r="AKO827"/>
      <c r="AKP827"/>
      <c r="AKQ827"/>
      <c r="AKR827"/>
      <c r="AKS827"/>
      <c r="AKT827"/>
      <c r="AKU827"/>
      <c r="AKV827"/>
      <c r="AKW827"/>
      <c r="AKX827"/>
      <c r="AKY827"/>
      <c r="AKZ827"/>
      <c r="ALA827"/>
      <c r="ALB827"/>
      <c r="ALC827"/>
      <c r="ALD827"/>
      <c r="ALE827"/>
      <c r="ALF827"/>
      <c r="ALG827"/>
      <c r="ALH827"/>
      <c r="ALI827"/>
      <c r="ALJ827"/>
      <c r="ALK827"/>
      <c r="ALL827"/>
      <c r="ALM827"/>
      <c r="ALN827"/>
      <c r="ALO827"/>
      <c r="ALP827"/>
      <c r="ALQ827"/>
      <c r="ALR827"/>
      <c r="ALS827"/>
      <c r="ALT827"/>
      <c r="ALU827"/>
      <c r="ALV827"/>
      <c r="ALW827"/>
      <c r="ALX827"/>
      <c r="ALY827"/>
      <c r="ALZ827"/>
      <c r="AMA827"/>
      <c r="AMB827"/>
      <c r="AMC827"/>
      <c r="AMD827"/>
      <c r="AME827"/>
      <c r="AMF827"/>
      <c r="AMG827"/>
      <c r="AMH827"/>
      <c r="AMI827"/>
      <c r="AMJ827"/>
    </row>
    <row r="828" spans="1:1024" ht="20" customHeight="1" x14ac:dyDescent="0.2">
      <c r="A828"/>
      <c r="B828"/>
      <c r="C828"/>
      <c r="D828"/>
      <c r="E828" s="2"/>
      <c r="F828" s="2"/>
      <c r="G828" s="271"/>
      <c r="H828" s="240"/>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c r="IW828"/>
      <c r="IX828"/>
      <c r="IY828"/>
      <c r="IZ828"/>
      <c r="JA828"/>
      <c r="JB828"/>
      <c r="JC828"/>
      <c r="JD828"/>
      <c r="JE828"/>
      <c r="JF828"/>
      <c r="JG828"/>
      <c r="JH828"/>
      <c r="JI828"/>
      <c r="JJ828"/>
      <c r="JK828"/>
      <c r="JL828"/>
      <c r="JM828"/>
      <c r="JN828"/>
      <c r="JO828"/>
      <c r="JP828"/>
      <c r="JQ828"/>
      <c r="JR828"/>
      <c r="JS828"/>
      <c r="JT828"/>
      <c r="JU828"/>
      <c r="JV828"/>
      <c r="JW828"/>
      <c r="JX828"/>
      <c r="JY828"/>
      <c r="JZ828"/>
      <c r="KA828"/>
      <c r="KB828"/>
      <c r="KC828"/>
      <c r="KD828"/>
      <c r="KE828"/>
      <c r="KF828"/>
      <c r="KG828"/>
      <c r="KH828"/>
      <c r="KI828"/>
      <c r="KJ828"/>
      <c r="KK828"/>
      <c r="KL828"/>
      <c r="KM828"/>
      <c r="KN828"/>
      <c r="KO828"/>
      <c r="KP828"/>
      <c r="KQ828"/>
      <c r="KR828"/>
      <c r="KS828"/>
      <c r="KT828"/>
      <c r="KU828"/>
      <c r="KV828"/>
      <c r="KW828"/>
      <c r="KX828"/>
      <c r="KY828"/>
      <c r="KZ828"/>
      <c r="LA828"/>
      <c r="LB828"/>
      <c r="LC828"/>
      <c r="LD828"/>
      <c r="LE828"/>
      <c r="LF828"/>
      <c r="LG828"/>
      <c r="LH828"/>
      <c r="LI828"/>
      <c r="LJ828"/>
      <c r="LK828"/>
      <c r="LL828"/>
      <c r="LM828"/>
      <c r="LN828"/>
      <c r="LO828"/>
      <c r="LP828"/>
      <c r="LQ828"/>
      <c r="LR828"/>
      <c r="LS828"/>
      <c r="LT828"/>
      <c r="LU828"/>
      <c r="LV828"/>
      <c r="LW828"/>
      <c r="LX828"/>
      <c r="LY828"/>
      <c r="LZ828"/>
      <c r="MA828"/>
      <c r="MB828"/>
      <c r="MC828"/>
      <c r="MD828"/>
      <c r="ME828"/>
      <c r="MF828"/>
      <c r="MG828"/>
      <c r="MH828"/>
      <c r="MI828"/>
      <c r="MJ828"/>
      <c r="MK828"/>
      <c r="ML828"/>
      <c r="MM828"/>
      <c r="MN828"/>
      <c r="MO828"/>
      <c r="MP828"/>
      <c r="MQ828"/>
      <c r="MR828"/>
      <c r="MS828"/>
      <c r="MT828"/>
      <c r="MU828"/>
      <c r="MV828"/>
      <c r="MW828"/>
      <c r="MX828"/>
      <c r="MY828"/>
      <c r="MZ828"/>
      <c r="NA828"/>
      <c r="NB828"/>
      <c r="NC828"/>
      <c r="ND828"/>
      <c r="NE828"/>
      <c r="NF828"/>
      <c r="NG828"/>
      <c r="NH828"/>
      <c r="NI828"/>
      <c r="NJ828"/>
      <c r="NK828"/>
      <c r="NL828"/>
      <c r="NM828"/>
      <c r="NN828"/>
      <c r="NO828"/>
      <c r="NP828"/>
      <c r="NQ828"/>
      <c r="NR828"/>
      <c r="NS828"/>
      <c r="NT828"/>
      <c r="NU828"/>
      <c r="NV828"/>
      <c r="NW828"/>
      <c r="NX828"/>
      <c r="NY828"/>
      <c r="NZ828"/>
      <c r="OA828"/>
      <c r="OB828"/>
      <c r="OC828"/>
      <c r="OD828"/>
      <c r="OE828"/>
      <c r="OF828"/>
      <c r="OG828"/>
      <c r="OH828"/>
      <c r="OI828"/>
      <c r="OJ828"/>
      <c r="OK828"/>
      <c r="OL828"/>
      <c r="OM828"/>
      <c r="ON828"/>
      <c r="OO828"/>
      <c r="OP828"/>
      <c r="OQ828"/>
      <c r="OR828"/>
      <c r="OS828"/>
      <c r="OT828"/>
      <c r="OU828"/>
      <c r="OV828"/>
      <c r="OW828"/>
      <c r="OX828"/>
      <c r="OY828"/>
      <c r="OZ828"/>
      <c r="PA828"/>
      <c r="PB828"/>
      <c r="PC828"/>
      <c r="PD828"/>
      <c r="PE828"/>
      <c r="PF828"/>
      <c r="PG828"/>
      <c r="PH828"/>
      <c r="PI828"/>
      <c r="PJ828"/>
      <c r="PK828"/>
      <c r="PL828"/>
      <c r="PM828"/>
      <c r="PN828"/>
      <c r="PO828"/>
      <c r="PP828"/>
      <c r="PQ828"/>
      <c r="PR828"/>
      <c r="PS828"/>
      <c r="PT828"/>
      <c r="PU828"/>
      <c r="PV828"/>
      <c r="PW828"/>
      <c r="PX828"/>
      <c r="PY828"/>
      <c r="PZ828"/>
      <c r="QA828"/>
      <c r="QB828"/>
      <c r="QC828"/>
      <c r="QD828"/>
      <c r="QE828"/>
      <c r="QF828"/>
      <c r="QG828"/>
      <c r="QH828"/>
      <c r="QI828"/>
      <c r="QJ828"/>
      <c r="QK828"/>
      <c r="QL828"/>
      <c r="QM828"/>
      <c r="QN828"/>
      <c r="QO828"/>
      <c r="QP828"/>
      <c r="QQ828"/>
      <c r="QR828"/>
      <c r="QS828"/>
      <c r="QT828"/>
      <c r="QU828"/>
      <c r="QV828"/>
      <c r="QW828"/>
      <c r="QX828"/>
      <c r="QY828"/>
      <c r="QZ828"/>
      <c r="RA828"/>
      <c r="RB828"/>
      <c r="RC828"/>
      <c r="RD828"/>
      <c r="RE828"/>
      <c r="RF828"/>
      <c r="RG828"/>
      <c r="RH828"/>
      <c r="RI828"/>
      <c r="RJ828"/>
      <c r="RK828"/>
      <c r="RL828"/>
      <c r="RM828"/>
      <c r="RN828"/>
      <c r="RO828"/>
      <c r="RP828"/>
      <c r="RQ828"/>
      <c r="RR828"/>
      <c r="RS828"/>
      <c r="RT828"/>
      <c r="RU828"/>
      <c r="RV828"/>
      <c r="RW828"/>
      <c r="RX828"/>
      <c r="RY828"/>
      <c r="RZ828"/>
      <c r="SA828"/>
      <c r="SB828"/>
      <c r="SC828"/>
      <c r="SD828"/>
      <c r="SE828"/>
      <c r="SF828"/>
      <c r="SG828"/>
      <c r="SH828"/>
      <c r="SI828"/>
      <c r="SJ828"/>
      <c r="SK828"/>
      <c r="SL828"/>
      <c r="SM828"/>
      <c r="SN828"/>
      <c r="SO828"/>
      <c r="SP828"/>
      <c r="SQ828"/>
      <c r="SR828"/>
      <c r="SS828"/>
      <c r="ST828"/>
      <c r="SU828"/>
      <c r="SV828"/>
      <c r="SW828"/>
      <c r="SX828"/>
      <c r="SY828"/>
      <c r="SZ828"/>
      <c r="TA828"/>
      <c r="TB828"/>
      <c r="TC828"/>
      <c r="TD828"/>
      <c r="TE828"/>
      <c r="TF828"/>
      <c r="TG828"/>
      <c r="TH828"/>
      <c r="TI828"/>
      <c r="TJ828"/>
      <c r="TK828"/>
      <c r="TL828"/>
      <c r="TM828"/>
      <c r="TN828"/>
      <c r="TO828"/>
      <c r="TP828"/>
      <c r="TQ828"/>
      <c r="TR828"/>
      <c r="TS828"/>
      <c r="TT828"/>
      <c r="TU828"/>
      <c r="TV828"/>
      <c r="TW828"/>
      <c r="TX828"/>
      <c r="TY828"/>
      <c r="TZ828"/>
      <c r="UA828"/>
      <c r="UB828"/>
      <c r="UC828"/>
      <c r="UD828"/>
      <c r="UE828"/>
      <c r="UF828"/>
      <c r="UG828"/>
      <c r="UH828"/>
      <c r="UI828"/>
      <c r="UJ828"/>
      <c r="UK828"/>
      <c r="UL828"/>
      <c r="UM828"/>
      <c r="UN828"/>
      <c r="UO828"/>
      <c r="UP828"/>
      <c r="UQ828"/>
      <c r="UR828"/>
      <c r="US828"/>
      <c r="UT828"/>
      <c r="UU828"/>
      <c r="UV828"/>
      <c r="UW828"/>
      <c r="UX828"/>
      <c r="UY828"/>
      <c r="UZ828"/>
      <c r="VA828"/>
      <c r="VB828"/>
      <c r="VC828"/>
      <c r="VD828"/>
      <c r="VE828"/>
      <c r="VF828"/>
      <c r="VG828"/>
      <c r="VH828"/>
      <c r="VI828"/>
      <c r="VJ828"/>
      <c r="VK828"/>
      <c r="VL828"/>
      <c r="VM828"/>
      <c r="VN828"/>
      <c r="VO828"/>
      <c r="VP828"/>
      <c r="VQ828"/>
      <c r="VR828"/>
      <c r="VS828"/>
      <c r="VT828"/>
      <c r="VU828"/>
      <c r="VV828"/>
      <c r="VW828"/>
      <c r="VX828"/>
      <c r="VY828"/>
      <c r="VZ828"/>
      <c r="WA828"/>
      <c r="WB828"/>
      <c r="WC828"/>
      <c r="WD828"/>
      <c r="WE828"/>
      <c r="WF828"/>
      <c r="WG828"/>
      <c r="WH828"/>
      <c r="WI828"/>
      <c r="WJ828"/>
      <c r="WK828"/>
      <c r="WL828"/>
      <c r="WM828"/>
      <c r="WN828"/>
      <c r="WO828"/>
      <c r="WP828"/>
      <c r="WQ828"/>
      <c r="WR828"/>
      <c r="WS828"/>
      <c r="WT828"/>
      <c r="WU828"/>
      <c r="WV828"/>
      <c r="WW828"/>
      <c r="WX828"/>
      <c r="WY828"/>
      <c r="WZ828"/>
      <c r="XA828"/>
      <c r="XB828"/>
      <c r="XC828"/>
      <c r="XD828"/>
      <c r="XE828"/>
      <c r="XF828"/>
      <c r="XG828"/>
      <c r="XH828"/>
      <c r="XI828"/>
      <c r="XJ828"/>
      <c r="XK828"/>
      <c r="XL828"/>
      <c r="XM828"/>
      <c r="XN828"/>
      <c r="XO828"/>
      <c r="XP828"/>
      <c r="XQ828"/>
      <c r="XR828"/>
      <c r="XS828"/>
      <c r="XT828"/>
      <c r="XU828"/>
      <c r="XV828"/>
      <c r="XW828"/>
      <c r="XX828"/>
      <c r="XY828"/>
      <c r="XZ828"/>
      <c r="YA828"/>
      <c r="YB828"/>
      <c r="YC828"/>
      <c r="YD828"/>
      <c r="YE828"/>
      <c r="YF828"/>
      <c r="YG828"/>
      <c r="YH828"/>
      <c r="YI828"/>
      <c r="YJ828"/>
      <c r="YK828"/>
      <c r="YL828"/>
      <c r="YM828"/>
      <c r="YN828"/>
      <c r="YO828"/>
      <c r="YP828"/>
      <c r="YQ828"/>
      <c r="YR828"/>
      <c r="YS828"/>
      <c r="YT828"/>
      <c r="YU828"/>
      <c r="YV828"/>
      <c r="YW828"/>
      <c r="YX828"/>
      <c r="YY828"/>
      <c r="YZ828"/>
      <c r="ZA828"/>
      <c r="ZB828"/>
      <c r="ZC828"/>
      <c r="ZD828"/>
      <c r="ZE828"/>
      <c r="ZF828"/>
      <c r="ZG828"/>
      <c r="ZH828"/>
      <c r="ZI828"/>
      <c r="ZJ828"/>
      <c r="ZK828"/>
      <c r="ZL828"/>
      <c r="ZM828"/>
      <c r="ZN828"/>
      <c r="ZO828"/>
      <c r="ZP828"/>
      <c r="ZQ828"/>
      <c r="ZR828"/>
      <c r="ZS828"/>
      <c r="ZT828"/>
      <c r="ZU828"/>
      <c r="ZV828"/>
      <c r="ZW828"/>
      <c r="ZX828"/>
      <c r="ZY828"/>
      <c r="ZZ828"/>
      <c r="AAA828"/>
      <c r="AAB828"/>
      <c r="AAC828"/>
      <c r="AAD828"/>
      <c r="AAE828"/>
      <c r="AAF828"/>
      <c r="AAG828"/>
      <c r="AAH828"/>
      <c r="AAI828"/>
      <c r="AAJ828"/>
      <c r="AAK828"/>
      <c r="AAL828"/>
      <c r="AAM828"/>
      <c r="AAN828"/>
      <c r="AAO828"/>
      <c r="AAP828"/>
      <c r="AAQ828"/>
      <c r="AAR828"/>
      <c r="AAS828"/>
      <c r="AAT828"/>
      <c r="AAU828"/>
      <c r="AAV828"/>
      <c r="AAW828"/>
      <c r="AAX828"/>
      <c r="AAY828"/>
      <c r="AAZ828"/>
      <c r="ABA828"/>
      <c r="ABB828"/>
      <c r="ABC828"/>
      <c r="ABD828"/>
      <c r="ABE828"/>
      <c r="ABF828"/>
      <c r="ABG828"/>
      <c r="ABH828"/>
      <c r="ABI828"/>
      <c r="ABJ828"/>
      <c r="ABK828"/>
      <c r="ABL828"/>
      <c r="ABM828"/>
      <c r="ABN828"/>
      <c r="ABO828"/>
      <c r="ABP828"/>
      <c r="ABQ828"/>
      <c r="ABR828"/>
      <c r="ABS828"/>
      <c r="ABT828"/>
      <c r="ABU828"/>
      <c r="ABV828"/>
      <c r="ABW828"/>
      <c r="ABX828"/>
      <c r="ABY828"/>
      <c r="ABZ828"/>
      <c r="ACA828"/>
      <c r="ACB828"/>
      <c r="ACC828"/>
      <c r="ACD828"/>
      <c r="ACE828"/>
      <c r="ACF828"/>
      <c r="ACG828"/>
      <c r="ACH828"/>
      <c r="ACI828"/>
      <c r="ACJ828"/>
      <c r="ACK828"/>
      <c r="ACL828"/>
      <c r="ACM828"/>
      <c r="ACN828"/>
      <c r="ACO828"/>
      <c r="ACP828"/>
      <c r="ACQ828"/>
      <c r="ACR828"/>
      <c r="ACS828"/>
      <c r="ACT828"/>
      <c r="ACU828"/>
      <c r="ACV828"/>
      <c r="ACW828"/>
      <c r="ACX828"/>
      <c r="ACY828"/>
      <c r="ACZ828"/>
      <c r="ADA828"/>
      <c r="ADB828"/>
      <c r="ADC828"/>
      <c r="ADD828"/>
      <c r="ADE828"/>
      <c r="ADF828"/>
      <c r="ADG828"/>
      <c r="ADH828"/>
      <c r="ADI828"/>
      <c r="ADJ828"/>
      <c r="ADK828"/>
      <c r="ADL828"/>
      <c r="ADM828"/>
      <c r="ADN828"/>
      <c r="ADO828"/>
      <c r="ADP828"/>
      <c r="ADQ828"/>
      <c r="ADR828"/>
      <c r="ADS828"/>
      <c r="ADT828"/>
      <c r="ADU828"/>
      <c r="ADV828"/>
      <c r="ADW828"/>
      <c r="ADX828"/>
      <c r="ADY828"/>
      <c r="ADZ828"/>
      <c r="AEA828"/>
      <c r="AEB828"/>
      <c r="AEC828"/>
      <c r="AED828"/>
      <c r="AEE828"/>
      <c r="AEF828"/>
      <c r="AEG828"/>
      <c r="AEH828"/>
      <c r="AEI828"/>
      <c r="AEJ828"/>
      <c r="AEK828"/>
      <c r="AEL828"/>
      <c r="AEM828"/>
      <c r="AEN828"/>
      <c r="AEO828"/>
      <c r="AEP828"/>
      <c r="AEQ828"/>
      <c r="AER828"/>
      <c r="AES828"/>
      <c r="AET828"/>
      <c r="AEU828"/>
      <c r="AEV828"/>
      <c r="AEW828"/>
      <c r="AEX828"/>
      <c r="AEY828"/>
      <c r="AEZ828"/>
      <c r="AFA828"/>
      <c r="AFB828"/>
      <c r="AFC828"/>
      <c r="AFD828"/>
      <c r="AFE828"/>
      <c r="AFF828"/>
      <c r="AFG828"/>
      <c r="AFH828"/>
      <c r="AFI828"/>
      <c r="AFJ828"/>
      <c r="AFK828"/>
      <c r="AFL828"/>
      <c r="AFM828"/>
      <c r="AFN828"/>
      <c r="AFO828"/>
      <c r="AFP828"/>
      <c r="AFQ828"/>
      <c r="AFR828"/>
      <c r="AFS828"/>
      <c r="AFT828"/>
      <c r="AFU828"/>
      <c r="AFV828"/>
      <c r="AFW828"/>
      <c r="AFX828"/>
      <c r="AFY828"/>
      <c r="AFZ828"/>
      <c r="AGA828"/>
      <c r="AGB828"/>
      <c r="AGC828"/>
      <c r="AGD828"/>
      <c r="AGE828"/>
      <c r="AGF828"/>
      <c r="AGG828"/>
      <c r="AGH828"/>
      <c r="AGI828"/>
      <c r="AGJ828"/>
      <c r="AGK828"/>
      <c r="AGL828"/>
      <c r="AGM828"/>
      <c r="AGN828"/>
      <c r="AGO828"/>
      <c r="AGP828"/>
      <c r="AGQ828"/>
      <c r="AGR828"/>
      <c r="AGS828"/>
      <c r="AGT828"/>
      <c r="AGU828"/>
      <c r="AGV828"/>
      <c r="AGW828"/>
      <c r="AGX828"/>
      <c r="AGY828"/>
      <c r="AGZ828"/>
      <c r="AHA828"/>
      <c r="AHB828"/>
      <c r="AHC828"/>
      <c r="AHD828"/>
      <c r="AHE828"/>
      <c r="AHF828"/>
      <c r="AHG828"/>
      <c r="AHH828"/>
      <c r="AHI828"/>
      <c r="AHJ828"/>
      <c r="AHK828"/>
      <c r="AHL828"/>
      <c r="AHM828"/>
      <c r="AHN828"/>
      <c r="AHO828"/>
      <c r="AHP828"/>
      <c r="AHQ828"/>
      <c r="AHR828"/>
      <c r="AHS828"/>
      <c r="AHT828"/>
      <c r="AHU828"/>
      <c r="AHV828"/>
      <c r="AHW828"/>
      <c r="AHX828"/>
      <c r="AHY828"/>
      <c r="AHZ828"/>
      <c r="AIA828"/>
      <c r="AIB828"/>
      <c r="AIC828"/>
      <c r="AID828"/>
      <c r="AIE828"/>
      <c r="AIF828"/>
      <c r="AIG828"/>
      <c r="AIH828"/>
      <c r="AII828"/>
      <c r="AIJ828"/>
      <c r="AIK828"/>
      <c r="AIL828"/>
      <c r="AIM828"/>
      <c r="AIN828"/>
      <c r="AIO828"/>
      <c r="AIP828"/>
      <c r="AIQ828"/>
      <c r="AIR828"/>
      <c r="AIS828"/>
      <c r="AIT828"/>
      <c r="AIU828"/>
      <c r="AIV828"/>
      <c r="AIW828"/>
      <c r="AIX828"/>
      <c r="AIY828"/>
      <c r="AIZ828"/>
      <c r="AJA828"/>
      <c r="AJB828"/>
      <c r="AJC828"/>
      <c r="AJD828"/>
      <c r="AJE828"/>
      <c r="AJF828"/>
      <c r="AJG828"/>
      <c r="AJH828"/>
      <c r="AJI828"/>
      <c r="AJJ828"/>
      <c r="AJK828"/>
      <c r="AJL828"/>
      <c r="AJM828"/>
      <c r="AJN828"/>
      <c r="AJO828"/>
      <c r="AJP828"/>
      <c r="AJQ828"/>
      <c r="AJR828"/>
      <c r="AJS828"/>
      <c r="AJT828"/>
      <c r="AJU828"/>
      <c r="AJV828"/>
      <c r="AJW828"/>
      <c r="AJX828"/>
      <c r="AJY828"/>
      <c r="AJZ828"/>
      <c r="AKA828"/>
      <c r="AKB828"/>
      <c r="AKC828"/>
      <c r="AKD828"/>
      <c r="AKE828"/>
      <c r="AKF828"/>
      <c r="AKG828"/>
      <c r="AKH828"/>
      <c r="AKI828"/>
      <c r="AKJ828"/>
      <c r="AKK828"/>
      <c r="AKL828"/>
      <c r="AKM828"/>
      <c r="AKN828"/>
      <c r="AKO828"/>
      <c r="AKP828"/>
      <c r="AKQ828"/>
      <c r="AKR828"/>
      <c r="AKS828"/>
      <c r="AKT828"/>
      <c r="AKU828"/>
      <c r="AKV828"/>
      <c r="AKW828"/>
      <c r="AKX828"/>
      <c r="AKY828"/>
      <c r="AKZ828"/>
      <c r="ALA828"/>
      <c r="ALB828"/>
      <c r="ALC828"/>
      <c r="ALD828"/>
      <c r="ALE828"/>
      <c r="ALF828"/>
      <c r="ALG828"/>
      <c r="ALH828"/>
      <c r="ALI828"/>
      <c r="ALJ828"/>
      <c r="ALK828"/>
      <c r="ALL828"/>
      <c r="ALM828"/>
      <c r="ALN828"/>
      <c r="ALO828"/>
      <c r="ALP828"/>
      <c r="ALQ828"/>
      <c r="ALR828"/>
      <c r="ALS828"/>
      <c r="ALT828"/>
      <c r="ALU828"/>
      <c r="ALV828"/>
      <c r="ALW828"/>
      <c r="ALX828"/>
      <c r="ALY828"/>
      <c r="ALZ828"/>
      <c r="AMA828"/>
      <c r="AMB828"/>
      <c r="AMC828"/>
      <c r="AMD828"/>
      <c r="AME828"/>
      <c r="AMF828"/>
      <c r="AMG828"/>
      <c r="AMH828"/>
      <c r="AMI828"/>
      <c r="AMJ828"/>
    </row>
    <row r="829" spans="1:1024" ht="20" customHeight="1" x14ac:dyDescent="0.2">
      <c r="A829"/>
      <c r="B829"/>
      <c r="C829"/>
      <c r="D829"/>
      <c r="E829" s="2"/>
      <c r="F829" s="2"/>
      <c r="G829" s="271"/>
      <c r="H829" s="240"/>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c r="IW829"/>
      <c r="IX829"/>
      <c r="IY829"/>
      <c r="IZ829"/>
      <c r="JA829"/>
      <c r="JB829"/>
      <c r="JC829"/>
      <c r="JD829"/>
      <c r="JE829"/>
      <c r="JF829"/>
      <c r="JG829"/>
      <c r="JH829"/>
      <c r="JI829"/>
      <c r="JJ829"/>
      <c r="JK829"/>
      <c r="JL829"/>
      <c r="JM829"/>
      <c r="JN829"/>
      <c r="JO829"/>
      <c r="JP829"/>
      <c r="JQ829"/>
      <c r="JR829"/>
      <c r="JS829"/>
      <c r="JT829"/>
      <c r="JU829"/>
      <c r="JV829"/>
      <c r="JW829"/>
      <c r="JX829"/>
      <c r="JY829"/>
      <c r="JZ829"/>
      <c r="KA829"/>
      <c r="KB829"/>
      <c r="KC829"/>
      <c r="KD829"/>
      <c r="KE829"/>
      <c r="KF829"/>
      <c r="KG829"/>
      <c r="KH829"/>
      <c r="KI829"/>
      <c r="KJ829"/>
      <c r="KK829"/>
      <c r="KL829"/>
      <c r="KM829"/>
      <c r="KN829"/>
      <c r="KO829"/>
      <c r="KP829"/>
      <c r="KQ829"/>
      <c r="KR829"/>
      <c r="KS829"/>
      <c r="KT829"/>
      <c r="KU829"/>
      <c r="KV829"/>
      <c r="KW829"/>
      <c r="KX829"/>
      <c r="KY829"/>
      <c r="KZ829"/>
      <c r="LA829"/>
      <c r="LB829"/>
      <c r="LC829"/>
      <c r="LD829"/>
      <c r="LE829"/>
      <c r="LF829"/>
      <c r="LG829"/>
      <c r="LH829"/>
      <c r="LI829"/>
      <c r="LJ829"/>
      <c r="LK829"/>
      <c r="LL829"/>
      <c r="LM829"/>
      <c r="LN829"/>
      <c r="LO829"/>
      <c r="LP829"/>
      <c r="LQ829"/>
      <c r="LR829"/>
      <c r="LS829"/>
      <c r="LT829"/>
      <c r="LU829"/>
      <c r="LV829"/>
      <c r="LW829"/>
      <c r="LX829"/>
      <c r="LY829"/>
      <c r="LZ829"/>
      <c r="MA829"/>
      <c r="MB829"/>
      <c r="MC829"/>
      <c r="MD829"/>
      <c r="ME829"/>
      <c r="MF829"/>
      <c r="MG829"/>
      <c r="MH829"/>
      <c r="MI829"/>
      <c r="MJ829"/>
      <c r="MK829"/>
      <c r="ML829"/>
      <c r="MM829"/>
      <c r="MN829"/>
      <c r="MO829"/>
      <c r="MP829"/>
      <c r="MQ829"/>
      <c r="MR829"/>
      <c r="MS829"/>
      <c r="MT829"/>
      <c r="MU829"/>
      <c r="MV829"/>
      <c r="MW829"/>
      <c r="MX829"/>
      <c r="MY829"/>
      <c r="MZ829"/>
      <c r="NA829"/>
      <c r="NB829"/>
      <c r="NC829"/>
      <c r="ND829"/>
      <c r="NE829"/>
      <c r="NF829"/>
      <c r="NG829"/>
      <c r="NH829"/>
      <c r="NI829"/>
      <c r="NJ829"/>
      <c r="NK829"/>
      <c r="NL829"/>
      <c r="NM829"/>
      <c r="NN829"/>
      <c r="NO829"/>
      <c r="NP829"/>
      <c r="NQ829"/>
      <c r="NR829"/>
      <c r="NS829"/>
      <c r="NT829"/>
      <c r="NU829"/>
      <c r="NV829"/>
      <c r="NW829"/>
      <c r="NX829"/>
      <c r="NY829"/>
      <c r="NZ829"/>
      <c r="OA829"/>
      <c r="OB829"/>
      <c r="OC829"/>
      <c r="OD829"/>
      <c r="OE829"/>
      <c r="OF829"/>
      <c r="OG829"/>
      <c r="OH829"/>
      <c r="OI829"/>
      <c r="OJ829"/>
      <c r="OK829"/>
      <c r="OL829"/>
      <c r="OM829"/>
      <c r="ON829"/>
      <c r="OO829"/>
      <c r="OP829"/>
      <c r="OQ829"/>
      <c r="OR829"/>
      <c r="OS829"/>
      <c r="OT829"/>
      <c r="OU829"/>
      <c r="OV829"/>
      <c r="OW829"/>
      <c r="OX829"/>
      <c r="OY829"/>
      <c r="OZ829"/>
      <c r="PA829"/>
      <c r="PB829"/>
      <c r="PC829"/>
      <c r="PD829"/>
      <c r="PE829"/>
      <c r="PF829"/>
      <c r="PG829"/>
      <c r="PH829"/>
      <c r="PI829"/>
      <c r="PJ829"/>
      <c r="PK829"/>
      <c r="PL829"/>
      <c r="PM829"/>
      <c r="PN829"/>
      <c r="PO829"/>
      <c r="PP829"/>
      <c r="PQ829"/>
      <c r="PR829"/>
      <c r="PS829"/>
      <c r="PT829"/>
      <c r="PU829"/>
      <c r="PV829"/>
      <c r="PW829"/>
      <c r="PX829"/>
      <c r="PY829"/>
      <c r="PZ829"/>
      <c r="QA829"/>
      <c r="QB829"/>
      <c r="QC829"/>
      <c r="QD829"/>
      <c r="QE829"/>
      <c r="QF829"/>
      <c r="QG829"/>
      <c r="QH829"/>
      <c r="QI829"/>
      <c r="QJ829"/>
      <c r="QK829"/>
      <c r="QL829"/>
      <c r="QM829"/>
      <c r="QN829"/>
      <c r="QO829"/>
      <c r="QP829"/>
      <c r="QQ829"/>
      <c r="QR829"/>
      <c r="QS829"/>
      <c r="QT829"/>
      <c r="QU829"/>
      <c r="QV829"/>
      <c r="QW829"/>
      <c r="QX829"/>
      <c r="QY829"/>
      <c r="QZ829"/>
      <c r="RA829"/>
      <c r="RB829"/>
      <c r="RC829"/>
      <c r="RD829"/>
      <c r="RE829"/>
      <c r="RF829"/>
      <c r="RG829"/>
      <c r="RH829"/>
      <c r="RI829"/>
      <c r="RJ829"/>
      <c r="RK829"/>
      <c r="RL829"/>
      <c r="RM829"/>
      <c r="RN829"/>
      <c r="RO829"/>
      <c r="RP829"/>
      <c r="RQ829"/>
      <c r="RR829"/>
      <c r="RS829"/>
      <c r="RT829"/>
      <c r="RU829"/>
      <c r="RV829"/>
      <c r="RW829"/>
      <c r="RX829"/>
      <c r="RY829"/>
      <c r="RZ829"/>
      <c r="SA829"/>
      <c r="SB829"/>
      <c r="SC829"/>
      <c r="SD829"/>
      <c r="SE829"/>
      <c r="SF829"/>
      <c r="SG829"/>
      <c r="SH829"/>
      <c r="SI829"/>
      <c r="SJ829"/>
      <c r="SK829"/>
      <c r="SL829"/>
      <c r="SM829"/>
      <c r="SN829"/>
      <c r="SO829"/>
      <c r="SP829"/>
      <c r="SQ829"/>
      <c r="SR829"/>
      <c r="SS829"/>
      <c r="ST829"/>
      <c r="SU829"/>
      <c r="SV829"/>
      <c r="SW829"/>
      <c r="SX829"/>
      <c r="SY829"/>
      <c r="SZ829"/>
      <c r="TA829"/>
      <c r="TB829"/>
      <c r="TC829"/>
      <c r="TD829"/>
      <c r="TE829"/>
      <c r="TF829"/>
      <c r="TG829"/>
      <c r="TH829"/>
      <c r="TI829"/>
      <c r="TJ829"/>
      <c r="TK829"/>
      <c r="TL829"/>
      <c r="TM829"/>
      <c r="TN829"/>
      <c r="TO829"/>
      <c r="TP829"/>
      <c r="TQ829"/>
      <c r="TR829"/>
      <c r="TS829"/>
      <c r="TT829"/>
      <c r="TU829"/>
      <c r="TV829"/>
      <c r="TW829"/>
      <c r="TX829"/>
      <c r="TY829"/>
      <c r="TZ829"/>
      <c r="UA829"/>
      <c r="UB829"/>
      <c r="UC829"/>
      <c r="UD829"/>
      <c r="UE829"/>
      <c r="UF829"/>
      <c r="UG829"/>
      <c r="UH829"/>
      <c r="UI829"/>
      <c r="UJ829"/>
      <c r="UK829"/>
      <c r="UL829"/>
      <c r="UM829"/>
      <c r="UN829"/>
      <c r="UO829"/>
      <c r="UP829"/>
      <c r="UQ829"/>
      <c r="UR829"/>
      <c r="US829"/>
      <c r="UT829"/>
      <c r="UU829"/>
      <c r="UV829"/>
      <c r="UW829"/>
      <c r="UX829"/>
      <c r="UY829"/>
      <c r="UZ829"/>
      <c r="VA829"/>
      <c r="VB829"/>
      <c r="VC829"/>
      <c r="VD829"/>
      <c r="VE829"/>
      <c r="VF829"/>
      <c r="VG829"/>
      <c r="VH829"/>
      <c r="VI829"/>
      <c r="VJ829"/>
      <c r="VK829"/>
      <c r="VL829"/>
      <c r="VM829"/>
      <c r="VN829"/>
      <c r="VO829"/>
      <c r="VP829"/>
      <c r="VQ829"/>
      <c r="VR829"/>
      <c r="VS829"/>
      <c r="VT829"/>
      <c r="VU829"/>
      <c r="VV829"/>
      <c r="VW829"/>
      <c r="VX829"/>
      <c r="VY829"/>
      <c r="VZ829"/>
      <c r="WA829"/>
      <c r="WB829"/>
      <c r="WC829"/>
      <c r="WD829"/>
      <c r="WE829"/>
      <c r="WF829"/>
      <c r="WG829"/>
      <c r="WH829"/>
      <c r="WI829"/>
      <c r="WJ829"/>
      <c r="WK829"/>
      <c r="WL829"/>
      <c r="WM829"/>
      <c r="WN829"/>
      <c r="WO829"/>
      <c r="WP829"/>
      <c r="WQ829"/>
      <c r="WR829"/>
      <c r="WS829"/>
      <c r="WT829"/>
      <c r="WU829"/>
      <c r="WV829"/>
      <c r="WW829"/>
      <c r="WX829"/>
      <c r="WY829"/>
      <c r="WZ829"/>
      <c r="XA829"/>
      <c r="XB829"/>
      <c r="XC829"/>
      <c r="XD829"/>
      <c r="XE829"/>
      <c r="XF829"/>
      <c r="XG829"/>
      <c r="XH829"/>
      <c r="XI829"/>
      <c r="XJ829"/>
      <c r="XK829"/>
      <c r="XL829"/>
      <c r="XM829"/>
      <c r="XN829"/>
      <c r="XO829"/>
      <c r="XP829"/>
      <c r="XQ829"/>
      <c r="XR829"/>
      <c r="XS829"/>
      <c r="XT829"/>
      <c r="XU829"/>
      <c r="XV829"/>
      <c r="XW829"/>
      <c r="XX829"/>
      <c r="XY829"/>
      <c r="XZ829"/>
      <c r="YA829"/>
      <c r="YB829"/>
      <c r="YC829"/>
      <c r="YD829"/>
      <c r="YE829"/>
      <c r="YF829"/>
      <c r="YG829"/>
      <c r="YH829"/>
      <c r="YI829"/>
      <c r="YJ829"/>
      <c r="YK829"/>
      <c r="YL829"/>
      <c r="YM829"/>
      <c r="YN829"/>
      <c r="YO829"/>
      <c r="YP829"/>
      <c r="YQ829"/>
      <c r="YR829"/>
      <c r="YS829"/>
      <c r="YT829"/>
      <c r="YU829"/>
      <c r="YV829"/>
      <c r="YW829"/>
      <c r="YX829"/>
      <c r="YY829"/>
      <c r="YZ829"/>
      <c r="ZA829"/>
      <c r="ZB829"/>
      <c r="ZC829"/>
      <c r="ZD829"/>
      <c r="ZE829"/>
      <c r="ZF829"/>
      <c r="ZG829"/>
      <c r="ZH829"/>
      <c r="ZI829"/>
      <c r="ZJ829"/>
      <c r="ZK829"/>
      <c r="ZL829"/>
      <c r="ZM829"/>
      <c r="ZN829"/>
      <c r="ZO829"/>
      <c r="ZP829"/>
      <c r="ZQ829"/>
      <c r="ZR829"/>
      <c r="ZS829"/>
      <c r="ZT829"/>
      <c r="ZU829"/>
      <c r="ZV829"/>
      <c r="ZW829"/>
      <c r="ZX829"/>
      <c r="ZY829"/>
      <c r="ZZ829"/>
      <c r="AAA829"/>
      <c r="AAB829"/>
      <c r="AAC829"/>
      <c r="AAD829"/>
      <c r="AAE829"/>
      <c r="AAF829"/>
      <c r="AAG829"/>
      <c r="AAH829"/>
      <c r="AAI829"/>
      <c r="AAJ829"/>
      <c r="AAK829"/>
      <c r="AAL829"/>
      <c r="AAM829"/>
      <c r="AAN829"/>
      <c r="AAO829"/>
      <c r="AAP829"/>
      <c r="AAQ829"/>
      <c r="AAR829"/>
      <c r="AAS829"/>
      <c r="AAT829"/>
      <c r="AAU829"/>
      <c r="AAV829"/>
      <c r="AAW829"/>
      <c r="AAX829"/>
      <c r="AAY829"/>
      <c r="AAZ829"/>
      <c r="ABA829"/>
      <c r="ABB829"/>
      <c r="ABC829"/>
      <c r="ABD829"/>
      <c r="ABE829"/>
      <c r="ABF829"/>
      <c r="ABG829"/>
      <c r="ABH829"/>
      <c r="ABI829"/>
      <c r="ABJ829"/>
      <c r="ABK829"/>
      <c r="ABL829"/>
      <c r="ABM829"/>
      <c r="ABN829"/>
      <c r="ABO829"/>
      <c r="ABP829"/>
      <c r="ABQ829"/>
      <c r="ABR829"/>
      <c r="ABS829"/>
      <c r="ABT829"/>
      <c r="ABU829"/>
      <c r="ABV829"/>
      <c r="ABW829"/>
      <c r="ABX829"/>
      <c r="ABY829"/>
      <c r="ABZ829"/>
      <c r="ACA829"/>
      <c r="ACB829"/>
      <c r="ACC829"/>
      <c r="ACD829"/>
      <c r="ACE829"/>
      <c r="ACF829"/>
      <c r="ACG829"/>
      <c r="ACH829"/>
      <c r="ACI829"/>
      <c r="ACJ829"/>
      <c r="ACK829"/>
      <c r="ACL829"/>
      <c r="ACM829"/>
      <c r="ACN829"/>
      <c r="ACO829"/>
      <c r="ACP829"/>
      <c r="ACQ829"/>
      <c r="ACR829"/>
      <c r="ACS829"/>
      <c r="ACT829"/>
      <c r="ACU829"/>
      <c r="ACV829"/>
      <c r="ACW829"/>
      <c r="ACX829"/>
      <c r="ACY829"/>
      <c r="ACZ829"/>
      <c r="ADA829"/>
      <c r="ADB829"/>
      <c r="ADC829"/>
      <c r="ADD829"/>
      <c r="ADE829"/>
      <c r="ADF829"/>
      <c r="ADG829"/>
      <c r="ADH829"/>
      <c r="ADI829"/>
      <c r="ADJ829"/>
      <c r="ADK829"/>
      <c r="ADL829"/>
      <c r="ADM829"/>
      <c r="ADN829"/>
      <c r="ADO829"/>
      <c r="ADP829"/>
      <c r="ADQ829"/>
      <c r="ADR829"/>
      <c r="ADS829"/>
      <c r="ADT829"/>
      <c r="ADU829"/>
      <c r="ADV829"/>
      <c r="ADW829"/>
      <c r="ADX829"/>
      <c r="ADY829"/>
      <c r="ADZ829"/>
      <c r="AEA829"/>
      <c r="AEB829"/>
      <c r="AEC829"/>
      <c r="AED829"/>
      <c r="AEE829"/>
      <c r="AEF829"/>
      <c r="AEG829"/>
      <c r="AEH829"/>
      <c r="AEI829"/>
      <c r="AEJ829"/>
      <c r="AEK829"/>
      <c r="AEL829"/>
      <c r="AEM829"/>
      <c r="AEN829"/>
      <c r="AEO829"/>
      <c r="AEP829"/>
      <c r="AEQ829"/>
      <c r="AER829"/>
      <c r="AES829"/>
      <c r="AET829"/>
      <c r="AEU829"/>
      <c r="AEV829"/>
      <c r="AEW829"/>
      <c r="AEX829"/>
      <c r="AEY829"/>
      <c r="AEZ829"/>
      <c r="AFA829"/>
      <c r="AFB829"/>
      <c r="AFC829"/>
      <c r="AFD829"/>
      <c r="AFE829"/>
      <c r="AFF829"/>
      <c r="AFG829"/>
      <c r="AFH829"/>
      <c r="AFI829"/>
      <c r="AFJ829"/>
      <c r="AFK829"/>
      <c r="AFL829"/>
      <c r="AFM829"/>
      <c r="AFN829"/>
      <c r="AFO829"/>
      <c r="AFP829"/>
      <c r="AFQ829"/>
      <c r="AFR829"/>
      <c r="AFS829"/>
      <c r="AFT829"/>
      <c r="AFU829"/>
      <c r="AFV829"/>
      <c r="AFW829"/>
      <c r="AFX829"/>
      <c r="AFY829"/>
      <c r="AFZ829"/>
      <c r="AGA829"/>
      <c r="AGB829"/>
      <c r="AGC829"/>
      <c r="AGD829"/>
      <c r="AGE829"/>
      <c r="AGF829"/>
      <c r="AGG829"/>
      <c r="AGH829"/>
      <c r="AGI829"/>
      <c r="AGJ829"/>
      <c r="AGK829"/>
      <c r="AGL829"/>
      <c r="AGM829"/>
      <c r="AGN829"/>
      <c r="AGO829"/>
      <c r="AGP829"/>
      <c r="AGQ829"/>
      <c r="AGR829"/>
      <c r="AGS829"/>
      <c r="AGT829"/>
      <c r="AGU829"/>
      <c r="AGV829"/>
      <c r="AGW829"/>
      <c r="AGX829"/>
      <c r="AGY829"/>
      <c r="AGZ829"/>
      <c r="AHA829"/>
      <c r="AHB829"/>
      <c r="AHC829"/>
      <c r="AHD829"/>
      <c r="AHE829"/>
      <c r="AHF829"/>
      <c r="AHG829"/>
      <c r="AHH829"/>
      <c r="AHI829"/>
      <c r="AHJ829"/>
      <c r="AHK829"/>
      <c r="AHL829"/>
      <c r="AHM829"/>
      <c r="AHN829"/>
      <c r="AHO829"/>
      <c r="AHP829"/>
      <c r="AHQ829"/>
      <c r="AHR829"/>
      <c r="AHS829"/>
      <c r="AHT829"/>
      <c r="AHU829"/>
      <c r="AHV829"/>
      <c r="AHW829"/>
      <c r="AHX829"/>
      <c r="AHY829"/>
      <c r="AHZ829"/>
      <c r="AIA829"/>
      <c r="AIB829"/>
      <c r="AIC829"/>
      <c r="AID829"/>
      <c r="AIE829"/>
      <c r="AIF829"/>
      <c r="AIG829"/>
      <c r="AIH829"/>
      <c r="AII829"/>
      <c r="AIJ829"/>
      <c r="AIK829"/>
      <c r="AIL829"/>
      <c r="AIM829"/>
      <c r="AIN829"/>
      <c r="AIO829"/>
      <c r="AIP829"/>
      <c r="AIQ829"/>
      <c r="AIR829"/>
      <c r="AIS829"/>
      <c r="AIT829"/>
      <c r="AIU829"/>
      <c r="AIV829"/>
      <c r="AIW829"/>
      <c r="AIX829"/>
      <c r="AIY829"/>
      <c r="AIZ829"/>
      <c r="AJA829"/>
      <c r="AJB829"/>
      <c r="AJC829"/>
      <c r="AJD829"/>
      <c r="AJE829"/>
      <c r="AJF829"/>
      <c r="AJG829"/>
      <c r="AJH829"/>
      <c r="AJI829"/>
      <c r="AJJ829"/>
      <c r="AJK829"/>
      <c r="AJL829"/>
      <c r="AJM829"/>
      <c r="AJN829"/>
      <c r="AJO829"/>
      <c r="AJP829"/>
      <c r="AJQ829"/>
      <c r="AJR829"/>
      <c r="AJS829"/>
      <c r="AJT829"/>
      <c r="AJU829"/>
      <c r="AJV829"/>
      <c r="AJW829"/>
      <c r="AJX829"/>
      <c r="AJY829"/>
      <c r="AJZ829"/>
      <c r="AKA829"/>
      <c r="AKB829"/>
      <c r="AKC829"/>
      <c r="AKD829"/>
      <c r="AKE829"/>
      <c r="AKF829"/>
      <c r="AKG829"/>
      <c r="AKH829"/>
      <c r="AKI829"/>
      <c r="AKJ829"/>
      <c r="AKK829"/>
      <c r="AKL829"/>
      <c r="AKM829"/>
      <c r="AKN829"/>
      <c r="AKO829"/>
      <c r="AKP829"/>
      <c r="AKQ829"/>
      <c r="AKR829"/>
      <c r="AKS829"/>
      <c r="AKT829"/>
      <c r="AKU829"/>
      <c r="AKV829"/>
      <c r="AKW829"/>
      <c r="AKX829"/>
      <c r="AKY829"/>
      <c r="AKZ829"/>
      <c r="ALA829"/>
      <c r="ALB829"/>
      <c r="ALC829"/>
      <c r="ALD829"/>
      <c r="ALE829"/>
      <c r="ALF829"/>
      <c r="ALG829"/>
      <c r="ALH829"/>
      <c r="ALI829"/>
      <c r="ALJ829"/>
      <c r="ALK829"/>
      <c r="ALL829"/>
      <c r="ALM829"/>
      <c r="ALN829"/>
      <c r="ALO829"/>
      <c r="ALP829"/>
      <c r="ALQ829"/>
      <c r="ALR829"/>
      <c r="ALS829"/>
      <c r="ALT829"/>
      <c r="ALU829"/>
      <c r="ALV829"/>
      <c r="ALW829"/>
      <c r="ALX829"/>
      <c r="ALY829"/>
      <c r="ALZ829"/>
      <c r="AMA829"/>
      <c r="AMB829"/>
      <c r="AMC829"/>
      <c r="AMD829"/>
      <c r="AME829"/>
      <c r="AMF829"/>
      <c r="AMG829"/>
      <c r="AMH829"/>
      <c r="AMI829"/>
      <c r="AMJ829"/>
    </row>
    <row r="830" spans="1:1024" ht="20" customHeight="1" x14ac:dyDescent="0.2">
      <c r="A830"/>
      <c r="B830"/>
      <c r="C830"/>
      <c r="D830"/>
      <c r="E830" s="2"/>
      <c r="F830" s="2"/>
      <c r="G830" s="271"/>
      <c r="H830" s="24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c r="IW830"/>
      <c r="IX830"/>
      <c r="IY830"/>
      <c r="IZ830"/>
      <c r="JA830"/>
      <c r="JB830"/>
      <c r="JC830"/>
      <c r="JD830"/>
      <c r="JE830"/>
      <c r="JF830"/>
      <c r="JG830"/>
      <c r="JH830"/>
      <c r="JI830"/>
      <c r="JJ830"/>
      <c r="JK830"/>
      <c r="JL830"/>
      <c r="JM830"/>
      <c r="JN830"/>
      <c r="JO830"/>
      <c r="JP830"/>
      <c r="JQ830"/>
      <c r="JR830"/>
      <c r="JS830"/>
      <c r="JT830"/>
      <c r="JU830"/>
      <c r="JV830"/>
      <c r="JW830"/>
      <c r="JX830"/>
      <c r="JY830"/>
      <c r="JZ830"/>
      <c r="KA830"/>
      <c r="KB830"/>
      <c r="KC830"/>
      <c r="KD830"/>
      <c r="KE830"/>
      <c r="KF830"/>
      <c r="KG830"/>
      <c r="KH830"/>
      <c r="KI830"/>
      <c r="KJ830"/>
      <c r="KK830"/>
      <c r="KL830"/>
      <c r="KM830"/>
      <c r="KN830"/>
      <c r="KO830"/>
      <c r="KP830"/>
      <c r="KQ830"/>
      <c r="KR830"/>
      <c r="KS830"/>
      <c r="KT830"/>
      <c r="KU830"/>
      <c r="KV830"/>
      <c r="KW830"/>
      <c r="KX830"/>
      <c r="KY830"/>
      <c r="KZ830"/>
      <c r="LA830"/>
      <c r="LB830"/>
      <c r="LC830"/>
      <c r="LD830"/>
      <c r="LE830"/>
      <c r="LF830"/>
      <c r="LG830"/>
      <c r="LH830"/>
      <c r="LI830"/>
      <c r="LJ830"/>
      <c r="LK830"/>
      <c r="LL830"/>
      <c r="LM830"/>
      <c r="LN830"/>
      <c r="LO830"/>
      <c r="LP830"/>
      <c r="LQ830"/>
      <c r="LR830"/>
      <c r="LS830"/>
      <c r="LT830"/>
      <c r="LU830"/>
      <c r="LV830"/>
      <c r="LW830"/>
      <c r="LX830"/>
      <c r="LY830"/>
      <c r="LZ830"/>
      <c r="MA830"/>
      <c r="MB830"/>
      <c r="MC830"/>
      <c r="MD830"/>
      <c r="ME830"/>
      <c r="MF830"/>
      <c r="MG830"/>
      <c r="MH830"/>
      <c r="MI830"/>
      <c r="MJ830"/>
      <c r="MK830"/>
      <c r="ML830"/>
      <c r="MM830"/>
      <c r="MN830"/>
      <c r="MO830"/>
      <c r="MP830"/>
      <c r="MQ830"/>
      <c r="MR830"/>
      <c r="MS830"/>
      <c r="MT830"/>
      <c r="MU830"/>
      <c r="MV830"/>
      <c r="MW830"/>
      <c r="MX830"/>
      <c r="MY830"/>
      <c r="MZ830"/>
      <c r="NA830"/>
      <c r="NB830"/>
      <c r="NC830"/>
      <c r="ND830"/>
      <c r="NE830"/>
      <c r="NF830"/>
      <c r="NG830"/>
      <c r="NH830"/>
      <c r="NI830"/>
      <c r="NJ830"/>
      <c r="NK830"/>
      <c r="NL830"/>
      <c r="NM830"/>
      <c r="NN830"/>
      <c r="NO830"/>
      <c r="NP830"/>
      <c r="NQ830"/>
      <c r="NR830"/>
      <c r="NS830"/>
      <c r="NT830"/>
      <c r="NU830"/>
      <c r="NV830"/>
      <c r="NW830"/>
      <c r="NX830"/>
      <c r="NY830"/>
      <c r="NZ830"/>
      <c r="OA830"/>
      <c r="OB830"/>
      <c r="OC830"/>
      <c r="OD830"/>
      <c r="OE830"/>
      <c r="OF830"/>
      <c r="OG830"/>
      <c r="OH830"/>
      <c r="OI830"/>
      <c r="OJ830"/>
      <c r="OK830"/>
      <c r="OL830"/>
      <c r="OM830"/>
      <c r="ON830"/>
      <c r="OO830"/>
      <c r="OP830"/>
      <c r="OQ830"/>
      <c r="OR830"/>
      <c r="OS830"/>
      <c r="OT830"/>
      <c r="OU830"/>
      <c r="OV830"/>
      <c r="OW830"/>
      <c r="OX830"/>
      <c r="OY830"/>
      <c r="OZ830"/>
      <c r="PA830"/>
      <c r="PB830"/>
      <c r="PC830"/>
      <c r="PD830"/>
      <c r="PE830"/>
      <c r="PF830"/>
      <c r="PG830"/>
      <c r="PH830"/>
      <c r="PI830"/>
      <c r="PJ830"/>
      <c r="PK830"/>
      <c r="PL830"/>
      <c r="PM830"/>
      <c r="PN830"/>
      <c r="PO830"/>
      <c r="PP830"/>
      <c r="PQ830"/>
      <c r="PR830"/>
      <c r="PS830"/>
      <c r="PT830"/>
      <c r="PU830"/>
      <c r="PV830"/>
      <c r="PW830"/>
      <c r="PX830"/>
      <c r="PY830"/>
      <c r="PZ830"/>
      <c r="QA830"/>
      <c r="QB830"/>
      <c r="QC830"/>
      <c r="QD830"/>
      <c r="QE830"/>
      <c r="QF830"/>
      <c r="QG830"/>
      <c r="QH830"/>
      <c r="QI830"/>
      <c r="QJ830"/>
      <c r="QK830"/>
      <c r="QL830"/>
      <c r="QM830"/>
      <c r="QN830"/>
      <c r="QO830"/>
      <c r="QP830"/>
      <c r="QQ830"/>
      <c r="QR830"/>
      <c r="QS830"/>
      <c r="QT830"/>
      <c r="QU830"/>
      <c r="QV830"/>
      <c r="QW830"/>
      <c r="QX830"/>
      <c r="QY830"/>
      <c r="QZ830"/>
      <c r="RA830"/>
      <c r="RB830"/>
      <c r="RC830"/>
      <c r="RD830"/>
      <c r="RE830"/>
      <c r="RF830"/>
      <c r="RG830"/>
      <c r="RH830"/>
      <c r="RI830"/>
      <c r="RJ830"/>
      <c r="RK830"/>
      <c r="RL830"/>
      <c r="RM830"/>
      <c r="RN830"/>
      <c r="RO830"/>
      <c r="RP830"/>
      <c r="RQ830"/>
      <c r="RR830"/>
      <c r="RS830"/>
      <c r="RT830"/>
      <c r="RU830"/>
      <c r="RV830"/>
      <c r="RW830"/>
      <c r="RX830"/>
      <c r="RY830"/>
      <c r="RZ830"/>
      <c r="SA830"/>
      <c r="SB830"/>
      <c r="SC830"/>
      <c r="SD830"/>
      <c r="SE830"/>
      <c r="SF830"/>
      <c r="SG830"/>
      <c r="SH830"/>
      <c r="SI830"/>
      <c r="SJ830"/>
      <c r="SK830"/>
      <c r="SL830"/>
      <c r="SM830"/>
      <c r="SN830"/>
      <c r="SO830"/>
      <c r="SP830"/>
      <c r="SQ830"/>
      <c r="SR830"/>
      <c r="SS830"/>
      <c r="ST830"/>
      <c r="SU830"/>
      <c r="SV830"/>
      <c r="SW830"/>
      <c r="SX830"/>
      <c r="SY830"/>
      <c r="SZ830"/>
      <c r="TA830"/>
      <c r="TB830"/>
      <c r="TC830"/>
      <c r="TD830"/>
      <c r="TE830"/>
      <c r="TF830"/>
      <c r="TG830"/>
      <c r="TH830"/>
      <c r="TI830"/>
      <c r="TJ830"/>
      <c r="TK830"/>
      <c r="TL830"/>
      <c r="TM830"/>
      <c r="TN830"/>
      <c r="TO830"/>
      <c r="TP830"/>
      <c r="TQ830"/>
      <c r="TR830"/>
      <c r="TS830"/>
      <c r="TT830"/>
      <c r="TU830"/>
      <c r="TV830"/>
      <c r="TW830"/>
      <c r="TX830"/>
      <c r="TY830"/>
      <c r="TZ830"/>
      <c r="UA830"/>
      <c r="UB830"/>
      <c r="UC830"/>
      <c r="UD830"/>
      <c r="UE830"/>
      <c r="UF830"/>
      <c r="UG830"/>
      <c r="UH830"/>
      <c r="UI830"/>
      <c r="UJ830"/>
      <c r="UK830"/>
      <c r="UL830"/>
      <c r="UM830"/>
      <c r="UN830"/>
      <c r="UO830"/>
      <c r="UP830"/>
      <c r="UQ830"/>
      <c r="UR830"/>
      <c r="US830"/>
      <c r="UT830"/>
      <c r="UU830"/>
      <c r="UV830"/>
      <c r="UW830"/>
      <c r="UX830"/>
      <c r="UY830"/>
      <c r="UZ830"/>
      <c r="VA830"/>
      <c r="VB830"/>
      <c r="VC830"/>
      <c r="VD830"/>
      <c r="VE830"/>
      <c r="VF830"/>
      <c r="VG830"/>
      <c r="VH830"/>
      <c r="VI830"/>
      <c r="VJ830"/>
      <c r="VK830"/>
      <c r="VL830"/>
      <c r="VM830"/>
      <c r="VN830"/>
      <c r="VO830"/>
      <c r="VP830"/>
      <c r="VQ830"/>
      <c r="VR830"/>
      <c r="VS830"/>
      <c r="VT830"/>
      <c r="VU830"/>
      <c r="VV830"/>
      <c r="VW830"/>
      <c r="VX830"/>
      <c r="VY830"/>
      <c r="VZ830"/>
      <c r="WA830"/>
      <c r="WB830"/>
      <c r="WC830"/>
      <c r="WD830"/>
      <c r="WE830"/>
      <c r="WF830"/>
      <c r="WG830"/>
      <c r="WH830"/>
      <c r="WI830"/>
      <c r="WJ830"/>
      <c r="WK830"/>
      <c r="WL830"/>
      <c r="WM830"/>
      <c r="WN830"/>
      <c r="WO830"/>
      <c r="WP830"/>
      <c r="WQ830"/>
      <c r="WR830"/>
      <c r="WS830"/>
      <c r="WT830"/>
      <c r="WU830"/>
      <c r="WV830"/>
      <c r="WW830"/>
      <c r="WX830"/>
      <c r="WY830"/>
      <c r="WZ830"/>
      <c r="XA830"/>
      <c r="XB830"/>
      <c r="XC830"/>
      <c r="XD830"/>
      <c r="XE830"/>
      <c r="XF830"/>
      <c r="XG830"/>
      <c r="XH830"/>
      <c r="XI830"/>
      <c r="XJ830"/>
      <c r="XK830"/>
      <c r="XL830"/>
      <c r="XM830"/>
      <c r="XN830"/>
      <c r="XO830"/>
      <c r="XP830"/>
      <c r="XQ830"/>
      <c r="XR830"/>
      <c r="XS830"/>
      <c r="XT830"/>
      <c r="XU830"/>
      <c r="XV830"/>
      <c r="XW830"/>
      <c r="XX830"/>
      <c r="XY830"/>
      <c r="XZ830"/>
      <c r="YA830"/>
      <c r="YB830"/>
      <c r="YC830"/>
      <c r="YD830"/>
      <c r="YE830"/>
      <c r="YF830"/>
      <c r="YG830"/>
      <c r="YH830"/>
      <c r="YI830"/>
      <c r="YJ830"/>
      <c r="YK830"/>
      <c r="YL830"/>
      <c r="YM830"/>
      <c r="YN830"/>
      <c r="YO830"/>
      <c r="YP830"/>
      <c r="YQ830"/>
      <c r="YR830"/>
      <c r="YS830"/>
      <c r="YT830"/>
      <c r="YU830"/>
      <c r="YV830"/>
      <c r="YW830"/>
      <c r="YX830"/>
      <c r="YY830"/>
      <c r="YZ830"/>
      <c r="ZA830"/>
      <c r="ZB830"/>
      <c r="ZC830"/>
      <c r="ZD830"/>
      <c r="ZE830"/>
      <c r="ZF830"/>
      <c r="ZG830"/>
      <c r="ZH830"/>
      <c r="ZI830"/>
      <c r="ZJ830"/>
      <c r="ZK830"/>
      <c r="ZL830"/>
      <c r="ZM830"/>
      <c r="ZN830"/>
      <c r="ZO830"/>
      <c r="ZP830"/>
      <c r="ZQ830"/>
      <c r="ZR830"/>
      <c r="ZS830"/>
      <c r="ZT830"/>
      <c r="ZU830"/>
      <c r="ZV830"/>
      <c r="ZW830"/>
      <c r="ZX830"/>
      <c r="ZY830"/>
      <c r="ZZ830"/>
      <c r="AAA830"/>
      <c r="AAB830"/>
      <c r="AAC830"/>
      <c r="AAD830"/>
      <c r="AAE830"/>
      <c r="AAF830"/>
      <c r="AAG830"/>
      <c r="AAH830"/>
      <c r="AAI830"/>
      <c r="AAJ830"/>
      <c r="AAK830"/>
      <c r="AAL830"/>
      <c r="AAM830"/>
      <c r="AAN830"/>
      <c r="AAO830"/>
      <c r="AAP830"/>
      <c r="AAQ830"/>
      <c r="AAR830"/>
      <c r="AAS830"/>
      <c r="AAT830"/>
      <c r="AAU830"/>
      <c r="AAV830"/>
      <c r="AAW830"/>
      <c r="AAX830"/>
      <c r="AAY830"/>
      <c r="AAZ830"/>
      <c r="ABA830"/>
      <c r="ABB830"/>
      <c r="ABC830"/>
      <c r="ABD830"/>
      <c r="ABE830"/>
      <c r="ABF830"/>
      <c r="ABG830"/>
      <c r="ABH830"/>
      <c r="ABI830"/>
      <c r="ABJ830"/>
      <c r="ABK830"/>
      <c r="ABL830"/>
      <c r="ABM830"/>
      <c r="ABN830"/>
      <c r="ABO830"/>
      <c r="ABP830"/>
      <c r="ABQ830"/>
      <c r="ABR830"/>
      <c r="ABS830"/>
      <c r="ABT830"/>
      <c r="ABU830"/>
      <c r="ABV830"/>
      <c r="ABW830"/>
      <c r="ABX830"/>
      <c r="ABY830"/>
      <c r="ABZ830"/>
      <c r="ACA830"/>
      <c r="ACB830"/>
      <c r="ACC830"/>
      <c r="ACD830"/>
      <c r="ACE830"/>
      <c r="ACF830"/>
      <c r="ACG830"/>
      <c r="ACH830"/>
      <c r="ACI830"/>
      <c r="ACJ830"/>
      <c r="ACK830"/>
      <c r="ACL830"/>
      <c r="ACM830"/>
      <c r="ACN830"/>
      <c r="ACO830"/>
      <c r="ACP830"/>
      <c r="ACQ830"/>
      <c r="ACR830"/>
      <c r="ACS830"/>
      <c r="ACT830"/>
      <c r="ACU830"/>
      <c r="ACV830"/>
      <c r="ACW830"/>
      <c r="ACX830"/>
      <c r="ACY830"/>
      <c r="ACZ830"/>
      <c r="ADA830"/>
      <c r="ADB830"/>
      <c r="ADC830"/>
      <c r="ADD830"/>
      <c r="ADE830"/>
      <c r="ADF830"/>
      <c r="ADG830"/>
      <c r="ADH830"/>
      <c r="ADI830"/>
      <c r="ADJ830"/>
      <c r="ADK830"/>
      <c r="ADL830"/>
      <c r="ADM830"/>
      <c r="ADN830"/>
      <c r="ADO830"/>
      <c r="ADP830"/>
      <c r="ADQ830"/>
      <c r="ADR830"/>
      <c r="ADS830"/>
      <c r="ADT830"/>
      <c r="ADU830"/>
      <c r="ADV830"/>
      <c r="ADW830"/>
      <c r="ADX830"/>
      <c r="ADY830"/>
      <c r="ADZ830"/>
      <c r="AEA830"/>
      <c r="AEB830"/>
      <c r="AEC830"/>
      <c r="AED830"/>
      <c r="AEE830"/>
      <c r="AEF830"/>
      <c r="AEG830"/>
      <c r="AEH830"/>
      <c r="AEI830"/>
      <c r="AEJ830"/>
      <c r="AEK830"/>
      <c r="AEL830"/>
      <c r="AEM830"/>
      <c r="AEN830"/>
      <c r="AEO830"/>
      <c r="AEP830"/>
      <c r="AEQ830"/>
      <c r="AER830"/>
      <c r="AES830"/>
      <c r="AET830"/>
      <c r="AEU830"/>
      <c r="AEV830"/>
      <c r="AEW830"/>
      <c r="AEX830"/>
      <c r="AEY830"/>
      <c r="AEZ830"/>
      <c r="AFA830"/>
      <c r="AFB830"/>
      <c r="AFC830"/>
      <c r="AFD830"/>
      <c r="AFE830"/>
      <c r="AFF830"/>
      <c r="AFG830"/>
      <c r="AFH830"/>
      <c r="AFI830"/>
      <c r="AFJ830"/>
      <c r="AFK830"/>
      <c r="AFL830"/>
      <c r="AFM830"/>
      <c r="AFN830"/>
      <c r="AFO830"/>
      <c r="AFP830"/>
      <c r="AFQ830"/>
      <c r="AFR830"/>
      <c r="AFS830"/>
      <c r="AFT830"/>
      <c r="AFU830"/>
      <c r="AFV830"/>
      <c r="AFW830"/>
      <c r="AFX830"/>
      <c r="AFY830"/>
      <c r="AFZ830"/>
      <c r="AGA830"/>
      <c r="AGB830"/>
      <c r="AGC830"/>
      <c r="AGD830"/>
      <c r="AGE830"/>
      <c r="AGF830"/>
      <c r="AGG830"/>
      <c r="AGH830"/>
      <c r="AGI830"/>
      <c r="AGJ830"/>
      <c r="AGK830"/>
      <c r="AGL830"/>
      <c r="AGM830"/>
      <c r="AGN830"/>
      <c r="AGO830"/>
      <c r="AGP830"/>
      <c r="AGQ830"/>
      <c r="AGR830"/>
      <c r="AGS830"/>
      <c r="AGT830"/>
      <c r="AGU830"/>
      <c r="AGV830"/>
      <c r="AGW830"/>
      <c r="AGX830"/>
      <c r="AGY830"/>
      <c r="AGZ830"/>
      <c r="AHA830"/>
      <c r="AHB830"/>
      <c r="AHC830"/>
      <c r="AHD830"/>
      <c r="AHE830"/>
      <c r="AHF830"/>
      <c r="AHG830"/>
      <c r="AHH830"/>
      <c r="AHI830"/>
      <c r="AHJ830"/>
      <c r="AHK830"/>
      <c r="AHL830"/>
      <c r="AHM830"/>
      <c r="AHN830"/>
      <c r="AHO830"/>
      <c r="AHP830"/>
      <c r="AHQ830"/>
      <c r="AHR830"/>
      <c r="AHS830"/>
      <c r="AHT830"/>
      <c r="AHU830"/>
      <c r="AHV830"/>
      <c r="AHW830"/>
      <c r="AHX830"/>
      <c r="AHY830"/>
      <c r="AHZ830"/>
      <c r="AIA830"/>
      <c r="AIB830"/>
      <c r="AIC830"/>
      <c r="AID830"/>
      <c r="AIE830"/>
      <c r="AIF830"/>
      <c r="AIG830"/>
      <c r="AIH830"/>
      <c r="AII830"/>
      <c r="AIJ830"/>
      <c r="AIK830"/>
      <c r="AIL830"/>
      <c r="AIM830"/>
      <c r="AIN830"/>
      <c r="AIO830"/>
      <c r="AIP830"/>
      <c r="AIQ830"/>
      <c r="AIR830"/>
      <c r="AIS830"/>
      <c r="AIT830"/>
      <c r="AIU830"/>
      <c r="AIV830"/>
      <c r="AIW830"/>
      <c r="AIX830"/>
      <c r="AIY830"/>
      <c r="AIZ830"/>
      <c r="AJA830"/>
      <c r="AJB830"/>
      <c r="AJC830"/>
      <c r="AJD830"/>
      <c r="AJE830"/>
      <c r="AJF830"/>
      <c r="AJG830"/>
      <c r="AJH830"/>
      <c r="AJI830"/>
      <c r="AJJ830"/>
      <c r="AJK830"/>
      <c r="AJL830"/>
      <c r="AJM830"/>
      <c r="AJN830"/>
      <c r="AJO830"/>
      <c r="AJP830"/>
      <c r="AJQ830"/>
      <c r="AJR830"/>
      <c r="AJS830"/>
      <c r="AJT830"/>
      <c r="AJU830"/>
      <c r="AJV830"/>
      <c r="AJW830"/>
      <c r="AJX830"/>
      <c r="AJY830"/>
      <c r="AJZ830"/>
      <c r="AKA830"/>
      <c r="AKB830"/>
      <c r="AKC830"/>
      <c r="AKD830"/>
      <c r="AKE830"/>
      <c r="AKF830"/>
      <c r="AKG830"/>
      <c r="AKH830"/>
      <c r="AKI830"/>
      <c r="AKJ830"/>
      <c r="AKK830"/>
      <c r="AKL830"/>
      <c r="AKM830"/>
      <c r="AKN830"/>
      <c r="AKO830"/>
      <c r="AKP830"/>
      <c r="AKQ830"/>
      <c r="AKR830"/>
      <c r="AKS830"/>
      <c r="AKT830"/>
      <c r="AKU830"/>
      <c r="AKV830"/>
      <c r="AKW830"/>
      <c r="AKX830"/>
      <c r="AKY830"/>
      <c r="AKZ830"/>
      <c r="ALA830"/>
      <c r="ALB830"/>
      <c r="ALC830"/>
      <c r="ALD830"/>
      <c r="ALE830"/>
      <c r="ALF830"/>
      <c r="ALG830"/>
      <c r="ALH830"/>
      <c r="ALI830"/>
      <c r="ALJ830"/>
      <c r="ALK830"/>
      <c r="ALL830"/>
      <c r="ALM830"/>
      <c r="ALN830"/>
      <c r="ALO830"/>
      <c r="ALP830"/>
      <c r="ALQ830"/>
      <c r="ALR830"/>
      <c r="ALS830"/>
      <c r="ALT830"/>
      <c r="ALU830"/>
      <c r="ALV830"/>
      <c r="ALW830"/>
      <c r="ALX830"/>
      <c r="ALY830"/>
      <c r="ALZ830"/>
      <c r="AMA830"/>
      <c r="AMB830"/>
      <c r="AMC830"/>
      <c r="AMD830"/>
      <c r="AME830"/>
      <c r="AMF830"/>
      <c r="AMG830"/>
      <c r="AMH830"/>
      <c r="AMI830"/>
      <c r="AMJ830"/>
    </row>
    <row r="831" spans="1:1024" ht="20" customHeight="1" x14ac:dyDescent="0.2">
      <c r="A831"/>
      <c r="B831"/>
      <c r="C831"/>
      <c r="D831"/>
      <c r="E831" s="2"/>
      <c r="F831" s="2"/>
      <c r="G831" s="271"/>
      <c r="H831" s="240"/>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c r="IW831"/>
      <c r="IX831"/>
      <c r="IY831"/>
      <c r="IZ831"/>
      <c r="JA831"/>
      <c r="JB831"/>
      <c r="JC831"/>
      <c r="JD831"/>
      <c r="JE831"/>
      <c r="JF831"/>
      <c r="JG831"/>
      <c r="JH831"/>
      <c r="JI831"/>
      <c r="JJ831"/>
      <c r="JK831"/>
      <c r="JL831"/>
      <c r="JM831"/>
      <c r="JN831"/>
      <c r="JO831"/>
      <c r="JP831"/>
      <c r="JQ831"/>
      <c r="JR831"/>
      <c r="JS831"/>
      <c r="JT831"/>
      <c r="JU831"/>
      <c r="JV831"/>
      <c r="JW831"/>
      <c r="JX831"/>
      <c r="JY831"/>
      <c r="JZ831"/>
      <c r="KA831"/>
      <c r="KB831"/>
      <c r="KC831"/>
      <c r="KD831"/>
      <c r="KE831"/>
      <c r="KF831"/>
      <c r="KG831"/>
      <c r="KH831"/>
      <c r="KI831"/>
      <c r="KJ831"/>
      <c r="KK831"/>
      <c r="KL831"/>
      <c r="KM831"/>
      <c r="KN831"/>
      <c r="KO831"/>
      <c r="KP831"/>
      <c r="KQ831"/>
      <c r="KR831"/>
      <c r="KS831"/>
      <c r="KT831"/>
      <c r="KU831"/>
      <c r="KV831"/>
      <c r="KW831"/>
      <c r="KX831"/>
      <c r="KY831"/>
      <c r="KZ831"/>
      <c r="LA831"/>
      <c r="LB831"/>
      <c r="LC831"/>
      <c r="LD831"/>
      <c r="LE831"/>
      <c r="LF831"/>
      <c r="LG831"/>
      <c r="LH831"/>
      <c r="LI831"/>
      <c r="LJ831"/>
      <c r="LK831"/>
      <c r="LL831"/>
      <c r="LM831"/>
      <c r="LN831"/>
      <c r="LO831"/>
      <c r="LP831"/>
      <c r="LQ831"/>
      <c r="LR831"/>
      <c r="LS831"/>
      <c r="LT831"/>
      <c r="LU831"/>
      <c r="LV831"/>
      <c r="LW831"/>
      <c r="LX831"/>
      <c r="LY831"/>
      <c r="LZ831"/>
      <c r="MA831"/>
      <c r="MB831"/>
      <c r="MC831"/>
      <c r="MD831"/>
      <c r="ME831"/>
      <c r="MF831"/>
      <c r="MG831"/>
      <c r="MH831"/>
      <c r="MI831"/>
      <c r="MJ831"/>
      <c r="MK831"/>
      <c r="ML831"/>
      <c r="MM831"/>
      <c r="MN831"/>
      <c r="MO831"/>
      <c r="MP831"/>
      <c r="MQ831"/>
      <c r="MR831"/>
      <c r="MS831"/>
      <c r="MT831"/>
      <c r="MU831"/>
      <c r="MV831"/>
      <c r="MW831"/>
      <c r="MX831"/>
      <c r="MY831"/>
      <c r="MZ831"/>
      <c r="NA831"/>
      <c r="NB831"/>
      <c r="NC831"/>
      <c r="ND831"/>
      <c r="NE831"/>
      <c r="NF831"/>
      <c r="NG831"/>
      <c r="NH831"/>
      <c r="NI831"/>
      <c r="NJ831"/>
      <c r="NK831"/>
      <c r="NL831"/>
      <c r="NM831"/>
      <c r="NN831"/>
      <c r="NO831"/>
      <c r="NP831"/>
      <c r="NQ831"/>
      <c r="NR831"/>
      <c r="NS831"/>
      <c r="NT831"/>
      <c r="NU831"/>
      <c r="NV831"/>
      <c r="NW831"/>
      <c r="NX831"/>
      <c r="NY831"/>
      <c r="NZ831"/>
      <c r="OA831"/>
      <c r="OB831"/>
      <c r="OC831"/>
      <c r="OD831"/>
      <c r="OE831"/>
      <c r="OF831"/>
      <c r="OG831"/>
      <c r="OH831"/>
      <c r="OI831"/>
      <c r="OJ831"/>
      <c r="OK831"/>
      <c r="OL831"/>
      <c r="OM831"/>
      <c r="ON831"/>
      <c r="OO831"/>
      <c r="OP831"/>
      <c r="OQ831"/>
      <c r="OR831"/>
      <c r="OS831"/>
      <c r="OT831"/>
      <c r="OU831"/>
      <c r="OV831"/>
      <c r="OW831"/>
      <c r="OX831"/>
      <c r="OY831"/>
      <c r="OZ831"/>
      <c r="PA831"/>
      <c r="PB831"/>
      <c r="PC831"/>
      <c r="PD831"/>
      <c r="PE831"/>
      <c r="PF831"/>
      <c r="PG831"/>
      <c r="PH831"/>
      <c r="PI831"/>
      <c r="PJ831"/>
      <c r="PK831"/>
      <c r="PL831"/>
      <c r="PM831"/>
      <c r="PN831"/>
      <c r="PO831"/>
      <c r="PP831"/>
      <c r="PQ831"/>
      <c r="PR831"/>
      <c r="PS831"/>
      <c r="PT831"/>
      <c r="PU831"/>
      <c r="PV831"/>
      <c r="PW831"/>
      <c r="PX831"/>
      <c r="PY831"/>
      <c r="PZ831"/>
      <c r="QA831"/>
      <c r="QB831"/>
      <c r="QC831"/>
      <c r="QD831"/>
      <c r="QE831"/>
      <c r="QF831"/>
      <c r="QG831"/>
      <c r="QH831"/>
      <c r="QI831"/>
      <c r="QJ831"/>
      <c r="QK831"/>
      <c r="QL831"/>
      <c r="QM831"/>
      <c r="QN831"/>
      <c r="QO831"/>
      <c r="QP831"/>
      <c r="QQ831"/>
      <c r="QR831"/>
      <c r="QS831"/>
      <c r="QT831"/>
      <c r="QU831"/>
      <c r="QV831"/>
      <c r="QW831"/>
      <c r="QX831"/>
      <c r="QY831"/>
      <c r="QZ831"/>
      <c r="RA831"/>
      <c r="RB831"/>
      <c r="RC831"/>
      <c r="RD831"/>
      <c r="RE831"/>
      <c r="RF831"/>
      <c r="RG831"/>
      <c r="RH831"/>
      <c r="RI831"/>
      <c r="RJ831"/>
      <c r="RK831"/>
      <c r="RL831"/>
      <c r="RM831"/>
      <c r="RN831"/>
      <c r="RO831"/>
      <c r="RP831"/>
      <c r="RQ831"/>
      <c r="RR831"/>
      <c r="RS831"/>
      <c r="RT831"/>
      <c r="RU831"/>
      <c r="RV831"/>
      <c r="RW831"/>
      <c r="RX831"/>
      <c r="RY831"/>
      <c r="RZ831"/>
      <c r="SA831"/>
      <c r="SB831"/>
      <c r="SC831"/>
      <c r="SD831"/>
      <c r="SE831"/>
      <c r="SF831"/>
      <c r="SG831"/>
      <c r="SH831"/>
      <c r="SI831"/>
      <c r="SJ831"/>
      <c r="SK831"/>
      <c r="SL831"/>
      <c r="SM831"/>
      <c r="SN831"/>
      <c r="SO831"/>
      <c r="SP831"/>
      <c r="SQ831"/>
      <c r="SR831"/>
      <c r="SS831"/>
      <c r="ST831"/>
      <c r="SU831"/>
      <c r="SV831"/>
      <c r="SW831"/>
      <c r="SX831"/>
      <c r="SY831"/>
      <c r="SZ831"/>
      <c r="TA831"/>
      <c r="TB831"/>
      <c r="TC831"/>
      <c r="TD831"/>
      <c r="TE831"/>
      <c r="TF831"/>
      <c r="TG831"/>
      <c r="TH831"/>
      <c r="TI831"/>
      <c r="TJ831"/>
      <c r="TK831"/>
      <c r="TL831"/>
      <c r="TM831"/>
      <c r="TN831"/>
      <c r="TO831"/>
      <c r="TP831"/>
      <c r="TQ831"/>
      <c r="TR831"/>
      <c r="TS831"/>
      <c r="TT831"/>
      <c r="TU831"/>
      <c r="TV831"/>
      <c r="TW831"/>
      <c r="TX831"/>
      <c r="TY831"/>
      <c r="TZ831"/>
      <c r="UA831"/>
      <c r="UB831"/>
      <c r="UC831"/>
      <c r="UD831"/>
      <c r="UE831"/>
      <c r="UF831"/>
      <c r="UG831"/>
      <c r="UH831"/>
      <c r="UI831"/>
      <c r="UJ831"/>
      <c r="UK831"/>
      <c r="UL831"/>
      <c r="UM831"/>
      <c r="UN831"/>
      <c r="UO831"/>
      <c r="UP831"/>
      <c r="UQ831"/>
      <c r="UR831"/>
      <c r="US831"/>
      <c r="UT831"/>
      <c r="UU831"/>
      <c r="UV831"/>
      <c r="UW831"/>
      <c r="UX831"/>
      <c r="UY831"/>
      <c r="UZ831"/>
      <c r="VA831"/>
      <c r="VB831"/>
      <c r="VC831"/>
      <c r="VD831"/>
      <c r="VE831"/>
      <c r="VF831"/>
      <c r="VG831"/>
      <c r="VH831"/>
      <c r="VI831"/>
      <c r="VJ831"/>
      <c r="VK831"/>
      <c r="VL831"/>
      <c r="VM831"/>
      <c r="VN831"/>
      <c r="VO831"/>
      <c r="VP831"/>
      <c r="VQ831"/>
      <c r="VR831"/>
      <c r="VS831"/>
      <c r="VT831"/>
      <c r="VU831"/>
      <c r="VV831"/>
      <c r="VW831"/>
      <c r="VX831"/>
      <c r="VY831"/>
      <c r="VZ831"/>
      <c r="WA831"/>
      <c r="WB831"/>
      <c r="WC831"/>
      <c r="WD831"/>
      <c r="WE831"/>
      <c r="WF831"/>
      <c r="WG831"/>
      <c r="WH831"/>
      <c r="WI831"/>
      <c r="WJ831"/>
      <c r="WK831"/>
      <c r="WL831"/>
      <c r="WM831"/>
      <c r="WN831"/>
      <c r="WO831"/>
      <c r="WP831"/>
      <c r="WQ831"/>
      <c r="WR831"/>
      <c r="WS831"/>
      <c r="WT831"/>
      <c r="WU831"/>
      <c r="WV831"/>
      <c r="WW831"/>
      <c r="WX831"/>
      <c r="WY831"/>
      <c r="WZ831"/>
      <c r="XA831"/>
      <c r="XB831"/>
      <c r="XC831"/>
      <c r="XD831"/>
      <c r="XE831"/>
      <c r="XF831"/>
      <c r="XG831"/>
      <c r="XH831"/>
      <c r="XI831"/>
      <c r="XJ831"/>
      <c r="XK831"/>
      <c r="XL831"/>
      <c r="XM831"/>
      <c r="XN831"/>
      <c r="XO831"/>
      <c r="XP831"/>
      <c r="XQ831"/>
      <c r="XR831"/>
      <c r="XS831"/>
      <c r="XT831"/>
      <c r="XU831"/>
      <c r="XV831"/>
      <c r="XW831"/>
      <c r="XX831"/>
      <c r="XY831"/>
      <c r="XZ831"/>
      <c r="YA831"/>
      <c r="YB831"/>
      <c r="YC831"/>
      <c r="YD831"/>
      <c r="YE831"/>
      <c r="YF831"/>
      <c r="YG831"/>
      <c r="YH831"/>
      <c r="YI831"/>
      <c r="YJ831"/>
      <c r="YK831"/>
      <c r="YL831"/>
      <c r="YM831"/>
      <c r="YN831"/>
      <c r="YO831"/>
      <c r="YP831"/>
      <c r="YQ831"/>
      <c r="YR831"/>
      <c r="YS831"/>
      <c r="YT831"/>
      <c r="YU831"/>
      <c r="YV831"/>
      <c r="YW831"/>
      <c r="YX831"/>
      <c r="YY831"/>
      <c r="YZ831"/>
      <c r="ZA831"/>
      <c r="ZB831"/>
      <c r="ZC831"/>
      <c r="ZD831"/>
      <c r="ZE831"/>
      <c r="ZF831"/>
      <c r="ZG831"/>
      <c r="ZH831"/>
      <c r="ZI831"/>
      <c r="ZJ831"/>
      <c r="ZK831"/>
      <c r="ZL831"/>
      <c r="ZM831"/>
      <c r="ZN831"/>
      <c r="ZO831"/>
      <c r="ZP831"/>
      <c r="ZQ831"/>
      <c r="ZR831"/>
      <c r="ZS831"/>
      <c r="ZT831"/>
      <c r="ZU831"/>
      <c r="ZV831"/>
      <c r="ZW831"/>
      <c r="ZX831"/>
      <c r="ZY831"/>
      <c r="ZZ831"/>
      <c r="AAA831"/>
      <c r="AAB831"/>
      <c r="AAC831"/>
      <c r="AAD831"/>
      <c r="AAE831"/>
      <c r="AAF831"/>
      <c r="AAG831"/>
      <c r="AAH831"/>
      <c r="AAI831"/>
      <c r="AAJ831"/>
      <c r="AAK831"/>
      <c r="AAL831"/>
      <c r="AAM831"/>
      <c r="AAN831"/>
      <c r="AAO831"/>
      <c r="AAP831"/>
      <c r="AAQ831"/>
      <c r="AAR831"/>
      <c r="AAS831"/>
      <c r="AAT831"/>
      <c r="AAU831"/>
      <c r="AAV831"/>
      <c r="AAW831"/>
      <c r="AAX831"/>
      <c r="AAY831"/>
      <c r="AAZ831"/>
      <c r="ABA831"/>
      <c r="ABB831"/>
      <c r="ABC831"/>
      <c r="ABD831"/>
      <c r="ABE831"/>
      <c r="ABF831"/>
      <c r="ABG831"/>
      <c r="ABH831"/>
      <c r="ABI831"/>
      <c r="ABJ831"/>
      <c r="ABK831"/>
      <c r="ABL831"/>
      <c r="ABM831"/>
      <c r="ABN831"/>
      <c r="ABO831"/>
      <c r="ABP831"/>
      <c r="ABQ831"/>
      <c r="ABR831"/>
      <c r="ABS831"/>
      <c r="ABT831"/>
      <c r="ABU831"/>
      <c r="ABV831"/>
      <c r="ABW831"/>
      <c r="ABX831"/>
      <c r="ABY831"/>
      <c r="ABZ831"/>
      <c r="ACA831"/>
      <c r="ACB831"/>
      <c r="ACC831"/>
      <c r="ACD831"/>
      <c r="ACE831"/>
      <c r="ACF831"/>
      <c r="ACG831"/>
      <c r="ACH831"/>
      <c r="ACI831"/>
      <c r="ACJ831"/>
      <c r="ACK831"/>
      <c r="ACL831"/>
      <c r="ACM831"/>
      <c r="ACN831"/>
      <c r="ACO831"/>
      <c r="ACP831"/>
      <c r="ACQ831"/>
      <c r="ACR831"/>
      <c r="ACS831"/>
      <c r="ACT831"/>
      <c r="ACU831"/>
      <c r="ACV831"/>
      <c r="ACW831"/>
      <c r="ACX831"/>
      <c r="ACY831"/>
      <c r="ACZ831"/>
      <c r="ADA831"/>
      <c r="ADB831"/>
      <c r="ADC831"/>
      <c r="ADD831"/>
      <c r="ADE831"/>
      <c r="ADF831"/>
      <c r="ADG831"/>
      <c r="ADH831"/>
      <c r="ADI831"/>
      <c r="ADJ831"/>
      <c r="ADK831"/>
      <c r="ADL831"/>
      <c r="ADM831"/>
      <c r="ADN831"/>
      <c r="ADO831"/>
      <c r="ADP831"/>
      <c r="ADQ831"/>
      <c r="ADR831"/>
      <c r="ADS831"/>
      <c r="ADT831"/>
      <c r="ADU831"/>
      <c r="ADV831"/>
      <c r="ADW831"/>
      <c r="ADX831"/>
      <c r="ADY831"/>
      <c r="ADZ831"/>
      <c r="AEA831"/>
      <c r="AEB831"/>
      <c r="AEC831"/>
      <c r="AED831"/>
      <c r="AEE831"/>
      <c r="AEF831"/>
      <c r="AEG831"/>
      <c r="AEH831"/>
      <c r="AEI831"/>
      <c r="AEJ831"/>
      <c r="AEK831"/>
      <c r="AEL831"/>
      <c r="AEM831"/>
      <c r="AEN831"/>
      <c r="AEO831"/>
      <c r="AEP831"/>
      <c r="AEQ831"/>
      <c r="AER831"/>
      <c r="AES831"/>
      <c r="AET831"/>
      <c r="AEU831"/>
      <c r="AEV831"/>
      <c r="AEW831"/>
      <c r="AEX831"/>
      <c r="AEY831"/>
      <c r="AEZ831"/>
      <c r="AFA831"/>
      <c r="AFB831"/>
      <c r="AFC831"/>
      <c r="AFD831"/>
      <c r="AFE831"/>
      <c r="AFF831"/>
      <c r="AFG831"/>
      <c r="AFH831"/>
      <c r="AFI831"/>
      <c r="AFJ831"/>
      <c r="AFK831"/>
      <c r="AFL831"/>
      <c r="AFM831"/>
      <c r="AFN831"/>
      <c r="AFO831"/>
      <c r="AFP831"/>
      <c r="AFQ831"/>
      <c r="AFR831"/>
      <c r="AFS831"/>
      <c r="AFT831"/>
      <c r="AFU831"/>
      <c r="AFV831"/>
      <c r="AFW831"/>
      <c r="AFX831"/>
      <c r="AFY831"/>
      <c r="AFZ831"/>
      <c r="AGA831"/>
      <c r="AGB831"/>
      <c r="AGC831"/>
      <c r="AGD831"/>
      <c r="AGE831"/>
      <c r="AGF831"/>
      <c r="AGG831"/>
      <c r="AGH831"/>
      <c r="AGI831"/>
      <c r="AGJ831"/>
      <c r="AGK831"/>
      <c r="AGL831"/>
      <c r="AGM831"/>
      <c r="AGN831"/>
      <c r="AGO831"/>
      <c r="AGP831"/>
      <c r="AGQ831"/>
      <c r="AGR831"/>
      <c r="AGS831"/>
      <c r="AGT831"/>
      <c r="AGU831"/>
      <c r="AGV831"/>
      <c r="AGW831"/>
      <c r="AGX831"/>
      <c r="AGY831"/>
      <c r="AGZ831"/>
      <c r="AHA831"/>
      <c r="AHB831"/>
      <c r="AHC831"/>
      <c r="AHD831"/>
      <c r="AHE831"/>
      <c r="AHF831"/>
      <c r="AHG831"/>
      <c r="AHH831"/>
      <c r="AHI831"/>
      <c r="AHJ831"/>
      <c r="AHK831"/>
      <c r="AHL831"/>
      <c r="AHM831"/>
      <c r="AHN831"/>
      <c r="AHO831"/>
      <c r="AHP831"/>
      <c r="AHQ831"/>
      <c r="AHR831"/>
      <c r="AHS831"/>
      <c r="AHT831"/>
      <c r="AHU831"/>
      <c r="AHV831"/>
      <c r="AHW831"/>
      <c r="AHX831"/>
      <c r="AHY831"/>
      <c r="AHZ831"/>
      <c r="AIA831"/>
      <c r="AIB831"/>
      <c r="AIC831"/>
      <c r="AID831"/>
      <c r="AIE831"/>
      <c r="AIF831"/>
      <c r="AIG831"/>
      <c r="AIH831"/>
      <c r="AII831"/>
      <c r="AIJ831"/>
      <c r="AIK831"/>
      <c r="AIL831"/>
      <c r="AIM831"/>
      <c r="AIN831"/>
      <c r="AIO831"/>
      <c r="AIP831"/>
      <c r="AIQ831"/>
      <c r="AIR831"/>
      <c r="AIS831"/>
      <c r="AIT831"/>
      <c r="AIU831"/>
      <c r="AIV831"/>
      <c r="AIW831"/>
      <c r="AIX831"/>
      <c r="AIY831"/>
      <c r="AIZ831"/>
      <c r="AJA831"/>
      <c r="AJB831"/>
      <c r="AJC831"/>
      <c r="AJD831"/>
      <c r="AJE831"/>
      <c r="AJF831"/>
      <c r="AJG831"/>
      <c r="AJH831"/>
      <c r="AJI831"/>
      <c r="AJJ831"/>
      <c r="AJK831"/>
      <c r="AJL831"/>
      <c r="AJM831"/>
      <c r="AJN831"/>
      <c r="AJO831"/>
      <c r="AJP831"/>
      <c r="AJQ831"/>
      <c r="AJR831"/>
      <c r="AJS831"/>
      <c r="AJT831"/>
      <c r="AJU831"/>
      <c r="AJV831"/>
      <c r="AJW831"/>
      <c r="AJX831"/>
      <c r="AJY831"/>
      <c r="AJZ831"/>
      <c r="AKA831"/>
      <c r="AKB831"/>
      <c r="AKC831"/>
      <c r="AKD831"/>
      <c r="AKE831"/>
      <c r="AKF831"/>
      <c r="AKG831"/>
      <c r="AKH831"/>
      <c r="AKI831"/>
      <c r="AKJ831"/>
      <c r="AKK831"/>
      <c r="AKL831"/>
      <c r="AKM831"/>
      <c r="AKN831"/>
      <c r="AKO831"/>
      <c r="AKP831"/>
      <c r="AKQ831"/>
      <c r="AKR831"/>
      <c r="AKS831"/>
      <c r="AKT831"/>
      <c r="AKU831"/>
      <c r="AKV831"/>
      <c r="AKW831"/>
      <c r="AKX831"/>
      <c r="AKY831"/>
      <c r="AKZ831"/>
      <c r="ALA831"/>
      <c r="ALB831"/>
      <c r="ALC831"/>
      <c r="ALD831"/>
      <c r="ALE831"/>
      <c r="ALF831"/>
      <c r="ALG831"/>
      <c r="ALH831"/>
      <c r="ALI831"/>
      <c r="ALJ831"/>
      <c r="ALK831"/>
      <c r="ALL831"/>
      <c r="ALM831"/>
      <c r="ALN831"/>
      <c r="ALO831"/>
      <c r="ALP831"/>
      <c r="ALQ831"/>
      <c r="ALR831"/>
      <c r="ALS831"/>
      <c r="ALT831"/>
      <c r="ALU831"/>
      <c r="ALV831"/>
      <c r="ALW831"/>
      <c r="ALX831"/>
      <c r="ALY831"/>
      <c r="ALZ831"/>
      <c r="AMA831"/>
      <c r="AMB831"/>
      <c r="AMC831"/>
      <c r="AMD831"/>
      <c r="AME831"/>
      <c r="AMF831"/>
      <c r="AMG831"/>
      <c r="AMH831"/>
      <c r="AMI831"/>
      <c r="AMJ831"/>
    </row>
    <row r="832" spans="1:1024" ht="20" customHeight="1" x14ac:dyDescent="0.2">
      <c r="A832"/>
      <c r="B832"/>
      <c r="C832"/>
      <c r="D832"/>
      <c r="E832" s="2"/>
      <c r="F832" s="2"/>
      <c r="G832" s="271"/>
      <c r="H832" s="240"/>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c r="IW832"/>
      <c r="IX832"/>
      <c r="IY832"/>
      <c r="IZ832"/>
      <c r="JA832"/>
      <c r="JB832"/>
      <c r="JC832"/>
      <c r="JD832"/>
      <c r="JE832"/>
      <c r="JF832"/>
      <c r="JG832"/>
      <c r="JH832"/>
      <c r="JI832"/>
      <c r="JJ832"/>
      <c r="JK832"/>
      <c r="JL832"/>
      <c r="JM832"/>
      <c r="JN832"/>
      <c r="JO832"/>
      <c r="JP832"/>
      <c r="JQ832"/>
      <c r="JR832"/>
      <c r="JS832"/>
      <c r="JT832"/>
      <c r="JU832"/>
      <c r="JV832"/>
      <c r="JW832"/>
      <c r="JX832"/>
      <c r="JY832"/>
      <c r="JZ832"/>
      <c r="KA832"/>
      <c r="KB832"/>
      <c r="KC832"/>
      <c r="KD832"/>
      <c r="KE832"/>
      <c r="KF832"/>
      <c r="KG832"/>
      <c r="KH832"/>
      <c r="KI832"/>
      <c r="KJ832"/>
      <c r="KK832"/>
      <c r="KL832"/>
      <c r="KM832"/>
      <c r="KN832"/>
      <c r="KO832"/>
      <c r="KP832"/>
      <c r="KQ832"/>
      <c r="KR832"/>
      <c r="KS832"/>
      <c r="KT832"/>
      <c r="KU832"/>
      <c r="KV832"/>
      <c r="KW832"/>
      <c r="KX832"/>
      <c r="KY832"/>
      <c r="KZ832"/>
      <c r="LA832"/>
      <c r="LB832"/>
      <c r="LC832"/>
      <c r="LD832"/>
      <c r="LE832"/>
      <c r="LF832"/>
      <c r="LG832"/>
      <c r="LH832"/>
      <c r="LI832"/>
      <c r="LJ832"/>
      <c r="LK832"/>
      <c r="LL832"/>
      <c r="LM832"/>
      <c r="LN832"/>
      <c r="LO832"/>
      <c r="LP832"/>
      <c r="LQ832"/>
      <c r="LR832"/>
      <c r="LS832"/>
      <c r="LT832"/>
      <c r="LU832"/>
      <c r="LV832"/>
      <c r="LW832"/>
      <c r="LX832"/>
      <c r="LY832"/>
      <c r="LZ832"/>
      <c r="MA832"/>
      <c r="MB832"/>
      <c r="MC832"/>
      <c r="MD832"/>
      <c r="ME832"/>
      <c r="MF832"/>
      <c r="MG832"/>
      <c r="MH832"/>
      <c r="MI832"/>
      <c r="MJ832"/>
      <c r="MK832"/>
      <c r="ML832"/>
      <c r="MM832"/>
      <c r="MN832"/>
      <c r="MO832"/>
      <c r="MP832"/>
      <c r="MQ832"/>
      <c r="MR832"/>
      <c r="MS832"/>
      <c r="MT832"/>
      <c r="MU832"/>
      <c r="MV832"/>
      <c r="MW832"/>
      <c r="MX832"/>
      <c r="MY832"/>
      <c r="MZ832"/>
      <c r="NA832"/>
      <c r="NB832"/>
      <c r="NC832"/>
      <c r="ND832"/>
      <c r="NE832"/>
      <c r="NF832"/>
      <c r="NG832"/>
      <c r="NH832"/>
      <c r="NI832"/>
      <c r="NJ832"/>
      <c r="NK832"/>
      <c r="NL832"/>
      <c r="NM832"/>
      <c r="NN832"/>
      <c r="NO832"/>
      <c r="NP832"/>
      <c r="NQ832"/>
      <c r="NR832"/>
      <c r="NS832"/>
      <c r="NT832"/>
      <c r="NU832"/>
      <c r="NV832"/>
      <c r="NW832"/>
      <c r="NX832"/>
      <c r="NY832"/>
      <c r="NZ832"/>
      <c r="OA832"/>
      <c r="OB832"/>
      <c r="OC832"/>
      <c r="OD832"/>
      <c r="OE832"/>
      <c r="OF832"/>
      <c r="OG832"/>
      <c r="OH832"/>
      <c r="OI832"/>
      <c r="OJ832"/>
      <c r="OK832"/>
      <c r="OL832"/>
      <c r="OM832"/>
      <c r="ON832"/>
      <c r="OO832"/>
      <c r="OP832"/>
      <c r="OQ832"/>
      <c r="OR832"/>
      <c r="OS832"/>
      <c r="OT832"/>
      <c r="OU832"/>
      <c r="OV832"/>
      <c r="OW832"/>
      <c r="OX832"/>
      <c r="OY832"/>
      <c r="OZ832"/>
      <c r="PA832"/>
      <c r="PB832"/>
      <c r="PC832"/>
      <c r="PD832"/>
      <c r="PE832"/>
      <c r="PF832"/>
      <c r="PG832"/>
      <c r="PH832"/>
      <c r="PI832"/>
      <c r="PJ832"/>
      <c r="PK832"/>
      <c r="PL832"/>
      <c r="PM832"/>
      <c r="PN832"/>
      <c r="PO832"/>
      <c r="PP832"/>
      <c r="PQ832"/>
      <c r="PR832"/>
      <c r="PS832"/>
      <c r="PT832"/>
      <c r="PU832"/>
      <c r="PV832"/>
      <c r="PW832"/>
      <c r="PX832"/>
      <c r="PY832"/>
      <c r="PZ832"/>
      <c r="QA832"/>
      <c r="QB832"/>
      <c r="QC832"/>
      <c r="QD832"/>
      <c r="QE832"/>
      <c r="QF832"/>
      <c r="QG832"/>
      <c r="QH832"/>
      <c r="QI832"/>
      <c r="QJ832"/>
      <c r="QK832"/>
      <c r="QL832"/>
      <c r="QM832"/>
      <c r="QN832"/>
      <c r="QO832"/>
      <c r="QP832"/>
      <c r="QQ832"/>
      <c r="QR832"/>
      <c r="QS832"/>
      <c r="QT832"/>
      <c r="QU832"/>
      <c r="QV832"/>
      <c r="QW832"/>
      <c r="QX832"/>
      <c r="QY832"/>
      <c r="QZ832"/>
      <c r="RA832"/>
      <c r="RB832"/>
      <c r="RC832"/>
      <c r="RD832"/>
      <c r="RE832"/>
      <c r="RF832"/>
      <c r="RG832"/>
      <c r="RH832"/>
      <c r="RI832"/>
      <c r="RJ832"/>
      <c r="RK832"/>
      <c r="RL832"/>
      <c r="RM832"/>
      <c r="RN832"/>
      <c r="RO832"/>
      <c r="RP832"/>
      <c r="RQ832"/>
      <c r="RR832"/>
      <c r="RS832"/>
      <c r="RT832"/>
      <c r="RU832"/>
      <c r="RV832"/>
      <c r="RW832"/>
      <c r="RX832"/>
      <c r="RY832"/>
      <c r="RZ832"/>
      <c r="SA832"/>
      <c r="SB832"/>
      <c r="SC832"/>
      <c r="SD832"/>
      <c r="SE832"/>
      <c r="SF832"/>
      <c r="SG832"/>
      <c r="SH832"/>
      <c r="SI832"/>
      <c r="SJ832"/>
      <c r="SK832"/>
      <c r="SL832"/>
      <c r="SM832"/>
      <c r="SN832"/>
      <c r="SO832"/>
      <c r="SP832"/>
      <c r="SQ832"/>
      <c r="SR832"/>
      <c r="SS832"/>
      <c r="ST832"/>
      <c r="SU832"/>
      <c r="SV832"/>
      <c r="SW832"/>
      <c r="SX832"/>
      <c r="SY832"/>
      <c r="SZ832"/>
      <c r="TA832"/>
      <c r="TB832"/>
      <c r="TC832"/>
      <c r="TD832"/>
      <c r="TE832"/>
      <c r="TF832"/>
      <c r="TG832"/>
      <c r="TH832"/>
      <c r="TI832"/>
      <c r="TJ832"/>
      <c r="TK832"/>
      <c r="TL832"/>
      <c r="TM832"/>
      <c r="TN832"/>
      <c r="TO832"/>
      <c r="TP832"/>
      <c r="TQ832"/>
      <c r="TR832"/>
      <c r="TS832"/>
      <c r="TT832"/>
      <c r="TU832"/>
      <c r="TV832"/>
      <c r="TW832"/>
      <c r="TX832"/>
      <c r="TY832"/>
      <c r="TZ832"/>
      <c r="UA832"/>
      <c r="UB832"/>
      <c r="UC832"/>
      <c r="UD832"/>
      <c r="UE832"/>
      <c r="UF832"/>
      <c r="UG832"/>
      <c r="UH832"/>
      <c r="UI832"/>
      <c r="UJ832"/>
      <c r="UK832"/>
      <c r="UL832"/>
      <c r="UM832"/>
      <c r="UN832"/>
      <c r="UO832"/>
      <c r="UP832"/>
      <c r="UQ832"/>
      <c r="UR832"/>
      <c r="US832"/>
      <c r="UT832"/>
      <c r="UU832"/>
      <c r="UV832"/>
      <c r="UW832"/>
      <c r="UX832"/>
      <c r="UY832"/>
      <c r="UZ832"/>
      <c r="VA832"/>
      <c r="VB832"/>
      <c r="VC832"/>
      <c r="VD832"/>
      <c r="VE832"/>
      <c r="VF832"/>
      <c r="VG832"/>
      <c r="VH832"/>
      <c r="VI832"/>
      <c r="VJ832"/>
      <c r="VK832"/>
      <c r="VL832"/>
      <c r="VM832"/>
      <c r="VN832"/>
      <c r="VO832"/>
      <c r="VP832"/>
      <c r="VQ832"/>
      <c r="VR832"/>
      <c r="VS832"/>
      <c r="VT832"/>
      <c r="VU832"/>
      <c r="VV832"/>
      <c r="VW832"/>
      <c r="VX832"/>
      <c r="VY832"/>
      <c r="VZ832"/>
      <c r="WA832"/>
      <c r="WB832"/>
      <c r="WC832"/>
      <c r="WD832"/>
      <c r="WE832"/>
      <c r="WF832"/>
      <c r="WG832"/>
      <c r="WH832"/>
      <c r="WI832"/>
      <c r="WJ832"/>
      <c r="WK832"/>
      <c r="WL832"/>
      <c r="WM832"/>
      <c r="WN832"/>
      <c r="WO832"/>
      <c r="WP832"/>
      <c r="WQ832"/>
      <c r="WR832"/>
      <c r="WS832"/>
      <c r="WT832"/>
      <c r="WU832"/>
      <c r="WV832"/>
      <c r="WW832"/>
      <c r="WX832"/>
      <c r="WY832"/>
      <c r="WZ832"/>
      <c r="XA832"/>
      <c r="XB832"/>
      <c r="XC832"/>
      <c r="XD832"/>
      <c r="XE832"/>
      <c r="XF832"/>
      <c r="XG832"/>
      <c r="XH832"/>
      <c r="XI832"/>
      <c r="XJ832"/>
      <c r="XK832"/>
      <c r="XL832"/>
      <c r="XM832"/>
      <c r="XN832"/>
      <c r="XO832"/>
      <c r="XP832"/>
      <c r="XQ832"/>
      <c r="XR832"/>
      <c r="XS832"/>
      <c r="XT832"/>
      <c r="XU832"/>
      <c r="XV832"/>
      <c r="XW832"/>
      <c r="XX832"/>
      <c r="XY832"/>
      <c r="XZ832"/>
      <c r="YA832"/>
      <c r="YB832"/>
      <c r="YC832"/>
      <c r="YD832"/>
      <c r="YE832"/>
      <c r="YF832"/>
      <c r="YG832"/>
      <c r="YH832"/>
      <c r="YI832"/>
      <c r="YJ832"/>
      <c r="YK832"/>
      <c r="YL832"/>
      <c r="YM832"/>
      <c r="YN832"/>
      <c r="YO832"/>
      <c r="YP832"/>
      <c r="YQ832"/>
      <c r="YR832"/>
      <c r="YS832"/>
      <c r="YT832"/>
      <c r="YU832"/>
      <c r="YV832"/>
      <c r="YW832"/>
      <c r="YX832"/>
      <c r="YY832"/>
      <c r="YZ832"/>
      <c r="ZA832"/>
      <c r="ZB832"/>
      <c r="ZC832"/>
      <c r="ZD832"/>
      <c r="ZE832"/>
      <c r="ZF832"/>
      <c r="ZG832"/>
      <c r="ZH832"/>
      <c r="ZI832"/>
      <c r="ZJ832"/>
      <c r="ZK832"/>
      <c r="ZL832"/>
      <c r="ZM832"/>
      <c r="ZN832"/>
      <c r="ZO832"/>
      <c r="ZP832"/>
      <c r="ZQ832"/>
      <c r="ZR832"/>
      <c r="ZS832"/>
      <c r="ZT832"/>
      <c r="ZU832"/>
      <c r="ZV832"/>
      <c r="ZW832"/>
      <c r="ZX832"/>
      <c r="ZY832"/>
      <c r="ZZ832"/>
      <c r="AAA832"/>
      <c r="AAB832"/>
      <c r="AAC832"/>
      <c r="AAD832"/>
      <c r="AAE832"/>
      <c r="AAF832"/>
      <c r="AAG832"/>
      <c r="AAH832"/>
      <c r="AAI832"/>
      <c r="AAJ832"/>
      <c r="AAK832"/>
      <c r="AAL832"/>
      <c r="AAM832"/>
      <c r="AAN832"/>
      <c r="AAO832"/>
      <c r="AAP832"/>
      <c r="AAQ832"/>
      <c r="AAR832"/>
      <c r="AAS832"/>
      <c r="AAT832"/>
      <c r="AAU832"/>
      <c r="AAV832"/>
      <c r="AAW832"/>
      <c r="AAX832"/>
      <c r="AAY832"/>
      <c r="AAZ832"/>
      <c r="ABA832"/>
      <c r="ABB832"/>
      <c r="ABC832"/>
      <c r="ABD832"/>
      <c r="ABE832"/>
      <c r="ABF832"/>
      <c r="ABG832"/>
      <c r="ABH832"/>
      <c r="ABI832"/>
      <c r="ABJ832"/>
      <c r="ABK832"/>
      <c r="ABL832"/>
      <c r="ABM832"/>
      <c r="ABN832"/>
      <c r="ABO832"/>
      <c r="ABP832"/>
      <c r="ABQ832"/>
      <c r="ABR832"/>
      <c r="ABS832"/>
      <c r="ABT832"/>
      <c r="ABU832"/>
      <c r="ABV832"/>
      <c r="ABW832"/>
      <c r="ABX832"/>
      <c r="ABY832"/>
      <c r="ABZ832"/>
      <c r="ACA832"/>
      <c r="ACB832"/>
      <c r="ACC832"/>
      <c r="ACD832"/>
      <c r="ACE832"/>
      <c r="ACF832"/>
      <c r="ACG832"/>
      <c r="ACH832"/>
      <c r="ACI832"/>
      <c r="ACJ832"/>
      <c r="ACK832"/>
      <c r="ACL832"/>
      <c r="ACM832"/>
      <c r="ACN832"/>
      <c r="ACO832"/>
      <c r="ACP832"/>
      <c r="ACQ832"/>
      <c r="ACR832"/>
      <c r="ACS832"/>
      <c r="ACT832"/>
      <c r="ACU832"/>
      <c r="ACV832"/>
      <c r="ACW832"/>
      <c r="ACX832"/>
      <c r="ACY832"/>
      <c r="ACZ832"/>
      <c r="ADA832"/>
      <c r="ADB832"/>
      <c r="ADC832"/>
      <c r="ADD832"/>
      <c r="ADE832"/>
      <c r="ADF832"/>
      <c r="ADG832"/>
      <c r="ADH832"/>
      <c r="ADI832"/>
      <c r="ADJ832"/>
      <c r="ADK832"/>
      <c r="ADL832"/>
      <c r="ADM832"/>
      <c r="ADN832"/>
      <c r="ADO832"/>
      <c r="ADP832"/>
      <c r="ADQ832"/>
      <c r="ADR832"/>
      <c r="ADS832"/>
      <c r="ADT832"/>
      <c r="ADU832"/>
      <c r="ADV832"/>
      <c r="ADW832"/>
      <c r="ADX832"/>
      <c r="ADY832"/>
      <c r="ADZ832"/>
      <c r="AEA832"/>
      <c r="AEB832"/>
      <c r="AEC832"/>
      <c r="AED832"/>
      <c r="AEE832"/>
      <c r="AEF832"/>
      <c r="AEG832"/>
      <c r="AEH832"/>
      <c r="AEI832"/>
      <c r="AEJ832"/>
      <c r="AEK832"/>
      <c r="AEL832"/>
      <c r="AEM832"/>
      <c r="AEN832"/>
      <c r="AEO832"/>
      <c r="AEP832"/>
      <c r="AEQ832"/>
      <c r="AER832"/>
      <c r="AES832"/>
      <c r="AET832"/>
      <c r="AEU832"/>
      <c r="AEV832"/>
      <c r="AEW832"/>
      <c r="AEX832"/>
      <c r="AEY832"/>
      <c r="AEZ832"/>
      <c r="AFA832"/>
      <c r="AFB832"/>
      <c r="AFC832"/>
      <c r="AFD832"/>
      <c r="AFE832"/>
      <c r="AFF832"/>
      <c r="AFG832"/>
      <c r="AFH832"/>
      <c r="AFI832"/>
      <c r="AFJ832"/>
      <c r="AFK832"/>
      <c r="AFL832"/>
      <c r="AFM832"/>
      <c r="AFN832"/>
      <c r="AFO832"/>
      <c r="AFP832"/>
      <c r="AFQ832"/>
      <c r="AFR832"/>
      <c r="AFS832"/>
      <c r="AFT832"/>
      <c r="AFU832"/>
      <c r="AFV832"/>
      <c r="AFW832"/>
      <c r="AFX832"/>
      <c r="AFY832"/>
      <c r="AFZ832"/>
      <c r="AGA832"/>
      <c r="AGB832"/>
      <c r="AGC832"/>
      <c r="AGD832"/>
      <c r="AGE832"/>
      <c r="AGF832"/>
      <c r="AGG832"/>
      <c r="AGH832"/>
      <c r="AGI832"/>
      <c r="AGJ832"/>
      <c r="AGK832"/>
      <c r="AGL832"/>
      <c r="AGM832"/>
      <c r="AGN832"/>
      <c r="AGO832"/>
      <c r="AGP832"/>
      <c r="AGQ832"/>
      <c r="AGR832"/>
      <c r="AGS832"/>
      <c r="AGT832"/>
      <c r="AGU832"/>
      <c r="AGV832"/>
      <c r="AGW832"/>
      <c r="AGX832"/>
      <c r="AGY832"/>
      <c r="AGZ832"/>
      <c r="AHA832"/>
      <c r="AHB832"/>
      <c r="AHC832"/>
      <c r="AHD832"/>
      <c r="AHE832"/>
      <c r="AHF832"/>
      <c r="AHG832"/>
      <c r="AHH832"/>
      <c r="AHI832"/>
      <c r="AHJ832"/>
      <c r="AHK832"/>
      <c r="AHL832"/>
      <c r="AHM832"/>
      <c r="AHN832"/>
      <c r="AHO832"/>
      <c r="AHP832"/>
      <c r="AHQ832"/>
      <c r="AHR832"/>
      <c r="AHS832"/>
      <c r="AHT832"/>
      <c r="AHU832"/>
      <c r="AHV832"/>
      <c r="AHW832"/>
      <c r="AHX832"/>
      <c r="AHY832"/>
      <c r="AHZ832"/>
      <c r="AIA832"/>
      <c r="AIB832"/>
      <c r="AIC832"/>
      <c r="AID832"/>
      <c r="AIE832"/>
      <c r="AIF832"/>
      <c r="AIG832"/>
      <c r="AIH832"/>
      <c r="AII832"/>
      <c r="AIJ832"/>
      <c r="AIK832"/>
      <c r="AIL832"/>
      <c r="AIM832"/>
      <c r="AIN832"/>
      <c r="AIO832"/>
      <c r="AIP832"/>
      <c r="AIQ832"/>
      <c r="AIR832"/>
      <c r="AIS832"/>
      <c r="AIT832"/>
      <c r="AIU832"/>
      <c r="AIV832"/>
      <c r="AIW832"/>
      <c r="AIX832"/>
      <c r="AIY832"/>
      <c r="AIZ832"/>
      <c r="AJA832"/>
      <c r="AJB832"/>
      <c r="AJC832"/>
      <c r="AJD832"/>
      <c r="AJE832"/>
      <c r="AJF832"/>
      <c r="AJG832"/>
      <c r="AJH832"/>
      <c r="AJI832"/>
      <c r="AJJ832"/>
      <c r="AJK832"/>
      <c r="AJL832"/>
      <c r="AJM832"/>
      <c r="AJN832"/>
      <c r="AJO832"/>
      <c r="AJP832"/>
      <c r="AJQ832"/>
      <c r="AJR832"/>
      <c r="AJS832"/>
      <c r="AJT832"/>
      <c r="AJU832"/>
      <c r="AJV832"/>
      <c r="AJW832"/>
      <c r="AJX832"/>
      <c r="AJY832"/>
      <c r="AJZ832"/>
      <c r="AKA832"/>
      <c r="AKB832"/>
      <c r="AKC832"/>
      <c r="AKD832"/>
      <c r="AKE832"/>
      <c r="AKF832"/>
      <c r="AKG832"/>
      <c r="AKH832"/>
      <c r="AKI832"/>
      <c r="AKJ832"/>
      <c r="AKK832"/>
      <c r="AKL832"/>
      <c r="AKM832"/>
      <c r="AKN832"/>
      <c r="AKO832"/>
      <c r="AKP832"/>
      <c r="AKQ832"/>
      <c r="AKR832"/>
      <c r="AKS832"/>
      <c r="AKT832"/>
      <c r="AKU832"/>
      <c r="AKV832"/>
      <c r="AKW832"/>
      <c r="AKX832"/>
      <c r="AKY832"/>
      <c r="AKZ832"/>
      <c r="ALA832"/>
      <c r="ALB832"/>
      <c r="ALC832"/>
      <c r="ALD832"/>
      <c r="ALE832"/>
      <c r="ALF832"/>
      <c r="ALG832"/>
      <c r="ALH832"/>
      <c r="ALI832"/>
      <c r="ALJ832"/>
      <c r="ALK832"/>
      <c r="ALL832"/>
      <c r="ALM832"/>
      <c r="ALN832"/>
      <c r="ALO832"/>
      <c r="ALP832"/>
      <c r="ALQ832"/>
      <c r="ALR832"/>
      <c r="ALS832"/>
      <c r="ALT832"/>
      <c r="ALU832"/>
      <c r="ALV832"/>
      <c r="ALW832"/>
      <c r="ALX832"/>
      <c r="ALY832"/>
      <c r="ALZ832"/>
      <c r="AMA832"/>
      <c r="AMB832"/>
      <c r="AMC832"/>
      <c r="AMD832"/>
      <c r="AME832"/>
      <c r="AMF832"/>
      <c r="AMG832"/>
      <c r="AMH832"/>
      <c r="AMI832"/>
      <c r="AMJ832"/>
    </row>
    <row r="833" spans="1:1024" ht="20" customHeight="1" x14ac:dyDescent="0.2">
      <c r="A833"/>
      <c r="B833"/>
      <c r="C833"/>
      <c r="D833"/>
      <c r="E833" s="2"/>
      <c r="F833" s="2"/>
      <c r="G833" s="271"/>
      <c r="H833" s="240"/>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c r="IW833"/>
      <c r="IX833"/>
      <c r="IY833"/>
      <c r="IZ833"/>
      <c r="JA833"/>
      <c r="JB833"/>
      <c r="JC833"/>
      <c r="JD833"/>
      <c r="JE833"/>
      <c r="JF833"/>
      <c r="JG833"/>
      <c r="JH833"/>
      <c r="JI833"/>
      <c r="JJ833"/>
      <c r="JK833"/>
      <c r="JL833"/>
      <c r="JM833"/>
      <c r="JN833"/>
      <c r="JO833"/>
      <c r="JP833"/>
      <c r="JQ833"/>
      <c r="JR833"/>
      <c r="JS833"/>
      <c r="JT833"/>
      <c r="JU833"/>
      <c r="JV833"/>
      <c r="JW833"/>
      <c r="JX833"/>
      <c r="JY833"/>
      <c r="JZ833"/>
      <c r="KA833"/>
      <c r="KB833"/>
      <c r="KC833"/>
      <c r="KD833"/>
      <c r="KE833"/>
      <c r="KF833"/>
      <c r="KG833"/>
      <c r="KH833"/>
      <c r="KI833"/>
      <c r="KJ833"/>
      <c r="KK833"/>
      <c r="KL833"/>
      <c r="KM833"/>
      <c r="KN833"/>
      <c r="KO833"/>
      <c r="KP833"/>
      <c r="KQ833"/>
      <c r="KR833"/>
      <c r="KS833"/>
      <c r="KT833"/>
      <c r="KU833"/>
      <c r="KV833"/>
      <c r="KW833"/>
      <c r="KX833"/>
      <c r="KY833"/>
      <c r="KZ833"/>
      <c r="LA833"/>
      <c r="LB833"/>
      <c r="LC833"/>
      <c r="LD833"/>
      <c r="LE833"/>
      <c r="LF833"/>
      <c r="LG833"/>
      <c r="LH833"/>
      <c r="LI833"/>
      <c r="LJ833"/>
      <c r="LK833"/>
      <c r="LL833"/>
      <c r="LM833"/>
      <c r="LN833"/>
      <c r="LO833"/>
      <c r="LP833"/>
      <c r="LQ833"/>
      <c r="LR833"/>
      <c r="LS833"/>
      <c r="LT833"/>
      <c r="LU833"/>
      <c r="LV833"/>
      <c r="LW833"/>
      <c r="LX833"/>
      <c r="LY833"/>
      <c r="LZ833"/>
      <c r="MA833"/>
      <c r="MB833"/>
      <c r="MC833"/>
      <c r="MD833"/>
      <c r="ME833"/>
      <c r="MF833"/>
      <c r="MG833"/>
      <c r="MH833"/>
      <c r="MI833"/>
      <c r="MJ833"/>
      <c r="MK833"/>
      <c r="ML833"/>
      <c r="MM833"/>
      <c r="MN833"/>
      <c r="MO833"/>
      <c r="MP833"/>
      <c r="MQ833"/>
      <c r="MR833"/>
      <c r="MS833"/>
      <c r="MT833"/>
      <c r="MU833"/>
      <c r="MV833"/>
      <c r="MW833"/>
      <c r="MX833"/>
      <c r="MY833"/>
      <c r="MZ833"/>
      <c r="NA833"/>
      <c r="NB833"/>
      <c r="NC833"/>
      <c r="ND833"/>
      <c r="NE833"/>
      <c r="NF833"/>
      <c r="NG833"/>
      <c r="NH833"/>
      <c r="NI833"/>
      <c r="NJ833"/>
      <c r="NK833"/>
      <c r="NL833"/>
      <c r="NM833"/>
      <c r="NN833"/>
      <c r="NO833"/>
      <c r="NP833"/>
      <c r="NQ833"/>
      <c r="NR833"/>
      <c r="NS833"/>
      <c r="NT833"/>
      <c r="NU833"/>
      <c r="NV833"/>
      <c r="NW833"/>
      <c r="NX833"/>
      <c r="NY833"/>
      <c r="NZ833"/>
      <c r="OA833"/>
      <c r="OB833"/>
      <c r="OC833"/>
      <c r="OD833"/>
      <c r="OE833"/>
      <c r="OF833"/>
      <c r="OG833"/>
      <c r="OH833"/>
      <c r="OI833"/>
      <c r="OJ833"/>
      <c r="OK833"/>
      <c r="OL833"/>
      <c r="OM833"/>
      <c r="ON833"/>
      <c r="OO833"/>
      <c r="OP833"/>
      <c r="OQ833"/>
      <c r="OR833"/>
      <c r="OS833"/>
      <c r="OT833"/>
      <c r="OU833"/>
      <c r="OV833"/>
      <c r="OW833"/>
      <c r="OX833"/>
      <c r="OY833"/>
      <c r="OZ833"/>
      <c r="PA833"/>
      <c r="PB833"/>
      <c r="PC833"/>
      <c r="PD833"/>
      <c r="PE833"/>
      <c r="PF833"/>
      <c r="PG833"/>
      <c r="PH833"/>
      <c r="PI833"/>
      <c r="PJ833"/>
      <c r="PK833"/>
      <c r="PL833"/>
      <c r="PM833"/>
      <c r="PN833"/>
      <c r="PO833"/>
      <c r="PP833"/>
      <c r="PQ833"/>
      <c r="PR833"/>
      <c r="PS833"/>
      <c r="PT833"/>
      <c r="PU833"/>
      <c r="PV833"/>
      <c r="PW833"/>
      <c r="PX833"/>
      <c r="PY833"/>
      <c r="PZ833"/>
      <c r="QA833"/>
      <c r="QB833"/>
      <c r="QC833"/>
      <c r="QD833"/>
      <c r="QE833"/>
      <c r="QF833"/>
      <c r="QG833"/>
      <c r="QH833"/>
      <c r="QI833"/>
      <c r="QJ833"/>
      <c r="QK833"/>
      <c r="QL833"/>
      <c r="QM833"/>
      <c r="QN833"/>
      <c r="QO833"/>
      <c r="QP833"/>
      <c r="QQ833"/>
      <c r="QR833"/>
      <c r="QS833"/>
      <c r="QT833"/>
      <c r="QU833"/>
      <c r="QV833"/>
      <c r="QW833"/>
      <c r="QX833"/>
      <c r="QY833"/>
      <c r="QZ833"/>
      <c r="RA833"/>
      <c r="RB833"/>
      <c r="RC833"/>
      <c r="RD833"/>
      <c r="RE833"/>
      <c r="RF833"/>
      <c r="RG833"/>
      <c r="RH833"/>
      <c r="RI833"/>
      <c r="RJ833"/>
      <c r="RK833"/>
      <c r="RL833"/>
      <c r="RM833"/>
      <c r="RN833"/>
      <c r="RO833"/>
      <c r="RP833"/>
      <c r="RQ833"/>
      <c r="RR833"/>
      <c r="RS833"/>
      <c r="RT833"/>
      <c r="RU833"/>
      <c r="RV833"/>
      <c r="RW833"/>
      <c r="RX833"/>
      <c r="RY833"/>
      <c r="RZ833"/>
      <c r="SA833"/>
      <c r="SB833"/>
      <c r="SC833"/>
      <c r="SD833"/>
      <c r="SE833"/>
      <c r="SF833"/>
      <c r="SG833"/>
      <c r="SH833"/>
      <c r="SI833"/>
      <c r="SJ833"/>
      <c r="SK833"/>
      <c r="SL833"/>
      <c r="SM833"/>
      <c r="SN833"/>
      <c r="SO833"/>
      <c r="SP833"/>
      <c r="SQ833"/>
      <c r="SR833"/>
      <c r="SS833"/>
      <c r="ST833"/>
      <c r="SU833"/>
      <c r="SV833"/>
      <c r="SW833"/>
      <c r="SX833"/>
      <c r="SY833"/>
      <c r="SZ833"/>
      <c r="TA833"/>
      <c r="TB833"/>
      <c r="TC833"/>
      <c r="TD833"/>
      <c r="TE833"/>
      <c r="TF833"/>
      <c r="TG833"/>
      <c r="TH833"/>
      <c r="TI833"/>
      <c r="TJ833"/>
      <c r="TK833"/>
      <c r="TL833"/>
      <c r="TM833"/>
      <c r="TN833"/>
      <c r="TO833"/>
      <c r="TP833"/>
      <c r="TQ833"/>
      <c r="TR833"/>
      <c r="TS833"/>
      <c r="TT833"/>
      <c r="TU833"/>
      <c r="TV833"/>
      <c r="TW833"/>
      <c r="TX833"/>
      <c r="TY833"/>
      <c r="TZ833"/>
      <c r="UA833"/>
      <c r="UB833"/>
      <c r="UC833"/>
      <c r="UD833"/>
      <c r="UE833"/>
      <c r="UF833"/>
      <c r="UG833"/>
      <c r="UH833"/>
      <c r="UI833"/>
      <c r="UJ833"/>
      <c r="UK833"/>
      <c r="UL833"/>
      <c r="UM833"/>
      <c r="UN833"/>
      <c r="UO833"/>
      <c r="UP833"/>
      <c r="UQ833"/>
      <c r="UR833"/>
      <c r="US833"/>
      <c r="UT833"/>
      <c r="UU833"/>
      <c r="UV833"/>
      <c r="UW833"/>
      <c r="UX833"/>
      <c r="UY833"/>
      <c r="UZ833"/>
      <c r="VA833"/>
      <c r="VB833"/>
      <c r="VC833"/>
      <c r="VD833"/>
      <c r="VE833"/>
      <c r="VF833"/>
      <c r="VG833"/>
      <c r="VH833"/>
      <c r="VI833"/>
      <c r="VJ833"/>
      <c r="VK833"/>
      <c r="VL833"/>
      <c r="VM833"/>
      <c r="VN833"/>
      <c r="VO833"/>
      <c r="VP833"/>
      <c r="VQ833"/>
      <c r="VR833"/>
      <c r="VS833"/>
      <c r="VT833"/>
      <c r="VU833"/>
      <c r="VV833"/>
      <c r="VW833"/>
      <c r="VX833"/>
      <c r="VY833"/>
      <c r="VZ833"/>
      <c r="WA833"/>
      <c r="WB833"/>
      <c r="WC833"/>
      <c r="WD833"/>
      <c r="WE833"/>
      <c r="WF833"/>
      <c r="WG833"/>
      <c r="WH833"/>
      <c r="WI833"/>
      <c r="WJ833"/>
      <c r="WK833"/>
      <c r="WL833"/>
      <c r="WM833"/>
      <c r="WN833"/>
      <c r="WO833"/>
      <c r="WP833"/>
      <c r="WQ833"/>
      <c r="WR833"/>
      <c r="WS833"/>
      <c r="WT833"/>
      <c r="WU833"/>
      <c r="WV833"/>
      <c r="WW833"/>
      <c r="WX833"/>
      <c r="WY833"/>
      <c r="WZ833"/>
      <c r="XA833"/>
      <c r="XB833"/>
      <c r="XC833"/>
      <c r="XD833"/>
      <c r="XE833"/>
      <c r="XF833"/>
      <c r="XG833"/>
      <c r="XH833"/>
      <c r="XI833"/>
      <c r="XJ833"/>
      <c r="XK833"/>
      <c r="XL833"/>
      <c r="XM833"/>
      <c r="XN833"/>
      <c r="XO833"/>
      <c r="XP833"/>
      <c r="XQ833"/>
      <c r="XR833"/>
      <c r="XS833"/>
      <c r="XT833"/>
      <c r="XU833"/>
      <c r="XV833"/>
      <c r="XW833"/>
      <c r="XX833"/>
      <c r="XY833"/>
      <c r="XZ833"/>
      <c r="YA833"/>
      <c r="YB833"/>
      <c r="YC833"/>
      <c r="YD833"/>
      <c r="YE833"/>
      <c r="YF833"/>
      <c r="YG833"/>
      <c r="YH833"/>
      <c r="YI833"/>
      <c r="YJ833"/>
      <c r="YK833"/>
      <c r="YL833"/>
      <c r="YM833"/>
      <c r="YN833"/>
      <c r="YO833"/>
      <c r="YP833"/>
      <c r="YQ833"/>
      <c r="YR833"/>
      <c r="YS833"/>
      <c r="YT833"/>
      <c r="YU833"/>
      <c r="YV833"/>
      <c r="YW833"/>
      <c r="YX833"/>
      <c r="YY833"/>
      <c r="YZ833"/>
      <c r="ZA833"/>
      <c r="ZB833"/>
      <c r="ZC833"/>
      <c r="ZD833"/>
      <c r="ZE833"/>
      <c r="ZF833"/>
      <c r="ZG833"/>
      <c r="ZH833"/>
      <c r="ZI833"/>
      <c r="ZJ833"/>
      <c r="ZK833"/>
      <c r="ZL833"/>
      <c r="ZM833"/>
      <c r="ZN833"/>
      <c r="ZO833"/>
      <c r="ZP833"/>
      <c r="ZQ833"/>
      <c r="ZR833"/>
      <c r="ZS833"/>
      <c r="ZT833"/>
      <c r="ZU833"/>
      <c r="ZV833"/>
      <c r="ZW833"/>
      <c r="ZX833"/>
      <c r="ZY833"/>
      <c r="ZZ833"/>
      <c r="AAA833"/>
      <c r="AAB833"/>
      <c r="AAC833"/>
      <c r="AAD833"/>
      <c r="AAE833"/>
      <c r="AAF833"/>
      <c r="AAG833"/>
      <c r="AAH833"/>
      <c r="AAI833"/>
      <c r="AAJ833"/>
      <c r="AAK833"/>
      <c r="AAL833"/>
      <c r="AAM833"/>
      <c r="AAN833"/>
      <c r="AAO833"/>
      <c r="AAP833"/>
      <c r="AAQ833"/>
      <c r="AAR833"/>
      <c r="AAS833"/>
      <c r="AAT833"/>
      <c r="AAU833"/>
      <c r="AAV833"/>
      <c r="AAW833"/>
      <c r="AAX833"/>
      <c r="AAY833"/>
      <c r="AAZ833"/>
      <c r="ABA833"/>
      <c r="ABB833"/>
      <c r="ABC833"/>
      <c r="ABD833"/>
      <c r="ABE833"/>
      <c r="ABF833"/>
      <c r="ABG833"/>
      <c r="ABH833"/>
      <c r="ABI833"/>
      <c r="ABJ833"/>
      <c r="ABK833"/>
      <c r="ABL833"/>
      <c r="ABM833"/>
      <c r="ABN833"/>
      <c r="ABO833"/>
      <c r="ABP833"/>
      <c r="ABQ833"/>
      <c r="ABR833"/>
      <c r="ABS833"/>
      <c r="ABT833"/>
      <c r="ABU833"/>
      <c r="ABV833"/>
      <c r="ABW833"/>
      <c r="ABX833"/>
      <c r="ABY833"/>
      <c r="ABZ833"/>
      <c r="ACA833"/>
      <c r="ACB833"/>
      <c r="ACC833"/>
      <c r="ACD833"/>
      <c r="ACE833"/>
      <c r="ACF833"/>
      <c r="ACG833"/>
      <c r="ACH833"/>
      <c r="ACI833"/>
      <c r="ACJ833"/>
      <c r="ACK833"/>
      <c r="ACL833"/>
      <c r="ACM833"/>
      <c r="ACN833"/>
      <c r="ACO833"/>
      <c r="ACP833"/>
      <c r="ACQ833"/>
      <c r="ACR833"/>
      <c r="ACS833"/>
      <c r="ACT833"/>
      <c r="ACU833"/>
      <c r="ACV833"/>
      <c r="ACW833"/>
      <c r="ACX833"/>
      <c r="ACY833"/>
      <c r="ACZ833"/>
      <c r="ADA833"/>
      <c r="ADB833"/>
      <c r="ADC833"/>
      <c r="ADD833"/>
      <c r="ADE833"/>
      <c r="ADF833"/>
      <c r="ADG833"/>
      <c r="ADH833"/>
      <c r="ADI833"/>
      <c r="ADJ833"/>
      <c r="ADK833"/>
      <c r="ADL833"/>
      <c r="ADM833"/>
      <c r="ADN833"/>
      <c r="ADO833"/>
      <c r="ADP833"/>
      <c r="ADQ833"/>
      <c r="ADR833"/>
      <c r="ADS833"/>
      <c r="ADT833"/>
      <c r="ADU833"/>
      <c r="ADV833"/>
      <c r="ADW833"/>
      <c r="ADX833"/>
      <c r="ADY833"/>
      <c r="ADZ833"/>
      <c r="AEA833"/>
      <c r="AEB833"/>
      <c r="AEC833"/>
      <c r="AED833"/>
      <c r="AEE833"/>
      <c r="AEF833"/>
      <c r="AEG833"/>
      <c r="AEH833"/>
      <c r="AEI833"/>
      <c r="AEJ833"/>
      <c r="AEK833"/>
      <c r="AEL833"/>
      <c r="AEM833"/>
      <c r="AEN833"/>
      <c r="AEO833"/>
      <c r="AEP833"/>
      <c r="AEQ833"/>
      <c r="AER833"/>
      <c r="AES833"/>
      <c r="AET833"/>
      <c r="AEU833"/>
      <c r="AEV833"/>
      <c r="AEW833"/>
      <c r="AEX833"/>
      <c r="AEY833"/>
      <c r="AEZ833"/>
      <c r="AFA833"/>
      <c r="AFB833"/>
      <c r="AFC833"/>
      <c r="AFD833"/>
      <c r="AFE833"/>
      <c r="AFF833"/>
      <c r="AFG833"/>
      <c r="AFH833"/>
      <c r="AFI833"/>
      <c r="AFJ833"/>
      <c r="AFK833"/>
      <c r="AFL833"/>
      <c r="AFM833"/>
      <c r="AFN833"/>
      <c r="AFO833"/>
      <c r="AFP833"/>
      <c r="AFQ833"/>
      <c r="AFR833"/>
      <c r="AFS833"/>
      <c r="AFT833"/>
      <c r="AFU833"/>
      <c r="AFV833"/>
      <c r="AFW833"/>
      <c r="AFX833"/>
      <c r="AFY833"/>
      <c r="AFZ833"/>
      <c r="AGA833"/>
      <c r="AGB833"/>
      <c r="AGC833"/>
      <c r="AGD833"/>
      <c r="AGE833"/>
      <c r="AGF833"/>
      <c r="AGG833"/>
      <c r="AGH833"/>
      <c r="AGI833"/>
      <c r="AGJ833"/>
      <c r="AGK833"/>
      <c r="AGL833"/>
      <c r="AGM833"/>
      <c r="AGN833"/>
      <c r="AGO833"/>
      <c r="AGP833"/>
      <c r="AGQ833"/>
      <c r="AGR833"/>
      <c r="AGS833"/>
      <c r="AGT833"/>
      <c r="AGU833"/>
      <c r="AGV833"/>
      <c r="AGW833"/>
      <c r="AGX833"/>
      <c r="AGY833"/>
      <c r="AGZ833"/>
      <c r="AHA833"/>
      <c r="AHB833"/>
      <c r="AHC833"/>
      <c r="AHD833"/>
      <c r="AHE833"/>
      <c r="AHF833"/>
      <c r="AHG833"/>
      <c r="AHH833"/>
      <c r="AHI833"/>
      <c r="AHJ833"/>
      <c r="AHK833"/>
      <c r="AHL833"/>
      <c r="AHM833"/>
      <c r="AHN833"/>
      <c r="AHO833"/>
      <c r="AHP833"/>
      <c r="AHQ833"/>
      <c r="AHR833"/>
      <c r="AHS833"/>
      <c r="AHT833"/>
      <c r="AHU833"/>
      <c r="AHV833"/>
      <c r="AHW833"/>
      <c r="AHX833"/>
      <c r="AHY833"/>
      <c r="AHZ833"/>
      <c r="AIA833"/>
      <c r="AIB833"/>
      <c r="AIC833"/>
      <c r="AID833"/>
      <c r="AIE833"/>
      <c r="AIF833"/>
      <c r="AIG833"/>
      <c r="AIH833"/>
      <c r="AII833"/>
      <c r="AIJ833"/>
      <c r="AIK833"/>
      <c r="AIL833"/>
      <c r="AIM833"/>
      <c r="AIN833"/>
      <c r="AIO833"/>
      <c r="AIP833"/>
      <c r="AIQ833"/>
      <c r="AIR833"/>
      <c r="AIS833"/>
      <c r="AIT833"/>
      <c r="AIU833"/>
      <c r="AIV833"/>
      <c r="AIW833"/>
      <c r="AIX833"/>
      <c r="AIY833"/>
      <c r="AIZ833"/>
      <c r="AJA833"/>
      <c r="AJB833"/>
      <c r="AJC833"/>
      <c r="AJD833"/>
      <c r="AJE833"/>
      <c r="AJF833"/>
      <c r="AJG833"/>
      <c r="AJH833"/>
      <c r="AJI833"/>
      <c r="AJJ833"/>
      <c r="AJK833"/>
      <c r="AJL833"/>
      <c r="AJM833"/>
      <c r="AJN833"/>
      <c r="AJO833"/>
      <c r="AJP833"/>
      <c r="AJQ833"/>
      <c r="AJR833"/>
      <c r="AJS833"/>
      <c r="AJT833"/>
      <c r="AJU833"/>
      <c r="AJV833"/>
      <c r="AJW833"/>
      <c r="AJX833"/>
      <c r="AJY833"/>
      <c r="AJZ833"/>
      <c r="AKA833"/>
      <c r="AKB833"/>
      <c r="AKC833"/>
      <c r="AKD833"/>
      <c r="AKE833"/>
      <c r="AKF833"/>
      <c r="AKG833"/>
      <c r="AKH833"/>
      <c r="AKI833"/>
      <c r="AKJ833"/>
      <c r="AKK833"/>
      <c r="AKL833"/>
      <c r="AKM833"/>
      <c r="AKN833"/>
      <c r="AKO833"/>
      <c r="AKP833"/>
      <c r="AKQ833"/>
      <c r="AKR833"/>
      <c r="AKS833"/>
      <c r="AKT833"/>
      <c r="AKU833"/>
      <c r="AKV833"/>
      <c r="AKW833"/>
      <c r="AKX833"/>
      <c r="AKY833"/>
      <c r="AKZ833"/>
      <c r="ALA833"/>
      <c r="ALB833"/>
      <c r="ALC833"/>
      <c r="ALD833"/>
      <c r="ALE833"/>
      <c r="ALF833"/>
      <c r="ALG833"/>
      <c r="ALH833"/>
      <c r="ALI833"/>
      <c r="ALJ833"/>
      <c r="ALK833"/>
      <c r="ALL833"/>
      <c r="ALM833"/>
      <c r="ALN833"/>
      <c r="ALO833"/>
      <c r="ALP833"/>
      <c r="ALQ833"/>
      <c r="ALR833"/>
      <c r="ALS833"/>
      <c r="ALT833"/>
      <c r="ALU833"/>
      <c r="ALV833"/>
      <c r="ALW833"/>
      <c r="ALX833"/>
      <c r="ALY833"/>
      <c r="ALZ833"/>
      <c r="AMA833"/>
      <c r="AMB833"/>
      <c r="AMC833"/>
      <c r="AMD833"/>
      <c r="AME833"/>
      <c r="AMF833"/>
      <c r="AMG833"/>
      <c r="AMH833"/>
      <c r="AMI833"/>
      <c r="AMJ833"/>
    </row>
    <row r="834" spans="1:1024" ht="20" customHeight="1" x14ac:dyDescent="0.2">
      <c r="A834"/>
      <c r="B834"/>
      <c r="C834"/>
      <c r="D834"/>
      <c r="E834" s="2"/>
      <c r="F834" s="2"/>
      <c r="G834" s="271"/>
      <c r="H834" s="240"/>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c r="IW834"/>
      <c r="IX834"/>
      <c r="IY834"/>
      <c r="IZ834"/>
      <c r="JA834"/>
      <c r="JB834"/>
      <c r="JC834"/>
      <c r="JD834"/>
      <c r="JE834"/>
      <c r="JF834"/>
      <c r="JG834"/>
      <c r="JH834"/>
      <c r="JI834"/>
      <c r="JJ834"/>
      <c r="JK834"/>
      <c r="JL834"/>
      <c r="JM834"/>
      <c r="JN834"/>
      <c r="JO834"/>
      <c r="JP834"/>
      <c r="JQ834"/>
      <c r="JR834"/>
      <c r="JS834"/>
      <c r="JT834"/>
      <c r="JU834"/>
      <c r="JV834"/>
      <c r="JW834"/>
      <c r="JX834"/>
      <c r="JY834"/>
      <c r="JZ834"/>
      <c r="KA834"/>
      <c r="KB834"/>
      <c r="KC834"/>
      <c r="KD834"/>
      <c r="KE834"/>
      <c r="KF834"/>
      <c r="KG834"/>
      <c r="KH834"/>
      <c r="KI834"/>
      <c r="KJ834"/>
      <c r="KK834"/>
      <c r="KL834"/>
      <c r="KM834"/>
      <c r="KN834"/>
      <c r="KO834"/>
      <c r="KP834"/>
      <c r="KQ834"/>
      <c r="KR834"/>
      <c r="KS834"/>
      <c r="KT834"/>
      <c r="KU834"/>
      <c r="KV834"/>
      <c r="KW834"/>
      <c r="KX834"/>
      <c r="KY834"/>
      <c r="KZ834"/>
      <c r="LA834"/>
      <c r="LB834"/>
      <c r="LC834"/>
      <c r="LD834"/>
      <c r="LE834"/>
      <c r="LF834"/>
      <c r="LG834"/>
      <c r="LH834"/>
      <c r="LI834"/>
      <c r="LJ834"/>
      <c r="LK834"/>
      <c r="LL834"/>
      <c r="LM834"/>
      <c r="LN834"/>
      <c r="LO834"/>
      <c r="LP834"/>
      <c r="LQ834"/>
      <c r="LR834"/>
      <c r="LS834"/>
      <c r="LT834"/>
      <c r="LU834"/>
      <c r="LV834"/>
      <c r="LW834"/>
      <c r="LX834"/>
      <c r="LY834"/>
      <c r="LZ834"/>
      <c r="MA834"/>
      <c r="MB834"/>
      <c r="MC834"/>
      <c r="MD834"/>
      <c r="ME834"/>
      <c r="MF834"/>
      <c r="MG834"/>
      <c r="MH834"/>
      <c r="MI834"/>
      <c r="MJ834"/>
      <c r="MK834"/>
      <c r="ML834"/>
      <c r="MM834"/>
      <c r="MN834"/>
      <c r="MO834"/>
      <c r="MP834"/>
      <c r="MQ834"/>
      <c r="MR834"/>
      <c r="MS834"/>
      <c r="MT834"/>
      <c r="MU834"/>
      <c r="MV834"/>
      <c r="MW834"/>
      <c r="MX834"/>
      <c r="MY834"/>
      <c r="MZ834"/>
      <c r="NA834"/>
      <c r="NB834"/>
      <c r="NC834"/>
      <c r="ND834"/>
      <c r="NE834"/>
      <c r="NF834"/>
      <c r="NG834"/>
      <c r="NH834"/>
      <c r="NI834"/>
      <c r="NJ834"/>
      <c r="NK834"/>
      <c r="NL834"/>
      <c r="NM834"/>
      <c r="NN834"/>
      <c r="NO834"/>
      <c r="NP834"/>
      <c r="NQ834"/>
      <c r="NR834"/>
      <c r="NS834"/>
      <c r="NT834"/>
      <c r="NU834"/>
      <c r="NV834"/>
      <c r="NW834"/>
      <c r="NX834"/>
      <c r="NY834"/>
      <c r="NZ834"/>
      <c r="OA834"/>
      <c r="OB834"/>
      <c r="OC834"/>
      <c r="OD834"/>
      <c r="OE834"/>
      <c r="OF834"/>
      <c r="OG834"/>
      <c r="OH834"/>
      <c r="OI834"/>
      <c r="OJ834"/>
      <c r="OK834"/>
      <c r="OL834"/>
      <c r="OM834"/>
      <c r="ON834"/>
      <c r="OO834"/>
      <c r="OP834"/>
      <c r="OQ834"/>
      <c r="OR834"/>
      <c r="OS834"/>
      <c r="OT834"/>
      <c r="OU834"/>
      <c r="OV834"/>
      <c r="OW834"/>
      <c r="OX834"/>
      <c r="OY834"/>
      <c r="OZ834"/>
      <c r="PA834"/>
      <c r="PB834"/>
      <c r="PC834"/>
      <c r="PD834"/>
      <c r="PE834"/>
      <c r="PF834"/>
      <c r="PG834"/>
      <c r="PH834"/>
      <c r="PI834"/>
      <c r="PJ834"/>
      <c r="PK834"/>
      <c r="PL834"/>
      <c r="PM834"/>
      <c r="PN834"/>
      <c r="PO834"/>
      <c r="PP834"/>
      <c r="PQ834"/>
      <c r="PR834"/>
      <c r="PS834"/>
      <c r="PT834"/>
      <c r="PU834"/>
      <c r="PV834"/>
      <c r="PW834"/>
      <c r="PX834"/>
      <c r="PY834"/>
      <c r="PZ834"/>
      <c r="QA834"/>
      <c r="QB834"/>
      <c r="QC834"/>
      <c r="QD834"/>
      <c r="QE834"/>
      <c r="QF834"/>
      <c r="QG834"/>
      <c r="QH834"/>
      <c r="QI834"/>
      <c r="QJ834"/>
      <c r="QK834"/>
      <c r="QL834"/>
      <c r="QM834"/>
      <c r="QN834"/>
      <c r="QO834"/>
      <c r="QP834"/>
      <c r="QQ834"/>
      <c r="QR834"/>
      <c r="QS834"/>
      <c r="QT834"/>
      <c r="QU834"/>
      <c r="QV834"/>
      <c r="QW834"/>
      <c r="QX834"/>
      <c r="QY834"/>
      <c r="QZ834"/>
      <c r="RA834"/>
      <c r="RB834"/>
      <c r="RC834"/>
      <c r="RD834"/>
      <c r="RE834"/>
      <c r="RF834"/>
      <c r="RG834"/>
      <c r="RH834"/>
      <c r="RI834"/>
      <c r="RJ834"/>
      <c r="RK834"/>
      <c r="RL834"/>
      <c r="RM834"/>
      <c r="RN834"/>
      <c r="RO834"/>
      <c r="RP834"/>
      <c r="RQ834"/>
      <c r="RR834"/>
      <c r="RS834"/>
      <c r="RT834"/>
      <c r="RU834"/>
      <c r="RV834"/>
      <c r="RW834"/>
      <c r="RX834"/>
      <c r="RY834"/>
      <c r="RZ834"/>
      <c r="SA834"/>
      <c r="SB834"/>
      <c r="SC834"/>
      <c r="SD834"/>
      <c r="SE834"/>
      <c r="SF834"/>
      <c r="SG834"/>
      <c r="SH834"/>
      <c r="SI834"/>
      <c r="SJ834"/>
      <c r="SK834"/>
      <c r="SL834"/>
      <c r="SM834"/>
      <c r="SN834"/>
      <c r="SO834"/>
      <c r="SP834"/>
      <c r="SQ834"/>
      <c r="SR834"/>
      <c r="SS834"/>
      <c r="ST834"/>
      <c r="SU834"/>
      <c r="SV834"/>
      <c r="SW834"/>
      <c r="SX834"/>
      <c r="SY834"/>
      <c r="SZ834"/>
      <c r="TA834"/>
      <c r="TB834"/>
      <c r="TC834"/>
      <c r="TD834"/>
      <c r="TE834"/>
      <c r="TF834"/>
      <c r="TG834"/>
      <c r="TH834"/>
      <c r="TI834"/>
      <c r="TJ834"/>
      <c r="TK834"/>
      <c r="TL834"/>
      <c r="TM834"/>
      <c r="TN834"/>
      <c r="TO834"/>
      <c r="TP834"/>
      <c r="TQ834"/>
      <c r="TR834"/>
      <c r="TS834"/>
      <c r="TT834"/>
      <c r="TU834"/>
      <c r="TV834"/>
      <c r="TW834"/>
      <c r="TX834"/>
      <c r="TY834"/>
      <c r="TZ834"/>
      <c r="UA834"/>
      <c r="UB834"/>
      <c r="UC834"/>
      <c r="UD834"/>
      <c r="UE834"/>
      <c r="UF834"/>
      <c r="UG834"/>
      <c r="UH834"/>
      <c r="UI834"/>
      <c r="UJ834"/>
      <c r="UK834"/>
      <c r="UL834"/>
      <c r="UM834"/>
      <c r="UN834"/>
      <c r="UO834"/>
      <c r="UP834"/>
      <c r="UQ834"/>
      <c r="UR834"/>
      <c r="US834"/>
      <c r="UT834"/>
      <c r="UU834"/>
      <c r="UV834"/>
      <c r="UW834"/>
      <c r="UX834"/>
      <c r="UY834"/>
      <c r="UZ834"/>
      <c r="VA834"/>
      <c r="VB834"/>
      <c r="VC834"/>
      <c r="VD834"/>
      <c r="VE834"/>
      <c r="VF834"/>
      <c r="VG834"/>
      <c r="VH834"/>
      <c r="VI834"/>
      <c r="VJ834"/>
      <c r="VK834"/>
      <c r="VL834"/>
      <c r="VM834"/>
      <c r="VN834"/>
      <c r="VO834"/>
      <c r="VP834"/>
      <c r="VQ834"/>
      <c r="VR834"/>
      <c r="VS834"/>
      <c r="VT834"/>
      <c r="VU834"/>
      <c r="VV834"/>
      <c r="VW834"/>
      <c r="VX834"/>
      <c r="VY834"/>
      <c r="VZ834"/>
      <c r="WA834"/>
      <c r="WB834"/>
      <c r="WC834"/>
      <c r="WD834"/>
      <c r="WE834"/>
      <c r="WF834"/>
      <c r="WG834"/>
      <c r="WH834"/>
      <c r="WI834"/>
      <c r="WJ834"/>
      <c r="WK834"/>
      <c r="WL834"/>
      <c r="WM834"/>
      <c r="WN834"/>
      <c r="WO834"/>
      <c r="WP834"/>
      <c r="WQ834"/>
      <c r="WR834"/>
      <c r="WS834"/>
      <c r="WT834"/>
      <c r="WU834"/>
      <c r="WV834"/>
      <c r="WW834"/>
      <c r="WX834"/>
      <c r="WY834"/>
      <c r="WZ834"/>
      <c r="XA834"/>
      <c r="XB834"/>
      <c r="XC834"/>
      <c r="XD834"/>
      <c r="XE834"/>
      <c r="XF834"/>
      <c r="XG834"/>
      <c r="XH834"/>
      <c r="XI834"/>
      <c r="XJ834"/>
      <c r="XK834"/>
      <c r="XL834"/>
      <c r="XM834"/>
      <c r="XN834"/>
      <c r="XO834"/>
      <c r="XP834"/>
      <c r="XQ834"/>
      <c r="XR834"/>
      <c r="XS834"/>
      <c r="XT834"/>
      <c r="XU834"/>
      <c r="XV834"/>
      <c r="XW834"/>
      <c r="XX834"/>
      <c r="XY834"/>
      <c r="XZ834"/>
      <c r="YA834"/>
      <c r="YB834"/>
      <c r="YC834"/>
      <c r="YD834"/>
      <c r="YE834"/>
      <c r="YF834"/>
      <c r="YG834"/>
      <c r="YH834"/>
      <c r="YI834"/>
      <c r="YJ834"/>
      <c r="YK834"/>
      <c r="YL834"/>
      <c r="YM834"/>
      <c r="YN834"/>
      <c r="YO834"/>
      <c r="YP834"/>
      <c r="YQ834"/>
      <c r="YR834"/>
      <c r="YS834"/>
      <c r="YT834"/>
      <c r="YU834"/>
      <c r="YV834"/>
      <c r="YW834"/>
      <c r="YX834"/>
      <c r="YY834"/>
      <c r="YZ834"/>
      <c r="ZA834"/>
      <c r="ZB834"/>
      <c r="ZC834"/>
      <c r="ZD834"/>
      <c r="ZE834"/>
      <c r="ZF834"/>
      <c r="ZG834"/>
      <c r="ZH834"/>
      <c r="ZI834"/>
      <c r="ZJ834"/>
      <c r="ZK834"/>
      <c r="ZL834"/>
      <c r="ZM834"/>
      <c r="ZN834"/>
      <c r="ZO834"/>
      <c r="ZP834"/>
      <c r="ZQ834"/>
      <c r="ZR834"/>
      <c r="ZS834"/>
      <c r="ZT834"/>
      <c r="ZU834"/>
      <c r="ZV834"/>
      <c r="ZW834"/>
      <c r="ZX834"/>
      <c r="ZY834"/>
      <c r="ZZ834"/>
      <c r="AAA834"/>
      <c r="AAB834"/>
      <c r="AAC834"/>
      <c r="AAD834"/>
      <c r="AAE834"/>
      <c r="AAF834"/>
      <c r="AAG834"/>
      <c r="AAH834"/>
      <c r="AAI834"/>
      <c r="AAJ834"/>
      <c r="AAK834"/>
      <c r="AAL834"/>
      <c r="AAM834"/>
      <c r="AAN834"/>
      <c r="AAO834"/>
      <c r="AAP834"/>
      <c r="AAQ834"/>
      <c r="AAR834"/>
      <c r="AAS834"/>
      <c r="AAT834"/>
      <c r="AAU834"/>
      <c r="AAV834"/>
      <c r="AAW834"/>
      <c r="AAX834"/>
      <c r="AAY834"/>
      <c r="AAZ834"/>
      <c r="ABA834"/>
      <c r="ABB834"/>
      <c r="ABC834"/>
      <c r="ABD834"/>
      <c r="ABE834"/>
      <c r="ABF834"/>
      <c r="ABG834"/>
      <c r="ABH834"/>
      <c r="ABI834"/>
      <c r="ABJ834"/>
      <c r="ABK834"/>
      <c r="ABL834"/>
      <c r="ABM834"/>
      <c r="ABN834"/>
      <c r="ABO834"/>
      <c r="ABP834"/>
      <c r="ABQ834"/>
      <c r="ABR834"/>
      <c r="ABS834"/>
      <c r="ABT834"/>
      <c r="ABU834"/>
      <c r="ABV834"/>
      <c r="ABW834"/>
      <c r="ABX834"/>
      <c r="ABY834"/>
      <c r="ABZ834"/>
      <c r="ACA834"/>
      <c r="ACB834"/>
      <c r="ACC834"/>
      <c r="ACD834"/>
      <c r="ACE834"/>
      <c r="ACF834"/>
      <c r="ACG834"/>
      <c r="ACH834"/>
      <c r="ACI834"/>
      <c r="ACJ834"/>
      <c r="ACK834"/>
      <c r="ACL834"/>
      <c r="ACM834"/>
      <c r="ACN834"/>
      <c r="ACO834"/>
      <c r="ACP834"/>
      <c r="ACQ834"/>
      <c r="ACR834"/>
      <c r="ACS834"/>
      <c r="ACT834"/>
      <c r="ACU834"/>
      <c r="ACV834"/>
      <c r="ACW834"/>
      <c r="ACX834"/>
      <c r="ACY834"/>
      <c r="ACZ834"/>
      <c r="ADA834"/>
      <c r="ADB834"/>
      <c r="ADC834"/>
      <c r="ADD834"/>
      <c r="ADE834"/>
      <c r="ADF834"/>
      <c r="ADG834"/>
      <c r="ADH834"/>
      <c r="ADI834"/>
      <c r="ADJ834"/>
      <c r="ADK834"/>
      <c r="ADL834"/>
      <c r="ADM834"/>
      <c r="ADN834"/>
      <c r="ADO834"/>
      <c r="ADP834"/>
      <c r="ADQ834"/>
      <c r="ADR834"/>
      <c r="ADS834"/>
      <c r="ADT834"/>
      <c r="ADU834"/>
      <c r="ADV834"/>
      <c r="ADW834"/>
      <c r="ADX834"/>
      <c r="ADY834"/>
      <c r="ADZ834"/>
      <c r="AEA834"/>
      <c r="AEB834"/>
      <c r="AEC834"/>
      <c r="AED834"/>
      <c r="AEE834"/>
      <c r="AEF834"/>
      <c r="AEG834"/>
      <c r="AEH834"/>
      <c r="AEI834"/>
      <c r="AEJ834"/>
      <c r="AEK834"/>
      <c r="AEL834"/>
      <c r="AEM834"/>
      <c r="AEN834"/>
      <c r="AEO834"/>
      <c r="AEP834"/>
      <c r="AEQ834"/>
      <c r="AER834"/>
      <c r="AES834"/>
      <c r="AET834"/>
      <c r="AEU834"/>
      <c r="AEV834"/>
      <c r="AEW834"/>
      <c r="AEX834"/>
      <c r="AEY834"/>
      <c r="AEZ834"/>
      <c r="AFA834"/>
      <c r="AFB834"/>
      <c r="AFC834"/>
      <c r="AFD834"/>
      <c r="AFE834"/>
      <c r="AFF834"/>
      <c r="AFG834"/>
      <c r="AFH834"/>
      <c r="AFI834"/>
      <c r="AFJ834"/>
      <c r="AFK834"/>
      <c r="AFL834"/>
      <c r="AFM834"/>
      <c r="AFN834"/>
      <c r="AFO834"/>
      <c r="AFP834"/>
      <c r="AFQ834"/>
      <c r="AFR834"/>
      <c r="AFS834"/>
      <c r="AFT834"/>
      <c r="AFU834"/>
      <c r="AFV834"/>
      <c r="AFW834"/>
      <c r="AFX834"/>
      <c r="AFY834"/>
      <c r="AFZ834"/>
      <c r="AGA834"/>
      <c r="AGB834"/>
      <c r="AGC834"/>
      <c r="AGD834"/>
      <c r="AGE834"/>
      <c r="AGF834"/>
      <c r="AGG834"/>
      <c r="AGH834"/>
      <c r="AGI834"/>
      <c r="AGJ834"/>
      <c r="AGK834"/>
      <c r="AGL834"/>
      <c r="AGM834"/>
      <c r="AGN834"/>
      <c r="AGO834"/>
      <c r="AGP834"/>
      <c r="AGQ834"/>
      <c r="AGR834"/>
      <c r="AGS834"/>
      <c r="AGT834"/>
      <c r="AGU834"/>
      <c r="AGV834"/>
      <c r="AGW834"/>
      <c r="AGX834"/>
      <c r="AGY834"/>
      <c r="AGZ834"/>
      <c r="AHA834"/>
      <c r="AHB834"/>
      <c r="AHC834"/>
      <c r="AHD834"/>
      <c r="AHE834"/>
      <c r="AHF834"/>
      <c r="AHG834"/>
      <c r="AHH834"/>
      <c r="AHI834"/>
      <c r="AHJ834"/>
      <c r="AHK834"/>
      <c r="AHL834"/>
      <c r="AHM834"/>
      <c r="AHN834"/>
      <c r="AHO834"/>
      <c r="AHP834"/>
      <c r="AHQ834"/>
      <c r="AHR834"/>
      <c r="AHS834"/>
      <c r="AHT834"/>
      <c r="AHU834"/>
      <c r="AHV834"/>
      <c r="AHW834"/>
      <c r="AHX834"/>
      <c r="AHY834"/>
      <c r="AHZ834"/>
      <c r="AIA834"/>
      <c r="AIB834"/>
      <c r="AIC834"/>
      <c r="AID834"/>
      <c r="AIE834"/>
      <c r="AIF834"/>
      <c r="AIG834"/>
      <c r="AIH834"/>
      <c r="AII834"/>
      <c r="AIJ834"/>
      <c r="AIK834"/>
      <c r="AIL834"/>
      <c r="AIM834"/>
      <c r="AIN834"/>
      <c r="AIO834"/>
      <c r="AIP834"/>
      <c r="AIQ834"/>
      <c r="AIR834"/>
      <c r="AIS834"/>
      <c r="AIT834"/>
      <c r="AIU834"/>
      <c r="AIV834"/>
      <c r="AIW834"/>
      <c r="AIX834"/>
      <c r="AIY834"/>
      <c r="AIZ834"/>
      <c r="AJA834"/>
      <c r="AJB834"/>
      <c r="AJC834"/>
      <c r="AJD834"/>
      <c r="AJE834"/>
      <c r="AJF834"/>
      <c r="AJG834"/>
      <c r="AJH834"/>
      <c r="AJI834"/>
      <c r="AJJ834"/>
      <c r="AJK834"/>
      <c r="AJL834"/>
      <c r="AJM834"/>
      <c r="AJN834"/>
      <c r="AJO834"/>
      <c r="AJP834"/>
      <c r="AJQ834"/>
      <c r="AJR834"/>
      <c r="AJS834"/>
      <c r="AJT834"/>
      <c r="AJU834"/>
      <c r="AJV834"/>
      <c r="AJW834"/>
      <c r="AJX834"/>
      <c r="AJY834"/>
      <c r="AJZ834"/>
      <c r="AKA834"/>
      <c r="AKB834"/>
      <c r="AKC834"/>
      <c r="AKD834"/>
      <c r="AKE834"/>
      <c r="AKF834"/>
      <c r="AKG834"/>
      <c r="AKH834"/>
      <c r="AKI834"/>
      <c r="AKJ834"/>
      <c r="AKK834"/>
      <c r="AKL834"/>
      <c r="AKM834"/>
      <c r="AKN834"/>
      <c r="AKO834"/>
      <c r="AKP834"/>
      <c r="AKQ834"/>
      <c r="AKR834"/>
      <c r="AKS834"/>
      <c r="AKT834"/>
      <c r="AKU834"/>
      <c r="AKV834"/>
      <c r="AKW834"/>
      <c r="AKX834"/>
      <c r="AKY834"/>
      <c r="AKZ834"/>
      <c r="ALA834"/>
      <c r="ALB834"/>
      <c r="ALC834"/>
      <c r="ALD834"/>
      <c r="ALE834"/>
      <c r="ALF834"/>
      <c r="ALG834"/>
      <c r="ALH834"/>
      <c r="ALI834"/>
      <c r="ALJ834"/>
      <c r="ALK834"/>
      <c r="ALL834"/>
      <c r="ALM834"/>
      <c r="ALN834"/>
      <c r="ALO834"/>
      <c r="ALP834"/>
      <c r="ALQ834"/>
      <c r="ALR834"/>
      <c r="ALS834"/>
      <c r="ALT834"/>
      <c r="ALU834"/>
      <c r="ALV834"/>
      <c r="ALW834"/>
      <c r="ALX834"/>
      <c r="ALY834"/>
      <c r="ALZ834"/>
      <c r="AMA834"/>
      <c r="AMB834"/>
      <c r="AMC834"/>
      <c r="AMD834"/>
      <c r="AME834"/>
      <c r="AMF834"/>
      <c r="AMG834"/>
      <c r="AMH834"/>
      <c r="AMI834"/>
      <c r="AMJ834"/>
    </row>
    <row r="835" spans="1:1024" ht="20" customHeight="1" x14ac:dyDescent="0.2">
      <c r="A835"/>
      <c r="B835"/>
      <c r="C835"/>
      <c r="D835"/>
      <c r="E835" s="2"/>
      <c r="F835" s="2"/>
      <c r="G835" s="271"/>
      <c r="H835" s="240"/>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c r="IW835"/>
      <c r="IX835"/>
      <c r="IY835"/>
      <c r="IZ835"/>
      <c r="JA835"/>
      <c r="JB835"/>
      <c r="JC835"/>
      <c r="JD835"/>
      <c r="JE835"/>
      <c r="JF835"/>
      <c r="JG835"/>
      <c r="JH835"/>
      <c r="JI835"/>
      <c r="JJ835"/>
      <c r="JK835"/>
      <c r="JL835"/>
      <c r="JM835"/>
      <c r="JN835"/>
      <c r="JO835"/>
      <c r="JP835"/>
      <c r="JQ835"/>
      <c r="JR835"/>
      <c r="JS835"/>
      <c r="JT835"/>
      <c r="JU835"/>
      <c r="JV835"/>
      <c r="JW835"/>
      <c r="JX835"/>
      <c r="JY835"/>
      <c r="JZ835"/>
      <c r="KA835"/>
      <c r="KB835"/>
      <c r="KC835"/>
      <c r="KD835"/>
      <c r="KE835"/>
      <c r="KF835"/>
      <c r="KG835"/>
      <c r="KH835"/>
      <c r="KI835"/>
      <c r="KJ835"/>
      <c r="KK835"/>
      <c r="KL835"/>
      <c r="KM835"/>
      <c r="KN835"/>
      <c r="KO835"/>
      <c r="KP835"/>
      <c r="KQ835"/>
      <c r="KR835"/>
      <c r="KS835"/>
      <c r="KT835"/>
      <c r="KU835"/>
      <c r="KV835"/>
      <c r="KW835"/>
      <c r="KX835"/>
      <c r="KY835"/>
      <c r="KZ835"/>
      <c r="LA835"/>
      <c r="LB835"/>
      <c r="LC835"/>
      <c r="LD835"/>
      <c r="LE835"/>
      <c r="LF835"/>
      <c r="LG835"/>
      <c r="LH835"/>
      <c r="LI835"/>
      <c r="LJ835"/>
      <c r="LK835"/>
      <c r="LL835"/>
      <c r="LM835"/>
      <c r="LN835"/>
      <c r="LO835"/>
      <c r="LP835"/>
      <c r="LQ835"/>
      <c r="LR835"/>
      <c r="LS835"/>
      <c r="LT835"/>
      <c r="LU835"/>
      <c r="LV835"/>
      <c r="LW835"/>
      <c r="LX835"/>
      <c r="LY835"/>
      <c r="LZ835"/>
      <c r="MA835"/>
      <c r="MB835"/>
      <c r="MC835"/>
      <c r="MD835"/>
      <c r="ME835"/>
      <c r="MF835"/>
      <c r="MG835"/>
      <c r="MH835"/>
      <c r="MI835"/>
      <c r="MJ835"/>
      <c r="MK835"/>
      <c r="ML835"/>
      <c r="MM835"/>
      <c r="MN835"/>
      <c r="MO835"/>
      <c r="MP835"/>
      <c r="MQ835"/>
      <c r="MR835"/>
      <c r="MS835"/>
      <c r="MT835"/>
      <c r="MU835"/>
      <c r="MV835"/>
      <c r="MW835"/>
      <c r="MX835"/>
      <c r="MY835"/>
      <c r="MZ835"/>
      <c r="NA835"/>
      <c r="NB835"/>
      <c r="NC835"/>
      <c r="ND835"/>
      <c r="NE835"/>
      <c r="NF835"/>
      <c r="NG835"/>
      <c r="NH835"/>
      <c r="NI835"/>
      <c r="NJ835"/>
      <c r="NK835"/>
      <c r="NL835"/>
      <c r="NM835"/>
      <c r="NN835"/>
      <c r="NO835"/>
      <c r="NP835"/>
      <c r="NQ835"/>
      <c r="NR835"/>
      <c r="NS835"/>
      <c r="NT835"/>
      <c r="NU835"/>
      <c r="NV835"/>
      <c r="NW835"/>
      <c r="NX835"/>
      <c r="NY835"/>
      <c r="NZ835"/>
      <c r="OA835"/>
      <c r="OB835"/>
      <c r="OC835"/>
      <c r="OD835"/>
      <c r="OE835"/>
      <c r="OF835"/>
      <c r="OG835"/>
      <c r="OH835"/>
      <c r="OI835"/>
      <c r="OJ835"/>
      <c r="OK835"/>
      <c r="OL835"/>
      <c r="OM835"/>
      <c r="ON835"/>
      <c r="OO835"/>
      <c r="OP835"/>
      <c r="OQ835"/>
      <c r="OR835"/>
      <c r="OS835"/>
      <c r="OT835"/>
      <c r="OU835"/>
      <c r="OV835"/>
      <c r="OW835"/>
      <c r="OX835"/>
      <c r="OY835"/>
      <c r="OZ835"/>
      <c r="PA835"/>
      <c r="PB835"/>
      <c r="PC835"/>
      <c r="PD835"/>
      <c r="PE835"/>
      <c r="PF835"/>
      <c r="PG835"/>
      <c r="PH835"/>
      <c r="PI835"/>
      <c r="PJ835"/>
      <c r="PK835"/>
      <c r="PL835"/>
      <c r="PM835"/>
      <c r="PN835"/>
      <c r="PO835"/>
      <c r="PP835"/>
      <c r="PQ835"/>
      <c r="PR835"/>
      <c r="PS835"/>
      <c r="PT835"/>
      <c r="PU835"/>
      <c r="PV835"/>
      <c r="PW835"/>
      <c r="PX835"/>
      <c r="PY835"/>
      <c r="PZ835"/>
      <c r="QA835"/>
      <c r="QB835"/>
      <c r="QC835"/>
      <c r="QD835"/>
      <c r="QE835"/>
      <c r="QF835"/>
      <c r="QG835"/>
      <c r="QH835"/>
      <c r="QI835"/>
      <c r="QJ835"/>
      <c r="QK835"/>
      <c r="QL835"/>
      <c r="QM835"/>
      <c r="QN835"/>
      <c r="QO835"/>
      <c r="QP835"/>
      <c r="QQ835"/>
      <c r="QR835"/>
      <c r="QS835"/>
      <c r="QT835"/>
      <c r="QU835"/>
      <c r="QV835"/>
      <c r="QW835"/>
      <c r="QX835"/>
      <c r="QY835"/>
      <c r="QZ835"/>
      <c r="RA835"/>
      <c r="RB835"/>
      <c r="RC835"/>
      <c r="RD835"/>
      <c r="RE835"/>
      <c r="RF835"/>
      <c r="RG835"/>
      <c r="RH835"/>
      <c r="RI835"/>
      <c r="RJ835"/>
      <c r="RK835"/>
      <c r="RL835"/>
      <c r="RM835"/>
      <c r="RN835"/>
      <c r="RO835"/>
      <c r="RP835"/>
      <c r="RQ835"/>
      <c r="RR835"/>
      <c r="RS835"/>
      <c r="RT835"/>
      <c r="RU835"/>
      <c r="RV835"/>
      <c r="RW835"/>
      <c r="RX835"/>
      <c r="RY835"/>
      <c r="RZ835"/>
      <c r="SA835"/>
      <c r="SB835"/>
      <c r="SC835"/>
      <c r="SD835"/>
      <c r="SE835"/>
      <c r="SF835"/>
      <c r="SG835"/>
      <c r="SH835"/>
      <c r="SI835"/>
      <c r="SJ835"/>
      <c r="SK835"/>
      <c r="SL835"/>
      <c r="SM835"/>
      <c r="SN835"/>
      <c r="SO835"/>
      <c r="SP835"/>
      <c r="SQ835"/>
      <c r="SR835"/>
      <c r="SS835"/>
      <c r="ST835"/>
      <c r="SU835"/>
      <c r="SV835"/>
      <c r="SW835"/>
      <c r="SX835"/>
      <c r="SY835"/>
      <c r="SZ835"/>
      <c r="TA835"/>
      <c r="TB835"/>
      <c r="TC835"/>
      <c r="TD835"/>
      <c r="TE835"/>
      <c r="TF835"/>
      <c r="TG835"/>
      <c r="TH835"/>
      <c r="TI835"/>
      <c r="TJ835"/>
      <c r="TK835"/>
      <c r="TL835"/>
      <c r="TM835"/>
      <c r="TN835"/>
      <c r="TO835"/>
      <c r="TP835"/>
      <c r="TQ835"/>
      <c r="TR835"/>
      <c r="TS835"/>
      <c r="TT835"/>
      <c r="TU835"/>
      <c r="TV835"/>
      <c r="TW835"/>
      <c r="TX835"/>
      <c r="TY835"/>
      <c r="TZ835"/>
      <c r="UA835"/>
      <c r="UB835"/>
      <c r="UC835"/>
      <c r="UD835"/>
      <c r="UE835"/>
      <c r="UF835"/>
      <c r="UG835"/>
      <c r="UH835"/>
      <c r="UI835"/>
      <c r="UJ835"/>
      <c r="UK835"/>
      <c r="UL835"/>
      <c r="UM835"/>
      <c r="UN835"/>
      <c r="UO835"/>
      <c r="UP835"/>
      <c r="UQ835"/>
      <c r="UR835"/>
      <c r="US835"/>
      <c r="UT835"/>
      <c r="UU835"/>
      <c r="UV835"/>
      <c r="UW835"/>
      <c r="UX835"/>
      <c r="UY835"/>
      <c r="UZ835"/>
      <c r="VA835"/>
      <c r="VB835"/>
      <c r="VC835"/>
      <c r="VD835"/>
      <c r="VE835"/>
      <c r="VF835"/>
      <c r="VG835"/>
      <c r="VH835"/>
      <c r="VI835"/>
      <c r="VJ835"/>
      <c r="VK835"/>
      <c r="VL835"/>
      <c r="VM835"/>
      <c r="VN835"/>
      <c r="VO835"/>
      <c r="VP835"/>
      <c r="VQ835"/>
      <c r="VR835"/>
      <c r="VS835"/>
      <c r="VT835"/>
      <c r="VU835"/>
      <c r="VV835"/>
      <c r="VW835"/>
      <c r="VX835"/>
      <c r="VY835"/>
      <c r="VZ835"/>
      <c r="WA835"/>
      <c r="WB835"/>
      <c r="WC835"/>
      <c r="WD835"/>
      <c r="WE835"/>
      <c r="WF835"/>
      <c r="WG835"/>
      <c r="WH835"/>
      <c r="WI835"/>
      <c r="WJ835"/>
      <c r="WK835"/>
      <c r="WL835"/>
      <c r="WM835"/>
      <c r="WN835"/>
      <c r="WO835"/>
      <c r="WP835"/>
      <c r="WQ835"/>
      <c r="WR835"/>
      <c r="WS835"/>
      <c r="WT835"/>
      <c r="WU835"/>
      <c r="WV835"/>
      <c r="WW835"/>
      <c r="WX835"/>
      <c r="WY835"/>
      <c r="WZ835"/>
      <c r="XA835"/>
      <c r="XB835"/>
      <c r="XC835"/>
      <c r="XD835"/>
      <c r="XE835"/>
      <c r="XF835"/>
      <c r="XG835"/>
      <c r="XH835"/>
      <c r="XI835"/>
      <c r="XJ835"/>
      <c r="XK835"/>
      <c r="XL835"/>
      <c r="XM835"/>
      <c r="XN835"/>
      <c r="XO835"/>
      <c r="XP835"/>
      <c r="XQ835"/>
      <c r="XR835"/>
      <c r="XS835"/>
      <c r="XT835"/>
      <c r="XU835"/>
      <c r="XV835"/>
      <c r="XW835"/>
      <c r="XX835"/>
      <c r="XY835"/>
      <c r="XZ835"/>
      <c r="YA835"/>
      <c r="YB835"/>
      <c r="YC835"/>
      <c r="YD835"/>
      <c r="YE835"/>
      <c r="YF835"/>
      <c r="YG835"/>
      <c r="YH835"/>
      <c r="YI835"/>
      <c r="YJ835"/>
      <c r="YK835"/>
      <c r="YL835"/>
      <c r="YM835"/>
      <c r="YN835"/>
      <c r="YO835"/>
      <c r="YP835"/>
      <c r="YQ835"/>
      <c r="YR835"/>
      <c r="YS835"/>
      <c r="YT835"/>
      <c r="YU835"/>
      <c r="YV835"/>
      <c r="YW835"/>
      <c r="YX835"/>
      <c r="YY835"/>
      <c r="YZ835"/>
      <c r="ZA835"/>
      <c r="ZB835"/>
      <c r="ZC835"/>
      <c r="ZD835"/>
      <c r="ZE835"/>
      <c r="ZF835"/>
      <c r="ZG835"/>
      <c r="ZH835"/>
      <c r="ZI835"/>
      <c r="ZJ835"/>
      <c r="ZK835"/>
      <c r="ZL835"/>
      <c r="ZM835"/>
      <c r="ZN835"/>
      <c r="ZO835"/>
      <c r="ZP835"/>
      <c r="ZQ835"/>
      <c r="ZR835"/>
      <c r="ZS835"/>
      <c r="ZT835"/>
      <c r="ZU835"/>
      <c r="ZV835"/>
      <c r="ZW835"/>
      <c r="ZX835"/>
      <c r="ZY835"/>
      <c r="ZZ835"/>
      <c r="AAA835"/>
      <c r="AAB835"/>
      <c r="AAC835"/>
      <c r="AAD835"/>
      <c r="AAE835"/>
      <c r="AAF835"/>
      <c r="AAG835"/>
      <c r="AAH835"/>
      <c r="AAI835"/>
      <c r="AAJ835"/>
      <c r="AAK835"/>
      <c r="AAL835"/>
      <c r="AAM835"/>
      <c r="AAN835"/>
      <c r="AAO835"/>
      <c r="AAP835"/>
      <c r="AAQ835"/>
      <c r="AAR835"/>
      <c r="AAS835"/>
      <c r="AAT835"/>
      <c r="AAU835"/>
      <c r="AAV835"/>
      <c r="AAW835"/>
      <c r="AAX835"/>
      <c r="AAY835"/>
      <c r="AAZ835"/>
      <c r="ABA835"/>
      <c r="ABB835"/>
      <c r="ABC835"/>
      <c r="ABD835"/>
      <c r="ABE835"/>
      <c r="ABF835"/>
      <c r="ABG835"/>
      <c r="ABH835"/>
      <c r="ABI835"/>
      <c r="ABJ835"/>
      <c r="ABK835"/>
      <c r="ABL835"/>
      <c r="ABM835"/>
      <c r="ABN835"/>
      <c r="ABO835"/>
      <c r="ABP835"/>
      <c r="ABQ835"/>
      <c r="ABR835"/>
      <c r="ABS835"/>
      <c r="ABT835"/>
      <c r="ABU835"/>
      <c r="ABV835"/>
      <c r="ABW835"/>
      <c r="ABX835"/>
      <c r="ABY835"/>
      <c r="ABZ835"/>
      <c r="ACA835"/>
      <c r="ACB835"/>
      <c r="ACC835"/>
      <c r="ACD835"/>
      <c r="ACE835"/>
      <c r="ACF835"/>
      <c r="ACG835"/>
      <c r="ACH835"/>
      <c r="ACI835"/>
      <c r="ACJ835"/>
      <c r="ACK835"/>
      <c r="ACL835"/>
      <c r="ACM835"/>
      <c r="ACN835"/>
      <c r="ACO835"/>
      <c r="ACP835"/>
      <c r="ACQ835"/>
      <c r="ACR835"/>
      <c r="ACS835"/>
      <c r="ACT835"/>
      <c r="ACU835"/>
      <c r="ACV835"/>
      <c r="ACW835"/>
      <c r="ACX835"/>
      <c r="ACY835"/>
      <c r="ACZ835"/>
      <c r="ADA835"/>
      <c r="ADB835"/>
      <c r="ADC835"/>
      <c r="ADD835"/>
      <c r="ADE835"/>
      <c r="ADF835"/>
      <c r="ADG835"/>
      <c r="ADH835"/>
      <c r="ADI835"/>
      <c r="ADJ835"/>
      <c r="ADK835"/>
      <c r="ADL835"/>
      <c r="ADM835"/>
      <c r="ADN835"/>
      <c r="ADO835"/>
      <c r="ADP835"/>
      <c r="ADQ835"/>
      <c r="ADR835"/>
      <c r="ADS835"/>
      <c r="ADT835"/>
      <c r="ADU835"/>
      <c r="ADV835"/>
      <c r="ADW835"/>
      <c r="ADX835"/>
      <c r="ADY835"/>
      <c r="ADZ835"/>
      <c r="AEA835"/>
      <c r="AEB835"/>
      <c r="AEC835"/>
      <c r="AED835"/>
      <c r="AEE835"/>
      <c r="AEF835"/>
      <c r="AEG835"/>
      <c r="AEH835"/>
      <c r="AEI835"/>
      <c r="AEJ835"/>
      <c r="AEK835"/>
      <c r="AEL835"/>
      <c r="AEM835"/>
      <c r="AEN835"/>
      <c r="AEO835"/>
      <c r="AEP835"/>
      <c r="AEQ835"/>
      <c r="AER835"/>
      <c r="AES835"/>
      <c r="AET835"/>
      <c r="AEU835"/>
      <c r="AEV835"/>
      <c r="AEW835"/>
      <c r="AEX835"/>
      <c r="AEY835"/>
      <c r="AEZ835"/>
      <c r="AFA835"/>
      <c r="AFB835"/>
      <c r="AFC835"/>
      <c r="AFD835"/>
      <c r="AFE835"/>
      <c r="AFF835"/>
      <c r="AFG835"/>
      <c r="AFH835"/>
      <c r="AFI835"/>
      <c r="AFJ835"/>
      <c r="AFK835"/>
      <c r="AFL835"/>
      <c r="AFM835"/>
      <c r="AFN835"/>
      <c r="AFO835"/>
      <c r="AFP835"/>
      <c r="AFQ835"/>
      <c r="AFR835"/>
      <c r="AFS835"/>
      <c r="AFT835"/>
      <c r="AFU835"/>
      <c r="AFV835"/>
      <c r="AFW835"/>
      <c r="AFX835"/>
      <c r="AFY835"/>
      <c r="AFZ835"/>
      <c r="AGA835"/>
      <c r="AGB835"/>
      <c r="AGC835"/>
      <c r="AGD835"/>
      <c r="AGE835"/>
      <c r="AGF835"/>
      <c r="AGG835"/>
      <c r="AGH835"/>
      <c r="AGI835"/>
      <c r="AGJ835"/>
      <c r="AGK835"/>
      <c r="AGL835"/>
      <c r="AGM835"/>
      <c r="AGN835"/>
      <c r="AGO835"/>
      <c r="AGP835"/>
      <c r="AGQ835"/>
      <c r="AGR835"/>
      <c r="AGS835"/>
      <c r="AGT835"/>
      <c r="AGU835"/>
      <c r="AGV835"/>
      <c r="AGW835"/>
      <c r="AGX835"/>
      <c r="AGY835"/>
      <c r="AGZ835"/>
      <c r="AHA835"/>
      <c r="AHB835"/>
      <c r="AHC835"/>
      <c r="AHD835"/>
      <c r="AHE835"/>
      <c r="AHF835"/>
      <c r="AHG835"/>
      <c r="AHH835"/>
      <c r="AHI835"/>
      <c r="AHJ835"/>
      <c r="AHK835"/>
      <c r="AHL835"/>
      <c r="AHM835"/>
      <c r="AHN835"/>
      <c r="AHO835"/>
      <c r="AHP835"/>
      <c r="AHQ835"/>
      <c r="AHR835"/>
      <c r="AHS835"/>
      <c r="AHT835"/>
      <c r="AHU835"/>
      <c r="AHV835"/>
      <c r="AHW835"/>
      <c r="AHX835"/>
      <c r="AHY835"/>
      <c r="AHZ835"/>
      <c r="AIA835"/>
      <c r="AIB835"/>
      <c r="AIC835"/>
      <c r="AID835"/>
      <c r="AIE835"/>
      <c r="AIF835"/>
      <c r="AIG835"/>
      <c r="AIH835"/>
      <c r="AII835"/>
      <c r="AIJ835"/>
      <c r="AIK835"/>
      <c r="AIL835"/>
      <c r="AIM835"/>
      <c r="AIN835"/>
      <c r="AIO835"/>
      <c r="AIP835"/>
      <c r="AIQ835"/>
      <c r="AIR835"/>
      <c r="AIS835"/>
      <c r="AIT835"/>
      <c r="AIU835"/>
      <c r="AIV835"/>
      <c r="AIW835"/>
      <c r="AIX835"/>
      <c r="AIY835"/>
      <c r="AIZ835"/>
      <c r="AJA835"/>
      <c r="AJB835"/>
      <c r="AJC835"/>
      <c r="AJD835"/>
      <c r="AJE835"/>
      <c r="AJF835"/>
      <c r="AJG835"/>
      <c r="AJH835"/>
      <c r="AJI835"/>
      <c r="AJJ835"/>
      <c r="AJK835"/>
      <c r="AJL835"/>
      <c r="AJM835"/>
      <c r="AJN835"/>
      <c r="AJO835"/>
      <c r="AJP835"/>
      <c r="AJQ835"/>
      <c r="AJR835"/>
      <c r="AJS835"/>
      <c r="AJT835"/>
      <c r="AJU835"/>
      <c r="AJV835"/>
      <c r="AJW835"/>
      <c r="AJX835"/>
      <c r="AJY835"/>
      <c r="AJZ835"/>
      <c r="AKA835"/>
      <c r="AKB835"/>
      <c r="AKC835"/>
      <c r="AKD835"/>
      <c r="AKE835"/>
      <c r="AKF835"/>
      <c r="AKG835"/>
      <c r="AKH835"/>
      <c r="AKI835"/>
      <c r="AKJ835"/>
      <c r="AKK835"/>
      <c r="AKL835"/>
      <c r="AKM835"/>
      <c r="AKN835"/>
      <c r="AKO835"/>
      <c r="AKP835"/>
      <c r="AKQ835"/>
      <c r="AKR835"/>
      <c r="AKS835"/>
      <c r="AKT835"/>
      <c r="AKU835"/>
      <c r="AKV835"/>
      <c r="AKW835"/>
      <c r="AKX835"/>
      <c r="AKY835"/>
      <c r="AKZ835"/>
      <c r="ALA835"/>
      <c r="ALB835"/>
      <c r="ALC835"/>
      <c r="ALD835"/>
      <c r="ALE835"/>
      <c r="ALF835"/>
      <c r="ALG835"/>
      <c r="ALH835"/>
      <c r="ALI835"/>
      <c r="ALJ835"/>
      <c r="ALK835"/>
      <c r="ALL835"/>
      <c r="ALM835"/>
      <c r="ALN835"/>
      <c r="ALO835"/>
      <c r="ALP835"/>
      <c r="ALQ835"/>
      <c r="ALR835"/>
      <c r="ALS835"/>
      <c r="ALT835"/>
      <c r="ALU835"/>
      <c r="ALV835"/>
      <c r="ALW835"/>
      <c r="ALX835"/>
      <c r="ALY835"/>
      <c r="ALZ835"/>
      <c r="AMA835"/>
      <c r="AMB835"/>
      <c r="AMC835"/>
      <c r="AMD835"/>
      <c r="AME835"/>
      <c r="AMF835"/>
      <c r="AMG835"/>
      <c r="AMH835"/>
      <c r="AMI835"/>
      <c r="AMJ835"/>
    </row>
    <row r="836" spans="1:1024" ht="20" customHeight="1" x14ac:dyDescent="0.2">
      <c r="A836"/>
      <c r="B836"/>
      <c r="C836"/>
      <c r="D836"/>
      <c r="E836" s="2"/>
      <c r="F836" s="2"/>
      <c r="G836" s="271"/>
      <c r="H836" s="240"/>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c r="IW836"/>
      <c r="IX836"/>
      <c r="IY836"/>
      <c r="IZ836"/>
      <c r="JA836"/>
      <c r="JB836"/>
      <c r="JC836"/>
      <c r="JD836"/>
      <c r="JE836"/>
      <c r="JF836"/>
      <c r="JG836"/>
      <c r="JH836"/>
      <c r="JI836"/>
      <c r="JJ836"/>
      <c r="JK836"/>
      <c r="JL836"/>
      <c r="JM836"/>
      <c r="JN836"/>
      <c r="JO836"/>
      <c r="JP836"/>
      <c r="JQ836"/>
      <c r="JR836"/>
      <c r="JS836"/>
      <c r="JT836"/>
      <c r="JU836"/>
      <c r="JV836"/>
      <c r="JW836"/>
      <c r="JX836"/>
      <c r="JY836"/>
      <c r="JZ836"/>
      <c r="KA836"/>
      <c r="KB836"/>
      <c r="KC836"/>
      <c r="KD836"/>
      <c r="KE836"/>
      <c r="KF836"/>
      <c r="KG836"/>
      <c r="KH836"/>
      <c r="KI836"/>
      <c r="KJ836"/>
      <c r="KK836"/>
      <c r="KL836"/>
      <c r="KM836"/>
      <c r="KN836"/>
      <c r="KO836"/>
      <c r="KP836"/>
      <c r="KQ836"/>
      <c r="KR836"/>
      <c r="KS836"/>
      <c r="KT836"/>
      <c r="KU836"/>
      <c r="KV836"/>
      <c r="KW836"/>
      <c r="KX836"/>
      <c r="KY836"/>
      <c r="KZ836"/>
      <c r="LA836"/>
      <c r="LB836"/>
      <c r="LC836"/>
      <c r="LD836"/>
      <c r="LE836"/>
      <c r="LF836"/>
      <c r="LG836"/>
      <c r="LH836"/>
      <c r="LI836"/>
      <c r="LJ836"/>
      <c r="LK836"/>
      <c r="LL836"/>
      <c r="LM836"/>
      <c r="LN836"/>
      <c r="LO836"/>
      <c r="LP836"/>
      <c r="LQ836"/>
      <c r="LR836"/>
      <c r="LS836"/>
      <c r="LT836"/>
      <c r="LU836"/>
      <c r="LV836"/>
      <c r="LW836"/>
      <c r="LX836"/>
      <c r="LY836"/>
      <c r="LZ836"/>
      <c r="MA836"/>
      <c r="MB836"/>
      <c r="MC836"/>
      <c r="MD836"/>
      <c r="ME836"/>
      <c r="MF836"/>
      <c r="MG836"/>
      <c r="MH836"/>
      <c r="MI836"/>
      <c r="MJ836"/>
      <c r="MK836"/>
      <c r="ML836"/>
      <c r="MM836"/>
      <c r="MN836"/>
      <c r="MO836"/>
      <c r="MP836"/>
      <c r="MQ836"/>
      <c r="MR836"/>
      <c r="MS836"/>
      <c r="MT836"/>
      <c r="MU836"/>
      <c r="MV836"/>
      <c r="MW836"/>
      <c r="MX836"/>
      <c r="MY836"/>
      <c r="MZ836"/>
      <c r="NA836"/>
      <c r="NB836"/>
      <c r="NC836"/>
      <c r="ND836"/>
      <c r="NE836"/>
      <c r="NF836"/>
      <c r="NG836"/>
      <c r="NH836"/>
      <c r="NI836"/>
      <c r="NJ836"/>
      <c r="NK836"/>
      <c r="NL836"/>
      <c r="NM836"/>
      <c r="NN836"/>
      <c r="NO836"/>
      <c r="NP836"/>
      <c r="NQ836"/>
      <c r="NR836"/>
      <c r="NS836"/>
      <c r="NT836"/>
      <c r="NU836"/>
      <c r="NV836"/>
      <c r="NW836"/>
      <c r="NX836"/>
      <c r="NY836"/>
      <c r="NZ836"/>
      <c r="OA836"/>
      <c r="OB836"/>
      <c r="OC836"/>
      <c r="OD836"/>
      <c r="OE836"/>
      <c r="OF836"/>
      <c r="OG836"/>
      <c r="OH836"/>
      <c r="OI836"/>
      <c r="OJ836"/>
      <c r="OK836"/>
      <c r="OL836"/>
      <c r="OM836"/>
      <c r="ON836"/>
      <c r="OO836"/>
      <c r="OP836"/>
      <c r="OQ836"/>
      <c r="OR836"/>
      <c r="OS836"/>
      <c r="OT836"/>
      <c r="OU836"/>
      <c r="OV836"/>
      <c r="OW836"/>
      <c r="OX836"/>
      <c r="OY836"/>
      <c r="OZ836"/>
      <c r="PA836"/>
      <c r="PB836"/>
      <c r="PC836"/>
      <c r="PD836"/>
      <c r="PE836"/>
      <c r="PF836"/>
      <c r="PG836"/>
      <c r="PH836"/>
      <c r="PI836"/>
      <c r="PJ836"/>
      <c r="PK836"/>
      <c r="PL836"/>
      <c r="PM836"/>
      <c r="PN836"/>
      <c r="PO836"/>
      <c r="PP836"/>
      <c r="PQ836"/>
      <c r="PR836"/>
      <c r="PS836"/>
      <c r="PT836"/>
      <c r="PU836"/>
      <c r="PV836"/>
      <c r="PW836"/>
      <c r="PX836"/>
      <c r="PY836"/>
      <c r="PZ836"/>
      <c r="QA836"/>
      <c r="QB836"/>
      <c r="QC836"/>
      <c r="QD836"/>
      <c r="QE836"/>
      <c r="QF836"/>
      <c r="QG836"/>
      <c r="QH836"/>
      <c r="QI836"/>
      <c r="QJ836"/>
      <c r="QK836"/>
      <c r="QL836"/>
      <c r="QM836"/>
      <c r="QN836"/>
      <c r="QO836"/>
      <c r="QP836"/>
      <c r="QQ836"/>
      <c r="QR836"/>
      <c r="QS836"/>
      <c r="QT836"/>
      <c r="QU836"/>
      <c r="QV836"/>
      <c r="QW836"/>
      <c r="QX836"/>
      <c r="QY836"/>
      <c r="QZ836"/>
      <c r="RA836"/>
      <c r="RB836"/>
      <c r="RC836"/>
      <c r="RD836"/>
      <c r="RE836"/>
      <c r="RF836"/>
      <c r="RG836"/>
      <c r="RH836"/>
      <c r="RI836"/>
      <c r="RJ836"/>
      <c r="RK836"/>
      <c r="RL836"/>
      <c r="RM836"/>
      <c r="RN836"/>
      <c r="RO836"/>
      <c r="RP836"/>
      <c r="RQ836"/>
      <c r="RR836"/>
      <c r="RS836"/>
      <c r="RT836"/>
      <c r="RU836"/>
      <c r="RV836"/>
      <c r="RW836"/>
      <c r="RX836"/>
      <c r="RY836"/>
      <c r="RZ836"/>
      <c r="SA836"/>
      <c r="SB836"/>
      <c r="SC836"/>
      <c r="SD836"/>
      <c r="SE836"/>
      <c r="SF836"/>
      <c r="SG836"/>
      <c r="SH836"/>
      <c r="SI836"/>
      <c r="SJ836"/>
      <c r="SK836"/>
      <c r="SL836"/>
      <c r="SM836"/>
      <c r="SN836"/>
      <c r="SO836"/>
      <c r="SP836"/>
      <c r="SQ836"/>
      <c r="SR836"/>
      <c r="SS836"/>
      <c r="ST836"/>
      <c r="SU836"/>
      <c r="SV836"/>
      <c r="SW836"/>
      <c r="SX836"/>
      <c r="SY836"/>
      <c r="SZ836"/>
      <c r="TA836"/>
      <c r="TB836"/>
      <c r="TC836"/>
      <c r="TD836"/>
      <c r="TE836"/>
      <c r="TF836"/>
      <c r="TG836"/>
      <c r="TH836"/>
      <c r="TI836"/>
      <c r="TJ836"/>
      <c r="TK836"/>
      <c r="TL836"/>
      <c r="TM836"/>
      <c r="TN836"/>
      <c r="TO836"/>
      <c r="TP836"/>
      <c r="TQ836"/>
      <c r="TR836"/>
      <c r="TS836"/>
      <c r="TT836"/>
      <c r="TU836"/>
      <c r="TV836"/>
      <c r="TW836"/>
      <c r="TX836"/>
      <c r="TY836"/>
      <c r="TZ836"/>
      <c r="UA836"/>
      <c r="UB836"/>
      <c r="UC836"/>
      <c r="UD836"/>
      <c r="UE836"/>
      <c r="UF836"/>
      <c r="UG836"/>
      <c r="UH836"/>
      <c r="UI836"/>
      <c r="UJ836"/>
      <c r="UK836"/>
      <c r="UL836"/>
      <c r="UM836"/>
      <c r="UN836"/>
      <c r="UO836"/>
      <c r="UP836"/>
      <c r="UQ836"/>
      <c r="UR836"/>
      <c r="US836"/>
      <c r="UT836"/>
      <c r="UU836"/>
      <c r="UV836"/>
      <c r="UW836"/>
      <c r="UX836"/>
      <c r="UY836"/>
      <c r="UZ836"/>
      <c r="VA836"/>
      <c r="VB836"/>
      <c r="VC836"/>
      <c r="VD836"/>
      <c r="VE836"/>
      <c r="VF836"/>
      <c r="VG836"/>
      <c r="VH836"/>
      <c r="VI836"/>
      <c r="VJ836"/>
      <c r="VK836"/>
      <c r="VL836"/>
      <c r="VM836"/>
      <c r="VN836"/>
      <c r="VO836"/>
      <c r="VP836"/>
      <c r="VQ836"/>
      <c r="VR836"/>
      <c r="VS836"/>
      <c r="VT836"/>
      <c r="VU836"/>
      <c r="VV836"/>
      <c r="VW836"/>
      <c r="VX836"/>
      <c r="VY836"/>
      <c r="VZ836"/>
      <c r="WA836"/>
      <c r="WB836"/>
      <c r="WC836"/>
      <c r="WD836"/>
      <c r="WE836"/>
      <c r="WF836"/>
      <c r="WG836"/>
      <c r="WH836"/>
      <c r="WI836"/>
      <c r="WJ836"/>
      <c r="WK836"/>
      <c r="WL836"/>
      <c r="WM836"/>
      <c r="WN836"/>
      <c r="WO836"/>
      <c r="WP836"/>
      <c r="WQ836"/>
      <c r="WR836"/>
      <c r="WS836"/>
      <c r="WT836"/>
      <c r="WU836"/>
      <c r="WV836"/>
      <c r="WW836"/>
      <c r="WX836"/>
      <c r="WY836"/>
      <c r="WZ836"/>
      <c r="XA836"/>
      <c r="XB836"/>
      <c r="XC836"/>
      <c r="XD836"/>
      <c r="XE836"/>
      <c r="XF836"/>
      <c r="XG836"/>
      <c r="XH836"/>
      <c r="XI836"/>
      <c r="XJ836"/>
      <c r="XK836"/>
      <c r="XL836"/>
      <c r="XM836"/>
      <c r="XN836"/>
      <c r="XO836"/>
      <c r="XP836"/>
      <c r="XQ836"/>
      <c r="XR836"/>
      <c r="XS836"/>
      <c r="XT836"/>
      <c r="XU836"/>
      <c r="XV836"/>
      <c r="XW836"/>
      <c r="XX836"/>
      <c r="XY836"/>
      <c r="XZ836"/>
      <c r="YA836"/>
      <c r="YB836"/>
      <c r="YC836"/>
      <c r="YD836"/>
      <c r="YE836"/>
      <c r="YF836"/>
      <c r="YG836"/>
      <c r="YH836"/>
      <c r="YI836"/>
      <c r="YJ836"/>
      <c r="YK836"/>
      <c r="YL836"/>
      <c r="YM836"/>
      <c r="YN836"/>
      <c r="YO836"/>
      <c r="YP836"/>
      <c r="YQ836"/>
      <c r="YR836"/>
      <c r="YS836"/>
      <c r="YT836"/>
      <c r="YU836"/>
      <c r="YV836"/>
      <c r="YW836"/>
      <c r="YX836"/>
      <c r="YY836"/>
      <c r="YZ836"/>
      <c r="ZA836"/>
      <c r="ZB836"/>
      <c r="ZC836"/>
      <c r="ZD836"/>
      <c r="ZE836"/>
      <c r="ZF836"/>
      <c r="ZG836"/>
      <c r="ZH836"/>
      <c r="ZI836"/>
      <c r="ZJ836"/>
      <c r="ZK836"/>
      <c r="ZL836"/>
      <c r="ZM836"/>
      <c r="ZN836"/>
      <c r="ZO836"/>
      <c r="ZP836"/>
      <c r="ZQ836"/>
      <c r="ZR836"/>
      <c r="ZS836"/>
      <c r="ZT836"/>
      <c r="ZU836"/>
      <c r="ZV836"/>
      <c r="ZW836"/>
      <c r="ZX836"/>
      <c r="ZY836"/>
      <c r="ZZ836"/>
      <c r="AAA836"/>
      <c r="AAB836"/>
      <c r="AAC836"/>
      <c r="AAD836"/>
      <c r="AAE836"/>
      <c r="AAF836"/>
      <c r="AAG836"/>
      <c r="AAH836"/>
      <c r="AAI836"/>
      <c r="AAJ836"/>
      <c r="AAK836"/>
      <c r="AAL836"/>
      <c r="AAM836"/>
      <c r="AAN836"/>
      <c r="AAO836"/>
      <c r="AAP836"/>
      <c r="AAQ836"/>
      <c r="AAR836"/>
      <c r="AAS836"/>
      <c r="AAT836"/>
      <c r="AAU836"/>
      <c r="AAV836"/>
      <c r="AAW836"/>
      <c r="AAX836"/>
      <c r="AAY836"/>
      <c r="AAZ836"/>
      <c r="ABA836"/>
      <c r="ABB836"/>
      <c r="ABC836"/>
      <c r="ABD836"/>
      <c r="ABE836"/>
      <c r="ABF836"/>
      <c r="ABG836"/>
      <c r="ABH836"/>
      <c r="ABI836"/>
      <c r="ABJ836"/>
      <c r="ABK836"/>
      <c r="ABL836"/>
      <c r="ABM836"/>
      <c r="ABN836"/>
      <c r="ABO836"/>
      <c r="ABP836"/>
      <c r="ABQ836"/>
      <c r="ABR836"/>
      <c r="ABS836"/>
      <c r="ABT836"/>
      <c r="ABU836"/>
      <c r="ABV836"/>
      <c r="ABW836"/>
      <c r="ABX836"/>
      <c r="ABY836"/>
      <c r="ABZ836"/>
      <c r="ACA836"/>
      <c r="ACB836"/>
      <c r="ACC836"/>
      <c r="ACD836"/>
      <c r="ACE836"/>
      <c r="ACF836"/>
      <c r="ACG836"/>
      <c r="ACH836"/>
      <c r="ACI836"/>
      <c r="ACJ836"/>
      <c r="ACK836"/>
      <c r="ACL836"/>
      <c r="ACM836"/>
      <c r="ACN836"/>
      <c r="ACO836"/>
      <c r="ACP836"/>
      <c r="ACQ836"/>
      <c r="ACR836"/>
      <c r="ACS836"/>
      <c r="ACT836"/>
      <c r="ACU836"/>
      <c r="ACV836"/>
      <c r="ACW836"/>
      <c r="ACX836"/>
      <c r="ACY836"/>
      <c r="ACZ836"/>
      <c r="ADA836"/>
      <c r="ADB836"/>
      <c r="ADC836"/>
      <c r="ADD836"/>
      <c r="ADE836"/>
      <c r="ADF836"/>
      <c r="ADG836"/>
      <c r="ADH836"/>
      <c r="ADI836"/>
      <c r="ADJ836"/>
      <c r="ADK836"/>
      <c r="ADL836"/>
      <c r="ADM836"/>
      <c r="ADN836"/>
      <c r="ADO836"/>
      <c r="ADP836"/>
      <c r="ADQ836"/>
      <c r="ADR836"/>
      <c r="ADS836"/>
      <c r="ADT836"/>
      <c r="ADU836"/>
      <c r="ADV836"/>
      <c r="ADW836"/>
      <c r="ADX836"/>
      <c r="ADY836"/>
      <c r="ADZ836"/>
      <c r="AEA836"/>
      <c r="AEB836"/>
      <c r="AEC836"/>
      <c r="AED836"/>
      <c r="AEE836"/>
      <c r="AEF836"/>
      <c r="AEG836"/>
      <c r="AEH836"/>
      <c r="AEI836"/>
      <c r="AEJ836"/>
      <c r="AEK836"/>
      <c r="AEL836"/>
      <c r="AEM836"/>
      <c r="AEN836"/>
      <c r="AEO836"/>
      <c r="AEP836"/>
      <c r="AEQ836"/>
      <c r="AER836"/>
      <c r="AES836"/>
      <c r="AET836"/>
      <c r="AEU836"/>
      <c r="AEV836"/>
      <c r="AEW836"/>
      <c r="AEX836"/>
      <c r="AEY836"/>
      <c r="AEZ836"/>
      <c r="AFA836"/>
      <c r="AFB836"/>
      <c r="AFC836"/>
      <c r="AFD836"/>
      <c r="AFE836"/>
      <c r="AFF836"/>
      <c r="AFG836"/>
      <c r="AFH836"/>
      <c r="AFI836"/>
      <c r="AFJ836"/>
      <c r="AFK836"/>
      <c r="AFL836"/>
      <c r="AFM836"/>
      <c r="AFN836"/>
      <c r="AFO836"/>
      <c r="AFP836"/>
      <c r="AFQ836"/>
      <c r="AFR836"/>
      <c r="AFS836"/>
      <c r="AFT836"/>
      <c r="AFU836"/>
      <c r="AFV836"/>
      <c r="AFW836"/>
      <c r="AFX836"/>
      <c r="AFY836"/>
      <c r="AFZ836"/>
      <c r="AGA836"/>
      <c r="AGB836"/>
      <c r="AGC836"/>
      <c r="AGD836"/>
      <c r="AGE836"/>
      <c r="AGF836"/>
      <c r="AGG836"/>
      <c r="AGH836"/>
      <c r="AGI836"/>
      <c r="AGJ836"/>
      <c r="AGK836"/>
      <c r="AGL836"/>
      <c r="AGM836"/>
      <c r="AGN836"/>
      <c r="AGO836"/>
      <c r="AGP836"/>
      <c r="AGQ836"/>
      <c r="AGR836"/>
      <c r="AGS836"/>
      <c r="AGT836"/>
      <c r="AGU836"/>
      <c r="AGV836"/>
      <c r="AGW836"/>
      <c r="AGX836"/>
      <c r="AGY836"/>
      <c r="AGZ836"/>
      <c r="AHA836"/>
      <c r="AHB836"/>
      <c r="AHC836"/>
      <c r="AHD836"/>
      <c r="AHE836"/>
      <c r="AHF836"/>
      <c r="AHG836"/>
      <c r="AHH836"/>
      <c r="AHI836"/>
      <c r="AHJ836"/>
      <c r="AHK836"/>
      <c r="AHL836"/>
      <c r="AHM836"/>
      <c r="AHN836"/>
      <c r="AHO836"/>
      <c r="AHP836"/>
      <c r="AHQ836"/>
      <c r="AHR836"/>
      <c r="AHS836"/>
      <c r="AHT836"/>
      <c r="AHU836"/>
      <c r="AHV836"/>
      <c r="AHW836"/>
      <c r="AHX836"/>
      <c r="AHY836"/>
      <c r="AHZ836"/>
      <c r="AIA836"/>
      <c r="AIB836"/>
      <c r="AIC836"/>
      <c r="AID836"/>
      <c r="AIE836"/>
      <c r="AIF836"/>
      <c r="AIG836"/>
      <c r="AIH836"/>
      <c r="AII836"/>
      <c r="AIJ836"/>
      <c r="AIK836"/>
      <c r="AIL836"/>
      <c r="AIM836"/>
      <c r="AIN836"/>
      <c r="AIO836"/>
      <c r="AIP836"/>
      <c r="AIQ836"/>
      <c r="AIR836"/>
      <c r="AIS836"/>
      <c r="AIT836"/>
      <c r="AIU836"/>
      <c r="AIV836"/>
      <c r="AIW836"/>
      <c r="AIX836"/>
      <c r="AIY836"/>
      <c r="AIZ836"/>
      <c r="AJA836"/>
      <c r="AJB836"/>
      <c r="AJC836"/>
      <c r="AJD836"/>
      <c r="AJE836"/>
      <c r="AJF836"/>
      <c r="AJG836"/>
      <c r="AJH836"/>
      <c r="AJI836"/>
      <c r="AJJ836"/>
      <c r="AJK836"/>
      <c r="AJL836"/>
      <c r="AJM836"/>
      <c r="AJN836"/>
      <c r="AJO836"/>
      <c r="AJP836"/>
      <c r="AJQ836"/>
      <c r="AJR836"/>
      <c r="AJS836"/>
      <c r="AJT836"/>
      <c r="AJU836"/>
      <c r="AJV836"/>
      <c r="AJW836"/>
      <c r="AJX836"/>
      <c r="AJY836"/>
      <c r="AJZ836"/>
      <c r="AKA836"/>
      <c r="AKB836"/>
      <c r="AKC836"/>
      <c r="AKD836"/>
      <c r="AKE836"/>
      <c r="AKF836"/>
      <c r="AKG836"/>
      <c r="AKH836"/>
      <c r="AKI836"/>
      <c r="AKJ836"/>
      <c r="AKK836"/>
      <c r="AKL836"/>
      <c r="AKM836"/>
      <c r="AKN836"/>
      <c r="AKO836"/>
      <c r="AKP836"/>
      <c r="AKQ836"/>
      <c r="AKR836"/>
      <c r="AKS836"/>
      <c r="AKT836"/>
      <c r="AKU836"/>
      <c r="AKV836"/>
      <c r="AKW836"/>
      <c r="AKX836"/>
      <c r="AKY836"/>
      <c r="AKZ836"/>
      <c r="ALA836"/>
      <c r="ALB836"/>
      <c r="ALC836"/>
      <c r="ALD836"/>
      <c r="ALE836"/>
      <c r="ALF836"/>
      <c r="ALG836"/>
      <c r="ALH836"/>
      <c r="ALI836"/>
      <c r="ALJ836"/>
      <c r="ALK836"/>
      <c r="ALL836"/>
      <c r="ALM836"/>
      <c r="ALN836"/>
      <c r="ALO836"/>
      <c r="ALP836"/>
      <c r="ALQ836"/>
      <c r="ALR836"/>
      <c r="ALS836"/>
      <c r="ALT836"/>
      <c r="ALU836"/>
      <c r="ALV836"/>
      <c r="ALW836"/>
      <c r="ALX836"/>
      <c r="ALY836"/>
      <c r="ALZ836"/>
      <c r="AMA836"/>
      <c r="AMB836"/>
      <c r="AMC836"/>
      <c r="AMD836"/>
      <c r="AME836"/>
      <c r="AMF836"/>
      <c r="AMG836"/>
      <c r="AMH836"/>
      <c r="AMI836"/>
      <c r="AMJ836"/>
    </row>
    <row r="837" spans="1:1024" ht="20" customHeight="1" x14ac:dyDescent="0.2">
      <c r="A837"/>
      <c r="B837"/>
      <c r="C837"/>
      <c r="D837"/>
      <c r="E837" s="2"/>
      <c r="F837" s="2"/>
      <c r="G837" s="271"/>
      <c r="H837" s="240"/>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c r="IW837"/>
      <c r="IX837"/>
      <c r="IY837"/>
      <c r="IZ837"/>
      <c r="JA837"/>
      <c r="JB837"/>
      <c r="JC837"/>
      <c r="JD837"/>
      <c r="JE837"/>
      <c r="JF837"/>
      <c r="JG837"/>
      <c r="JH837"/>
      <c r="JI837"/>
      <c r="JJ837"/>
      <c r="JK837"/>
      <c r="JL837"/>
      <c r="JM837"/>
      <c r="JN837"/>
      <c r="JO837"/>
      <c r="JP837"/>
      <c r="JQ837"/>
      <c r="JR837"/>
      <c r="JS837"/>
      <c r="JT837"/>
      <c r="JU837"/>
      <c r="JV837"/>
      <c r="JW837"/>
      <c r="JX837"/>
      <c r="JY837"/>
      <c r="JZ837"/>
      <c r="KA837"/>
      <c r="KB837"/>
      <c r="KC837"/>
      <c r="KD837"/>
      <c r="KE837"/>
      <c r="KF837"/>
      <c r="KG837"/>
      <c r="KH837"/>
      <c r="KI837"/>
      <c r="KJ837"/>
      <c r="KK837"/>
      <c r="KL837"/>
      <c r="KM837"/>
      <c r="KN837"/>
      <c r="KO837"/>
      <c r="KP837"/>
      <c r="KQ837"/>
      <c r="KR837"/>
      <c r="KS837"/>
      <c r="KT837"/>
      <c r="KU837"/>
      <c r="KV837"/>
      <c r="KW837"/>
      <c r="KX837"/>
      <c r="KY837"/>
      <c r="KZ837"/>
      <c r="LA837"/>
      <c r="LB837"/>
      <c r="LC837"/>
      <c r="LD837"/>
      <c r="LE837"/>
      <c r="LF837"/>
      <c r="LG837"/>
      <c r="LH837"/>
      <c r="LI837"/>
      <c r="LJ837"/>
      <c r="LK837"/>
      <c r="LL837"/>
      <c r="LM837"/>
      <c r="LN837"/>
      <c r="LO837"/>
      <c r="LP837"/>
      <c r="LQ837"/>
      <c r="LR837"/>
      <c r="LS837"/>
      <c r="LT837"/>
      <c r="LU837"/>
      <c r="LV837"/>
      <c r="LW837"/>
      <c r="LX837"/>
      <c r="LY837"/>
      <c r="LZ837"/>
      <c r="MA837"/>
      <c r="MB837"/>
      <c r="MC837"/>
      <c r="MD837"/>
      <c r="ME837"/>
      <c r="MF837"/>
      <c r="MG837"/>
      <c r="MH837"/>
      <c r="MI837"/>
      <c r="MJ837"/>
      <c r="MK837"/>
      <c r="ML837"/>
      <c r="MM837"/>
      <c r="MN837"/>
      <c r="MO837"/>
      <c r="MP837"/>
      <c r="MQ837"/>
      <c r="MR837"/>
      <c r="MS837"/>
      <c r="MT837"/>
      <c r="MU837"/>
      <c r="MV837"/>
      <c r="MW837"/>
      <c r="MX837"/>
      <c r="MY837"/>
      <c r="MZ837"/>
      <c r="NA837"/>
      <c r="NB837"/>
      <c r="NC837"/>
      <c r="ND837"/>
      <c r="NE837"/>
      <c r="NF837"/>
      <c r="NG837"/>
      <c r="NH837"/>
      <c r="NI837"/>
      <c r="NJ837"/>
      <c r="NK837"/>
      <c r="NL837"/>
      <c r="NM837"/>
      <c r="NN837"/>
      <c r="NO837"/>
      <c r="NP837"/>
      <c r="NQ837"/>
      <c r="NR837"/>
      <c r="NS837"/>
      <c r="NT837"/>
      <c r="NU837"/>
      <c r="NV837"/>
      <c r="NW837"/>
      <c r="NX837"/>
      <c r="NY837"/>
      <c r="NZ837"/>
      <c r="OA837"/>
      <c r="OB837"/>
      <c r="OC837"/>
      <c r="OD837"/>
      <c r="OE837"/>
      <c r="OF837"/>
      <c r="OG837"/>
      <c r="OH837"/>
      <c r="OI837"/>
      <c r="OJ837"/>
      <c r="OK837"/>
      <c r="OL837"/>
      <c r="OM837"/>
      <c r="ON837"/>
      <c r="OO837"/>
      <c r="OP837"/>
      <c r="OQ837"/>
      <c r="OR837"/>
      <c r="OS837"/>
      <c r="OT837"/>
      <c r="OU837"/>
      <c r="OV837"/>
      <c r="OW837"/>
      <c r="OX837"/>
      <c r="OY837"/>
      <c r="OZ837"/>
      <c r="PA837"/>
      <c r="PB837"/>
      <c r="PC837"/>
      <c r="PD837"/>
      <c r="PE837"/>
      <c r="PF837"/>
      <c r="PG837"/>
      <c r="PH837"/>
      <c r="PI837"/>
      <c r="PJ837"/>
      <c r="PK837"/>
      <c r="PL837"/>
      <c r="PM837"/>
      <c r="PN837"/>
      <c r="PO837"/>
      <c r="PP837"/>
      <c r="PQ837"/>
      <c r="PR837"/>
      <c r="PS837"/>
      <c r="PT837"/>
      <c r="PU837"/>
      <c r="PV837"/>
      <c r="PW837"/>
      <c r="PX837"/>
      <c r="PY837"/>
      <c r="PZ837"/>
      <c r="QA837"/>
      <c r="QB837"/>
      <c r="QC837"/>
      <c r="QD837"/>
      <c r="QE837"/>
      <c r="QF837"/>
      <c r="QG837"/>
      <c r="QH837"/>
      <c r="QI837"/>
      <c r="QJ837"/>
      <c r="QK837"/>
      <c r="QL837"/>
      <c r="QM837"/>
      <c r="QN837"/>
      <c r="QO837"/>
      <c r="QP837"/>
      <c r="QQ837"/>
      <c r="QR837"/>
      <c r="QS837"/>
      <c r="QT837"/>
      <c r="QU837"/>
      <c r="QV837"/>
      <c r="QW837"/>
      <c r="QX837"/>
      <c r="QY837"/>
      <c r="QZ837"/>
      <c r="RA837"/>
      <c r="RB837"/>
      <c r="RC837"/>
      <c r="RD837"/>
      <c r="RE837"/>
      <c r="RF837"/>
      <c r="RG837"/>
      <c r="RH837"/>
      <c r="RI837"/>
      <c r="RJ837"/>
      <c r="RK837"/>
      <c r="RL837"/>
      <c r="RM837"/>
      <c r="RN837"/>
      <c r="RO837"/>
      <c r="RP837"/>
      <c r="RQ837"/>
      <c r="RR837"/>
      <c r="RS837"/>
      <c r="RT837"/>
      <c r="RU837"/>
      <c r="RV837"/>
      <c r="RW837"/>
      <c r="RX837"/>
      <c r="RY837"/>
      <c r="RZ837"/>
      <c r="SA837"/>
      <c r="SB837"/>
      <c r="SC837"/>
      <c r="SD837"/>
      <c r="SE837"/>
      <c r="SF837"/>
      <c r="SG837"/>
      <c r="SH837"/>
      <c r="SI837"/>
      <c r="SJ837"/>
      <c r="SK837"/>
      <c r="SL837"/>
      <c r="SM837"/>
      <c r="SN837"/>
      <c r="SO837"/>
      <c r="SP837"/>
      <c r="SQ837"/>
      <c r="SR837"/>
      <c r="SS837"/>
      <c r="ST837"/>
      <c r="SU837"/>
      <c r="SV837"/>
      <c r="SW837"/>
      <c r="SX837"/>
      <c r="SY837"/>
      <c r="SZ837"/>
      <c r="TA837"/>
      <c r="TB837"/>
      <c r="TC837"/>
      <c r="TD837"/>
      <c r="TE837"/>
      <c r="TF837"/>
      <c r="TG837"/>
      <c r="TH837"/>
      <c r="TI837"/>
      <c r="TJ837"/>
      <c r="TK837"/>
      <c r="TL837"/>
      <c r="TM837"/>
      <c r="TN837"/>
      <c r="TO837"/>
      <c r="TP837"/>
      <c r="TQ837"/>
      <c r="TR837"/>
      <c r="TS837"/>
      <c r="TT837"/>
      <c r="TU837"/>
      <c r="TV837"/>
      <c r="TW837"/>
      <c r="TX837"/>
      <c r="TY837"/>
      <c r="TZ837"/>
      <c r="UA837"/>
      <c r="UB837"/>
      <c r="UC837"/>
      <c r="UD837"/>
      <c r="UE837"/>
      <c r="UF837"/>
      <c r="UG837"/>
      <c r="UH837"/>
      <c r="UI837"/>
      <c r="UJ837"/>
      <c r="UK837"/>
      <c r="UL837"/>
      <c r="UM837"/>
      <c r="UN837"/>
      <c r="UO837"/>
      <c r="UP837"/>
      <c r="UQ837"/>
      <c r="UR837"/>
      <c r="US837"/>
      <c r="UT837"/>
      <c r="UU837"/>
      <c r="UV837"/>
      <c r="UW837"/>
      <c r="UX837"/>
      <c r="UY837"/>
      <c r="UZ837"/>
      <c r="VA837"/>
      <c r="VB837"/>
      <c r="VC837"/>
      <c r="VD837"/>
      <c r="VE837"/>
      <c r="VF837"/>
      <c r="VG837"/>
      <c r="VH837"/>
      <c r="VI837"/>
      <c r="VJ837"/>
      <c r="VK837"/>
      <c r="VL837"/>
      <c r="VM837"/>
      <c r="VN837"/>
      <c r="VO837"/>
      <c r="VP837"/>
      <c r="VQ837"/>
      <c r="VR837"/>
      <c r="VS837"/>
      <c r="VT837"/>
      <c r="VU837"/>
      <c r="VV837"/>
      <c r="VW837"/>
      <c r="VX837"/>
      <c r="VY837"/>
      <c r="VZ837"/>
      <c r="WA837"/>
      <c r="WB837"/>
      <c r="WC837"/>
      <c r="WD837"/>
      <c r="WE837"/>
      <c r="WF837"/>
      <c r="WG837"/>
      <c r="WH837"/>
      <c r="WI837"/>
      <c r="WJ837"/>
      <c r="WK837"/>
      <c r="WL837"/>
      <c r="WM837"/>
      <c r="WN837"/>
      <c r="WO837"/>
      <c r="WP837"/>
      <c r="WQ837"/>
      <c r="WR837"/>
      <c r="WS837"/>
      <c r="WT837"/>
      <c r="WU837"/>
      <c r="WV837"/>
      <c r="WW837"/>
      <c r="WX837"/>
      <c r="WY837"/>
      <c r="WZ837"/>
      <c r="XA837"/>
      <c r="XB837"/>
      <c r="XC837"/>
      <c r="XD837"/>
      <c r="XE837"/>
      <c r="XF837"/>
      <c r="XG837"/>
      <c r="XH837"/>
      <c r="XI837"/>
      <c r="XJ837"/>
      <c r="XK837"/>
      <c r="XL837"/>
      <c r="XM837"/>
      <c r="XN837"/>
      <c r="XO837"/>
      <c r="XP837"/>
      <c r="XQ837"/>
      <c r="XR837"/>
      <c r="XS837"/>
      <c r="XT837"/>
      <c r="XU837"/>
      <c r="XV837"/>
      <c r="XW837"/>
      <c r="XX837"/>
      <c r="XY837"/>
      <c r="XZ837"/>
      <c r="YA837"/>
      <c r="YB837"/>
      <c r="YC837"/>
      <c r="YD837"/>
      <c r="YE837"/>
      <c r="YF837"/>
      <c r="YG837"/>
      <c r="YH837"/>
      <c r="YI837"/>
      <c r="YJ837"/>
      <c r="YK837"/>
      <c r="YL837"/>
      <c r="YM837"/>
      <c r="YN837"/>
      <c r="YO837"/>
      <c r="YP837"/>
      <c r="YQ837"/>
      <c r="YR837"/>
      <c r="YS837"/>
      <c r="YT837"/>
      <c r="YU837"/>
      <c r="YV837"/>
      <c r="YW837"/>
      <c r="YX837"/>
      <c r="YY837"/>
      <c r="YZ837"/>
      <c r="ZA837"/>
      <c r="ZB837"/>
      <c r="ZC837"/>
      <c r="ZD837"/>
      <c r="ZE837"/>
      <c r="ZF837"/>
      <c r="ZG837"/>
      <c r="ZH837"/>
      <c r="ZI837"/>
      <c r="ZJ837"/>
      <c r="ZK837"/>
      <c r="ZL837"/>
      <c r="ZM837"/>
      <c r="ZN837"/>
      <c r="ZO837"/>
      <c r="ZP837"/>
      <c r="ZQ837"/>
      <c r="ZR837"/>
      <c r="ZS837"/>
      <c r="ZT837"/>
      <c r="ZU837"/>
      <c r="ZV837"/>
      <c r="ZW837"/>
      <c r="ZX837"/>
      <c r="ZY837"/>
      <c r="ZZ837"/>
      <c r="AAA837"/>
      <c r="AAB837"/>
      <c r="AAC837"/>
      <c r="AAD837"/>
      <c r="AAE837"/>
      <c r="AAF837"/>
      <c r="AAG837"/>
      <c r="AAH837"/>
      <c r="AAI837"/>
      <c r="AAJ837"/>
      <c r="AAK837"/>
      <c r="AAL837"/>
      <c r="AAM837"/>
      <c r="AAN837"/>
      <c r="AAO837"/>
      <c r="AAP837"/>
      <c r="AAQ837"/>
      <c r="AAR837"/>
      <c r="AAS837"/>
      <c r="AAT837"/>
      <c r="AAU837"/>
      <c r="AAV837"/>
      <c r="AAW837"/>
      <c r="AAX837"/>
      <c r="AAY837"/>
      <c r="AAZ837"/>
      <c r="ABA837"/>
      <c r="ABB837"/>
      <c r="ABC837"/>
      <c r="ABD837"/>
      <c r="ABE837"/>
      <c r="ABF837"/>
      <c r="ABG837"/>
      <c r="ABH837"/>
      <c r="ABI837"/>
      <c r="ABJ837"/>
      <c r="ABK837"/>
      <c r="ABL837"/>
      <c r="ABM837"/>
      <c r="ABN837"/>
      <c r="ABO837"/>
      <c r="ABP837"/>
      <c r="ABQ837"/>
      <c r="ABR837"/>
      <c r="ABS837"/>
      <c r="ABT837"/>
      <c r="ABU837"/>
      <c r="ABV837"/>
      <c r="ABW837"/>
      <c r="ABX837"/>
      <c r="ABY837"/>
      <c r="ABZ837"/>
      <c r="ACA837"/>
      <c r="ACB837"/>
      <c r="ACC837"/>
      <c r="ACD837"/>
      <c r="ACE837"/>
      <c r="ACF837"/>
      <c r="ACG837"/>
      <c r="ACH837"/>
      <c r="ACI837"/>
      <c r="ACJ837"/>
      <c r="ACK837"/>
      <c r="ACL837"/>
      <c r="ACM837"/>
      <c r="ACN837"/>
      <c r="ACO837"/>
      <c r="ACP837"/>
      <c r="ACQ837"/>
      <c r="ACR837"/>
      <c r="ACS837"/>
      <c r="ACT837"/>
      <c r="ACU837"/>
      <c r="ACV837"/>
      <c r="ACW837"/>
      <c r="ACX837"/>
      <c r="ACY837"/>
      <c r="ACZ837"/>
      <c r="ADA837"/>
      <c r="ADB837"/>
      <c r="ADC837"/>
      <c r="ADD837"/>
      <c r="ADE837"/>
      <c r="ADF837"/>
      <c r="ADG837"/>
      <c r="ADH837"/>
      <c r="ADI837"/>
      <c r="ADJ837"/>
      <c r="ADK837"/>
      <c r="ADL837"/>
      <c r="ADM837"/>
      <c r="ADN837"/>
      <c r="ADO837"/>
      <c r="ADP837"/>
      <c r="ADQ837"/>
      <c r="ADR837"/>
      <c r="ADS837"/>
      <c r="ADT837"/>
      <c r="ADU837"/>
      <c r="ADV837"/>
      <c r="ADW837"/>
      <c r="ADX837"/>
      <c r="ADY837"/>
      <c r="ADZ837"/>
      <c r="AEA837"/>
      <c r="AEB837"/>
      <c r="AEC837"/>
      <c r="AED837"/>
      <c r="AEE837"/>
      <c r="AEF837"/>
      <c r="AEG837"/>
      <c r="AEH837"/>
      <c r="AEI837"/>
      <c r="AEJ837"/>
      <c r="AEK837"/>
      <c r="AEL837"/>
      <c r="AEM837"/>
      <c r="AEN837"/>
      <c r="AEO837"/>
      <c r="AEP837"/>
      <c r="AEQ837"/>
      <c r="AER837"/>
      <c r="AES837"/>
      <c r="AET837"/>
      <c r="AEU837"/>
      <c r="AEV837"/>
      <c r="AEW837"/>
      <c r="AEX837"/>
      <c r="AEY837"/>
      <c r="AEZ837"/>
      <c r="AFA837"/>
      <c r="AFB837"/>
      <c r="AFC837"/>
      <c r="AFD837"/>
      <c r="AFE837"/>
      <c r="AFF837"/>
      <c r="AFG837"/>
      <c r="AFH837"/>
      <c r="AFI837"/>
      <c r="AFJ837"/>
      <c r="AFK837"/>
      <c r="AFL837"/>
      <c r="AFM837"/>
      <c r="AFN837"/>
      <c r="AFO837"/>
      <c r="AFP837"/>
      <c r="AFQ837"/>
      <c r="AFR837"/>
      <c r="AFS837"/>
      <c r="AFT837"/>
      <c r="AFU837"/>
      <c r="AFV837"/>
      <c r="AFW837"/>
      <c r="AFX837"/>
      <c r="AFY837"/>
      <c r="AFZ837"/>
      <c r="AGA837"/>
      <c r="AGB837"/>
      <c r="AGC837"/>
      <c r="AGD837"/>
      <c r="AGE837"/>
      <c r="AGF837"/>
      <c r="AGG837"/>
      <c r="AGH837"/>
      <c r="AGI837"/>
      <c r="AGJ837"/>
      <c r="AGK837"/>
      <c r="AGL837"/>
      <c r="AGM837"/>
      <c r="AGN837"/>
      <c r="AGO837"/>
      <c r="AGP837"/>
      <c r="AGQ837"/>
      <c r="AGR837"/>
      <c r="AGS837"/>
      <c r="AGT837"/>
      <c r="AGU837"/>
      <c r="AGV837"/>
      <c r="AGW837"/>
      <c r="AGX837"/>
      <c r="AGY837"/>
      <c r="AGZ837"/>
      <c r="AHA837"/>
      <c r="AHB837"/>
      <c r="AHC837"/>
      <c r="AHD837"/>
      <c r="AHE837"/>
      <c r="AHF837"/>
      <c r="AHG837"/>
      <c r="AHH837"/>
      <c r="AHI837"/>
      <c r="AHJ837"/>
      <c r="AHK837"/>
      <c r="AHL837"/>
      <c r="AHM837"/>
      <c r="AHN837"/>
      <c r="AHO837"/>
      <c r="AHP837"/>
      <c r="AHQ837"/>
      <c r="AHR837"/>
      <c r="AHS837"/>
      <c r="AHT837"/>
      <c r="AHU837"/>
      <c r="AHV837"/>
      <c r="AHW837"/>
      <c r="AHX837"/>
      <c r="AHY837"/>
      <c r="AHZ837"/>
      <c r="AIA837"/>
      <c r="AIB837"/>
      <c r="AIC837"/>
      <c r="AID837"/>
      <c r="AIE837"/>
      <c r="AIF837"/>
      <c r="AIG837"/>
      <c r="AIH837"/>
      <c r="AII837"/>
      <c r="AIJ837"/>
      <c r="AIK837"/>
      <c r="AIL837"/>
      <c r="AIM837"/>
      <c r="AIN837"/>
      <c r="AIO837"/>
      <c r="AIP837"/>
      <c r="AIQ837"/>
      <c r="AIR837"/>
      <c r="AIS837"/>
      <c r="AIT837"/>
      <c r="AIU837"/>
      <c r="AIV837"/>
      <c r="AIW837"/>
      <c r="AIX837"/>
      <c r="AIY837"/>
      <c r="AIZ837"/>
      <c r="AJA837"/>
      <c r="AJB837"/>
      <c r="AJC837"/>
      <c r="AJD837"/>
      <c r="AJE837"/>
      <c r="AJF837"/>
      <c r="AJG837"/>
      <c r="AJH837"/>
      <c r="AJI837"/>
      <c r="AJJ837"/>
      <c r="AJK837"/>
      <c r="AJL837"/>
      <c r="AJM837"/>
      <c r="AJN837"/>
      <c r="AJO837"/>
      <c r="AJP837"/>
      <c r="AJQ837"/>
      <c r="AJR837"/>
      <c r="AJS837"/>
      <c r="AJT837"/>
      <c r="AJU837"/>
      <c r="AJV837"/>
      <c r="AJW837"/>
      <c r="AJX837"/>
      <c r="AJY837"/>
      <c r="AJZ837"/>
      <c r="AKA837"/>
      <c r="AKB837"/>
      <c r="AKC837"/>
      <c r="AKD837"/>
      <c r="AKE837"/>
      <c r="AKF837"/>
      <c r="AKG837"/>
      <c r="AKH837"/>
      <c r="AKI837"/>
      <c r="AKJ837"/>
      <c r="AKK837"/>
      <c r="AKL837"/>
      <c r="AKM837"/>
      <c r="AKN837"/>
      <c r="AKO837"/>
      <c r="AKP837"/>
      <c r="AKQ837"/>
      <c r="AKR837"/>
      <c r="AKS837"/>
      <c r="AKT837"/>
      <c r="AKU837"/>
      <c r="AKV837"/>
      <c r="AKW837"/>
      <c r="AKX837"/>
      <c r="AKY837"/>
      <c r="AKZ837"/>
      <c r="ALA837"/>
      <c r="ALB837"/>
      <c r="ALC837"/>
      <c r="ALD837"/>
      <c r="ALE837"/>
      <c r="ALF837"/>
      <c r="ALG837"/>
      <c r="ALH837"/>
      <c r="ALI837"/>
      <c r="ALJ837"/>
      <c r="ALK837"/>
      <c r="ALL837"/>
      <c r="ALM837"/>
      <c r="ALN837"/>
      <c r="ALO837"/>
      <c r="ALP837"/>
      <c r="ALQ837"/>
      <c r="ALR837"/>
      <c r="ALS837"/>
      <c r="ALT837"/>
      <c r="ALU837"/>
      <c r="ALV837"/>
      <c r="ALW837"/>
      <c r="ALX837"/>
      <c r="ALY837"/>
      <c r="ALZ837"/>
      <c r="AMA837"/>
      <c r="AMB837"/>
      <c r="AMC837"/>
      <c r="AMD837"/>
      <c r="AME837"/>
      <c r="AMF837"/>
      <c r="AMG837"/>
      <c r="AMH837"/>
      <c r="AMI837"/>
      <c r="AMJ837"/>
    </row>
    <row r="838" spans="1:1024" ht="20" customHeight="1" x14ac:dyDescent="0.2">
      <c r="A838"/>
      <c r="B838"/>
      <c r="C838"/>
      <c r="D838"/>
      <c r="E838" s="2"/>
      <c r="F838" s="2"/>
      <c r="G838" s="271"/>
      <c r="H838" s="240"/>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c r="IW838"/>
      <c r="IX838"/>
      <c r="IY838"/>
      <c r="IZ838"/>
      <c r="JA838"/>
      <c r="JB838"/>
      <c r="JC838"/>
      <c r="JD838"/>
      <c r="JE838"/>
      <c r="JF838"/>
      <c r="JG838"/>
      <c r="JH838"/>
      <c r="JI838"/>
      <c r="JJ838"/>
      <c r="JK838"/>
      <c r="JL838"/>
      <c r="JM838"/>
      <c r="JN838"/>
      <c r="JO838"/>
      <c r="JP838"/>
      <c r="JQ838"/>
      <c r="JR838"/>
      <c r="JS838"/>
      <c r="JT838"/>
      <c r="JU838"/>
      <c r="JV838"/>
      <c r="JW838"/>
      <c r="JX838"/>
      <c r="JY838"/>
      <c r="JZ838"/>
      <c r="KA838"/>
      <c r="KB838"/>
      <c r="KC838"/>
      <c r="KD838"/>
      <c r="KE838"/>
      <c r="KF838"/>
      <c r="KG838"/>
      <c r="KH838"/>
      <c r="KI838"/>
      <c r="KJ838"/>
      <c r="KK838"/>
      <c r="KL838"/>
      <c r="KM838"/>
      <c r="KN838"/>
      <c r="KO838"/>
      <c r="KP838"/>
      <c r="KQ838"/>
      <c r="KR838"/>
      <c r="KS838"/>
      <c r="KT838"/>
      <c r="KU838"/>
      <c r="KV838"/>
      <c r="KW838"/>
      <c r="KX838"/>
      <c r="KY838"/>
      <c r="KZ838"/>
      <c r="LA838"/>
      <c r="LB838"/>
      <c r="LC838"/>
      <c r="LD838"/>
      <c r="LE838"/>
      <c r="LF838"/>
      <c r="LG838"/>
      <c r="LH838"/>
      <c r="LI838"/>
      <c r="LJ838"/>
      <c r="LK838"/>
      <c r="LL838"/>
      <c r="LM838"/>
      <c r="LN838"/>
      <c r="LO838"/>
      <c r="LP838"/>
      <c r="LQ838"/>
      <c r="LR838"/>
      <c r="LS838"/>
      <c r="LT838"/>
      <c r="LU838"/>
      <c r="LV838"/>
      <c r="LW838"/>
      <c r="LX838"/>
      <c r="LY838"/>
      <c r="LZ838"/>
      <c r="MA838"/>
      <c r="MB838"/>
      <c r="MC838"/>
      <c r="MD838"/>
      <c r="ME838"/>
      <c r="MF838"/>
      <c r="MG838"/>
      <c r="MH838"/>
      <c r="MI838"/>
      <c r="MJ838"/>
      <c r="MK838"/>
      <c r="ML838"/>
      <c r="MM838"/>
      <c r="MN838"/>
      <c r="MO838"/>
      <c r="MP838"/>
      <c r="MQ838"/>
      <c r="MR838"/>
      <c r="MS838"/>
      <c r="MT838"/>
      <c r="MU838"/>
      <c r="MV838"/>
      <c r="MW838"/>
      <c r="MX838"/>
      <c r="MY838"/>
      <c r="MZ838"/>
      <c r="NA838"/>
      <c r="NB838"/>
      <c r="NC838"/>
      <c r="ND838"/>
      <c r="NE838"/>
      <c r="NF838"/>
      <c r="NG838"/>
      <c r="NH838"/>
      <c r="NI838"/>
      <c r="NJ838"/>
      <c r="NK838"/>
      <c r="NL838"/>
      <c r="NM838"/>
      <c r="NN838"/>
      <c r="NO838"/>
      <c r="NP838"/>
      <c r="NQ838"/>
      <c r="NR838"/>
      <c r="NS838"/>
      <c r="NT838"/>
      <c r="NU838"/>
      <c r="NV838"/>
      <c r="NW838"/>
      <c r="NX838"/>
      <c r="NY838"/>
      <c r="NZ838"/>
      <c r="OA838"/>
      <c r="OB838"/>
      <c r="OC838"/>
      <c r="OD838"/>
      <c r="OE838"/>
      <c r="OF838"/>
      <c r="OG838"/>
      <c r="OH838"/>
      <c r="OI838"/>
      <c r="OJ838"/>
      <c r="OK838"/>
      <c r="OL838"/>
      <c r="OM838"/>
      <c r="ON838"/>
      <c r="OO838"/>
      <c r="OP838"/>
      <c r="OQ838"/>
      <c r="OR838"/>
      <c r="OS838"/>
      <c r="OT838"/>
      <c r="OU838"/>
      <c r="OV838"/>
      <c r="OW838"/>
      <c r="OX838"/>
      <c r="OY838"/>
      <c r="OZ838"/>
      <c r="PA838"/>
      <c r="PB838"/>
      <c r="PC838"/>
      <c r="PD838"/>
      <c r="PE838"/>
      <c r="PF838"/>
      <c r="PG838"/>
      <c r="PH838"/>
      <c r="PI838"/>
      <c r="PJ838"/>
      <c r="PK838"/>
      <c r="PL838"/>
      <c r="PM838"/>
      <c r="PN838"/>
      <c r="PO838"/>
      <c r="PP838"/>
      <c r="PQ838"/>
      <c r="PR838"/>
      <c r="PS838"/>
      <c r="PT838"/>
      <c r="PU838"/>
      <c r="PV838"/>
      <c r="PW838"/>
      <c r="PX838"/>
      <c r="PY838"/>
      <c r="PZ838"/>
      <c r="QA838"/>
      <c r="QB838"/>
      <c r="QC838"/>
      <c r="QD838"/>
      <c r="QE838"/>
      <c r="QF838"/>
      <c r="QG838"/>
      <c r="QH838"/>
      <c r="QI838"/>
      <c r="QJ838"/>
      <c r="QK838"/>
      <c r="QL838"/>
      <c r="QM838"/>
      <c r="QN838"/>
      <c r="QO838"/>
      <c r="QP838"/>
      <c r="QQ838"/>
      <c r="QR838"/>
      <c r="QS838"/>
      <c r="QT838"/>
      <c r="QU838"/>
      <c r="QV838"/>
      <c r="QW838"/>
      <c r="QX838"/>
      <c r="QY838"/>
      <c r="QZ838"/>
      <c r="RA838"/>
      <c r="RB838"/>
      <c r="RC838"/>
      <c r="RD838"/>
      <c r="RE838"/>
      <c r="RF838"/>
      <c r="RG838"/>
      <c r="RH838"/>
      <c r="RI838"/>
      <c r="RJ838"/>
      <c r="RK838"/>
      <c r="RL838"/>
      <c r="RM838"/>
      <c r="RN838"/>
      <c r="RO838"/>
      <c r="RP838"/>
      <c r="RQ838"/>
      <c r="RR838"/>
      <c r="RS838"/>
      <c r="RT838"/>
      <c r="RU838"/>
      <c r="RV838"/>
      <c r="RW838"/>
      <c r="RX838"/>
      <c r="RY838"/>
      <c r="RZ838"/>
      <c r="SA838"/>
      <c r="SB838"/>
      <c r="SC838"/>
      <c r="SD838"/>
      <c r="SE838"/>
      <c r="SF838"/>
      <c r="SG838"/>
      <c r="SH838"/>
      <c r="SI838"/>
      <c r="SJ838"/>
      <c r="SK838"/>
      <c r="SL838"/>
      <c r="SM838"/>
      <c r="SN838"/>
      <c r="SO838"/>
      <c r="SP838"/>
      <c r="SQ838"/>
      <c r="SR838"/>
      <c r="SS838"/>
      <c r="ST838"/>
      <c r="SU838"/>
      <c r="SV838"/>
      <c r="SW838"/>
      <c r="SX838"/>
      <c r="SY838"/>
      <c r="SZ838"/>
      <c r="TA838"/>
      <c r="TB838"/>
      <c r="TC838"/>
      <c r="TD838"/>
      <c r="TE838"/>
      <c r="TF838"/>
      <c r="TG838"/>
      <c r="TH838"/>
      <c r="TI838"/>
      <c r="TJ838"/>
      <c r="TK838"/>
      <c r="TL838"/>
      <c r="TM838"/>
      <c r="TN838"/>
      <c r="TO838"/>
      <c r="TP838"/>
      <c r="TQ838"/>
      <c r="TR838"/>
      <c r="TS838"/>
      <c r="TT838"/>
      <c r="TU838"/>
      <c r="TV838"/>
      <c r="TW838"/>
      <c r="TX838"/>
      <c r="TY838"/>
      <c r="TZ838"/>
      <c r="UA838"/>
      <c r="UB838"/>
      <c r="UC838"/>
      <c r="UD838"/>
      <c r="UE838"/>
      <c r="UF838"/>
      <c r="UG838"/>
      <c r="UH838"/>
      <c r="UI838"/>
      <c r="UJ838"/>
      <c r="UK838"/>
      <c r="UL838"/>
      <c r="UM838"/>
      <c r="UN838"/>
      <c r="UO838"/>
      <c r="UP838"/>
      <c r="UQ838"/>
      <c r="UR838"/>
      <c r="US838"/>
      <c r="UT838"/>
      <c r="UU838"/>
      <c r="UV838"/>
      <c r="UW838"/>
      <c r="UX838"/>
      <c r="UY838"/>
      <c r="UZ838"/>
      <c r="VA838"/>
      <c r="VB838"/>
      <c r="VC838"/>
      <c r="VD838"/>
      <c r="VE838"/>
      <c r="VF838"/>
      <c r="VG838"/>
      <c r="VH838"/>
      <c r="VI838"/>
      <c r="VJ838"/>
      <c r="VK838"/>
      <c r="VL838"/>
      <c r="VM838"/>
      <c r="VN838"/>
      <c r="VO838"/>
      <c r="VP838"/>
      <c r="VQ838"/>
      <c r="VR838"/>
      <c r="VS838"/>
      <c r="VT838"/>
      <c r="VU838"/>
      <c r="VV838"/>
      <c r="VW838"/>
      <c r="VX838"/>
      <c r="VY838"/>
      <c r="VZ838"/>
      <c r="WA838"/>
      <c r="WB838"/>
      <c r="WC838"/>
      <c r="WD838"/>
      <c r="WE838"/>
      <c r="WF838"/>
      <c r="WG838"/>
      <c r="WH838"/>
      <c r="WI838"/>
      <c r="WJ838"/>
      <c r="WK838"/>
      <c r="WL838"/>
      <c r="WM838"/>
      <c r="WN838"/>
      <c r="WO838"/>
      <c r="WP838"/>
      <c r="WQ838"/>
      <c r="WR838"/>
      <c r="WS838"/>
      <c r="WT838"/>
      <c r="WU838"/>
      <c r="WV838"/>
      <c r="WW838"/>
      <c r="WX838"/>
      <c r="WY838"/>
      <c r="WZ838"/>
      <c r="XA838"/>
      <c r="XB838"/>
      <c r="XC838"/>
      <c r="XD838"/>
      <c r="XE838"/>
      <c r="XF838"/>
      <c r="XG838"/>
      <c r="XH838"/>
      <c r="XI838"/>
      <c r="XJ838"/>
      <c r="XK838"/>
      <c r="XL838"/>
      <c r="XM838"/>
      <c r="XN838"/>
      <c r="XO838"/>
      <c r="XP838"/>
      <c r="XQ838"/>
      <c r="XR838"/>
      <c r="XS838"/>
      <c r="XT838"/>
      <c r="XU838"/>
      <c r="XV838"/>
      <c r="XW838"/>
      <c r="XX838"/>
      <c r="XY838"/>
      <c r="XZ838"/>
      <c r="YA838"/>
      <c r="YB838"/>
      <c r="YC838"/>
      <c r="YD838"/>
      <c r="YE838"/>
      <c r="YF838"/>
      <c r="YG838"/>
      <c r="YH838"/>
      <c r="YI838"/>
      <c r="YJ838"/>
      <c r="YK838"/>
      <c r="YL838"/>
      <c r="YM838"/>
      <c r="YN838"/>
      <c r="YO838"/>
      <c r="YP838"/>
      <c r="YQ838"/>
      <c r="YR838"/>
      <c r="YS838"/>
      <c r="YT838"/>
      <c r="YU838"/>
      <c r="YV838"/>
      <c r="YW838"/>
      <c r="YX838"/>
      <c r="YY838"/>
      <c r="YZ838"/>
      <c r="ZA838"/>
      <c r="ZB838"/>
      <c r="ZC838"/>
      <c r="ZD838"/>
      <c r="ZE838"/>
      <c r="ZF838"/>
      <c r="ZG838"/>
      <c r="ZH838"/>
      <c r="ZI838"/>
      <c r="ZJ838"/>
      <c r="ZK838"/>
      <c r="ZL838"/>
      <c r="ZM838"/>
      <c r="ZN838"/>
      <c r="ZO838"/>
      <c r="ZP838"/>
      <c r="ZQ838"/>
      <c r="ZR838"/>
      <c r="ZS838"/>
      <c r="ZT838"/>
      <c r="ZU838"/>
      <c r="ZV838"/>
      <c r="ZW838"/>
      <c r="ZX838"/>
      <c r="ZY838"/>
      <c r="ZZ838"/>
      <c r="AAA838"/>
      <c r="AAB838"/>
      <c r="AAC838"/>
      <c r="AAD838"/>
      <c r="AAE838"/>
      <c r="AAF838"/>
      <c r="AAG838"/>
      <c r="AAH838"/>
      <c r="AAI838"/>
      <c r="AAJ838"/>
      <c r="AAK838"/>
      <c r="AAL838"/>
      <c r="AAM838"/>
      <c r="AAN838"/>
      <c r="AAO838"/>
      <c r="AAP838"/>
      <c r="AAQ838"/>
      <c r="AAR838"/>
      <c r="AAS838"/>
      <c r="AAT838"/>
      <c r="AAU838"/>
      <c r="AAV838"/>
      <c r="AAW838"/>
      <c r="AAX838"/>
      <c r="AAY838"/>
      <c r="AAZ838"/>
      <c r="ABA838"/>
      <c r="ABB838"/>
      <c r="ABC838"/>
      <c r="ABD838"/>
      <c r="ABE838"/>
      <c r="ABF838"/>
      <c r="ABG838"/>
      <c r="ABH838"/>
      <c r="ABI838"/>
      <c r="ABJ838"/>
      <c r="ABK838"/>
      <c r="ABL838"/>
      <c r="ABM838"/>
      <c r="ABN838"/>
      <c r="ABO838"/>
      <c r="ABP838"/>
      <c r="ABQ838"/>
      <c r="ABR838"/>
      <c r="ABS838"/>
      <c r="ABT838"/>
      <c r="ABU838"/>
      <c r="ABV838"/>
      <c r="ABW838"/>
      <c r="ABX838"/>
      <c r="ABY838"/>
      <c r="ABZ838"/>
      <c r="ACA838"/>
      <c r="ACB838"/>
      <c r="ACC838"/>
      <c r="ACD838"/>
      <c r="ACE838"/>
      <c r="ACF838"/>
      <c r="ACG838"/>
      <c r="ACH838"/>
      <c r="ACI838"/>
      <c r="ACJ838"/>
      <c r="ACK838"/>
      <c r="ACL838"/>
      <c r="ACM838"/>
      <c r="ACN838"/>
      <c r="ACO838"/>
      <c r="ACP838"/>
      <c r="ACQ838"/>
      <c r="ACR838"/>
      <c r="ACS838"/>
      <c r="ACT838"/>
      <c r="ACU838"/>
      <c r="ACV838"/>
      <c r="ACW838"/>
      <c r="ACX838"/>
      <c r="ACY838"/>
      <c r="ACZ838"/>
      <c r="ADA838"/>
      <c r="ADB838"/>
      <c r="ADC838"/>
      <c r="ADD838"/>
      <c r="ADE838"/>
      <c r="ADF838"/>
      <c r="ADG838"/>
      <c r="ADH838"/>
      <c r="ADI838"/>
      <c r="ADJ838"/>
      <c r="ADK838"/>
      <c r="ADL838"/>
      <c r="ADM838"/>
      <c r="ADN838"/>
      <c r="ADO838"/>
      <c r="ADP838"/>
      <c r="ADQ838"/>
      <c r="ADR838"/>
      <c r="ADS838"/>
      <c r="ADT838"/>
      <c r="ADU838"/>
      <c r="ADV838"/>
      <c r="ADW838"/>
      <c r="ADX838"/>
      <c r="ADY838"/>
      <c r="ADZ838"/>
      <c r="AEA838"/>
      <c r="AEB838"/>
      <c r="AEC838"/>
      <c r="AED838"/>
      <c r="AEE838"/>
      <c r="AEF838"/>
      <c r="AEG838"/>
      <c r="AEH838"/>
      <c r="AEI838"/>
      <c r="AEJ838"/>
      <c r="AEK838"/>
      <c r="AEL838"/>
      <c r="AEM838"/>
      <c r="AEN838"/>
      <c r="AEO838"/>
      <c r="AEP838"/>
      <c r="AEQ838"/>
      <c r="AER838"/>
      <c r="AES838"/>
      <c r="AET838"/>
      <c r="AEU838"/>
      <c r="AEV838"/>
      <c r="AEW838"/>
      <c r="AEX838"/>
      <c r="AEY838"/>
      <c r="AEZ838"/>
      <c r="AFA838"/>
      <c r="AFB838"/>
      <c r="AFC838"/>
      <c r="AFD838"/>
      <c r="AFE838"/>
      <c r="AFF838"/>
      <c r="AFG838"/>
      <c r="AFH838"/>
      <c r="AFI838"/>
      <c r="AFJ838"/>
      <c r="AFK838"/>
      <c r="AFL838"/>
      <c r="AFM838"/>
      <c r="AFN838"/>
      <c r="AFO838"/>
      <c r="AFP838"/>
      <c r="AFQ838"/>
      <c r="AFR838"/>
      <c r="AFS838"/>
      <c r="AFT838"/>
      <c r="AFU838"/>
      <c r="AFV838"/>
      <c r="AFW838"/>
      <c r="AFX838"/>
      <c r="AFY838"/>
      <c r="AFZ838"/>
      <c r="AGA838"/>
      <c r="AGB838"/>
      <c r="AGC838"/>
      <c r="AGD838"/>
      <c r="AGE838"/>
      <c r="AGF838"/>
      <c r="AGG838"/>
      <c r="AGH838"/>
      <c r="AGI838"/>
      <c r="AGJ838"/>
      <c r="AGK838"/>
      <c r="AGL838"/>
      <c r="AGM838"/>
      <c r="AGN838"/>
      <c r="AGO838"/>
      <c r="AGP838"/>
      <c r="AGQ838"/>
      <c r="AGR838"/>
      <c r="AGS838"/>
      <c r="AGT838"/>
      <c r="AGU838"/>
      <c r="AGV838"/>
      <c r="AGW838"/>
      <c r="AGX838"/>
      <c r="AGY838"/>
      <c r="AGZ838"/>
      <c r="AHA838"/>
      <c r="AHB838"/>
      <c r="AHC838"/>
      <c r="AHD838"/>
      <c r="AHE838"/>
      <c r="AHF838"/>
      <c r="AHG838"/>
      <c r="AHH838"/>
      <c r="AHI838"/>
      <c r="AHJ838"/>
      <c r="AHK838"/>
      <c r="AHL838"/>
      <c r="AHM838"/>
      <c r="AHN838"/>
      <c r="AHO838"/>
      <c r="AHP838"/>
      <c r="AHQ838"/>
      <c r="AHR838"/>
      <c r="AHS838"/>
      <c r="AHT838"/>
      <c r="AHU838"/>
      <c r="AHV838"/>
      <c r="AHW838"/>
      <c r="AHX838"/>
      <c r="AHY838"/>
      <c r="AHZ838"/>
      <c r="AIA838"/>
      <c r="AIB838"/>
      <c r="AIC838"/>
      <c r="AID838"/>
      <c r="AIE838"/>
      <c r="AIF838"/>
      <c r="AIG838"/>
      <c r="AIH838"/>
      <c r="AII838"/>
      <c r="AIJ838"/>
      <c r="AIK838"/>
      <c r="AIL838"/>
      <c r="AIM838"/>
      <c r="AIN838"/>
      <c r="AIO838"/>
      <c r="AIP838"/>
      <c r="AIQ838"/>
      <c r="AIR838"/>
      <c r="AIS838"/>
      <c r="AIT838"/>
      <c r="AIU838"/>
      <c r="AIV838"/>
      <c r="AIW838"/>
      <c r="AIX838"/>
      <c r="AIY838"/>
      <c r="AIZ838"/>
      <c r="AJA838"/>
      <c r="AJB838"/>
      <c r="AJC838"/>
      <c r="AJD838"/>
      <c r="AJE838"/>
      <c r="AJF838"/>
      <c r="AJG838"/>
      <c r="AJH838"/>
      <c r="AJI838"/>
      <c r="AJJ838"/>
      <c r="AJK838"/>
      <c r="AJL838"/>
      <c r="AJM838"/>
      <c r="AJN838"/>
      <c r="AJO838"/>
      <c r="AJP838"/>
      <c r="AJQ838"/>
      <c r="AJR838"/>
      <c r="AJS838"/>
      <c r="AJT838"/>
      <c r="AJU838"/>
      <c r="AJV838"/>
      <c r="AJW838"/>
      <c r="AJX838"/>
      <c r="AJY838"/>
      <c r="AJZ838"/>
      <c r="AKA838"/>
      <c r="AKB838"/>
      <c r="AKC838"/>
      <c r="AKD838"/>
      <c r="AKE838"/>
      <c r="AKF838"/>
      <c r="AKG838"/>
      <c r="AKH838"/>
      <c r="AKI838"/>
      <c r="AKJ838"/>
      <c r="AKK838"/>
      <c r="AKL838"/>
      <c r="AKM838"/>
      <c r="AKN838"/>
      <c r="AKO838"/>
      <c r="AKP838"/>
      <c r="AKQ838"/>
      <c r="AKR838"/>
      <c r="AKS838"/>
      <c r="AKT838"/>
      <c r="AKU838"/>
      <c r="AKV838"/>
      <c r="AKW838"/>
      <c r="AKX838"/>
      <c r="AKY838"/>
      <c r="AKZ838"/>
      <c r="ALA838"/>
      <c r="ALB838"/>
      <c r="ALC838"/>
      <c r="ALD838"/>
      <c r="ALE838"/>
      <c r="ALF838"/>
      <c r="ALG838"/>
      <c r="ALH838"/>
      <c r="ALI838"/>
      <c r="ALJ838"/>
      <c r="ALK838"/>
      <c r="ALL838"/>
      <c r="ALM838"/>
      <c r="ALN838"/>
      <c r="ALO838"/>
      <c r="ALP838"/>
      <c r="ALQ838"/>
      <c r="ALR838"/>
      <c r="ALS838"/>
      <c r="ALT838"/>
      <c r="ALU838"/>
      <c r="ALV838"/>
      <c r="ALW838"/>
      <c r="ALX838"/>
      <c r="ALY838"/>
      <c r="ALZ838"/>
      <c r="AMA838"/>
      <c r="AMB838"/>
      <c r="AMC838"/>
      <c r="AMD838"/>
      <c r="AME838"/>
      <c r="AMF838"/>
      <c r="AMG838"/>
      <c r="AMH838"/>
      <c r="AMI838"/>
      <c r="AMJ838"/>
    </row>
    <row r="839" spans="1:1024" ht="20" customHeight="1" x14ac:dyDescent="0.2">
      <c r="A839"/>
      <c r="B839"/>
      <c r="C839"/>
      <c r="D839"/>
      <c r="E839" s="2"/>
      <c r="F839" s="2"/>
      <c r="G839" s="271"/>
      <c r="H839" s="240"/>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c r="IW839"/>
      <c r="IX839"/>
      <c r="IY839"/>
      <c r="IZ839"/>
      <c r="JA839"/>
      <c r="JB839"/>
      <c r="JC839"/>
      <c r="JD839"/>
      <c r="JE839"/>
      <c r="JF839"/>
      <c r="JG839"/>
      <c r="JH839"/>
      <c r="JI839"/>
      <c r="JJ839"/>
      <c r="JK839"/>
      <c r="JL839"/>
      <c r="JM839"/>
      <c r="JN839"/>
      <c r="JO839"/>
      <c r="JP839"/>
      <c r="JQ839"/>
      <c r="JR839"/>
      <c r="JS839"/>
      <c r="JT839"/>
      <c r="JU839"/>
      <c r="JV839"/>
      <c r="JW839"/>
      <c r="JX839"/>
      <c r="JY839"/>
      <c r="JZ839"/>
      <c r="KA839"/>
      <c r="KB839"/>
      <c r="KC839"/>
      <c r="KD839"/>
      <c r="KE839"/>
      <c r="KF839"/>
      <c r="KG839"/>
      <c r="KH839"/>
      <c r="KI839"/>
      <c r="KJ839"/>
      <c r="KK839"/>
      <c r="KL839"/>
      <c r="KM839"/>
      <c r="KN839"/>
      <c r="KO839"/>
      <c r="KP839"/>
      <c r="KQ839"/>
      <c r="KR839"/>
      <c r="KS839"/>
      <c r="KT839"/>
      <c r="KU839"/>
      <c r="KV839"/>
      <c r="KW839"/>
      <c r="KX839"/>
      <c r="KY839"/>
      <c r="KZ839"/>
      <c r="LA839"/>
      <c r="LB839"/>
      <c r="LC839"/>
      <c r="LD839"/>
      <c r="LE839"/>
      <c r="LF839"/>
      <c r="LG839"/>
      <c r="LH839"/>
      <c r="LI839"/>
      <c r="LJ839"/>
      <c r="LK839"/>
      <c r="LL839"/>
      <c r="LM839"/>
      <c r="LN839"/>
      <c r="LO839"/>
      <c r="LP839"/>
      <c r="LQ839"/>
      <c r="LR839"/>
      <c r="LS839"/>
      <c r="LT839"/>
      <c r="LU839"/>
      <c r="LV839"/>
      <c r="LW839"/>
      <c r="LX839"/>
      <c r="LY839"/>
      <c r="LZ839"/>
      <c r="MA839"/>
      <c r="MB839"/>
      <c r="MC839"/>
      <c r="MD839"/>
      <c r="ME839"/>
      <c r="MF839"/>
      <c r="MG839"/>
      <c r="MH839"/>
      <c r="MI839"/>
      <c r="MJ839"/>
      <c r="MK839"/>
      <c r="ML839"/>
      <c r="MM839"/>
      <c r="MN839"/>
      <c r="MO839"/>
      <c r="MP839"/>
      <c r="MQ839"/>
      <c r="MR839"/>
      <c r="MS839"/>
      <c r="MT839"/>
      <c r="MU839"/>
      <c r="MV839"/>
      <c r="MW839"/>
      <c r="MX839"/>
      <c r="MY839"/>
      <c r="MZ839"/>
      <c r="NA839"/>
      <c r="NB839"/>
      <c r="NC839"/>
      <c r="ND839"/>
      <c r="NE839"/>
      <c r="NF839"/>
      <c r="NG839"/>
      <c r="NH839"/>
      <c r="NI839"/>
      <c r="NJ839"/>
      <c r="NK839"/>
      <c r="NL839"/>
      <c r="NM839"/>
      <c r="NN839"/>
      <c r="NO839"/>
      <c r="NP839"/>
      <c r="NQ839"/>
      <c r="NR839"/>
      <c r="NS839"/>
      <c r="NT839"/>
      <c r="NU839"/>
      <c r="NV839"/>
      <c r="NW839"/>
      <c r="NX839"/>
      <c r="NY839"/>
      <c r="NZ839"/>
      <c r="OA839"/>
      <c r="OB839"/>
      <c r="OC839"/>
      <c r="OD839"/>
      <c r="OE839"/>
      <c r="OF839"/>
      <c r="OG839"/>
      <c r="OH839"/>
      <c r="OI839"/>
      <c r="OJ839"/>
      <c r="OK839"/>
      <c r="OL839"/>
      <c r="OM839"/>
      <c r="ON839"/>
      <c r="OO839"/>
      <c r="OP839"/>
      <c r="OQ839"/>
      <c r="OR839"/>
      <c r="OS839"/>
      <c r="OT839"/>
      <c r="OU839"/>
      <c r="OV839"/>
      <c r="OW839"/>
      <c r="OX839"/>
      <c r="OY839"/>
      <c r="OZ839"/>
      <c r="PA839"/>
      <c r="PB839"/>
      <c r="PC839"/>
      <c r="PD839"/>
      <c r="PE839"/>
      <c r="PF839"/>
      <c r="PG839"/>
      <c r="PH839"/>
      <c r="PI839"/>
      <c r="PJ839"/>
      <c r="PK839"/>
      <c r="PL839"/>
      <c r="PM839"/>
      <c r="PN839"/>
      <c r="PO839"/>
      <c r="PP839"/>
      <c r="PQ839"/>
      <c r="PR839"/>
      <c r="PS839"/>
      <c r="PT839"/>
      <c r="PU839"/>
      <c r="PV839"/>
      <c r="PW839"/>
      <c r="PX839"/>
      <c r="PY839"/>
      <c r="PZ839"/>
      <c r="QA839"/>
      <c r="QB839"/>
      <c r="QC839"/>
      <c r="QD839"/>
      <c r="QE839"/>
      <c r="QF839"/>
      <c r="QG839"/>
      <c r="QH839"/>
      <c r="QI839"/>
      <c r="QJ839"/>
      <c r="QK839"/>
      <c r="QL839"/>
      <c r="QM839"/>
      <c r="QN839"/>
      <c r="QO839"/>
      <c r="QP839"/>
      <c r="QQ839"/>
      <c r="QR839"/>
      <c r="QS839"/>
      <c r="QT839"/>
      <c r="QU839"/>
      <c r="QV839"/>
      <c r="QW839"/>
      <c r="QX839"/>
      <c r="QY839"/>
      <c r="QZ839"/>
      <c r="RA839"/>
      <c r="RB839"/>
      <c r="RC839"/>
      <c r="RD839"/>
      <c r="RE839"/>
      <c r="RF839"/>
      <c r="RG839"/>
      <c r="RH839"/>
      <c r="RI839"/>
      <c r="RJ839"/>
      <c r="RK839"/>
      <c r="RL839"/>
      <c r="RM839"/>
      <c r="RN839"/>
      <c r="RO839"/>
      <c r="RP839"/>
      <c r="RQ839"/>
      <c r="RR839"/>
      <c r="RS839"/>
      <c r="RT839"/>
      <c r="RU839"/>
      <c r="RV839"/>
      <c r="RW839"/>
      <c r="RX839"/>
      <c r="RY839"/>
      <c r="RZ839"/>
      <c r="SA839"/>
      <c r="SB839"/>
      <c r="SC839"/>
      <c r="SD839"/>
      <c r="SE839"/>
      <c r="SF839"/>
      <c r="SG839"/>
      <c r="SH839"/>
      <c r="SI839"/>
      <c r="SJ839"/>
      <c r="SK839"/>
      <c r="SL839"/>
      <c r="SM839"/>
      <c r="SN839"/>
      <c r="SO839"/>
      <c r="SP839"/>
      <c r="SQ839"/>
      <c r="SR839"/>
      <c r="SS839"/>
      <c r="ST839"/>
      <c r="SU839"/>
      <c r="SV839"/>
      <c r="SW839"/>
      <c r="SX839"/>
      <c r="SY839"/>
      <c r="SZ839"/>
      <c r="TA839"/>
      <c r="TB839"/>
      <c r="TC839"/>
      <c r="TD839"/>
      <c r="TE839"/>
      <c r="TF839"/>
      <c r="TG839"/>
      <c r="TH839"/>
      <c r="TI839"/>
      <c r="TJ839"/>
      <c r="TK839"/>
      <c r="TL839"/>
      <c r="TM839"/>
      <c r="TN839"/>
      <c r="TO839"/>
      <c r="TP839"/>
      <c r="TQ839"/>
      <c r="TR839"/>
      <c r="TS839"/>
      <c r="TT839"/>
      <c r="TU839"/>
      <c r="TV839"/>
      <c r="TW839"/>
      <c r="TX839"/>
      <c r="TY839"/>
      <c r="TZ839"/>
      <c r="UA839"/>
      <c r="UB839"/>
      <c r="UC839"/>
      <c r="UD839"/>
      <c r="UE839"/>
      <c r="UF839"/>
      <c r="UG839"/>
      <c r="UH839"/>
      <c r="UI839"/>
      <c r="UJ839"/>
      <c r="UK839"/>
      <c r="UL839"/>
      <c r="UM839"/>
      <c r="UN839"/>
      <c r="UO839"/>
      <c r="UP839"/>
      <c r="UQ839"/>
      <c r="UR839"/>
      <c r="US839"/>
      <c r="UT839"/>
      <c r="UU839"/>
      <c r="UV839"/>
      <c r="UW839"/>
      <c r="UX839"/>
      <c r="UY839"/>
      <c r="UZ839"/>
      <c r="VA839"/>
      <c r="VB839"/>
      <c r="VC839"/>
      <c r="VD839"/>
      <c r="VE839"/>
      <c r="VF839"/>
      <c r="VG839"/>
      <c r="VH839"/>
      <c r="VI839"/>
      <c r="VJ839"/>
      <c r="VK839"/>
      <c r="VL839"/>
      <c r="VM839"/>
      <c r="VN839"/>
      <c r="VO839"/>
      <c r="VP839"/>
      <c r="VQ839"/>
      <c r="VR839"/>
      <c r="VS839"/>
      <c r="VT839"/>
      <c r="VU839"/>
      <c r="VV839"/>
      <c r="VW839"/>
      <c r="VX839"/>
      <c r="VY839"/>
      <c r="VZ839"/>
      <c r="WA839"/>
      <c r="WB839"/>
      <c r="WC839"/>
      <c r="WD839"/>
      <c r="WE839"/>
      <c r="WF839"/>
      <c r="WG839"/>
      <c r="WH839"/>
      <c r="WI839"/>
      <c r="WJ839"/>
      <c r="WK839"/>
      <c r="WL839"/>
      <c r="WM839"/>
      <c r="WN839"/>
      <c r="WO839"/>
      <c r="WP839"/>
      <c r="WQ839"/>
      <c r="WR839"/>
      <c r="WS839"/>
      <c r="WT839"/>
      <c r="WU839"/>
      <c r="WV839"/>
      <c r="WW839"/>
      <c r="WX839"/>
      <c r="WY839"/>
      <c r="WZ839"/>
      <c r="XA839"/>
      <c r="XB839"/>
      <c r="XC839"/>
      <c r="XD839"/>
      <c r="XE839"/>
      <c r="XF839"/>
      <c r="XG839"/>
      <c r="XH839"/>
      <c r="XI839"/>
      <c r="XJ839"/>
      <c r="XK839"/>
      <c r="XL839"/>
      <c r="XM839"/>
      <c r="XN839"/>
      <c r="XO839"/>
      <c r="XP839"/>
      <c r="XQ839"/>
      <c r="XR839"/>
      <c r="XS839"/>
      <c r="XT839"/>
      <c r="XU839"/>
      <c r="XV839"/>
      <c r="XW839"/>
      <c r="XX839"/>
      <c r="XY839"/>
      <c r="XZ839"/>
      <c r="YA839"/>
      <c r="YB839"/>
      <c r="YC839"/>
      <c r="YD839"/>
      <c r="YE839"/>
      <c r="YF839"/>
      <c r="YG839"/>
      <c r="YH839"/>
      <c r="YI839"/>
      <c r="YJ839"/>
      <c r="YK839"/>
      <c r="YL839"/>
      <c r="YM839"/>
      <c r="YN839"/>
      <c r="YO839"/>
      <c r="YP839"/>
      <c r="YQ839"/>
      <c r="YR839"/>
      <c r="YS839"/>
      <c r="YT839"/>
      <c r="YU839"/>
      <c r="YV839"/>
      <c r="YW839"/>
      <c r="YX839"/>
      <c r="YY839"/>
      <c r="YZ839"/>
      <c r="ZA839"/>
      <c r="ZB839"/>
      <c r="ZC839"/>
      <c r="ZD839"/>
      <c r="ZE839"/>
      <c r="ZF839"/>
      <c r="ZG839"/>
      <c r="ZH839"/>
      <c r="ZI839"/>
      <c r="ZJ839"/>
      <c r="ZK839"/>
      <c r="ZL839"/>
      <c r="ZM839"/>
      <c r="ZN839"/>
      <c r="ZO839"/>
      <c r="ZP839"/>
      <c r="ZQ839"/>
      <c r="ZR839"/>
      <c r="ZS839"/>
      <c r="ZT839"/>
      <c r="ZU839"/>
      <c r="ZV839"/>
      <c r="ZW839"/>
      <c r="ZX839"/>
      <c r="ZY839"/>
      <c r="ZZ839"/>
      <c r="AAA839"/>
      <c r="AAB839"/>
      <c r="AAC839"/>
      <c r="AAD839"/>
      <c r="AAE839"/>
      <c r="AAF839"/>
      <c r="AAG839"/>
      <c r="AAH839"/>
      <c r="AAI839"/>
      <c r="AAJ839"/>
      <c r="AAK839"/>
      <c r="AAL839"/>
      <c r="AAM839"/>
      <c r="AAN839"/>
      <c r="AAO839"/>
      <c r="AAP839"/>
      <c r="AAQ839"/>
      <c r="AAR839"/>
      <c r="AAS839"/>
      <c r="AAT839"/>
      <c r="AAU839"/>
      <c r="AAV839"/>
      <c r="AAW839"/>
      <c r="AAX839"/>
      <c r="AAY839"/>
      <c r="AAZ839"/>
      <c r="ABA839"/>
      <c r="ABB839"/>
      <c r="ABC839"/>
      <c r="ABD839"/>
      <c r="ABE839"/>
      <c r="ABF839"/>
      <c r="ABG839"/>
      <c r="ABH839"/>
      <c r="ABI839"/>
      <c r="ABJ839"/>
      <c r="ABK839"/>
      <c r="ABL839"/>
      <c r="ABM839"/>
      <c r="ABN839"/>
      <c r="ABO839"/>
      <c r="ABP839"/>
      <c r="ABQ839"/>
      <c r="ABR839"/>
      <c r="ABS839"/>
      <c r="ABT839"/>
      <c r="ABU839"/>
      <c r="ABV839"/>
      <c r="ABW839"/>
      <c r="ABX839"/>
      <c r="ABY839"/>
      <c r="ABZ839"/>
      <c r="ACA839"/>
      <c r="ACB839"/>
      <c r="ACC839"/>
      <c r="ACD839"/>
      <c r="ACE839"/>
      <c r="ACF839"/>
      <c r="ACG839"/>
      <c r="ACH839"/>
      <c r="ACI839"/>
      <c r="ACJ839"/>
      <c r="ACK839"/>
      <c r="ACL839"/>
      <c r="ACM839"/>
      <c r="ACN839"/>
      <c r="ACO839"/>
      <c r="ACP839"/>
      <c r="ACQ839"/>
      <c r="ACR839"/>
      <c r="ACS839"/>
      <c r="ACT839"/>
      <c r="ACU839"/>
      <c r="ACV839"/>
      <c r="ACW839"/>
      <c r="ACX839"/>
      <c r="ACY839"/>
      <c r="ACZ839"/>
      <c r="ADA839"/>
      <c r="ADB839"/>
      <c r="ADC839"/>
      <c r="ADD839"/>
      <c r="ADE839"/>
      <c r="ADF839"/>
      <c r="ADG839"/>
      <c r="ADH839"/>
      <c r="ADI839"/>
      <c r="ADJ839"/>
      <c r="ADK839"/>
      <c r="ADL839"/>
      <c r="ADM839"/>
      <c r="ADN839"/>
      <c r="ADO839"/>
      <c r="ADP839"/>
      <c r="ADQ839"/>
      <c r="ADR839"/>
      <c r="ADS839"/>
      <c r="ADT839"/>
      <c r="ADU839"/>
      <c r="ADV839"/>
      <c r="ADW839"/>
      <c r="ADX839"/>
      <c r="ADY839"/>
      <c r="ADZ839"/>
      <c r="AEA839"/>
      <c r="AEB839"/>
      <c r="AEC839"/>
      <c r="AED839"/>
      <c r="AEE839"/>
      <c r="AEF839"/>
      <c r="AEG839"/>
      <c r="AEH839"/>
      <c r="AEI839"/>
      <c r="AEJ839"/>
      <c r="AEK839"/>
      <c r="AEL839"/>
      <c r="AEM839"/>
      <c r="AEN839"/>
      <c r="AEO839"/>
      <c r="AEP839"/>
      <c r="AEQ839"/>
      <c r="AER839"/>
      <c r="AES839"/>
      <c r="AET839"/>
      <c r="AEU839"/>
      <c r="AEV839"/>
      <c r="AEW839"/>
      <c r="AEX839"/>
      <c r="AEY839"/>
      <c r="AEZ839"/>
      <c r="AFA839"/>
      <c r="AFB839"/>
      <c r="AFC839"/>
      <c r="AFD839"/>
      <c r="AFE839"/>
      <c r="AFF839"/>
      <c r="AFG839"/>
      <c r="AFH839"/>
      <c r="AFI839"/>
      <c r="AFJ839"/>
      <c r="AFK839"/>
      <c r="AFL839"/>
      <c r="AFM839"/>
      <c r="AFN839"/>
      <c r="AFO839"/>
      <c r="AFP839"/>
      <c r="AFQ839"/>
      <c r="AFR839"/>
      <c r="AFS839"/>
      <c r="AFT839"/>
      <c r="AFU839"/>
      <c r="AFV839"/>
      <c r="AFW839"/>
      <c r="AFX839"/>
      <c r="AFY839"/>
      <c r="AFZ839"/>
      <c r="AGA839"/>
      <c r="AGB839"/>
      <c r="AGC839"/>
      <c r="AGD839"/>
      <c r="AGE839"/>
      <c r="AGF839"/>
      <c r="AGG839"/>
      <c r="AGH839"/>
      <c r="AGI839"/>
      <c r="AGJ839"/>
      <c r="AGK839"/>
      <c r="AGL839"/>
      <c r="AGM839"/>
      <c r="AGN839"/>
      <c r="AGO839"/>
      <c r="AGP839"/>
      <c r="AGQ839"/>
      <c r="AGR839"/>
      <c r="AGS839"/>
      <c r="AGT839"/>
      <c r="AGU839"/>
      <c r="AGV839"/>
      <c r="AGW839"/>
      <c r="AGX839"/>
      <c r="AGY839"/>
      <c r="AGZ839"/>
      <c r="AHA839"/>
      <c r="AHB839"/>
      <c r="AHC839"/>
      <c r="AHD839"/>
      <c r="AHE839"/>
      <c r="AHF839"/>
      <c r="AHG839"/>
      <c r="AHH839"/>
      <c r="AHI839"/>
      <c r="AHJ839"/>
      <c r="AHK839"/>
      <c r="AHL839"/>
      <c r="AHM839"/>
      <c r="AHN839"/>
      <c r="AHO839"/>
      <c r="AHP839"/>
      <c r="AHQ839"/>
      <c r="AHR839"/>
      <c r="AHS839"/>
      <c r="AHT839"/>
      <c r="AHU839"/>
      <c r="AHV839"/>
      <c r="AHW839"/>
      <c r="AHX839"/>
      <c r="AHY839"/>
      <c r="AHZ839"/>
      <c r="AIA839"/>
      <c r="AIB839"/>
      <c r="AIC839"/>
      <c r="AID839"/>
      <c r="AIE839"/>
      <c r="AIF839"/>
      <c r="AIG839"/>
      <c r="AIH839"/>
      <c r="AII839"/>
      <c r="AIJ839"/>
      <c r="AIK839"/>
      <c r="AIL839"/>
      <c r="AIM839"/>
      <c r="AIN839"/>
      <c r="AIO839"/>
      <c r="AIP839"/>
      <c r="AIQ839"/>
      <c r="AIR839"/>
      <c r="AIS839"/>
      <c r="AIT839"/>
      <c r="AIU839"/>
      <c r="AIV839"/>
      <c r="AIW839"/>
      <c r="AIX839"/>
      <c r="AIY839"/>
      <c r="AIZ839"/>
      <c r="AJA839"/>
      <c r="AJB839"/>
      <c r="AJC839"/>
      <c r="AJD839"/>
      <c r="AJE839"/>
      <c r="AJF839"/>
      <c r="AJG839"/>
      <c r="AJH839"/>
      <c r="AJI839"/>
      <c r="AJJ839"/>
      <c r="AJK839"/>
      <c r="AJL839"/>
      <c r="AJM839"/>
      <c r="AJN839"/>
      <c r="AJO839"/>
      <c r="AJP839"/>
      <c r="AJQ839"/>
      <c r="AJR839"/>
      <c r="AJS839"/>
      <c r="AJT839"/>
      <c r="AJU839"/>
      <c r="AJV839"/>
      <c r="AJW839"/>
      <c r="AJX839"/>
      <c r="AJY839"/>
      <c r="AJZ839"/>
      <c r="AKA839"/>
      <c r="AKB839"/>
      <c r="AKC839"/>
      <c r="AKD839"/>
      <c r="AKE839"/>
      <c r="AKF839"/>
      <c r="AKG839"/>
      <c r="AKH839"/>
      <c r="AKI839"/>
      <c r="AKJ839"/>
      <c r="AKK839"/>
      <c r="AKL839"/>
      <c r="AKM839"/>
      <c r="AKN839"/>
      <c r="AKO839"/>
      <c r="AKP839"/>
      <c r="AKQ839"/>
      <c r="AKR839"/>
      <c r="AKS839"/>
      <c r="AKT839"/>
      <c r="AKU839"/>
      <c r="AKV839"/>
      <c r="AKW839"/>
      <c r="AKX839"/>
      <c r="AKY839"/>
      <c r="AKZ839"/>
      <c r="ALA839"/>
      <c r="ALB839"/>
      <c r="ALC839"/>
      <c r="ALD839"/>
      <c r="ALE839"/>
      <c r="ALF839"/>
      <c r="ALG839"/>
      <c r="ALH839"/>
      <c r="ALI839"/>
      <c r="ALJ839"/>
      <c r="ALK839"/>
      <c r="ALL839"/>
      <c r="ALM839"/>
      <c r="ALN839"/>
      <c r="ALO839"/>
      <c r="ALP839"/>
      <c r="ALQ839"/>
      <c r="ALR839"/>
      <c r="ALS839"/>
      <c r="ALT839"/>
      <c r="ALU839"/>
      <c r="ALV839"/>
      <c r="ALW839"/>
      <c r="ALX839"/>
      <c r="ALY839"/>
      <c r="ALZ839"/>
      <c r="AMA839"/>
      <c r="AMB839"/>
      <c r="AMC839"/>
      <c r="AMD839"/>
      <c r="AME839"/>
      <c r="AMF839"/>
      <c r="AMG839"/>
      <c r="AMH839"/>
      <c r="AMI839"/>
      <c r="AMJ839"/>
    </row>
    <row r="840" spans="1:1024" ht="20" customHeight="1" x14ac:dyDescent="0.2">
      <c r="A840"/>
      <c r="B840"/>
      <c r="C840"/>
      <c r="D840"/>
      <c r="E840" s="2"/>
      <c r="F840" s="2"/>
      <c r="G840" s="271"/>
      <c r="H840" s="2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c r="IW840"/>
      <c r="IX840"/>
      <c r="IY840"/>
      <c r="IZ840"/>
      <c r="JA840"/>
      <c r="JB840"/>
      <c r="JC840"/>
      <c r="JD840"/>
      <c r="JE840"/>
      <c r="JF840"/>
      <c r="JG840"/>
      <c r="JH840"/>
      <c r="JI840"/>
      <c r="JJ840"/>
      <c r="JK840"/>
      <c r="JL840"/>
      <c r="JM840"/>
      <c r="JN840"/>
      <c r="JO840"/>
      <c r="JP840"/>
      <c r="JQ840"/>
      <c r="JR840"/>
      <c r="JS840"/>
      <c r="JT840"/>
      <c r="JU840"/>
      <c r="JV840"/>
      <c r="JW840"/>
      <c r="JX840"/>
      <c r="JY840"/>
      <c r="JZ840"/>
      <c r="KA840"/>
      <c r="KB840"/>
      <c r="KC840"/>
      <c r="KD840"/>
      <c r="KE840"/>
      <c r="KF840"/>
      <c r="KG840"/>
      <c r="KH840"/>
      <c r="KI840"/>
      <c r="KJ840"/>
      <c r="KK840"/>
      <c r="KL840"/>
      <c r="KM840"/>
      <c r="KN840"/>
      <c r="KO840"/>
      <c r="KP840"/>
      <c r="KQ840"/>
      <c r="KR840"/>
      <c r="KS840"/>
      <c r="KT840"/>
      <c r="KU840"/>
      <c r="KV840"/>
      <c r="KW840"/>
      <c r="KX840"/>
      <c r="KY840"/>
      <c r="KZ840"/>
      <c r="LA840"/>
      <c r="LB840"/>
      <c r="LC840"/>
      <c r="LD840"/>
      <c r="LE840"/>
      <c r="LF840"/>
      <c r="LG840"/>
      <c r="LH840"/>
      <c r="LI840"/>
      <c r="LJ840"/>
      <c r="LK840"/>
      <c r="LL840"/>
      <c r="LM840"/>
      <c r="LN840"/>
      <c r="LO840"/>
      <c r="LP840"/>
      <c r="LQ840"/>
      <c r="LR840"/>
      <c r="LS840"/>
      <c r="LT840"/>
      <c r="LU840"/>
      <c r="LV840"/>
      <c r="LW840"/>
      <c r="LX840"/>
      <c r="LY840"/>
      <c r="LZ840"/>
      <c r="MA840"/>
      <c r="MB840"/>
      <c r="MC840"/>
      <c r="MD840"/>
      <c r="ME840"/>
      <c r="MF840"/>
      <c r="MG840"/>
      <c r="MH840"/>
      <c r="MI840"/>
      <c r="MJ840"/>
      <c r="MK840"/>
      <c r="ML840"/>
      <c r="MM840"/>
      <c r="MN840"/>
      <c r="MO840"/>
      <c r="MP840"/>
      <c r="MQ840"/>
      <c r="MR840"/>
      <c r="MS840"/>
      <c r="MT840"/>
      <c r="MU840"/>
      <c r="MV840"/>
      <c r="MW840"/>
      <c r="MX840"/>
      <c r="MY840"/>
      <c r="MZ840"/>
      <c r="NA840"/>
      <c r="NB840"/>
      <c r="NC840"/>
      <c r="ND840"/>
      <c r="NE840"/>
      <c r="NF840"/>
      <c r="NG840"/>
      <c r="NH840"/>
      <c r="NI840"/>
      <c r="NJ840"/>
      <c r="NK840"/>
      <c r="NL840"/>
      <c r="NM840"/>
      <c r="NN840"/>
      <c r="NO840"/>
      <c r="NP840"/>
      <c r="NQ840"/>
      <c r="NR840"/>
      <c r="NS840"/>
      <c r="NT840"/>
      <c r="NU840"/>
      <c r="NV840"/>
      <c r="NW840"/>
      <c r="NX840"/>
      <c r="NY840"/>
      <c r="NZ840"/>
      <c r="OA840"/>
      <c r="OB840"/>
      <c r="OC840"/>
      <c r="OD840"/>
      <c r="OE840"/>
      <c r="OF840"/>
      <c r="OG840"/>
      <c r="OH840"/>
      <c r="OI840"/>
      <c r="OJ840"/>
      <c r="OK840"/>
      <c r="OL840"/>
      <c r="OM840"/>
      <c r="ON840"/>
      <c r="OO840"/>
      <c r="OP840"/>
      <c r="OQ840"/>
      <c r="OR840"/>
      <c r="OS840"/>
      <c r="OT840"/>
      <c r="OU840"/>
      <c r="OV840"/>
      <c r="OW840"/>
      <c r="OX840"/>
      <c r="OY840"/>
      <c r="OZ840"/>
      <c r="PA840"/>
      <c r="PB840"/>
      <c r="PC840"/>
      <c r="PD840"/>
      <c r="PE840"/>
      <c r="PF840"/>
      <c r="PG840"/>
      <c r="PH840"/>
      <c r="PI840"/>
      <c r="PJ840"/>
      <c r="PK840"/>
      <c r="PL840"/>
      <c r="PM840"/>
      <c r="PN840"/>
      <c r="PO840"/>
      <c r="PP840"/>
      <c r="PQ840"/>
      <c r="PR840"/>
      <c r="PS840"/>
      <c r="PT840"/>
      <c r="PU840"/>
      <c r="PV840"/>
      <c r="PW840"/>
      <c r="PX840"/>
      <c r="PY840"/>
      <c r="PZ840"/>
      <c r="QA840"/>
      <c r="QB840"/>
      <c r="QC840"/>
      <c r="QD840"/>
      <c r="QE840"/>
      <c r="QF840"/>
      <c r="QG840"/>
      <c r="QH840"/>
      <c r="QI840"/>
      <c r="QJ840"/>
      <c r="QK840"/>
      <c r="QL840"/>
      <c r="QM840"/>
      <c r="QN840"/>
      <c r="QO840"/>
      <c r="QP840"/>
      <c r="QQ840"/>
      <c r="QR840"/>
      <c r="QS840"/>
      <c r="QT840"/>
      <c r="QU840"/>
      <c r="QV840"/>
      <c r="QW840"/>
      <c r="QX840"/>
      <c r="QY840"/>
      <c r="QZ840"/>
      <c r="RA840"/>
      <c r="RB840"/>
      <c r="RC840"/>
      <c r="RD840"/>
      <c r="RE840"/>
      <c r="RF840"/>
      <c r="RG840"/>
      <c r="RH840"/>
      <c r="RI840"/>
      <c r="RJ840"/>
      <c r="RK840"/>
      <c r="RL840"/>
      <c r="RM840"/>
      <c r="RN840"/>
      <c r="RO840"/>
      <c r="RP840"/>
      <c r="RQ840"/>
      <c r="RR840"/>
      <c r="RS840"/>
      <c r="RT840"/>
      <c r="RU840"/>
      <c r="RV840"/>
      <c r="RW840"/>
      <c r="RX840"/>
      <c r="RY840"/>
      <c r="RZ840"/>
      <c r="SA840"/>
      <c r="SB840"/>
      <c r="SC840"/>
      <c r="SD840"/>
      <c r="SE840"/>
      <c r="SF840"/>
      <c r="SG840"/>
      <c r="SH840"/>
      <c r="SI840"/>
      <c r="SJ840"/>
      <c r="SK840"/>
      <c r="SL840"/>
      <c r="SM840"/>
      <c r="SN840"/>
      <c r="SO840"/>
      <c r="SP840"/>
      <c r="SQ840"/>
      <c r="SR840"/>
      <c r="SS840"/>
      <c r="ST840"/>
      <c r="SU840"/>
      <c r="SV840"/>
      <c r="SW840"/>
      <c r="SX840"/>
      <c r="SY840"/>
      <c r="SZ840"/>
      <c r="TA840"/>
      <c r="TB840"/>
      <c r="TC840"/>
      <c r="TD840"/>
      <c r="TE840"/>
      <c r="TF840"/>
      <c r="TG840"/>
      <c r="TH840"/>
      <c r="TI840"/>
      <c r="TJ840"/>
      <c r="TK840"/>
      <c r="TL840"/>
      <c r="TM840"/>
      <c r="TN840"/>
      <c r="TO840"/>
      <c r="TP840"/>
      <c r="TQ840"/>
      <c r="TR840"/>
      <c r="TS840"/>
      <c r="TT840"/>
      <c r="TU840"/>
      <c r="TV840"/>
      <c r="TW840"/>
      <c r="TX840"/>
      <c r="TY840"/>
      <c r="TZ840"/>
      <c r="UA840"/>
      <c r="UB840"/>
      <c r="UC840"/>
      <c r="UD840"/>
      <c r="UE840"/>
      <c r="UF840"/>
      <c r="UG840"/>
      <c r="UH840"/>
      <c r="UI840"/>
      <c r="UJ840"/>
      <c r="UK840"/>
      <c r="UL840"/>
      <c r="UM840"/>
      <c r="UN840"/>
      <c r="UO840"/>
      <c r="UP840"/>
      <c r="UQ840"/>
      <c r="UR840"/>
      <c r="US840"/>
      <c r="UT840"/>
      <c r="UU840"/>
      <c r="UV840"/>
      <c r="UW840"/>
      <c r="UX840"/>
      <c r="UY840"/>
      <c r="UZ840"/>
      <c r="VA840"/>
      <c r="VB840"/>
      <c r="VC840"/>
      <c r="VD840"/>
      <c r="VE840"/>
      <c r="VF840"/>
      <c r="VG840"/>
      <c r="VH840"/>
      <c r="VI840"/>
      <c r="VJ840"/>
      <c r="VK840"/>
      <c r="VL840"/>
      <c r="VM840"/>
      <c r="VN840"/>
      <c r="VO840"/>
      <c r="VP840"/>
      <c r="VQ840"/>
      <c r="VR840"/>
      <c r="VS840"/>
      <c r="VT840"/>
      <c r="VU840"/>
      <c r="VV840"/>
      <c r="VW840"/>
      <c r="VX840"/>
      <c r="VY840"/>
      <c r="VZ840"/>
      <c r="WA840"/>
      <c r="WB840"/>
      <c r="WC840"/>
      <c r="WD840"/>
      <c r="WE840"/>
      <c r="WF840"/>
      <c r="WG840"/>
      <c r="WH840"/>
      <c r="WI840"/>
      <c r="WJ840"/>
      <c r="WK840"/>
      <c r="WL840"/>
      <c r="WM840"/>
      <c r="WN840"/>
      <c r="WO840"/>
      <c r="WP840"/>
      <c r="WQ840"/>
      <c r="WR840"/>
      <c r="WS840"/>
      <c r="WT840"/>
      <c r="WU840"/>
      <c r="WV840"/>
      <c r="WW840"/>
      <c r="WX840"/>
      <c r="WY840"/>
      <c r="WZ840"/>
      <c r="XA840"/>
      <c r="XB840"/>
      <c r="XC840"/>
      <c r="XD840"/>
      <c r="XE840"/>
      <c r="XF840"/>
      <c r="XG840"/>
      <c r="XH840"/>
      <c r="XI840"/>
      <c r="XJ840"/>
      <c r="XK840"/>
      <c r="XL840"/>
      <c r="XM840"/>
      <c r="XN840"/>
      <c r="XO840"/>
      <c r="XP840"/>
      <c r="XQ840"/>
      <c r="XR840"/>
      <c r="XS840"/>
      <c r="XT840"/>
      <c r="XU840"/>
      <c r="XV840"/>
      <c r="XW840"/>
      <c r="XX840"/>
      <c r="XY840"/>
      <c r="XZ840"/>
      <c r="YA840"/>
      <c r="YB840"/>
      <c r="YC840"/>
      <c r="YD840"/>
      <c r="YE840"/>
      <c r="YF840"/>
      <c r="YG840"/>
      <c r="YH840"/>
      <c r="YI840"/>
      <c r="YJ840"/>
      <c r="YK840"/>
      <c r="YL840"/>
      <c r="YM840"/>
      <c r="YN840"/>
      <c r="YO840"/>
      <c r="YP840"/>
      <c r="YQ840"/>
      <c r="YR840"/>
      <c r="YS840"/>
      <c r="YT840"/>
      <c r="YU840"/>
      <c r="YV840"/>
      <c r="YW840"/>
      <c r="YX840"/>
      <c r="YY840"/>
      <c r="YZ840"/>
      <c r="ZA840"/>
      <c r="ZB840"/>
      <c r="ZC840"/>
      <c r="ZD840"/>
      <c r="ZE840"/>
      <c r="ZF840"/>
      <c r="ZG840"/>
      <c r="ZH840"/>
      <c r="ZI840"/>
      <c r="ZJ840"/>
      <c r="ZK840"/>
      <c r="ZL840"/>
      <c r="ZM840"/>
      <c r="ZN840"/>
      <c r="ZO840"/>
      <c r="ZP840"/>
      <c r="ZQ840"/>
      <c r="ZR840"/>
      <c r="ZS840"/>
      <c r="ZT840"/>
      <c r="ZU840"/>
      <c r="ZV840"/>
      <c r="ZW840"/>
      <c r="ZX840"/>
      <c r="ZY840"/>
      <c r="ZZ840"/>
      <c r="AAA840"/>
      <c r="AAB840"/>
      <c r="AAC840"/>
      <c r="AAD840"/>
      <c r="AAE840"/>
      <c r="AAF840"/>
      <c r="AAG840"/>
      <c r="AAH840"/>
      <c r="AAI840"/>
      <c r="AAJ840"/>
      <c r="AAK840"/>
      <c r="AAL840"/>
      <c r="AAM840"/>
      <c r="AAN840"/>
      <c r="AAO840"/>
      <c r="AAP840"/>
      <c r="AAQ840"/>
      <c r="AAR840"/>
      <c r="AAS840"/>
      <c r="AAT840"/>
      <c r="AAU840"/>
      <c r="AAV840"/>
      <c r="AAW840"/>
      <c r="AAX840"/>
      <c r="AAY840"/>
      <c r="AAZ840"/>
      <c r="ABA840"/>
      <c r="ABB840"/>
      <c r="ABC840"/>
      <c r="ABD840"/>
      <c r="ABE840"/>
      <c r="ABF840"/>
      <c r="ABG840"/>
      <c r="ABH840"/>
      <c r="ABI840"/>
      <c r="ABJ840"/>
      <c r="ABK840"/>
      <c r="ABL840"/>
      <c r="ABM840"/>
      <c r="ABN840"/>
      <c r="ABO840"/>
      <c r="ABP840"/>
      <c r="ABQ840"/>
      <c r="ABR840"/>
      <c r="ABS840"/>
      <c r="ABT840"/>
      <c r="ABU840"/>
      <c r="ABV840"/>
      <c r="ABW840"/>
      <c r="ABX840"/>
      <c r="ABY840"/>
      <c r="ABZ840"/>
      <c r="ACA840"/>
      <c r="ACB840"/>
      <c r="ACC840"/>
      <c r="ACD840"/>
      <c r="ACE840"/>
      <c r="ACF840"/>
      <c r="ACG840"/>
      <c r="ACH840"/>
      <c r="ACI840"/>
      <c r="ACJ840"/>
      <c r="ACK840"/>
      <c r="ACL840"/>
      <c r="ACM840"/>
      <c r="ACN840"/>
      <c r="ACO840"/>
      <c r="ACP840"/>
      <c r="ACQ840"/>
      <c r="ACR840"/>
      <c r="ACS840"/>
      <c r="ACT840"/>
      <c r="ACU840"/>
      <c r="ACV840"/>
      <c r="ACW840"/>
      <c r="ACX840"/>
      <c r="ACY840"/>
      <c r="ACZ840"/>
      <c r="ADA840"/>
      <c r="ADB840"/>
      <c r="ADC840"/>
      <c r="ADD840"/>
      <c r="ADE840"/>
      <c r="ADF840"/>
      <c r="ADG840"/>
      <c r="ADH840"/>
      <c r="ADI840"/>
      <c r="ADJ840"/>
      <c r="ADK840"/>
      <c r="ADL840"/>
      <c r="ADM840"/>
      <c r="ADN840"/>
      <c r="ADO840"/>
      <c r="ADP840"/>
      <c r="ADQ840"/>
      <c r="ADR840"/>
      <c r="ADS840"/>
      <c r="ADT840"/>
      <c r="ADU840"/>
      <c r="ADV840"/>
      <c r="ADW840"/>
      <c r="ADX840"/>
      <c r="ADY840"/>
      <c r="ADZ840"/>
      <c r="AEA840"/>
      <c r="AEB840"/>
      <c r="AEC840"/>
      <c r="AED840"/>
      <c r="AEE840"/>
      <c r="AEF840"/>
      <c r="AEG840"/>
      <c r="AEH840"/>
      <c r="AEI840"/>
      <c r="AEJ840"/>
      <c r="AEK840"/>
      <c r="AEL840"/>
      <c r="AEM840"/>
      <c r="AEN840"/>
      <c r="AEO840"/>
      <c r="AEP840"/>
      <c r="AEQ840"/>
      <c r="AER840"/>
      <c r="AES840"/>
      <c r="AET840"/>
      <c r="AEU840"/>
      <c r="AEV840"/>
      <c r="AEW840"/>
      <c r="AEX840"/>
      <c r="AEY840"/>
      <c r="AEZ840"/>
      <c r="AFA840"/>
      <c r="AFB840"/>
      <c r="AFC840"/>
      <c r="AFD840"/>
      <c r="AFE840"/>
      <c r="AFF840"/>
      <c r="AFG840"/>
      <c r="AFH840"/>
      <c r="AFI840"/>
      <c r="AFJ840"/>
      <c r="AFK840"/>
      <c r="AFL840"/>
      <c r="AFM840"/>
      <c r="AFN840"/>
      <c r="AFO840"/>
      <c r="AFP840"/>
      <c r="AFQ840"/>
      <c r="AFR840"/>
      <c r="AFS840"/>
      <c r="AFT840"/>
      <c r="AFU840"/>
      <c r="AFV840"/>
      <c r="AFW840"/>
      <c r="AFX840"/>
      <c r="AFY840"/>
      <c r="AFZ840"/>
      <c r="AGA840"/>
      <c r="AGB840"/>
      <c r="AGC840"/>
      <c r="AGD840"/>
      <c r="AGE840"/>
      <c r="AGF840"/>
      <c r="AGG840"/>
      <c r="AGH840"/>
      <c r="AGI840"/>
      <c r="AGJ840"/>
      <c r="AGK840"/>
      <c r="AGL840"/>
      <c r="AGM840"/>
      <c r="AGN840"/>
      <c r="AGO840"/>
      <c r="AGP840"/>
      <c r="AGQ840"/>
      <c r="AGR840"/>
      <c r="AGS840"/>
      <c r="AGT840"/>
      <c r="AGU840"/>
      <c r="AGV840"/>
      <c r="AGW840"/>
      <c r="AGX840"/>
      <c r="AGY840"/>
      <c r="AGZ840"/>
      <c r="AHA840"/>
      <c r="AHB840"/>
      <c r="AHC840"/>
      <c r="AHD840"/>
      <c r="AHE840"/>
      <c r="AHF840"/>
      <c r="AHG840"/>
      <c r="AHH840"/>
      <c r="AHI840"/>
      <c r="AHJ840"/>
      <c r="AHK840"/>
      <c r="AHL840"/>
      <c r="AHM840"/>
      <c r="AHN840"/>
      <c r="AHO840"/>
      <c r="AHP840"/>
      <c r="AHQ840"/>
      <c r="AHR840"/>
      <c r="AHS840"/>
      <c r="AHT840"/>
      <c r="AHU840"/>
      <c r="AHV840"/>
      <c r="AHW840"/>
      <c r="AHX840"/>
      <c r="AHY840"/>
      <c r="AHZ840"/>
      <c r="AIA840"/>
      <c r="AIB840"/>
      <c r="AIC840"/>
      <c r="AID840"/>
      <c r="AIE840"/>
      <c r="AIF840"/>
      <c r="AIG840"/>
      <c r="AIH840"/>
      <c r="AII840"/>
      <c r="AIJ840"/>
      <c r="AIK840"/>
      <c r="AIL840"/>
      <c r="AIM840"/>
      <c r="AIN840"/>
      <c r="AIO840"/>
      <c r="AIP840"/>
      <c r="AIQ840"/>
      <c r="AIR840"/>
      <c r="AIS840"/>
      <c r="AIT840"/>
      <c r="AIU840"/>
      <c r="AIV840"/>
      <c r="AIW840"/>
      <c r="AIX840"/>
      <c r="AIY840"/>
      <c r="AIZ840"/>
      <c r="AJA840"/>
      <c r="AJB840"/>
      <c r="AJC840"/>
      <c r="AJD840"/>
      <c r="AJE840"/>
      <c r="AJF840"/>
      <c r="AJG840"/>
      <c r="AJH840"/>
      <c r="AJI840"/>
      <c r="AJJ840"/>
      <c r="AJK840"/>
      <c r="AJL840"/>
      <c r="AJM840"/>
      <c r="AJN840"/>
      <c r="AJO840"/>
      <c r="AJP840"/>
      <c r="AJQ840"/>
      <c r="AJR840"/>
      <c r="AJS840"/>
      <c r="AJT840"/>
      <c r="AJU840"/>
      <c r="AJV840"/>
      <c r="AJW840"/>
      <c r="AJX840"/>
      <c r="AJY840"/>
      <c r="AJZ840"/>
      <c r="AKA840"/>
      <c r="AKB840"/>
      <c r="AKC840"/>
      <c r="AKD840"/>
      <c r="AKE840"/>
      <c r="AKF840"/>
      <c r="AKG840"/>
      <c r="AKH840"/>
      <c r="AKI840"/>
      <c r="AKJ840"/>
      <c r="AKK840"/>
      <c r="AKL840"/>
      <c r="AKM840"/>
      <c r="AKN840"/>
      <c r="AKO840"/>
      <c r="AKP840"/>
      <c r="AKQ840"/>
      <c r="AKR840"/>
      <c r="AKS840"/>
      <c r="AKT840"/>
      <c r="AKU840"/>
      <c r="AKV840"/>
      <c r="AKW840"/>
      <c r="AKX840"/>
      <c r="AKY840"/>
      <c r="AKZ840"/>
      <c r="ALA840"/>
      <c r="ALB840"/>
      <c r="ALC840"/>
      <c r="ALD840"/>
      <c r="ALE840"/>
      <c r="ALF840"/>
      <c r="ALG840"/>
      <c r="ALH840"/>
      <c r="ALI840"/>
      <c r="ALJ840"/>
      <c r="ALK840"/>
      <c r="ALL840"/>
      <c r="ALM840"/>
      <c r="ALN840"/>
      <c r="ALO840"/>
      <c r="ALP840"/>
      <c r="ALQ840"/>
      <c r="ALR840"/>
      <c r="ALS840"/>
      <c r="ALT840"/>
      <c r="ALU840"/>
      <c r="ALV840"/>
      <c r="ALW840"/>
      <c r="ALX840"/>
      <c r="ALY840"/>
      <c r="ALZ840"/>
      <c r="AMA840"/>
      <c r="AMB840"/>
      <c r="AMC840"/>
      <c r="AMD840"/>
      <c r="AME840"/>
      <c r="AMF840"/>
      <c r="AMG840"/>
      <c r="AMH840"/>
      <c r="AMI840"/>
      <c r="AMJ840"/>
    </row>
    <row r="841" spans="1:1024" ht="20" customHeight="1" x14ac:dyDescent="0.2">
      <c r="A841"/>
      <c r="B841"/>
      <c r="C841"/>
      <c r="D841"/>
      <c r="E841" s="2"/>
      <c r="F841" s="2"/>
      <c r="G841" s="271"/>
      <c r="H841" s="240"/>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c r="IW841"/>
      <c r="IX841"/>
      <c r="IY841"/>
      <c r="IZ841"/>
      <c r="JA841"/>
      <c r="JB841"/>
      <c r="JC841"/>
      <c r="JD841"/>
      <c r="JE841"/>
      <c r="JF841"/>
      <c r="JG841"/>
      <c r="JH841"/>
      <c r="JI841"/>
      <c r="JJ841"/>
      <c r="JK841"/>
      <c r="JL841"/>
      <c r="JM841"/>
      <c r="JN841"/>
      <c r="JO841"/>
      <c r="JP841"/>
      <c r="JQ841"/>
      <c r="JR841"/>
      <c r="JS841"/>
      <c r="JT841"/>
      <c r="JU841"/>
      <c r="JV841"/>
      <c r="JW841"/>
      <c r="JX841"/>
      <c r="JY841"/>
      <c r="JZ841"/>
      <c r="KA841"/>
      <c r="KB841"/>
      <c r="KC841"/>
      <c r="KD841"/>
      <c r="KE841"/>
      <c r="KF841"/>
      <c r="KG841"/>
      <c r="KH841"/>
      <c r="KI841"/>
      <c r="KJ841"/>
      <c r="KK841"/>
      <c r="KL841"/>
      <c r="KM841"/>
      <c r="KN841"/>
      <c r="KO841"/>
      <c r="KP841"/>
      <c r="KQ841"/>
      <c r="KR841"/>
      <c r="KS841"/>
      <c r="KT841"/>
      <c r="KU841"/>
      <c r="KV841"/>
      <c r="KW841"/>
      <c r="KX841"/>
      <c r="KY841"/>
      <c r="KZ841"/>
      <c r="LA841"/>
      <c r="LB841"/>
      <c r="LC841"/>
      <c r="LD841"/>
      <c r="LE841"/>
      <c r="LF841"/>
      <c r="LG841"/>
      <c r="LH841"/>
      <c r="LI841"/>
      <c r="LJ841"/>
      <c r="LK841"/>
      <c r="LL841"/>
      <c r="LM841"/>
      <c r="LN841"/>
      <c r="LO841"/>
      <c r="LP841"/>
      <c r="LQ841"/>
      <c r="LR841"/>
      <c r="LS841"/>
      <c r="LT841"/>
      <c r="LU841"/>
      <c r="LV841"/>
      <c r="LW841"/>
      <c r="LX841"/>
      <c r="LY841"/>
      <c r="LZ841"/>
      <c r="MA841"/>
      <c r="MB841"/>
      <c r="MC841"/>
      <c r="MD841"/>
      <c r="ME841"/>
      <c r="MF841"/>
      <c r="MG841"/>
      <c r="MH841"/>
      <c r="MI841"/>
      <c r="MJ841"/>
      <c r="MK841"/>
      <c r="ML841"/>
      <c r="MM841"/>
      <c r="MN841"/>
      <c r="MO841"/>
      <c r="MP841"/>
      <c r="MQ841"/>
      <c r="MR841"/>
      <c r="MS841"/>
      <c r="MT841"/>
      <c r="MU841"/>
      <c r="MV841"/>
      <c r="MW841"/>
      <c r="MX841"/>
      <c r="MY841"/>
      <c r="MZ841"/>
      <c r="NA841"/>
      <c r="NB841"/>
      <c r="NC841"/>
      <c r="ND841"/>
      <c r="NE841"/>
      <c r="NF841"/>
      <c r="NG841"/>
      <c r="NH841"/>
      <c r="NI841"/>
      <c r="NJ841"/>
      <c r="NK841"/>
      <c r="NL841"/>
      <c r="NM841"/>
      <c r="NN841"/>
      <c r="NO841"/>
      <c r="NP841"/>
      <c r="NQ841"/>
      <c r="NR841"/>
      <c r="NS841"/>
      <c r="NT841"/>
      <c r="NU841"/>
      <c r="NV841"/>
      <c r="NW841"/>
      <c r="NX841"/>
      <c r="NY841"/>
      <c r="NZ841"/>
      <c r="OA841"/>
      <c r="OB841"/>
      <c r="OC841"/>
      <c r="OD841"/>
      <c r="OE841"/>
      <c r="OF841"/>
      <c r="OG841"/>
      <c r="OH841"/>
      <c r="OI841"/>
      <c r="OJ841"/>
      <c r="OK841"/>
      <c r="OL841"/>
      <c r="OM841"/>
      <c r="ON841"/>
      <c r="OO841"/>
      <c r="OP841"/>
      <c r="OQ841"/>
      <c r="OR841"/>
      <c r="OS841"/>
      <c r="OT841"/>
      <c r="OU841"/>
      <c r="OV841"/>
      <c r="OW841"/>
      <c r="OX841"/>
      <c r="OY841"/>
      <c r="OZ841"/>
      <c r="PA841"/>
      <c r="PB841"/>
      <c r="PC841"/>
      <c r="PD841"/>
      <c r="PE841"/>
      <c r="PF841"/>
      <c r="PG841"/>
      <c r="PH841"/>
      <c r="PI841"/>
      <c r="PJ841"/>
      <c r="PK841"/>
      <c r="PL841"/>
      <c r="PM841"/>
      <c r="PN841"/>
      <c r="PO841"/>
      <c r="PP841"/>
      <c r="PQ841"/>
      <c r="PR841"/>
      <c r="PS841"/>
      <c r="PT841"/>
      <c r="PU841"/>
      <c r="PV841"/>
      <c r="PW841"/>
      <c r="PX841"/>
      <c r="PY841"/>
      <c r="PZ841"/>
      <c r="QA841"/>
      <c r="QB841"/>
      <c r="QC841"/>
      <c r="QD841"/>
      <c r="QE841"/>
      <c r="QF841"/>
      <c r="QG841"/>
      <c r="QH841"/>
      <c r="QI841"/>
      <c r="QJ841"/>
      <c r="QK841"/>
      <c r="QL841"/>
      <c r="QM841"/>
      <c r="QN841"/>
      <c r="QO841"/>
      <c r="QP841"/>
      <c r="QQ841"/>
      <c r="QR841"/>
      <c r="QS841"/>
      <c r="QT841"/>
      <c r="QU841"/>
      <c r="QV841"/>
      <c r="QW841"/>
      <c r="QX841"/>
      <c r="QY841"/>
      <c r="QZ841"/>
      <c r="RA841"/>
      <c r="RB841"/>
      <c r="RC841"/>
      <c r="RD841"/>
      <c r="RE841"/>
      <c r="RF841"/>
      <c r="RG841"/>
      <c r="RH841"/>
      <c r="RI841"/>
      <c r="RJ841"/>
      <c r="RK841"/>
      <c r="RL841"/>
      <c r="RM841"/>
      <c r="RN841"/>
      <c r="RO841"/>
      <c r="RP841"/>
      <c r="RQ841"/>
      <c r="RR841"/>
      <c r="RS841"/>
      <c r="RT841"/>
      <c r="RU841"/>
      <c r="RV841"/>
      <c r="RW841"/>
      <c r="RX841"/>
      <c r="RY841"/>
      <c r="RZ841"/>
      <c r="SA841"/>
      <c r="SB841"/>
      <c r="SC841"/>
      <c r="SD841"/>
      <c r="SE841"/>
      <c r="SF841"/>
      <c r="SG841"/>
      <c r="SH841"/>
      <c r="SI841"/>
      <c r="SJ841"/>
      <c r="SK841"/>
      <c r="SL841"/>
      <c r="SM841"/>
      <c r="SN841"/>
      <c r="SO841"/>
      <c r="SP841"/>
      <c r="SQ841"/>
      <c r="SR841"/>
      <c r="SS841"/>
      <c r="ST841"/>
      <c r="SU841"/>
      <c r="SV841"/>
      <c r="SW841"/>
      <c r="SX841"/>
      <c r="SY841"/>
      <c r="SZ841"/>
      <c r="TA841"/>
      <c r="TB841"/>
      <c r="TC841"/>
      <c r="TD841"/>
      <c r="TE841"/>
      <c r="TF841"/>
      <c r="TG841"/>
      <c r="TH841"/>
      <c r="TI841"/>
      <c r="TJ841"/>
      <c r="TK841"/>
      <c r="TL841"/>
      <c r="TM841"/>
      <c r="TN841"/>
      <c r="TO841"/>
      <c r="TP841"/>
      <c r="TQ841"/>
      <c r="TR841"/>
      <c r="TS841"/>
      <c r="TT841"/>
      <c r="TU841"/>
      <c r="TV841"/>
      <c r="TW841"/>
      <c r="TX841"/>
      <c r="TY841"/>
      <c r="TZ841"/>
      <c r="UA841"/>
      <c r="UB841"/>
      <c r="UC841"/>
      <c r="UD841"/>
      <c r="UE841"/>
      <c r="UF841"/>
      <c r="UG841"/>
      <c r="UH841"/>
      <c r="UI841"/>
      <c r="UJ841"/>
      <c r="UK841"/>
      <c r="UL841"/>
      <c r="UM841"/>
      <c r="UN841"/>
      <c r="UO841"/>
      <c r="UP841"/>
      <c r="UQ841"/>
      <c r="UR841"/>
      <c r="US841"/>
      <c r="UT841"/>
      <c r="UU841"/>
      <c r="UV841"/>
      <c r="UW841"/>
      <c r="UX841"/>
      <c r="UY841"/>
      <c r="UZ841"/>
      <c r="VA841"/>
      <c r="VB841"/>
      <c r="VC841"/>
      <c r="VD841"/>
      <c r="VE841"/>
      <c r="VF841"/>
      <c r="VG841"/>
      <c r="VH841"/>
      <c r="VI841"/>
      <c r="VJ841"/>
      <c r="VK841"/>
      <c r="VL841"/>
      <c r="VM841"/>
      <c r="VN841"/>
      <c r="VO841"/>
      <c r="VP841"/>
      <c r="VQ841"/>
      <c r="VR841"/>
      <c r="VS841"/>
      <c r="VT841"/>
      <c r="VU841"/>
      <c r="VV841"/>
      <c r="VW841"/>
      <c r="VX841"/>
      <c r="VY841"/>
      <c r="VZ841"/>
      <c r="WA841"/>
      <c r="WB841"/>
      <c r="WC841"/>
      <c r="WD841"/>
      <c r="WE841"/>
      <c r="WF841"/>
      <c r="WG841"/>
      <c r="WH841"/>
      <c r="WI841"/>
      <c r="WJ841"/>
      <c r="WK841"/>
      <c r="WL841"/>
      <c r="WM841"/>
      <c r="WN841"/>
      <c r="WO841"/>
      <c r="WP841"/>
      <c r="WQ841"/>
      <c r="WR841"/>
      <c r="WS841"/>
      <c r="WT841"/>
      <c r="WU841"/>
      <c r="WV841"/>
      <c r="WW841"/>
      <c r="WX841"/>
      <c r="WY841"/>
      <c r="WZ841"/>
      <c r="XA841"/>
      <c r="XB841"/>
      <c r="XC841"/>
      <c r="XD841"/>
      <c r="XE841"/>
      <c r="XF841"/>
      <c r="XG841"/>
      <c r="XH841"/>
      <c r="XI841"/>
      <c r="XJ841"/>
      <c r="XK841"/>
      <c r="XL841"/>
      <c r="XM841"/>
      <c r="XN841"/>
      <c r="XO841"/>
      <c r="XP841"/>
      <c r="XQ841"/>
      <c r="XR841"/>
      <c r="XS841"/>
      <c r="XT841"/>
      <c r="XU841"/>
      <c r="XV841"/>
      <c r="XW841"/>
      <c r="XX841"/>
      <c r="XY841"/>
      <c r="XZ841"/>
      <c r="YA841"/>
      <c r="YB841"/>
      <c r="YC841"/>
      <c r="YD841"/>
      <c r="YE841"/>
      <c r="YF841"/>
      <c r="YG841"/>
      <c r="YH841"/>
      <c r="YI841"/>
      <c r="YJ841"/>
      <c r="YK841"/>
      <c r="YL841"/>
      <c r="YM841"/>
      <c r="YN841"/>
      <c r="YO841"/>
      <c r="YP841"/>
      <c r="YQ841"/>
      <c r="YR841"/>
      <c r="YS841"/>
      <c r="YT841"/>
      <c r="YU841"/>
      <c r="YV841"/>
      <c r="YW841"/>
      <c r="YX841"/>
      <c r="YY841"/>
      <c r="YZ841"/>
      <c r="ZA841"/>
      <c r="ZB841"/>
      <c r="ZC841"/>
      <c r="ZD841"/>
      <c r="ZE841"/>
      <c r="ZF841"/>
      <c r="ZG841"/>
      <c r="ZH841"/>
      <c r="ZI841"/>
      <c r="ZJ841"/>
      <c r="ZK841"/>
      <c r="ZL841"/>
      <c r="ZM841"/>
      <c r="ZN841"/>
      <c r="ZO841"/>
      <c r="ZP841"/>
      <c r="ZQ841"/>
      <c r="ZR841"/>
      <c r="ZS841"/>
      <c r="ZT841"/>
      <c r="ZU841"/>
      <c r="ZV841"/>
      <c r="ZW841"/>
      <c r="ZX841"/>
      <c r="ZY841"/>
      <c r="ZZ841"/>
      <c r="AAA841"/>
      <c r="AAB841"/>
      <c r="AAC841"/>
      <c r="AAD841"/>
      <c r="AAE841"/>
      <c r="AAF841"/>
      <c r="AAG841"/>
      <c r="AAH841"/>
      <c r="AAI841"/>
      <c r="AAJ841"/>
      <c r="AAK841"/>
      <c r="AAL841"/>
      <c r="AAM841"/>
      <c r="AAN841"/>
      <c r="AAO841"/>
      <c r="AAP841"/>
      <c r="AAQ841"/>
      <c r="AAR841"/>
      <c r="AAS841"/>
      <c r="AAT841"/>
      <c r="AAU841"/>
      <c r="AAV841"/>
      <c r="AAW841"/>
      <c r="AAX841"/>
      <c r="AAY841"/>
      <c r="AAZ841"/>
      <c r="ABA841"/>
      <c r="ABB841"/>
      <c r="ABC841"/>
      <c r="ABD841"/>
      <c r="ABE841"/>
      <c r="ABF841"/>
      <c r="ABG841"/>
      <c r="ABH841"/>
      <c r="ABI841"/>
      <c r="ABJ841"/>
      <c r="ABK841"/>
      <c r="ABL841"/>
      <c r="ABM841"/>
      <c r="ABN841"/>
      <c r="ABO841"/>
      <c r="ABP841"/>
      <c r="ABQ841"/>
      <c r="ABR841"/>
      <c r="ABS841"/>
      <c r="ABT841"/>
      <c r="ABU841"/>
      <c r="ABV841"/>
      <c r="ABW841"/>
      <c r="ABX841"/>
      <c r="ABY841"/>
      <c r="ABZ841"/>
      <c r="ACA841"/>
      <c r="ACB841"/>
      <c r="ACC841"/>
      <c r="ACD841"/>
      <c r="ACE841"/>
      <c r="ACF841"/>
      <c r="ACG841"/>
      <c r="ACH841"/>
      <c r="ACI841"/>
      <c r="ACJ841"/>
      <c r="ACK841"/>
      <c r="ACL841"/>
      <c r="ACM841"/>
      <c r="ACN841"/>
      <c r="ACO841"/>
      <c r="ACP841"/>
      <c r="ACQ841"/>
      <c r="ACR841"/>
      <c r="ACS841"/>
      <c r="ACT841"/>
      <c r="ACU841"/>
      <c r="ACV841"/>
      <c r="ACW841"/>
      <c r="ACX841"/>
      <c r="ACY841"/>
      <c r="ACZ841"/>
      <c r="ADA841"/>
      <c r="ADB841"/>
      <c r="ADC841"/>
      <c r="ADD841"/>
      <c r="ADE841"/>
      <c r="ADF841"/>
      <c r="ADG841"/>
      <c r="ADH841"/>
      <c r="ADI841"/>
      <c r="ADJ841"/>
      <c r="ADK841"/>
      <c r="ADL841"/>
      <c r="ADM841"/>
      <c r="ADN841"/>
      <c r="ADO841"/>
      <c r="ADP841"/>
      <c r="ADQ841"/>
      <c r="ADR841"/>
      <c r="ADS841"/>
      <c r="ADT841"/>
      <c r="ADU841"/>
      <c r="ADV841"/>
      <c r="ADW841"/>
      <c r="ADX841"/>
      <c r="ADY841"/>
      <c r="ADZ841"/>
      <c r="AEA841"/>
      <c r="AEB841"/>
      <c r="AEC841"/>
      <c r="AED841"/>
      <c r="AEE841"/>
      <c r="AEF841"/>
      <c r="AEG841"/>
      <c r="AEH841"/>
      <c r="AEI841"/>
      <c r="AEJ841"/>
      <c r="AEK841"/>
      <c r="AEL841"/>
      <c r="AEM841"/>
      <c r="AEN841"/>
      <c r="AEO841"/>
      <c r="AEP841"/>
      <c r="AEQ841"/>
      <c r="AER841"/>
      <c r="AES841"/>
      <c r="AET841"/>
      <c r="AEU841"/>
      <c r="AEV841"/>
      <c r="AEW841"/>
      <c r="AEX841"/>
      <c r="AEY841"/>
      <c r="AEZ841"/>
      <c r="AFA841"/>
      <c r="AFB841"/>
      <c r="AFC841"/>
      <c r="AFD841"/>
      <c r="AFE841"/>
      <c r="AFF841"/>
      <c r="AFG841"/>
      <c r="AFH841"/>
      <c r="AFI841"/>
      <c r="AFJ841"/>
      <c r="AFK841"/>
      <c r="AFL841"/>
      <c r="AFM841"/>
      <c r="AFN841"/>
      <c r="AFO841"/>
      <c r="AFP841"/>
      <c r="AFQ841"/>
      <c r="AFR841"/>
      <c r="AFS841"/>
      <c r="AFT841"/>
      <c r="AFU841"/>
      <c r="AFV841"/>
      <c r="AFW841"/>
      <c r="AFX841"/>
      <c r="AFY841"/>
      <c r="AFZ841"/>
      <c r="AGA841"/>
      <c r="AGB841"/>
      <c r="AGC841"/>
      <c r="AGD841"/>
      <c r="AGE841"/>
      <c r="AGF841"/>
      <c r="AGG841"/>
      <c r="AGH841"/>
      <c r="AGI841"/>
      <c r="AGJ841"/>
      <c r="AGK841"/>
      <c r="AGL841"/>
      <c r="AGM841"/>
      <c r="AGN841"/>
      <c r="AGO841"/>
      <c r="AGP841"/>
      <c r="AGQ841"/>
      <c r="AGR841"/>
      <c r="AGS841"/>
      <c r="AGT841"/>
      <c r="AGU841"/>
      <c r="AGV841"/>
      <c r="AGW841"/>
      <c r="AGX841"/>
      <c r="AGY841"/>
      <c r="AGZ841"/>
      <c r="AHA841"/>
      <c r="AHB841"/>
      <c r="AHC841"/>
      <c r="AHD841"/>
      <c r="AHE841"/>
      <c r="AHF841"/>
      <c r="AHG841"/>
      <c r="AHH841"/>
      <c r="AHI841"/>
      <c r="AHJ841"/>
      <c r="AHK841"/>
      <c r="AHL841"/>
      <c r="AHM841"/>
      <c r="AHN841"/>
      <c r="AHO841"/>
      <c r="AHP841"/>
      <c r="AHQ841"/>
      <c r="AHR841"/>
      <c r="AHS841"/>
      <c r="AHT841"/>
      <c r="AHU841"/>
      <c r="AHV841"/>
      <c r="AHW841"/>
      <c r="AHX841"/>
      <c r="AHY841"/>
      <c r="AHZ841"/>
      <c r="AIA841"/>
      <c r="AIB841"/>
      <c r="AIC841"/>
      <c r="AID841"/>
      <c r="AIE841"/>
      <c r="AIF841"/>
      <c r="AIG841"/>
      <c r="AIH841"/>
      <c r="AII841"/>
      <c r="AIJ841"/>
      <c r="AIK841"/>
      <c r="AIL841"/>
      <c r="AIM841"/>
      <c r="AIN841"/>
      <c r="AIO841"/>
      <c r="AIP841"/>
      <c r="AIQ841"/>
      <c r="AIR841"/>
      <c r="AIS841"/>
      <c r="AIT841"/>
      <c r="AIU841"/>
      <c r="AIV841"/>
      <c r="AIW841"/>
      <c r="AIX841"/>
      <c r="AIY841"/>
      <c r="AIZ841"/>
      <c r="AJA841"/>
      <c r="AJB841"/>
      <c r="AJC841"/>
      <c r="AJD841"/>
      <c r="AJE841"/>
      <c r="AJF841"/>
      <c r="AJG841"/>
      <c r="AJH841"/>
      <c r="AJI841"/>
      <c r="AJJ841"/>
      <c r="AJK841"/>
      <c r="AJL841"/>
      <c r="AJM841"/>
      <c r="AJN841"/>
      <c r="AJO841"/>
      <c r="AJP841"/>
      <c r="AJQ841"/>
      <c r="AJR841"/>
      <c r="AJS841"/>
      <c r="AJT841"/>
      <c r="AJU841"/>
      <c r="AJV841"/>
      <c r="AJW841"/>
      <c r="AJX841"/>
      <c r="AJY841"/>
      <c r="AJZ841"/>
      <c r="AKA841"/>
      <c r="AKB841"/>
      <c r="AKC841"/>
      <c r="AKD841"/>
      <c r="AKE841"/>
      <c r="AKF841"/>
      <c r="AKG841"/>
      <c r="AKH841"/>
      <c r="AKI841"/>
      <c r="AKJ841"/>
      <c r="AKK841"/>
      <c r="AKL841"/>
      <c r="AKM841"/>
      <c r="AKN841"/>
      <c r="AKO841"/>
      <c r="AKP841"/>
      <c r="AKQ841"/>
      <c r="AKR841"/>
      <c r="AKS841"/>
      <c r="AKT841"/>
      <c r="AKU841"/>
      <c r="AKV841"/>
      <c r="AKW841"/>
      <c r="AKX841"/>
      <c r="AKY841"/>
      <c r="AKZ841"/>
      <c r="ALA841"/>
      <c r="ALB841"/>
      <c r="ALC841"/>
      <c r="ALD841"/>
      <c r="ALE841"/>
      <c r="ALF841"/>
      <c r="ALG841"/>
      <c r="ALH841"/>
      <c r="ALI841"/>
      <c r="ALJ841"/>
      <c r="ALK841"/>
      <c r="ALL841"/>
      <c r="ALM841"/>
      <c r="ALN841"/>
      <c r="ALO841"/>
      <c r="ALP841"/>
      <c r="ALQ841"/>
      <c r="ALR841"/>
      <c r="ALS841"/>
      <c r="ALT841"/>
      <c r="ALU841"/>
      <c r="ALV841"/>
      <c r="ALW841"/>
      <c r="ALX841"/>
      <c r="ALY841"/>
      <c r="ALZ841"/>
      <c r="AMA841"/>
      <c r="AMB841"/>
      <c r="AMC841"/>
      <c r="AMD841"/>
      <c r="AME841"/>
      <c r="AMF841"/>
      <c r="AMG841"/>
      <c r="AMH841"/>
      <c r="AMI841"/>
      <c r="AMJ841"/>
    </row>
    <row r="842" spans="1:1024" ht="20" customHeight="1" x14ac:dyDescent="0.2">
      <c r="A842"/>
      <c r="B842"/>
      <c r="C842"/>
      <c r="D842"/>
      <c r="E842" s="2"/>
      <c r="F842" s="2"/>
      <c r="G842" s="271"/>
      <c r="H842" s="240"/>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c r="IW842"/>
      <c r="IX842"/>
      <c r="IY842"/>
      <c r="IZ842"/>
      <c r="JA842"/>
      <c r="JB842"/>
      <c r="JC842"/>
      <c r="JD842"/>
      <c r="JE842"/>
      <c r="JF842"/>
      <c r="JG842"/>
      <c r="JH842"/>
      <c r="JI842"/>
      <c r="JJ842"/>
      <c r="JK842"/>
      <c r="JL842"/>
      <c r="JM842"/>
      <c r="JN842"/>
      <c r="JO842"/>
      <c r="JP842"/>
      <c r="JQ842"/>
      <c r="JR842"/>
      <c r="JS842"/>
      <c r="JT842"/>
      <c r="JU842"/>
      <c r="JV842"/>
      <c r="JW842"/>
      <c r="JX842"/>
      <c r="JY842"/>
      <c r="JZ842"/>
      <c r="KA842"/>
      <c r="KB842"/>
      <c r="KC842"/>
      <c r="KD842"/>
      <c r="KE842"/>
      <c r="KF842"/>
      <c r="KG842"/>
      <c r="KH842"/>
      <c r="KI842"/>
      <c r="KJ842"/>
      <c r="KK842"/>
      <c r="KL842"/>
      <c r="KM842"/>
      <c r="KN842"/>
      <c r="KO842"/>
      <c r="KP842"/>
      <c r="KQ842"/>
      <c r="KR842"/>
      <c r="KS842"/>
      <c r="KT842"/>
      <c r="KU842"/>
      <c r="KV842"/>
      <c r="KW842"/>
      <c r="KX842"/>
      <c r="KY842"/>
      <c r="KZ842"/>
      <c r="LA842"/>
      <c r="LB842"/>
      <c r="LC842"/>
      <c r="LD842"/>
      <c r="LE842"/>
      <c r="LF842"/>
      <c r="LG842"/>
      <c r="LH842"/>
      <c r="LI842"/>
      <c r="LJ842"/>
      <c r="LK842"/>
      <c r="LL842"/>
      <c r="LM842"/>
      <c r="LN842"/>
      <c r="LO842"/>
      <c r="LP842"/>
      <c r="LQ842"/>
      <c r="LR842"/>
      <c r="LS842"/>
      <c r="LT842"/>
      <c r="LU842"/>
      <c r="LV842"/>
      <c r="LW842"/>
      <c r="LX842"/>
      <c r="LY842"/>
      <c r="LZ842"/>
      <c r="MA842"/>
      <c r="MB842"/>
      <c r="MC842"/>
      <c r="MD842"/>
      <c r="ME842"/>
      <c r="MF842"/>
      <c r="MG842"/>
      <c r="MH842"/>
      <c r="MI842"/>
      <c r="MJ842"/>
      <c r="MK842"/>
      <c r="ML842"/>
      <c r="MM842"/>
      <c r="MN842"/>
      <c r="MO842"/>
      <c r="MP842"/>
      <c r="MQ842"/>
      <c r="MR842"/>
      <c r="MS842"/>
      <c r="MT842"/>
      <c r="MU842"/>
      <c r="MV842"/>
      <c r="MW842"/>
      <c r="MX842"/>
      <c r="MY842"/>
      <c r="MZ842"/>
      <c r="NA842"/>
      <c r="NB842"/>
      <c r="NC842"/>
      <c r="ND842"/>
      <c r="NE842"/>
      <c r="NF842"/>
      <c r="NG842"/>
      <c r="NH842"/>
      <c r="NI842"/>
      <c r="NJ842"/>
      <c r="NK842"/>
      <c r="NL842"/>
      <c r="NM842"/>
      <c r="NN842"/>
      <c r="NO842"/>
      <c r="NP842"/>
      <c r="NQ842"/>
      <c r="NR842"/>
      <c r="NS842"/>
      <c r="NT842"/>
      <c r="NU842"/>
      <c r="NV842"/>
      <c r="NW842"/>
      <c r="NX842"/>
      <c r="NY842"/>
      <c r="NZ842"/>
      <c r="OA842"/>
      <c r="OB842"/>
      <c r="OC842"/>
      <c r="OD842"/>
      <c r="OE842"/>
      <c r="OF842"/>
      <c r="OG842"/>
      <c r="OH842"/>
      <c r="OI842"/>
      <c r="OJ842"/>
      <c r="OK842"/>
      <c r="OL842"/>
      <c r="OM842"/>
      <c r="ON842"/>
      <c r="OO842"/>
      <c r="OP842"/>
      <c r="OQ842"/>
      <c r="OR842"/>
      <c r="OS842"/>
      <c r="OT842"/>
      <c r="OU842"/>
      <c r="OV842"/>
      <c r="OW842"/>
      <c r="OX842"/>
      <c r="OY842"/>
      <c r="OZ842"/>
      <c r="PA842"/>
      <c r="PB842"/>
      <c r="PC842"/>
      <c r="PD842"/>
      <c r="PE842"/>
      <c r="PF842"/>
      <c r="PG842"/>
      <c r="PH842"/>
      <c r="PI842"/>
      <c r="PJ842"/>
      <c r="PK842"/>
      <c r="PL842"/>
      <c r="PM842"/>
      <c r="PN842"/>
      <c r="PO842"/>
      <c r="PP842"/>
      <c r="PQ842"/>
      <c r="PR842"/>
      <c r="PS842"/>
      <c r="PT842"/>
      <c r="PU842"/>
      <c r="PV842"/>
      <c r="PW842"/>
      <c r="PX842"/>
      <c r="PY842"/>
      <c r="PZ842"/>
      <c r="QA842"/>
      <c r="QB842"/>
      <c r="QC842"/>
      <c r="QD842"/>
      <c r="QE842"/>
      <c r="QF842"/>
      <c r="QG842"/>
      <c r="QH842"/>
      <c r="QI842"/>
      <c r="QJ842"/>
      <c r="QK842"/>
      <c r="QL842"/>
      <c r="QM842"/>
      <c r="QN842"/>
      <c r="QO842"/>
      <c r="QP842"/>
      <c r="QQ842"/>
      <c r="QR842"/>
      <c r="QS842"/>
      <c r="QT842"/>
      <c r="QU842"/>
      <c r="QV842"/>
      <c r="QW842"/>
      <c r="QX842"/>
      <c r="QY842"/>
      <c r="QZ842"/>
      <c r="RA842"/>
      <c r="RB842"/>
      <c r="RC842"/>
      <c r="RD842"/>
      <c r="RE842"/>
      <c r="RF842"/>
      <c r="RG842"/>
      <c r="RH842"/>
      <c r="RI842"/>
      <c r="RJ842"/>
      <c r="RK842"/>
      <c r="RL842"/>
      <c r="RM842"/>
      <c r="RN842"/>
      <c r="RO842"/>
      <c r="RP842"/>
      <c r="RQ842"/>
      <c r="RR842"/>
      <c r="RS842"/>
      <c r="RT842"/>
      <c r="RU842"/>
      <c r="RV842"/>
      <c r="RW842"/>
      <c r="RX842"/>
      <c r="RY842"/>
      <c r="RZ842"/>
      <c r="SA842"/>
      <c r="SB842"/>
      <c r="SC842"/>
      <c r="SD842"/>
      <c r="SE842"/>
      <c r="SF842"/>
      <c r="SG842"/>
      <c r="SH842"/>
      <c r="SI842"/>
      <c r="SJ842"/>
      <c r="SK842"/>
      <c r="SL842"/>
      <c r="SM842"/>
      <c r="SN842"/>
      <c r="SO842"/>
      <c r="SP842"/>
      <c r="SQ842"/>
      <c r="SR842"/>
      <c r="SS842"/>
      <c r="ST842"/>
      <c r="SU842"/>
      <c r="SV842"/>
      <c r="SW842"/>
      <c r="SX842"/>
      <c r="SY842"/>
      <c r="SZ842"/>
      <c r="TA842"/>
      <c r="TB842"/>
      <c r="TC842"/>
      <c r="TD842"/>
      <c r="TE842"/>
      <c r="TF842"/>
      <c r="TG842"/>
      <c r="TH842"/>
      <c r="TI842"/>
      <c r="TJ842"/>
      <c r="TK842"/>
      <c r="TL842"/>
      <c r="TM842"/>
      <c r="TN842"/>
      <c r="TO842"/>
      <c r="TP842"/>
      <c r="TQ842"/>
      <c r="TR842"/>
      <c r="TS842"/>
      <c r="TT842"/>
      <c r="TU842"/>
      <c r="TV842"/>
      <c r="TW842"/>
      <c r="TX842"/>
      <c r="TY842"/>
      <c r="TZ842"/>
      <c r="UA842"/>
      <c r="UB842"/>
      <c r="UC842"/>
      <c r="UD842"/>
      <c r="UE842"/>
      <c r="UF842"/>
      <c r="UG842"/>
      <c r="UH842"/>
      <c r="UI842"/>
      <c r="UJ842"/>
      <c r="UK842"/>
      <c r="UL842"/>
      <c r="UM842"/>
      <c r="UN842"/>
      <c r="UO842"/>
      <c r="UP842"/>
      <c r="UQ842"/>
      <c r="UR842"/>
      <c r="US842"/>
      <c r="UT842"/>
      <c r="UU842"/>
      <c r="UV842"/>
      <c r="UW842"/>
      <c r="UX842"/>
      <c r="UY842"/>
      <c r="UZ842"/>
      <c r="VA842"/>
      <c r="VB842"/>
      <c r="VC842"/>
      <c r="VD842"/>
      <c r="VE842"/>
      <c r="VF842"/>
      <c r="VG842"/>
      <c r="VH842"/>
      <c r="VI842"/>
      <c r="VJ842"/>
      <c r="VK842"/>
      <c r="VL842"/>
      <c r="VM842"/>
      <c r="VN842"/>
      <c r="VO842"/>
      <c r="VP842"/>
      <c r="VQ842"/>
      <c r="VR842"/>
      <c r="VS842"/>
      <c r="VT842"/>
      <c r="VU842"/>
      <c r="VV842"/>
      <c r="VW842"/>
      <c r="VX842"/>
      <c r="VY842"/>
      <c r="VZ842"/>
      <c r="WA842"/>
      <c r="WB842"/>
      <c r="WC842"/>
      <c r="WD842"/>
      <c r="WE842"/>
      <c r="WF842"/>
      <c r="WG842"/>
      <c r="WH842"/>
      <c r="WI842"/>
      <c r="WJ842"/>
      <c r="WK842"/>
      <c r="WL842"/>
      <c r="WM842"/>
      <c r="WN842"/>
      <c r="WO842"/>
      <c r="WP842"/>
      <c r="WQ842"/>
      <c r="WR842"/>
      <c r="WS842"/>
      <c r="WT842"/>
      <c r="WU842"/>
      <c r="WV842"/>
      <c r="WW842"/>
      <c r="WX842"/>
      <c r="WY842"/>
      <c r="WZ842"/>
      <c r="XA842"/>
      <c r="XB842"/>
      <c r="XC842"/>
      <c r="XD842"/>
      <c r="XE842"/>
      <c r="XF842"/>
      <c r="XG842"/>
      <c r="XH842"/>
      <c r="XI842"/>
      <c r="XJ842"/>
      <c r="XK842"/>
      <c r="XL842"/>
      <c r="XM842"/>
      <c r="XN842"/>
      <c r="XO842"/>
      <c r="XP842"/>
      <c r="XQ842"/>
      <c r="XR842"/>
      <c r="XS842"/>
      <c r="XT842"/>
      <c r="XU842"/>
      <c r="XV842"/>
      <c r="XW842"/>
      <c r="XX842"/>
      <c r="XY842"/>
      <c r="XZ842"/>
      <c r="YA842"/>
      <c r="YB842"/>
      <c r="YC842"/>
      <c r="YD842"/>
      <c r="YE842"/>
      <c r="YF842"/>
      <c r="YG842"/>
      <c r="YH842"/>
      <c r="YI842"/>
      <c r="YJ842"/>
      <c r="YK842"/>
      <c r="YL842"/>
      <c r="YM842"/>
      <c r="YN842"/>
      <c r="YO842"/>
      <c r="YP842"/>
      <c r="YQ842"/>
      <c r="YR842"/>
      <c r="YS842"/>
      <c r="YT842"/>
      <c r="YU842"/>
      <c r="YV842"/>
      <c r="YW842"/>
      <c r="YX842"/>
      <c r="YY842"/>
      <c r="YZ842"/>
      <c r="ZA842"/>
      <c r="ZB842"/>
      <c r="ZC842"/>
      <c r="ZD842"/>
      <c r="ZE842"/>
      <c r="ZF842"/>
      <c r="ZG842"/>
      <c r="ZH842"/>
      <c r="ZI842"/>
      <c r="ZJ842"/>
      <c r="ZK842"/>
      <c r="ZL842"/>
      <c r="ZM842"/>
      <c r="ZN842"/>
      <c r="ZO842"/>
      <c r="ZP842"/>
      <c r="ZQ842"/>
      <c r="ZR842"/>
      <c r="ZS842"/>
      <c r="ZT842"/>
      <c r="ZU842"/>
      <c r="ZV842"/>
      <c r="ZW842"/>
      <c r="ZX842"/>
      <c r="ZY842"/>
      <c r="ZZ842"/>
      <c r="AAA842"/>
      <c r="AAB842"/>
      <c r="AAC842"/>
      <c r="AAD842"/>
      <c r="AAE842"/>
      <c r="AAF842"/>
      <c r="AAG842"/>
      <c r="AAH842"/>
      <c r="AAI842"/>
      <c r="AAJ842"/>
      <c r="AAK842"/>
      <c r="AAL842"/>
      <c r="AAM842"/>
      <c r="AAN842"/>
      <c r="AAO842"/>
      <c r="AAP842"/>
      <c r="AAQ842"/>
      <c r="AAR842"/>
      <c r="AAS842"/>
      <c r="AAT842"/>
      <c r="AAU842"/>
      <c r="AAV842"/>
      <c r="AAW842"/>
      <c r="AAX842"/>
      <c r="AAY842"/>
      <c r="AAZ842"/>
      <c r="ABA842"/>
      <c r="ABB842"/>
      <c r="ABC842"/>
      <c r="ABD842"/>
      <c r="ABE842"/>
      <c r="ABF842"/>
      <c r="ABG842"/>
      <c r="ABH842"/>
      <c r="ABI842"/>
      <c r="ABJ842"/>
      <c r="ABK842"/>
      <c r="ABL842"/>
      <c r="ABM842"/>
      <c r="ABN842"/>
      <c r="ABO842"/>
      <c r="ABP842"/>
      <c r="ABQ842"/>
      <c r="ABR842"/>
      <c r="ABS842"/>
      <c r="ABT842"/>
      <c r="ABU842"/>
      <c r="ABV842"/>
      <c r="ABW842"/>
      <c r="ABX842"/>
      <c r="ABY842"/>
      <c r="ABZ842"/>
      <c r="ACA842"/>
      <c r="ACB842"/>
      <c r="ACC842"/>
      <c r="ACD842"/>
      <c r="ACE842"/>
      <c r="ACF842"/>
      <c r="ACG842"/>
      <c r="ACH842"/>
      <c r="ACI842"/>
      <c r="ACJ842"/>
      <c r="ACK842"/>
      <c r="ACL842"/>
      <c r="ACM842"/>
      <c r="ACN842"/>
      <c r="ACO842"/>
      <c r="ACP842"/>
      <c r="ACQ842"/>
      <c r="ACR842"/>
      <c r="ACS842"/>
      <c r="ACT842"/>
      <c r="ACU842"/>
      <c r="ACV842"/>
      <c r="ACW842"/>
      <c r="ACX842"/>
      <c r="ACY842"/>
      <c r="ACZ842"/>
      <c r="ADA842"/>
      <c r="ADB842"/>
      <c r="ADC842"/>
      <c r="ADD842"/>
      <c r="ADE842"/>
      <c r="ADF842"/>
      <c r="ADG842"/>
      <c r="ADH842"/>
      <c r="ADI842"/>
      <c r="ADJ842"/>
      <c r="ADK842"/>
      <c r="ADL842"/>
      <c r="ADM842"/>
      <c r="ADN842"/>
      <c r="ADO842"/>
      <c r="ADP842"/>
      <c r="ADQ842"/>
      <c r="ADR842"/>
      <c r="ADS842"/>
      <c r="ADT842"/>
      <c r="ADU842"/>
      <c r="ADV842"/>
      <c r="ADW842"/>
      <c r="ADX842"/>
      <c r="ADY842"/>
      <c r="ADZ842"/>
      <c r="AEA842"/>
      <c r="AEB842"/>
      <c r="AEC842"/>
      <c r="AED842"/>
      <c r="AEE842"/>
      <c r="AEF842"/>
      <c r="AEG842"/>
      <c r="AEH842"/>
      <c r="AEI842"/>
      <c r="AEJ842"/>
      <c r="AEK842"/>
      <c r="AEL842"/>
      <c r="AEM842"/>
      <c r="AEN842"/>
      <c r="AEO842"/>
      <c r="AEP842"/>
      <c r="AEQ842"/>
      <c r="AER842"/>
      <c r="AES842"/>
      <c r="AET842"/>
      <c r="AEU842"/>
      <c r="AEV842"/>
      <c r="AEW842"/>
      <c r="AEX842"/>
      <c r="AEY842"/>
      <c r="AEZ842"/>
      <c r="AFA842"/>
      <c r="AFB842"/>
      <c r="AFC842"/>
      <c r="AFD842"/>
      <c r="AFE842"/>
      <c r="AFF842"/>
      <c r="AFG842"/>
      <c r="AFH842"/>
      <c r="AFI842"/>
      <c r="AFJ842"/>
      <c r="AFK842"/>
      <c r="AFL842"/>
      <c r="AFM842"/>
      <c r="AFN842"/>
      <c r="AFO842"/>
      <c r="AFP842"/>
      <c r="AFQ842"/>
      <c r="AFR842"/>
      <c r="AFS842"/>
      <c r="AFT842"/>
      <c r="AFU842"/>
      <c r="AFV842"/>
      <c r="AFW842"/>
      <c r="AFX842"/>
      <c r="AFY842"/>
      <c r="AFZ842"/>
      <c r="AGA842"/>
      <c r="AGB842"/>
      <c r="AGC842"/>
      <c r="AGD842"/>
      <c r="AGE842"/>
      <c r="AGF842"/>
      <c r="AGG842"/>
      <c r="AGH842"/>
      <c r="AGI842"/>
      <c r="AGJ842"/>
      <c r="AGK842"/>
      <c r="AGL842"/>
      <c r="AGM842"/>
      <c r="AGN842"/>
      <c r="AGO842"/>
      <c r="AGP842"/>
      <c r="AGQ842"/>
      <c r="AGR842"/>
      <c r="AGS842"/>
      <c r="AGT842"/>
      <c r="AGU842"/>
      <c r="AGV842"/>
      <c r="AGW842"/>
      <c r="AGX842"/>
      <c r="AGY842"/>
      <c r="AGZ842"/>
      <c r="AHA842"/>
      <c r="AHB842"/>
      <c r="AHC842"/>
      <c r="AHD842"/>
      <c r="AHE842"/>
      <c r="AHF842"/>
      <c r="AHG842"/>
      <c r="AHH842"/>
      <c r="AHI842"/>
      <c r="AHJ842"/>
      <c r="AHK842"/>
      <c r="AHL842"/>
      <c r="AHM842"/>
      <c r="AHN842"/>
      <c r="AHO842"/>
      <c r="AHP842"/>
      <c r="AHQ842"/>
      <c r="AHR842"/>
      <c r="AHS842"/>
      <c r="AHT842"/>
      <c r="AHU842"/>
      <c r="AHV842"/>
      <c r="AHW842"/>
      <c r="AHX842"/>
      <c r="AHY842"/>
      <c r="AHZ842"/>
      <c r="AIA842"/>
      <c r="AIB842"/>
      <c r="AIC842"/>
      <c r="AID842"/>
      <c r="AIE842"/>
      <c r="AIF842"/>
      <c r="AIG842"/>
      <c r="AIH842"/>
      <c r="AII842"/>
      <c r="AIJ842"/>
      <c r="AIK842"/>
      <c r="AIL842"/>
      <c r="AIM842"/>
      <c r="AIN842"/>
      <c r="AIO842"/>
      <c r="AIP842"/>
      <c r="AIQ842"/>
      <c r="AIR842"/>
      <c r="AIS842"/>
      <c r="AIT842"/>
      <c r="AIU842"/>
      <c r="AIV842"/>
      <c r="AIW842"/>
      <c r="AIX842"/>
      <c r="AIY842"/>
      <c r="AIZ842"/>
      <c r="AJA842"/>
      <c r="AJB842"/>
      <c r="AJC842"/>
      <c r="AJD842"/>
      <c r="AJE842"/>
      <c r="AJF842"/>
      <c r="AJG842"/>
      <c r="AJH842"/>
      <c r="AJI842"/>
      <c r="AJJ842"/>
      <c r="AJK842"/>
      <c r="AJL842"/>
      <c r="AJM842"/>
      <c r="AJN842"/>
      <c r="AJO842"/>
      <c r="AJP842"/>
      <c r="AJQ842"/>
      <c r="AJR842"/>
      <c r="AJS842"/>
      <c r="AJT842"/>
      <c r="AJU842"/>
      <c r="AJV842"/>
      <c r="AJW842"/>
      <c r="AJX842"/>
      <c r="AJY842"/>
      <c r="AJZ842"/>
      <c r="AKA842"/>
      <c r="AKB842"/>
      <c r="AKC842"/>
      <c r="AKD842"/>
      <c r="AKE842"/>
      <c r="AKF842"/>
      <c r="AKG842"/>
      <c r="AKH842"/>
      <c r="AKI842"/>
      <c r="AKJ842"/>
      <c r="AKK842"/>
      <c r="AKL842"/>
      <c r="AKM842"/>
      <c r="AKN842"/>
      <c r="AKO842"/>
      <c r="AKP842"/>
      <c r="AKQ842"/>
      <c r="AKR842"/>
      <c r="AKS842"/>
      <c r="AKT842"/>
      <c r="AKU842"/>
      <c r="AKV842"/>
      <c r="AKW842"/>
      <c r="AKX842"/>
      <c r="AKY842"/>
      <c r="AKZ842"/>
      <c r="ALA842"/>
      <c r="ALB842"/>
      <c r="ALC842"/>
      <c r="ALD842"/>
      <c r="ALE842"/>
      <c r="ALF842"/>
      <c r="ALG842"/>
      <c r="ALH842"/>
      <c r="ALI842"/>
      <c r="ALJ842"/>
      <c r="ALK842"/>
      <c r="ALL842"/>
      <c r="ALM842"/>
      <c r="ALN842"/>
      <c r="ALO842"/>
      <c r="ALP842"/>
      <c r="ALQ842"/>
      <c r="ALR842"/>
      <c r="ALS842"/>
      <c r="ALT842"/>
      <c r="ALU842"/>
      <c r="ALV842"/>
      <c r="ALW842"/>
      <c r="ALX842"/>
      <c r="ALY842"/>
      <c r="ALZ842"/>
      <c r="AMA842"/>
      <c r="AMB842"/>
      <c r="AMC842"/>
      <c r="AMD842"/>
      <c r="AME842"/>
      <c r="AMF842"/>
      <c r="AMG842"/>
      <c r="AMH842"/>
      <c r="AMI842"/>
      <c r="AMJ842"/>
    </row>
    <row r="843" spans="1:1024" ht="20" customHeight="1" x14ac:dyDescent="0.2">
      <c r="A843"/>
      <c r="B843"/>
      <c r="C843"/>
      <c r="D843"/>
      <c r="E843" s="2"/>
      <c r="F843" s="2"/>
      <c r="G843" s="271"/>
      <c r="H843" s="240"/>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c r="IW843"/>
      <c r="IX843"/>
      <c r="IY843"/>
      <c r="IZ843"/>
      <c r="JA843"/>
      <c r="JB843"/>
      <c r="JC843"/>
      <c r="JD843"/>
      <c r="JE843"/>
      <c r="JF843"/>
      <c r="JG843"/>
      <c r="JH843"/>
      <c r="JI843"/>
      <c r="JJ843"/>
      <c r="JK843"/>
      <c r="JL843"/>
      <c r="JM843"/>
      <c r="JN843"/>
      <c r="JO843"/>
      <c r="JP843"/>
      <c r="JQ843"/>
      <c r="JR843"/>
      <c r="JS843"/>
      <c r="JT843"/>
      <c r="JU843"/>
      <c r="JV843"/>
      <c r="JW843"/>
      <c r="JX843"/>
      <c r="JY843"/>
      <c r="JZ843"/>
      <c r="KA843"/>
      <c r="KB843"/>
      <c r="KC843"/>
      <c r="KD843"/>
      <c r="KE843"/>
      <c r="KF843"/>
      <c r="KG843"/>
      <c r="KH843"/>
      <c r="KI843"/>
      <c r="KJ843"/>
      <c r="KK843"/>
      <c r="KL843"/>
      <c r="KM843"/>
      <c r="KN843"/>
      <c r="KO843"/>
      <c r="KP843"/>
      <c r="KQ843"/>
      <c r="KR843"/>
      <c r="KS843"/>
      <c r="KT843"/>
      <c r="KU843"/>
      <c r="KV843"/>
      <c r="KW843"/>
      <c r="KX843"/>
      <c r="KY843"/>
      <c r="KZ843"/>
      <c r="LA843"/>
      <c r="LB843"/>
      <c r="LC843"/>
      <c r="LD843"/>
      <c r="LE843"/>
      <c r="LF843"/>
      <c r="LG843"/>
      <c r="LH843"/>
      <c r="LI843"/>
      <c r="LJ843"/>
      <c r="LK843"/>
      <c r="LL843"/>
      <c r="LM843"/>
      <c r="LN843"/>
      <c r="LO843"/>
      <c r="LP843"/>
      <c r="LQ843"/>
      <c r="LR843"/>
      <c r="LS843"/>
      <c r="LT843"/>
      <c r="LU843"/>
      <c r="LV843"/>
      <c r="LW843"/>
      <c r="LX843"/>
      <c r="LY843"/>
      <c r="LZ843"/>
      <c r="MA843"/>
      <c r="MB843"/>
      <c r="MC843"/>
      <c r="MD843"/>
      <c r="ME843"/>
      <c r="MF843"/>
      <c r="MG843"/>
      <c r="MH843"/>
      <c r="MI843"/>
      <c r="MJ843"/>
      <c r="MK843"/>
      <c r="ML843"/>
      <c r="MM843"/>
      <c r="MN843"/>
      <c r="MO843"/>
      <c r="MP843"/>
      <c r="MQ843"/>
      <c r="MR843"/>
      <c r="MS843"/>
      <c r="MT843"/>
      <c r="MU843"/>
      <c r="MV843"/>
      <c r="MW843"/>
      <c r="MX843"/>
      <c r="MY843"/>
      <c r="MZ843"/>
      <c r="NA843"/>
      <c r="NB843"/>
      <c r="NC843"/>
      <c r="ND843"/>
      <c r="NE843"/>
      <c r="NF843"/>
      <c r="NG843"/>
      <c r="NH843"/>
      <c r="NI843"/>
      <c r="NJ843"/>
      <c r="NK843"/>
      <c r="NL843"/>
      <c r="NM843"/>
      <c r="NN843"/>
      <c r="NO843"/>
      <c r="NP843"/>
      <c r="NQ843"/>
      <c r="NR843"/>
      <c r="NS843"/>
      <c r="NT843"/>
      <c r="NU843"/>
      <c r="NV843"/>
      <c r="NW843"/>
      <c r="NX843"/>
      <c r="NY843"/>
      <c r="NZ843"/>
      <c r="OA843"/>
      <c r="OB843"/>
      <c r="OC843"/>
      <c r="OD843"/>
      <c r="OE843"/>
      <c r="OF843"/>
      <c r="OG843"/>
      <c r="OH843"/>
      <c r="OI843"/>
      <c r="OJ843"/>
      <c r="OK843"/>
      <c r="OL843"/>
      <c r="OM843"/>
      <c r="ON843"/>
      <c r="OO843"/>
      <c r="OP843"/>
      <c r="OQ843"/>
      <c r="OR843"/>
      <c r="OS843"/>
      <c r="OT843"/>
      <c r="OU843"/>
      <c r="OV843"/>
      <c r="OW843"/>
      <c r="OX843"/>
      <c r="OY843"/>
      <c r="OZ843"/>
      <c r="PA843"/>
      <c r="PB843"/>
      <c r="PC843"/>
      <c r="PD843"/>
      <c r="PE843"/>
      <c r="PF843"/>
      <c r="PG843"/>
      <c r="PH843"/>
      <c r="PI843"/>
      <c r="PJ843"/>
      <c r="PK843"/>
      <c r="PL843"/>
      <c r="PM843"/>
      <c r="PN843"/>
      <c r="PO843"/>
      <c r="PP843"/>
      <c r="PQ843"/>
      <c r="PR843"/>
      <c r="PS843"/>
      <c r="PT843"/>
      <c r="PU843"/>
      <c r="PV843"/>
      <c r="PW843"/>
      <c r="PX843"/>
      <c r="PY843"/>
      <c r="PZ843"/>
      <c r="QA843"/>
      <c r="QB843"/>
      <c r="QC843"/>
      <c r="QD843"/>
      <c r="QE843"/>
      <c r="QF843"/>
      <c r="QG843"/>
      <c r="QH843"/>
      <c r="QI843"/>
      <c r="QJ843"/>
      <c r="QK843"/>
      <c r="QL843"/>
      <c r="QM843"/>
      <c r="QN843"/>
      <c r="QO843"/>
      <c r="QP843"/>
      <c r="QQ843"/>
      <c r="QR843"/>
      <c r="QS843"/>
      <c r="QT843"/>
      <c r="QU843"/>
      <c r="QV843"/>
      <c r="QW843"/>
      <c r="QX843"/>
      <c r="QY843"/>
      <c r="QZ843"/>
      <c r="RA843"/>
      <c r="RB843"/>
      <c r="RC843"/>
      <c r="RD843"/>
      <c r="RE843"/>
      <c r="RF843"/>
      <c r="RG843"/>
      <c r="RH843"/>
      <c r="RI843"/>
      <c r="RJ843"/>
      <c r="RK843"/>
      <c r="RL843"/>
      <c r="RM843"/>
      <c r="RN843"/>
      <c r="RO843"/>
      <c r="RP843"/>
      <c r="RQ843"/>
      <c r="RR843"/>
      <c r="RS843"/>
      <c r="RT843"/>
      <c r="RU843"/>
      <c r="RV843"/>
      <c r="RW843"/>
      <c r="RX843"/>
      <c r="RY843"/>
      <c r="RZ843"/>
      <c r="SA843"/>
      <c r="SB843"/>
      <c r="SC843"/>
      <c r="SD843"/>
      <c r="SE843"/>
      <c r="SF843"/>
      <c r="SG843"/>
      <c r="SH843"/>
      <c r="SI843"/>
      <c r="SJ843"/>
      <c r="SK843"/>
      <c r="SL843"/>
      <c r="SM843"/>
      <c r="SN843"/>
      <c r="SO843"/>
      <c r="SP843"/>
      <c r="SQ843"/>
      <c r="SR843"/>
      <c r="SS843"/>
      <c r="ST843"/>
      <c r="SU843"/>
      <c r="SV843"/>
      <c r="SW843"/>
      <c r="SX843"/>
      <c r="SY843"/>
      <c r="SZ843"/>
      <c r="TA843"/>
      <c r="TB843"/>
      <c r="TC843"/>
      <c r="TD843"/>
      <c r="TE843"/>
      <c r="TF843"/>
      <c r="TG843"/>
      <c r="TH843"/>
      <c r="TI843"/>
      <c r="TJ843"/>
      <c r="TK843"/>
      <c r="TL843"/>
      <c r="TM843"/>
      <c r="TN843"/>
      <c r="TO843"/>
      <c r="TP843"/>
      <c r="TQ843"/>
      <c r="TR843"/>
      <c r="TS843"/>
      <c r="TT843"/>
      <c r="TU843"/>
      <c r="TV843"/>
      <c r="TW843"/>
      <c r="TX843"/>
      <c r="TY843"/>
      <c r="TZ843"/>
      <c r="UA843"/>
      <c r="UB843"/>
      <c r="UC843"/>
      <c r="UD843"/>
      <c r="UE843"/>
      <c r="UF843"/>
      <c r="UG843"/>
      <c r="UH843"/>
      <c r="UI843"/>
      <c r="UJ843"/>
      <c r="UK843"/>
      <c r="UL843"/>
      <c r="UM843"/>
      <c r="UN843"/>
      <c r="UO843"/>
      <c r="UP843"/>
      <c r="UQ843"/>
      <c r="UR843"/>
      <c r="US843"/>
      <c r="UT843"/>
      <c r="UU843"/>
      <c r="UV843"/>
      <c r="UW843"/>
      <c r="UX843"/>
      <c r="UY843"/>
      <c r="UZ843"/>
      <c r="VA843"/>
      <c r="VB843"/>
      <c r="VC843"/>
      <c r="VD843"/>
      <c r="VE843"/>
      <c r="VF843"/>
      <c r="VG843"/>
      <c r="VH843"/>
      <c r="VI843"/>
      <c r="VJ843"/>
      <c r="VK843"/>
      <c r="VL843"/>
      <c r="VM843"/>
      <c r="VN843"/>
      <c r="VO843"/>
      <c r="VP843"/>
      <c r="VQ843"/>
      <c r="VR843"/>
      <c r="VS843"/>
      <c r="VT843"/>
      <c r="VU843"/>
      <c r="VV843"/>
      <c r="VW843"/>
      <c r="VX843"/>
      <c r="VY843"/>
      <c r="VZ843"/>
      <c r="WA843"/>
      <c r="WB843"/>
      <c r="WC843"/>
      <c r="WD843"/>
      <c r="WE843"/>
      <c r="WF843"/>
      <c r="WG843"/>
      <c r="WH843"/>
      <c r="WI843"/>
      <c r="WJ843"/>
      <c r="WK843"/>
      <c r="WL843"/>
      <c r="WM843"/>
      <c r="WN843"/>
      <c r="WO843"/>
      <c r="WP843"/>
      <c r="WQ843"/>
      <c r="WR843"/>
      <c r="WS843"/>
      <c r="WT843"/>
      <c r="WU843"/>
      <c r="WV843"/>
      <c r="WW843"/>
      <c r="WX843"/>
      <c r="WY843"/>
      <c r="WZ843"/>
      <c r="XA843"/>
      <c r="XB843"/>
      <c r="XC843"/>
      <c r="XD843"/>
      <c r="XE843"/>
      <c r="XF843"/>
      <c r="XG843"/>
      <c r="XH843"/>
      <c r="XI843"/>
      <c r="XJ843"/>
      <c r="XK843"/>
      <c r="XL843"/>
      <c r="XM843"/>
      <c r="XN843"/>
      <c r="XO843"/>
      <c r="XP843"/>
      <c r="XQ843"/>
      <c r="XR843"/>
      <c r="XS843"/>
      <c r="XT843"/>
      <c r="XU843"/>
      <c r="XV843"/>
      <c r="XW843"/>
      <c r="XX843"/>
      <c r="XY843"/>
      <c r="XZ843"/>
      <c r="YA843"/>
      <c r="YB843"/>
      <c r="YC843"/>
      <c r="YD843"/>
      <c r="YE843"/>
      <c r="YF843"/>
      <c r="YG843"/>
      <c r="YH843"/>
      <c r="YI843"/>
      <c r="YJ843"/>
      <c r="YK843"/>
      <c r="YL843"/>
      <c r="YM843"/>
      <c r="YN843"/>
      <c r="YO843"/>
      <c r="YP843"/>
      <c r="YQ843"/>
      <c r="YR843"/>
      <c r="YS843"/>
      <c r="YT843"/>
      <c r="YU843"/>
      <c r="YV843"/>
      <c r="YW843"/>
      <c r="YX843"/>
      <c r="YY843"/>
      <c r="YZ843"/>
      <c r="ZA843"/>
      <c r="ZB843"/>
      <c r="ZC843"/>
      <c r="ZD843"/>
      <c r="ZE843"/>
      <c r="ZF843"/>
      <c r="ZG843"/>
      <c r="ZH843"/>
      <c r="ZI843"/>
      <c r="ZJ843"/>
      <c r="ZK843"/>
      <c r="ZL843"/>
      <c r="ZM843"/>
      <c r="ZN843"/>
      <c r="ZO843"/>
      <c r="ZP843"/>
      <c r="ZQ843"/>
      <c r="ZR843"/>
      <c r="ZS843"/>
      <c r="ZT843"/>
      <c r="ZU843"/>
      <c r="ZV843"/>
      <c r="ZW843"/>
      <c r="ZX843"/>
      <c r="ZY843"/>
      <c r="ZZ843"/>
      <c r="AAA843"/>
      <c r="AAB843"/>
      <c r="AAC843"/>
      <c r="AAD843"/>
      <c r="AAE843"/>
      <c r="AAF843"/>
      <c r="AAG843"/>
      <c r="AAH843"/>
      <c r="AAI843"/>
      <c r="AAJ843"/>
      <c r="AAK843"/>
      <c r="AAL843"/>
      <c r="AAM843"/>
      <c r="AAN843"/>
      <c r="AAO843"/>
      <c r="AAP843"/>
      <c r="AAQ843"/>
      <c r="AAR843"/>
      <c r="AAS843"/>
      <c r="AAT843"/>
      <c r="AAU843"/>
      <c r="AAV843"/>
      <c r="AAW843"/>
      <c r="AAX843"/>
      <c r="AAY843"/>
      <c r="AAZ843"/>
      <c r="ABA843"/>
      <c r="ABB843"/>
      <c r="ABC843"/>
      <c r="ABD843"/>
      <c r="ABE843"/>
      <c r="ABF843"/>
      <c r="ABG843"/>
      <c r="ABH843"/>
      <c r="ABI843"/>
      <c r="ABJ843"/>
      <c r="ABK843"/>
      <c r="ABL843"/>
      <c r="ABM843"/>
      <c r="ABN843"/>
      <c r="ABO843"/>
      <c r="ABP843"/>
      <c r="ABQ843"/>
      <c r="ABR843"/>
      <c r="ABS843"/>
      <c r="ABT843"/>
      <c r="ABU843"/>
      <c r="ABV843"/>
      <c r="ABW843"/>
      <c r="ABX843"/>
      <c r="ABY843"/>
      <c r="ABZ843"/>
      <c r="ACA843"/>
      <c r="ACB843"/>
      <c r="ACC843"/>
      <c r="ACD843"/>
      <c r="ACE843"/>
      <c r="ACF843"/>
      <c r="ACG843"/>
      <c r="ACH843"/>
      <c r="ACI843"/>
      <c r="ACJ843"/>
      <c r="ACK843"/>
      <c r="ACL843"/>
      <c r="ACM843"/>
      <c r="ACN843"/>
      <c r="ACO843"/>
      <c r="ACP843"/>
      <c r="ACQ843"/>
      <c r="ACR843"/>
      <c r="ACS843"/>
      <c r="ACT843"/>
      <c r="ACU843"/>
      <c r="ACV843"/>
      <c r="ACW843"/>
      <c r="ACX843"/>
      <c r="ACY843"/>
      <c r="ACZ843"/>
      <c r="ADA843"/>
      <c r="ADB843"/>
      <c r="ADC843"/>
      <c r="ADD843"/>
      <c r="ADE843"/>
      <c r="ADF843"/>
      <c r="ADG843"/>
      <c r="ADH843"/>
      <c r="ADI843"/>
      <c r="ADJ843"/>
      <c r="ADK843"/>
      <c r="ADL843"/>
      <c r="ADM843"/>
      <c r="ADN843"/>
      <c r="ADO843"/>
      <c r="ADP843"/>
      <c r="ADQ843"/>
      <c r="ADR843"/>
      <c r="ADS843"/>
      <c r="ADT843"/>
      <c r="ADU843"/>
      <c r="ADV843"/>
      <c r="ADW843"/>
      <c r="ADX843"/>
      <c r="ADY843"/>
      <c r="ADZ843"/>
      <c r="AEA843"/>
      <c r="AEB843"/>
      <c r="AEC843"/>
      <c r="AED843"/>
      <c r="AEE843"/>
      <c r="AEF843"/>
      <c r="AEG843"/>
      <c r="AEH843"/>
      <c r="AEI843"/>
      <c r="AEJ843"/>
      <c r="AEK843"/>
      <c r="AEL843"/>
      <c r="AEM843"/>
      <c r="AEN843"/>
      <c r="AEO843"/>
      <c r="AEP843"/>
      <c r="AEQ843"/>
      <c r="AER843"/>
      <c r="AES843"/>
      <c r="AET843"/>
      <c r="AEU843"/>
      <c r="AEV843"/>
      <c r="AEW843"/>
      <c r="AEX843"/>
      <c r="AEY843"/>
      <c r="AEZ843"/>
      <c r="AFA843"/>
      <c r="AFB843"/>
      <c r="AFC843"/>
      <c r="AFD843"/>
      <c r="AFE843"/>
      <c r="AFF843"/>
      <c r="AFG843"/>
      <c r="AFH843"/>
      <c r="AFI843"/>
      <c r="AFJ843"/>
      <c r="AFK843"/>
      <c r="AFL843"/>
      <c r="AFM843"/>
      <c r="AFN843"/>
      <c r="AFO843"/>
      <c r="AFP843"/>
      <c r="AFQ843"/>
      <c r="AFR843"/>
      <c r="AFS843"/>
      <c r="AFT843"/>
      <c r="AFU843"/>
      <c r="AFV843"/>
      <c r="AFW843"/>
      <c r="AFX843"/>
      <c r="AFY843"/>
      <c r="AFZ843"/>
      <c r="AGA843"/>
      <c r="AGB843"/>
      <c r="AGC843"/>
      <c r="AGD843"/>
      <c r="AGE843"/>
      <c r="AGF843"/>
      <c r="AGG843"/>
      <c r="AGH843"/>
      <c r="AGI843"/>
      <c r="AGJ843"/>
      <c r="AGK843"/>
      <c r="AGL843"/>
      <c r="AGM843"/>
      <c r="AGN843"/>
      <c r="AGO843"/>
      <c r="AGP843"/>
      <c r="AGQ843"/>
      <c r="AGR843"/>
      <c r="AGS843"/>
      <c r="AGT843"/>
      <c r="AGU843"/>
      <c r="AGV843"/>
      <c r="AGW843"/>
      <c r="AGX843"/>
      <c r="AGY843"/>
      <c r="AGZ843"/>
      <c r="AHA843"/>
      <c r="AHB843"/>
      <c r="AHC843"/>
      <c r="AHD843"/>
      <c r="AHE843"/>
      <c r="AHF843"/>
      <c r="AHG843"/>
      <c r="AHH843"/>
      <c r="AHI843"/>
      <c r="AHJ843"/>
      <c r="AHK843"/>
      <c r="AHL843"/>
      <c r="AHM843"/>
      <c r="AHN843"/>
      <c r="AHO843"/>
      <c r="AHP843"/>
      <c r="AHQ843"/>
      <c r="AHR843"/>
      <c r="AHS843"/>
      <c r="AHT843"/>
      <c r="AHU843"/>
      <c r="AHV843"/>
      <c r="AHW843"/>
      <c r="AHX843"/>
      <c r="AHY843"/>
      <c r="AHZ843"/>
      <c r="AIA843"/>
      <c r="AIB843"/>
      <c r="AIC843"/>
      <c r="AID843"/>
      <c r="AIE843"/>
      <c r="AIF843"/>
      <c r="AIG843"/>
      <c r="AIH843"/>
      <c r="AII843"/>
      <c r="AIJ843"/>
      <c r="AIK843"/>
      <c r="AIL843"/>
      <c r="AIM843"/>
      <c r="AIN843"/>
      <c r="AIO843"/>
      <c r="AIP843"/>
      <c r="AIQ843"/>
      <c r="AIR843"/>
      <c r="AIS843"/>
      <c r="AIT843"/>
      <c r="AIU843"/>
      <c r="AIV843"/>
      <c r="AIW843"/>
      <c r="AIX843"/>
      <c r="AIY843"/>
      <c r="AIZ843"/>
      <c r="AJA843"/>
      <c r="AJB843"/>
      <c r="AJC843"/>
      <c r="AJD843"/>
      <c r="AJE843"/>
      <c r="AJF843"/>
      <c r="AJG843"/>
      <c r="AJH843"/>
      <c r="AJI843"/>
      <c r="AJJ843"/>
      <c r="AJK843"/>
      <c r="AJL843"/>
      <c r="AJM843"/>
      <c r="AJN843"/>
      <c r="AJO843"/>
      <c r="AJP843"/>
      <c r="AJQ843"/>
      <c r="AJR843"/>
      <c r="AJS843"/>
      <c r="AJT843"/>
      <c r="AJU843"/>
      <c r="AJV843"/>
      <c r="AJW843"/>
      <c r="AJX843"/>
      <c r="AJY843"/>
      <c r="AJZ843"/>
      <c r="AKA843"/>
      <c r="AKB843"/>
      <c r="AKC843"/>
      <c r="AKD843"/>
      <c r="AKE843"/>
      <c r="AKF843"/>
      <c r="AKG843"/>
      <c r="AKH843"/>
      <c r="AKI843"/>
      <c r="AKJ843"/>
      <c r="AKK843"/>
      <c r="AKL843"/>
      <c r="AKM843"/>
      <c r="AKN843"/>
      <c r="AKO843"/>
      <c r="AKP843"/>
      <c r="AKQ843"/>
      <c r="AKR843"/>
      <c r="AKS843"/>
      <c r="AKT843"/>
      <c r="AKU843"/>
      <c r="AKV843"/>
      <c r="AKW843"/>
      <c r="AKX843"/>
      <c r="AKY843"/>
      <c r="AKZ843"/>
      <c r="ALA843"/>
      <c r="ALB843"/>
      <c r="ALC843"/>
      <c r="ALD843"/>
      <c r="ALE843"/>
      <c r="ALF843"/>
      <c r="ALG843"/>
      <c r="ALH843"/>
      <c r="ALI843"/>
      <c r="ALJ843"/>
      <c r="ALK843"/>
      <c r="ALL843"/>
      <c r="ALM843"/>
      <c r="ALN843"/>
      <c r="ALO843"/>
      <c r="ALP843"/>
      <c r="ALQ843"/>
      <c r="ALR843"/>
      <c r="ALS843"/>
      <c r="ALT843"/>
      <c r="ALU843"/>
      <c r="ALV843"/>
      <c r="ALW843"/>
      <c r="ALX843"/>
      <c r="ALY843"/>
      <c r="ALZ843"/>
      <c r="AMA843"/>
      <c r="AMB843"/>
      <c r="AMC843"/>
      <c r="AMD843"/>
      <c r="AME843"/>
      <c r="AMF843"/>
      <c r="AMG843"/>
      <c r="AMH843"/>
      <c r="AMI843"/>
      <c r="AMJ843"/>
    </row>
    <row r="844" spans="1:1024" ht="20" customHeight="1" x14ac:dyDescent="0.2">
      <c r="A844"/>
      <c r="B844"/>
      <c r="C844"/>
      <c r="D844"/>
      <c r="E844" s="2"/>
      <c r="F844" s="2"/>
      <c r="G844" s="271"/>
      <c r="H844" s="240"/>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c r="IW844"/>
      <c r="IX844"/>
      <c r="IY844"/>
      <c r="IZ844"/>
      <c r="JA844"/>
      <c r="JB844"/>
      <c r="JC844"/>
      <c r="JD844"/>
      <c r="JE844"/>
      <c r="JF844"/>
      <c r="JG844"/>
      <c r="JH844"/>
      <c r="JI844"/>
      <c r="JJ844"/>
      <c r="JK844"/>
      <c r="JL844"/>
      <c r="JM844"/>
      <c r="JN844"/>
      <c r="JO844"/>
      <c r="JP844"/>
      <c r="JQ844"/>
      <c r="JR844"/>
      <c r="JS844"/>
      <c r="JT844"/>
      <c r="JU844"/>
      <c r="JV844"/>
      <c r="JW844"/>
      <c r="JX844"/>
      <c r="JY844"/>
      <c r="JZ844"/>
      <c r="KA844"/>
      <c r="KB844"/>
      <c r="KC844"/>
      <c r="KD844"/>
      <c r="KE844"/>
      <c r="KF844"/>
      <c r="KG844"/>
      <c r="KH844"/>
      <c r="KI844"/>
      <c r="KJ844"/>
      <c r="KK844"/>
      <c r="KL844"/>
      <c r="KM844"/>
      <c r="KN844"/>
      <c r="KO844"/>
      <c r="KP844"/>
      <c r="KQ844"/>
      <c r="KR844"/>
      <c r="KS844"/>
      <c r="KT844"/>
      <c r="KU844"/>
      <c r="KV844"/>
      <c r="KW844"/>
      <c r="KX844"/>
      <c r="KY844"/>
      <c r="KZ844"/>
      <c r="LA844"/>
      <c r="LB844"/>
      <c r="LC844"/>
      <c r="LD844"/>
      <c r="LE844"/>
      <c r="LF844"/>
      <c r="LG844"/>
      <c r="LH844"/>
      <c r="LI844"/>
      <c r="LJ844"/>
      <c r="LK844"/>
      <c r="LL844"/>
      <c r="LM844"/>
      <c r="LN844"/>
      <c r="LO844"/>
      <c r="LP844"/>
      <c r="LQ844"/>
      <c r="LR844"/>
      <c r="LS844"/>
      <c r="LT844"/>
      <c r="LU844"/>
      <c r="LV844"/>
      <c r="LW844"/>
      <c r="LX844"/>
      <c r="LY844"/>
      <c r="LZ844"/>
      <c r="MA844"/>
      <c r="MB844"/>
      <c r="MC844"/>
      <c r="MD844"/>
      <c r="ME844"/>
      <c r="MF844"/>
      <c r="MG844"/>
      <c r="MH844"/>
      <c r="MI844"/>
      <c r="MJ844"/>
      <c r="MK844"/>
      <c r="ML844"/>
      <c r="MM844"/>
      <c r="MN844"/>
      <c r="MO844"/>
      <c r="MP844"/>
      <c r="MQ844"/>
      <c r="MR844"/>
      <c r="MS844"/>
      <c r="MT844"/>
      <c r="MU844"/>
      <c r="MV844"/>
      <c r="MW844"/>
      <c r="MX844"/>
      <c r="MY844"/>
      <c r="MZ844"/>
      <c r="NA844"/>
      <c r="NB844"/>
      <c r="NC844"/>
      <c r="ND844"/>
      <c r="NE844"/>
      <c r="NF844"/>
      <c r="NG844"/>
      <c r="NH844"/>
      <c r="NI844"/>
      <c r="NJ844"/>
      <c r="NK844"/>
      <c r="NL844"/>
      <c r="NM844"/>
      <c r="NN844"/>
      <c r="NO844"/>
      <c r="NP844"/>
      <c r="NQ844"/>
      <c r="NR844"/>
      <c r="NS844"/>
      <c r="NT844"/>
      <c r="NU844"/>
      <c r="NV844"/>
      <c r="NW844"/>
      <c r="NX844"/>
      <c r="NY844"/>
      <c r="NZ844"/>
      <c r="OA844"/>
      <c r="OB844"/>
      <c r="OC844"/>
      <c r="OD844"/>
      <c r="OE844"/>
      <c r="OF844"/>
      <c r="OG844"/>
      <c r="OH844"/>
      <c r="OI844"/>
      <c r="OJ844"/>
      <c r="OK844"/>
      <c r="OL844"/>
      <c r="OM844"/>
      <c r="ON844"/>
      <c r="OO844"/>
      <c r="OP844"/>
      <c r="OQ844"/>
      <c r="OR844"/>
      <c r="OS844"/>
      <c r="OT844"/>
      <c r="OU844"/>
      <c r="OV844"/>
      <c r="OW844"/>
      <c r="OX844"/>
      <c r="OY844"/>
      <c r="OZ844"/>
      <c r="PA844"/>
      <c r="PB844"/>
      <c r="PC844"/>
      <c r="PD844"/>
      <c r="PE844"/>
      <c r="PF844"/>
      <c r="PG844"/>
      <c r="PH844"/>
      <c r="PI844"/>
      <c r="PJ844"/>
      <c r="PK844"/>
      <c r="PL844"/>
      <c r="PM844"/>
      <c r="PN844"/>
      <c r="PO844"/>
      <c r="PP844"/>
      <c r="PQ844"/>
      <c r="PR844"/>
      <c r="PS844"/>
      <c r="PT844"/>
      <c r="PU844"/>
      <c r="PV844"/>
      <c r="PW844"/>
      <c r="PX844"/>
      <c r="PY844"/>
      <c r="PZ844"/>
      <c r="QA844"/>
      <c r="QB844"/>
      <c r="QC844"/>
      <c r="QD844"/>
      <c r="QE844"/>
      <c r="QF844"/>
      <c r="QG844"/>
      <c r="QH844"/>
      <c r="QI844"/>
      <c r="QJ844"/>
      <c r="QK844"/>
      <c r="QL844"/>
      <c r="QM844"/>
      <c r="QN844"/>
      <c r="QO844"/>
      <c r="QP844"/>
      <c r="QQ844"/>
      <c r="QR844"/>
      <c r="QS844"/>
      <c r="QT844"/>
      <c r="QU844"/>
      <c r="QV844"/>
      <c r="QW844"/>
      <c r="QX844"/>
      <c r="QY844"/>
      <c r="QZ844"/>
      <c r="RA844"/>
      <c r="RB844"/>
      <c r="RC844"/>
      <c r="RD844"/>
      <c r="RE844"/>
      <c r="RF844"/>
      <c r="RG844"/>
      <c r="RH844"/>
      <c r="RI844"/>
      <c r="RJ844"/>
      <c r="RK844"/>
      <c r="RL844"/>
      <c r="RM844"/>
      <c r="RN844"/>
      <c r="RO844"/>
      <c r="RP844"/>
      <c r="RQ844"/>
      <c r="RR844"/>
      <c r="RS844"/>
      <c r="RT844"/>
      <c r="RU844"/>
      <c r="RV844"/>
      <c r="RW844"/>
      <c r="RX844"/>
      <c r="RY844"/>
      <c r="RZ844"/>
      <c r="SA844"/>
      <c r="SB844"/>
      <c r="SC844"/>
      <c r="SD844"/>
      <c r="SE844"/>
      <c r="SF844"/>
      <c r="SG844"/>
      <c r="SH844"/>
      <c r="SI844"/>
      <c r="SJ844"/>
      <c r="SK844"/>
      <c r="SL844"/>
      <c r="SM844"/>
      <c r="SN844"/>
      <c r="SO844"/>
      <c r="SP844"/>
      <c r="SQ844"/>
      <c r="SR844"/>
      <c r="SS844"/>
      <c r="ST844"/>
      <c r="SU844"/>
      <c r="SV844"/>
      <c r="SW844"/>
      <c r="SX844"/>
      <c r="SY844"/>
      <c r="SZ844"/>
      <c r="TA844"/>
      <c r="TB844"/>
      <c r="TC844"/>
      <c r="TD844"/>
      <c r="TE844"/>
      <c r="TF844"/>
      <c r="TG844"/>
      <c r="TH844"/>
      <c r="TI844"/>
      <c r="TJ844"/>
      <c r="TK844"/>
      <c r="TL844"/>
      <c r="TM844"/>
      <c r="TN844"/>
      <c r="TO844"/>
      <c r="TP844"/>
      <c r="TQ844"/>
      <c r="TR844"/>
      <c r="TS844"/>
      <c r="TT844"/>
      <c r="TU844"/>
      <c r="TV844"/>
      <c r="TW844"/>
      <c r="TX844"/>
      <c r="TY844"/>
      <c r="TZ844"/>
      <c r="UA844"/>
      <c r="UB844"/>
      <c r="UC844"/>
      <c r="UD844"/>
      <c r="UE844"/>
      <c r="UF844"/>
      <c r="UG844"/>
      <c r="UH844"/>
      <c r="UI844"/>
      <c r="UJ844"/>
      <c r="UK844"/>
      <c r="UL844"/>
      <c r="UM844"/>
      <c r="UN844"/>
      <c r="UO844"/>
      <c r="UP844"/>
      <c r="UQ844"/>
      <c r="UR844"/>
      <c r="US844"/>
      <c r="UT844"/>
      <c r="UU844"/>
      <c r="UV844"/>
      <c r="UW844"/>
      <c r="UX844"/>
      <c r="UY844"/>
      <c r="UZ844"/>
      <c r="VA844"/>
      <c r="VB844"/>
      <c r="VC844"/>
      <c r="VD844"/>
      <c r="VE844"/>
      <c r="VF844"/>
      <c r="VG844"/>
      <c r="VH844"/>
      <c r="VI844"/>
      <c r="VJ844"/>
      <c r="VK844"/>
      <c r="VL844"/>
      <c r="VM844"/>
      <c r="VN844"/>
      <c r="VO844"/>
      <c r="VP844"/>
      <c r="VQ844"/>
      <c r="VR844"/>
      <c r="VS844"/>
      <c r="VT844"/>
      <c r="VU844"/>
      <c r="VV844"/>
      <c r="VW844"/>
      <c r="VX844"/>
      <c r="VY844"/>
      <c r="VZ844"/>
      <c r="WA844"/>
      <c r="WB844"/>
      <c r="WC844"/>
      <c r="WD844"/>
      <c r="WE844"/>
      <c r="WF844"/>
      <c r="WG844"/>
      <c r="WH844"/>
      <c r="WI844"/>
      <c r="WJ844"/>
      <c r="WK844"/>
      <c r="WL844"/>
      <c r="WM844"/>
      <c r="WN844"/>
      <c r="WO844"/>
      <c r="WP844"/>
      <c r="WQ844"/>
      <c r="WR844"/>
      <c r="WS844"/>
      <c r="WT844"/>
      <c r="WU844"/>
      <c r="WV844"/>
      <c r="WW844"/>
      <c r="WX844"/>
      <c r="WY844"/>
      <c r="WZ844"/>
      <c r="XA844"/>
      <c r="XB844"/>
      <c r="XC844"/>
      <c r="XD844"/>
      <c r="XE844"/>
      <c r="XF844"/>
      <c r="XG844"/>
      <c r="XH844"/>
      <c r="XI844"/>
      <c r="XJ844"/>
      <c r="XK844"/>
      <c r="XL844"/>
      <c r="XM844"/>
      <c r="XN844"/>
      <c r="XO844"/>
      <c r="XP844"/>
      <c r="XQ844"/>
      <c r="XR844"/>
      <c r="XS844"/>
      <c r="XT844"/>
      <c r="XU844"/>
      <c r="XV844"/>
      <c r="XW844"/>
      <c r="XX844"/>
      <c r="XY844"/>
      <c r="XZ844"/>
      <c r="YA844"/>
      <c r="YB844"/>
      <c r="YC844"/>
      <c r="YD844"/>
      <c r="YE844"/>
      <c r="YF844"/>
      <c r="YG844"/>
      <c r="YH844"/>
      <c r="YI844"/>
      <c r="YJ844"/>
      <c r="YK844"/>
      <c r="YL844"/>
      <c r="YM844"/>
      <c r="YN844"/>
      <c r="YO844"/>
      <c r="YP844"/>
      <c r="YQ844"/>
      <c r="YR844"/>
      <c r="YS844"/>
      <c r="YT844"/>
      <c r="YU844"/>
      <c r="YV844"/>
      <c r="YW844"/>
      <c r="YX844"/>
      <c r="YY844"/>
      <c r="YZ844"/>
      <c r="ZA844"/>
      <c r="ZB844"/>
      <c r="ZC844"/>
      <c r="ZD844"/>
      <c r="ZE844"/>
      <c r="ZF844"/>
      <c r="ZG844"/>
      <c r="ZH844"/>
      <c r="ZI844"/>
      <c r="ZJ844"/>
      <c r="ZK844"/>
      <c r="ZL844"/>
      <c r="ZM844"/>
      <c r="ZN844"/>
      <c r="ZO844"/>
      <c r="ZP844"/>
      <c r="ZQ844"/>
      <c r="ZR844"/>
      <c r="ZS844"/>
      <c r="ZT844"/>
      <c r="ZU844"/>
      <c r="ZV844"/>
      <c r="ZW844"/>
      <c r="ZX844"/>
      <c r="ZY844"/>
      <c r="ZZ844"/>
      <c r="AAA844"/>
      <c r="AAB844"/>
      <c r="AAC844"/>
      <c r="AAD844"/>
      <c r="AAE844"/>
      <c r="AAF844"/>
      <c r="AAG844"/>
      <c r="AAH844"/>
      <c r="AAI844"/>
      <c r="AAJ844"/>
      <c r="AAK844"/>
      <c r="AAL844"/>
      <c r="AAM844"/>
      <c r="AAN844"/>
      <c r="AAO844"/>
      <c r="AAP844"/>
      <c r="AAQ844"/>
      <c r="AAR844"/>
      <c r="AAS844"/>
      <c r="AAT844"/>
      <c r="AAU844"/>
      <c r="AAV844"/>
      <c r="AAW844"/>
      <c r="AAX844"/>
      <c r="AAY844"/>
      <c r="AAZ844"/>
      <c r="ABA844"/>
      <c r="ABB844"/>
      <c r="ABC844"/>
      <c r="ABD844"/>
      <c r="ABE844"/>
      <c r="ABF844"/>
      <c r="ABG844"/>
      <c r="ABH844"/>
      <c r="ABI844"/>
      <c r="ABJ844"/>
      <c r="ABK844"/>
      <c r="ABL844"/>
      <c r="ABM844"/>
      <c r="ABN844"/>
      <c r="ABO844"/>
      <c r="ABP844"/>
      <c r="ABQ844"/>
      <c r="ABR844"/>
      <c r="ABS844"/>
      <c r="ABT844"/>
      <c r="ABU844"/>
      <c r="ABV844"/>
      <c r="ABW844"/>
      <c r="ABX844"/>
      <c r="ABY844"/>
      <c r="ABZ844"/>
      <c r="ACA844"/>
      <c r="ACB844"/>
      <c r="ACC844"/>
      <c r="ACD844"/>
      <c r="ACE844"/>
      <c r="ACF844"/>
      <c r="ACG844"/>
      <c r="ACH844"/>
      <c r="ACI844"/>
      <c r="ACJ844"/>
      <c r="ACK844"/>
      <c r="ACL844"/>
      <c r="ACM844"/>
      <c r="ACN844"/>
      <c r="ACO844"/>
      <c r="ACP844"/>
      <c r="ACQ844"/>
      <c r="ACR844"/>
      <c r="ACS844"/>
      <c r="ACT844"/>
      <c r="ACU844"/>
      <c r="ACV844"/>
      <c r="ACW844"/>
      <c r="ACX844"/>
      <c r="ACY844"/>
      <c r="ACZ844"/>
      <c r="ADA844"/>
      <c r="ADB844"/>
      <c r="ADC844"/>
      <c r="ADD844"/>
      <c r="ADE844"/>
      <c r="ADF844"/>
      <c r="ADG844"/>
      <c r="ADH844"/>
      <c r="ADI844"/>
      <c r="ADJ844"/>
      <c r="ADK844"/>
      <c r="ADL844"/>
      <c r="ADM844"/>
      <c r="ADN844"/>
      <c r="ADO844"/>
      <c r="ADP844"/>
      <c r="ADQ844"/>
      <c r="ADR844"/>
      <c r="ADS844"/>
      <c r="ADT844"/>
      <c r="ADU844"/>
      <c r="ADV844"/>
      <c r="ADW844"/>
      <c r="ADX844"/>
      <c r="ADY844"/>
      <c r="ADZ844"/>
      <c r="AEA844"/>
      <c r="AEB844"/>
      <c r="AEC844"/>
      <c r="AED844"/>
      <c r="AEE844"/>
      <c r="AEF844"/>
      <c r="AEG844"/>
      <c r="AEH844"/>
      <c r="AEI844"/>
      <c r="AEJ844"/>
      <c r="AEK844"/>
      <c r="AEL844"/>
      <c r="AEM844"/>
      <c r="AEN844"/>
      <c r="AEO844"/>
      <c r="AEP844"/>
      <c r="AEQ844"/>
      <c r="AER844"/>
      <c r="AES844"/>
      <c r="AET844"/>
      <c r="AEU844"/>
      <c r="AEV844"/>
      <c r="AEW844"/>
      <c r="AEX844"/>
      <c r="AEY844"/>
      <c r="AEZ844"/>
      <c r="AFA844"/>
      <c r="AFB844"/>
      <c r="AFC844"/>
      <c r="AFD844"/>
      <c r="AFE844"/>
      <c r="AFF844"/>
      <c r="AFG844"/>
      <c r="AFH844"/>
      <c r="AFI844"/>
      <c r="AFJ844"/>
      <c r="AFK844"/>
      <c r="AFL844"/>
      <c r="AFM844"/>
      <c r="AFN844"/>
      <c r="AFO844"/>
      <c r="AFP844"/>
      <c r="AFQ844"/>
      <c r="AFR844"/>
      <c r="AFS844"/>
      <c r="AFT844"/>
      <c r="AFU844"/>
      <c r="AFV844"/>
      <c r="AFW844"/>
      <c r="AFX844"/>
      <c r="AFY844"/>
      <c r="AFZ844"/>
      <c r="AGA844"/>
      <c r="AGB844"/>
      <c r="AGC844"/>
      <c r="AGD844"/>
      <c r="AGE844"/>
      <c r="AGF844"/>
      <c r="AGG844"/>
      <c r="AGH844"/>
      <c r="AGI844"/>
      <c r="AGJ844"/>
      <c r="AGK844"/>
      <c r="AGL844"/>
      <c r="AGM844"/>
      <c r="AGN844"/>
      <c r="AGO844"/>
      <c r="AGP844"/>
      <c r="AGQ844"/>
      <c r="AGR844"/>
      <c r="AGS844"/>
      <c r="AGT844"/>
      <c r="AGU844"/>
      <c r="AGV844"/>
      <c r="AGW844"/>
      <c r="AGX844"/>
      <c r="AGY844"/>
      <c r="AGZ844"/>
      <c r="AHA844"/>
      <c r="AHB844"/>
      <c r="AHC844"/>
      <c r="AHD844"/>
      <c r="AHE844"/>
      <c r="AHF844"/>
      <c r="AHG844"/>
      <c r="AHH844"/>
      <c r="AHI844"/>
      <c r="AHJ844"/>
      <c r="AHK844"/>
      <c r="AHL844"/>
      <c r="AHM844"/>
      <c r="AHN844"/>
      <c r="AHO844"/>
      <c r="AHP844"/>
      <c r="AHQ844"/>
      <c r="AHR844"/>
      <c r="AHS844"/>
      <c r="AHT844"/>
      <c r="AHU844"/>
      <c r="AHV844"/>
      <c r="AHW844"/>
      <c r="AHX844"/>
      <c r="AHY844"/>
      <c r="AHZ844"/>
      <c r="AIA844"/>
      <c r="AIB844"/>
      <c r="AIC844"/>
      <c r="AID844"/>
      <c r="AIE844"/>
      <c r="AIF844"/>
      <c r="AIG844"/>
      <c r="AIH844"/>
      <c r="AII844"/>
      <c r="AIJ844"/>
      <c r="AIK844"/>
      <c r="AIL844"/>
      <c r="AIM844"/>
      <c r="AIN844"/>
      <c r="AIO844"/>
      <c r="AIP844"/>
      <c r="AIQ844"/>
      <c r="AIR844"/>
      <c r="AIS844"/>
      <c r="AIT844"/>
      <c r="AIU844"/>
      <c r="AIV844"/>
      <c r="AIW844"/>
      <c r="AIX844"/>
      <c r="AIY844"/>
      <c r="AIZ844"/>
      <c r="AJA844"/>
      <c r="AJB844"/>
      <c r="AJC844"/>
      <c r="AJD844"/>
      <c r="AJE844"/>
      <c r="AJF844"/>
      <c r="AJG844"/>
      <c r="AJH844"/>
      <c r="AJI844"/>
      <c r="AJJ844"/>
      <c r="AJK844"/>
      <c r="AJL844"/>
      <c r="AJM844"/>
      <c r="AJN844"/>
      <c r="AJO844"/>
      <c r="AJP844"/>
      <c r="AJQ844"/>
      <c r="AJR844"/>
      <c r="AJS844"/>
      <c r="AJT844"/>
      <c r="AJU844"/>
      <c r="AJV844"/>
      <c r="AJW844"/>
      <c r="AJX844"/>
      <c r="AJY844"/>
      <c r="AJZ844"/>
      <c r="AKA844"/>
      <c r="AKB844"/>
      <c r="AKC844"/>
      <c r="AKD844"/>
      <c r="AKE844"/>
      <c r="AKF844"/>
      <c r="AKG844"/>
      <c r="AKH844"/>
      <c r="AKI844"/>
      <c r="AKJ844"/>
      <c r="AKK844"/>
      <c r="AKL844"/>
      <c r="AKM844"/>
      <c r="AKN844"/>
      <c r="AKO844"/>
      <c r="AKP844"/>
      <c r="AKQ844"/>
      <c r="AKR844"/>
      <c r="AKS844"/>
      <c r="AKT844"/>
      <c r="AKU844"/>
      <c r="AKV844"/>
      <c r="AKW844"/>
      <c r="AKX844"/>
      <c r="AKY844"/>
      <c r="AKZ844"/>
      <c r="ALA844"/>
      <c r="ALB844"/>
      <c r="ALC844"/>
      <c r="ALD844"/>
      <c r="ALE844"/>
      <c r="ALF844"/>
      <c r="ALG844"/>
      <c r="ALH844"/>
      <c r="ALI844"/>
      <c r="ALJ844"/>
      <c r="ALK844"/>
      <c r="ALL844"/>
      <c r="ALM844"/>
      <c r="ALN844"/>
      <c r="ALO844"/>
      <c r="ALP844"/>
      <c r="ALQ844"/>
      <c r="ALR844"/>
      <c r="ALS844"/>
      <c r="ALT844"/>
      <c r="ALU844"/>
      <c r="ALV844"/>
      <c r="ALW844"/>
      <c r="ALX844"/>
      <c r="ALY844"/>
      <c r="ALZ844"/>
      <c r="AMA844"/>
      <c r="AMB844"/>
      <c r="AMC844"/>
      <c r="AMD844"/>
      <c r="AME844"/>
      <c r="AMF844"/>
      <c r="AMG844"/>
      <c r="AMH844"/>
      <c r="AMI844"/>
      <c r="AMJ844"/>
    </row>
    <row r="845" spans="1:1024" ht="20" customHeight="1" x14ac:dyDescent="0.2">
      <c r="A845"/>
      <c r="B845"/>
      <c r="C845"/>
      <c r="D845"/>
      <c r="E845" s="2"/>
      <c r="F845" s="2"/>
      <c r="G845" s="271"/>
      <c r="H845" s="240"/>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c r="IW845"/>
      <c r="IX845"/>
      <c r="IY845"/>
      <c r="IZ845"/>
      <c r="JA845"/>
      <c r="JB845"/>
      <c r="JC845"/>
      <c r="JD845"/>
      <c r="JE845"/>
      <c r="JF845"/>
      <c r="JG845"/>
      <c r="JH845"/>
      <c r="JI845"/>
      <c r="JJ845"/>
      <c r="JK845"/>
      <c r="JL845"/>
      <c r="JM845"/>
      <c r="JN845"/>
      <c r="JO845"/>
      <c r="JP845"/>
      <c r="JQ845"/>
      <c r="JR845"/>
      <c r="JS845"/>
      <c r="JT845"/>
      <c r="JU845"/>
      <c r="JV845"/>
      <c r="JW845"/>
      <c r="JX845"/>
      <c r="JY845"/>
      <c r="JZ845"/>
      <c r="KA845"/>
      <c r="KB845"/>
      <c r="KC845"/>
      <c r="KD845"/>
      <c r="KE845"/>
      <c r="KF845"/>
      <c r="KG845"/>
      <c r="KH845"/>
      <c r="KI845"/>
      <c r="KJ845"/>
      <c r="KK845"/>
      <c r="KL845"/>
      <c r="KM845"/>
      <c r="KN845"/>
      <c r="KO845"/>
      <c r="KP845"/>
      <c r="KQ845"/>
      <c r="KR845"/>
      <c r="KS845"/>
      <c r="KT845"/>
      <c r="KU845"/>
      <c r="KV845"/>
      <c r="KW845"/>
      <c r="KX845"/>
      <c r="KY845"/>
      <c r="KZ845"/>
      <c r="LA845"/>
      <c r="LB845"/>
      <c r="LC845"/>
      <c r="LD845"/>
      <c r="LE845"/>
      <c r="LF845"/>
      <c r="LG845"/>
      <c r="LH845"/>
      <c r="LI845"/>
      <c r="LJ845"/>
      <c r="LK845"/>
      <c r="LL845"/>
      <c r="LM845"/>
      <c r="LN845"/>
      <c r="LO845"/>
      <c r="LP845"/>
      <c r="LQ845"/>
      <c r="LR845"/>
      <c r="LS845"/>
      <c r="LT845"/>
      <c r="LU845"/>
      <c r="LV845"/>
      <c r="LW845"/>
      <c r="LX845"/>
      <c r="LY845"/>
      <c r="LZ845"/>
      <c r="MA845"/>
      <c r="MB845"/>
      <c r="MC845"/>
      <c r="MD845"/>
      <c r="ME845"/>
      <c r="MF845"/>
      <c r="MG845"/>
      <c r="MH845"/>
      <c r="MI845"/>
      <c r="MJ845"/>
      <c r="MK845"/>
      <c r="ML845"/>
      <c r="MM845"/>
      <c r="MN845"/>
      <c r="MO845"/>
      <c r="MP845"/>
      <c r="MQ845"/>
      <c r="MR845"/>
      <c r="MS845"/>
      <c r="MT845"/>
      <c r="MU845"/>
      <c r="MV845"/>
      <c r="MW845"/>
      <c r="MX845"/>
      <c r="MY845"/>
      <c r="MZ845"/>
      <c r="NA845"/>
      <c r="NB845"/>
      <c r="NC845"/>
      <c r="ND845"/>
      <c r="NE845"/>
      <c r="NF845"/>
      <c r="NG845"/>
      <c r="NH845"/>
      <c r="NI845"/>
      <c r="NJ845"/>
      <c r="NK845"/>
      <c r="NL845"/>
      <c r="NM845"/>
      <c r="NN845"/>
      <c r="NO845"/>
      <c r="NP845"/>
      <c r="NQ845"/>
      <c r="NR845"/>
      <c r="NS845"/>
      <c r="NT845"/>
      <c r="NU845"/>
      <c r="NV845"/>
      <c r="NW845"/>
      <c r="NX845"/>
      <c r="NY845"/>
      <c r="NZ845"/>
      <c r="OA845"/>
      <c r="OB845"/>
      <c r="OC845"/>
      <c r="OD845"/>
      <c r="OE845"/>
      <c r="OF845"/>
      <c r="OG845"/>
      <c r="OH845"/>
      <c r="OI845"/>
      <c r="OJ845"/>
      <c r="OK845"/>
      <c r="OL845"/>
      <c r="OM845"/>
      <c r="ON845"/>
      <c r="OO845"/>
      <c r="OP845"/>
      <c r="OQ845"/>
      <c r="OR845"/>
      <c r="OS845"/>
      <c r="OT845"/>
      <c r="OU845"/>
      <c r="OV845"/>
      <c r="OW845"/>
      <c r="OX845"/>
      <c r="OY845"/>
      <c r="OZ845"/>
      <c r="PA845"/>
      <c r="PB845"/>
      <c r="PC845"/>
      <c r="PD845"/>
      <c r="PE845"/>
      <c r="PF845"/>
      <c r="PG845"/>
      <c r="PH845"/>
      <c r="PI845"/>
      <c r="PJ845"/>
      <c r="PK845"/>
      <c r="PL845"/>
      <c r="PM845"/>
      <c r="PN845"/>
      <c r="PO845"/>
      <c r="PP845"/>
      <c r="PQ845"/>
      <c r="PR845"/>
      <c r="PS845"/>
      <c r="PT845"/>
      <c r="PU845"/>
      <c r="PV845"/>
      <c r="PW845"/>
      <c r="PX845"/>
      <c r="PY845"/>
      <c r="PZ845"/>
      <c r="QA845"/>
      <c r="QB845"/>
      <c r="QC845"/>
      <c r="QD845"/>
      <c r="QE845"/>
      <c r="QF845"/>
      <c r="QG845"/>
      <c r="QH845"/>
      <c r="QI845"/>
      <c r="QJ845"/>
      <c r="QK845"/>
      <c r="QL845"/>
      <c r="QM845"/>
      <c r="QN845"/>
      <c r="QO845"/>
      <c r="QP845"/>
      <c r="QQ845"/>
      <c r="QR845"/>
      <c r="QS845"/>
      <c r="QT845"/>
      <c r="QU845"/>
      <c r="QV845"/>
      <c r="QW845"/>
      <c r="QX845"/>
      <c r="QY845"/>
      <c r="QZ845"/>
      <c r="RA845"/>
      <c r="RB845"/>
      <c r="RC845"/>
      <c r="RD845"/>
      <c r="RE845"/>
      <c r="RF845"/>
      <c r="RG845"/>
      <c r="RH845"/>
      <c r="RI845"/>
      <c r="RJ845"/>
      <c r="RK845"/>
      <c r="RL845"/>
      <c r="RM845"/>
      <c r="RN845"/>
      <c r="RO845"/>
      <c r="RP845"/>
      <c r="RQ845"/>
      <c r="RR845"/>
      <c r="RS845"/>
      <c r="RT845"/>
      <c r="RU845"/>
      <c r="RV845"/>
      <c r="RW845"/>
      <c r="RX845"/>
      <c r="RY845"/>
      <c r="RZ845"/>
      <c r="SA845"/>
      <c r="SB845"/>
      <c r="SC845"/>
      <c r="SD845"/>
      <c r="SE845"/>
      <c r="SF845"/>
      <c r="SG845"/>
      <c r="SH845"/>
      <c r="SI845"/>
      <c r="SJ845"/>
      <c r="SK845"/>
      <c r="SL845"/>
      <c r="SM845"/>
      <c r="SN845"/>
      <c r="SO845"/>
      <c r="SP845"/>
      <c r="SQ845"/>
      <c r="SR845"/>
      <c r="SS845"/>
      <c r="ST845"/>
      <c r="SU845"/>
      <c r="SV845"/>
      <c r="SW845"/>
      <c r="SX845"/>
      <c r="SY845"/>
      <c r="SZ845"/>
      <c r="TA845"/>
      <c r="TB845"/>
      <c r="TC845"/>
      <c r="TD845"/>
      <c r="TE845"/>
      <c r="TF845"/>
      <c r="TG845"/>
      <c r="TH845"/>
      <c r="TI845"/>
      <c r="TJ845"/>
      <c r="TK845"/>
      <c r="TL845"/>
      <c r="TM845"/>
      <c r="TN845"/>
      <c r="TO845"/>
      <c r="TP845"/>
      <c r="TQ845"/>
      <c r="TR845"/>
      <c r="TS845"/>
      <c r="TT845"/>
      <c r="TU845"/>
      <c r="TV845"/>
      <c r="TW845"/>
      <c r="TX845"/>
      <c r="TY845"/>
      <c r="TZ845"/>
      <c r="UA845"/>
      <c r="UB845"/>
      <c r="UC845"/>
      <c r="UD845"/>
      <c r="UE845"/>
      <c r="UF845"/>
      <c r="UG845"/>
      <c r="UH845"/>
      <c r="UI845"/>
      <c r="UJ845"/>
      <c r="UK845"/>
      <c r="UL845"/>
      <c r="UM845"/>
      <c r="UN845"/>
      <c r="UO845"/>
      <c r="UP845"/>
      <c r="UQ845"/>
      <c r="UR845"/>
      <c r="US845"/>
      <c r="UT845"/>
      <c r="UU845"/>
      <c r="UV845"/>
      <c r="UW845"/>
      <c r="UX845"/>
      <c r="UY845"/>
      <c r="UZ845"/>
      <c r="VA845"/>
      <c r="VB845"/>
      <c r="VC845"/>
      <c r="VD845"/>
      <c r="VE845"/>
      <c r="VF845"/>
      <c r="VG845"/>
      <c r="VH845"/>
      <c r="VI845"/>
      <c r="VJ845"/>
      <c r="VK845"/>
      <c r="VL845"/>
      <c r="VM845"/>
      <c r="VN845"/>
      <c r="VO845"/>
      <c r="VP845"/>
      <c r="VQ845"/>
      <c r="VR845"/>
      <c r="VS845"/>
      <c r="VT845"/>
      <c r="VU845"/>
      <c r="VV845"/>
      <c r="VW845"/>
      <c r="VX845"/>
      <c r="VY845"/>
      <c r="VZ845"/>
      <c r="WA845"/>
      <c r="WB845"/>
      <c r="WC845"/>
      <c r="WD845"/>
      <c r="WE845"/>
      <c r="WF845"/>
      <c r="WG845"/>
      <c r="WH845"/>
      <c r="WI845"/>
      <c r="WJ845"/>
      <c r="WK845"/>
      <c r="WL845"/>
      <c r="WM845"/>
      <c r="WN845"/>
      <c r="WO845"/>
      <c r="WP845"/>
      <c r="WQ845"/>
      <c r="WR845"/>
      <c r="WS845"/>
      <c r="WT845"/>
      <c r="WU845"/>
      <c r="WV845"/>
      <c r="WW845"/>
      <c r="WX845"/>
      <c r="WY845"/>
      <c r="WZ845"/>
      <c r="XA845"/>
      <c r="XB845"/>
      <c r="XC845"/>
      <c r="XD845"/>
      <c r="XE845"/>
      <c r="XF845"/>
      <c r="XG845"/>
      <c r="XH845"/>
      <c r="XI845"/>
      <c r="XJ845"/>
      <c r="XK845"/>
      <c r="XL845"/>
      <c r="XM845"/>
      <c r="XN845"/>
      <c r="XO845"/>
      <c r="XP845"/>
      <c r="XQ845"/>
      <c r="XR845"/>
      <c r="XS845"/>
      <c r="XT845"/>
      <c r="XU845"/>
      <c r="XV845"/>
      <c r="XW845"/>
      <c r="XX845"/>
      <c r="XY845"/>
      <c r="XZ845"/>
      <c r="YA845"/>
      <c r="YB845"/>
      <c r="YC845"/>
      <c r="YD845"/>
      <c r="YE845"/>
      <c r="YF845"/>
      <c r="YG845"/>
      <c r="YH845"/>
      <c r="YI845"/>
      <c r="YJ845"/>
      <c r="YK845"/>
      <c r="YL845"/>
      <c r="YM845"/>
      <c r="YN845"/>
      <c r="YO845"/>
      <c r="YP845"/>
      <c r="YQ845"/>
      <c r="YR845"/>
      <c r="YS845"/>
      <c r="YT845"/>
      <c r="YU845"/>
      <c r="YV845"/>
      <c r="YW845"/>
      <c r="YX845"/>
      <c r="YY845"/>
      <c r="YZ845"/>
      <c r="ZA845"/>
      <c r="ZB845"/>
      <c r="ZC845"/>
      <c r="ZD845"/>
      <c r="ZE845"/>
      <c r="ZF845"/>
      <c r="ZG845"/>
      <c r="ZH845"/>
      <c r="ZI845"/>
      <c r="ZJ845"/>
      <c r="ZK845"/>
      <c r="ZL845"/>
      <c r="ZM845"/>
      <c r="ZN845"/>
      <c r="ZO845"/>
      <c r="ZP845"/>
      <c r="ZQ845"/>
      <c r="ZR845"/>
      <c r="ZS845"/>
      <c r="ZT845"/>
      <c r="ZU845"/>
      <c r="ZV845"/>
      <c r="ZW845"/>
      <c r="ZX845"/>
      <c r="ZY845"/>
      <c r="ZZ845"/>
      <c r="AAA845"/>
      <c r="AAB845"/>
      <c r="AAC845"/>
      <c r="AAD845"/>
      <c r="AAE845"/>
      <c r="AAF845"/>
      <c r="AAG845"/>
      <c r="AAH845"/>
      <c r="AAI845"/>
      <c r="AAJ845"/>
      <c r="AAK845"/>
      <c r="AAL845"/>
      <c r="AAM845"/>
      <c r="AAN845"/>
      <c r="AAO845"/>
      <c r="AAP845"/>
      <c r="AAQ845"/>
      <c r="AAR845"/>
      <c r="AAS845"/>
      <c r="AAT845"/>
      <c r="AAU845"/>
      <c r="AAV845"/>
      <c r="AAW845"/>
      <c r="AAX845"/>
      <c r="AAY845"/>
      <c r="AAZ845"/>
      <c r="ABA845"/>
      <c r="ABB845"/>
      <c r="ABC845"/>
      <c r="ABD845"/>
      <c r="ABE845"/>
      <c r="ABF845"/>
      <c r="ABG845"/>
      <c r="ABH845"/>
      <c r="ABI845"/>
      <c r="ABJ845"/>
      <c r="ABK845"/>
      <c r="ABL845"/>
      <c r="ABM845"/>
      <c r="ABN845"/>
      <c r="ABO845"/>
      <c r="ABP845"/>
      <c r="ABQ845"/>
      <c r="ABR845"/>
      <c r="ABS845"/>
      <c r="ABT845"/>
      <c r="ABU845"/>
      <c r="ABV845"/>
      <c r="ABW845"/>
      <c r="ABX845"/>
      <c r="ABY845"/>
      <c r="ABZ845"/>
      <c r="ACA845"/>
      <c r="ACB845"/>
      <c r="ACC845"/>
      <c r="ACD845"/>
      <c r="ACE845"/>
      <c r="ACF845"/>
      <c r="ACG845"/>
      <c r="ACH845"/>
      <c r="ACI845"/>
      <c r="ACJ845"/>
      <c r="ACK845"/>
      <c r="ACL845"/>
      <c r="ACM845"/>
      <c r="ACN845"/>
      <c r="ACO845"/>
      <c r="ACP845"/>
      <c r="ACQ845"/>
      <c r="ACR845"/>
      <c r="ACS845"/>
      <c r="ACT845"/>
      <c r="ACU845"/>
      <c r="ACV845"/>
      <c r="ACW845"/>
      <c r="ACX845"/>
      <c r="ACY845"/>
      <c r="ACZ845"/>
      <c r="ADA845"/>
      <c r="ADB845"/>
      <c r="ADC845"/>
      <c r="ADD845"/>
      <c r="ADE845"/>
      <c r="ADF845"/>
      <c r="ADG845"/>
      <c r="ADH845"/>
      <c r="ADI845"/>
      <c r="ADJ845"/>
      <c r="ADK845"/>
      <c r="ADL845"/>
      <c r="ADM845"/>
      <c r="ADN845"/>
      <c r="ADO845"/>
      <c r="ADP845"/>
      <c r="ADQ845"/>
      <c r="ADR845"/>
      <c r="ADS845"/>
      <c r="ADT845"/>
      <c r="ADU845"/>
      <c r="ADV845"/>
      <c r="ADW845"/>
      <c r="ADX845"/>
      <c r="ADY845"/>
      <c r="ADZ845"/>
      <c r="AEA845"/>
      <c r="AEB845"/>
      <c r="AEC845"/>
      <c r="AED845"/>
      <c r="AEE845"/>
      <c r="AEF845"/>
      <c r="AEG845"/>
      <c r="AEH845"/>
      <c r="AEI845"/>
      <c r="AEJ845"/>
      <c r="AEK845"/>
      <c r="AEL845"/>
      <c r="AEM845"/>
      <c r="AEN845"/>
      <c r="AEO845"/>
      <c r="AEP845"/>
      <c r="AEQ845"/>
      <c r="AER845"/>
      <c r="AES845"/>
      <c r="AET845"/>
      <c r="AEU845"/>
      <c r="AEV845"/>
      <c r="AEW845"/>
      <c r="AEX845"/>
      <c r="AEY845"/>
      <c r="AEZ845"/>
      <c r="AFA845"/>
      <c r="AFB845"/>
      <c r="AFC845"/>
      <c r="AFD845"/>
      <c r="AFE845"/>
      <c r="AFF845"/>
      <c r="AFG845"/>
      <c r="AFH845"/>
      <c r="AFI845"/>
      <c r="AFJ845"/>
      <c r="AFK845"/>
      <c r="AFL845"/>
      <c r="AFM845"/>
      <c r="AFN845"/>
      <c r="AFO845"/>
      <c r="AFP845"/>
      <c r="AFQ845"/>
      <c r="AFR845"/>
      <c r="AFS845"/>
      <c r="AFT845"/>
      <c r="AFU845"/>
      <c r="AFV845"/>
      <c r="AFW845"/>
      <c r="AFX845"/>
      <c r="AFY845"/>
      <c r="AFZ845"/>
      <c r="AGA845"/>
      <c r="AGB845"/>
      <c r="AGC845"/>
      <c r="AGD845"/>
      <c r="AGE845"/>
      <c r="AGF845"/>
      <c r="AGG845"/>
      <c r="AGH845"/>
      <c r="AGI845"/>
      <c r="AGJ845"/>
      <c r="AGK845"/>
      <c r="AGL845"/>
      <c r="AGM845"/>
      <c r="AGN845"/>
      <c r="AGO845"/>
      <c r="AGP845"/>
      <c r="AGQ845"/>
      <c r="AGR845"/>
      <c r="AGS845"/>
      <c r="AGT845"/>
      <c r="AGU845"/>
      <c r="AGV845"/>
      <c r="AGW845"/>
      <c r="AGX845"/>
      <c r="AGY845"/>
      <c r="AGZ845"/>
      <c r="AHA845"/>
      <c r="AHB845"/>
      <c r="AHC845"/>
      <c r="AHD845"/>
      <c r="AHE845"/>
      <c r="AHF845"/>
      <c r="AHG845"/>
      <c r="AHH845"/>
      <c r="AHI845"/>
      <c r="AHJ845"/>
      <c r="AHK845"/>
      <c r="AHL845"/>
      <c r="AHM845"/>
      <c r="AHN845"/>
      <c r="AHO845"/>
      <c r="AHP845"/>
      <c r="AHQ845"/>
      <c r="AHR845"/>
      <c r="AHS845"/>
      <c r="AHT845"/>
      <c r="AHU845"/>
      <c r="AHV845"/>
      <c r="AHW845"/>
      <c r="AHX845"/>
      <c r="AHY845"/>
      <c r="AHZ845"/>
      <c r="AIA845"/>
      <c r="AIB845"/>
      <c r="AIC845"/>
      <c r="AID845"/>
      <c r="AIE845"/>
      <c r="AIF845"/>
      <c r="AIG845"/>
      <c r="AIH845"/>
      <c r="AII845"/>
      <c r="AIJ845"/>
      <c r="AIK845"/>
      <c r="AIL845"/>
      <c r="AIM845"/>
      <c r="AIN845"/>
      <c r="AIO845"/>
      <c r="AIP845"/>
      <c r="AIQ845"/>
      <c r="AIR845"/>
      <c r="AIS845"/>
      <c r="AIT845"/>
      <c r="AIU845"/>
      <c r="AIV845"/>
      <c r="AIW845"/>
      <c r="AIX845"/>
      <c r="AIY845"/>
      <c r="AIZ845"/>
      <c r="AJA845"/>
      <c r="AJB845"/>
      <c r="AJC845"/>
      <c r="AJD845"/>
      <c r="AJE845"/>
      <c r="AJF845"/>
      <c r="AJG845"/>
      <c r="AJH845"/>
      <c r="AJI845"/>
      <c r="AJJ845"/>
      <c r="AJK845"/>
      <c r="AJL845"/>
      <c r="AJM845"/>
      <c r="AJN845"/>
      <c r="AJO845"/>
      <c r="AJP845"/>
      <c r="AJQ845"/>
      <c r="AJR845"/>
      <c r="AJS845"/>
      <c r="AJT845"/>
      <c r="AJU845"/>
      <c r="AJV845"/>
      <c r="AJW845"/>
      <c r="AJX845"/>
      <c r="AJY845"/>
      <c r="AJZ845"/>
      <c r="AKA845"/>
      <c r="AKB845"/>
      <c r="AKC845"/>
      <c r="AKD845"/>
      <c r="AKE845"/>
      <c r="AKF845"/>
      <c r="AKG845"/>
      <c r="AKH845"/>
      <c r="AKI845"/>
      <c r="AKJ845"/>
      <c r="AKK845"/>
      <c r="AKL845"/>
      <c r="AKM845"/>
      <c r="AKN845"/>
      <c r="AKO845"/>
      <c r="AKP845"/>
      <c r="AKQ845"/>
      <c r="AKR845"/>
      <c r="AKS845"/>
      <c r="AKT845"/>
      <c r="AKU845"/>
      <c r="AKV845"/>
      <c r="AKW845"/>
      <c r="AKX845"/>
      <c r="AKY845"/>
      <c r="AKZ845"/>
      <c r="ALA845"/>
      <c r="ALB845"/>
      <c r="ALC845"/>
      <c r="ALD845"/>
      <c r="ALE845"/>
      <c r="ALF845"/>
      <c r="ALG845"/>
      <c r="ALH845"/>
      <c r="ALI845"/>
      <c r="ALJ845"/>
      <c r="ALK845"/>
      <c r="ALL845"/>
      <c r="ALM845"/>
      <c r="ALN845"/>
      <c r="ALO845"/>
      <c r="ALP845"/>
      <c r="ALQ845"/>
      <c r="ALR845"/>
      <c r="ALS845"/>
      <c r="ALT845"/>
      <c r="ALU845"/>
      <c r="ALV845"/>
      <c r="ALW845"/>
      <c r="ALX845"/>
      <c r="ALY845"/>
      <c r="ALZ845"/>
      <c r="AMA845"/>
      <c r="AMB845"/>
      <c r="AMC845"/>
      <c r="AMD845"/>
      <c r="AME845"/>
      <c r="AMF845"/>
      <c r="AMG845"/>
      <c r="AMH845"/>
      <c r="AMI845"/>
      <c r="AMJ845"/>
    </row>
    <row r="846" spans="1:1024" ht="20" customHeight="1" x14ac:dyDescent="0.2">
      <c r="A846"/>
      <c r="B846"/>
      <c r="C846"/>
      <c r="D846"/>
      <c r="E846" s="2"/>
      <c r="F846" s="2"/>
      <c r="G846" s="271"/>
      <c r="H846" s="240"/>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c r="IW846"/>
      <c r="IX846"/>
      <c r="IY846"/>
      <c r="IZ846"/>
      <c r="JA846"/>
      <c r="JB846"/>
      <c r="JC846"/>
      <c r="JD846"/>
      <c r="JE846"/>
      <c r="JF846"/>
      <c r="JG846"/>
      <c r="JH846"/>
      <c r="JI846"/>
      <c r="JJ846"/>
      <c r="JK846"/>
      <c r="JL846"/>
      <c r="JM846"/>
      <c r="JN846"/>
      <c r="JO846"/>
      <c r="JP846"/>
      <c r="JQ846"/>
      <c r="JR846"/>
      <c r="JS846"/>
      <c r="JT846"/>
      <c r="JU846"/>
      <c r="JV846"/>
      <c r="JW846"/>
      <c r="JX846"/>
      <c r="JY846"/>
      <c r="JZ846"/>
      <c r="KA846"/>
      <c r="KB846"/>
      <c r="KC846"/>
      <c r="KD846"/>
      <c r="KE846"/>
      <c r="KF846"/>
      <c r="KG846"/>
      <c r="KH846"/>
      <c r="KI846"/>
      <c r="KJ846"/>
      <c r="KK846"/>
      <c r="KL846"/>
      <c r="KM846"/>
      <c r="KN846"/>
      <c r="KO846"/>
      <c r="KP846"/>
      <c r="KQ846"/>
      <c r="KR846"/>
      <c r="KS846"/>
      <c r="KT846"/>
      <c r="KU846"/>
      <c r="KV846"/>
      <c r="KW846"/>
      <c r="KX846"/>
      <c r="KY846"/>
      <c r="KZ846"/>
      <c r="LA846"/>
      <c r="LB846"/>
      <c r="LC846"/>
      <c r="LD846"/>
      <c r="LE846"/>
      <c r="LF846"/>
      <c r="LG846"/>
      <c r="LH846"/>
      <c r="LI846"/>
      <c r="LJ846"/>
      <c r="LK846"/>
      <c r="LL846"/>
      <c r="LM846"/>
      <c r="LN846"/>
      <c r="LO846"/>
      <c r="LP846"/>
      <c r="LQ846"/>
      <c r="LR846"/>
      <c r="LS846"/>
      <c r="LT846"/>
      <c r="LU846"/>
      <c r="LV846"/>
      <c r="LW846"/>
      <c r="LX846"/>
      <c r="LY846"/>
      <c r="LZ846"/>
      <c r="MA846"/>
      <c r="MB846"/>
      <c r="MC846"/>
      <c r="MD846"/>
      <c r="ME846"/>
      <c r="MF846"/>
      <c r="MG846"/>
      <c r="MH846"/>
      <c r="MI846"/>
      <c r="MJ846"/>
      <c r="MK846"/>
      <c r="ML846"/>
      <c r="MM846"/>
      <c r="MN846"/>
      <c r="MO846"/>
      <c r="MP846"/>
      <c r="MQ846"/>
      <c r="MR846"/>
      <c r="MS846"/>
      <c r="MT846"/>
      <c r="MU846"/>
      <c r="MV846"/>
      <c r="MW846"/>
      <c r="MX846"/>
      <c r="MY846"/>
      <c r="MZ846"/>
      <c r="NA846"/>
      <c r="NB846"/>
      <c r="NC846"/>
      <c r="ND846"/>
      <c r="NE846"/>
      <c r="NF846"/>
      <c r="NG846"/>
      <c r="NH846"/>
      <c r="NI846"/>
      <c r="NJ846"/>
      <c r="NK846"/>
      <c r="NL846"/>
      <c r="NM846"/>
      <c r="NN846"/>
      <c r="NO846"/>
      <c r="NP846"/>
      <c r="NQ846"/>
      <c r="NR846"/>
      <c r="NS846"/>
      <c r="NT846"/>
      <c r="NU846"/>
      <c r="NV846"/>
      <c r="NW846"/>
      <c r="NX846"/>
      <c r="NY846"/>
      <c r="NZ846"/>
      <c r="OA846"/>
      <c r="OB846"/>
      <c r="OC846"/>
      <c r="OD846"/>
      <c r="OE846"/>
      <c r="OF846"/>
      <c r="OG846"/>
      <c r="OH846"/>
      <c r="OI846"/>
      <c r="OJ846"/>
      <c r="OK846"/>
      <c r="OL846"/>
      <c r="OM846"/>
      <c r="ON846"/>
      <c r="OO846"/>
      <c r="OP846"/>
      <c r="OQ846"/>
      <c r="OR846"/>
      <c r="OS846"/>
      <c r="OT846"/>
      <c r="OU846"/>
      <c r="OV846"/>
      <c r="OW846"/>
      <c r="OX846"/>
      <c r="OY846"/>
      <c r="OZ846"/>
      <c r="PA846"/>
      <c r="PB846"/>
      <c r="PC846"/>
      <c r="PD846"/>
      <c r="PE846"/>
      <c r="PF846"/>
      <c r="PG846"/>
      <c r="PH846"/>
      <c r="PI846"/>
      <c r="PJ846"/>
      <c r="PK846"/>
      <c r="PL846"/>
      <c r="PM846"/>
      <c r="PN846"/>
      <c r="PO846"/>
      <c r="PP846"/>
      <c r="PQ846"/>
      <c r="PR846"/>
      <c r="PS846"/>
      <c r="PT846"/>
      <c r="PU846"/>
      <c r="PV846"/>
      <c r="PW846"/>
      <c r="PX846"/>
      <c r="PY846"/>
      <c r="PZ846"/>
      <c r="QA846"/>
      <c r="QB846"/>
      <c r="QC846"/>
      <c r="QD846"/>
      <c r="QE846"/>
      <c r="QF846"/>
      <c r="QG846"/>
      <c r="QH846"/>
      <c r="QI846"/>
      <c r="QJ846"/>
      <c r="QK846"/>
      <c r="QL846"/>
      <c r="QM846"/>
      <c r="QN846"/>
      <c r="QO846"/>
      <c r="QP846"/>
      <c r="QQ846"/>
      <c r="QR846"/>
      <c r="QS846"/>
      <c r="QT846"/>
      <c r="QU846"/>
      <c r="QV846"/>
      <c r="QW846"/>
      <c r="QX846"/>
      <c r="QY846"/>
      <c r="QZ846"/>
      <c r="RA846"/>
      <c r="RB846"/>
      <c r="RC846"/>
      <c r="RD846"/>
      <c r="RE846"/>
      <c r="RF846"/>
      <c r="RG846"/>
      <c r="RH846"/>
      <c r="RI846"/>
      <c r="RJ846"/>
      <c r="RK846"/>
      <c r="RL846"/>
      <c r="RM846"/>
      <c r="RN846"/>
      <c r="RO846"/>
      <c r="RP846"/>
      <c r="RQ846"/>
      <c r="RR846"/>
      <c r="RS846"/>
      <c r="RT846"/>
      <c r="RU846"/>
      <c r="RV846"/>
      <c r="RW846"/>
      <c r="RX846"/>
      <c r="RY846"/>
      <c r="RZ846"/>
      <c r="SA846"/>
      <c r="SB846"/>
      <c r="SC846"/>
      <c r="SD846"/>
      <c r="SE846"/>
      <c r="SF846"/>
      <c r="SG846"/>
      <c r="SH846"/>
      <c r="SI846"/>
      <c r="SJ846"/>
      <c r="SK846"/>
      <c r="SL846"/>
      <c r="SM846"/>
      <c r="SN846"/>
      <c r="SO846"/>
      <c r="SP846"/>
      <c r="SQ846"/>
      <c r="SR846"/>
      <c r="SS846"/>
      <c r="ST846"/>
      <c r="SU846"/>
      <c r="SV846"/>
      <c r="SW846"/>
      <c r="SX846"/>
      <c r="SY846"/>
      <c r="SZ846"/>
      <c r="TA846"/>
      <c r="TB846"/>
      <c r="TC846"/>
      <c r="TD846"/>
      <c r="TE846"/>
      <c r="TF846"/>
      <c r="TG846"/>
      <c r="TH846"/>
      <c r="TI846"/>
      <c r="TJ846"/>
      <c r="TK846"/>
      <c r="TL846"/>
      <c r="TM846"/>
      <c r="TN846"/>
      <c r="TO846"/>
      <c r="TP846"/>
      <c r="TQ846"/>
      <c r="TR846"/>
      <c r="TS846"/>
      <c r="TT846"/>
      <c r="TU846"/>
      <c r="TV846"/>
      <c r="TW846"/>
      <c r="TX846"/>
      <c r="TY846"/>
      <c r="TZ846"/>
      <c r="UA846"/>
      <c r="UB846"/>
      <c r="UC846"/>
      <c r="UD846"/>
      <c r="UE846"/>
      <c r="UF846"/>
      <c r="UG846"/>
      <c r="UH846"/>
      <c r="UI846"/>
      <c r="UJ846"/>
      <c r="UK846"/>
      <c r="UL846"/>
      <c r="UM846"/>
      <c r="UN846"/>
      <c r="UO846"/>
      <c r="UP846"/>
      <c r="UQ846"/>
      <c r="UR846"/>
      <c r="US846"/>
      <c r="UT846"/>
      <c r="UU846"/>
      <c r="UV846"/>
      <c r="UW846"/>
      <c r="UX846"/>
      <c r="UY846"/>
      <c r="UZ846"/>
      <c r="VA846"/>
      <c r="VB846"/>
      <c r="VC846"/>
      <c r="VD846"/>
      <c r="VE846"/>
      <c r="VF846"/>
      <c r="VG846"/>
      <c r="VH846"/>
      <c r="VI846"/>
      <c r="VJ846"/>
      <c r="VK846"/>
      <c r="VL846"/>
      <c r="VM846"/>
      <c r="VN846"/>
      <c r="VO846"/>
      <c r="VP846"/>
      <c r="VQ846"/>
      <c r="VR846"/>
      <c r="VS846"/>
      <c r="VT846"/>
      <c r="VU846"/>
      <c r="VV846"/>
      <c r="VW846"/>
      <c r="VX846"/>
      <c r="VY846"/>
      <c r="VZ846"/>
      <c r="WA846"/>
      <c r="WB846"/>
      <c r="WC846"/>
      <c r="WD846"/>
      <c r="WE846"/>
      <c r="WF846"/>
      <c r="WG846"/>
      <c r="WH846"/>
      <c r="WI846"/>
      <c r="WJ846"/>
      <c r="WK846"/>
      <c r="WL846"/>
      <c r="WM846"/>
      <c r="WN846"/>
      <c r="WO846"/>
      <c r="WP846"/>
      <c r="WQ846"/>
      <c r="WR846"/>
      <c r="WS846"/>
      <c r="WT846"/>
      <c r="WU846"/>
      <c r="WV846"/>
      <c r="WW846"/>
      <c r="WX846"/>
      <c r="WY846"/>
      <c r="WZ846"/>
      <c r="XA846"/>
      <c r="XB846"/>
      <c r="XC846"/>
      <c r="XD846"/>
      <c r="XE846"/>
      <c r="XF846"/>
      <c r="XG846"/>
      <c r="XH846"/>
      <c r="XI846"/>
      <c r="XJ846"/>
      <c r="XK846"/>
      <c r="XL846"/>
      <c r="XM846"/>
      <c r="XN846"/>
      <c r="XO846"/>
      <c r="XP846"/>
      <c r="XQ846"/>
      <c r="XR846"/>
      <c r="XS846"/>
      <c r="XT846"/>
      <c r="XU846"/>
      <c r="XV846"/>
      <c r="XW846"/>
      <c r="XX846"/>
      <c r="XY846"/>
      <c r="XZ846"/>
      <c r="YA846"/>
      <c r="YB846"/>
      <c r="YC846"/>
      <c r="YD846"/>
      <c r="YE846"/>
      <c r="YF846"/>
      <c r="YG846"/>
      <c r="YH846"/>
      <c r="YI846"/>
      <c r="YJ846"/>
      <c r="YK846"/>
      <c r="YL846"/>
      <c r="YM846"/>
      <c r="YN846"/>
      <c r="YO846"/>
      <c r="YP846"/>
      <c r="YQ846"/>
      <c r="YR846"/>
      <c r="YS846"/>
      <c r="YT846"/>
      <c r="YU846"/>
      <c r="YV846"/>
      <c r="YW846"/>
      <c r="YX846"/>
      <c r="YY846"/>
      <c r="YZ846"/>
      <c r="ZA846"/>
      <c r="ZB846"/>
      <c r="ZC846"/>
      <c r="ZD846"/>
      <c r="ZE846"/>
      <c r="ZF846"/>
      <c r="ZG846"/>
      <c r="ZH846"/>
      <c r="ZI846"/>
      <c r="ZJ846"/>
      <c r="ZK846"/>
      <c r="ZL846"/>
      <c r="ZM846"/>
      <c r="ZN846"/>
      <c r="ZO846"/>
      <c r="ZP846"/>
      <c r="ZQ846"/>
      <c r="ZR846"/>
      <c r="ZS846"/>
      <c r="ZT846"/>
      <c r="ZU846"/>
      <c r="ZV846"/>
      <c r="ZW846"/>
      <c r="ZX846"/>
      <c r="ZY846"/>
      <c r="ZZ846"/>
      <c r="AAA846"/>
      <c r="AAB846"/>
      <c r="AAC846"/>
      <c r="AAD846"/>
      <c r="AAE846"/>
      <c r="AAF846"/>
      <c r="AAG846"/>
      <c r="AAH846"/>
      <c r="AAI846"/>
      <c r="AAJ846"/>
      <c r="AAK846"/>
      <c r="AAL846"/>
      <c r="AAM846"/>
      <c r="AAN846"/>
      <c r="AAO846"/>
      <c r="AAP846"/>
      <c r="AAQ846"/>
      <c r="AAR846"/>
      <c r="AAS846"/>
      <c r="AAT846"/>
      <c r="AAU846"/>
      <c r="AAV846"/>
      <c r="AAW846"/>
      <c r="AAX846"/>
      <c r="AAY846"/>
      <c r="AAZ846"/>
      <c r="ABA846"/>
      <c r="ABB846"/>
      <c r="ABC846"/>
      <c r="ABD846"/>
      <c r="ABE846"/>
      <c r="ABF846"/>
      <c r="ABG846"/>
      <c r="ABH846"/>
      <c r="ABI846"/>
      <c r="ABJ846"/>
      <c r="ABK846"/>
      <c r="ABL846"/>
      <c r="ABM846"/>
      <c r="ABN846"/>
      <c r="ABO846"/>
      <c r="ABP846"/>
      <c r="ABQ846"/>
      <c r="ABR846"/>
      <c r="ABS846"/>
      <c r="ABT846"/>
      <c r="ABU846"/>
      <c r="ABV846"/>
      <c r="ABW846"/>
      <c r="ABX846"/>
      <c r="ABY846"/>
      <c r="ABZ846"/>
      <c r="ACA846"/>
      <c r="ACB846"/>
      <c r="ACC846"/>
      <c r="ACD846"/>
      <c r="ACE846"/>
      <c r="ACF846"/>
      <c r="ACG846"/>
      <c r="ACH846"/>
      <c r="ACI846"/>
      <c r="ACJ846"/>
      <c r="ACK846"/>
      <c r="ACL846"/>
      <c r="ACM846"/>
      <c r="ACN846"/>
      <c r="ACO846"/>
      <c r="ACP846"/>
      <c r="ACQ846"/>
      <c r="ACR846"/>
      <c r="ACS846"/>
      <c r="ACT846"/>
      <c r="ACU846"/>
      <c r="ACV846"/>
      <c r="ACW846"/>
      <c r="ACX846"/>
      <c r="ACY846"/>
      <c r="ACZ846"/>
      <c r="ADA846"/>
      <c r="ADB846"/>
      <c r="ADC846"/>
      <c r="ADD846"/>
      <c r="ADE846"/>
      <c r="ADF846"/>
      <c r="ADG846"/>
      <c r="ADH846"/>
      <c r="ADI846"/>
      <c r="ADJ846"/>
      <c r="ADK846"/>
      <c r="ADL846"/>
      <c r="ADM846"/>
      <c r="ADN846"/>
      <c r="ADO846"/>
      <c r="ADP846"/>
      <c r="ADQ846"/>
      <c r="ADR846"/>
      <c r="ADS846"/>
      <c r="ADT846"/>
      <c r="ADU846"/>
      <c r="ADV846"/>
      <c r="ADW846"/>
      <c r="ADX846"/>
      <c r="ADY846"/>
      <c r="ADZ846"/>
      <c r="AEA846"/>
      <c r="AEB846"/>
      <c r="AEC846"/>
      <c r="AED846"/>
      <c r="AEE846"/>
      <c r="AEF846"/>
      <c r="AEG846"/>
      <c r="AEH846"/>
      <c r="AEI846"/>
      <c r="AEJ846"/>
      <c r="AEK846"/>
      <c r="AEL846"/>
      <c r="AEM846"/>
      <c r="AEN846"/>
      <c r="AEO846"/>
      <c r="AEP846"/>
      <c r="AEQ846"/>
      <c r="AER846"/>
      <c r="AES846"/>
      <c r="AET846"/>
      <c r="AEU846"/>
      <c r="AEV846"/>
      <c r="AEW846"/>
      <c r="AEX846"/>
      <c r="AEY846"/>
      <c r="AEZ846"/>
      <c r="AFA846"/>
      <c r="AFB846"/>
      <c r="AFC846"/>
      <c r="AFD846"/>
      <c r="AFE846"/>
      <c r="AFF846"/>
      <c r="AFG846"/>
      <c r="AFH846"/>
      <c r="AFI846"/>
      <c r="AFJ846"/>
      <c r="AFK846"/>
      <c r="AFL846"/>
      <c r="AFM846"/>
      <c r="AFN846"/>
      <c r="AFO846"/>
      <c r="AFP846"/>
      <c r="AFQ846"/>
      <c r="AFR846"/>
      <c r="AFS846"/>
      <c r="AFT846"/>
      <c r="AFU846"/>
      <c r="AFV846"/>
      <c r="AFW846"/>
      <c r="AFX846"/>
      <c r="AFY846"/>
      <c r="AFZ846"/>
      <c r="AGA846"/>
      <c r="AGB846"/>
      <c r="AGC846"/>
      <c r="AGD846"/>
      <c r="AGE846"/>
      <c r="AGF846"/>
      <c r="AGG846"/>
      <c r="AGH846"/>
      <c r="AGI846"/>
      <c r="AGJ846"/>
      <c r="AGK846"/>
      <c r="AGL846"/>
      <c r="AGM846"/>
      <c r="AGN846"/>
      <c r="AGO846"/>
      <c r="AGP846"/>
      <c r="AGQ846"/>
      <c r="AGR846"/>
      <c r="AGS846"/>
      <c r="AGT846"/>
      <c r="AGU846"/>
      <c r="AGV846"/>
      <c r="AGW846"/>
      <c r="AGX846"/>
      <c r="AGY846"/>
      <c r="AGZ846"/>
      <c r="AHA846"/>
      <c r="AHB846"/>
      <c r="AHC846"/>
      <c r="AHD846"/>
      <c r="AHE846"/>
      <c r="AHF846"/>
      <c r="AHG846"/>
      <c r="AHH846"/>
      <c r="AHI846"/>
      <c r="AHJ846"/>
      <c r="AHK846"/>
      <c r="AHL846"/>
      <c r="AHM846"/>
      <c r="AHN846"/>
      <c r="AHO846"/>
      <c r="AHP846"/>
      <c r="AHQ846"/>
      <c r="AHR846"/>
      <c r="AHS846"/>
      <c r="AHT846"/>
      <c r="AHU846"/>
      <c r="AHV846"/>
      <c r="AHW846"/>
      <c r="AHX846"/>
      <c r="AHY846"/>
      <c r="AHZ846"/>
      <c r="AIA846"/>
      <c r="AIB846"/>
      <c r="AIC846"/>
      <c r="AID846"/>
      <c r="AIE846"/>
      <c r="AIF846"/>
      <c r="AIG846"/>
      <c r="AIH846"/>
      <c r="AII846"/>
      <c r="AIJ846"/>
      <c r="AIK846"/>
      <c r="AIL846"/>
      <c r="AIM846"/>
      <c r="AIN846"/>
      <c r="AIO846"/>
      <c r="AIP846"/>
      <c r="AIQ846"/>
      <c r="AIR846"/>
      <c r="AIS846"/>
      <c r="AIT846"/>
      <c r="AIU846"/>
      <c r="AIV846"/>
      <c r="AIW846"/>
      <c r="AIX846"/>
      <c r="AIY846"/>
      <c r="AIZ846"/>
      <c r="AJA846"/>
      <c r="AJB846"/>
      <c r="AJC846"/>
      <c r="AJD846"/>
      <c r="AJE846"/>
      <c r="AJF846"/>
      <c r="AJG846"/>
      <c r="AJH846"/>
      <c r="AJI846"/>
      <c r="AJJ846"/>
      <c r="AJK846"/>
      <c r="AJL846"/>
      <c r="AJM846"/>
      <c r="AJN846"/>
      <c r="AJO846"/>
      <c r="AJP846"/>
      <c r="AJQ846"/>
      <c r="AJR846"/>
      <c r="AJS846"/>
      <c r="AJT846"/>
      <c r="AJU846"/>
      <c r="AJV846"/>
      <c r="AJW846"/>
      <c r="AJX846"/>
      <c r="AJY846"/>
      <c r="AJZ846"/>
      <c r="AKA846"/>
      <c r="AKB846"/>
      <c r="AKC846"/>
      <c r="AKD846"/>
      <c r="AKE846"/>
      <c r="AKF846"/>
      <c r="AKG846"/>
      <c r="AKH846"/>
      <c r="AKI846"/>
      <c r="AKJ846"/>
      <c r="AKK846"/>
      <c r="AKL846"/>
      <c r="AKM846"/>
      <c r="AKN846"/>
      <c r="AKO846"/>
      <c r="AKP846"/>
      <c r="AKQ846"/>
      <c r="AKR846"/>
      <c r="AKS846"/>
      <c r="AKT846"/>
      <c r="AKU846"/>
      <c r="AKV846"/>
      <c r="AKW846"/>
      <c r="AKX846"/>
      <c r="AKY846"/>
      <c r="AKZ846"/>
      <c r="ALA846"/>
      <c r="ALB846"/>
      <c r="ALC846"/>
      <c r="ALD846"/>
      <c r="ALE846"/>
      <c r="ALF846"/>
      <c r="ALG846"/>
      <c r="ALH846"/>
      <c r="ALI846"/>
      <c r="ALJ846"/>
      <c r="ALK846"/>
      <c r="ALL846"/>
      <c r="ALM846"/>
      <c r="ALN846"/>
      <c r="ALO846"/>
      <c r="ALP846"/>
      <c r="ALQ846"/>
      <c r="ALR846"/>
      <c r="ALS846"/>
      <c r="ALT846"/>
      <c r="ALU846"/>
      <c r="ALV846"/>
      <c r="ALW846"/>
      <c r="ALX846"/>
      <c r="ALY846"/>
      <c r="ALZ846"/>
      <c r="AMA846"/>
      <c r="AMB846"/>
      <c r="AMC846"/>
      <c r="AMD846"/>
      <c r="AME846"/>
      <c r="AMF846"/>
      <c r="AMG846"/>
      <c r="AMH846"/>
      <c r="AMI846"/>
      <c r="AMJ846"/>
    </row>
    <row r="847" spans="1:1024" ht="20" customHeight="1" x14ac:dyDescent="0.2">
      <c r="A847"/>
      <c r="B847"/>
      <c r="C847"/>
      <c r="D847"/>
      <c r="E847" s="2"/>
      <c r="F847" s="2"/>
      <c r="G847" s="271"/>
      <c r="H847" s="240"/>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c r="IW847"/>
      <c r="IX847"/>
      <c r="IY847"/>
      <c r="IZ847"/>
      <c r="JA847"/>
      <c r="JB847"/>
      <c r="JC847"/>
      <c r="JD847"/>
      <c r="JE847"/>
      <c r="JF847"/>
      <c r="JG847"/>
      <c r="JH847"/>
      <c r="JI847"/>
      <c r="JJ847"/>
      <c r="JK847"/>
      <c r="JL847"/>
      <c r="JM847"/>
      <c r="JN847"/>
      <c r="JO847"/>
      <c r="JP847"/>
      <c r="JQ847"/>
      <c r="JR847"/>
      <c r="JS847"/>
      <c r="JT847"/>
      <c r="JU847"/>
      <c r="JV847"/>
      <c r="JW847"/>
      <c r="JX847"/>
      <c r="JY847"/>
      <c r="JZ847"/>
      <c r="KA847"/>
      <c r="KB847"/>
      <c r="KC847"/>
      <c r="KD847"/>
      <c r="KE847"/>
      <c r="KF847"/>
      <c r="KG847"/>
      <c r="KH847"/>
      <c r="KI847"/>
      <c r="KJ847"/>
      <c r="KK847"/>
      <c r="KL847"/>
      <c r="KM847"/>
      <c r="KN847"/>
      <c r="KO847"/>
      <c r="KP847"/>
      <c r="KQ847"/>
      <c r="KR847"/>
      <c r="KS847"/>
      <c r="KT847"/>
      <c r="KU847"/>
      <c r="KV847"/>
      <c r="KW847"/>
      <c r="KX847"/>
      <c r="KY847"/>
      <c r="KZ847"/>
      <c r="LA847"/>
      <c r="LB847"/>
      <c r="LC847"/>
      <c r="LD847"/>
      <c r="LE847"/>
      <c r="LF847"/>
      <c r="LG847"/>
      <c r="LH847"/>
      <c r="LI847"/>
      <c r="LJ847"/>
      <c r="LK847"/>
      <c r="LL847"/>
      <c r="LM847"/>
      <c r="LN847"/>
      <c r="LO847"/>
      <c r="LP847"/>
      <c r="LQ847"/>
      <c r="LR847"/>
      <c r="LS847"/>
      <c r="LT847"/>
      <c r="LU847"/>
      <c r="LV847"/>
      <c r="LW847"/>
      <c r="LX847"/>
      <c r="LY847"/>
      <c r="LZ847"/>
      <c r="MA847"/>
      <c r="MB847"/>
      <c r="MC847"/>
      <c r="MD847"/>
      <c r="ME847"/>
      <c r="MF847"/>
      <c r="MG847"/>
      <c r="MH847"/>
      <c r="MI847"/>
      <c r="MJ847"/>
      <c r="MK847"/>
      <c r="ML847"/>
      <c r="MM847"/>
      <c r="MN847"/>
      <c r="MO847"/>
      <c r="MP847"/>
      <c r="MQ847"/>
      <c r="MR847"/>
      <c r="MS847"/>
      <c r="MT847"/>
      <c r="MU847"/>
      <c r="MV847"/>
      <c r="MW847"/>
      <c r="MX847"/>
      <c r="MY847"/>
      <c r="MZ847"/>
      <c r="NA847"/>
      <c r="NB847"/>
      <c r="NC847"/>
      <c r="ND847"/>
      <c r="NE847"/>
      <c r="NF847"/>
      <c r="NG847"/>
      <c r="NH847"/>
      <c r="NI847"/>
      <c r="NJ847"/>
      <c r="NK847"/>
      <c r="NL847"/>
      <c r="NM847"/>
      <c r="NN847"/>
      <c r="NO847"/>
      <c r="NP847"/>
      <c r="NQ847"/>
      <c r="NR847"/>
      <c r="NS847"/>
      <c r="NT847"/>
      <c r="NU847"/>
      <c r="NV847"/>
      <c r="NW847"/>
      <c r="NX847"/>
      <c r="NY847"/>
      <c r="NZ847"/>
      <c r="OA847"/>
      <c r="OB847"/>
      <c r="OC847"/>
      <c r="OD847"/>
      <c r="OE847"/>
      <c r="OF847"/>
      <c r="OG847"/>
      <c r="OH847"/>
      <c r="OI847"/>
      <c r="OJ847"/>
      <c r="OK847"/>
      <c r="OL847"/>
      <c r="OM847"/>
      <c r="ON847"/>
      <c r="OO847"/>
      <c r="OP847"/>
      <c r="OQ847"/>
      <c r="OR847"/>
      <c r="OS847"/>
      <c r="OT847"/>
      <c r="OU847"/>
      <c r="OV847"/>
      <c r="OW847"/>
      <c r="OX847"/>
      <c r="OY847"/>
      <c r="OZ847"/>
      <c r="PA847"/>
      <c r="PB847"/>
      <c r="PC847"/>
      <c r="PD847"/>
      <c r="PE847"/>
      <c r="PF847"/>
      <c r="PG847"/>
      <c r="PH847"/>
      <c r="PI847"/>
      <c r="PJ847"/>
      <c r="PK847"/>
      <c r="PL847"/>
      <c r="PM847"/>
      <c r="PN847"/>
      <c r="PO847"/>
      <c r="PP847"/>
      <c r="PQ847"/>
      <c r="PR847"/>
      <c r="PS847"/>
      <c r="PT847"/>
      <c r="PU847"/>
      <c r="PV847"/>
      <c r="PW847"/>
      <c r="PX847"/>
      <c r="PY847"/>
      <c r="PZ847"/>
      <c r="QA847"/>
      <c r="QB847"/>
      <c r="QC847"/>
      <c r="QD847"/>
      <c r="QE847"/>
      <c r="QF847"/>
      <c r="QG847"/>
      <c r="QH847"/>
      <c r="QI847"/>
      <c r="QJ847"/>
      <c r="QK847"/>
      <c r="QL847"/>
      <c r="QM847"/>
      <c r="QN847"/>
      <c r="QO847"/>
      <c r="QP847"/>
      <c r="QQ847"/>
      <c r="QR847"/>
      <c r="QS847"/>
      <c r="QT847"/>
      <c r="QU847"/>
      <c r="QV847"/>
      <c r="QW847"/>
      <c r="QX847"/>
      <c r="QY847"/>
      <c r="QZ847"/>
      <c r="RA847"/>
      <c r="RB847"/>
      <c r="RC847"/>
      <c r="RD847"/>
      <c r="RE847"/>
      <c r="RF847"/>
      <c r="RG847"/>
      <c r="RH847"/>
      <c r="RI847"/>
      <c r="RJ847"/>
      <c r="RK847"/>
      <c r="RL847"/>
      <c r="RM847"/>
      <c r="RN847"/>
      <c r="RO847"/>
      <c r="RP847"/>
      <c r="RQ847"/>
      <c r="RR847"/>
      <c r="RS847"/>
      <c r="RT847"/>
      <c r="RU847"/>
      <c r="RV847"/>
      <c r="RW847"/>
      <c r="RX847"/>
      <c r="RY847"/>
      <c r="RZ847"/>
      <c r="SA847"/>
      <c r="SB847"/>
      <c r="SC847"/>
      <c r="SD847"/>
      <c r="SE847"/>
      <c r="SF847"/>
      <c r="SG847"/>
      <c r="SH847"/>
      <c r="SI847"/>
      <c r="SJ847"/>
      <c r="SK847"/>
      <c r="SL847"/>
      <c r="SM847"/>
      <c r="SN847"/>
      <c r="SO847"/>
      <c r="SP847"/>
      <c r="SQ847"/>
      <c r="SR847"/>
      <c r="SS847"/>
      <c r="ST847"/>
      <c r="SU847"/>
      <c r="SV847"/>
      <c r="SW847"/>
      <c r="SX847"/>
      <c r="SY847"/>
      <c r="SZ847"/>
      <c r="TA847"/>
      <c r="TB847"/>
      <c r="TC847"/>
      <c r="TD847"/>
      <c r="TE847"/>
      <c r="TF847"/>
      <c r="TG847"/>
      <c r="TH847"/>
      <c r="TI847"/>
      <c r="TJ847"/>
      <c r="TK847"/>
      <c r="TL847"/>
      <c r="TM847"/>
      <c r="TN847"/>
      <c r="TO847"/>
      <c r="TP847"/>
      <c r="TQ847"/>
      <c r="TR847"/>
      <c r="TS847"/>
      <c r="TT847"/>
      <c r="TU847"/>
      <c r="TV847"/>
      <c r="TW847"/>
      <c r="TX847"/>
      <c r="TY847"/>
      <c r="TZ847"/>
      <c r="UA847"/>
      <c r="UB847"/>
      <c r="UC847"/>
      <c r="UD847"/>
      <c r="UE847"/>
      <c r="UF847"/>
      <c r="UG847"/>
      <c r="UH847"/>
      <c r="UI847"/>
      <c r="UJ847"/>
      <c r="UK847"/>
      <c r="UL847"/>
      <c r="UM847"/>
      <c r="UN847"/>
      <c r="UO847"/>
      <c r="UP847"/>
      <c r="UQ847"/>
      <c r="UR847"/>
      <c r="US847"/>
      <c r="UT847"/>
      <c r="UU847"/>
      <c r="UV847"/>
      <c r="UW847"/>
      <c r="UX847"/>
      <c r="UY847"/>
      <c r="UZ847"/>
      <c r="VA847"/>
      <c r="VB847"/>
      <c r="VC847"/>
      <c r="VD847"/>
      <c r="VE847"/>
      <c r="VF847"/>
      <c r="VG847"/>
      <c r="VH847"/>
      <c r="VI847"/>
      <c r="VJ847"/>
      <c r="VK847"/>
      <c r="VL847"/>
      <c r="VM847"/>
      <c r="VN847"/>
      <c r="VO847"/>
      <c r="VP847"/>
      <c r="VQ847"/>
      <c r="VR847"/>
      <c r="VS847"/>
      <c r="VT847"/>
      <c r="VU847"/>
      <c r="VV847"/>
      <c r="VW847"/>
      <c r="VX847"/>
      <c r="VY847"/>
      <c r="VZ847"/>
      <c r="WA847"/>
      <c r="WB847"/>
      <c r="WC847"/>
      <c r="WD847"/>
      <c r="WE847"/>
      <c r="WF847"/>
      <c r="WG847"/>
      <c r="WH847"/>
      <c r="WI847"/>
      <c r="WJ847"/>
      <c r="WK847"/>
      <c r="WL847"/>
      <c r="WM847"/>
      <c r="WN847"/>
      <c r="WO847"/>
      <c r="WP847"/>
      <c r="WQ847"/>
      <c r="WR847"/>
      <c r="WS847"/>
      <c r="WT847"/>
      <c r="WU847"/>
      <c r="WV847"/>
      <c r="WW847"/>
      <c r="WX847"/>
      <c r="WY847"/>
      <c r="WZ847"/>
      <c r="XA847"/>
      <c r="XB847"/>
      <c r="XC847"/>
      <c r="XD847"/>
      <c r="XE847"/>
      <c r="XF847"/>
      <c r="XG847"/>
      <c r="XH847"/>
      <c r="XI847"/>
      <c r="XJ847"/>
      <c r="XK847"/>
      <c r="XL847"/>
      <c r="XM847"/>
      <c r="XN847"/>
      <c r="XO847"/>
      <c r="XP847"/>
      <c r="XQ847"/>
      <c r="XR847"/>
      <c r="XS847"/>
      <c r="XT847"/>
      <c r="XU847"/>
      <c r="XV847"/>
      <c r="XW847"/>
      <c r="XX847"/>
      <c r="XY847"/>
      <c r="XZ847"/>
      <c r="YA847"/>
      <c r="YB847"/>
      <c r="YC847"/>
      <c r="YD847"/>
      <c r="YE847"/>
      <c r="YF847"/>
      <c r="YG847"/>
      <c r="YH847"/>
      <c r="YI847"/>
      <c r="YJ847"/>
      <c r="YK847"/>
      <c r="YL847"/>
      <c r="YM847"/>
      <c r="YN847"/>
      <c r="YO847"/>
      <c r="YP847"/>
      <c r="YQ847"/>
      <c r="YR847"/>
      <c r="YS847"/>
      <c r="YT847"/>
      <c r="YU847"/>
      <c r="YV847"/>
      <c r="YW847"/>
      <c r="YX847"/>
      <c r="YY847"/>
      <c r="YZ847"/>
      <c r="ZA847"/>
      <c r="ZB847"/>
      <c r="ZC847"/>
      <c r="ZD847"/>
      <c r="ZE847"/>
      <c r="ZF847"/>
      <c r="ZG847"/>
      <c r="ZH847"/>
      <c r="ZI847"/>
      <c r="ZJ847"/>
      <c r="ZK847"/>
      <c r="ZL847"/>
      <c r="ZM847"/>
      <c r="ZN847"/>
      <c r="ZO847"/>
      <c r="ZP847"/>
      <c r="ZQ847"/>
      <c r="ZR847"/>
      <c r="ZS847"/>
      <c r="ZT847"/>
      <c r="ZU847"/>
      <c r="ZV847"/>
      <c r="ZW847"/>
      <c r="ZX847"/>
      <c r="ZY847"/>
      <c r="ZZ847"/>
      <c r="AAA847"/>
      <c r="AAB847"/>
      <c r="AAC847"/>
      <c r="AAD847"/>
      <c r="AAE847"/>
      <c r="AAF847"/>
      <c r="AAG847"/>
      <c r="AAH847"/>
      <c r="AAI847"/>
      <c r="AAJ847"/>
      <c r="AAK847"/>
      <c r="AAL847"/>
      <c r="AAM847"/>
      <c r="AAN847"/>
      <c r="AAO847"/>
      <c r="AAP847"/>
      <c r="AAQ847"/>
      <c r="AAR847"/>
      <c r="AAS847"/>
      <c r="AAT847"/>
      <c r="AAU847"/>
      <c r="AAV847"/>
      <c r="AAW847"/>
      <c r="AAX847"/>
      <c r="AAY847"/>
      <c r="AAZ847"/>
      <c r="ABA847"/>
      <c r="ABB847"/>
      <c r="ABC847"/>
      <c r="ABD847"/>
      <c r="ABE847"/>
      <c r="ABF847"/>
      <c r="ABG847"/>
      <c r="ABH847"/>
      <c r="ABI847"/>
      <c r="ABJ847"/>
      <c r="ABK847"/>
      <c r="ABL847"/>
      <c r="ABM847"/>
      <c r="ABN847"/>
      <c r="ABO847"/>
      <c r="ABP847"/>
      <c r="ABQ847"/>
      <c r="ABR847"/>
      <c r="ABS847"/>
      <c r="ABT847"/>
      <c r="ABU847"/>
      <c r="ABV847"/>
      <c r="ABW847"/>
      <c r="ABX847"/>
      <c r="ABY847"/>
      <c r="ABZ847"/>
      <c r="ACA847"/>
      <c r="ACB847"/>
      <c r="ACC847"/>
      <c r="ACD847"/>
      <c r="ACE847"/>
      <c r="ACF847"/>
      <c r="ACG847"/>
      <c r="ACH847"/>
      <c r="ACI847"/>
      <c r="ACJ847"/>
      <c r="ACK847"/>
      <c r="ACL847"/>
      <c r="ACM847"/>
      <c r="ACN847"/>
      <c r="ACO847"/>
      <c r="ACP847"/>
      <c r="ACQ847"/>
      <c r="ACR847"/>
      <c r="ACS847"/>
      <c r="ACT847"/>
      <c r="ACU847"/>
      <c r="ACV847"/>
      <c r="ACW847"/>
      <c r="ACX847"/>
      <c r="ACY847"/>
      <c r="ACZ847"/>
      <c r="ADA847"/>
      <c r="ADB847"/>
      <c r="ADC847"/>
      <c r="ADD847"/>
      <c r="ADE847"/>
      <c r="ADF847"/>
      <c r="ADG847"/>
      <c r="ADH847"/>
      <c r="ADI847"/>
      <c r="ADJ847"/>
      <c r="ADK847"/>
      <c r="ADL847"/>
      <c r="ADM847"/>
      <c r="ADN847"/>
      <c r="ADO847"/>
      <c r="ADP847"/>
      <c r="ADQ847"/>
      <c r="ADR847"/>
      <c r="ADS847"/>
      <c r="ADT847"/>
      <c r="ADU847"/>
      <c r="ADV847"/>
      <c r="ADW847"/>
      <c r="ADX847"/>
      <c r="ADY847"/>
      <c r="ADZ847"/>
      <c r="AEA847"/>
      <c r="AEB847"/>
      <c r="AEC847"/>
      <c r="AED847"/>
      <c r="AEE847"/>
      <c r="AEF847"/>
      <c r="AEG847"/>
      <c r="AEH847"/>
      <c r="AEI847"/>
      <c r="AEJ847"/>
      <c r="AEK847"/>
      <c r="AEL847"/>
      <c r="AEM847"/>
      <c r="AEN847"/>
      <c r="AEO847"/>
      <c r="AEP847"/>
      <c r="AEQ847"/>
      <c r="AER847"/>
      <c r="AES847"/>
      <c r="AET847"/>
      <c r="AEU847"/>
      <c r="AEV847"/>
      <c r="AEW847"/>
      <c r="AEX847"/>
      <c r="AEY847"/>
      <c r="AEZ847"/>
      <c r="AFA847"/>
      <c r="AFB847"/>
      <c r="AFC847"/>
      <c r="AFD847"/>
      <c r="AFE847"/>
      <c r="AFF847"/>
      <c r="AFG847"/>
      <c r="AFH847"/>
      <c r="AFI847"/>
      <c r="AFJ847"/>
      <c r="AFK847"/>
      <c r="AFL847"/>
      <c r="AFM847"/>
      <c r="AFN847"/>
      <c r="AFO847"/>
      <c r="AFP847"/>
      <c r="AFQ847"/>
      <c r="AFR847"/>
      <c r="AFS847"/>
      <c r="AFT847"/>
      <c r="AFU847"/>
      <c r="AFV847"/>
      <c r="AFW847"/>
      <c r="AFX847"/>
      <c r="AFY847"/>
      <c r="AFZ847"/>
      <c r="AGA847"/>
      <c r="AGB847"/>
      <c r="AGC847"/>
      <c r="AGD847"/>
      <c r="AGE847"/>
      <c r="AGF847"/>
      <c r="AGG847"/>
      <c r="AGH847"/>
      <c r="AGI847"/>
      <c r="AGJ847"/>
      <c r="AGK847"/>
      <c r="AGL847"/>
      <c r="AGM847"/>
      <c r="AGN847"/>
      <c r="AGO847"/>
      <c r="AGP847"/>
      <c r="AGQ847"/>
      <c r="AGR847"/>
      <c r="AGS847"/>
      <c r="AGT847"/>
      <c r="AGU847"/>
      <c r="AGV847"/>
      <c r="AGW847"/>
      <c r="AGX847"/>
      <c r="AGY847"/>
      <c r="AGZ847"/>
      <c r="AHA847"/>
      <c r="AHB847"/>
      <c r="AHC847"/>
      <c r="AHD847"/>
      <c r="AHE847"/>
      <c r="AHF847"/>
      <c r="AHG847"/>
      <c r="AHH847"/>
      <c r="AHI847"/>
      <c r="AHJ847"/>
      <c r="AHK847"/>
      <c r="AHL847"/>
      <c r="AHM847"/>
      <c r="AHN847"/>
      <c r="AHO847"/>
      <c r="AHP847"/>
      <c r="AHQ847"/>
      <c r="AHR847"/>
      <c r="AHS847"/>
      <c r="AHT847"/>
      <c r="AHU847"/>
      <c r="AHV847"/>
      <c r="AHW847"/>
      <c r="AHX847"/>
      <c r="AHY847"/>
      <c r="AHZ847"/>
      <c r="AIA847"/>
      <c r="AIB847"/>
      <c r="AIC847"/>
      <c r="AID847"/>
      <c r="AIE847"/>
      <c r="AIF847"/>
      <c r="AIG847"/>
      <c r="AIH847"/>
      <c r="AII847"/>
      <c r="AIJ847"/>
      <c r="AIK847"/>
      <c r="AIL847"/>
      <c r="AIM847"/>
      <c r="AIN847"/>
      <c r="AIO847"/>
      <c r="AIP847"/>
      <c r="AIQ847"/>
      <c r="AIR847"/>
      <c r="AIS847"/>
      <c r="AIT847"/>
      <c r="AIU847"/>
      <c r="AIV847"/>
      <c r="AIW847"/>
      <c r="AIX847"/>
      <c r="AIY847"/>
      <c r="AIZ847"/>
      <c r="AJA847"/>
      <c r="AJB847"/>
      <c r="AJC847"/>
      <c r="AJD847"/>
      <c r="AJE847"/>
      <c r="AJF847"/>
      <c r="AJG847"/>
      <c r="AJH847"/>
      <c r="AJI847"/>
      <c r="AJJ847"/>
      <c r="AJK847"/>
      <c r="AJL847"/>
      <c r="AJM847"/>
      <c r="AJN847"/>
      <c r="AJO847"/>
      <c r="AJP847"/>
      <c r="AJQ847"/>
      <c r="AJR847"/>
      <c r="AJS847"/>
      <c r="AJT847"/>
      <c r="AJU847"/>
      <c r="AJV847"/>
      <c r="AJW847"/>
      <c r="AJX847"/>
      <c r="AJY847"/>
      <c r="AJZ847"/>
      <c r="AKA847"/>
      <c r="AKB847"/>
      <c r="AKC847"/>
      <c r="AKD847"/>
      <c r="AKE847"/>
      <c r="AKF847"/>
      <c r="AKG847"/>
      <c r="AKH847"/>
      <c r="AKI847"/>
      <c r="AKJ847"/>
      <c r="AKK847"/>
      <c r="AKL847"/>
      <c r="AKM847"/>
      <c r="AKN847"/>
      <c r="AKO847"/>
      <c r="AKP847"/>
      <c r="AKQ847"/>
      <c r="AKR847"/>
      <c r="AKS847"/>
      <c r="AKT847"/>
      <c r="AKU847"/>
      <c r="AKV847"/>
      <c r="AKW847"/>
      <c r="AKX847"/>
      <c r="AKY847"/>
      <c r="AKZ847"/>
      <c r="ALA847"/>
      <c r="ALB847"/>
      <c r="ALC847"/>
      <c r="ALD847"/>
      <c r="ALE847"/>
      <c r="ALF847"/>
      <c r="ALG847"/>
      <c r="ALH847"/>
      <c r="ALI847"/>
      <c r="ALJ847"/>
      <c r="ALK847"/>
      <c r="ALL847"/>
      <c r="ALM847"/>
      <c r="ALN847"/>
      <c r="ALO847"/>
      <c r="ALP847"/>
      <c r="ALQ847"/>
      <c r="ALR847"/>
      <c r="ALS847"/>
      <c r="ALT847"/>
      <c r="ALU847"/>
      <c r="ALV847"/>
      <c r="ALW847"/>
      <c r="ALX847"/>
      <c r="ALY847"/>
      <c r="ALZ847"/>
      <c r="AMA847"/>
      <c r="AMB847"/>
      <c r="AMC847"/>
      <c r="AMD847"/>
      <c r="AME847"/>
      <c r="AMF847"/>
      <c r="AMG847"/>
      <c r="AMH847"/>
      <c r="AMI847"/>
      <c r="AMJ847"/>
    </row>
    <row r="848" spans="1:1024" ht="20" customHeight="1" x14ac:dyDescent="0.2">
      <c r="A848"/>
      <c r="B848"/>
      <c r="C848"/>
      <c r="D848"/>
      <c r="E848" s="2"/>
      <c r="F848" s="2"/>
      <c r="G848" s="271"/>
      <c r="H848" s="240"/>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c r="IW848"/>
      <c r="IX848"/>
      <c r="IY848"/>
      <c r="IZ848"/>
      <c r="JA848"/>
      <c r="JB848"/>
      <c r="JC848"/>
      <c r="JD848"/>
      <c r="JE848"/>
      <c r="JF848"/>
      <c r="JG848"/>
      <c r="JH848"/>
      <c r="JI848"/>
      <c r="JJ848"/>
      <c r="JK848"/>
      <c r="JL848"/>
      <c r="JM848"/>
      <c r="JN848"/>
      <c r="JO848"/>
      <c r="JP848"/>
      <c r="JQ848"/>
      <c r="JR848"/>
      <c r="JS848"/>
      <c r="JT848"/>
      <c r="JU848"/>
      <c r="JV848"/>
      <c r="JW848"/>
      <c r="JX848"/>
      <c r="JY848"/>
      <c r="JZ848"/>
      <c r="KA848"/>
      <c r="KB848"/>
      <c r="KC848"/>
      <c r="KD848"/>
      <c r="KE848"/>
      <c r="KF848"/>
      <c r="KG848"/>
      <c r="KH848"/>
      <c r="KI848"/>
      <c r="KJ848"/>
      <c r="KK848"/>
      <c r="KL848"/>
      <c r="KM848"/>
      <c r="KN848"/>
      <c r="KO848"/>
      <c r="KP848"/>
      <c r="KQ848"/>
      <c r="KR848"/>
      <c r="KS848"/>
      <c r="KT848"/>
      <c r="KU848"/>
      <c r="KV848"/>
      <c r="KW848"/>
      <c r="KX848"/>
      <c r="KY848"/>
      <c r="KZ848"/>
      <c r="LA848"/>
      <c r="LB848"/>
      <c r="LC848"/>
      <c r="LD848"/>
      <c r="LE848"/>
      <c r="LF848"/>
      <c r="LG848"/>
      <c r="LH848"/>
      <c r="LI848"/>
      <c r="LJ848"/>
      <c r="LK848"/>
      <c r="LL848"/>
      <c r="LM848"/>
      <c r="LN848"/>
      <c r="LO848"/>
      <c r="LP848"/>
      <c r="LQ848"/>
      <c r="LR848"/>
      <c r="LS848"/>
      <c r="LT848"/>
      <c r="LU848"/>
      <c r="LV848"/>
      <c r="LW848"/>
      <c r="LX848"/>
      <c r="LY848"/>
      <c r="LZ848"/>
      <c r="MA848"/>
      <c r="MB848"/>
      <c r="MC848"/>
      <c r="MD848"/>
      <c r="ME848"/>
      <c r="MF848"/>
      <c r="MG848"/>
      <c r="MH848"/>
      <c r="MI848"/>
      <c r="MJ848"/>
      <c r="MK848"/>
      <c r="ML848"/>
      <c r="MM848"/>
      <c r="MN848"/>
      <c r="MO848"/>
      <c r="MP848"/>
      <c r="MQ848"/>
      <c r="MR848"/>
      <c r="MS848"/>
      <c r="MT848"/>
      <c r="MU848"/>
      <c r="MV848"/>
      <c r="MW848"/>
      <c r="MX848"/>
      <c r="MY848"/>
      <c r="MZ848"/>
      <c r="NA848"/>
      <c r="NB848"/>
      <c r="NC848"/>
      <c r="ND848"/>
      <c r="NE848"/>
      <c r="NF848"/>
      <c r="NG848"/>
      <c r="NH848"/>
      <c r="NI848"/>
      <c r="NJ848"/>
      <c r="NK848"/>
      <c r="NL848"/>
      <c r="NM848"/>
      <c r="NN848"/>
      <c r="NO848"/>
      <c r="NP848"/>
      <c r="NQ848"/>
      <c r="NR848"/>
      <c r="NS848"/>
      <c r="NT848"/>
      <c r="NU848"/>
      <c r="NV848"/>
      <c r="NW848"/>
      <c r="NX848"/>
      <c r="NY848"/>
      <c r="NZ848"/>
      <c r="OA848"/>
      <c r="OB848"/>
      <c r="OC848"/>
      <c r="OD848"/>
      <c r="OE848"/>
      <c r="OF848"/>
      <c r="OG848"/>
      <c r="OH848"/>
      <c r="OI848"/>
      <c r="OJ848"/>
      <c r="OK848"/>
      <c r="OL848"/>
      <c r="OM848"/>
      <c r="ON848"/>
      <c r="OO848"/>
      <c r="OP848"/>
      <c r="OQ848"/>
      <c r="OR848"/>
      <c r="OS848"/>
      <c r="OT848"/>
      <c r="OU848"/>
      <c r="OV848"/>
      <c r="OW848"/>
      <c r="OX848"/>
      <c r="OY848"/>
      <c r="OZ848"/>
      <c r="PA848"/>
      <c r="PB848"/>
      <c r="PC848"/>
      <c r="PD848"/>
      <c r="PE848"/>
      <c r="PF848"/>
      <c r="PG848"/>
      <c r="PH848"/>
      <c r="PI848"/>
      <c r="PJ848"/>
      <c r="PK848"/>
      <c r="PL848"/>
      <c r="PM848"/>
      <c r="PN848"/>
      <c r="PO848"/>
      <c r="PP848"/>
      <c r="PQ848"/>
      <c r="PR848"/>
      <c r="PS848"/>
      <c r="PT848"/>
      <c r="PU848"/>
      <c r="PV848"/>
      <c r="PW848"/>
      <c r="PX848"/>
      <c r="PY848"/>
      <c r="PZ848"/>
      <c r="QA848"/>
      <c r="QB848"/>
      <c r="QC848"/>
      <c r="QD848"/>
      <c r="QE848"/>
      <c r="QF848"/>
      <c r="QG848"/>
      <c r="QH848"/>
      <c r="QI848"/>
      <c r="QJ848"/>
      <c r="QK848"/>
      <c r="QL848"/>
      <c r="QM848"/>
      <c r="QN848"/>
      <c r="QO848"/>
      <c r="QP848"/>
      <c r="QQ848"/>
      <c r="QR848"/>
      <c r="QS848"/>
      <c r="QT848"/>
      <c r="QU848"/>
      <c r="QV848"/>
      <c r="QW848"/>
      <c r="QX848"/>
      <c r="QY848"/>
      <c r="QZ848"/>
      <c r="RA848"/>
      <c r="RB848"/>
      <c r="RC848"/>
      <c r="RD848"/>
      <c r="RE848"/>
      <c r="RF848"/>
      <c r="RG848"/>
      <c r="RH848"/>
      <c r="RI848"/>
      <c r="RJ848"/>
      <c r="RK848"/>
      <c r="RL848"/>
      <c r="RM848"/>
      <c r="RN848"/>
      <c r="RO848"/>
      <c r="RP848"/>
      <c r="RQ848"/>
      <c r="RR848"/>
      <c r="RS848"/>
      <c r="RT848"/>
      <c r="RU848"/>
      <c r="RV848"/>
      <c r="RW848"/>
      <c r="RX848"/>
      <c r="RY848"/>
      <c r="RZ848"/>
      <c r="SA848"/>
      <c r="SB848"/>
      <c r="SC848"/>
      <c r="SD848"/>
      <c r="SE848"/>
      <c r="SF848"/>
      <c r="SG848"/>
      <c r="SH848"/>
      <c r="SI848"/>
      <c r="SJ848"/>
      <c r="SK848"/>
      <c r="SL848"/>
      <c r="SM848"/>
      <c r="SN848"/>
      <c r="SO848"/>
      <c r="SP848"/>
      <c r="SQ848"/>
      <c r="SR848"/>
      <c r="SS848"/>
      <c r="ST848"/>
      <c r="SU848"/>
      <c r="SV848"/>
      <c r="SW848"/>
      <c r="SX848"/>
      <c r="SY848"/>
      <c r="SZ848"/>
      <c r="TA848"/>
      <c r="TB848"/>
      <c r="TC848"/>
      <c r="TD848"/>
      <c r="TE848"/>
      <c r="TF848"/>
      <c r="TG848"/>
      <c r="TH848"/>
      <c r="TI848"/>
      <c r="TJ848"/>
      <c r="TK848"/>
      <c r="TL848"/>
      <c r="TM848"/>
      <c r="TN848"/>
      <c r="TO848"/>
      <c r="TP848"/>
      <c r="TQ848"/>
      <c r="TR848"/>
      <c r="TS848"/>
      <c r="TT848"/>
      <c r="TU848"/>
      <c r="TV848"/>
      <c r="TW848"/>
      <c r="TX848"/>
      <c r="TY848"/>
      <c r="TZ848"/>
      <c r="UA848"/>
      <c r="UB848"/>
      <c r="UC848"/>
      <c r="UD848"/>
      <c r="UE848"/>
      <c r="UF848"/>
      <c r="UG848"/>
      <c r="UH848"/>
      <c r="UI848"/>
      <c r="UJ848"/>
      <c r="UK848"/>
      <c r="UL848"/>
      <c r="UM848"/>
      <c r="UN848"/>
      <c r="UO848"/>
      <c r="UP848"/>
      <c r="UQ848"/>
      <c r="UR848"/>
      <c r="US848"/>
      <c r="UT848"/>
      <c r="UU848"/>
      <c r="UV848"/>
      <c r="UW848"/>
      <c r="UX848"/>
      <c r="UY848"/>
      <c r="UZ848"/>
      <c r="VA848"/>
      <c r="VB848"/>
      <c r="VC848"/>
      <c r="VD848"/>
      <c r="VE848"/>
      <c r="VF848"/>
      <c r="VG848"/>
      <c r="VH848"/>
      <c r="VI848"/>
      <c r="VJ848"/>
      <c r="VK848"/>
      <c r="VL848"/>
      <c r="VM848"/>
      <c r="VN848"/>
      <c r="VO848"/>
      <c r="VP848"/>
      <c r="VQ848"/>
      <c r="VR848"/>
      <c r="VS848"/>
      <c r="VT848"/>
      <c r="VU848"/>
      <c r="VV848"/>
      <c r="VW848"/>
      <c r="VX848"/>
      <c r="VY848"/>
      <c r="VZ848"/>
      <c r="WA848"/>
      <c r="WB848"/>
      <c r="WC848"/>
      <c r="WD848"/>
      <c r="WE848"/>
      <c r="WF848"/>
      <c r="WG848"/>
      <c r="WH848"/>
      <c r="WI848"/>
      <c r="WJ848"/>
      <c r="WK848"/>
      <c r="WL848"/>
      <c r="WM848"/>
      <c r="WN848"/>
      <c r="WO848"/>
      <c r="WP848"/>
      <c r="WQ848"/>
      <c r="WR848"/>
      <c r="WS848"/>
      <c r="WT848"/>
      <c r="WU848"/>
      <c r="WV848"/>
      <c r="WW848"/>
      <c r="WX848"/>
      <c r="WY848"/>
      <c r="WZ848"/>
      <c r="XA848"/>
      <c r="XB848"/>
      <c r="XC848"/>
      <c r="XD848"/>
      <c r="XE848"/>
      <c r="XF848"/>
      <c r="XG848"/>
      <c r="XH848"/>
      <c r="XI848"/>
      <c r="XJ848"/>
      <c r="XK848"/>
      <c r="XL848"/>
      <c r="XM848"/>
      <c r="XN848"/>
      <c r="XO848"/>
      <c r="XP848"/>
      <c r="XQ848"/>
      <c r="XR848"/>
      <c r="XS848"/>
      <c r="XT848"/>
      <c r="XU848"/>
      <c r="XV848"/>
      <c r="XW848"/>
      <c r="XX848"/>
      <c r="XY848"/>
      <c r="XZ848"/>
      <c r="YA848"/>
      <c r="YB848"/>
      <c r="YC848"/>
      <c r="YD848"/>
      <c r="YE848"/>
      <c r="YF848"/>
      <c r="YG848"/>
      <c r="YH848"/>
      <c r="YI848"/>
      <c r="YJ848"/>
      <c r="YK848"/>
      <c r="YL848"/>
      <c r="YM848"/>
      <c r="YN848"/>
      <c r="YO848"/>
      <c r="YP848"/>
      <c r="YQ848"/>
      <c r="YR848"/>
      <c r="YS848"/>
      <c r="YT848"/>
      <c r="YU848"/>
      <c r="YV848"/>
      <c r="YW848"/>
      <c r="YX848"/>
      <c r="YY848"/>
      <c r="YZ848"/>
      <c r="ZA848"/>
      <c r="ZB848"/>
      <c r="ZC848"/>
      <c r="ZD848"/>
      <c r="ZE848"/>
      <c r="ZF848"/>
      <c r="ZG848"/>
      <c r="ZH848"/>
      <c r="ZI848"/>
      <c r="ZJ848"/>
      <c r="ZK848"/>
      <c r="ZL848"/>
      <c r="ZM848"/>
      <c r="ZN848"/>
      <c r="ZO848"/>
      <c r="ZP848"/>
      <c r="ZQ848"/>
      <c r="ZR848"/>
      <c r="ZS848"/>
      <c r="ZT848"/>
      <c r="ZU848"/>
      <c r="ZV848"/>
      <c r="ZW848"/>
      <c r="ZX848"/>
      <c r="ZY848"/>
      <c r="ZZ848"/>
      <c r="AAA848"/>
      <c r="AAB848"/>
      <c r="AAC848"/>
      <c r="AAD848"/>
      <c r="AAE848"/>
      <c r="AAF848"/>
      <c r="AAG848"/>
      <c r="AAH848"/>
      <c r="AAI848"/>
      <c r="AAJ848"/>
      <c r="AAK848"/>
      <c r="AAL848"/>
      <c r="AAM848"/>
      <c r="AAN848"/>
      <c r="AAO848"/>
      <c r="AAP848"/>
      <c r="AAQ848"/>
      <c r="AAR848"/>
      <c r="AAS848"/>
      <c r="AAT848"/>
      <c r="AAU848"/>
      <c r="AAV848"/>
      <c r="AAW848"/>
      <c r="AAX848"/>
      <c r="AAY848"/>
      <c r="AAZ848"/>
      <c r="ABA848"/>
      <c r="ABB848"/>
      <c r="ABC848"/>
      <c r="ABD848"/>
      <c r="ABE848"/>
      <c r="ABF848"/>
      <c r="ABG848"/>
      <c r="ABH848"/>
      <c r="ABI848"/>
      <c r="ABJ848"/>
      <c r="ABK848"/>
      <c r="ABL848"/>
      <c r="ABM848"/>
      <c r="ABN848"/>
      <c r="ABO848"/>
      <c r="ABP848"/>
      <c r="ABQ848"/>
      <c r="ABR848"/>
      <c r="ABS848"/>
      <c r="ABT848"/>
      <c r="ABU848"/>
      <c r="ABV848"/>
      <c r="ABW848"/>
      <c r="ABX848"/>
      <c r="ABY848"/>
      <c r="ABZ848"/>
      <c r="ACA848"/>
      <c r="ACB848"/>
      <c r="ACC848"/>
      <c r="ACD848"/>
      <c r="ACE848"/>
      <c r="ACF848"/>
      <c r="ACG848"/>
      <c r="ACH848"/>
      <c r="ACI848"/>
      <c r="ACJ848"/>
      <c r="ACK848"/>
      <c r="ACL848"/>
      <c r="ACM848"/>
      <c r="ACN848"/>
      <c r="ACO848"/>
      <c r="ACP848"/>
      <c r="ACQ848"/>
      <c r="ACR848"/>
      <c r="ACS848"/>
      <c r="ACT848"/>
      <c r="ACU848"/>
      <c r="ACV848"/>
      <c r="ACW848"/>
      <c r="ACX848"/>
      <c r="ACY848"/>
      <c r="ACZ848"/>
      <c r="ADA848"/>
      <c r="ADB848"/>
      <c r="ADC848"/>
      <c r="ADD848"/>
      <c r="ADE848"/>
      <c r="ADF848"/>
      <c r="ADG848"/>
      <c r="ADH848"/>
      <c r="ADI848"/>
      <c r="ADJ848"/>
      <c r="ADK848"/>
      <c r="ADL848"/>
      <c r="ADM848"/>
      <c r="ADN848"/>
      <c r="ADO848"/>
      <c r="ADP848"/>
      <c r="ADQ848"/>
      <c r="ADR848"/>
      <c r="ADS848"/>
      <c r="ADT848"/>
      <c r="ADU848"/>
      <c r="ADV848"/>
      <c r="ADW848"/>
      <c r="ADX848"/>
      <c r="ADY848"/>
      <c r="ADZ848"/>
      <c r="AEA848"/>
      <c r="AEB848"/>
      <c r="AEC848"/>
      <c r="AED848"/>
      <c r="AEE848"/>
      <c r="AEF848"/>
      <c r="AEG848"/>
      <c r="AEH848"/>
      <c r="AEI848"/>
      <c r="AEJ848"/>
      <c r="AEK848"/>
      <c r="AEL848"/>
      <c r="AEM848"/>
      <c r="AEN848"/>
      <c r="AEO848"/>
      <c r="AEP848"/>
      <c r="AEQ848"/>
      <c r="AER848"/>
      <c r="AES848"/>
      <c r="AET848"/>
      <c r="AEU848"/>
      <c r="AEV848"/>
      <c r="AEW848"/>
      <c r="AEX848"/>
      <c r="AEY848"/>
      <c r="AEZ848"/>
      <c r="AFA848"/>
      <c r="AFB848"/>
      <c r="AFC848"/>
      <c r="AFD848"/>
      <c r="AFE848"/>
      <c r="AFF848"/>
      <c r="AFG848"/>
      <c r="AFH848"/>
      <c r="AFI848"/>
      <c r="AFJ848"/>
      <c r="AFK848"/>
      <c r="AFL848"/>
      <c r="AFM848"/>
      <c r="AFN848"/>
      <c r="AFO848"/>
      <c r="AFP848"/>
      <c r="AFQ848"/>
      <c r="AFR848"/>
      <c r="AFS848"/>
      <c r="AFT848"/>
      <c r="AFU848"/>
      <c r="AFV848"/>
      <c r="AFW848"/>
      <c r="AFX848"/>
      <c r="AFY848"/>
      <c r="AFZ848"/>
      <c r="AGA848"/>
      <c r="AGB848"/>
      <c r="AGC848"/>
      <c r="AGD848"/>
      <c r="AGE848"/>
      <c r="AGF848"/>
      <c r="AGG848"/>
      <c r="AGH848"/>
      <c r="AGI848"/>
      <c r="AGJ848"/>
      <c r="AGK848"/>
      <c r="AGL848"/>
      <c r="AGM848"/>
      <c r="AGN848"/>
      <c r="AGO848"/>
      <c r="AGP848"/>
      <c r="AGQ848"/>
      <c r="AGR848"/>
      <c r="AGS848"/>
      <c r="AGT848"/>
      <c r="AGU848"/>
      <c r="AGV848"/>
      <c r="AGW848"/>
      <c r="AGX848"/>
      <c r="AGY848"/>
      <c r="AGZ848"/>
      <c r="AHA848"/>
      <c r="AHB848"/>
      <c r="AHC848"/>
      <c r="AHD848"/>
      <c r="AHE848"/>
      <c r="AHF848"/>
      <c r="AHG848"/>
      <c r="AHH848"/>
      <c r="AHI848"/>
      <c r="AHJ848"/>
      <c r="AHK848"/>
      <c r="AHL848"/>
      <c r="AHM848"/>
      <c r="AHN848"/>
      <c r="AHO848"/>
      <c r="AHP848"/>
      <c r="AHQ848"/>
      <c r="AHR848"/>
      <c r="AHS848"/>
      <c r="AHT848"/>
      <c r="AHU848"/>
      <c r="AHV848"/>
      <c r="AHW848"/>
      <c r="AHX848"/>
      <c r="AHY848"/>
      <c r="AHZ848"/>
      <c r="AIA848"/>
      <c r="AIB848"/>
      <c r="AIC848"/>
      <c r="AID848"/>
      <c r="AIE848"/>
      <c r="AIF848"/>
      <c r="AIG848"/>
      <c r="AIH848"/>
      <c r="AII848"/>
      <c r="AIJ848"/>
      <c r="AIK848"/>
      <c r="AIL848"/>
      <c r="AIM848"/>
      <c r="AIN848"/>
      <c r="AIO848"/>
      <c r="AIP848"/>
      <c r="AIQ848"/>
      <c r="AIR848"/>
      <c r="AIS848"/>
      <c r="AIT848"/>
      <c r="AIU848"/>
      <c r="AIV848"/>
      <c r="AIW848"/>
      <c r="AIX848"/>
      <c r="AIY848"/>
      <c r="AIZ848"/>
      <c r="AJA848"/>
      <c r="AJB848"/>
      <c r="AJC848"/>
      <c r="AJD848"/>
      <c r="AJE848"/>
      <c r="AJF848"/>
      <c r="AJG848"/>
      <c r="AJH848"/>
      <c r="AJI848"/>
      <c r="AJJ848"/>
      <c r="AJK848"/>
      <c r="AJL848"/>
      <c r="AJM848"/>
      <c r="AJN848"/>
      <c r="AJO848"/>
      <c r="AJP848"/>
      <c r="AJQ848"/>
      <c r="AJR848"/>
      <c r="AJS848"/>
      <c r="AJT848"/>
      <c r="AJU848"/>
      <c r="AJV848"/>
      <c r="AJW848"/>
      <c r="AJX848"/>
      <c r="AJY848"/>
      <c r="AJZ848"/>
      <c r="AKA848"/>
      <c r="AKB848"/>
      <c r="AKC848"/>
      <c r="AKD848"/>
      <c r="AKE848"/>
      <c r="AKF848"/>
      <c r="AKG848"/>
      <c r="AKH848"/>
      <c r="AKI848"/>
      <c r="AKJ848"/>
      <c r="AKK848"/>
      <c r="AKL848"/>
      <c r="AKM848"/>
      <c r="AKN848"/>
      <c r="AKO848"/>
      <c r="AKP848"/>
      <c r="AKQ848"/>
      <c r="AKR848"/>
      <c r="AKS848"/>
      <c r="AKT848"/>
      <c r="AKU848"/>
      <c r="AKV848"/>
      <c r="AKW848"/>
      <c r="AKX848"/>
      <c r="AKY848"/>
      <c r="AKZ848"/>
      <c r="ALA848"/>
      <c r="ALB848"/>
      <c r="ALC848"/>
      <c r="ALD848"/>
      <c r="ALE848"/>
      <c r="ALF848"/>
      <c r="ALG848"/>
      <c r="ALH848"/>
      <c r="ALI848"/>
      <c r="ALJ848"/>
      <c r="ALK848"/>
      <c r="ALL848"/>
      <c r="ALM848"/>
      <c r="ALN848"/>
      <c r="ALO848"/>
      <c r="ALP848"/>
      <c r="ALQ848"/>
      <c r="ALR848"/>
      <c r="ALS848"/>
      <c r="ALT848"/>
      <c r="ALU848"/>
      <c r="ALV848"/>
      <c r="ALW848"/>
      <c r="ALX848"/>
      <c r="ALY848"/>
      <c r="ALZ848"/>
      <c r="AMA848"/>
      <c r="AMB848"/>
      <c r="AMC848"/>
      <c r="AMD848"/>
      <c r="AME848"/>
      <c r="AMF848"/>
      <c r="AMG848"/>
      <c r="AMH848"/>
      <c r="AMI848"/>
      <c r="AMJ848"/>
    </row>
    <row r="849" spans="1:1024" ht="20" customHeight="1" x14ac:dyDescent="0.2">
      <c r="A849"/>
      <c r="B849"/>
      <c r="C849"/>
      <c r="D849"/>
      <c r="E849" s="2"/>
      <c r="F849" s="2"/>
      <c r="G849" s="271"/>
      <c r="H849" s="240"/>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c r="IW849"/>
      <c r="IX849"/>
      <c r="IY849"/>
      <c r="IZ849"/>
      <c r="JA849"/>
      <c r="JB849"/>
      <c r="JC849"/>
      <c r="JD849"/>
      <c r="JE849"/>
      <c r="JF849"/>
      <c r="JG849"/>
      <c r="JH849"/>
      <c r="JI849"/>
      <c r="JJ849"/>
      <c r="JK849"/>
      <c r="JL849"/>
      <c r="JM849"/>
      <c r="JN849"/>
      <c r="JO849"/>
      <c r="JP849"/>
      <c r="JQ849"/>
      <c r="JR849"/>
      <c r="JS849"/>
      <c r="JT849"/>
      <c r="JU849"/>
      <c r="JV849"/>
      <c r="JW849"/>
      <c r="JX849"/>
      <c r="JY849"/>
      <c r="JZ849"/>
      <c r="KA849"/>
      <c r="KB849"/>
      <c r="KC849"/>
      <c r="KD849"/>
      <c r="KE849"/>
      <c r="KF849"/>
      <c r="KG849"/>
      <c r="KH849"/>
      <c r="KI849"/>
      <c r="KJ849"/>
      <c r="KK849"/>
      <c r="KL849"/>
      <c r="KM849"/>
      <c r="KN849"/>
      <c r="KO849"/>
      <c r="KP849"/>
      <c r="KQ849"/>
      <c r="KR849"/>
      <c r="KS849"/>
      <c r="KT849"/>
      <c r="KU849"/>
      <c r="KV849"/>
      <c r="KW849"/>
      <c r="KX849"/>
      <c r="KY849"/>
      <c r="KZ849"/>
      <c r="LA849"/>
      <c r="LB849"/>
      <c r="LC849"/>
      <c r="LD849"/>
      <c r="LE849"/>
      <c r="LF849"/>
      <c r="LG849"/>
      <c r="LH849"/>
      <c r="LI849"/>
      <c r="LJ849"/>
      <c r="LK849"/>
      <c r="LL849"/>
      <c r="LM849"/>
      <c r="LN849"/>
      <c r="LO849"/>
      <c r="LP849"/>
      <c r="LQ849"/>
      <c r="LR849"/>
      <c r="LS849"/>
      <c r="LT849"/>
      <c r="LU849"/>
      <c r="LV849"/>
      <c r="LW849"/>
      <c r="LX849"/>
      <c r="LY849"/>
      <c r="LZ849"/>
      <c r="MA849"/>
      <c r="MB849"/>
      <c r="MC849"/>
      <c r="MD849"/>
      <c r="ME849"/>
      <c r="MF849"/>
      <c r="MG849"/>
      <c r="MH849"/>
      <c r="MI849"/>
      <c r="MJ849"/>
      <c r="MK849"/>
      <c r="ML849"/>
      <c r="MM849"/>
      <c r="MN849"/>
      <c r="MO849"/>
      <c r="MP849"/>
      <c r="MQ849"/>
      <c r="MR849"/>
      <c r="MS849"/>
      <c r="MT849"/>
      <c r="MU849"/>
      <c r="MV849"/>
      <c r="MW849"/>
      <c r="MX849"/>
      <c r="MY849"/>
      <c r="MZ849"/>
      <c r="NA849"/>
      <c r="NB849"/>
      <c r="NC849"/>
      <c r="ND849"/>
      <c r="NE849"/>
      <c r="NF849"/>
      <c r="NG849"/>
      <c r="NH849"/>
      <c r="NI849"/>
      <c r="NJ849"/>
      <c r="NK849"/>
      <c r="NL849"/>
      <c r="NM849"/>
      <c r="NN849"/>
      <c r="NO849"/>
      <c r="NP849"/>
      <c r="NQ849"/>
      <c r="NR849"/>
      <c r="NS849"/>
      <c r="NT849"/>
      <c r="NU849"/>
      <c r="NV849"/>
      <c r="NW849"/>
      <c r="NX849"/>
      <c r="NY849"/>
      <c r="NZ849"/>
      <c r="OA849"/>
      <c r="OB849"/>
      <c r="OC849"/>
      <c r="OD849"/>
      <c r="OE849"/>
      <c r="OF849"/>
      <c r="OG849"/>
      <c r="OH849"/>
      <c r="OI849"/>
      <c r="OJ849"/>
      <c r="OK849"/>
      <c r="OL849"/>
      <c r="OM849"/>
      <c r="ON849"/>
      <c r="OO849"/>
      <c r="OP849"/>
      <c r="OQ849"/>
      <c r="OR849"/>
      <c r="OS849"/>
      <c r="OT849"/>
      <c r="OU849"/>
      <c r="OV849"/>
      <c r="OW849"/>
      <c r="OX849"/>
      <c r="OY849"/>
      <c r="OZ849"/>
      <c r="PA849"/>
      <c r="PB849"/>
      <c r="PC849"/>
      <c r="PD849"/>
      <c r="PE849"/>
      <c r="PF849"/>
      <c r="PG849"/>
      <c r="PH849"/>
      <c r="PI849"/>
      <c r="PJ849"/>
      <c r="PK849"/>
      <c r="PL849"/>
      <c r="PM849"/>
      <c r="PN849"/>
      <c r="PO849"/>
      <c r="PP849"/>
      <c r="PQ849"/>
      <c r="PR849"/>
      <c r="PS849"/>
      <c r="PT849"/>
      <c r="PU849"/>
      <c r="PV849"/>
      <c r="PW849"/>
      <c r="PX849"/>
      <c r="PY849"/>
      <c r="PZ849"/>
      <c r="QA849"/>
      <c r="QB849"/>
      <c r="QC849"/>
      <c r="QD849"/>
      <c r="QE849"/>
      <c r="QF849"/>
      <c r="QG849"/>
      <c r="QH849"/>
      <c r="QI849"/>
      <c r="QJ849"/>
      <c r="QK849"/>
      <c r="QL849"/>
      <c r="QM849"/>
      <c r="QN849"/>
      <c r="QO849"/>
      <c r="QP849"/>
      <c r="QQ849"/>
      <c r="QR849"/>
      <c r="QS849"/>
      <c r="QT849"/>
      <c r="QU849"/>
      <c r="QV849"/>
      <c r="QW849"/>
      <c r="QX849"/>
      <c r="QY849"/>
      <c r="QZ849"/>
      <c r="RA849"/>
      <c r="RB849"/>
      <c r="RC849"/>
      <c r="RD849"/>
      <c r="RE849"/>
      <c r="RF849"/>
      <c r="RG849"/>
      <c r="RH849"/>
      <c r="RI849"/>
      <c r="RJ849"/>
      <c r="RK849"/>
      <c r="RL849"/>
      <c r="RM849"/>
      <c r="RN849"/>
      <c r="RO849"/>
      <c r="RP849"/>
      <c r="RQ849"/>
      <c r="RR849"/>
      <c r="RS849"/>
      <c r="RT849"/>
      <c r="RU849"/>
      <c r="RV849"/>
      <c r="RW849"/>
      <c r="RX849"/>
      <c r="RY849"/>
      <c r="RZ849"/>
      <c r="SA849"/>
      <c r="SB849"/>
      <c r="SC849"/>
      <c r="SD849"/>
      <c r="SE849"/>
      <c r="SF849"/>
      <c r="SG849"/>
      <c r="SH849"/>
      <c r="SI849"/>
      <c r="SJ849"/>
      <c r="SK849"/>
      <c r="SL849"/>
      <c r="SM849"/>
      <c r="SN849"/>
      <c r="SO849"/>
      <c r="SP849"/>
      <c r="SQ849"/>
      <c r="SR849"/>
      <c r="SS849"/>
      <c r="ST849"/>
      <c r="SU849"/>
      <c r="SV849"/>
      <c r="SW849"/>
      <c r="SX849"/>
      <c r="SY849"/>
      <c r="SZ849"/>
      <c r="TA849"/>
      <c r="TB849"/>
      <c r="TC849"/>
      <c r="TD849"/>
      <c r="TE849"/>
      <c r="TF849"/>
      <c r="TG849"/>
      <c r="TH849"/>
      <c r="TI849"/>
      <c r="TJ849"/>
      <c r="TK849"/>
      <c r="TL849"/>
      <c r="TM849"/>
      <c r="TN849"/>
      <c r="TO849"/>
      <c r="TP849"/>
      <c r="TQ849"/>
      <c r="TR849"/>
      <c r="TS849"/>
      <c r="TT849"/>
      <c r="TU849"/>
      <c r="TV849"/>
      <c r="TW849"/>
      <c r="TX849"/>
      <c r="TY849"/>
      <c r="TZ849"/>
      <c r="UA849"/>
      <c r="UB849"/>
      <c r="UC849"/>
      <c r="UD849"/>
      <c r="UE849"/>
      <c r="UF849"/>
      <c r="UG849"/>
      <c r="UH849"/>
      <c r="UI849"/>
      <c r="UJ849"/>
      <c r="UK849"/>
      <c r="UL849"/>
      <c r="UM849"/>
      <c r="UN849"/>
      <c r="UO849"/>
      <c r="UP849"/>
      <c r="UQ849"/>
      <c r="UR849"/>
      <c r="US849"/>
      <c r="UT849"/>
      <c r="UU849"/>
      <c r="UV849"/>
      <c r="UW849"/>
      <c r="UX849"/>
      <c r="UY849"/>
      <c r="UZ849"/>
      <c r="VA849"/>
      <c r="VB849"/>
      <c r="VC849"/>
      <c r="VD849"/>
      <c r="VE849"/>
      <c r="VF849"/>
      <c r="VG849"/>
      <c r="VH849"/>
      <c r="VI849"/>
      <c r="VJ849"/>
      <c r="VK849"/>
      <c r="VL849"/>
      <c r="VM849"/>
      <c r="VN849"/>
      <c r="VO849"/>
      <c r="VP849"/>
      <c r="VQ849"/>
      <c r="VR849"/>
      <c r="VS849"/>
      <c r="VT849"/>
      <c r="VU849"/>
      <c r="VV849"/>
      <c r="VW849"/>
      <c r="VX849"/>
      <c r="VY849"/>
      <c r="VZ849"/>
      <c r="WA849"/>
      <c r="WB849"/>
      <c r="WC849"/>
      <c r="WD849"/>
      <c r="WE849"/>
      <c r="WF849"/>
      <c r="WG849"/>
      <c r="WH849"/>
      <c r="WI849"/>
      <c r="WJ849"/>
      <c r="WK849"/>
      <c r="WL849"/>
      <c r="WM849"/>
      <c r="WN849"/>
      <c r="WO849"/>
      <c r="WP849"/>
      <c r="WQ849"/>
      <c r="WR849"/>
      <c r="WS849"/>
      <c r="WT849"/>
      <c r="WU849"/>
      <c r="WV849"/>
      <c r="WW849"/>
      <c r="WX849"/>
      <c r="WY849"/>
      <c r="WZ849"/>
      <c r="XA849"/>
      <c r="XB849"/>
      <c r="XC849"/>
      <c r="XD849"/>
      <c r="XE849"/>
      <c r="XF849"/>
      <c r="XG849"/>
      <c r="XH849"/>
      <c r="XI849"/>
      <c r="XJ849"/>
      <c r="XK849"/>
      <c r="XL849"/>
      <c r="XM849"/>
      <c r="XN849"/>
      <c r="XO849"/>
      <c r="XP849"/>
      <c r="XQ849"/>
      <c r="XR849"/>
      <c r="XS849"/>
      <c r="XT849"/>
      <c r="XU849"/>
      <c r="XV849"/>
      <c r="XW849"/>
      <c r="XX849"/>
      <c r="XY849"/>
      <c r="XZ849"/>
      <c r="YA849"/>
      <c r="YB849"/>
      <c r="YC849"/>
      <c r="YD849"/>
      <c r="YE849"/>
      <c r="YF849"/>
      <c r="YG849"/>
      <c r="YH849"/>
      <c r="YI849"/>
      <c r="YJ849"/>
      <c r="YK849"/>
      <c r="YL849"/>
      <c r="YM849"/>
      <c r="YN849"/>
      <c r="YO849"/>
      <c r="YP849"/>
      <c r="YQ849"/>
      <c r="YR849"/>
      <c r="YS849"/>
      <c r="YT849"/>
      <c r="YU849"/>
      <c r="YV849"/>
      <c r="YW849"/>
      <c r="YX849"/>
      <c r="YY849"/>
      <c r="YZ849"/>
      <c r="ZA849"/>
      <c r="ZB849"/>
      <c r="ZC849"/>
      <c r="ZD849"/>
      <c r="ZE849"/>
      <c r="ZF849"/>
      <c r="ZG849"/>
      <c r="ZH849"/>
      <c r="ZI849"/>
      <c r="ZJ849"/>
      <c r="ZK849"/>
      <c r="ZL849"/>
      <c r="ZM849"/>
      <c r="ZN849"/>
      <c r="ZO849"/>
      <c r="ZP849"/>
      <c r="ZQ849"/>
      <c r="ZR849"/>
      <c r="ZS849"/>
      <c r="ZT849"/>
      <c r="ZU849"/>
      <c r="ZV849"/>
      <c r="ZW849"/>
      <c r="ZX849"/>
      <c r="ZY849"/>
      <c r="ZZ849"/>
      <c r="AAA849"/>
      <c r="AAB849"/>
      <c r="AAC849"/>
      <c r="AAD849"/>
      <c r="AAE849"/>
      <c r="AAF849"/>
      <c r="AAG849"/>
      <c r="AAH849"/>
      <c r="AAI849"/>
      <c r="AAJ849"/>
      <c r="AAK849"/>
      <c r="AAL849"/>
      <c r="AAM849"/>
      <c r="AAN849"/>
      <c r="AAO849"/>
      <c r="AAP849"/>
      <c r="AAQ849"/>
      <c r="AAR849"/>
      <c r="AAS849"/>
      <c r="AAT849"/>
      <c r="AAU849"/>
      <c r="AAV849"/>
      <c r="AAW849"/>
      <c r="AAX849"/>
      <c r="AAY849"/>
      <c r="AAZ849"/>
      <c r="ABA849"/>
      <c r="ABB849"/>
      <c r="ABC849"/>
      <c r="ABD849"/>
      <c r="ABE849"/>
      <c r="ABF849"/>
      <c r="ABG849"/>
      <c r="ABH849"/>
      <c r="ABI849"/>
      <c r="ABJ849"/>
      <c r="ABK849"/>
      <c r="ABL849"/>
      <c r="ABM849"/>
      <c r="ABN849"/>
      <c r="ABO849"/>
      <c r="ABP849"/>
      <c r="ABQ849"/>
      <c r="ABR849"/>
      <c r="ABS849"/>
      <c r="ABT849"/>
      <c r="ABU849"/>
      <c r="ABV849"/>
      <c r="ABW849"/>
      <c r="ABX849"/>
      <c r="ABY849"/>
      <c r="ABZ849"/>
      <c r="ACA849"/>
      <c r="ACB849"/>
      <c r="ACC849"/>
      <c r="ACD849"/>
      <c r="ACE849"/>
      <c r="ACF849"/>
      <c r="ACG849"/>
      <c r="ACH849"/>
      <c r="ACI849"/>
      <c r="ACJ849"/>
      <c r="ACK849"/>
      <c r="ACL849"/>
      <c r="ACM849"/>
      <c r="ACN849"/>
      <c r="ACO849"/>
      <c r="ACP849"/>
      <c r="ACQ849"/>
      <c r="ACR849"/>
      <c r="ACS849"/>
      <c r="ACT849"/>
      <c r="ACU849"/>
      <c r="ACV849"/>
      <c r="ACW849"/>
      <c r="ACX849"/>
      <c r="ACY849"/>
      <c r="ACZ849"/>
      <c r="ADA849"/>
      <c r="ADB849"/>
      <c r="ADC849"/>
      <c r="ADD849"/>
      <c r="ADE849"/>
      <c r="ADF849"/>
      <c r="ADG849"/>
      <c r="ADH849"/>
      <c r="ADI849"/>
      <c r="ADJ849"/>
      <c r="ADK849"/>
      <c r="ADL849"/>
      <c r="ADM849"/>
      <c r="ADN849"/>
      <c r="ADO849"/>
      <c r="ADP849"/>
      <c r="ADQ849"/>
      <c r="ADR849"/>
      <c r="ADS849"/>
      <c r="ADT849"/>
      <c r="ADU849"/>
      <c r="ADV849"/>
      <c r="ADW849"/>
      <c r="ADX849"/>
      <c r="ADY849"/>
      <c r="ADZ849"/>
      <c r="AEA849"/>
      <c r="AEB849"/>
      <c r="AEC849"/>
      <c r="AED849"/>
      <c r="AEE849"/>
      <c r="AEF849"/>
      <c r="AEG849"/>
      <c r="AEH849"/>
      <c r="AEI849"/>
      <c r="AEJ849"/>
      <c r="AEK849"/>
      <c r="AEL849"/>
      <c r="AEM849"/>
      <c r="AEN849"/>
      <c r="AEO849"/>
      <c r="AEP849"/>
      <c r="AEQ849"/>
      <c r="AER849"/>
      <c r="AES849"/>
      <c r="AET849"/>
      <c r="AEU849"/>
      <c r="AEV849"/>
      <c r="AEW849"/>
      <c r="AEX849"/>
      <c r="AEY849"/>
      <c r="AEZ849"/>
      <c r="AFA849"/>
      <c r="AFB849"/>
      <c r="AFC849"/>
      <c r="AFD849"/>
      <c r="AFE849"/>
      <c r="AFF849"/>
      <c r="AFG849"/>
      <c r="AFH849"/>
      <c r="AFI849"/>
      <c r="AFJ849"/>
      <c r="AFK849"/>
      <c r="AFL849"/>
      <c r="AFM849"/>
      <c r="AFN849"/>
      <c r="AFO849"/>
      <c r="AFP849"/>
      <c r="AFQ849"/>
      <c r="AFR849"/>
      <c r="AFS849"/>
      <c r="AFT849"/>
      <c r="AFU849"/>
      <c r="AFV849"/>
      <c r="AFW849"/>
      <c r="AFX849"/>
      <c r="AFY849"/>
      <c r="AFZ849"/>
      <c r="AGA849"/>
      <c r="AGB849"/>
      <c r="AGC849"/>
      <c r="AGD849"/>
      <c r="AGE849"/>
      <c r="AGF849"/>
      <c r="AGG849"/>
      <c r="AGH849"/>
      <c r="AGI849"/>
      <c r="AGJ849"/>
      <c r="AGK849"/>
      <c r="AGL849"/>
      <c r="AGM849"/>
      <c r="AGN849"/>
      <c r="AGO849"/>
      <c r="AGP849"/>
      <c r="AGQ849"/>
      <c r="AGR849"/>
      <c r="AGS849"/>
      <c r="AGT849"/>
      <c r="AGU849"/>
      <c r="AGV849"/>
      <c r="AGW849"/>
      <c r="AGX849"/>
      <c r="AGY849"/>
      <c r="AGZ849"/>
      <c r="AHA849"/>
      <c r="AHB849"/>
      <c r="AHC849"/>
      <c r="AHD849"/>
      <c r="AHE849"/>
      <c r="AHF849"/>
      <c r="AHG849"/>
      <c r="AHH849"/>
      <c r="AHI849"/>
      <c r="AHJ849"/>
      <c r="AHK849"/>
      <c r="AHL849"/>
      <c r="AHM849"/>
      <c r="AHN849"/>
      <c r="AHO849"/>
      <c r="AHP849"/>
      <c r="AHQ849"/>
      <c r="AHR849"/>
      <c r="AHS849"/>
      <c r="AHT849"/>
      <c r="AHU849"/>
      <c r="AHV849"/>
      <c r="AHW849"/>
      <c r="AHX849"/>
      <c r="AHY849"/>
      <c r="AHZ849"/>
      <c r="AIA849"/>
      <c r="AIB849"/>
      <c r="AIC849"/>
      <c r="AID849"/>
      <c r="AIE849"/>
      <c r="AIF849"/>
      <c r="AIG849"/>
      <c r="AIH849"/>
      <c r="AII849"/>
      <c r="AIJ849"/>
      <c r="AIK849"/>
      <c r="AIL849"/>
      <c r="AIM849"/>
      <c r="AIN849"/>
      <c r="AIO849"/>
      <c r="AIP849"/>
      <c r="AIQ849"/>
      <c r="AIR849"/>
      <c r="AIS849"/>
      <c r="AIT849"/>
      <c r="AIU849"/>
      <c r="AIV849"/>
      <c r="AIW849"/>
      <c r="AIX849"/>
      <c r="AIY849"/>
      <c r="AIZ849"/>
      <c r="AJA849"/>
      <c r="AJB849"/>
      <c r="AJC849"/>
      <c r="AJD849"/>
      <c r="AJE849"/>
      <c r="AJF849"/>
      <c r="AJG849"/>
      <c r="AJH849"/>
      <c r="AJI849"/>
      <c r="AJJ849"/>
      <c r="AJK849"/>
      <c r="AJL849"/>
      <c r="AJM849"/>
      <c r="AJN849"/>
      <c r="AJO849"/>
      <c r="AJP849"/>
      <c r="AJQ849"/>
      <c r="AJR849"/>
      <c r="AJS849"/>
      <c r="AJT849"/>
      <c r="AJU849"/>
      <c r="AJV849"/>
      <c r="AJW849"/>
      <c r="AJX849"/>
      <c r="AJY849"/>
      <c r="AJZ849"/>
      <c r="AKA849"/>
      <c r="AKB849"/>
      <c r="AKC849"/>
      <c r="AKD849"/>
      <c r="AKE849"/>
      <c r="AKF849"/>
      <c r="AKG849"/>
      <c r="AKH849"/>
      <c r="AKI849"/>
      <c r="AKJ849"/>
      <c r="AKK849"/>
      <c r="AKL849"/>
      <c r="AKM849"/>
      <c r="AKN849"/>
      <c r="AKO849"/>
      <c r="AKP849"/>
      <c r="AKQ849"/>
      <c r="AKR849"/>
      <c r="AKS849"/>
      <c r="AKT849"/>
      <c r="AKU849"/>
      <c r="AKV849"/>
      <c r="AKW849"/>
      <c r="AKX849"/>
      <c r="AKY849"/>
      <c r="AKZ849"/>
      <c r="ALA849"/>
      <c r="ALB849"/>
      <c r="ALC849"/>
      <c r="ALD849"/>
      <c r="ALE849"/>
      <c r="ALF849"/>
      <c r="ALG849"/>
      <c r="ALH849"/>
      <c r="ALI849"/>
      <c r="ALJ849"/>
      <c r="ALK849"/>
      <c r="ALL849"/>
      <c r="ALM849"/>
      <c r="ALN849"/>
      <c r="ALO849"/>
      <c r="ALP849"/>
      <c r="ALQ849"/>
      <c r="ALR849"/>
      <c r="ALS849"/>
      <c r="ALT849"/>
      <c r="ALU849"/>
      <c r="ALV849"/>
      <c r="ALW849"/>
      <c r="ALX849"/>
      <c r="ALY849"/>
      <c r="ALZ849"/>
      <c r="AMA849"/>
      <c r="AMB849"/>
      <c r="AMC849"/>
      <c r="AMD849"/>
      <c r="AME849"/>
      <c r="AMF849"/>
      <c r="AMG849"/>
      <c r="AMH849"/>
      <c r="AMI849"/>
      <c r="AMJ849"/>
    </row>
    <row r="850" spans="1:1024" ht="20" customHeight="1" x14ac:dyDescent="0.2">
      <c r="A850"/>
      <c r="B850"/>
      <c r="C850"/>
      <c r="D850"/>
      <c r="E850" s="2"/>
      <c r="F850" s="2"/>
      <c r="G850" s="271"/>
      <c r="H850" s="24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c r="IW850"/>
      <c r="IX850"/>
      <c r="IY850"/>
      <c r="IZ850"/>
      <c r="JA850"/>
      <c r="JB850"/>
      <c r="JC850"/>
      <c r="JD850"/>
      <c r="JE850"/>
      <c r="JF850"/>
      <c r="JG850"/>
      <c r="JH850"/>
      <c r="JI850"/>
      <c r="JJ850"/>
      <c r="JK850"/>
      <c r="JL850"/>
      <c r="JM850"/>
      <c r="JN850"/>
      <c r="JO850"/>
      <c r="JP850"/>
      <c r="JQ850"/>
      <c r="JR850"/>
      <c r="JS850"/>
      <c r="JT850"/>
      <c r="JU850"/>
      <c r="JV850"/>
      <c r="JW850"/>
      <c r="JX850"/>
      <c r="JY850"/>
      <c r="JZ850"/>
      <c r="KA850"/>
      <c r="KB850"/>
      <c r="KC850"/>
      <c r="KD850"/>
      <c r="KE850"/>
      <c r="KF850"/>
      <c r="KG850"/>
      <c r="KH850"/>
      <c r="KI850"/>
      <c r="KJ850"/>
      <c r="KK850"/>
      <c r="KL850"/>
      <c r="KM850"/>
      <c r="KN850"/>
      <c r="KO850"/>
      <c r="KP850"/>
      <c r="KQ850"/>
      <c r="KR850"/>
      <c r="KS850"/>
      <c r="KT850"/>
      <c r="KU850"/>
      <c r="KV850"/>
      <c r="KW850"/>
      <c r="KX850"/>
      <c r="KY850"/>
      <c r="KZ850"/>
      <c r="LA850"/>
      <c r="LB850"/>
      <c r="LC850"/>
      <c r="LD850"/>
      <c r="LE850"/>
      <c r="LF850"/>
      <c r="LG850"/>
      <c r="LH850"/>
      <c r="LI850"/>
      <c r="LJ850"/>
      <c r="LK850"/>
      <c r="LL850"/>
      <c r="LM850"/>
      <c r="LN850"/>
      <c r="LO850"/>
      <c r="LP850"/>
      <c r="LQ850"/>
      <c r="LR850"/>
      <c r="LS850"/>
      <c r="LT850"/>
      <c r="LU850"/>
      <c r="LV850"/>
      <c r="LW850"/>
      <c r="LX850"/>
      <c r="LY850"/>
      <c r="LZ850"/>
      <c r="MA850"/>
      <c r="MB850"/>
      <c r="MC850"/>
      <c r="MD850"/>
      <c r="ME850"/>
      <c r="MF850"/>
      <c r="MG850"/>
      <c r="MH850"/>
      <c r="MI850"/>
      <c r="MJ850"/>
      <c r="MK850"/>
      <c r="ML850"/>
      <c r="MM850"/>
      <c r="MN850"/>
      <c r="MO850"/>
      <c r="MP850"/>
      <c r="MQ850"/>
      <c r="MR850"/>
      <c r="MS850"/>
      <c r="MT850"/>
      <c r="MU850"/>
      <c r="MV850"/>
      <c r="MW850"/>
      <c r="MX850"/>
      <c r="MY850"/>
      <c r="MZ850"/>
      <c r="NA850"/>
      <c r="NB850"/>
      <c r="NC850"/>
      <c r="ND850"/>
      <c r="NE850"/>
      <c r="NF850"/>
      <c r="NG850"/>
      <c r="NH850"/>
      <c r="NI850"/>
      <c r="NJ850"/>
      <c r="NK850"/>
      <c r="NL850"/>
      <c r="NM850"/>
      <c r="NN850"/>
      <c r="NO850"/>
      <c r="NP850"/>
      <c r="NQ850"/>
      <c r="NR850"/>
      <c r="NS850"/>
      <c r="NT850"/>
      <c r="NU850"/>
      <c r="NV850"/>
      <c r="NW850"/>
      <c r="NX850"/>
      <c r="NY850"/>
      <c r="NZ850"/>
      <c r="OA850"/>
      <c r="OB850"/>
      <c r="OC850"/>
      <c r="OD850"/>
      <c r="OE850"/>
      <c r="OF850"/>
      <c r="OG850"/>
      <c r="OH850"/>
      <c r="OI850"/>
      <c r="OJ850"/>
      <c r="OK850"/>
      <c r="OL850"/>
      <c r="OM850"/>
      <c r="ON850"/>
      <c r="OO850"/>
      <c r="OP850"/>
      <c r="OQ850"/>
      <c r="OR850"/>
      <c r="OS850"/>
      <c r="OT850"/>
      <c r="OU850"/>
      <c r="OV850"/>
      <c r="OW850"/>
      <c r="OX850"/>
      <c r="OY850"/>
      <c r="OZ850"/>
      <c r="PA850"/>
      <c r="PB850"/>
      <c r="PC850"/>
      <c r="PD850"/>
      <c r="PE850"/>
      <c r="PF850"/>
      <c r="PG850"/>
      <c r="PH850"/>
      <c r="PI850"/>
      <c r="PJ850"/>
      <c r="PK850"/>
      <c r="PL850"/>
      <c r="PM850"/>
      <c r="PN850"/>
      <c r="PO850"/>
      <c r="PP850"/>
      <c r="PQ850"/>
      <c r="PR850"/>
      <c r="PS850"/>
      <c r="PT850"/>
      <c r="PU850"/>
      <c r="PV850"/>
      <c r="PW850"/>
      <c r="PX850"/>
      <c r="PY850"/>
      <c r="PZ850"/>
      <c r="QA850"/>
      <c r="QB850"/>
      <c r="QC850"/>
      <c r="QD850"/>
      <c r="QE850"/>
      <c r="QF850"/>
      <c r="QG850"/>
      <c r="QH850"/>
      <c r="QI850"/>
      <c r="QJ850"/>
      <c r="QK850"/>
      <c r="QL850"/>
      <c r="QM850"/>
      <c r="QN850"/>
      <c r="QO850"/>
      <c r="QP850"/>
      <c r="QQ850"/>
      <c r="QR850"/>
      <c r="QS850"/>
      <c r="QT850"/>
      <c r="QU850"/>
      <c r="QV850"/>
      <c r="QW850"/>
      <c r="QX850"/>
      <c r="QY850"/>
      <c r="QZ850"/>
      <c r="RA850"/>
      <c r="RB850"/>
      <c r="RC850"/>
      <c r="RD850"/>
      <c r="RE850"/>
      <c r="RF850"/>
      <c r="RG850"/>
      <c r="RH850"/>
      <c r="RI850"/>
      <c r="RJ850"/>
      <c r="RK850"/>
      <c r="RL850"/>
      <c r="RM850"/>
      <c r="RN850"/>
      <c r="RO850"/>
      <c r="RP850"/>
      <c r="RQ850"/>
      <c r="RR850"/>
      <c r="RS850"/>
      <c r="RT850"/>
      <c r="RU850"/>
      <c r="RV850"/>
      <c r="RW850"/>
      <c r="RX850"/>
      <c r="RY850"/>
      <c r="RZ850"/>
      <c r="SA850"/>
      <c r="SB850"/>
      <c r="SC850"/>
      <c r="SD850"/>
      <c r="SE850"/>
      <c r="SF850"/>
      <c r="SG850"/>
      <c r="SH850"/>
      <c r="SI850"/>
      <c r="SJ850"/>
      <c r="SK850"/>
      <c r="SL850"/>
      <c r="SM850"/>
      <c r="SN850"/>
      <c r="SO850"/>
      <c r="SP850"/>
      <c r="SQ850"/>
      <c r="SR850"/>
      <c r="SS850"/>
      <c r="ST850"/>
      <c r="SU850"/>
      <c r="SV850"/>
      <c r="SW850"/>
      <c r="SX850"/>
      <c r="SY850"/>
      <c r="SZ850"/>
      <c r="TA850"/>
      <c r="TB850"/>
      <c r="TC850"/>
      <c r="TD850"/>
      <c r="TE850"/>
      <c r="TF850"/>
      <c r="TG850"/>
      <c r="TH850"/>
      <c r="TI850"/>
      <c r="TJ850"/>
      <c r="TK850"/>
      <c r="TL850"/>
      <c r="TM850"/>
      <c r="TN850"/>
      <c r="TO850"/>
      <c r="TP850"/>
      <c r="TQ850"/>
      <c r="TR850"/>
      <c r="TS850"/>
      <c r="TT850"/>
      <c r="TU850"/>
      <c r="TV850"/>
      <c r="TW850"/>
      <c r="TX850"/>
      <c r="TY850"/>
      <c r="TZ850"/>
      <c r="UA850"/>
      <c r="UB850"/>
      <c r="UC850"/>
      <c r="UD850"/>
      <c r="UE850"/>
      <c r="UF850"/>
      <c r="UG850"/>
      <c r="UH850"/>
      <c r="UI850"/>
      <c r="UJ850"/>
      <c r="UK850"/>
      <c r="UL850"/>
      <c r="UM850"/>
      <c r="UN850"/>
      <c r="UO850"/>
      <c r="UP850"/>
      <c r="UQ850"/>
      <c r="UR850"/>
      <c r="US850"/>
      <c r="UT850"/>
      <c r="UU850"/>
      <c r="UV850"/>
      <c r="UW850"/>
      <c r="UX850"/>
      <c r="UY850"/>
      <c r="UZ850"/>
      <c r="VA850"/>
      <c r="VB850"/>
      <c r="VC850"/>
      <c r="VD850"/>
      <c r="VE850"/>
      <c r="VF850"/>
      <c r="VG850"/>
      <c r="VH850"/>
      <c r="VI850"/>
      <c r="VJ850"/>
      <c r="VK850"/>
      <c r="VL850"/>
      <c r="VM850"/>
      <c r="VN850"/>
      <c r="VO850"/>
      <c r="VP850"/>
      <c r="VQ850"/>
      <c r="VR850"/>
      <c r="VS850"/>
      <c r="VT850"/>
      <c r="VU850"/>
      <c r="VV850"/>
      <c r="VW850"/>
      <c r="VX850"/>
      <c r="VY850"/>
      <c r="VZ850"/>
      <c r="WA850"/>
      <c r="WB850"/>
      <c r="WC850"/>
      <c r="WD850"/>
      <c r="WE850"/>
      <c r="WF850"/>
      <c r="WG850"/>
      <c r="WH850"/>
      <c r="WI850"/>
      <c r="WJ850"/>
      <c r="WK850"/>
      <c r="WL850"/>
      <c r="WM850"/>
      <c r="WN850"/>
      <c r="WO850"/>
      <c r="WP850"/>
      <c r="WQ850"/>
      <c r="WR850"/>
      <c r="WS850"/>
      <c r="WT850"/>
      <c r="WU850"/>
      <c r="WV850"/>
      <c r="WW850"/>
      <c r="WX850"/>
      <c r="WY850"/>
      <c r="WZ850"/>
      <c r="XA850"/>
      <c r="XB850"/>
      <c r="XC850"/>
      <c r="XD850"/>
      <c r="XE850"/>
      <c r="XF850"/>
      <c r="XG850"/>
      <c r="XH850"/>
      <c r="XI850"/>
      <c r="XJ850"/>
      <c r="XK850"/>
      <c r="XL850"/>
      <c r="XM850"/>
      <c r="XN850"/>
      <c r="XO850"/>
      <c r="XP850"/>
      <c r="XQ850"/>
      <c r="XR850"/>
      <c r="XS850"/>
      <c r="XT850"/>
      <c r="XU850"/>
      <c r="XV850"/>
      <c r="XW850"/>
      <c r="XX850"/>
      <c r="XY850"/>
      <c r="XZ850"/>
      <c r="YA850"/>
      <c r="YB850"/>
      <c r="YC850"/>
      <c r="YD850"/>
      <c r="YE850"/>
      <c r="YF850"/>
      <c r="YG850"/>
      <c r="YH850"/>
      <c r="YI850"/>
      <c r="YJ850"/>
      <c r="YK850"/>
      <c r="YL850"/>
      <c r="YM850"/>
      <c r="YN850"/>
      <c r="YO850"/>
      <c r="YP850"/>
      <c r="YQ850"/>
      <c r="YR850"/>
      <c r="YS850"/>
      <c r="YT850"/>
      <c r="YU850"/>
      <c r="YV850"/>
      <c r="YW850"/>
      <c r="YX850"/>
      <c r="YY850"/>
      <c r="YZ850"/>
      <c r="ZA850"/>
      <c r="ZB850"/>
      <c r="ZC850"/>
      <c r="ZD850"/>
      <c r="ZE850"/>
      <c r="ZF850"/>
      <c r="ZG850"/>
      <c r="ZH850"/>
      <c r="ZI850"/>
      <c r="ZJ850"/>
      <c r="ZK850"/>
      <c r="ZL850"/>
      <c r="ZM850"/>
      <c r="ZN850"/>
      <c r="ZO850"/>
      <c r="ZP850"/>
      <c r="ZQ850"/>
      <c r="ZR850"/>
      <c r="ZS850"/>
      <c r="ZT850"/>
      <c r="ZU850"/>
      <c r="ZV850"/>
      <c r="ZW850"/>
      <c r="ZX850"/>
      <c r="ZY850"/>
      <c r="ZZ850"/>
      <c r="AAA850"/>
      <c r="AAB850"/>
      <c r="AAC850"/>
      <c r="AAD850"/>
      <c r="AAE850"/>
      <c r="AAF850"/>
      <c r="AAG850"/>
      <c r="AAH850"/>
      <c r="AAI850"/>
      <c r="AAJ850"/>
      <c r="AAK850"/>
      <c r="AAL850"/>
      <c r="AAM850"/>
      <c r="AAN850"/>
      <c r="AAO850"/>
      <c r="AAP850"/>
      <c r="AAQ850"/>
      <c r="AAR850"/>
      <c r="AAS850"/>
      <c r="AAT850"/>
      <c r="AAU850"/>
      <c r="AAV850"/>
      <c r="AAW850"/>
      <c r="AAX850"/>
      <c r="AAY850"/>
      <c r="AAZ850"/>
      <c r="ABA850"/>
      <c r="ABB850"/>
      <c r="ABC850"/>
      <c r="ABD850"/>
      <c r="ABE850"/>
      <c r="ABF850"/>
      <c r="ABG850"/>
      <c r="ABH850"/>
      <c r="ABI850"/>
      <c r="ABJ850"/>
      <c r="ABK850"/>
      <c r="ABL850"/>
      <c r="ABM850"/>
      <c r="ABN850"/>
      <c r="ABO850"/>
      <c r="ABP850"/>
      <c r="ABQ850"/>
      <c r="ABR850"/>
      <c r="ABS850"/>
      <c r="ABT850"/>
      <c r="ABU850"/>
      <c r="ABV850"/>
      <c r="ABW850"/>
      <c r="ABX850"/>
      <c r="ABY850"/>
      <c r="ABZ850"/>
      <c r="ACA850"/>
      <c r="ACB850"/>
      <c r="ACC850"/>
      <c r="ACD850"/>
      <c r="ACE850"/>
      <c r="ACF850"/>
      <c r="ACG850"/>
      <c r="ACH850"/>
      <c r="ACI850"/>
      <c r="ACJ850"/>
      <c r="ACK850"/>
      <c r="ACL850"/>
      <c r="ACM850"/>
      <c r="ACN850"/>
      <c r="ACO850"/>
      <c r="ACP850"/>
      <c r="ACQ850"/>
      <c r="ACR850"/>
      <c r="ACS850"/>
      <c r="ACT850"/>
      <c r="ACU850"/>
      <c r="ACV850"/>
      <c r="ACW850"/>
      <c r="ACX850"/>
      <c r="ACY850"/>
      <c r="ACZ850"/>
      <c r="ADA850"/>
      <c r="ADB850"/>
      <c r="ADC850"/>
      <c r="ADD850"/>
      <c r="ADE850"/>
      <c r="ADF850"/>
      <c r="ADG850"/>
      <c r="ADH850"/>
      <c r="ADI850"/>
      <c r="ADJ850"/>
      <c r="ADK850"/>
      <c r="ADL850"/>
      <c r="ADM850"/>
      <c r="ADN850"/>
      <c r="ADO850"/>
      <c r="ADP850"/>
      <c r="ADQ850"/>
      <c r="ADR850"/>
      <c r="ADS850"/>
      <c r="ADT850"/>
      <c r="ADU850"/>
      <c r="ADV850"/>
      <c r="ADW850"/>
      <c r="ADX850"/>
      <c r="ADY850"/>
      <c r="ADZ850"/>
      <c r="AEA850"/>
      <c r="AEB850"/>
      <c r="AEC850"/>
      <c r="AED850"/>
      <c r="AEE850"/>
      <c r="AEF850"/>
      <c r="AEG850"/>
      <c r="AEH850"/>
      <c r="AEI850"/>
      <c r="AEJ850"/>
      <c r="AEK850"/>
      <c r="AEL850"/>
      <c r="AEM850"/>
      <c r="AEN850"/>
      <c r="AEO850"/>
      <c r="AEP850"/>
      <c r="AEQ850"/>
      <c r="AER850"/>
      <c r="AES850"/>
      <c r="AET850"/>
      <c r="AEU850"/>
      <c r="AEV850"/>
      <c r="AEW850"/>
      <c r="AEX850"/>
      <c r="AEY850"/>
      <c r="AEZ850"/>
      <c r="AFA850"/>
      <c r="AFB850"/>
      <c r="AFC850"/>
      <c r="AFD850"/>
      <c r="AFE850"/>
      <c r="AFF850"/>
      <c r="AFG850"/>
      <c r="AFH850"/>
      <c r="AFI850"/>
      <c r="AFJ850"/>
      <c r="AFK850"/>
      <c r="AFL850"/>
      <c r="AFM850"/>
      <c r="AFN850"/>
      <c r="AFO850"/>
      <c r="AFP850"/>
      <c r="AFQ850"/>
      <c r="AFR850"/>
      <c r="AFS850"/>
      <c r="AFT850"/>
      <c r="AFU850"/>
      <c r="AFV850"/>
      <c r="AFW850"/>
      <c r="AFX850"/>
      <c r="AFY850"/>
      <c r="AFZ850"/>
      <c r="AGA850"/>
      <c r="AGB850"/>
      <c r="AGC850"/>
      <c r="AGD850"/>
      <c r="AGE850"/>
      <c r="AGF850"/>
      <c r="AGG850"/>
      <c r="AGH850"/>
      <c r="AGI850"/>
      <c r="AGJ850"/>
      <c r="AGK850"/>
      <c r="AGL850"/>
      <c r="AGM850"/>
      <c r="AGN850"/>
      <c r="AGO850"/>
      <c r="AGP850"/>
      <c r="AGQ850"/>
      <c r="AGR850"/>
      <c r="AGS850"/>
      <c r="AGT850"/>
      <c r="AGU850"/>
      <c r="AGV850"/>
      <c r="AGW850"/>
      <c r="AGX850"/>
      <c r="AGY850"/>
      <c r="AGZ850"/>
      <c r="AHA850"/>
      <c r="AHB850"/>
      <c r="AHC850"/>
      <c r="AHD850"/>
      <c r="AHE850"/>
      <c r="AHF850"/>
      <c r="AHG850"/>
      <c r="AHH850"/>
      <c r="AHI850"/>
      <c r="AHJ850"/>
      <c r="AHK850"/>
      <c r="AHL850"/>
      <c r="AHM850"/>
      <c r="AHN850"/>
      <c r="AHO850"/>
      <c r="AHP850"/>
      <c r="AHQ850"/>
      <c r="AHR850"/>
      <c r="AHS850"/>
      <c r="AHT850"/>
      <c r="AHU850"/>
      <c r="AHV850"/>
      <c r="AHW850"/>
      <c r="AHX850"/>
      <c r="AHY850"/>
      <c r="AHZ850"/>
      <c r="AIA850"/>
      <c r="AIB850"/>
      <c r="AIC850"/>
      <c r="AID850"/>
      <c r="AIE850"/>
      <c r="AIF850"/>
      <c r="AIG850"/>
      <c r="AIH850"/>
      <c r="AII850"/>
      <c r="AIJ850"/>
      <c r="AIK850"/>
      <c r="AIL850"/>
      <c r="AIM850"/>
      <c r="AIN850"/>
      <c r="AIO850"/>
      <c r="AIP850"/>
      <c r="AIQ850"/>
      <c r="AIR850"/>
      <c r="AIS850"/>
      <c r="AIT850"/>
      <c r="AIU850"/>
      <c r="AIV850"/>
      <c r="AIW850"/>
      <c r="AIX850"/>
      <c r="AIY850"/>
      <c r="AIZ850"/>
      <c r="AJA850"/>
      <c r="AJB850"/>
      <c r="AJC850"/>
      <c r="AJD850"/>
      <c r="AJE850"/>
      <c r="AJF850"/>
      <c r="AJG850"/>
      <c r="AJH850"/>
      <c r="AJI850"/>
      <c r="AJJ850"/>
      <c r="AJK850"/>
      <c r="AJL850"/>
      <c r="AJM850"/>
      <c r="AJN850"/>
      <c r="AJO850"/>
      <c r="AJP850"/>
      <c r="AJQ850"/>
      <c r="AJR850"/>
      <c r="AJS850"/>
      <c r="AJT850"/>
      <c r="AJU850"/>
      <c r="AJV850"/>
      <c r="AJW850"/>
      <c r="AJX850"/>
      <c r="AJY850"/>
      <c r="AJZ850"/>
      <c r="AKA850"/>
      <c r="AKB850"/>
      <c r="AKC850"/>
      <c r="AKD850"/>
      <c r="AKE850"/>
      <c r="AKF850"/>
      <c r="AKG850"/>
      <c r="AKH850"/>
      <c r="AKI850"/>
      <c r="AKJ850"/>
      <c r="AKK850"/>
      <c r="AKL850"/>
      <c r="AKM850"/>
      <c r="AKN850"/>
      <c r="AKO850"/>
      <c r="AKP850"/>
      <c r="AKQ850"/>
      <c r="AKR850"/>
      <c r="AKS850"/>
      <c r="AKT850"/>
      <c r="AKU850"/>
      <c r="AKV850"/>
      <c r="AKW850"/>
      <c r="AKX850"/>
      <c r="AKY850"/>
      <c r="AKZ850"/>
      <c r="ALA850"/>
      <c r="ALB850"/>
      <c r="ALC850"/>
      <c r="ALD850"/>
      <c r="ALE850"/>
      <c r="ALF850"/>
      <c r="ALG850"/>
      <c r="ALH850"/>
      <c r="ALI850"/>
      <c r="ALJ850"/>
      <c r="ALK850"/>
      <c r="ALL850"/>
      <c r="ALM850"/>
      <c r="ALN850"/>
      <c r="ALO850"/>
      <c r="ALP850"/>
      <c r="ALQ850"/>
      <c r="ALR850"/>
      <c r="ALS850"/>
      <c r="ALT850"/>
      <c r="ALU850"/>
      <c r="ALV850"/>
      <c r="ALW850"/>
      <c r="ALX850"/>
      <c r="ALY850"/>
      <c r="ALZ850"/>
      <c r="AMA850"/>
      <c r="AMB850"/>
      <c r="AMC850"/>
      <c r="AMD850"/>
      <c r="AME850"/>
      <c r="AMF850"/>
      <c r="AMG850"/>
      <c r="AMH850"/>
      <c r="AMI850"/>
      <c r="AMJ850"/>
    </row>
    <row r="851" spans="1:1024" ht="20" customHeight="1" x14ac:dyDescent="0.2">
      <c r="A851"/>
      <c r="B851"/>
      <c r="C851"/>
      <c r="D851"/>
      <c r="E851" s="2"/>
      <c r="F851" s="2"/>
      <c r="G851" s="271"/>
      <c r="H851" s="240"/>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c r="IW851"/>
      <c r="IX851"/>
      <c r="IY851"/>
      <c r="IZ851"/>
      <c r="JA851"/>
      <c r="JB851"/>
      <c r="JC851"/>
      <c r="JD851"/>
      <c r="JE851"/>
      <c r="JF851"/>
      <c r="JG851"/>
      <c r="JH851"/>
      <c r="JI851"/>
      <c r="JJ851"/>
      <c r="JK851"/>
      <c r="JL851"/>
      <c r="JM851"/>
      <c r="JN851"/>
      <c r="JO851"/>
      <c r="JP851"/>
      <c r="JQ851"/>
      <c r="JR851"/>
      <c r="JS851"/>
      <c r="JT851"/>
      <c r="JU851"/>
      <c r="JV851"/>
      <c r="JW851"/>
      <c r="JX851"/>
      <c r="JY851"/>
      <c r="JZ851"/>
      <c r="KA851"/>
      <c r="KB851"/>
      <c r="KC851"/>
      <c r="KD851"/>
      <c r="KE851"/>
      <c r="KF851"/>
      <c r="KG851"/>
      <c r="KH851"/>
      <c r="KI851"/>
      <c r="KJ851"/>
      <c r="KK851"/>
      <c r="KL851"/>
      <c r="KM851"/>
      <c r="KN851"/>
      <c r="KO851"/>
      <c r="KP851"/>
      <c r="KQ851"/>
      <c r="KR851"/>
      <c r="KS851"/>
      <c r="KT851"/>
      <c r="KU851"/>
      <c r="KV851"/>
      <c r="KW851"/>
      <c r="KX851"/>
      <c r="KY851"/>
      <c r="KZ851"/>
      <c r="LA851"/>
      <c r="LB851"/>
      <c r="LC851"/>
      <c r="LD851"/>
      <c r="LE851"/>
      <c r="LF851"/>
      <c r="LG851"/>
      <c r="LH851"/>
      <c r="LI851"/>
      <c r="LJ851"/>
      <c r="LK851"/>
      <c r="LL851"/>
      <c r="LM851"/>
      <c r="LN851"/>
      <c r="LO851"/>
      <c r="LP851"/>
      <c r="LQ851"/>
      <c r="LR851"/>
      <c r="LS851"/>
      <c r="LT851"/>
      <c r="LU851"/>
      <c r="LV851"/>
      <c r="LW851"/>
      <c r="LX851"/>
      <c r="LY851"/>
      <c r="LZ851"/>
      <c r="MA851"/>
      <c r="MB851"/>
      <c r="MC851"/>
      <c r="MD851"/>
      <c r="ME851"/>
      <c r="MF851"/>
      <c r="MG851"/>
      <c r="MH851"/>
      <c r="MI851"/>
      <c r="MJ851"/>
      <c r="MK851"/>
      <c r="ML851"/>
      <c r="MM851"/>
      <c r="MN851"/>
      <c r="MO851"/>
      <c r="MP851"/>
      <c r="MQ851"/>
      <c r="MR851"/>
      <c r="MS851"/>
      <c r="MT851"/>
      <c r="MU851"/>
      <c r="MV851"/>
      <c r="MW851"/>
      <c r="MX851"/>
      <c r="MY851"/>
      <c r="MZ851"/>
      <c r="NA851"/>
      <c r="NB851"/>
      <c r="NC851"/>
      <c r="ND851"/>
      <c r="NE851"/>
      <c r="NF851"/>
      <c r="NG851"/>
      <c r="NH851"/>
      <c r="NI851"/>
      <c r="NJ851"/>
      <c r="NK851"/>
      <c r="NL851"/>
      <c r="NM851"/>
      <c r="NN851"/>
      <c r="NO851"/>
      <c r="NP851"/>
      <c r="NQ851"/>
      <c r="NR851"/>
      <c r="NS851"/>
      <c r="NT851"/>
      <c r="NU851"/>
      <c r="NV851"/>
      <c r="NW851"/>
      <c r="NX851"/>
      <c r="NY851"/>
      <c r="NZ851"/>
      <c r="OA851"/>
      <c r="OB851"/>
      <c r="OC851"/>
      <c r="OD851"/>
      <c r="OE851"/>
      <c r="OF851"/>
      <c r="OG851"/>
      <c r="OH851"/>
      <c r="OI851"/>
      <c r="OJ851"/>
      <c r="OK851"/>
      <c r="OL851"/>
      <c r="OM851"/>
      <c r="ON851"/>
      <c r="OO851"/>
      <c r="OP851"/>
      <c r="OQ851"/>
      <c r="OR851"/>
      <c r="OS851"/>
      <c r="OT851"/>
      <c r="OU851"/>
      <c r="OV851"/>
      <c r="OW851"/>
      <c r="OX851"/>
      <c r="OY851"/>
      <c r="OZ851"/>
      <c r="PA851"/>
      <c r="PB851"/>
      <c r="PC851"/>
      <c r="PD851"/>
      <c r="PE851"/>
      <c r="PF851"/>
      <c r="PG851"/>
      <c r="PH851"/>
      <c r="PI851"/>
      <c r="PJ851"/>
      <c r="PK851"/>
      <c r="PL851"/>
      <c r="PM851"/>
      <c r="PN851"/>
      <c r="PO851"/>
      <c r="PP851"/>
      <c r="PQ851"/>
      <c r="PR851"/>
      <c r="PS851"/>
      <c r="PT851"/>
      <c r="PU851"/>
      <c r="PV851"/>
      <c r="PW851"/>
      <c r="PX851"/>
      <c r="PY851"/>
      <c r="PZ851"/>
      <c r="QA851"/>
      <c r="QB851"/>
      <c r="QC851"/>
      <c r="QD851"/>
      <c r="QE851"/>
      <c r="QF851"/>
      <c r="QG851"/>
      <c r="QH851"/>
      <c r="QI851"/>
      <c r="QJ851"/>
      <c r="QK851"/>
      <c r="QL851"/>
      <c r="QM851"/>
      <c r="QN851"/>
      <c r="QO851"/>
      <c r="QP851"/>
      <c r="QQ851"/>
      <c r="QR851"/>
      <c r="QS851"/>
      <c r="QT851"/>
      <c r="QU851"/>
      <c r="QV851"/>
      <c r="QW851"/>
      <c r="QX851"/>
      <c r="QY851"/>
      <c r="QZ851"/>
      <c r="RA851"/>
      <c r="RB851"/>
      <c r="RC851"/>
      <c r="RD851"/>
      <c r="RE851"/>
      <c r="RF851"/>
      <c r="RG851"/>
      <c r="RH851"/>
      <c r="RI851"/>
      <c r="RJ851"/>
      <c r="RK851"/>
      <c r="RL851"/>
      <c r="RM851"/>
      <c r="RN851"/>
      <c r="RO851"/>
      <c r="RP851"/>
      <c r="RQ851"/>
      <c r="RR851"/>
      <c r="RS851"/>
      <c r="RT851"/>
      <c r="RU851"/>
      <c r="RV851"/>
      <c r="RW851"/>
      <c r="RX851"/>
      <c r="RY851"/>
      <c r="RZ851"/>
      <c r="SA851"/>
      <c r="SB851"/>
      <c r="SC851"/>
      <c r="SD851"/>
      <c r="SE851"/>
      <c r="SF851"/>
      <c r="SG851"/>
      <c r="SH851"/>
      <c r="SI851"/>
      <c r="SJ851"/>
      <c r="SK851"/>
      <c r="SL851"/>
      <c r="SM851"/>
      <c r="SN851"/>
      <c r="SO851"/>
      <c r="SP851"/>
      <c r="SQ851"/>
      <c r="SR851"/>
      <c r="SS851"/>
      <c r="ST851"/>
      <c r="SU851"/>
      <c r="SV851"/>
      <c r="SW851"/>
      <c r="SX851"/>
      <c r="SY851"/>
      <c r="SZ851"/>
      <c r="TA851"/>
      <c r="TB851"/>
      <c r="TC851"/>
      <c r="TD851"/>
      <c r="TE851"/>
      <c r="TF851"/>
      <c r="TG851"/>
      <c r="TH851"/>
      <c r="TI851"/>
      <c r="TJ851"/>
      <c r="TK851"/>
      <c r="TL851"/>
      <c r="TM851"/>
      <c r="TN851"/>
      <c r="TO851"/>
      <c r="TP851"/>
      <c r="TQ851"/>
      <c r="TR851"/>
      <c r="TS851"/>
      <c r="TT851"/>
      <c r="TU851"/>
      <c r="TV851"/>
      <c r="TW851"/>
      <c r="TX851"/>
      <c r="TY851"/>
      <c r="TZ851"/>
      <c r="UA851"/>
      <c r="UB851"/>
      <c r="UC851"/>
      <c r="UD851"/>
      <c r="UE851"/>
      <c r="UF851"/>
      <c r="UG851"/>
      <c r="UH851"/>
      <c r="UI851"/>
      <c r="UJ851"/>
      <c r="UK851"/>
      <c r="UL851"/>
      <c r="UM851"/>
      <c r="UN851"/>
      <c r="UO851"/>
      <c r="UP851"/>
      <c r="UQ851"/>
      <c r="UR851"/>
      <c r="US851"/>
      <c r="UT851"/>
      <c r="UU851"/>
      <c r="UV851"/>
      <c r="UW851"/>
      <c r="UX851"/>
      <c r="UY851"/>
      <c r="UZ851"/>
      <c r="VA851"/>
      <c r="VB851"/>
      <c r="VC851"/>
      <c r="VD851"/>
      <c r="VE851"/>
      <c r="VF851"/>
      <c r="VG851"/>
      <c r="VH851"/>
      <c r="VI851"/>
      <c r="VJ851"/>
      <c r="VK851"/>
      <c r="VL851"/>
      <c r="VM851"/>
      <c r="VN851"/>
      <c r="VO851"/>
      <c r="VP851"/>
      <c r="VQ851"/>
      <c r="VR851"/>
      <c r="VS851"/>
      <c r="VT851"/>
      <c r="VU851"/>
      <c r="VV851"/>
      <c r="VW851"/>
      <c r="VX851"/>
      <c r="VY851"/>
      <c r="VZ851"/>
      <c r="WA851"/>
      <c r="WB851"/>
      <c r="WC851"/>
      <c r="WD851"/>
      <c r="WE851"/>
      <c r="WF851"/>
      <c r="WG851"/>
      <c r="WH851"/>
      <c r="WI851"/>
      <c r="WJ851"/>
      <c r="WK851"/>
      <c r="WL851"/>
      <c r="WM851"/>
      <c r="WN851"/>
      <c r="WO851"/>
      <c r="WP851"/>
      <c r="WQ851"/>
      <c r="WR851"/>
      <c r="WS851"/>
      <c r="WT851"/>
      <c r="WU851"/>
      <c r="WV851"/>
      <c r="WW851"/>
      <c r="WX851"/>
      <c r="WY851"/>
      <c r="WZ851"/>
      <c r="XA851"/>
      <c r="XB851"/>
      <c r="XC851"/>
      <c r="XD851"/>
      <c r="XE851"/>
      <c r="XF851"/>
      <c r="XG851"/>
      <c r="XH851"/>
      <c r="XI851"/>
      <c r="XJ851"/>
      <c r="XK851"/>
      <c r="XL851"/>
      <c r="XM851"/>
      <c r="XN851"/>
      <c r="XO851"/>
      <c r="XP851"/>
      <c r="XQ851"/>
      <c r="XR851"/>
      <c r="XS851"/>
      <c r="XT851"/>
      <c r="XU851"/>
      <c r="XV851"/>
      <c r="XW851"/>
      <c r="XX851"/>
      <c r="XY851"/>
      <c r="XZ851"/>
      <c r="YA851"/>
      <c r="YB851"/>
      <c r="YC851"/>
      <c r="YD851"/>
      <c r="YE851"/>
      <c r="YF851"/>
      <c r="YG851"/>
      <c r="YH851"/>
      <c r="YI851"/>
      <c r="YJ851"/>
      <c r="YK851"/>
      <c r="YL851"/>
      <c r="YM851"/>
      <c r="YN851"/>
      <c r="YO851"/>
      <c r="YP851"/>
      <c r="YQ851"/>
      <c r="YR851"/>
      <c r="YS851"/>
      <c r="YT851"/>
      <c r="YU851"/>
      <c r="YV851"/>
      <c r="YW851"/>
      <c r="YX851"/>
      <c r="YY851"/>
      <c r="YZ851"/>
      <c r="ZA851"/>
      <c r="ZB851"/>
      <c r="ZC851"/>
      <c r="ZD851"/>
      <c r="ZE851"/>
      <c r="ZF851"/>
      <c r="ZG851"/>
      <c r="ZH851"/>
      <c r="ZI851"/>
      <c r="ZJ851"/>
      <c r="ZK851"/>
      <c r="ZL851"/>
      <c r="ZM851"/>
      <c r="ZN851"/>
      <c r="ZO851"/>
      <c r="ZP851"/>
      <c r="ZQ851"/>
      <c r="ZR851"/>
      <c r="ZS851"/>
      <c r="ZT851"/>
      <c r="ZU851"/>
      <c r="ZV851"/>
      <c r="ZW851"/>
      <c r="ZX851"/>
      <c r="ZY851"/>
      <c r="ZZ851"/>
      <c r="AAA851"/>
      <c r="AAB851"/>
      <c r="AAC851"/>
      <c r="AAD851"/>
      <c r="AAE851"/>
      <c r="AAF851"/>
      <c r="AAG851"/>
      <c r="AAH851"/>
      <c r="AAI851"/>
      <c r="AAJ851"/>
      <c r="AAK851"/>
      <c r="AAL851"/>
      <c r="AAM851"/>
      <c r="AAN851"/>
      <c r="AAO851"/>
      <c r="AAP851"/>
      <c r="AAQ851"/>
      <c r="AAR851"/>
      <c r="AAS851"/>
      <c r="AAT851"/>
      <c r="AAU851"/>
      <c r="AAV851"/>
      <c r="AAW851"/>
      <c r="AAX851"/>
      <c r="AAY851"/>
      <c r="AAZ851"/>
      <c r="ABA851"/>
      <c r="ABB851"/>
      <c r="ABC851"/>
      <c r="ABD851"/>
      <c r="ABE851"/>
      <c r="ABF851"/>
      <c r="ABG851"/>
      <c r="ABH851"/>
      <c r="ABI851"/>
      <c r="ABJ851"/>
      <c r="ABK851"/>
      <c r="ABL851"/>
      <c r="ABM851"/>
      <c r="ABN851"/>
      <c r="ABO851"/>
      <c r="ABP851"/>
      <c r="ABQ851"/>
      <c r="ABR851"/>
      <c r="ABS851"/>
      <c r="ABT851"/>
      <c r="ABU851"/>
      <c r="ABV851"/>
      <c r="ABW851"/>
      <c r="ABX851"/>
      <c r="ABY851"/>
      <c r="ABZ851"/>
      <c r="ACA851"/>
      <c r="ACB851"/>
      <c r="ACC851"/>
      <c r="ACD851"/>
      <c r="ACE851"/>
      <c r="ACF851"/>
      <c r="ACG851"/>
      <c r="ACH851"/>
      <c r="ACI851"/>
      <c r="ACJ851"/>
      <c r="ACK851"/>
      <c r="ACL851"/>
      <c r="ACM851"/>
      <c r="ACN851"/>
      <c r="ACO851"/>
      <c r="ACP851"/>
      <c r="ACQ851"/>
      <c r="ACR851"/>
      <c r="ACS851"/>
      <c r="ACT851"/>
      <c r="ACU851"/>
      <c r="ACV851"/>
      <c r="ACW851"/>
      <c r="ACX851"/>
      <c r="ACY851"/>
      <c r="ACZ851"/>
      <c r="ADA851"/>
      <c r="ADB851"/>
      <c r="ADC851"/>
      <c r="ADD851"/>
      <c r="ADE851"/>
      <c r="ADF851"/>
      <c r="ADG851"/>
      <c r="ADH851"/>
      <c r="ADI851"/>
      <c r="ADJ851"/>
      <c r="ADK851"/>
      <c r="ADL851"/>
      <c r="ADM851"/>
      <c r="ADN851"/>
      <c r="ADO851"/>
      <c r="ADP851"/>
      <c r="ADQ851"/>
      <c r="ADR851"/>
      <c r="ADS851"/>
      <c r="ADT851"/>
      <c r="ADU851"/>
      <c r="ADV851"/>
      <c r="ADW851"/>
      <c r="ADX851"/>
      <c r="ADY851"/>
      <c r="ADZ851"/>
      <c r="AEA851"/>
      <c r="AEB851"/>
      <c r="AEC851"/>
      <c r="AED851"/>
      <c r="AEE851"/>
      <c r="AEF851"/>
      <c r="AEG851"/>
      <c r="AEH851"/>
      <c r="AEI851"/>
      <c r="AEJ851"/>
      <c r="AEK851"/>
      <c r="AEL851"/>
      <c r="AEM851"/>
      <c r="AEN851"/>
      <c r="AEO851"/>
      <c r="AEP851"/>
      <c r="AEQ851"/>
      <c r="AER851"/>
      <c r="AES851"/>
      <c r="AET851"/>
      <c r="AEU851"/>
      <c r="AEV851"/>
      <c r="AEW851"/>
      <c r="AEX851"/>
      <c r="AEY851"/>
      <c r="AEZ851"/>
      <c r="AFA851"/>
      <c r="AFB851"/>
      <c r="AFC851"/>
      <c r="AFD851"/>
      <c r="AFE851"/>
      <c r="AFF851"/>
      <c r="AFG851"/>
      <c r="AFH851"/>
      <c r="AFI851"/>
      <c r="AFJ851"/>
      <c r="AFK851"/>
      <c r="AFL851"/>
      <c r="AFM851"/>
      <c r="AFN851"/>
      <c r="AFO851"/>
      <c r="AFP851"/>
      <c r="AFQ851"/>
      <c r="AFR851"/>
      <c r="AFS851"/>
      <c r="AFT851"/>
      <c r="AFU851"/>
      <c r="AFV851"/>
      <c r="AFW851"/>
      <c r="AFX851"/>
      <c r="AFY851"/>
      <c r="AFZ851"/>
      <c r="AGA851"/>
      <c r="AGB851"/>
      <c r="AGC851"/>
      <c r="AGD851"/>
      <c r="AGE851"/>
      <c r="AGF851"/>
      <c r="AGG851"/>
      <c r="AGH851"/>
      <c r="AGI851"/>
      <c r="AGJ851"/>
      <c r="AGK851"/>
      <c r="AGL851"/>
      <c r="AGM851"/>
      <c r="AGN851"/>
      <c r="AGO851"/>
      <c r="AGP851"/>
      <c r="AGQ851"/>
      <c r="AGR851"/>
      <c r="AGS851"/>
      <c r="AGT851"/>
      <c r="AGU851"/>
      <c r="AGV851"/>
      <c r="AGW851"/>
      <c r="AGX851"/>
      <c r="AGY851"/>
      <c r="AGZ851"/>
      <c r="AHA851"/>
      <c r="AHB851"/>
      <c r="AHC851"/>
      <c r="AHD851"/>
      <c r="AHE851"/>
      <c r="AHF851"/>
      <c r="AHG851"/>
      <c r="AHH851"/>
      <c r="AHI851"/>
      <c r="AHJ851"/>
      <c r="AHK851"/>
      <c r="AHL851"/>
      <c r="AHM851"/>
      <c r="AHN851"/>
      <c r="AHO851"/>
      <c r="AHP851"/>
      <c r="AHQ851"/>
      <c r="AHR851"/>
      <c r="AHS851"/>
      <c r="AHT851"/>
      <c r="AHU851"/>
      <c r="AHV851"/>
      <c r="AHW851"/>
      <c r="AHX851"/>
      <c r="AHY851"/>
      <c r="AHZ851"/>
      <c r="AIA851"/>
      <c r="AIB851"/>
      <c r="AIC851"/>
      <c r="AID851"/>
      <c r="AIE851"/>
      <c r="AIF851"/>
      <c r="AIG851"/>
      <c r="AIH851"/>
      <c r="AII851"/>
      <c r="AIJ851"/>
      <c r="AIK851"/>
      <c r="AIL851"/>
      <c r="AIM851"/>
      <c r="AIN851"/>
      <c r="AIO851"/>
      <c r="AIP851"/>
      <c r="AIQ851"/>
      <c r="AIR851"/>
      <c r="AIS851"/>
      <c r="AIT851"/>
      <c r="AIU851"/>
      <c r="AIV851"/>
      <c r="AIW851"/>
      <c r="AIX851"/>
      <c r="AIY851"/>
      <c r="AIZ851"/>
      <c r="AJA851"/>
      <c r="AJB851"/>
      <c r="AJC851"/>
      <c r="AJD851"/>
      <c r="AJE851"/>
      <c r="AJF851"/>
      <c r="AJG851"/>
      <c r="AJH851"/>
      <c r="AJI851"/>
      <c r="AJJ851"/>
      <c r="AJK851"/>
      <c r="AJL851"/>
      <c r="AJM851"/>
      <c r="AJN851"/>
      <c r="AJO851"/>
      <c r="AJP851"/>
      <c r="AJQ851"/>
      <c r="AJR851"/>
      <c r="AJS851"/>
      <c r="AJT851"/>
      <c r="AJU851"/>
      <c r="AJV851"/>
      <c r="AJW851"/>
      <c r="AJX851"/>
      <c r="AJY851"/>
      <c r="AJZ851"/>
      <c r="AKA851"/>
      <c r="AKB851"/>
      <c r="AKC851"/>
      <c r="AKD851"/>
      <c r="AKE851"/>
      <c r="AKF851"/>
      <c r="AKG851"/>
      <c r="AKH851"/>
      <c r="AKI851"/>
      <c r="AKJ851"/>
      <c r="AKK851"/>
      <c r="AKL851"/>
      <c r="AKM851"/>
      <c r="AKN851"/>
      <c r="AKO851"/>
      <c r="AKP851"/>
      <c r="AKQ851"/>
      <c r="AKR851"/>
      <c r="AKS851"/>
      <c r="AKT851"/>
      <c r="AKU851"/>
      <c r="AKV851"/>
      <c r="AKW851"/>
      <c r="AKX851"/>
      <c r="AKY851"/>
      <c r="AKZ851"/>
      <c r="ALA851"/>
      <c r="ALB851"/>
      <c r="ALC851"/>
      <c r="ALD851"/>
      <c r="ALE851"/>
      <c r="ALF851"/>
      <c r="ALG851"/>
      <c r="ALH851"/>
      <c r="ALI851"/>
      <c r="ALJ851"/>
      <c r="ALK851"/>
      <c r="ALL851"/>
      <c r="ALM851"/>
      <c r="ALN851"/>
      <c r="ALO851"/>
      <c r="ALP851"/>
      <c r="ALQ851"/>
      <c r="ALR851"/>
      <c r="ALS851"/>
      <c r="ALT851"/>
      <c r="ALU851"/>
      <c r="ALV851"/>
      <c r="ALW851"/>
      <c r="ALX851"/>
      <c r="ALY851"/>
      <c r="ALZ851"/>
      <c r="AMA851"/>
      <c r="AMB851"/>
      <c r="AMC851"/>
      <c r="AMD851"/>
      <c r="AME851"/>
      <c r="AMF851"/>
      <c r="AMG851"/>
      <c r="AMH851"/>
      <c r="AMI851"/>
      <c r="AMJ851"/>
    </row>
    <row r="852" spans="1:1024" ht="20" customHeight="1" x14ac:dyDescent="0.2">
      <c r="A852"/>
      <c r="B852"/>
      <c r="C852"/>
      <c r="D852"/>
      <c r="E852" s="2"/>
      <c r="F852" s="2"/>
      <c r="G852" s="271"/>
      <c r="H852" s="240"/>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c r="IW852"/>
      <c r="IX852"/>
      <c r="IY852"/>
      <c r="IZ852"/>
      <c r="JA852"/>
      <c r="JB852"/>
      <c r="JC852"/>
      <c r="JD852"/>
      <c r="JE852"/>
      <c r="JF852"/>
      <c r="JG852"/>
      <c r="JH852"/>
      <c r="JI852"/>
      <c r="JJ852"/>
      <c r="JK852"/>
      <c r="JL852"/>
      <c r="JM852"/>
      <c r="JN852"/>
      <c r="JO852"/>
      <c r="JP852"/>
      <c r="JQ852"/>
      <c r="JR852"/>
      <c r="JS852"/>
      <c r="JT852"/>
      <c r="JU852"/>
      <c r="JV852"/>
      <c r="JW852"/>
      <c r="JX852"/>
      <c r="JY852"/>
      <c r="JZ852"/>
      <c r="KA852"/>
      <c r="KB852"/>
      <c r="KC852"/>
      <c r="KD852"/>
      <c r="KE852"/>
      <c r="KF852"/>
      <c r="KG852"/>
      <c r="KH852"/>
      <c r="KI852"/>
      <c r="KJ852"/>
      <c r="KK852"/>
      <c r="KL852"/>
      <c r="KM852"/>
      <c r="KN852"/>
      <c r="KO852"/>
      <c r="KP852"/>
      <c r="KQ852"/>
      <c r="KR852"/>
      <c r="KS852"/>
      <c r="KT852"/>
      <c r="KU852"/>
      <c r="KV852"/>
      <c r="KW852"/>
      <c r="KX852"/>
      <c r="KY852"/>
      <c r="KZ852"/>
      <c r="LA852"/>
      <c r="LB852"/>
      <c r="LC852"/>
      <c r="LD852"/>
      <c r="LE852"/>
      <c r="LF852"/>
      <c r="LG852"/>
      <c r="LH852"/>
      <c r="LI852"/>
      <c r="LJ852"/>
      <c r="LK852"/>
      <c r="LL852"/>
      <c r="LM852"/>
      <c r="LN852"/>
      <c r="LO852"/>
      <c r="LP852"/>
      <c r="LQ852"/>
      <c r="LR852"/>
      <c r="LS852"/>
      <c r="LT852"/>
      <c r="LU852"/>
      <c r="LV852"/>
      <c r="LW852"/>
      <c r="LX852"/>
      <c r="LY852"/>
      <c r="LZ852"/>
      <c r="MA852"/>
      <c r="MB852"/>
      <c r="MC852"/>
      <c r="MD852"/>
      <c r="ME852"/>
      <c r="MF852"/>
      <c r="MG852"/>
      <c r="MH852"/>
      <c r="MI852"/>
      <c r="MJ852"/>
      <c r="MK852"/>
      <c r="ML852"/>
      <c r="MM852"/>
      <c r="MN852"/>
      <c r="MO852"/>
      <c r="MP852"/>
      <c r="MQ852"/>
      <c r="MR852"/>
      <c r="MS852"/>
      <c r="MT852"/>
      <c r="MU852"/>
      <c r="MV852"/>
      <c r="MW852"/>
      <c r="MX852"/>
      <c r="MY852"/>
      <c r="MZ852"/>
      <c r="NA852"/>
      <c r="NB852"/>
      <c r="NC852"/>
      <c r="ND852"/>
      <c r="NE852"/>
      <c r="NF852"/>
      <c r="NG852"/>
      <c r="NH852"/>
      <c r="NI852"/>
      <c r="NJ852"/>
      <c r="NK852"/>
      <c r="NL852"/>
      <c r="NM852"/>
      <c r="NN852"/>
      <c r="NO852"/>
      <c r="NP852"/>
      <c r="NQ852"/>
      <c r="NR852"/>
      <c r="NS852"/>
      <c r="NT852"/>
      <c r="NU852"/>
      <c r="NV852"/>
      <c r="NW852"/>
      <c r="NX852"/>
      <c r="NY852"/>
      <c r="NZ852"/>
      <c r="OA852"/>
      <c r="OB852"/>
      <c r="OC852"/>
      <c r="OD852"/>
      <c r="OE852"/>
      <c r="OF852"/>
      <c r="OG852"/>
      <c r="OH852"/>
      <c r="OI852"/>
      <c r="OJ852"/>
      <c r="OK852"/>
      <c r="OL852"/>
      <c r="OM852"/>
      <c r="ON852"/>
      <c r="OO852"/>
      <c r="OP852"/>
      <c r="OQ852"/>
      <c r="OR852"/>
      <c r="OS852"/>
      <c r="OT852"/>
      <c r="OU852"/>
      <c r="OV852"/>
      <c r="OW852"/>
      <c r="OX852"/>
      <c r="OY852"/>
      <c r="OZ852"/>
      <c r="PA852"/>
      <c r="PB852"/>
      <c r="PC852"/>
      <c r="PD852"/>
      <c r="PE852"/>
      <c r="PF852"/>
      <c r="PG852"/>
      <c r="PH852"/>
      <c r="PI852"/>
      <c r="PJ852"/>
      <c r="PK852"/>
      <c r="PL852"/>
      <c r="PM852"/>
      <c r="PN852"/>
      <c r="PO852"/>
      <c r="PP852"/>
      <c r="PQ852"/>
      <c r="PR852"/>
      <c r="PS852"/>
      <c r="PT852"/>
      <c r="PU852"/>
      <c r="PV852"/>
      <c r="PW852"/>
      <c r="PX852"/>
      <c r="PY852"/>
      <c r="PZ852"/>
      <c r="QA852"/>
      <c r="QB852"/>
      <c r="QC852"/>
      <c r="QD852"/>
      <c r="QE852"/>
      <c r="QF852"/>
      <c r="QG852"/>
      <c r="QH852"/>
      <c r="QI852"/>
      <c r="QJ852"/>
      <c r="QK852"/>
      <c r="QL852"/>
      <c r="QM852"/>
      <c r="QN852"/>
      <c r="QO852"/>
      <c r="QP852"/>
      <c r="QQ852"/>
      <c r="QR852"/>
      <c r="QS852"/>
      <c r="QT852"/>
      <c r="QU852"/>
      <c r="QV852"/>
      <c r="QW852"/>
      <c r="QX852"/>
      <c r="QY852"/>
      <c r="QZ852"/>
      <c r="RA852"/>
      <c r="RB852"/>
      <c r="RC852"/>
      <c r="RD852"/>
      <c r="RE852"/>
      <c r="RF852"/>
      <c r="RG852"/>
      <c r="RH852"/>
      <c r="RI852"/>
      <c r="RJ852"/>
      <c r="RK852"/>
      <c r="RL852"/>
      <c r="RM852"/>
      <c r="RN852"/>
      <c r="RO852"/>
      <c r="RP852"/>
      <c r="RQ852"/>
      <c r="RR852"/>
      <c r="RS852"/>
      <c r="RT852"/>
      <c r="RU852"/>
      <c r="RV852"/>
      <c r="RW852"/>
      <c r="RX852"/>
      <c r="RY852"/>
      <c r="RZ852"/>
      <c r="SA852"/>
      <c r="SB852"/>
      <c r="SC852"/>
      <c r="SD852"/>
      <c r="SE852"/>
      <c r="SF852"/>
      <c r="SG852"/>
      <c r="SH852"/>
      <c r="SI852"/>
      <c r="SJ852"/>
      <c r="SK852"/>
      <c r="SL852"/>
      <c r="SM852"/>
      <c r="SN852"/>
      <c r="SO852"/>
      <c r="SP852"/>
      <c r="SQ852"/>
      <c r="SR852"/>
      <c r="SS852"/>
      <c r="ST852"/>
      <c r="SU852"/>
      <c r="SV852"/>
      <c r="SW852"/>
      <c r="SX852"/>
      <c r="SY852"/>
      <c r="SZ852"/>
      <c r="TA852"/>
      <c r="TB852"/>
      <c r="TC852"/>
      <c r="TD852"/>
      <c r="TE852"/>
      <c r="TF852"/>
      <c r="TG852"/>
      <c r="TH852"/>
      <c r="TI852"/>
      <c r="TJ852"/>
      <c r="TK852"/>
      <c r="TL852"/>
      <c r="TM852"/>
      <c r="TN852"/>
      <c r="TO852"/>
      <c r="TP852"/>
      <c r="TQ852"/>
      <c r="TR852"/>
      <c r="TS852"/>
      <c r="TT852"/>
      <c r="TU852"/>
      <c r="TV852"/>
      <c r="TW852"/>
      <c r="TX852"/>
      <c r="TY852"/>
      <c r="TZ852"/>
      <c r="UA852"/>
      <c r="UB852"/>
      <c r="UC852"/>
      <c r="UD852"/>
      <c r="UE852"/>
      <c r="UF852"/>
      <c r="UG852"/>
      <c r="UH852"/>
      <c r="UI852"/>
      <c r="UJ852"/>
      <c r="UK852"/>
      <c r="UL852"/>
      <c r="UM852"/>
      <c r="UN852"/>
      <c r="UO852"/>
      <c r="UP852"/>
      <c r="UQ852"/>
      <c r="UR852"/>
      <c r="US852"/>
      <c r="UT852"/>
      <c r="UU852"/>
      <c r="UV852"/>
      <c r="UW852"/>
      <c r="UX852"/>
      <c r="UY852"/>
      <c r="UZ852"/>
      <c r="VA852"/>
      <c r="VB852"/>
      <c r="VC852"/>
      <c r="VD852"/>
      <c r="VE852"/>
      <c r="VF852"/>
      <c r="VG852"/>
      <c r="VH852"/>
      <c r="VI852"/>
      <c r="VJ852"/>
      <c r="VK852"/>
      <c r="VL852"/>
      <c r="VM852"/>
      <c r="VN852"/>
      <c r="VO852"/>
      <c r="VP852"/>
      <c r="VQ852"/>
      <c r="VR852"/>
      <c r="VS852"/>
      <c r="VT852"/>
      <c r="VU852"/>
      <c r="VV852"/>
      <c r="VW852"/>
      <c r="VX852"/>
      <c r="VY852"/>
      <c r="VZ852"/>
      <c r="WA852"/>
      <c r="WB852"/>
      <c r="WC852"/>
      <c r="WD852"/>
      <c r="WE852"/>
      <c r="WF852"/>
      <c r="WG852"/>
      <c r="WH852"/>
      <c r="WI852"/>
      <c r="WJ852"/>
      <c r="WK852"/>
      <c r="WL852"/>
      <c r="WM852"/>
      <c r="WN852"/>
      <c r="WO852"/>
      <c r="WP852"/>
      <c r="WQ852"/>
      <c r="WR852"/>
      <c r="WS852"/>
      <c r="WT852"/>
      <c r="WU852"/>
      <c r="WV852"/>
      <c r="WW852"/>
      <c r="WX852"/>
      <c r="WY852"/>
      <c r="WZ852"/>
      <c r="XA852"/>
      <c r="XB852"/>
      <c r="XC852"/>
      <c r="XD852"/>
      <c r="XE852"/>
      <c r="XF852"/>
      <c r="XG852"/>
      <c r="XH852"/>
      <c r="XI852"/>
      <c r="XJ852"/>
      <c r="XK852"/>
      <c r="XL852"/>
      <c r="XM852"/>
      <c r="XN852"/>
      <c r="XO852"/>
      <c r="XP852"/>
      <c r="XQ852"/>
      <c r="XR852"/>
      <c r="XS852"/>
      <c r="XT852"/>
      <c r="XU852"/>
      <c r="XV852"/>
      <c r="XW852"/>
      <c r="XX852"/>
      <c r="XY852"/>
      <c r="XZ852"/>
      <c r="YA852"/>
      <c r="YB852"/>
      <c r="YC852"/>
      <c r="YD852"/>
      <c r="YE852"/>
      <c r="YF852"/>
      <c r="YG852"/>
      <c r="YH852"/>
      <c r="YI852"/>
      <c r="YJ852"/>
      <c r="YK852"/>
      <c r="YL852"/>
      <c r="YM852"/>
      <c r="YN852"/>
      <c r="YO852"/>
      <c r="YP852"/>
      <c r="YQ852"/>
      <c r="YR852"/>
      <c r="YS852"/>
      <c r="YT852"/>
      <c r="YU852"/>
      <c r="YV852"/>
      <c r="YW852"/>
      <c r="YX852"/>
      <c r="YY852"/>
      <c r="YZ852"/>
      <c r="ZA852"/>
      <c r="ZB852"/>
      <c r="ZC852"/>
      <c r="ZD852"/>
      <c r="ZE852"/>
      <c r="ZF852"/>
      <c r="ZG852"/>
      <c r="ZH852"/>
      <c r="ZI852"/>
      <c r="ZJ852"/>
      <c r="ZK852"/>
      <c r="ZL852"/>
      <c r="ZM852"/>
      <c r="ZN852"/>
      <c r="ZO852"/>
      <c r="ZP852"/>
      <c r="ZQ852"/>
      <c r="ZR852"/>
      <c r="ZS852"/>
      <c r="ZT852"/>
      <c r="ZU852"/>
      <c r="ZV852"/>
      <c r="ZW852"/>
      <c r="ZX852"/>
      <c r="ZY852"/>
      <c r="ZZ852"/>
      <c r="AAA852"/>
      <c r="AAB852"/>
      <c r="AAC852"/>
      <c r="AAD852"/>
      <c r="AAE852"/>
      <c r="AAF852"/>
      <c r="AAG852"/>
      <c r="AAH852"/>
      <c r="AAI852"/>
      <c r="AAJ852"/>
      <c r="AAK852"/>
      <c r="AAL852"/>
      <c r="AAM852"/>
      <c r="AAN852"/>
      <c r="AAO852"/>
      <c r="AAP852"/>
      <c r="AAQ852"/>
      <c r="AAR852"/>
      <c r="AAS852"/>
      <c r="AAT852"/>
      <c r="AAU852"/>
      <c r="AAV852"/>
      <c r="AAW852"/>
      <c r="AAX852"/>
      <c r="AAY852"/>
      <c r="AAZ852"/>
      <c r="ABA852"/>
      <c r="ABB852"/>
      <c r="ABC852"/>
      <c r="ABD852"/>
      <c r="ABE852"/>
      <c r="ABF852"/>
      <c r="ABG852"/>
      <c r="ABH852"/>
      <c r="ABI852"/>
      <c r="ABJ852"/>
      <c r="ABK852"/>
      <c r="ABL852"/>
      <c r="ABM852"/>
      <c r="ABN852"/>
      <c r="ABO852"/>
      <c r="ABP852"/>
      <c r="ABQ852"/>
      <c r="ABR852"/>
      <c r="ABS852"/>
      <c r="ABT852"/>
      <c r="ABU852"/>
      <c r="ABV852"/>
      <c r="ABW852"/>
      <c r="ABX852"/>
      <c r="ABY852"/>
      <c r="ABZ852"/>
      <c r="ACA852"/>
      <c r="ACB852"/>
      <c r="ACC852"/>
      <c r="ACD852"/>
      <c r="ACE852"/>
      <c r="ACF852"/>
      <c r="ACG852"/>
      <c r="ACH852"/>
      <c r="ACI852"/>
      <c r="ACJ852"/>
      <c r="ACK852"/>
      <c r="ACL852"/>
      <c r="ACM852"/>
      <c r="ACN852"/>
      <c r="ACO852"/>
      <c r="ACP852"/>
      <c r="ACQ852"/>
      <c r="ACR852"/>
      <c r="ACS852"/>
      <c r="ACT852"/>
      <c r="ACU852"/>
      <c r="ACV852"/>
      <c r="ACW852"/>
      <c r="ACX852"/>
      <c r="ACY852"/>
      <c r="ACZ852"/>
      <c r="ADA852"/>
      <c r="ADB852"/>
      <c r="ADC852"/>
      <c r="ADD852"/>
      <c r="ADE852"/>
      <c r="ADF852"/>
      <c r="ADG852"/>
      <c r="ADH852"/>
      <c r="ADI852"/>
      <c r="ADJ852"/>
      <c r="ADK852"/>
      <c r="ADL852"/>
      <c r="ADM852"/>
      <c r="ADN852"/>
      <c r="ADO852"/>
      <c r="ADP852"/>
      <c r="ADQ852"/>
      <c r="ADR852"/>
      <c r="ADS852"/>
      <c r="ADT852"/>
      <c r="ADU852"/>
      <c r="ADV852"/>
      <c r="ADW852"/>
      <c r="ADX852"/>
      <c r="ADY852"/>
      <c r="ADZ852"/>
      <c r="AEA852"/>
      <c r="AEB852"/>
      <c r="AEC852"/>
      <c r="AED852"/>
      <c r="AEE852"/>
      <c r="AEF852"/>
      <c r="AEG852"/>
      <c r="AEH852"/>
      <c r="AEI852"/>
      <c r="AEJ852"/>
      <c r="AEK852"/>
      <c r="AEL852"/>
      <c r="AEM852"/>
      <c r="AEN852"/>
      <c r="AEO852"/>
      <c r="AEP852"/>
      <c r="AEQ852"/>
      <c r="AER852"/>
      <c r="AES852"/>
      <c r="AET852"/>
      <c r="AEU852"/>
      <c r="AEV852"/>
      <c r="AEW852"/>
      <c r="AEX852"/>
      <c r="AEY852"/>
      <c r="AEZ852"/>
      <c r="AFA852"/>
      <c r="AFB852"/>
      <c r="AFC852"/>
      <c r="AFD852"/>
      <c r="AFE852"/>
      <c r="AFF852"/>
      <c r="AFG852"/>
      <c r="AFH852"/>
      <c r="AFI852"/>
      <c r="AFJ852"/>
      <c r="AFK852"/>
      <c r="AFL852"/>
      <c r="AFM852"/>
      <c r="AFN852"/>
      <c r="AFO852"/>
      <c r="AFP852"/>
      <c r="AFQ852"/>
      <c r="AFR852"/>
      <c r="AFS852"/>
      <c r="AFT852"/>
      <c r="AFU852"/>
      <c r="AFV852"/>
      <c r="AFW852"/>
      <c r="AFX852"/>
      <c r="AFY852"/>
      <c r="AFZ852"/>
      <c r="AGA852"/>
      <c r="AGB852"/>
      <c r="AGC852"/>
      <c r="AGD852"/>
      <c r="AGE852"/>
      <c r="AGF852"/>
      <c r="AGG852"/>
      <c r="AGH852"/>
      <c r="AGI852"/>
      <c r="AGJ852"/>
      <c r="AGK852"/>
      <c r="AGL852"/>
      <c r="AGM852"/>
      <c r="AGN852"/>
      <c r="AGO852"/>
      <c r="AGP852"/>
      <c r="AGQ852"/>
      <c r="AGR852"/>
      <c r="AGS852"/>
      <c r="AGT852"/>
      <c r="AGU852"/>
      <c r="AGV852"/>
      <c r="AGW852"/>
      <c r="AGX852"/>
      <c r="AGY852"/>
      <c r="AGZ852"/>
      <c r="AHA852"/>
      <c r="AHB852"/>
      <c r="AHC852"/>
      <c r="AHD852"/>
      <c r="AHE852"/>
      <c r="AHF852"/>
      <c r="AHG852"/>
      <c r="AHH852"/>
      <c r="AHI852"/>
      <c r="AHJ852"/>
      <c r="AHK852"/>
      <c r="AHL852"/>
      <c r="AHM852"/>
      <c r="AHN852"/>
      <c r="AHO852"/>
      <c r="AHP852"/>
      <c r="AHQ852"/>
      <c r="AHR852"/>
      <c r="AHS852"/>
      <c r="AHT852"/>
      <c r="AHU852"/>
      <c r="AHV852"/>
      <c r="AHW852"/>
      <c r="AHX852"/>
      <c r="AHY852"/>
      <c r="AHZ852"/>
      <c r="AIA852"/>
      <c r="AIB852"/>
      <c r="AIC852"/>
      <c r="AID852"/>
      <c r="AIE852"/>
      <c r="AIF852"/>
      <c r="AIG852"/>
      <c r="AIH852"/>
      <c r="AII852"/>
      <c r="AIJ852"/>
      <c r="AIK852"/>
      <c r="AIL852"/>
      <c r="AIM852"/>
      <c r="AIN852"/>
      <c r="AIO852"/>
      <c r="AIP852"/>
      <c r="AIQ852"/>
      <c r="AIR852"/>
      <c r="AIS852"/>
      <c r="AIT852"/>
      <c r="AIU852"/>
      <c r="AIV852"/>
      <c r="AIW852"/>
      <c r="AIX852"/>
      <c r="AIY852"/>
      <c r="AIZ852"/>
      <c r="AJA852"/>
      <c r="AJB852"/>
      <c r="AJC852"/>
      <c r="AJD852"/>
      <c r="AJE852"/>
      <c r="AJF852"/>
      <c r="AJG852"/>
      <c r="AJH852"/>
      <c r="AJI852"/>
      <c r="AJJ852"/>
      <c r="AJK852"/>
      <c r="AJL852"/>
      <c r="AJM852"/>
      <c r="AJN852"/>
      <c r="AJO852"/>
      <c r="AJP852"/>
      <c r="AJQ852"/>
      <c r="AJR852"/>
      <c r="AJS852"/>
      <c r="AJT852"/>
      <c r="AJU852"/>
      <c r="AJV852"/>
      <c r="AJW852"/>
      <c r="AJX852"/>
      <c r="AJY852"/>
      <c r="AJZ852"/>
      <c r="AKA852"/>
      <c r="AKB852"/>
      <c r="AKC852"/>
      <c r="AKD852"/>
      <c r="AKE852"/>
      <c r="AKF852"/>
      <c r="AKG852"/>
      <c r="AKH852"/>
      <c r="AKI852"/>
      <c r="AKJ852"/>
      <c r="AKK852"/>
      <c r="AKL852"/>
      <c r="AKM852"/>
      <c r="AKN852"/>
      <c r="AKO852"/>
      <c r="AKP852"/>
      <c r="AKQ852"/>
      <c r="AKR852"/>
      <c r="AKS852"/>
      <c r="AKT852"/>
      <c r="AKU852"/>
      <c r="AKV852"/>
      <c r="AKW852"/>
      <c r="AKX852"/>
      <c r="AKY852"/>
      <c r="AKZ852"/>
      <c r="ALA852"/>
      <c r="ALB852"/>
      <c r="ALC852"/>
      <c r="ALD852"/>
      <c r="ALE852"/>
      <c r="ALF852"/>
      <c r="ALG852"/>
      <c r="ALH852"/>
      <c r="ALI852"/>
      <c r="ALJ852"/>
      <c r="ALK852"/>
      <c r="ALL852"/>
      <c r="ALM852"/>
      <c r="ALN852"/>
      <c r="ALO852"/>
      <c r="ALP852"/>
      <c r="ALQ852"/>
      <c r="ALR852"/>
      <c r="ALS852"/>
      <c r="ALT852"/>
      <c r="ALU852"/>
      <c r="ALV852"/>
      <c r="ALW852"/>
      <c r="ALX852"/>
      <c r="ALY852"/>
      <c r="ALZ852"/>
      <c r="AMA852"/>
      <c r="AMB852"/>
      <c r="AMC852"/>
      <c r="AMD852"/>
      <c r="AME852"/>
      <c r="AMF852"/>
      <c r="AMG852"/>
      <c r="AMH852"/>
      <c r="AMI852"/>
      <c r="AMJ852"/>
    </row>
    <row r="853" spans="1:1024" ht="20" customHeight="1" x14ac:dyDescent="0.2">
      <c r="A853"/>
      <c r="B853"/>
      <c r="C853"/>
      <c r="D853"/>
      <c r="E853" s="2"/>
      <c r="F853" s="2"/>
      <c r="G853" s="271"/>
      <c r="H853" s="240"/>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c r="IW853"/>
      <c r="IX853"/>
      <c r="IY853"/>
      <c r="IZ853"/>
      <c r="JA853"/>
      <c r="JB853"/>
      <c r="JC853"/>
      <c r="JD853"/>
      <c r="JE853"/>
      <c r="JF853"/>
      <c r="JG853"/>
      <c r="JH853"/>
      <c r="JI853"/>
      <c r="JJ853"/>
      <c r="JK853"/>
      <c r="JL853"/>
      <c r="JM853"/>
      <c r="JN853"/>
      <c r="JO853"/>
      <c r="JP853"/>
      <c r="JQ853"/>
      <c r="JR853"/>
      <c r="JS853"/>
      <c r="JT853"/>
      <c r="JU853"/>
      <c r="JV853"/>
      <c r="JW853"/>
      <c r="JX853"/>
      <c r="JY853"/>
      <c r="JZ853"/>
      <c r="KA853"/>
      <c r="KB853"/>
      <c r="KC853"/>
      <c r="KD853"/>
      <c r="KE853"/>
      <c r="KF853"/>
      <c r="KG853"/>
      <c r="KH853"/>
      <c r="KI853"/>
      <c r="KJ853"/>
      <c r="KK853"/>
      <c r="KL853"/>
      <c r="KM853"/>
      <c r="KN853"/>
      <c r="KO853"/>
      <c r="KP853"/>
      <c r="KQ853"/>
      <c r="KR853"/>
      <c r="KS853"/>
      <c r="KT853"/>
      <c r="KU853"/>
      <c r="KV853"/>
      <c r="KW853"/>
      <c r="KX853"/>
      <c r="KY853"/>
      <c r="KZ853"/>
      <c r="LA853"/>
      <c r="LB853"/>
      <c r="LC853"/>
      <c r="LD853"/>
      <c r="LE853"/>
      <c r="LF853"/>
      <c r="LG853"/>
      <c r="LH853"/>
      <c r="LI853"/>
      <c r="LJ853"/>
      <c r="LK853"/>
      <c r="LL853"/>
      <c r="LM853"/>
      <c r="LN853"/>
      <c r="LO853"/>
      <c r="LP853"/>
      <c r="LQ853"/>
      <c r="LR853"/>
      <c r="LS853"/>
      <c r="LT853"/>
      <c r="LU853"/>
      <c r="LV853"/>
      <c r="LW853"/>
      <c r="LX853"/>
      <c r="LY853"/>
      <c r="LZ853"/>
      <c r="MA853"/>
      <c r="MB853"/>
      <c r="MC853"/>
      <c r="MD853"/>
      <c r="ME853"/>
      <c r="MF853"/>
      <c r="MG853"/>
      <c r="MH853"/>
      <c r="MI853"/>
      <c r="MJ853"/>
      <c r="MK853"/>
      <c r="ML853"/>
      <c r="MM853"/>
      <c r="MN853"/>
      <c r="MO853"/>
      <c r="MP853"/>
      <c r="MQ853"/>
      <c r="MR853"/>
      <c r="MS853"/>
      <c r="MT853"/>
      <c r="MU853"/>
      <c r="MV853"/>
      <c r="MW853"/>
      <c r="MX853"/>
      <c r="MY853"/>
      <c r="MZ853"/>
      <c r="NA853"/>
      <c r="NB853"/>
      <c r="NC853"/>
      <c r="ND853"/>
      <c r="NE853"/>
      <c r="NF853"/>
      <c r="NG853"/>
      <c r="NH853"/>
      <c r="NI853"/>
      <c r="NJ853"/>
      <c r="NK853"/>
      <c r="NL853"/>
      <c r="NM853"/>
      <c r="NN853"/>
      <c r="NO853"/>
      <c r="NP853"/>
      <c r="NQ853"/>
      <c r="NR853"/>
      <c r="NS853"/>
      <c r="NT853"/>
      <c r="NU853"/>
      <c r="NV853"/>
      <c r="NW853"/>
      <c r="NX853"/>
      <c r="NY853"/>
      <c r="NZ853"/>
      <c r="OA853"/>
      <c r="OB853"/>
      <c r="OC853"/>
      <c r="OD853"/>
      <c r="OE853"/>
      <c r="OF853"/>
      <c r="OG853"/>
      <c r="OH853"/>
      <c r="OI853"/>
      <c r="OJ853"/>
      <c r="OK853"/>
      <c r="OL853"/>
      <c r="OM853"/>
      <c r="ON853"/>
      <c r="OO853"/>
      <c r="OP853"/>
      <c r="OQ853"/>
      <c r="OR853"/>
      <c r="OS853"/>
      <c r="OT853"/>
      <c r="OU853"/>
      <c r="OV853"/>
      <c r="OW853"/>
      <c r="OX853"/>
      <c r="OY853"/>
      <c r="OZ853"/>
      <c r="PA853"/>
      <c r="PB853"/>
      <c r="PC853"/>
      <c r="PD853"/>
      <c r="PE853"/>
      <c r="PF853"/>
      <c r="PG853"/>
      <c r="PH853"/>
      <c r="PI853"/>
      <c r="PJ853"/>
      <c r="PK853"/>
      <c r="PL853"/>
      <c r="PM853"/>
      <c r="PN853"/>
      <c r="PO853"/>
      <c r="PP853"/>
      <c r="PQ853"/>
      <c r="PR853"/>
      <c r="PS853"/>
      <c r="PT853"/>
      <c r="PU853"/>
      <c r="PV853"/>
      <c r="PW853"/>
      <c r="PX853"/>
      <c r="PY853"/>
      <c r="PZ853"/>
      <c r="QA853"/>
      <c r="QB853"/>
      <c r="QC853"/>
      <c r="QD853"/>
      <c r="QE853"/>
      <c r="QF853"/>
      <c r="QG853"/>
      <c r="QH853"/>
      <c r="QI853"/>
      <c r="QJ853"/>
      <c r="QK853"/>
      <c r="QL853"/>
      <c r="QM853"/>
      <c r="QN853"/>
      <c r="QO853"/>
      <c r="QP853"/>
      <c r="QQ853"/>
      <c r="QR853"/>
      <c r="QS853"/>
      <c r="QT853"/>
      <c r="QU853"/>
      <c r="QV853"/>
      <c r="QW853"/>
      <c r="QX853"/>
      <c r="QY853"/>
      <c r="QZ853"/>
      <c r="RA853"/>
      <c r="RB853"/>
      <c r="RC853"/>
      <c r="RD853"/>
      <c r="RE853"/>
      <c r="RF853"/>
      <c r="RG853"/>
      <c r="RH853"/>
      <c r="RI853"/>
      <c r="RJ853"/>
      <c r="RK853"/>
      <c r="RL853"/>
      <c r="RM853"/>
      <c r="RN853"/>
      <c r="RO853"/>
      <c r="RP853"/>
      <c r="RQ853"/>
      <c r="RR853"/>
      <c r="RS853"/>
      <c r="RT853"/>
      <c r="RU853"/>
      <c r="RV853"/>
      <c r="RW853"/>
      <c r="RX853"/>
      <c r="RY853"/>
      <c r="RZ853"/>
      <c r="SA853"/>
      <c r="SB853"/>
      <c r="SC853"/>
      <c r="SD853"/>
      <c r="SE853"/>
      <c r="SF853"/>
      <c r="SG853"/>
      <c r="SH853"/>
      <c r="SI853"/>
      <c r="SJ853"/>
      <c r="SK853"/>
      <c r="SL853"/>
      <c r="SM853"/>
      <c r="SN853"/>
      <c r="SO853"/>
      <c r="SP853"/>
      <c r="SQ853"/>
      <c r="SR853"/>
      <c r="SS853"/>
      <c r="ST853"/>
      <c r="SU853"/>
      <c r="SV853"/>
      <c r="SW853"/>
      <c r="SX853"/>
      <c r="SY853"/>
      <c r="SZ853"/>
      <c r="TA853"/>
      <c r="TB853"/>
      <c r="TC853"/>
      <c r="TD853"/>
      <c r="TE853"/>
      <c r="TF853"/>
      <c r="TG853"/>
      <c r="TH853"/>
      <c r="TI853"/>
      <c r="TJ853"/>
      <c r="TK853"/>
      <c r="TL853"/>
      <c r="TM853"/>
      <c r="TN853"/>
      <c r="TO853"/>
      <c r="TP853"/>
      <c r="TQ853"/>
      <c r="TR853"/>
      <c r="TS853"/>
      <c r="TT853"/>
      <c r="TU853"/>
      <c r="TV853"/>
      <c r="TW853"/>
      <c r="TX853"/>
      <c r="TY853"/>
      <c r="TZ853"/>
      <c r="UA853"/>
      <c r="UB853"/>
      <c r="UC853"/>
      <c r="UD853"/>
      <c r="UE853"/>
      <c r="UF853"/>
      <c r="UG853"/>
      <c r="UH853"/>
      <c r="UI853"/>
      <c r="UJ853"/>
      <c r="UK853"/>
      <c r="UL853"/>
      <c r="UM853"/>
      <c r="UN853"/>
      <c r="UO853"/>
      <c r="UP853"/>
      <c r="UQ853"/>
      <c r="UR853"/>
      <c r="US853"/>
      <c r="UT853"/>
      <c r="UU853"/>
      <c r="UV853"/>
      <c r="UW853"/>
      <c r="UX853"/>
      <c r="UY853"/>
      <c r="UZ853"/>
      <c r="VA853"/>
      <c r="VB853"/>
      <c r="VC853"/>
      <c r="VD853"/>
      <c r="VE853"/>
      <c r="VF853"/>
      <c r="VG853"/>
      <c r="VH853"/>
      <c r="VI853"/>
      <c r="VJ853"/>
      <c r="VK853"/>
      <c r="VL853"/>
      <c r="VM853"/>
      <c r="VN853"/>
      <c r="VO853"/>
      <c r="VP853"/>
      <c r="VQ853"/>
      <c r="VR853"/>
      <c r="VS853"/>
      <c r="VT853"/>
      <c r="VU853"/>
      <c r="VV853"/>
      <c r="VW853"/>
      <c r="VX853"/>
      <c r="VY853"/>
      <c r="VZ853"/>
      <c r="WA853"/>
      <c r="WB853"/>
      <c r="WC853"/>
      <c r="WD853"/>
      <c r="WE853"/>
      <c r="WF853"/>
      <c r="WG853"/>
      <c r="WH853"/>
      <c r="WI853"/>
      <c r="WJ853"/>
      <c r="WK853"/>
      <c r="WL853"/>
      <c r="WM853"/>
      <c r="WN853"/>
      <c r="WO853"/>
      <c r="WP853"/>
      <c r="WQ853"/>
      <c r="WR853"/>
      <c r="WS853"/>
      <c r="WT853"/>
      <c r="WU853"/>
      <c r="WV853"/>
      <c r="WW853"/>
      <c r="WX853"/>
      <c r="WY853"/>
      <c r="WZ853"/>
      <c r="XA853"/>
      <c r="XB853"/>
      <c r="XC853"/>
      <c r="XD853"/>
      <c r="XE853"/>
      <c r="XF853"/>
      <c r="XG853"/>
      <c r="XH853"/>
      <c r="XI853"/>
      <c r="XJ853"/>
      <c r="XK853"/>
      <c r="XL853"/>
      <c r="XM853"/>
      <c r="XN853"/>
      <c r="XO853"/>
      <c r="XP853"/>
      <c r="XQ853"/>
      <c r="XR853"/>
      <c r="XS853"/>
      <c r="XT853"/>
      <c r="XU853"/>
      <c r="XV853"/>
      <c r="XW853"/>
      <c r="XX853"/>
      <c r="XY853"/>
      <c r="XZ853"/>
      <c r="YA853"/>
      <c r="YB853"/>
      <c r="YC853"/>
      <c r="YD853"/>
      <c r="YE853"/>
      <c r="YF853"/>
      <c r="YG853"/>
      <c r="YH853"/>
      <c r="YI853"/>
      <c r="YJ853"/>
      <c r="YK853"/>
      <c r="YL853"/>
      <c r="YM853"/>
      <c r="YN853"/>
      <c r="YO853"/>
      <c r="YP853"/>
      <c r="YQ853"/>
      <c r="YR853"/>
      <c r="YS853"/>
      <c r="YT853"/>
      <c r="YU853"/>
      <c r="YV853"/>
      <c r="YW853"/>
      <c r="YX853"/>
      <c r="YY853"/>
      <c r="YZ853"/>
      <c r="ZA853"/>
      <c r="ZB853"/>
      <c r="ZC853"/>
      <c r="ZD853"/>
      <c r="ZE853"/>
      <c r="ZF853"/>
      <c r="ZG853"/>
      <c r="ZH853"/>
      <c r="ZI853"/>
      <c r="ZJ853"/>
      <c r="ZK853"/>
      <c r="ZL853"/>
      <c r="ZM853"/>
      <c r="ZN853"/>
      <c r="ZO853"/>
      <c r="ZP853"/>
      <c r="ZQ853"/>
      <c r="ZR853"/>
      <c r="ZS853"/>
      <c r="ZT853"/>
      <c r="ZU853"/>
      <c r="ZV853"/>
      <c r="ZW853"/>
      <c r="ZX853"/>
      <c r="ZY853"/>
      <c r="ZZ853"/>
      <c r="AAA853"/>
      <c r="AAB853"/>
      <c r="AAC853"/>
      <c r="AAD853"/>
      <c r="AAE853"/>
      <c r="AAF853"/>
      <c r="AAG853"/>
      <c r="AAH853"/>
      <c r="AAI853"/>
      <c r="AAJ853"/>
      <c r="AAK853"/>
      <c r="AAL853"/>
      <c r="AAM853"/>
      <c r="AAN853"/>
      <c r="AAO853"/>
      <c r="AAP853"/>
      <c r="AAQ853"/>
      <c r="AAR853"/>
      <c r="AAS853"/>
      <c r="AAT853"/>
      <c r="AAU853"/>
      <c r="AAV853"/>
      <c r="AAW853"/>
      <c r="AAX853"/>
      <c r="AAY853"/>
      <c r="AAZ853"/>
      <c r="ABA853"/>
      <c r="ABB853"/>
      <c r="ABC853"/>
      <c r="ABD853"/>
      <c r="ABE853"/>
      <c r="ABF853"/>
      <c r="ABG853"/>
      <c r="ABH853"/>
      <c r="ABI853"/>
      <c r="ABJ853"/>
      <c r="ABK853"/>
      <c r="ABL853"/>
      <c r="ABM853"/>
      <c r="ABN853"/>
      <c r="ABO853"/>
      <c r="ABP853"/>
      <c r="ABQ853"/>
      <c r="ABR853"/>
      <c r="ABS853"/>
      <c r="ABT853"/>
      <c r="ABU853"/>
      <c r="ABV853"/>
      <c r="ABW853"/>
      <c r="ABX853"/>
      <c r="ABY853"/>
      <c r="ABZ853"/>
      <c r="ACA853"/>
      <c r="ACB853"/>
      <c r="ACC853"/>
      <c r="ACD853"/>
      <c r="ACE853"/>
      <c r="ACF853"/>
      <c r="ACG853"/>
      <c r="ACH853"/>
      <c r="ACI853"/>
      <c r="ACJ853"/>
      <c r="ACK853"/>
      <c r="ACL853"/>
      <c r="ACM853"/>
      <c r="ACN853"/>
      <c r="ACO853"/>
      <c r="ACP853"/>
      <c r="ACQ853"/>
      <c r="ACR853"/>
      <c r="ACS853"/>
      <c r="ACT853"/>
      <c r="ACU853"/>
      <c r="ACV853"/>
      <c r="ACW853"/>
      <c r="ACX853"/>
      <c r="ACY853"/>
      <c r="ACZ853"/>
      <c r="ADA853"/>
      <c r="ADB853"/>
      <c r="ADC853"/>
      <c r="ADD853"/>
      <c r="ADE853"/>
      <c r="ADF853"/>
      <c r="ADG853"/>
      <c r="ADH853"/>
      <c r="ADI853"/>
      <c r="ADJ853"/>
      <c r="ADK853"/>
      <c r="ADL853"/>
      <c r="ADM853"/>
      <c r="ADN853"/>
      <c r="ADO853"/>
      <c r="ADP853"/>
      <c r="ADQ853"/>
      <c r="ADR853"/>
      <c r="ADS853"/>
      <c r="ADT853"/>
      <c r="ADU853"/>
      <c r="ADV853"/>
      <c r="ADW853"/>
      <c r="ADX853"/>
      <c r="ADY853"/>
      <c r="ADZ853"/>
      <c r="AEA853"/>
      <c r="AEB853"/>
      <c r="AEC853"/>
      <c r="AED853"/>
      <c r="AEE853"/>
      <c r="AEF853"/>
      <c r="AEG853"/>
      <c r="AEH853"/>
      <c r="AEI853"/>
      <c r="AEJ853"/>
      <c r="AEK853"/>
      <c r="AEL853"/>
      <c r="AEM853"/>
      <c r="AEN853"/>
      <c r="AEO853"/>
      <c r="AEP853"/>
      <c r="AEQ853"/>
      <c r="AER853"/>
      <c r="AES853"/>
      <c r="AET853"/>
      <c r="AEU853"/>
      <c r="AEV853"/>
      <c r="AEW853"/>
      <c r="AEX853"/>
      <c r="AEY853"/>
      <c r="AEZ853"/>
      <c r="AFA853"/>
      <c r="AFB853"/>
      <c r="AFC853"/>
      <c r="AFD853"/>
      <c r="AFE853"/>
      <c r="AFF853"/>
      <c r="AFG853"/>
      <c r="AFH853"/>
      <c r="AFI853"/>
      <c r="AFJ853"/>
      <c r="AFK853"/>
      <c r="AFL853"/>
      <c r="AFM853"/>
      <c r="AFN853"/>
      <c r="AFO853"/>
      <c r="AFP853"/>
      <c r="AFQ853"/>
      <c r="AFR853"/>
      <c r="AFS853"/>
      <c r="AFT853"/>
      <c r="AFU853"/>
      <c r="AFV853"/>
      <c r="AFW853"/>
      <c r="AFX853"/>
      <c r="AFY853"/>
      <c r="AFZ853"/>
      <c r="AGA853"/>
      <c r="AGB853"/>
      <c r="AGC853"/>
      <c r="AGD853"/>
      <c r="AGE853"/>
      <c r="AGF853"/>
      <c r="AGG853"/>
      <c r="AGH853"/>
      <c r="AGI853"/>
      <c r="AGJ853"/>
      <c r="AGK853"/>
      <c r="AGL853"/>
      <c r="AGM853"/>
      <c r="AGN853"/>
      <c r="AGO853"/>
      <c r="AGP853"/>
      <c r="AGQ853"/>
      <c r="AGR853"/>
      <c r="AGS853"/>
      <c r="AGT853"/>
      <c r="AGU853"/>
      <c r="AGV853"/>
      <c r="AGW853"/>
      <c r="AGX853"/>
      <c r="AGY853"/>
      <c r="AGZ853"/>
      <c r="AHA853"/>
      <c r="AHB853"/>
      <c r="AHC853"/>
      <c r="AHD853"/>
      <c r="AHE853"/>
      <c r="AHF853"/>
      <c r="AHG853"/>
      <c r="AHH853"/>
      <c r="AHI853"/>
      <c r="AHJ853"/>
      <c r="AHK853"/>
      <c r="AHL853"/>
      <c r="AHM853"/>
      <c r="AHN853"/>
      <c r="AHO853"/>
      <c r="AHP853"/>
      <c r="AHQ853"/>
      <c r="AHR853"/>
      <c r="AHS853"/>
      <c r="AHT853"/>
      <c r="AHU853"/>
      <c r="AHV853"/>
      <c r="AHW853"/>
      <c r="AHX853"/>
      <c r="AHY853"/>
      <c r="AHZ853"/>
      <c r="AIA853"/>
      <c r="AIB853"/>
      <c r="AIC853"/>
      <c r="AID853"/>
      <c r="AIE853"/>
      <c r="AIF853"/>
      <c r="AIG853"/>
      <c r="AIH853"/>
      <c r="AII853"/>
      <c r="AIJ853"/>
      <c r="AIK853"/>
      <c r="AIL853"/>
      <c r="AIM853"/>
      <c r="AIN853"/>
      <c r="AIO853"/>
      <c r="AIP853"/>
      <c r="AIQ853"/>
      <c r="AIR853"/>
      <c r="AIS853"/>
      <c r="AIT853"/>
      <c r="AIU853"/>
      <c r="AIV853"/>
      <c r="AIW853"/>
      <c r="AIX853"/>
      <c r="AIY853"/>
      <c r="AIZ853"/>
      <c r="AJA853"/>
      <c r="AJB853"/>
      <c r="AJC853"/>
      <c r="AJD853"/>
      <c r="AJE853"/>
      <c r="AJF853"/>
      <c r="AJG853"/>
      <c r="AJH853"/>
      <c r="AJI853"/>
      <c r="AJJ853"/>
      <c r="AJK853"/>
      <c r="AJL853"/>
      <c r="AJM853"/>
      <c r="AJN853"/>
      <c r="AJO853"/>
      <c r="AJP853"/>
      <c r="AJQ853"/>
      <c r="AJR853"/>
      <c r="AJS853"/>
      <c r="AJT853"/>
      <c r="AJU853"/>
      <c r="AJV853"/>
      <c r="AJW853"/>
      <c r="AJX853"/>
      <c r="AJY853"/>
      <c r="AJZ853"/>
      <c r="AKA853"/>
      <c r="AKB853"/>
      <c r="AKC853"/>
      <c r="AKD853"/>
      <c r="AKE853"/>
      <c r="AKF853"/>
      <c r="AKG853"/>
      <c r="AKH853"/>
      <c r="AKI853"/>
      <c r="AKJ853"/>
      <c r="AKK853"/>
      <c r="AKL853"/>
      <c r="AKM853"/>
      <c r="AKN853"/>
      <c r="AKO853"/>
      <c r="AKP853"/>
      <c r="AKQ853"/>
      <c r="AKR853"/>
      <c r="AKS853"/>
      <c r="AKT853"/>
      <c r="AKU853"/>
      <c r="AKV853"/>
      <c r="AKW853"/>
      <c r="AKX853"/>
      <c r="AKY853"/>
      <c r="AKZ853"/>
      <c r="ALA853"/>
      <c r="ALB853"/>
      <c r="ALC853"/>
      <c r="ALD853"/>
      <c r="ALE853"/>
      <c r="ALF853"/>
      <c r="ALG853"/>
      <c r="ALH853"/>
      <c r="ALI853"/>
      <c r="ALJ853"/>
      <c r="ALK853"/>
      <c r="ALL853"/>
      <c r="ALM853"/>
      <c r="ALN853"/>
      <c r="ALO853"/>
      <c r="ALP853"/>
      <c r="ALQ853"/>
      <c r="ALR853"/>
      <c r="ALS853"/>
      <c r="ALT853"/>
      <c r="ALU853"/>
      <c r="ALV853"/>
      <c r="ALW853"/>
      <c r="ALX853"/>
      <c r="ALY853"/>
      <c r="ALZ853"/>
      <c r="AMA853"/>
      <c r="AMB853"/>
      <c r="AMC853"/>
      <c r="AMD853"/>
      <c r="AME853"/>
      <c r="AMF853"/>
      <c r="AMG853"/>
      <c r="AMH853"/>
      <c r="AMI853"/>
      <c r="AMJ853"/>
    </row>
    <row r="854" spans="1:1024" ht="20" customHeight="1" x14ac:dyDescent="0.2">
      <c r="A854"/>
      <c r="B854"/>
      <c r="C854"/>
      <c r="D854"/>
      <c r="E854" s="2"/>
      <c r="F854" s="2"/>
      <c r="G854" s="271"/>
      <c r="H854" s="240"/>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c r="IW854"/>
      <c r="IX854"/>
      <c r="IY854"/>
      <c r="IZ854"/>
      <c r="JA854"/>
      <c r="JB854"/>
      <c r="JC854"/>
      <c r="JD854"/>
      <c r="JE854"/>
      <c r="JF854"/>
      <c r="JG854"/>
      <c r="JH854"/>
      <c r="JI854"/>
      <c r="JJ854"/>
      <c r="JK854"/>
      <c r="JL854"/>
      <c r="JM854"/>
      <c r="JN854"/>
      <c r="JO854"/>
      <c r="JP854"/>
      <c r="JQ854"/>
      <c r="JR854"/>
      <c r="JS854"/>
      <c r="JT854"/>
      <c r="JU854"/>
      <c r="JV854"/>
      <c r="JW854"/>
      <c r="JX854"/>
      <c r="JY854"/>
      <c r="JZ854"/>
      <c r="KA854"/>
      <c r="KB854"/>
      <c r="KC854"/>
      <c r="KD854"/>
      <c r="KE854"/>
      <c r="KF854"/>
      <c r="KG854"/>
      <c r="KH854"/>
      <c r="KI854"/>
      <c r="KJ854"/>
      <c r="KK854"/>
      <c r="KL854"/>
      <c r="KM854"/>
      <c r="KN854"/>
      <c r="KO854"/>
      <c r="KP854"/>
      <c r="KQ854"/>
      <c r="KR854"/>
      <c r="KS854"/>
      <c r="KT854"/>
      <c r="KU854"/>
      <c r="KV854"/>
      <c r="KW854"/>
      <c r="KX854"/>
      <c r="KY854"/>
      <c r="KZ854"/>
      <c r="LA854"/>
      <c r="LB854"/>
      <c r="LC854"/>
      <c r="LD854"/>
      <c r="LE854"/>
      <c r="LF854"/>
      <c r="LG854"/>
      <c r="LH854"/>
      <c r="LI854"/>
      <c r="LJ854"/>
      <c r="LK854"/>
      <c r="LL854"/>
      <c r="LM854"/>
      <c r="LN854"/>
      <c r="LO854"/>
      <c r="LP854"/>
      <c r="LQ854"/>
      <c r="LR854"/>
      <c r="LS854"/>
      <c r="LT854"/>
      <c r="LU854"/>
      <c r="LV854"/>
      <c r="LW854"/>
      <c r="LX854"/>
      <c r="LY854"/>
      <c r="LZ854"/>
      <c r="MA854"/>
      <c r="MB854"/>
      <c r="MC854"/>
      <c r="MD854"/>
      <c r="ME854"/>
      <c r="MF854"/>
      <c r="MG854"/>
      <c r="MH854"/>
      <c r="MI854"/>
      <c r="MJ854"/>
      <c r="MK854"/>
      <c r="ML854"/>
      <c r="MM854"/>
      <c r="MN854"/>
      <c r="MO854"/>
      <c r="MP854"/>
      <c r="MQ854"/>
      <c r="MR854"/>
      <c r="MS854"/>
      <c r="MT854"/>
      <c r="MU854"/>
      <c r="MV854"/>
      <c r="MW854"/>
      <c r="MX854"/>
      <c r="MY854"/>
      <c r="MZ854"/>
      <c r="NA854"/>
      <c r="NB854"/>
      <c r="NC854"/>
      <c r="ND854"/>
      <c r="NE854"/>
      <c r="NF854"/>
      <c r="NG854"/>
      <c r="NH854"/>
      <c r="NI854"/>
      <c r="NJ854"/>
      <c r="NK854"/>
      <c r="NL854"/>
      <c r="NM854"/>
      <c r="NN854"/>
      <c r="NO854"/>
      <c r="NP854"/>
      <c r="NQ854"/>
      <c r="NR854"/>
      <c r="NS854"/>
      <c r="NT854"/>
      <c r="NU854"/>
      <c r="NV854"/>
      <c r="NW854"/>
      <c r="NX854"/>
      <c r="NY854"/>
      <c r="NZ854"/>
      <c r="OA854"/>
      <c r="OB854"/>
      <c r="OC854"/>
      <c r="OD854"/>
      <c r="OE854"/>
      <c r="OF854"/>
      <c r="OG854"/>
      <c r="OH854"/>
      <c r="OI854"/>
      <c r="OJ854"/>
      <c r="OK854"/>
      <c r="OL854"/>
      <c r="OM854"/>
      <c r="ON854"/>
      <c r="OO854"/>
      <c r="OP854"/>
      <c r="OQ854"/>
      <c r="OR854"/>
      <c r="OS854"/>
      <c r="OT854"/>
      <c r="OU854"/>
      <c r="OV854"/>
      <c r="OW854"/>
      <c r="OX854"/>
      <c r="OY854"/>
      <c r="OZ854"/>
      <c r="PA854"/>
      <c r="PB854"/>
      <c r="PC854"/>
      <c r="PD854"/>
      <c r="PE854"/>
      <c r="PF854"/>
      <c r="PG854"/>
      <c r="PH854"/>
      <c r="PI854"/>
      <c r="PJ854"/>
      <c r="PK854"/>
      <c r="PL854"/>
      <c r="PM854"/>
      <c r="PN854"/>
      <c r="PO854"/>
      <c r="PP854"/>
      <c r="PQ854"/>
      <c r="PR854"/>
      <c r="PS854"/>
      <c r="PT854"/>
      <c r="PU854"/>
      <c r="PV854"/>
      <c r="PW854"/>
      <c r="PX854"/>
      <c r="PY854"/>
      <c r="PZ854"/>
      <c r="QA854"/>
      <c r="QB854"/>
      <c r="QC854"/>
      <c r="QD854"/>
      <c r="QE854"/>
      <c r="QF854"/>
      <c r="QG854"/>
      <c r="QH854"/>
      <c r="QI854"/>
      <c r="QJ854"/>
      <c r="QK854"/>
      <c r="QL854"/>
      <c r="QM854"/>
      <c r="QN854"/>
      <c r="QO854"/>
      <c r="QP854"/>
      <c r="QQ854"/>
      <c r="QR854"/>
      <c r="QS854"/>
      <c r="QT854"/>
      <c r="QU854"/>
      <c r="QV854"/>
      <c r="QW854"/>
      <c r="QX854"/>
      <c r="QY854"/>
      <c r="QZ854"/>
      <c r="RA854"/>
      <c r="RB854"/>
      <c r="RC854"/>
      <c r="RD854"/>
      <c r="RE854"/>
      <c r="RF854"/>
      <c r="RG854"/>
      <c r="RH854"/>
      <c r="RI854"/>
      <c r="RJ854"/>
      <c r="RK854"/>
      <c r="RL854"/>
      <c r="RM854"/>
      <c r="RN854"/>
      <c r="RO854"/>
      <c r="RP854"/>
      <c r="RQ854"/>
      <c r="RR854"/>
      <c r="RS854"/>
      <c r="RT854"/>
      <c r="RU854"/>
      <c r="RV854"/>
      <c r="RW854"/>
      <c r="RX854"/>
      <c r="RY854"/>
      <c r="RZ854"/>
      <c r="SA854"/>
      <c r="SB854"/>
      <c r="SC854"/>
      <c r="SD854"/>
      <c r="SE854"/>
      <c r="SF854"/>
      <c r="SG854"/>
      <c r="SH854"/>
      <c r="SI854"/>
      <c r="SJ854"/>
      <c r="SK854"/>
      <c r="SL854"/>
      <c r="SM854"/>
      <c r="SN854"/>
      <c r="SO854"/>
      <c r="SP854"/>
      <c r="SQ854"/>
      <c r="SR854"/>
      <c r="SS854"/>
      <c r="ST854"/>
      <c r="SU854"/>
      <c r="SV854"/>
      <c r="SW854"/>
      <c r="SX854"/>
      <c r="SY854"/>
      <c r="SZ854"/>
      <c r="TA854"/>
      <c r="TB854"/>
      <c r="TC854"/>
      <c r="TD854"/>
      <c r="TE854"/>
      <c r="TF854"/>
      <c r="TG854"/>
      <c r="TH854"/>
      <c r="TI854"/>
      <c r="TJ854"/>
      <c r="TK854"/>
      <c r="TL854"/>
      <c r="TM854"/>
      <c r="TN854"/>
      <c r="TO854"/>
      <c r="TP854"/>
      <c r="TQ854"/>
      <c r="TR854"/>
      <c r="TS854"/>
      <c r="TT854"/>
      <c r="TU854"/>
      <c r="TV854"/>
      <c r="TW854"/>
      <c r="TX854"/>
      <c r="TY854"/>
      <c r="TZ854"/>
      <c r="UA854"/>
      <c r="UB854"/>
      <c r="UC854"/>
      <c r="UD854"/>
      <c r="UE854"/>
      <c r="UF854"/>
      <c r="UG854"/>
      <c r="UH854"/>
      <c r="UI854"/>
      <c r="UJ854"/>
      <c r="UK854"/>
      <c r="UL854"/>
      <c r="UM854"/>
      <c r="UN854"/>
      <c r="UO854"/>
      <c r="UP854"/>
      <c r="UQ854"/>
      <c r="UR854"/>
      <c r="US854"/>
      <c r="UT854"/>
      <c r="UU854"/>
      <c r="UV854"/>
      <c r="UW854"/>
      <c r="UX854"/>
      <c r="UY854"/>
      <c r="UZ854"/>
      <c r="VA854"/>
      <c r="VB854"/>
      <c r="VC854"/>
      <c r="VD854"/>
      <c r="VE854"/>
      <c r="VF854"/>
      <c r="VG854"/>
      <c r="VH854"/>
      <c r="VI854"/>
      <c r="VJ854"/>
      <c r="VK854"/>
      <c r="VL854"/>
      <c r="VM854"/>
      <c r="VN854"/>
      <c r="VO854"/>
      <c r="VP854"/>
      <c r="VQ854"/>
      <c r="VR854"/>
      <c r="VS854"/>
      <c r="VT854"/>
      <c r="VU854"/>
      <c r="VV854"/>
      <c r="VW854"/>
      <c r="VX854"/>
      <c r="VY854"/>
      <c r="VZ854"/>
      <c r="WA854"/>
      <c r="WB854"/>
      <c r="WC854"/>
      <c r="WD854"/>
      <c r="WE854"/>
      <c r="WF854"/>
      <c r="WG854"/>
      <c r="WH854"/>
      <c r="WI854"/>
      <c r="WJ854"/>
      <c r="WK854"/>
      <c r="WL854"/>
      <c r="WM854"/>
      <c r="WN854"/>
      <c r="WO854"/>
      <c r="WP854"/>
      <c r="WQ854"/>
      <c r="WR854"/>
      <c r="WS854"/>
      <c r="WT854"/>
      <c r="WU854"/>
      <c r="WV854"/>
      <c r="WW854"/>
      <c r="WX854"/>
      <c r="WY854"/>
      <c r="WZ854"/>
      <c r="XA854"/>
      <c r="XB854"/>
      <c r="XC854"/>
      <c r="XD854"/>
      <c r="XE854"/>
      <c r="XF854"/>
      <c r="XG854"/>
      <c r="XH854"/>
      <c r="XI854"/>
      <c r="XJ854"/>
      <c r="XK854"/>
      <c r="XL854"/>
      <c r="XM854"/>
      <c r="XN854"/>
      <c r="XO854"/>
      <c r="XP854"/>
      <c r="XQ854"/>
      <c r="XR854"/>
      <c r="XS854"/>
      <c r="XT854"/>
      <c r="XU854"/>
      <c r="XV854"/>
      <c r="XW854"/>
      <c r="XX854"/>
      <c r="XY854"/>
      <c r="XZ854"/>
      <c r="YA854"/>
      <c r="YB854"/>
      <c r="YC854"/>
      <c r="YD854"/>
      <c r="YE854"/>
      <c r="YF854"/>
      <c r="YG854"/>
      <c r="YH854"/>
      <c r="YI854"/>
      <c r="YJ854"/>
      <c r="YK854"/>
      <c r="YL854"/>
      <c r="YM854"/>
      <c r="YN854"/>
      <c r="YO854"/>
      <c r="YP854"/>
      <c r="YQ854"/>
      <c r="YR854"/>
      <c r="YS854"/>
      <c r="YT854"/>
      <c r="YU854"/>
      <c r="YV854"/>
      <c r="YW854"/>
      <c r="YX854"/>
      <c r="YY854"/>
      <c r="YZ854"/>
      <c r="ZA854"/>
      <c r="ZB854"/>
      <c r="ZC854"/>
      <c r="ZD854"/>
      <c r="ZE854"/>
      <c r="ZF854"/>
      <c r="ZG854"/>
      <c r="ZH854"/>
      <c r="ZI854"/>
      <c r="ZJ854"/>
      <c r="ZK854"/>
      <c r="ZL854"/>
      <c r="ZM854"/>
      <c r="ZN854"/>
      <c r="ZO854"/>
      <c r="ZP854"/>
      <c r="ZQ854"/>
      <c r="ZR854"/>
      <c r="ZS854"/>
      <c r="ZT854"/>
      <c r="ZU854"/>
      <c r="ZV854"/>
      <c r="ZW854"/>
      <c r="ZX854"/>
      <c r="ZY854"/>
      <c r="ZZ854"/>
      <c r="AAA854"/>
      <c r="AAB854"/>
      <c r="AAC854"/>
      <c r="AAD854"/>
      <c r="AAE854"/>
      <c r="AAF854"/>
      <c r="AAG854"/>
      <c r="AAH854"/>
      <c r="AAI854"/>
      <c r="AAJ854"/>
      <c r="AAK854"/>
      <c r="AAL854"/>
      <c r="AAM854"/>
      <c r="AAN854"/>
      <c r="AAO854"/>
      <c r="AAP854"/>
      <c r="AAQ854"/>
      <c r="AAR854"/>
      <c r="AAS854"/>
      <c r="AAT854"/>
      <c r="AAU854"/>
      <c r="AAV854"/>
      <c r="AAW854"/>
      <c r="AAX854"/>
      <c r="AAY854"/>
      <c r="AAZ854"/>
      <c r="ABA854"/>
      <c r="ABB854"/>
      <c r="ABC854"/>
      <c r="ABD854"/>
      <c r="ABE854"/>
      <c r="ABF854"/>
      <c r="ABG854"/>
      <c r="ABH854"/>
      <c r="ABI854"/>
      <c r="ABJ854"/>
      <c r="ABK854"/>
      <c r="ABL854"/>
      <c r="ABM854"/>
      <c r="ABN854"/>
      <c r="ABO854"/>
      <c r="ABP854"/>
      <c r="ABQ854"/>
      <c r="ABR854"/>
      <c r="ABS854"/>
      <c r="ABT854"/>
      <c r="ABU854"/>
      <c r="ABV854"/>
      <c r="ABW854"/>
      <c r="ABX854"/>
      <c r="ABY854"/>
      <c r="ABZ854"/>
      <c r="ACA854"/>
      <c r="ACB854"/>
      <c r="ACC854"/>
      <c r="ACD854"/>
      <c r="ACE854"/>
      <c r="ACF854"/>
      <c r="ACG854"/>
      <c r="ACH854"/>
      <c r="ACI854"/>
      <c r="ACJ854"/>
      <c r="ACK854"/>
      <c r="ACL854"/>
      <c r="ACM854"/>
      <c r="ACN854"/>
      <c r="ACO854"/>
      <c r="ACP854"/>
      <c r="ACQ854"/>
      <c r="ACR854"/>
      <c r="ACS854"/>
      <c r="ACT854"/>
      <c r="ACU854"/>
      <c r="ACV854"/>
      <c r="ACW854"/>
      <c r="ACX854"/>
      <c r="ACY854"/>
      <c r="ACZ854"/>
      <c r="ADA854"/>
      <c r="ADB854"/>
      <c r="ADC854"/>
      <c r="ADD854"/>
      <c r="ADE854"/>
      <c r="ADF854"/>
      <c r="ADG854"/>
      <c r="ADH854"/>
      <c r="ADI854"/>
      <c r="ADJ854"/>
      <c r="ADK854"/>
      <c r="ADL854"/>
      <c r="ADM854"/>
      <c r="ADN854"/>
      <c r="ADO854"/>
      <c r="ADP854"/>
      <c r="ADQ854"/>
      <c r="ADR854"/>
      <c r="ADS854"/>
      <c r="ADT854"/>
      <c r="ADU854"/>
      <c r="ADV854"/>
      <c r="ADW854"/>
      <c r="ADX854"/>
      <c r="ADY854"/>
      <c r="ADZ854"/>
      <c r="AEA854"/>
      <c r="AEB854"/>
      <c r="AEC854"/>
      <c r="AED854"/>
      <c r="AEE854"/>
      <c r="AEF854"/>
      <c r="AEG854"/>
      <c r="AEH854"/>
      <c r="AEI854"/>
      <c r="AEJ854"/>
      <c r="AEK854"/>
      <c r="AEL854"/>
      <c r="AEM854"/>
      <c r="AEN854"/>
      <c r="AEO854"/>
      <c r="AEP854"/>
      <c r="AEQ854"/>
      <c r="AER854"/>
      <c r="AES854"/>
      <c r="AET854"/>
      <c r="AEU854"/>
      <c r="AEV854"/>
      <c r="AEW854"/>
      <c r="AEX854"/>
      <c r="AEY854"/>
      <c r="AEZ854"/>
      <c r="AFA854"/>
      <c r="AFB854"/>
      <c r="AFC854"/>
      <c r="AFD854"/>
      <c r="AFE854"/>
      <c r="AFF854"/>
      <c r="AFG854"/>
      <c r="AFH854"/>
      <c r="AFI854"/>
      <c r="AFJ854"/>
      <c r="AFK854"/>
      <c r="AFL854"/>
      <c r="AFM854"/>
      <c r="AFN854"/>
      <c r="AFO854"/>
      <c r="AFP854"/>
      <c r="AFQ854"/>
      <c r="AFR854"/>
      <c r="AFS854"/>
      <c r="AFT854"/>
      <c r="AFU854"/>
      <c r="AFV854"/>
      <c r="AFW854"/>
      <c r="AFX854"/>
      <c r="AFY854"/>
      <c r="AFZ854"/>
      <c r="AGA854"/>
      <c r="AGB854"/>
      <c r="AGC854"/>
      <c r="AGD854"/>
      <c r="AGE854"/>
      <c r="AGF854"/>
      <c r="AGG854"/>
      <c r="AGH854"/>
      <c r="AGI854"/>
      <c r="AGJ854"/>
      <c r="AGK854"/>
      <c r="AGL854"/>
      <c r="AGM854"/>
      <c r="AGN854"/>
      <c r="AGO854"/>
      <c r="AGP854"/>
      <c r="AGQ854"/>
      <c r="AGR854"/>
      <c r="AGS854"/>
      <c r="AGT854"/>
      <c r="AGU854"/>
      <c r="AGV854"/>
      <c r="AGW854"/>
      <c r="AGX854"/>
      <c r="AGY854"/>
      <c r="AGZ854"/>
      <c r="AHA854"/>
      <c r="AHB854"/>
      <c r="AHC854"/>
      <c r="AHD854"/>
      <c r="AHE854"/>
      <c r="AHF854"/>
      <c r="AHG854"/>
      <c r="AHH854"/>
      <c r="AHI854"/>
      <c r="AHJ854"/>
      <c r="AHK854"/>
      <c r="AHL854"/>
      <c r="AHM854"/>
      <c r="AHN854"/>
      <c r="AHO854"/>
      <c r="AHP854"/>
      <c r="AHQ854"/>
      <c r="AHR854"/>
      <c r="AHS854"/>
      <c r="AHT854"/>
      <c r="AHU854"/>
      <c r="AHV854"/>
      <c r="AHW854"/>
      <c r="AHX854"/>
      <c r="AHY854"/>
      <c r="AHZ854"/>
      <c r="AIA854"/>
      <c r="AIB854"/>
      <c r="AIC854"/>
      <c r="AID854"/>
      <c r="AIE854"/>
      <c r="AIF854"/>
      <c r="AIG854"/>
      <c r="AIH854"/>
      <c r="AII854"/>
      <c r="AIJ854"/>
      <c r="AIK854"/>
      <c r="AIL854"/>
      <c r="AIM854"/>
      <c r="AIN854"/>
      <c r="AIO854"/>
      <c r="AIP854"/>
      <c r="AIQ854"/>
      <c r="AIR854"/>
      <c r="AIS854"/>
      <c r="AIT854"/>
      <c r="AIU854"/>
      <c r="AIV854"/>
      <c r="AIW854"/>
      <c r="AIX854"/>
      <c r="AIY854"/>
      <c r="AIZ854"/>
      <c r="AJA854"/>
      <c r="AJB854"/>
      <c r="AJC854"/>
      <c r="AJD854"/>
      <c r="AJE854"/>
      <c r="AJF854"/>
      <c r="AJG854"/>
      <c r="AJH854"/>
      <c r="AJI854"/>
      <c r="AJJ854"/>
      <c r="AJK854"/>
      <c r="AJL854"/>
      <c r="AJM854"/>
      <c r="AJN854"/>
      <c r="AJO854"/>
      <c r="AJP854"/>
      <c r="AJQ854"/>
      <c r="AJR854"/>
      <c r="AJS854"/>
      <c r="AJT854"/>
      <c r="AJU854"/>
      <c r="AJV854"/>
      <c r="AJW854"/>
      <c r="AJX854"/>
      <c r="AJY854"/>
      <c r="AJZ854"/>
      <c r="AKA854"/>
      <c r="AKB854"/>
      <c r="AKC854"/>
      <c r="AKD854"/>
      <c r="AKE854"/>
      <c r="AKF854"/>
      <c r="AKG854"/>
      <c r="AKH854"/>
      <c r="AKI854"/>
      <c r="AKJ854"/>
      <c r="AKK854"/>
      <c r="AKL854"/>
      <c r="AKM854"/>
      <c r="AKN854"/>
      <c r="AKO854"/>
      <c r="AKP854"/>
      <c r="AKQ854"/>
      <c r="AKR854"/>
      <c r="AKS854"/>
      <c r="AKT854"/>
      <c r="AKU854"/>
      <c r="AKV854"/>
      <c r="AKW854"/>
      <c r="AKX854"/>
      <c r="AKY854"/>
      <c r="AKZ854"/>
      <c r="ALA854"/>
      <c r="ALB854"/>
      <c r="ALC854"/>
      <c r="ALD854"/>
      <c r="ALE854"/>
      <c r="ALF854"/>
      <c r="ALG854"/>
      <c r="ALH854"/>
      <c r="ALI854"/>
      <c r="ALJ854"/>
      <c r="ALK854"/>
      <c r="ALL854"/>
      <c r="ALM854"/>
      <c r="ALN854"/>
      <c r="ALO854"/>
      <c r="ALP854"/>
      <c r="ALQ854"/>
      <c r="ALR854"/>
      <c r="ALS854"/>
      <c r="ALT854"/>
      <c r="ALU854"/>
      <c r="ALV854"/>
      <c r="ALW854"/>
      <c r="ALX854"/>
      <c r="ALY854"/>
      <c r="ALZ854"/>
      <c r="AMA854"/>
      <c r="AMB854"/>
      <c r="AMC854"/>
      <c r="AMD854"/>
      <c r="AME854"/>
      <c r="AMF854"/>
      <c r="AMG854"/>
      <c r="AMH854"/>
      <c r="AMI854"/>
      <c r="AMJ854"/>
    </row>
    <row r="855" spans="1:1024" ht="20" customHeight="1" x14ac:dyDescent="0.2">
      <c r="A855"/>
      <c r="B855"/>
      <c r="C855"/>
      <c r="D855"/>
      <c r="E855" s="2"/>
      <c r="F855" s="2"/>
      <c r="G855" s="271"/>
      <c r="H855" s="240"/>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c r="IW855"/>
      <c r="IX855"/>
      <c r="IY855"/>
      <c r="IZ855"/>
      <c r="JA855"/>
      <c r="JB855"/>
      <c r="JC855"/>
      <c r="JD855"/>
      <c r="JE855"/>
      <c r="JF855"/>
      <c r="JG855"/>
      <c r="JH855"/>
      <c r="JI855"/>
      <c r="JJ855"/>
      <c r="JK855"/>
      <c r="JL855"/>
      <c r="JM855"/>
      <c r="JN855"/>
      <c r="JO855"/>
      <c r="JP855"/>
      <c r="JQ855"/>
      <c r="JR855"/>
      <c r="JS855"/>
      <c r="JT855"/>
      <c r="JU855"/>
      <c r="JV855"/>
      <c r="JW855"/>
      <c r="JX855"/>
      <c r="JY855"/>
      <c r="JZ855"/>
      <c r="KA855"/>
      <c r="KB855"/>
      <c r="KC855"/>
      <c r="KD855"/>
      <c r="KE855"/>
      <c r="KF855"/>
      <c r="KG855"/>
      <c r="KH855"/>
      <c r="KI855"/>
      <c r="KJ855"/>
      <c r="KK855"/>
      <c r="KL855"/>
      <c r="KM855"/>
      <c r="KN855"/>
      <c r="KO855"/>
      <c r="KP855"/>
      <c r="KQ855"/>
      <c r="KR855"/>
      <c r="KS855"/>
      <c r="KT855"/>
      <c r="KU855"/>
      <c r="KV855"/>
      <c r="KW855"/>
      <c r="KX855"/>
      <c r="KY855"/>
      <c r="KZ855"/>
      <c r="LA855"/>
      <c r="LB855"/>
      <c r="LC855"/>
      <c r="LD855"/>
      <c r="LE855"/>
      <c r="LF855"/>
      <c r="LG855"/>
      <c r="LH855"/>
      <c r="LI855"/>
      <c r="LJ855"/>
      <c r="LK855"/>
      <c r="LL855"/>
      <c r="LM855"/>
      <c r="LN855"/>
      <c r="LO855"/>
      <c r="LP855"/>
      <c r="LQ855"/>
      <c r="LR855"/>
      <c r="LS855"/>
      <c r="LT855"/>
      <c r="LU855"/>
      <c r="LV855"/>
      <c r="LW855"/>
      <c r="LX855"/>
      <c r="LY855"/>
      <c r="LZ855"/>
      <c r="MA855"/>
      <c r="MB855"/>
      <c r="MC855"/>
      <c r="MD855"/>
      <c r="ME855"/>
      <c r="MF855"/>
      <c r="MG855"/>
      <c r="MH855"/>
      <c r="MI855"/>
      <c r="MJ855"/>
      <c r="MK855"/>
      <c r="ML855"/>
      <c r="MM855"/>
      <c r="MN855"/>
      <c r="MO855"/>
      <c r="MP855"/>
      <c r="MQ855"/>
      <c r="MR855"/>
      <c r="MS855"/>
      <c r="MT855"/>
      <c r="MU855"/>
      <c r="MV855"/>
      <c r="MW855"/>
      <c r="MX855"/>
      <c r="MY855"/>
      <c r="MZ855"/>
      <c r="NA855"/>
      <c r="NB855"/>
      <c r="NC855"/>
      <c r="ND855"/>
      <c r="NE855"/>
      <c r="NF855"/>
      <c r="NG855"/>
      <c r="NH855"/>
      <c r="NI855"/>
      <c r="NJ855"/>
      <c r="NK855"/>
      <c r="NL855"/>
      <c r="NM855"/>
      <c r="NN855"/>
      <c r="NO855"/>
      <c r="NP855"/>
      <c r="NQ855"/>
      <c r="NR855"/>
      <c r="NS855"/>
      <c r="NT855"/>
      <c r="NU855"/>
      <c r="NV855"/>
      <c r="NW855"/>
      <c r="NX855"/>
      <c r="NY855"/>
      <c r="NZ855"/>
      <c r="OA855"/>
      <c r="OB855"/>
      <c r="OC855"/>
      <c r="OD855"/>
      <c r="OE855"/>
      <c r="OF855"/>
      <c r="OG855"/>
      <c r="OH855"/>
      <c r="OI855"/>
      <c r="OJ855"/>
      <c r="OK855"/>
      <c r="OL855"/>
      <c r="OM855"/>
      <c r="ON855"/>
      <c r="OO855"/>
      <c r="OP855"/>
      <c r="OQ855"/>
      <c r="OR855"/>
      <c r="OS855"/>
      <c r="OT855"/>
      <c r="OU855"/>
      <c r="OV855"/>
      <c r="OW855"/>
      <c r="OX855"/>
      <c r="OY855"/>
      <c r="OZ855"/>
      <c r="PA855"/>
      <c r="PB855"/>
      <c r="PC855"/>
      <c r="PD855"/>
      <c r="PE855"/>
      <c r="PF855"/>
      <c r="PG855"/>
      <c r="PH855"/>
      <c r="PI855"/>
      <c r="PJ855"/>
      <c r="PK855"/>
      <c r="PL855"/>
      <c r="PM855"/>
      <c r="PN855"/>
      <c r="PO855"/>
      <c r="PP855"/>
      <c r="PQ855"/>
      <c r="PR855"/>
      <c r="PS855"/>
      <c r="PT855"/>
      <c r="PU855"/>
      <c r="PV855"/>
      <c r="PW855"/>
      <c r="PX855"/>
      <c r="PY855"/>
      <c r="PZ855"/>
      <c r="QA855"/>
      <c r="QB855"/>
      <c r="QC855"/>
      <c r="QD855"/>
      <c r="QE855"/>
      <c r="QF855"/>
      <c r="QG855"/>
      <c r="QH855"/>
      <c r="QI855"/>
      <c r="QJ855"/>
      <c r="QK855"/>
      <c r="QL855"/>
      <c r="QM855"/>
      <c r="QN855"/>
      <c r="QO855"/>
      <c r="QP855"/>
      <c r="QQ855"/>
      <c r="QR855"/>
      <c r="QS855"/>
      <c r="QT855"/>
      <c r="QU855"/>
      <c r="QV855"/>
      <c r="QW855"/>
      <c r="QX855"/>
      <c r="QY855"/>
      <c r="QZ855"/>
      <c r="RA855"/>
      <c r="RB855"/>
      <c r="RC855"/>
      <c r="RD855"/>
      <c r="RE855"/>
      <c r="RF855"/>
      <c r="RG855"/>
      <c r="RH855"/>
      <c r="RI855"/>
      <c r="RJ855"/>
      <c r="RK855"/>
      <c r="RL855"/>
      <c r="RM855"/>
      <c r="RN855"/>
      <c r="RO855"/>
      <c r="RP855"/>
      <c r="RQ855"/>
      <c r="RR855"/>
      <c r="RS855"/>
      <c r="RT855"/>
      <c r="RU855"/>
      <c r="RV855"/>
      <c r="RW855"/>
      <c r="RX855"/>
      <c r="RY855"/>
      <c r="RZ855"/>
      <c r="SA855"/>
      <c r="SB855"/>
      <c r="SC855"/>
      <c r="SD855"/>
      <c r="SE855"/>
      <c r="SF855"/>
      <c r="SG855"/>
      <c r="SH855"/>
      <c r="SI855"/>
      <c r="SJ855"/>
      <c r="SK855"/>
      <c r="SL855"/>
      <c r="SM855"/>
      <c r="SN855"/>
      <c r="SO855"/>
      <c r="SP855"/>
      <c r="SQ855"/>
      <c r="SR855"/>
      <c r="SS855"/>
      <c r="ST855"/>
      <c r="SU855"/>
      <c r="SV855"/>
      <c r="SW855"/>
      <c r="SX855"/>
      <c r="SY855"/>
      <c r="SZ855"/>
      <c r="TA855"/>
      <c r="TB855"/>
      <c r="TC855"/>
      <c r="TD855"/>
      <c r="TE855"/>
      <c r="TF855"/>
      <c r="TG855"/>
      <c r="TH855"/>
      <c r="TI855"/>
      <c r="TJ855"/>
      <c r="TK855"/>
      <c r="TL855"/>
      <c r="TM855"/>
      <c r="TN855"/>
      <c r="TO855"/>
      <c r="TP855"/>
      <c r="TQ855"/>
      <c r="TR855"/>
      <c r="TS855"/>
      <c r="TT855"/>
      <c r="TU855"/>
      <c r="TV855"/>
      <c r="TW855"/>
      <c r="TX855"/>
      <c r="TY855"/>
      <c r="TZ855"/>
      <c r="UA855"/>
      <c r="UB855"/>
      <c r="UC855"/>
      <c r="UD855"/>
      <c r="UE855"/>
      <c r="UF855"/>
      <c r="UG855"/>
      <c r="UH855"/>
      <c r="UI855"/>
      <c r="UJ855"/>
      <c r="UK855"/>
      <c r="UL855"/>
      <c r="UM855"/>
      <c r="UN855"/>
      <c r="UO855"/>
      <c r="UP855"/>
      <c r="UQ855"/>
      <c r="UR855"/>
      <c r="US855"/>
      <c r="UT855"/>
      <c r="UU855"/>
      <c r="UV855"/>
      <c r="UW855"/>
      <c r="UX855"/>
      <c r="UY855"/>
      <c r="UZ855"/>
      <c r="VA855"/>
      <c r="VB855"/>
      <c r="VC855"/>
      <c r="VD855"/>
      <c r="VE855"/>
      <c r="VF855"/>
      <c r="VG855"/>
      <c r="VH855"/>
      <c r="VI855"/>
      <c r="VJ855"/>
      <c r="VK855"/>
      <c r="VL855"/>
      <c r="VM855"/>
      <c r="VN855"/>
      <c r="VO855"/>
      <c r="VP855"/>
      <c r="VQ855"/>
      <c r="VR855"/>
      <c r="VS855"/>
      <c r="VT855"/>
      <c r="VU855"/>
      <c r="VV855"/>
      <c r="VW855"/>
      <c r="VX855"/>
      <c r="VY855"/>
      <c r="VZ855"/>
      <c r="WA855"/>
      <c r="WB855"/>
      <c r="WC855"/>
      <c r="WD855"/>
      <c r="WE855"/>
      <c r="WF855"/>
      <c r="WG855"/>
      <c r="WH855"/>
      <c r="WI855"/>
      <c r="WJ855"/>
      <c r="WK855"/>
      <c r="WL855"/>
      <c r="WM855"/>
      <c r="WN855"/>
      <c r="WO855"/>
      <c r="WP855"/>
      <c r="WQ855"/>
      <c r="WR855"/>
      <c r="WS855"/>
      <c r="WT855"/>
      <c r="WU855"/>
      <c r="WV855"/>
      <c r="WW855"/>
      <c r="WX855"/>
      <c r="WY855"/>
      <c r="WZ855"/>
      <c r="XA855"/>
      <c r="XB855"/>
      <c r="XC855"/>
      <c r="XD855"/>
      <c r="XE855"/>
      <c r="XF855"/>
      <c r="XG855"/>
      <c r="XH855"/>
      <c r="XI855"/>
      <c r="XJ855"/>
      <c r="XK855"/>
      <c r="XL855"/>
      <c r="XM855"/>
      <c r="XN855"/>
      <c r="XO855"/>
      <c r="XP855"/>
      <c r="XQ855"/>
      <c r="XR855"/>
      <c r="XS855"/>
      <c r="XT855"/>
      <c r="XU855"/>
      <c r="XV855"/>
      <c r="XW855"/>
      <c r="XX855"/>
      <c r="XY855"/>
      <c r="XZ855"/>
      <c r="YA855"/>
      <c r="YB855"/>
      <c r="YC855"/>
      <c r="YD855"/>
      <c r="YE855"/>
      <c r="YF855"/>
      <c r="YG855"/>
      <c r="YH855"/>
      <c r="YI855"/>
      <c r="YJ855"/>
      <c r="YK855"/>
      <c r="YL855"/>
      <c r="YM855"/>
      <c r="YN855"/>
      <c r="YO855"/>
      <c r="YP855"/>
      <c r="YQ855"/>
      <c r="YR855"/>
      <c r="YS855"/>
      <c r="YT855"/>
      <c r="YU855"/>
      <c r="YV855"/>
      <c r="YW855"/>
      <c r="YX855"/>
      <c r="YY855"/>
      <c r="YZ855"/>
      <c r="ZA855"/>
      <c r="ZB855"/>
      <c r="ZC855"/>
      <c r="ZD855"/>
      <c r="ZE855"/>
      <c r="ZF855"/>
      <c r="ZG855"/>
      <c r="ZH855"/>
      <c r="ZI855"/>
      <c r="ZJ855"/>
      <c r="ZK855"/>
      <c r="ZL855"/>
      <c r="ZM855"/>
      <c r="ZN855"/>
      <c r="ZO855"/>
      <c r="ZP855"/>
      <c r="ZQ855"/>
      <c r="ZR855"/>
      <c r="ZS855"/>
      <c r="ZT855"/>
      <c r="ZU855"/>
      <c r="ZV855"/>
      <c r="ZW855"/>
      <c r="ZX855"/>
      <c r="ZY855"/>
      <c r="ZZ855"/>
      <c r="AAA855"/>
      <c r="AAB855"/>
      <c r="AAC855"/>
      <c r="AAD855"/>
      <c r="AAE855"/>
      <c r="AAF855"/>
      <c r="AAG855"/>
      <c r="AAH855"/>
      <c r="AAI855"/>
      <c r="AAJ855"/>
      <c r="AAK855"/>
      <c r="AAL855"/>
      <c r="AAM855"/>
      <c r="AAN855"/>
      <c r="AAO855"/>
      <c r="AAP855"/>
      <c r="AAQ855"/>
      <c r="AAR855"/>
      <c r="AAS855"/>
      <c r="AAT855"/>
      <c r="AAU855"/>
      <c r="AAV855"/>
      <c r="AAW855"/>
      <c r="AAX855"/>
      <c r="AAY855"/>
      <c r="AAZ855"/>
      <c r="ABA855"/>
      <c r="ABB855"/>
      <c r="ABC855"/>
      <c r="ABD855"/>
      <c r="ABE855"/>
      <c r="ABF855"/>
      <c r="ABG855"/>
      <c r="ABH855"/>
      <c r="ABI855"/>
      <c r="ABJ855"/>
      <c r="ABK855"/>
      <c r="ABL855"/>
      <c r="ABM855"/>
      <c r="ABN855"/>
      <c r="ABO855"/>
      <c r="ABP855"/>
      <c r="ABQ855"/>
      <c r="ABR855"/>
      <c r="ABS855"/>
      <c r="ABT855"/>
      <c r="ABU855"/>
      <c r="ABV855"/>
      <c r="ABW855"/>
      <c r="ABX855"/>
      <c r="ABY855"/>
      <c r="ABZ855"/>
      <c r="ACA855"/>
      <c r="ACB855"/>
      <c r="ACC855"/>
      <c r="ACD855"/>
      <c r="ACE855"/>
      <c r="ACF855"/>
      <c r="ACG855"/>
      <c r="ACH855"/>
      <c r="ACI855"/>
      <c r="ACJ855"/>
      <c r="ACK855"/>
      <c r="ACL855"/>
      <c r="ACM855"/>
      <c r="ACN855"/>
      <c r="ACO855"/>
      <c r="ACP855"/>
      <c r="ACQ855"/>
      <c r="ACR855"/>
      <c r="ACS855"/>
      <c r="ACT855"/>
      <c r="ACU855"/>
      <c r="ACV855"/>
      <c r="ACW855"/>
      <c r="ACX855"/>
      <c r="ACY855"/>
      <c r="ACZ855"/>
      <c r="ADA855"/>
      <c r="ADB855"/>
      <c r="ADC855"/>
      <c r="ADD855"/>
      <c r="ADE855"/>
      <c r="ADF855"/>
      <c r="ADG855"/>
      <c r="ADH855"/>
      <c r="ADI855"/>
      <c r="ADJ855"/>
      <c r="ADK855"/>
      <c r="ADL855"/>
      <c r="ADM855"/>
      <c r="ADN855"/>
      <c r="ADO855"/>
      <c r="ADP855"/>
      <c r="ADQ855"/>
      <c r="ADR855"/>
      <c r="ADS855"/>
      <c r="ADT855"/>
      <c r="ADU855"/>
      <c r="ADV855"/>
      <c r="ADW855"/>
      <c r="ADX855"/>
      <c r="ADY855"/>
      <c r="ADZ855"/>
      <c r="AEA855"/>
      <c r="AEB855"/>
      <c r="AEC855"/>
      <c r="AED855"/>
      <c r="AEE855"/>
      <c r="AEF855"/>
      <c r="AEG855"/>
      <c r="AEH855"/>
      <c r="AEI855"/>
      <c r="AEJ855"/>
      <c r="AEK855"/>
      <c r="AEL855"/>
      <c r="AEM855"/>
      <c r="AEN855"/>
      <c r="AEO855"/>
      <c r="AEP855"/>
      <c r="AEQ855"/>
      <c r="AER855"/>
      <c r="AES855"/>
      <c r="AET855"/>
      <c r="AEU855"/>
      <c r="AEV855"/>
      <c r="AEW855"/>
      <c r="AEX855"/>
      <c r="AEY855"/>
      <c r="AEZ855"/>
      <c r="AFA855"/>
      <c r="AFB855"/>
      <c r="AFC855"/>
      <c r="AFD855"/>
      <c r="AFE855"/>
      <c r="AFF855"/>
      <c r="AFG855"/>
      <c r="AFH855"/>
      <c r="AFI855"/>
      <c r="AFJ855"/>
      <c r="AFK855"/>
      <c r="AFL855"/>
      <c r="AFM855"/>
      <c r="AFN855"/>
      <c r="AFO855"/>
      <c r="AFP855"/>
      <c r="AFQ855"/>
      <c r="AFR855"/>
      <c r="AFS855"/>
      <c r="AFT855"/>
      <c r="AFU855"/>
      <c r="AFV855"/>
      <c r="AFW855"/>
      <c r="AFX855"/>
      <c r="AFY855"/>
      <c r="AFZ855"/>
      <c r="AGA855"/>
      <c r="AGB855"/>
      <c r="AGC855"/>
      <c r="AGD855"/>
      <c r="AGE855"/>
      <c r="AGF855"/>
      <c r="AGG855"/>
      <c r="AGH855"/>
      <c r="AGI855"/>
      <c r="AGJ855"/>
      <c r="AGK855"/>
      <c r="AGL855"/>
      <c r="AGM855"/>
      <c r="AGN855"/>
      <c r="AGO855"/>
      <c r="AGP855"/>
      <c r="AGQ855"/>
      <c r="AGR855"/>
      <c r="AGS855"/>
      <c r="AGT855"/>
      <c r="AGU855"/>
      <c r="AGV855"/>
      <c r="AGW855"/>
      <c r="AGX855"/>
      <c r="AGY855"/>
      <c r="AGZ855"/>
      <c r="AHA855"/>
      <c r="AHB855"/>
      <c r="AHC855"/>
      <c r="AHD855"/>
      <c r="AHE855"/>
      <c r="AHF855"/>
      <c r="AHG855"/>
      <c r="AHH855"/>
      <c r="AHI855"/>
      <c r="AHJ855"/>
      <c r="AHK855"/>
      <c r="AHL855"/>
      <c r="AHM855"/>
      <c r="AHN855"/>
      <c r="AHO855"/>
      <c r="AHP855"/>
      <c r="AHQ855"/>
      <c r="AHR855"/>
      <c r="AHS855"/>
      <c r="AHT855"/>
      <c r="AHU855"/>
      <c r="AHV855"/>
      <c r="AHW855"/>
      <c r="AHX855"/>
      <c r="AHY855"/>
      <c r="AHZ855"/>
      <c r="AIA855"/>
      <c r="AIB855"/>
      <c r="AIC855"/>
      <c r="AID855"/>
      <c r="AIE855"/>
      <c r="AIF855"/>
      <c r="AIG855"/>
      <c r="AIH855"/>
      <c r="AII855"/>
      <c r="AIJ855"/>
      <c r="AIK855"/>
      <c r="AIL855"/>
      <c r="AIM855"/>
      <c r="AIN855"/>
      <c r="AIO855"/>
      <c r="AIP855"/>
      <c r="AIQ855"/>
      <c r="AIR855"/>
      <c r="AIS855"/>
      <c r="AIT855"/>
      <c r="AIU855"/>
      <c r="AIV855"/>
      <c r="AIW855"/>
      <c r="AIX855"/>
      <c r="AIY855"/>
      <c r="AIZ855"/>
      <c r="AJA855"/>
      <c r="AJB855"/>
      <c r="AJC855"/>
      <c r="AJD855"/>
      <c r="AJE855"/>
      <c r="AJF855"/>
      <c r="AJG855"/>
      <c r="AJH855"/>
      <c r="AJI855"/>
      <c r="AJJ855"/>
      <c r="AJK855"/>
      <c r="AJL855"/>
      <c r="AJM855"/>
      <c r="AJN855"/>
      <c r="AJO855"/>
      <c r="AJP855"/>
      <c r="AJQ855"/>
      <c r="AJR855"/>
      <c r="AJS855"/>
      <c r="AJT855"/>
      <c r="AJU855"/>
      <c r="AJV855"/>
      <c r="AJW855"/>
      <c r="AJX855"/>
      <c r="AJY855"/>
      <c r="AJZ855"/>
      <c r="AKA855"/>
      <c r="AKB855"/>
      <c r="AKC855"/>
      <c r="AKD855"/>
      <c r="AKE855"/>
      <c r="AKF855"/>
      <c r="AKG855"/>
      <c r="AKH855"/>
      <c r="AKI855"/>
      <c r="AKJ855"/>
      <c r="AKK855"/>
      <c r="AKL855"/>
      <c r="AKM855"/>
      <c r="AKN855"/>
      <c r="AKO855"/>
      <c r="AKP855"/>
      <c r="AKQ855"/>
      <c r="AKR855"/>
      <c r="AKS855"/>
      <c r="AKT855"/>
      <c r="AKU855"/>
      <c r="AKV855"/>
      <c r="AKW855"/>
      <c r="AKX855"/>
      <c r="AKY855"/>
      <c r="AKZ855"/>
      <c r="ALA855"/>
      <c r="ALB855"/>
      <c r="ALC855"/>
      <c r="ALD855"/>
      <c r="ALE855"/>
      <c r="ALF855"/>
      <c r="ALG855"/>
      <c r="ALH855"/>
      <c r="ALI855"/>
      <c r="ALJ855"/>
      <c r="ALK855"/>
      <c r="ALL855"/>
      <c r="ALM855"/>
      <c r="ALN855"/>
      <c r="ALO855"/>
      <c r="ALP855"/>
      <c r="ALQ855"/>
      <c r="ALR855"/>
      <c r="ALS855"/>
      <c r="ALT855"/>
      <c r="ALU855"/>
      <c r="ALV855"/>
      <c r="ALW855"/>
      <c r="ALX855"/>
      <c r="ALY855"/>
      <c r="ALZ855"/>
      <c r="AMA855"/>
      <c r="AMB855"/>
      <c r="AMC855"/>
      <c r="AMD855"/>
      <c r="AME855"/>
      <c r="AMF855"/>
      <c r="AMG855"/>
      <c r="AMH855"/>
      <c r="AMI855"/>
      <c r="AMJ855"/>
    </row>
    <row r="856" spans="1:1024" ht="20" customHeight="1" x14ac:dyDescent="0.2">
      <c r="A856"/>
      <c r="B856"/>
      <c r="C856"/>
      <c r="D856"/>
      <c r="E856" s="2"/>
      <c r="F856" s="2"/>
      <c r="G856" s="271"/>
      <c r="H856" s="240"/>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c r="IW856"/>
      <c r="IX856"/>
      <c r="IY856"/>
      <c r="IZ856"/>
      <c r="JA856"/>
      <c r="JB856"/>
      <c r="JC856"/>
      <c r="JD856"/>
      <c r="JE856"/>
      <c r="JF856"/>
      <c r="JG856"/>
      <c r="JH856"/>
      <c r="JI856"/>
      <c r="JJ856"/>
      <c r="JK856"/>
      <c r="JL856"/>
      <c r="JM856"/>
      <c r="JN856"/>
      <c r="JO856"/>
      <c r="JP856"/>
      <c r="JQ856"/>
      <c r="JR856"/>
      <c r="JS856"/>
      <c r="JT856"/>
      <c r="JU856"/>
      <c r="JV856"/>
      <c r="JW856"/>
      <c r="JX856"/>
      <c r="JY856"/>
      <c r="JZ856"/>
      <c r="KA856"/>
      <c r="KB856"/>
      <c r="KC856"/>
      <c r="KD856"/>
      <c r="KE856"/>
      <c r="KF856"/>
      <c r="KG856"/>
      <c r="KH856"/>
      <c r="KI856"/>
      <c r="KJ856"/>
      <c r="KK856"/>
      <c r="KL856"/>
      <c r="KM856"/>
      <c r="KN856"/>
      <c r="KO856"/>
      <c r="KP856"/>
      <c r="KQ856"/>
      <c r="KR856"/>
      <c r="KS856"/>
      <c r="KT856"/>
      <c r="KU856"/>
      <c r="KV856"/>
      <c r="KW856"/>
      <c r="KX856"/>
      <c r="KY856"/>
      <c r="KZ856"/>
      <c r="LA856"/>
      <c r="LB856"/>
      <c r="LC856"/>
      <c r="LD856"/>
      <c r="LE856"/>
      <c r="LF856"/>
      <c r="LG856"/>
      <c r="LH856"/>
      <c r="LI856"/>
      <c r="LJ856"/>
      <c r="LK856"/>
      <c r="LL856"/>
      <c r="LM856"/>
      <c r="LN856"/>
      <c r="LO856"/>
      <c r="LP856"/>
      <c r="LQ856"/>
      <c r="LR856"/>
      <c r="LS856"/>
      <c r="LT856"/>
      <c r="LU856"/>
      <c r="LV856"/>
      <c r="LW856"/>
      <c r="LX856"/>
      <c r="LY856"/>
      <c r="LZ856"/>
      <c r="MA856"/>
      <c r="MB856"/>
      <c r="MC856"/>
      <c r="MD856"/>
      <c r="ME856"/>
      <c r="MF856"/>
      <c r="MG856"/>
      <c r="MH856"/>
      <c r="MI856"/>
      <c r="MJ856"/>
      <c r="MK856"/>
      <c r="ML856"/>
      <c r="MM856"/>
      <c r="MN856"/>
      <c r="MO856"/>
      <c r="MP856"/>
      <c r="MQ856"/>
      <c r="MR856"/>
      <c r="MS856"/>
      <c r="MT856"/>
      <c r="MU856"/>
      <c r="MV856"/>
      <c r="MW856"/>
      <c r="MX856"/>
      <c r="MY856"/>
      <c r="MZ856"/>
      <c r="NA856"/>
      <c r="NB856"/>
      <c r="NC856"/>
      <c r="ND856"/>
      <c r="NE856"/>
      <c r="NF856"/>
      <c r="NG856"/>
      <c r="NH856"/>
      <c r="NI856"/>
      <c r="NJ856"/>
      <c r="NK856"/>
      <c r="NL856"/>
      <c r="NM856"/>
      <c r="NN856"/>
      <c r="NO856"/>
      <c r="NP856"/>
      <c r="NQ856"/>
      <c r="NR856"/>
      <c r="NS856"/>
      <c r="NT856"/>
      <c r="NU856"/>
      <c r="NV856"/>
      <c r="NW856"/>
      <c r="NX856"/>
      <c r="NY856"/>
      <c r="NZ856"/>
      <c r="OA856"/>
      <c r="OB856"/>
      <c r="OC856"/>
      <c r="OD856"/>
      <c r="OE856"/>
      <c r="OF856"/>
      <c r="OG856"/>
      <c r="OH856"/>
      <c r="OI856"/>
      <c r="OJ856"/>
      <c r="OK856"/>
      <c r="OL856"/>
      <c r="OM856"/>
      <c r="ON856"/>
      <c r="OO856"/>
      <c r="OP856"/>
      <c r="OQ856"/>
      <c r="OR856"/>
      <c r="OS856"/>
      <c r="OT856"/>
      <c r="OU856"/>
      <c r="OV856"/>
      <c r="OW856"/>
      <c r="OX856"/>
      <c r="OY856"/>
      <c r="OZ856"/>
      <c r="PA856"/>
      <c r="PB856"/>
      <c r="PC856"/>
      <c r="PD856"/>
      <c r="PE856"/>
      <c r="PF856"/>
      <c r="PG856"/>
      <c r="PH856"/>
      <c r="PI856"/>
      <c r="PJ856"/>
      <c r="PK856"/>
      <c r="PL856"/>
      <c r="PM856"/>
      <c r="PN856"/>
      <c r="PO856"/>
      <c r="PP856"/>
      <c r="PQ856"/>
      <c r="PR856"/>
      <c r="PS856"/>
      <c r="PT856"/>
      <c r="PU856"/>
      <c r="PV856"/>
      <c r="PW856"/>
      <c r="PX856"/>
      <c r="PY856"/>
      <c r="PZ856"/>
      <c r="QA856"/>
      <c r="QB856"/>
      <c r="QC856"/>
      <c r="QD856"/>
      <c r="QE856"/>
      <c r="QF856"/>
      <c r="QG856"/>
      <c r="QH856"/>
      <c r="QI856"/>
      <c r="QJ856"/>
      <c r="QK856"/>
      <c r="QL856"/>
      <c r="QM856"/>
      <c r="QN856"/>
      <c r="QO856"/>
      <c r="QP856"/>
      <c r="QQ856"/>
      <c r="QR856"/>
      <c r="QS856"/>
      <c r="QT856"/>
      <c r="QU856"/>
      <c r="QV856"/>
      <c r="QW856"/>
      <c r="QX856"/>
      <c r="QY856"/>
      <c r="QZ856"/>
      <c r="RA856"/>
      <c r="RB856"/>
      <c r="RC856"/>
      <c r="RD856"/>
      <c r="RE856"/>
      <c r="RF856"/>
      <c r="RG856"/>
      <c r="RH856"/>
      <c r="RI856"/>
      <c r="RJ856"/>
      <c r="RK856"/>
      <c r="RL856"/>
      <c r="RM856"/>
      <c r="RN856"/>
      <c r="RO856"/>
      <c r="RP856"/>
      <c r="RQ856"/>
      <c r="RR856"/>
      <c r="RS856"/>
      <c r="RT856"/>
      <c r="RU856"/>
      <c r="RV856"/>
      <c r="RW856"/>
      <c r="RX856"/>
      <c r="RY856"/>
      <c r="RZ856"/>
      <c r="SA856"/>
      <c r="SB856"/>
      <c r="SC856"/>
      <c r="SD856"/>
      <c r="SE856"/>
      <c r="SF856"/>
      <c r="SG856"/>
      <c r="SH856"/>
      <c r="SI856"/>
      <c r="SJ856"/>
      <c r="SK856"/>
      <c r="SL856"/>
      <c r="SM856"/>
      <c r="SN856"/>
      <c r="SO856"/>
      <c r="SP856"/>
      <c r="SQ856"/>
      <c r="SR856"/>
      <c r="SS856"/>
      <c r="ST856"/>
      <c r="SU856"/>
      <c r="SV856"/>
      <c r="SW856"/>
      <c r="SX856"/>
      <c r="SY856"/>
      <c r="SZ856"/>
      <c r="TA856"/>
      <c r="TB856"/>
      <c r="TC856"/>
      <c r="TD856"/>
      <c r="TE856"/>
      <c r="TF856"/>
      <c r="TG856"/>
      <c r="TH856"/>
      <c r="TI856"/>
      <c r="TJ856"/>
      <c r="TK856"/>
      <c r="TL856"/>
      <c r="TM856"/>
      <c r="TN856"/>
      <c r="TO856"/>
      <c r="TP856"/>
      <c r="TQ856"/>
      <c r="TR856"/>
      <c r="TS856"/>
      <c r="TT856"/>
      <c r="TU856"/>
      <c r="TV856"/>
      <c r="TW856"/>
      <c r="TX856"/>
      <c r="TY856"/>
      <c r="TZ856"/>
      <c r="UA856"/>
      <c r="UB856"/>
      <c r="UC856"/>
      <c r="UD856"/>
      <c r="UE856"/>
      <c r="UF856"/>
      <c r="UG856"/>
      <c r="UH856"/>
      <c r="UI856"/>
      <c r="UJ856"/>
      <c r="UK856"/>
      <c r="UL856"/>
      <c r="UM856"/>
      <c r="UN856"/>
      <c r="UO856"/>
      <c r="UP856"/>
      <c r="UQ856"/>
      <c r="UR856"/>
      <c r="US856"/>
      <c r="UT856"/>
      <c r="UU856"/>
      <c r="UV856"/>
      <c r="UW856"/>
      <c r="UX856"/>
      <c r="UY856"/>
      <c r="UZ856"/>
      <c r="VA856"/>
      <c r="VB856"/>
      <c r="VC856"/>
      <c r="VD856"/>
      <c r="VE856"/>
      <c r="VF856"/>
      <c r="VG856"/>
      <c r="VH856"/>
      <c r="VI856"/>
      <c r="VJ856"/>
      <c r="VK856"/>
      <c r="VL856"/>
      <c r="VM856"/>
      <c r="VN856"/>
      <c r="VO856"/>
      <c r="VP856"/>
      <c r="VQ856"/>
      <c r="VR856"/>
      <c r="VS856"/>
      <c r="VT856"/>
      <c r="VU856"/>
      <c r="VV856"/>
      <c r="VW856"/>
      <c r="VX856"/>
      <c r="VY856"/>
      <c r="VZ856"/>
      <c r="WA856"/>
      <c r="WB856"/>
      <c r="WC856"/>
      <c r="WD856"/>
      <c r="WE856"/>
      <c r="WF856"/>
      <c r="WG856"/>
      <c r="WH856"/>
      <c r="WI856"/>
      <c r="WJ856"/>
      <c r="WK856"/>
      <c r="WL856"/>
      <c r="WM856"/>
      <c r="WN856"/>
      <c r="WO856"/>
      <c r="WP856"/>
      <c r="WQ856"/>
      <c r="WR856"/>
      <c r="WS856"/>
      <c r="WT856"/>
      <c r="WU856"/>
      <c r="WV856"/>
      <c r="WW856"/>
      <c r="WX856"/>
      <c r="WY856"/>
      <c r="WZ856"/>
      <c r="XA856"/>
      <c r="XB856"/>
      <c r="XC856"/>
      <c r="XD856"/>
      <c r="XE856"/>
      <c r="XF856"/>
      <c r="XG856"/>
      <c r="XH856"/>
      <c r="XI856"/>
      <c r="XJ856"/>
      <c r="XK856"/>
      <c r="XL856"/>
      <c r="XM856"/>
      <c r="XN856"/>
      <c r="XO856"/>
      <c r="XP856"/>
      <c r="XQ856"/>
      <c r="XR856"/>
      <c r="XS856"/>
      <c r="XT856"/>
      <c r="XU856"/>
      <c r="XV856"/>
      <c r="XW856"/>
      <c r="XX856"/>
      <c r="XY856"/>
      <c r="XZ856"/>
      <c r="YA856"/>
      <c r="YB856"/>
      <c r="YC856"/>
      <c r="YD856"/>
      <c r="YE856"/>
      <c r="YF856"/>
      <c r="YG856"/>
      <c r="YH856"/>
      <c r="YI856"/>
      <c r="YJ856"/>
      <c r="YK856"/>
      <c r="YL856"/>
      <c r="YM856"/>
      <c r="YN856"/>
      <c r="YO856"/>
      <c r="YP856"/>
      <c r="YQ856"/>
      <c r="YR856"/>
      <c r="YS856"/>
      <c r="YT856"/>
      <c r="YU856"/>
      <c r="YV856"/>
      <c r="YW856"/>
      <c r="YX856"/>
      <c r="YY856"/>
      <c r="YZ856"/>
      <c r="ZA856"/>
      <c r="ZB856"/>
      <c r="ZC856"/>
      <c r="ZD856"/>
      <c r="ZE856"/>
      <c r="ZF856"/>
      <c r="ZG856"/>
      <c r="ZH856"/>
      <c r="ZI856"/>
      <c r="ZJ856"/>
      <c r="ZK856"/>
      <c r="ZL856"/>
      <c r="ZM856"/>
      <c r="ZN856"/>
      <c r="ZO856"/>
      <c r="ZP856"/>
      <c r="ZQ856"/>
      <c r="ZR856"/>
      <c r="ZS856"/>
      <c r="ZT856"/>
      <c r="ZU856"/>
      <c r="ZV856"/>
      <c r="ZW856"/>
      <c r="ZX856"/>
      <c r="ZY856"/>
      <c r="ZZ856"/>
      <c r="AAA856"/>
      <c r="AAB856"/>
      <c r="AAC856"/>
      <c r="AAD856"/>
      <c r="AAE856"/>
      <c r="AAF856"/>
      <c r="AAG856"/>
      <c r="AAH856"/>
      <c r="AAI856"/>
      <c r="AAJ856"/>
      <c r="AAK856"/>
      <c r="AAL856"/>
      <c r="AAM856"/>
      <c r="AAN856"/>
      <c r="AAO856"/>
      <c r="AAP856"/>
      <c r="AAQ856"/>
      <c r="AAR856"/>
      <c r="AAS856"/>
      <c r="AAT856"/>
      <c r="AAU856"/>
      <c r="AAV856"/>
      <c r="AAW856"/>
      <c r="AAX856"/>
      <c r="AAY856"/>
      <c r="AAZ856"/>
      <c r="ABA856"/>
      <c r="ABB856"/>
      <c r="ABC856"/>
      <c r="ABD856"/>
      <c r="ABE856"/>
      <c r="ABF856"/>
      <c r="ABG856"/>
      <c r="ABH856"/>
      <c r="ABI856"/>
      <c r="ABJ856"/>
      <c r="ABK856"/>
      <c r="ABL856"/>
      <c r="ABM856"/>
      <c r="ABN856"/>
      <c r="ABO856"/>
      <c r="ABP856"/>
      <c r="ABQ856"/>
      <c r="ABR856"/>
      <c r="ABS856"/>
      <c r="ABT856"/>
      <c r="ABU856"/>
      <c r="ABV856"/>
      <c r="ABW856"/>
      <c r="ABX856"/>
      <c r="ABY856"/>
      <c r="ABZ856"/>
      <c r="ACA856"/>
      <c r="ACB856"/>
      <c r="ACC856"/>
      <c r="ACD856"/>
      <c r="ACE856"/>
      <c r="ACF856"/>
      <c r="ACG856"/>
      <c r="ACH856"/>
      <c r="ACI856"/>
      <c r="ACJ856"/>
      <c r="ACK856"/>
      <c r="ACL856"/>
      <c r="ACM856"/>
      <c r="ACN856"/>
      <c r="ACO856"/>
      <c r="ACP856"/>
      <c r="ACQ856"/>
      <c r="ACR856"/>
      <c r="ACS856"/>
      <c r="ACT856"/>
      <c r="ACU856"/>
      <c r="ACV856"/>
      <c r="ACW856"/>
      <c r="ACX856"/>
      <c r="ACY856"/>
      <c r="ACZ856"/>
      <c r="ADA856"/>
      <c r="ADB856"/>
      <c r="ADC856"/>
      <c r="ADD856"/>
      <c r="ADE856"/>
      <c r="ADF856"/>
      <c r="ADG856"/>
      <c r="ADH856"/>
      <c r="ADI856"/>
      <c r="ADJ856"/>
      <c r="ADK856"/>
      <c r="ADL856"/>
      <c r="ADM856"/>
      <c r="ADN856"/>
      <c r="ADO856"/>
      <c r="ADP856"/>
      <c r="ADQ856"/>
      <c r="ADR856"/>
      <c r="ADS856"/>
      <c r="ADT856"/>
      <c r="ADU856"/>
      <c r="ADV856"/>
      <c r="ADW856"/>
      <c r="ADX856"/>
      <c r="ADY856"/>
      <c r="ADZ856"/>
      <c r="AEA856"/>
      <c r="AEB856"/>
      <c r="AEC856"/>
      <c r="AED856"/>
      <c r="AEE856"/>
      <c r="AEF856"/>
      <c r="AEG856"/>
      <c r="AEH856"/>
      <c r="AEI856"/>
      <c r="AEJ856"/>
      <c r="AEK856"/>
      <c r="AEL856"/>
      <c r="AEM856"/>
      <c r="AEN856"/>
      <c r="AEO856"/>
      <c r="AEP856"/>
      <c r="AEQ856"/>
      <c r="AER856"/>
      <c r="AES856"/>
      <c r="AET856"/>
      <c r="AEU856"/>
      <c r="AEV856"/>
      <c r="AEW856"/>
      <c r="AEX856"/>
      <c r="AEY856"/>
      <c r="AEZ856"/>
      <c r="AFA856"/>
      <c r="AFB856"/>
      <c r="AFC856"/>
      <c r="AFD856"/>
      <c r="AFE856"/>
      <c r="AFF856"/>
      <c r="AFG856"/>
      <c r="AFH856"/>
      <c r="AFI856"/>
      <c r="AFJ856"/>
      <c r="AFK856"/>
      <c r="AFL856"/>
      <c r="AFM856"/>
      <c r="AFN856"/>
      <c r="AFO856"/>
      <c r="AFP856"/>
      <c r="AFQ856"/>
      <c r="AFR856"/>
      <c r="AFS856"/>
      <c r="AFT856"/>
      <c r="AFU856"/>
      <c r="AFV856"/>
      <c r="AFW856"/>
      <c r="AFX856"/>
      <c r="AFY856"/>
      <c r="AFZ856"/>
      <c r="AGA856"/>
      <c r="AGB856"/>
      <c r="AGC856"/>
      <c r="AGD856"/>
      <c r="AGE856"/>
      <c r="AGF856"/>
      <c r="AGG856"/>
      <c r="AGH856"/>
      <c r="AGI856"/>
      <c r="AGJ856"/>
      <c r="AGK856"/>
      <c r="AGL856"/>
      <c r="AGM856"/>
      <c r="AGN856"/>
      <c r="AGO856"/>
      <c r="AGP856"/>
      <c r="AGQ856"/>
      <c r="AGR856"/>
      <c r="AGS856"/>
      <c r="AGT856"/>
      <c r="AGU856"/>
      <c r="AGV856"/>
      <c r="AGW856"/>
      <c r="AGX856"/>
      <c r="AGY856"/>
      <c r="AGZ856"/>
      <c r="AHA856"/>
      <c r="AHB856"/>
      <c r="AHC856"/>
      <c r="AHD856"/>
      <c r="AHE856"/>
      <c r="AHF856"/>
      <c r="AHG856"/>
      <c r="AHH856"/>
      <c r="AHI856"/>
      <c r="AHJ856"/>
      <c r="AHK856"/>
      <c r="AHL856"/>
      <c r="AHM856"/>
      <c r="AHN856"/>
      <c r="AHO856"/>
      <c r="AHP856"/>
      <c r="AHQ856"/>
      <c r="AHR856"/>
      <c r="AHS856"/>
      <c r="AHT856"/>
      <c r="AHU856"/>
      <c r="AHV856"/>
      <c r="AHW856"/>
      <c r="AHX856"/>
      <c r="AHY856"/>
      <c r="AHZ856"/>
      <c r="AIA856"/>
      <c r="AIB856"/>
      <c r="AIC856"/>
      <c r="AID856"/>
      <c r="AIE856"/>
      <c r="AIF856"/>
      <c r="AIG856"/>
      <c r="AIH856"/>
      <c r="AII856"/>
      <c r="AIJ856"/>
      <c r="AIK856"/>
      <c r="AIL856"/>
      <c r="AIM856"/>
      <c r="AIN856"/>
      <c r="AIO856"/>
      <c r="AIP856"/>
      <c r="AIQ856"/>
      <c r="AIR856"/>
      <c r="AIS856"/>
      <c r="AIT856"/>
      <c r="AIU856"/>
      <c r="AIV856"/>
      <c r="AIW856"/>
      <c r="AIX856"/>
      <c r="AIY856"/>
      <c r="AIZ856"/>
      <c r="AJA856"/>
      <c r="AJB856"/>
      <c r="AJC856"/>
      <c r="AJD856"/>
      <c r="AJE856"/>
      <c r="AJF856"/>
      <c r="AJG856"/>
      <c r="AJH856"/>
      <c r="AJI856"/>
      <c r="AJJ856"/>
      <c r="AJK856"/>
      <c r="AJL856"/>
      <c r="AJM856"/>
      <c r="AJN856"/>
      <c r="AJO856"/>
      <c r="AJP856"/>
      <c r="AJQ856"/>
      <c r="AJR856"/>
      <c r="AJS856"/>
      <c r="AJT856"/>
      <c r="AJU856"/>
      <c r="AJV856"/>
      <c r="AJW856"/>
      <c r="AJX856"/>
      <c r="AJY856"/>
      <c r="AJZ856"/>
      <c r="AKA856"/>
      <c r="AKB856"/>
      <c r="AKC856"/>
      <c r="AKD856"/>
      <c r="AKE856"/>
      <c r="AKF856"/>
      <c r="AKG856"/>
      <c r="AKH856"/>
      <c r="AKI856"/>
      <c r="AKJ856"/>
      <c r="AKK856"/>
      <c r="AKL856"/>
      <c r="AKM856"/>
      <c r="AKN856"/>
      <c r="AKO856"/>
      <c r="AKP856"/>
      <c r="AKQ856"/>
      <c r="AKR856"/>
      <c r="AKS856"/>
      <c r="AKT856"/>
      <c r="AKU856"/>
      <c r="AKV856"/>
      <c r="AKW856"/>
      <c r="AKX856"/>
      <c r="AKY856"/>
      <c r="AKZ856"/>
      <c r="ALA856"/>
      <c r="ALB856"/>
      <c r="ALC856"/>
      <c r="ALD856"/>
      <c r="ALE856"/>
      <c r="ALF856"/>
      <c r="ALG856"/>
      <c r="ALH856"/>
      <c r="ALI856"/>
      <c r="ALJ856"/>
      <c r="ALK856"/>
      <c r="ALL856"/>
      <c r="ALM856"/>
      <c r="ALN856"/>
      <c r="ALO856"/>
      <c r="ALP856"/>
      <c r="ALQ856"/>
      <c r="ALR856"/>
      <c r="ALS856"/>
      <c r="ALT856"/>
      <c r="ALU856"/>
      <c r="ALV856"/>
      <c r="ALW856"/>
      <c r="ALX856"/>
      <c r="ALY856"/>
      <c r="ALZ856"/>
      <c r="AMA856"/>
      <c r="AMB856"/>
      <c r="AMC856"/>
      <c r="AMD856"/>
      <c r="AME856"/>
      <c r="AMF856"/>
      <c r="AMG856"/>
      <c r="AMH856"/>
      <c r="AMI856"/>
      <c r="AMJ856"/>
    </row>
    <row r="857" spans="1:1024" ht="20" customHeight="1" x14ac:dyDescent="0.2">
      <c r="A857"/>
      <c r="B857"/>
      <c r="C857"/>
      <c r="D857"/>
      <c r="E857" s="2"/>
      <c r="F857" s="2"/>
      <c r="G857" s="271"/>
      <c r="H857" s="240"/>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c r="IW857"/>
      <c r="IX857"/>
      <c r="IY857"/>
      <c r="IZ857"/>
      <c r="JA857"/>
      <c r="JB857"/>
      <c r="JC857"/>
      <c r="JD857"/>
      <c r="JE857"/>
      <c r="JF857"/>
      <c r="JG857"/>
      <c r="JH857"/>
      <c r="JI857"/>
      <c r="JJ857"/>
      <c r="JK857"/>
      <c r="JL857"/>
      <c r="JM857"/>
      <c r="JN857"/>
      <c r="JO857"/>
      <c r="JP857"/>
      <c r="JQ857"/>
      <c r="JR857"/>
      <c r="JS857"/>
      <c r="JT857"/>
      <c r="JU857"/>
      <c r="JV857"/>
      <c r="JW857"/>
      <c r="JX857"/>
      <c r="JY857"/>
      <c r="JZ857"/>
      <c r="KA857"/>
      <c r="KB857"/>
      <c r="KC857"/>
      <c r="KD857"/>
      <c r="KE857"/>
      <c r="KF857"/>
      <c r="KG857"/>
      <c r="KH857"/>
      <c r="KI857"/>
      <c r="KJ857"/>
      <c r="KK857"/>
      <c r="KL857"/>
      <c r="KM857"/>
      <c r="KN857"/>
      <c r="KO857"/>
      <c r="KP857"/>
      <c r="KQ857"/>
      <c r="KR857"/>
      <c r="KS857"/>
      <c r="KT857"/>
      <c r="KU857"/>
      <c r="KV857"/>
      <c r="KW857"/>
      <c r="KX857"/>
      <c r="KY857"/>
      <c r="KZ857"/>
      <c r="LA857"/>
      <c r="LB857"/>
      <c r="LC857"/>
      <c r="LD857"/>
      <c r="LE857"/>
      <c r="LF857"/>
      <c r="LG857"/>
      <c r="LH857"/>
      <c r="LI857"/>
      <c r="LJ857"/>
      <c r="LK857"/>
      <c r="LL857"/>
      <c r="LM857"/>
      <c r="LN857"/>
      <c r="LO857"/>
      <c r="LP857"/>
      <c r="LQ857"/>
      <c r="LR857"/>
      <c r="LS857"/>
      <c r="LT857"/>
      <c r="LU857"/>
      <c r="LV857"/>
      <c r="LW857"/>
      <c r="LX857"/>
      <c r="LY857"/>
      <c r="LZ857"/>
      <c r="MA857"/>
      <c r="MB857"/>
      <c r="MC857"/>
      <c r="MD857"/>
      <c r="ME857"/>
      <c r="MF857"/>
      <c r="MG857"/>
      <c r="MH857"/>
      <c r="MI857"/>
      <c r="MJ857"/>
      <c r="MK857"/>
      <c r="ML857"/>
      <c r="MM857"/>
      <c r="MN857"/>
      <c r="MO857"/>
      <c r="MP857"/>
      <c r="MQ857"/>
      <c r="MR857"/>
      <c r="MS857"/>
      <c r="MT857"/>
      <c r="MU857"/>
      <c r="MV857"/>
      <c r="MW857"/>
      <c r="MX857"/>
      <c r="MY857"/>
      <c r="MZ857"/>
      <c r="NA857"/>
      <c r="NB857"/>
      <c r="NC857"/>
      <c r="ND857"/>
      <c r="NE857"/>
      <c r="NF857"/>
      <c r="NG857"/>
      <c r="NH857"/>
      <c r="NI857"/>
      <c r="NJ857"/>
      <c r="NK857"/>
      <c r="NL857"/>
      <c r="NM857"/>
      <c r="NN857"/>
      <c r="NO857"/>
      <c r="NP857"/>
      <c r="NQ857"/>
      <c r="NR857"/>
      <c r="NS857"/>
      <c r="NT857"/>
      <c r="NU857"/>
      <c r="NV857"/>
      <c r="NW857"/>
      <c r="NX857"/>
      <c r="NY857"/>
      <c r="NZ857"/>
      <c r="OA857"/>
      <c r="OB857"/>
      <c r="OC857"/>
      <c r="OD857"/>
      <c r="OE857"/>
      <c r="OF857"/>
      <c r="OG857"/>
      <c r="OH857"/>
      <c r="OI857"/>
      <c r="OJ857"/>
      <c r="OK857"/>
      <c r="OL857"/>
      <c r="OM857"/>
      <c r="ON857"/>
      <c r="OO857"/>
      <c r="OP857"/>
      <c r="OQ857"/>
      <c r="OR857"/>
      <c r="OS857"/>
      <c r="OT857"/>
      <c r="OU857"/>
      <c r="OV857"/>
      <c r="OW857"/>
      <c r="OX857"/>
      <c r="OY857"/>
      <c r="OZ857"/>
      <c r="PA857"/>
      <c r="PB857"/>
      <c r="PC857"/>
      <c r="PD857"/>
      <c r="PE857"/>
      <c r="PF857"/>
      <c r="PG857"/>
      <c r="PH857"/>
      <c r="PI857"/>
      <c r="PJ857"/>
      <c r="PK857"/>
      <c r="PL857"/>
      <c r="PM857"/>
      <c r="PN857"/>
      <c r="PO857"/>
      <c r="PP857"/>
      <c r="PQ857"/>
      <c r="PR857"/>
      <c r="PS857"/>
      <c r="PT857"/>
      <c r="PU857"/>
      <c r="PV857"/>
      <c r="PW857"/>
      <c r="PX857"/>
      <c r="PY857"/>
      <c r="PZ857"/>
      <c r="QA857"/>
      <c r="QB857"/>
      <c r="QC857"/>
      <c r="QD857"/>
      <c r="QE857"/>
      <c r="QF857"/>
      <c r="QG857"/>
      <c r="QH857"/>
      <c r="QI857"/>
      <c r="QJ857"/>
      <c r="QK857"/>
      <c r="QL857"/>
      <c r="QM857"/>
      <c r="QN857"/>
      <c r="QO857"/>
      <c r="QP857"/>
      <c r="QQ857"/>
      <c r="QR857"/>
      <c r="QS857"/>
      <c r="QT857"/>
      <c r="QU857"/>
      <c r="QV857"/>
      <c r="QW857"/>
      <c r="QX857"/>
      <c r="QY857"/>
      <c r="QZ857"/>
      <c r="RA857"/>
      <c r="RB857"/>
      <c r="RC857"/>
      <c r="RD857"/>
      <c r="RE857"/>
      <c r="RF857"/>
      <c r="RG857"/>
      <c r="RH857"/>
      <c r="RI857"/>
      <c r="RJ857"/>
      <c r="RK857"/>
      <c r="RL857"/>
      <c r="RM857"/>
      <c r="RN857"/>
      <c r="RO857"/>
      <c r="RP857"/>
      <c r="RQ857"/>
      <c r="RR857"/>
      <c r="RS857"/>
      <c r="RT857"/>
      <c r="RU857"/>
      <c r="RV857"/>
      <c r="RW857"/>
      <c r="RX857"/>
      <c r="RY857"/>
      <c r="RZ857"/>
      <c r="SA857"/>
      <c r="SB857"/>
      <c r="SC857"/>
      <c r="SD857"/>
      <c r="SE857"/>
      <c r="SF857"/>
      <c r="SG857"/>
      <c r="SH857"/>
      <c r="SI857"/>
      <c r="SJ857"/>
      <c r="SK857"/>
      <c r="SL857"/>
      <c r="SM857"/>
      <c r="SN857"/>
      <c r="SO857"/>
      <c r="SP857"/>
      <c r="SQ857"/>
      <c r="SR857"/>
      <c r="SS857"/>
      <c r="ST857"/>
      <c r="SU857"/>
      <c r="SV857"/>
      <c r="SW857"/>
      <c r="SX857"/>
      <c r="SY857"/>
      <c r="SZ857"/>
      <c r="TA857"/>
      <c r="TB857"/>
      <c r="TC857"/>
      <c r="TD857"/>
      <c r="TE857"/>
      <c r="TF857"/>
      <c r="TG857"/>
      <c r="TH857"/>
      <c r="TI857"/>
      <c r="TJ857"/>
      <c r="TK857"/>
      <c r="TL857"/>
      <c r="TM857"/>
      <c r="TN857"/>
      <c r="TO857"/>
      <c r="TP857"/>
      <c r="TQ857"/>
      <c r="TR857"/>
      <c r="TS857"/>
      <c r="TT857"/>
      <c r="TU857"/>
      <c r="TV857"/>
      <c r="TW857"/>
      <c r="TX857"/>
      <c r="TY857"/>
      <c r="TZ857"/>
      <c r="UA857"/>
      <c r="UB857"/>
      <c r="UC857"/>
      <c r="UD857"/>
      <c r="UE857"/>
      <c r="UF857"/>
      <c r="UG857"/>
      <c r="UH857"/>
      <c r="UI857"/>
      <c r="UJ857"/>
      <c r="UK857"/>
      <c r="UL857"/>
      <c r="UM857"/>
      <c r="UN857"/>
      <c r="UO857"/>
      <c r="UP857"/>
      <c r="UQ857"/>
      <c r="UR857"/>
      <c r="US857"/>
      <c r="UT857"/>
      <c r="UU857"/>
      <c r="UV857"/>
      <c r="UW857"/>
      <c r="UX857"/>
      <c r="UY857"/>
      <c r="UZ857"/>
      <c r="VA857"/>
      <c r="VB857"/>
      <c r="VC857"/>
      <c r="VD857"/>
      <c r="VE857"/>
      <c r="VF857"/>
      <c r="VG857"/>
      <c r="VH857"/>
      <c r="VI857"/>
      <c r="VJ857"/>
      <c r="VK857"/>
      <c r="VL857"/>
      <c r="VM857"/>
      <c r="VN857"/>
      <c r="VO857"/>
      <c r="VP857"/>
      <c r="VQ857"/>
      <c r="VR857"/>
      <c r="VS857"/>
      <c r="VT857"/>
      <c r="VU857"/>
      <c r="VV857"/>
      <c r="VW857"/>
      <c r="VX857"/>
      <c r="VY857"/>
      <c r="VZ857"/>
      <c r="WA857"/>
      <c r="WB857"/>
      <c r="WC857"/>
      <c r="WD857"/>
      <c r="WE857"/>
      <c r="WF857"/>
      <c r="WG857"/>
      <c r="WH857"/>
      <c r="WI857"/>
      <c r="WJ857"/>
      <c r="WK857"/>
      <c r="WL857"/>
      <c r="WM857"/>
      <c r="WN857"/>
      <c r="WO857"/>
      <c r="WP857"/>
      <c r="WQ857"/>
      <c r="WR857"/>
      <c r="WS857"/>
      <c r="WT857"/>
      <c r="WU857"/>
      <c r="WV857"/>
      <c r="WW857"/>
      <c r="WX857"/>
      <c r="WY857"/>
      <c r="WZ857"/>
      <c r="XA857"/>
      <c r="XB857"/>
      <c r="XC857"/>
      <c r="XD857"/>
      <c r="XE857"/>
      <c r="XF857"/>
      <c r="XG857"/>
      <c r="XH857"/>
      <c r="XI857"/>
      <c r="XJ857"/>
      <c r="XK857"/>
      <c r="XL857"/>
      <c r="XM857"/>
      <c r="XN857"/>
      <c r="XO857"/>
      <c r="XP857"/>
      <c r="XQ857"/>
      <c r="XR857"/>
      <c r="XS857"/>
      <c r="XT857"/>
      <c r="XU857"/>
      <c r="XV857"/>
      <c r="XW857"/>
      <c r="XX857"/>
      <c r="XY857"/>
      <c r="XZ857"/>
      <c r="YA857"/>
      <c r="YB857"/>
      <c r="YC857"/>
      <c r="YD857"/>
      <c r="YE857"/>
      <c r="YF857"/>
      <c r="YG857"/>
      <c r="YH857"/>
      <c r="YI857"/>
      <c r="YJ857"/>
      <c r="YK857"/>
      <c r="YL857"/>
      <c r="YM857"/>
      <c r="YN857"/>
      <c r="YO857"/>
      <c r="YP857"/>
      <c r="YQ857"/>
      <c r="YR857"/>
      <c r="YS857"/>
      <c r="YT857"/>
      <c r="YU857"/>
      <c r="YV857"/>
      <c r="YW857"/>
      <c r="YX857"/>
      <c r="YY857"/>
      <c r="YZ857"/>
      <c r="ZA857"/>
      <c r="ZB857"/>
      <c r="ZC857"/>
      <c r="ZD857"/>
      <c r="ZE857"/>
      <c r="ZF857"/>
      <c r="ZG857"/>
      <c r="ZH857"/>
      <c r="ZI857"/>
      <c r="ZJ857"/>
      <c r="ZK857"/>
      <c r="ZL857"/>
      <c r="ZM857"/>
      <c r="ZN857"/>
      <c r="ZO857"/>
      <c r="ZP857"/>
      <c r="ZQ857"/>
      <c r="ZR857"/>
      <c r="ZS857"/>
      <c r="ZT857"/>
      <c r="ZU857"/>
      <c r="ZV857"/>
      <c r="ZW857"/>
      <c r="ZX857"/>
      <c r="ZY857"/>
      <c r="ZZ857"/>
      <c r="AAA857"/>
      <c r="AAB857"/>
      <c r="AAC857"/>
      <c r="AAD857"/>
      <c r="AAE857"/>
      <c r="AAF857"/>
      <c r="AAG857"/>
      <c r="AAH857"/>
      <c r="AAI857"/>
      <c r="AAJ857"/>
      <c r="AAK857"/>
      <c r="AAL857"/>
      <c r="AAM857"/>
      <c r="AAN857"/>
      <c r="AAO857"/>
      <c r="AAP857"/>
      <c r="AAQ857"/>
      <c r="AAR857"/>
      <c r="AAS857"/>
      <c r="AAT857"/>
      <c r="AAU857"/>
      <c r="AAV857"/>
      <c r="AAW857"/>
      <c r="AAX857"/>
      <c r="AAY857"/>
      <c r="AAZ857"/>
      <c r="ABA857"/>
      <c r="ABB857"/>
      <c r="ABC857"/>
      <c r="ABD857"/>
      <c r="ABE857"/>
      <c r="ABF857"/>
      <c r="ABG857"/>
      <c r="ABH857"/>
      <c r="ABI857"/>
      <c r="ABJ857"/>
      <c r="ABK857"/>
      <c r="ABL857"/>
      <c r="ABM857"/>
      <c r="ABN857"/>
      <c r="ABO857"/>
      <c r="ABP857"/>
      <c r="ABQ857"/>
      <c r="ABR857"/>
      <c r="ABS857"/>
      <c r="ABT857"/>
      <c r="ABU857"/>
      <c r="ABV857"/>
      <c r="ABW857"/>
      <c r="ABX857"/>
      <c r="ABY857"/>
      <c r="ABZ857"/>
      <c r="ACA857"/>
      <c r="ACB857"/>
      <c r="ACC857"/>
      <c r="ACD857"/>
      <c r="ACE857"/>
      <c r="ACF857"/>
      <c r="ACG857"/>
      <c r="ACH857"/>
      <c r="ACI857"/>
      <c r="ACJ857"/>
      <c r="ACK857"/>
      <c r="ACL857"/>
      <c r="ACM857"/>
      <c r="ACN857"/>
      <c r="ACO857"/>
      <c r="ACP857"/>
      <c r="ACQ857"/>
      <c r="ACR857"/>
      <c r="ACS857"/>
      <c r="ACT857"/>
      <c r="ACU857"/>
      <c r="ACV857"/>
      <c r="ACW857"/>
      <c r="ACX857"/>
      <c r="ACY857"/>
      <c r="ACZ857"/>
      <c r="ADA857"/>
      <c r="ADB857"/>
      <c r="ADC857"/>
      <c r="ADD857"/>
      <c r="ADE857"/>
      <c r="ADF857"/>
      <c r="ADG857"/>
      <c r="ADH857"/>
      <c r="ADI857"/>
      <c r="ADJ857"/>
      <c r="ADK857"/>
      <c r="ADL857"/>
      <c r="ADM857"/>
      <c r="ADN857"/>
      <c r="ADO857"/>
      <c r="ADP857"/>
      <c r="ADQ857"/>
      <c r="ADR857"/>
      <c r="ADS857"/>
      <c r="ADT857"/>
      <c r="ADU857"/>
      <c r="ADV857"/>
      <c r="ADW857"/>
      <c r="ADX857"/>
      <c r="ADY857"/>
      <c r="ADZ857"/>
      <c r="AEA857"/>
      <c r="AEB857"/>
      <c r="AEC857"/>
      <c r="AED857"/>
      <c r="AEE857"/>
      <c r="AEF857"/>
      <c r="AEG857"/>
      <c r="AEH857"/>
      <c r="AEI857"/>
      <c r="AEJ857"/>
      <c r="AEK857"/>
      <c r="AEL857"/>
      <c r="AEM857"/>
      <c r="AEN857"/>
      <c r="AEO857"/>
      <c r="AEP857"/>
      <c r="AEQ857"/>
      <c r="AER857"/>
      <c r="AES857"/>
      <c r="AET857"/>
      <c r="AEU857"/>
      <c r="AEV857"/>
      <c r="AEW857"/>
      <c r="AEX857"/>
      <c r="AEY857"/>
      <c r="AEZ857"/>
      <c r="AFA857"/>
      <c r="AFB857"/>
      <c r="AFC857"/>
      <c r="AFD857"/>
      <c r="AFE857"/>
      <c r="AFF857"/>
      <c r="AFG857"/>
      <c r="AFH857"/>
      <c r="AFI857"/>
      <c r="AFJ857"/>
      <c r="AFK857"/>
      <c r="AFL857"/>
      <c r="AFM857"/>
      <c r="AFN857"/>
      <c r="AFO857"/>
      <c r="AFP857"/>
      <c r="AFQ857"/>
      <c r="AFR857"/>
      <c r="AFS857"/>
      <c r="AFT857"/>
      <c r="AFU857"/>
      <c r="AFV857"/>
      <c r="AFW857"/>
      <c r="AFX857"/>
      <c r="AFY857"/>
      <c r="AFZ857"/>
      <c r="AGA857"/>
      <c r="AGB857"/>
      <c r="AGC857"/>
      <c r="AGD857"/>
      <c r="AGE857"/>
      <c r="AGF857"/>
      <c r="AGG857"/>
      <c r="AGH857"/>
      <c r="AGI857"/>
      <c r="AGJ857"/>
      <c r="AGK857"/>
      <c r="AGL857"/>
      <c r="AGM857"/>
      <c r="AGN857"/>
      <c r="AGO857"/>
      <c r="AGP857"/>
      <c r="AGQ857"/>
      <c r="AGR857"/>
      <c r="AGS857"/>
      <c r="AGT857"/>
      <c r="AGU857"/>
      <c r="AGV857"/>
      <c r="AGW857"/>
      <c r="AGX857"/>
      <c r="AGY857"/>
      <c r="AGZ857"/>
      <c r="AHA857"/>
      <c r="AHB857"/>
      <c r="AHC857"/>
      <c r="AHD857"/>
      <c r="AHE857"/>
      <c r="AHF857"/>
      <c r="AHG857"/>
      <c r="AHH857"/>
      <c r="AHI857"/>
      <c r="AHJ857"/>
      <c r="AHK857"/>
      <c r="AHL857"/>
      <c r="AHM857"/>
      <c r="AHN857"/>
      <c r="AHO857"/>
      <c r="AHP857"/>
      <c r="AHQ857"/>
      <c r="AHR857"/>
      <c r="AHS857"/>
      <c r="AHT857"/>
      <c r="AHU857"/>
      <c r="AHV857"/>
      <c r="AHW857"/>
      <c r="AHX857"/>
      <c r="AHY857"/>
      <c r="AHZ857"/>
      <c r="AIA857"/>
      <c r="AIB857"/>
      <c r="AIC857"/>
      <c r="AID857"/>
      <c r="AIE857"/>
      <c r="AIF857"/>
      <c r="AIG857"/>
      <c r="AIH857"/>
      <c r="AII857"/>
      <c r="AIJ857"/>
      <c r="AIK857"/>
      <c r="AIL857"/>
      <c r="AIM857"/>
      <c r="AIN857"/>
      <c r="AIO857"/>
      <c r="AIP857"/>
      <c r="AIQ857"/>
      <c r="AIR857"/>
      <c r="AIS857"/>
      <c r="AIT857"/>
      <c r="AIU857"/>
      <c r="AIV857"/>
      <c r="AIW857"/>
      <c r="AIX857"/>
      <c r="AIY857"/>
      <c r="AIZ857"/>
      <c r="AJA857"/>
      <c r="AJB857"/>
      <c r="AJC857"/>
      <c r="AJD857"/>
      <c r="AJE857"/>
      <c r="AJF857"/>
      <c r="AJG857"/>
      <c r="AJH857"/>
      <c r="AJI857"/>
      <c r="AJJ857"/>
      <c r="AJK857"/>
      <c r="AJL857"/>
      <c r="AJM857"/>
      <c r="AJN857"/>
      <c r="AJO857"/>
      <c r="AJP857"/>
      <c r="AJQ857"/>
      <c r="AJR857"/>
      <c r="AJS857"/>
      <c r="AJT857"/>
      <c r="AJU857"/>
      <c r="AJV857"/>
      <c r="AJW857"/>
      <c r="AJX857"/>
      <c r="AJY857"/>
      <c r="AJZ857"/>
      <c r="AKA857"/>
      <c r="AKB857"/>
      <c r="AKC857"/>
      <c r="AKD857"/>
      <c r="AKE857"/>
      <c r="AKF857"/>
      <c r="AKG857"/>
      <c r="AKH857"/>
      <c r="AKI857"/>
      <c r="AKJ857"/>
      <c r="AKK857"/>
      <c r="AKL857"/>
      <c r="AKM857"/>
      <c r="AKN857"/>
      <c r="AKO857"/>
      <c r="AKP857"/>
      <c r="AKQ857"/>
      <c r="AKR857"/>
      <c r="AKS857"/>
      <c r="AKT857"/>
      <c r="AKU857"/>
      <c r="AKV857"/>
      <c r="AKW857"/>
      <c r="AKX857"/>
      <c r="AKY857"/>
      <c r="AKZ857"/>
      <c r="ALA857"/>
      <c r="ALB857"/>
      <c r="ALC857"/>
      <c r="ALD857"/>
      <c r="ALE857"/>
      <c r="ALF857"/>
      <c r="ALG857"/>
      <c r="ALH857"/>
      <c r="ALI857"/>
      <c r="ALJ857"/>
      <c r="ALK857"/>
      <c r="ALL857"/>
      <c r="ALM857"/>
      <c r="ALN857"/>
      <c r="ALO857"/>
      <c r="ALP857"/>
      <c r="ALQ857"/>
      <c r="ALR857"/>
      <c r="ALS857"/>
      <c r="ALT857"/>
      <c r="ALU857"/>
      <c r="ALV857"/>
      <c r="ALW857"/>
      <c r="ALX857"/>
      <c r="ALY857"/>
      <c r="ALZ857"/>
      <c r="AMA857"/>
      <c r="AMB857"/>
      <c r="AMC857"/>
      <c r="AMD857"/>
      <c r="AME857"/>
      <c r="AMF857"/>
      <c r="AMG857"/>
      <c r="AMH857"/>
      <c r="AMI857"/>
      <c r="AMJ857"/>
    </row>
    <row r="858" spans="1:1024" ht="20" customHeight="1" x14ac:dyDescent="0.2">
      <c r="A858"/>
      <c r="B858"/>
      <c r="C858"/>
      <c r="D858"/>
      <c r="E858" s="2"/>
      <c r="F858" s="2"/>
      <c r="G858" s="271"/>
      <c r="H858" s="240"/>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c r="IW858"/>
      <c r="IX858"/>
      <c r="IY858"/>
      <c r="IZ858"/>
      <c r="JA858"/>
      <c r="JB858"/>
      <c r="JC858"/>
      <c r="JD858"/>
      <c r="JE858"/>
      <c r="JF858"/>
      <c r="JG858"/>
      <c r="JH858"/>
      <c r="JI858"/>
      <c r="JJ858"/>
      <c r="JK858"/>
      <c r="JL858"/>
      <c r="JM858"/>
      <c r="JN858"/>
      <c r="JO858"/>
      <c r="JP858"/>
      <c r="JQ858"/>
      <c r="JR858"/>
      <c r="JS858"/>
      <c r="JT858"/>
      <c r="JU858"/>
      <c r="JV858"/>
      <c r="JW858"/>
      <c r="JX858"/>
      <c r="JY858"/>
      <c r="JZ858"/>
      <c r="KA858"/>
      <c r="KB858"/>
      <c r="KC858"/>
      <c r="KD858"/>
      <c r="KE858"/>
      <c r="KF858"/>
      <c r="KG858"/>
      <c r="KH858"/>
      <c r="KI858"/>
      <c r="KJ858"/>
      <c r="KK858"/>
      <c r="KL858"/>
      <c r="KM858"/>
      <c r="KN858"/>
      <c r="KO858"/>
      <c r="KP858"/>
      <c r="KQ858"/>
      <c r="KR858"/>
      <c r="KS858"/>
      <c r="KT858"/>
      <c r="KU858"/>
      <c r="KV858"/>
      <c r="KW858"/>
      <c r="KX858"/>
      <c r="KY858"/>
      <c r="KZ858"/>
      <c r="LA858"/>
      <c r="LB858"/>
      <c r="LC858"/>
      <c r="LD858"/>
      <c r="LE858"/>
      <c r="LF858"/>
      <c r="LG858"/>
      <c r="LH858"/>
      <c r="LI858"/>
      <c r="LJ858"/>
      <c r="LK858"/>
      <c r="LL858"/>
      <c r="LM858"/>
      <c r="LN858"/>
      <c r="LO858"/>
      <c r="LP858"/>
      <c r="LQ858"/>
      <c r="LR858"/>
      <c r="LS858"/>
      <c r="LT858"/>
      <c r="LU858"/>
      <c r="LV858"/>
      <c r="LW858"/>
      <c r="LX858"/>
      <c r="LY858"/>
      <c r="LZ858"/>
      <c r="MA858"/>
      <c r="MB858"/>
      <c r="MC858"/>
      <c r="MD858"/>
      <c r="ME858"/>
      <c r="MF858"/>
      <c r="MG858"/>
      <c r="MH858"/>
      <c r="MI858"/>
      <c r="MJ858"/>
      <c r="MK858"/>
      <c r="ML858"/>
      <c r="MM858"/>
      <c r="MN858"/>
      <c r="MO858"/>
      <c r="MP858"/>
      <c r="MQ858"/>
      <c r="MR858"/>
      <c r="MS858"/>
      <c r="MT858"/>
      <c r="MU858"/>
      <c r="MV858"/>
      <c r="MW858"/>
      <c r="MX858"/>
      <c r="MY858"/>
      <c r="MZ858"/>
      <c r="NA858"/>
      <c r="NB858"/>
      <c r="NC858"/>
      <c r="ND858"/>
      <c r="NE858"/>
      <c r="NF858"/>
      <c r="NG858"/>
      <c r="NH858"/>
      <c r="NI858"/>
      <c r="NJ858"/>
      <c r="NK858"/>
      <c r="NL858"/>
      <c r="NM858"/>
      <c r="NN858"/>
      <c r="NO858"/>
      <c r="NP858"/>
      <c r="NQ858"/>
      <c r="NR858"/>
      <c r="NS858"/>
      <c r="NT858"/>
      <c r="NU858"/>
      <c r="NV858"/>
      <c r="NW858"/>
      <c r="NX858"/>
      <c r="NY858"/>
      <c r="NZ858"/>
      <c r="OA858"/>
      <c r="OB858"/>
      <c r="OC858"/>
      <c r="OD858"/>
      <c r="OE858"/>
      <c r="OF858"/>
      <c r="OG858"/>
      <c r="OH858"/>
      <c r="OI858"/>
      <c r="OJ858"/>
      <c r="OK858"/>
      <c r="OL858"/>
      <c r="OM858"/>
      <c r="ON858"/>
      <c r="OO858"/>
      <c r="OP858"/>
      <c r="OQ858"/>
      <c r="OR858"/>
      <c r="OS858"/>
      <c r="OT858"/>
      <c r="OU858"/>
      <c r="OV858"/>
      <c r="OW858"/>
      <c r="OX858"/>
      <c r="OY858"/>
      <c r="OZ858"/>
      <c r="PA858"/>
      <c r="PB858"/>
      <c r="PC858"/>
      <c r="PD858"/>
      <c r="PE858"/>
      <c r="PF858"/>
      <c r="PG858"/>
      <c r="PH858"/>
      <c r="PI858"/>
      <c r="PJ858"/>
      <c r="PK858"/>
      <c r="PL858"/>
      <c r="PM858"/>
      <c r="PN858"/>
      <c r="PO858"/>
      <c r="PP858"/>
      <c r="PQ858"/>
      <c r="PR858"/>
      <c r="PS858"/>
      <c r="PT858"/>
      <c r="PU858"/>
      <c r="PV858"/>
      <c r="PW858"/>
      <c r="PX858"/>
      <c r="PY858"/>
      <c r="PZ858"/>
      <c r="QA858"/>
      <c r="QB858"/>
      <c r="QC858"/>
      <c r="QD858"/>
      <c r="QE858"/>
      <c r="QF858"/>
      <c r="QG858"/>
      <c r="QH858"/>
      <c r="QI858"/>
      <c r="QJ858"/>
      <c r="QK858"/>
      <c r="QL858"/>
      <c r="QM858"/>
      <c r="QN858"/>
      <c r="QO858"/>
      <c r="QP858"/>
      <c r="QQ858"/>
      <c r="QR858"/>
      <c r="QS858"/>
      <c r="QT858"/>
      <c r="QU858"/>
      <c r="QV858"/>
      <c r="QW858"/>
      <c r="QX858"/>
      <c r="QY858"/>
      <c r="QZ858"/>
      <c r="RA858"/>
      <c r="RB858"/>
      <c r="RC858"/>
      <c r="RD858"/>
      <c r="RE858"/>
      <c r="RF858"/>
      <c r="RG858"/>
      <c r="RH858"/>
      <c r="RI858"/>
      <c r="RJ858"/>
      <c r="RK858"/>
      <c r="RL858"/>
      <c r="RM858"/>
      <c r="RN858"/>
      <c r="RO858"/>
      <c r="RP858"/>
      <c r="RQ858"/>
      <c r="RR858"/>
      <c r="RS858"/>
      <c r="RT858"/>
      <c r="RU858"/>
      <c r="RV858"/>
      <c r="RW858"/>
      <c r="RX858"/>
      <c r="RY858"/>
      <c r="RZ858"/>
      <c r="SA858"/>
      <c r="SB858"/>
      <c r="SC858"/>
      <c r="SD858"/>
      <c r="SE858"/>
      <c r="SF858"/>
      <c r="SG858"/>
      <c r="SH858"/>
      <c r="SI858"/>
      <c r="SJ858"/>
      <c r="SK858"/>
      <c r="SL858"/>
      <c r="SM858"/>
      <c r="SN858"/>
      <c r="SO858"/>
      <c r="SP858"/>
      <c r="SQ858"/>
      <c r="SR858"/>
      <c r="SS858"/>
      <c r="ST858"/>
      <c r="SU858"/>
      <c r="SV858"/>
      <c r="SW858"/>
      <c r="SX858"/>
      <c r="SY858"/>
      <c r="SZ858"/>
      <c r="TA858"/>
      <c r="TB858"/>
      <c r="TC858"/>
      <c r="TD858"/>
      <c r="TE858"/>
      <c r="TF858"/>
      <c r="TG858"/>
      <c r="TH858"/>
      <c r="TI858"/>
      <c r="TJ858"/>
      <c r="TK858"/>
      <c r="TL858"/>
      <c r="TM858"/>
      <c r="TN858"/>
      <c r="TO858"/>
      <c r="TP858"/>
      <c r="TQ858"/>
      <c r="TR858"/>
      <c r="TS858"/>
      <c r="TT858"/>
      <c r="TU858"/>
      <c r="TV858"/>
      <c r="TW858"/>
      <c r="TX858"/>
      <c r="TY858"/>
      <c r="TZ858"/>
      <c r="UA858"/>
      <c r="UB858"/>
      <c r="UC858"/>
      <c r="UD858"/>
      <c r="UE858"/>
      <c r="UF858"/>
      <c r="UG858"/>
      <c r="UH858"/>
      <c r="UI858"/>
      <c r="UJ858"/>
      <c r="UK858"/>
      <c r="UL858"/>
      <c r="UM858"/>
      <c r="UN858"/>
      <c r="UO858"/>
      <c r="UP858"/>
      <c r="UQ858"/>
      <c r="UR858"/>
      <c r="US858"/>
      <c r="UT858"/>
      <c r="UU858"/>
      <c r="UV858"/>
      <c r="UW858"/>
      <c r="UX858"/>
      <c r="UY858"/>
      <c r="UZ858"/>
      <c r="VA858"/>
      <c r="VB858"/>
      <c r="VC858"/>
      <c r="VD858"/>
      <c r="VE858"/>
      <c r="VF858"/>
      <c r="VG858"/>
      <c r="VH858"/>
      <c r="VI858"/>
      <c r="VJ858"/>
      <c r="VK858"/>
      <c r="VL858"/>
      <c r="VM858"/>
      <c r="VN858"/>
      <c r="VO858"/>
      <c r="VP858"/>
      <c r="VQ858"/>
      <c r="VR858"/>
      <c r="VS858"/>
      <c r="VT858"/>
      <c r="VU858"/>
      <c r="VV858"/>
      <c r="VW858"/>
      <c r="VX858"/>
      <c r="VY858"/>
      <c r="VZ858"/>
      <c r="WA858"/>
      <c r="WB858"/>
      <c r="WC858"/>
      <c r="WD858"/>
      <c r="WE858"/>
      <c r="WF858"/>
      <c r="WG858"/>
      <c r="WH858"/>
      <c r="WI858"/>
      <c r="WJ858"/>
      <c r="WK858"/>
      <c r="WL858"/>
      <c r="WM858"/>
      <c r="WN858"/>
      <c r="WO858"/>
      <c r="WP858"/>
      <c r="WQ858"/>
      <c r="WR858"/>
      <c r="WS858"/>
      <c r="WT858"/>
      <c r="WU858"/>
      <c r="WV858"/>
      <c r="WW858"/>
      <c r="WX858"/>
      <c r="WY858"/>
      <c r="WZ858"/>
      <c r="XA858"/>
      <c r="XB858"/>
      <c r="XC858"/>
      <c r="XD858"/>
      <c r="XE858"/>
      <c r="XF858"/>
      <c r="XG858"/>
      <c r="XH858"/>
      <c r="XI858"/>
      <c r="XJ858"/>
      <c r="XK858"/>
      <c r="XL858"/>
      <c r="XM858"/>
      <c r="XN858"/>
      <c r="XO858"/>
      <c r="XP858"/>
      <c r="XQ858"/>
      <c r="XR858"/>
      <c r="XS858"/>
      <c r="XT858"/>
      <c r="XU858"/>
      <c r="XV858"/>
      <c r="XW858"/>
      <c r="XX858"/>
      <c r="XY858"/>
      <c r="XZ858"/>
      <c r="YA858"/>
      <c r="YB858"/>
      <c r="YC858"/>
      <c r="YD858"/>
      <c r="YE858"/>
      <c r="YF858"/>
      <c r="YG858"/>
      <c r="YH858"/>
      <c r="YI858"/>
      <c r="YJ858"/>
      <c r="YK858"/>
      <c r="YL858"/>
      <c r="YM858"/>
      <c r="YN858"/>
      <c r="YO858"/>
      <c r="YP858"/>
      <c r="YQ858"/>
      <c r="YR858"/>
      <c r="YS858"/>
      <c r="YT858"/>
      <c r="YU858"/>
      <c r="YV858"/>
      <c r="YW858"/>
      <c r="YX858"/>
      <c r="YY858"/>
      <c r="YZ858"/>
      <c r="ZA858"/>
      <c r="ZB858"/>
      <c r="ZC858"/>
      <c r="ZD858"/>
      <c r="ZE858"/>
      <c r="ZF858"/>
      <c r="ZG858"/>
      <c r="ZH858"/>
      <c r="ZI858"/>
      <c r="ZJ858"/>
      <c r="ZK858"/>
      <c r="ZL858"/>
      <c r="ZM858"/>
      <c r="ZN858"/>
      <c r="ZO858"/>
      <c r="ZP858"/>
      <c r="ZQ858"/>
      <c r="ZR858"/>
      <c r="ZS858"/>
      <c r="ZT858"/>
      <c r="ZU858"/>
      <c r="ZV858"/>
      <c r="ZW858"/>
      <c r="ZX858"/>
      <c r="ZY858"/>
      <c r="ZZ858"/>
      <c r="AAA858"/>
      <c r="AAB858"/>
      <c r="AAC858"/>
      <c r="AAD858"/>
      <c r="AAE858"/>
      <c r="AAF858"/>
      <c r="AAG858"/>
      <c r="AAH858"/>
      <c r="AAI858"/>
      <c r="AAJ858"/>
      <c r="AAK858"/>
      <c r="AAL858"/>
      <c r="AAM858"/>
      <c r="AAN858"/>
      <c r="AAO858"/>
      <c r="AAP858"/>
      <c r="AAQ858"/>
      <c r="AAR858"/>
      <c r="AAS858"/>
      <c r="AAT858"/>
      <c r="AAU858"/>
      <c r="AAV858"/>
      <c r="AAW858"/>
      <c r="AAX858"/>
      <c r="AAY858"/>
      <c r="AAZ858"/>
      <c r="ABA858"/>
      <c r="ABB858"/>
      <c r="ABC858"/>
      <c r="ABD858"/>
      <c r="ABE858"/>
      <c r="ABF858"/>
      <c r="ABG858"/>
      <c r="ABH858"/>
      <c r="ABI858"/>
      <c r="ABJ858"/>
      <c r="ABK858"/>
      <c r="ABL858"/>
      <c r="ABM858"/>
      <c r="ABN858"/>
      <c r="ABO858"/>
      <c r="ABP858"/>
      <c r="ABQ858"/>
      <c r="ABR858"/>
      <c r="ABS858"/>
      <c r="ABT858"/>
      <c r="ABU858"/>
      <c r="ABV858"/>
      <c r="ABW858"/>
      <c r="ABX858"/>
      <c r="ABY858"/>
      <c r="ABZ858"/>
      <c r="ACA858"/>
      <c r="ACB858"/>
      <c r="ACC858"/>
      <c r="ACD858"/>
      <c r="ACE858"/>
      <c r="ACF858"/>
      <c r="ACG858"/>
      <c r="ACH858"/>
      <c r="ACI858"/>
      <c r="ACJ858"/>
      <c r="ACK858"/>
      <c r="ACL858"/>
      <c r="ACM858"/>
      <c r="ACN858"/>
      <c r="ACO858"/>
      <c r="ACP858"/>
      <c r="ACQ858"/>
      <c r="ACR858"/>
      <c r="ACS858"/>
      <c r="ACT858"/>
      <c r="ACU858"/>
      <c r="ACV858"/>
      <c r="ACW858"/>
      <c r="ACX858"/>
      <c r="ACY858"/>
      <c r="ACZ858"/>
      <c r="ADA858"/>
      <c r="ADB858"/>
      <c r="ADC858"/>
      <c r="ADD858"/>
      <c r="ADE858"/>
      <c r="ADF858"/>
      <c r="ADG858"/>
      <c r="ADH858"/>
      <c r="ADI858"/>
      <c r="ADJ858"/>
      <c r="ADK858"/>
      <c r="ADL858"/>
      <c r="ADM858"/>
      <c r="ADN858"/>
      <c r="ADO858"/>
      <c r="ADP858"/>
      <c r="ADQ858"/>
      <c r="ADR858"/>
      <c r="ADS858"/>
      <c r="ADT858"/>
      <c r="ADU858"/>
      <c r="ADV858"/>
      <c r="ADW858"/>
      <c r="ADX858"/>
      <c r="ADY858"/>
      <c r="ADZ858"/>
      <c r="AEA858"/>
      <c r="AEB858"/>
      <c r="AEC858"/>
      <c r="AED858"/>
      <c r="AEE858"/>
      <c r="AEF858"/>
      <c r="AEG858"/>
      <c r="AEH858"/>
      <c r="AEI858"/>
      <c r="AEJ858"/>
      <c r="AEK858"/>
      <c r="AEL858"/>
      <c r="AEM858"/>
      <c r="AEN858"/>
      <c r="AEO858"/>
      <c r="AEP858"/>
      <c r="AEQ858"/>
      <c r="AER858"/>
      <c r="AES858"/>
      <c r="AET858"/>
      <c r="AEU858"/>
      <c r="AEV858"/>
      <c r="AEW858"/>
      <c r="AEX858"/>
      <c r="AEY858"/>
      <c r="AEZ858"/>
      <c r="AFA858"/>
      <c r="AFB858"/>
      <c r="AFC858"/>
      <c r="AFD858"/>
      <c r="AFE858"/>
      <c r="AFF858"/>
      <c r="AFG858"/>
      <c r="AFH858"/>
      <c r="AFI858"/>
      <c r="AFJ858"/>
      <c r="AFK858"/>
      <c r="AFL858"/>
      <c r="AFM858"/>
      <c r="AFN858"/>
      <c r="AFO858"/>
      <c r="AFP858"/>
      <c r="AFQ858"/>
      <c r="AFR858"/>
      <c r="AFS858"/>
      <c r="AFT858"/>
      <c r="AFU858"/>
      <c r="AFV858"/>
      <c r="AFW858"/>
      <c r="AFX858"/>
      <c r="AFY858"/>
      <c r="AFZ858"/>
      <c r="AGA858"/>
      <c r="AGB858"/>
      <c r="AGC858"/>
      <c r="AGD858"/>
      <c r="AGE858"/>
      <c r="AGF858"/>
      <c r="AGG858"/>
      <c r="AGH858"/>
      <c r="AGI858"/>
      <c r="AGJ858"/>
      <c r="AGK858"/>
      <c r="AGL858"/>
      <c r="AGM858"/>
      <c r="AGN858"/>
      <c r="AGO858"/>
      <c r="AGP858"/>
      <c r="AGQ858"/>
      <c r="AGR858"/>
      <c r="AGS858"/>
      <c r="AGT858"/>
      <c r="AGU858"/>
      <c r="AGV858"/>
      <c r="AGW858"/>
      <c r="AGX858"/>
      <c r="AGY858"/>
      <c r="AGZ858"/>
      <c r="AHA858"/>
      <c r="AHB858"/>
      <c r="AHC858"/>
      <c r="AHD858"/>
      <c r="AHE858"/>
      <c r="AHF858"/>
      <c r="AHG858"/>
      <c r="AHH858"/>
      <c r="AHI858"/>
      <c r="AHJ858"/>
      <c r="AHK858"/>
      <c r="AHL858"/>
      <c r="AHM858"/>
      <c r="AHN858"/>
      <c r="AHO858"/>
      <c r="AHP858"/>
      <c r="AHQ858"/>
      <c r="AHR858"/>
      <c r="AHS858"/>
      <c r="AHT858"/>
      <c r="AHU858"/>
      <c r="AHV858"/>
      <c r="AHW858"/>
      <c r="AHX858"/>
      <c r="AHY858"/>
      <c r="AHZ858"/>
      <c r="AIA858"/>
      <c r="AIB858"/>
      <c r="AIC858"/>
      <c r="AID858"/>
      <c r="AIE858"/>
      <c r="AIF858"/>
      <c r="AIG858"/>
      <c r="AIH858"/>
      <c r="AII858"/>
      <c r="AIJ858"/>
      <c r="AIK858"/>
      <c r="AIL858"/>
      <c r="AIM858"/>
      <c r="AIN858"/>
      <c r="AIO858"/>
      <c r="AIP858"/>
      <c r="AIQ858"/>
      <c r="AIR858"/>
      <c r="AIS858"/>
      <c r="AIT858"/>
      <c r="AIU858"/>
      <c r="AIV858"/>
      <c r="AIW858"/>
      <c r="AIX858"/>
      <c r="AIY858"/>
      <c r="AIZ858"/>
      <c r="AJA858"/>
      <c r="AJB858"/>
      <c r="AJC858"/>
      <c r="AJD858"/>
      <c r="AJE858"/>
      <c r="AJF858"/>
      <c r="AJG858"/>
      <c r="AJH858"/>
      <c r="AJI858"/>
      <c r="AJJ858"/>
      <c r="AJK858"/>
      <c r="AJL858"/>
      <c r="AJM858"/>
      <c r="AJN858"/>
      <c r="AJO858"/>
      <c r="AJP858"/>
      <c r="AJQ858"/>
      <c r="AJR858"/>
      <c r="AJS858"/>
      <c r="AJT858"/>
      <c r="AJU858"/>
      <c r="AJV858"/>
      <c r="AJW858"/>
      <c r="AJX858"/>
      <c r="AJY858"/>
      <c r="AJZ858"/>
      <c r="AKA858"/>
      <c r="AKB858"/>
      <c r="AKC858"/>
      <c r="AKD858"/>
      <c r="AKE858"/>
      <c r="AKF858"/>
      <c r="AKG858"/>
      <c r="AKH858"/>
      <c r="AKI858"/>
      <c r="AKJ858"/>
      <c r="AKK858"/>
      <c r="AKL858"/>
      <c r="AKM858"/>
      <c r="AKN858"/>
      <c r="AKO858"/>
      <c r="AKP858"/>
      <c r="AKQ858"/>
      <c r="AKR858"/>
      <c r="AKS858"/>
      <c r="AKT858"/>
      <c r="AKU858"/>
      <c r="AKV858"/>
      <c r="AKW858"/>
      <c r="AKX858"/>
      <c r="AKY858"/>
      <c r="AKZ858"/>
      <c r="ALA858"/>
      <c r="ALB858"/>
      <c r="ALC858"/>
      <c r="ALD858"/>
      <c r="ALE858"/>
      <c r="ALF858"/>
      <c r="ALG858"/>
      <c r="ALH858"/>
      <c r="ALI858"/>
      <c r="ALJ858"/>
      <c r="ALK858"/>
      <c r="ALL858"/>
      <c r="ALM858"/>
      <c r="ALN858"/>
      <c r="ALO858"/>
      <c r="ALP858"/>
      <c r="ALQ858"/>
      <c r="ALR858"/>
      <c r="ALS858"/>
      <c r="ALT858"/>
      <c r="ALU858"/>
      <c r="ALV858"/>
      <c r="ALW858"/>
      <c r="ALX858"/>
      <c r="ALY858"/>
      <c r="ALZ858"/>
      <c r="AMA858"/>
      <c r="AMB858"/>
      <c r="AMC858"/>
      <c r="AMD858"/>
      <c r="AME858"/>
      <c r="AMF858"/>
      <c r="AMG858"/>
      <c r="AMH858"/>
      <c r="AMI858"/>
      <c r="AMJ858"/>
    </row>
    <row r="859" spans="1:1024" ht="20" customHeight="1" x14ac:dyDescent="0.2">
      <c r="A859"/>
      <c r="B859"/>
      <c r="C859"/>
      <c r="D859"/>
      <c r="E859" s="2"/>
      <c r="F859" s="2"/>
      <c r="G859" s="271"/>
      <c r="H859" s="240"/>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c r="IW859"/>
      <c r="IX859"/>
      <c r="IY859"/>
      <c r="IZ859"/>
      <c r="JA859"/>
      <c r="JB859"/>
      <c r="JC859"/>
      <c r="JD859"/>
      <c r="JE859"/>
      <c r="JF859"/>
      <c r="JG859"/>
      <c r="JH859"/>
      <c r="JI859"/>
      <c r="JJ859"/>
      <c r="JK859"/>
      <c r="JL859"/>
      <c r="JM859"/>
      <c r="JN859"/>
      <c r="JO859"/>
      <c r="JP859"/>
      <c r="JQ859"/>
      <c r="JR859"/>
      <c r="JS859"/>
      <c r="JT859"/>
      <c r="JU859"/>
      <c r="JV859"/>
      <c r="JW859"/>
      <c r="JX859"/>
      <c r="JY859"/>
      <c r="JZ859"/>
      <c r="KA859"/>
      <c r="KB859"/>
      <c r="KC859"/>
      <c r="KD859"/>
      <c r="KE859"/>
      <c r="KF859"/>
      <c r="KG859"/>
      <c r="KH859"/>
      <c r="KI859"/>
      <c r="KJ859"/>
      <c r="KK859"/>
      <c r="KL859"/>
      <c r="KM859"/>
      <c r="KN859"/>
      <c r="KO859"/>
      <c r="KP859"/>
      <c r="KQ859"/>
      <c r="KR859"/>
      <c r="KS859"/>
      <c r="KT859"/>
      <c r="KU859"/>
      <c r="KV859"/>
      <c r="KW859"/>
      <c r="KX859"/>
      <c r="KY859"/>
      <c r="KZ859"/>
      <c r="LA859"/>
      <c r="LB859"/>
      <c r="LC859"/>
      <c r="LD859"/>
      <c r="LE859"/>
      <c r="LF859"/>
      <c r="LG859"/>
      <c r="LH859"/>
      <c r="LI859"/>
      <c r="LJ859"/>
      <c r="LK859"/>
      <c r="LL859"/>
      <c r="LM859"/>
      <c r="LN859"/>
      <c r="LO859"/>
      <c r="LP859"/>
      <c r="LQ859"/>
      <c r="LR859"/>
      <c r="LS859"/>
      <c r="LT859"/>
      <c r="LU859"/>
      <c r="LV859"/>
      <c r="LW859"/>
      <c r="LX859"/>
      <c r="LY859"/>
      <c r="LZ859"/>
      <c r="MA859"/>
      <c r="MB859"/>
      <c r="MC859"/>
      <c r="MD859"/>
      <c r="ME859"/>
      <c r="MF859"/>
      <c r="MG859"/>
      <c r="MH859"/>
      <c r="MI859"/>
      <c r="MJ859"/>
      <c r="MK859"/>
      <c r="ML859"/>
      <c r="MM859"/>
      <c r="MN859"/>
      <c r="MO859"/>
      <c r="MP859"/>
      <c r="MQ859"/>
      <c r="MR859"/>
      <c r="MS859"/>
      <c r="MT859"/>
      <c r="MU859"/>
      <c r="MV859"/>
      <c r="MW859"/>
      <c r="MX859"/>
      <c r="MY859"/>
      <c r="MZ859"/>
      <c r="NA859"/>
      <c r="NB859"/>
      <c r="NC859"/>
      <c r="ND859"/>
      <c r="NE859"/>
      <c r="NF859"/>
      <c r="NG859"/>
      <c r="NH859"/>
      <c r="NI859"/>
      <c r="NJ859"/>
      <c r="NK859"/>
      <c r="NL859"/>
      <c r="NM859"/>
      <c r="NN859"/>
      <c r="NO859"/>
      <c r="NP859"/>
      <c r="NQ859"/>
      <c r="NR859"/>
      <c r="NS859"/>
      <c r="NT859"/>
      <c r="NU859"/>
      <c r="NV859"/>
      <c r="NW859"/>
      <c r="NX859"/>
      <c r="NY859"/>
      <c r="NZ859"/>
      <c r="OA859"/>
      <c r="OB859"/>
      <c r="OC859"/>
      <c r="OD859"/>
      <c r="OE859"/>
      <c r="OF859"/>
      <c r="OG859"/>
      <c r="OH859"/>
      <c r="OI859"/>
      <c r="OJ859"/>
      <c r="OK859"/>
      <c r="OL859"/>
      <c r="OM859"/>
      <c r="ON859"/>
      <c r="OO859"/>
      <c r="OP859"/>
      <c r="OQ859"/>
      <c r="OR859"/>
      <c r="OS859"/>
      <c r="OT859"/>
      <c r="OU859"/>
      <c r="OV859"/>
      <c r="OW859"/>
      <c r="OX859"/>
      <c r="OY859"/>
      <c r="OZ859"/>
      <c r="PA859"/>
      <c r="PB859"/>
      <c r="PC859"/>
      <c r="PD859"/>
      <c r="PE859"/>
      <c r="PF859"/>
      <c r="PG859"/>
      <c r="PH859"/>
      <c r="PI859"/>
      <c r="PJ859"/>
      <c r="PK859"/>
      <c r="PL859"/>
      <c r="PM859"/>
      <c r="PN859"/>
      <c r="PO859"/>
      <c r="PP859"/>
      <c r="PQ859"/>
      <c r="PR859"/>
      <c r="PS859"/>
      <c r="PT859"/>
      <c r="PU859"/>
      <c r="PV859"/>
      <c r="PW859"/>
      <c r="PX859"/>
      <c r="PY859"/>
      <c r="PZ859"/>
      <c r="QA859"/>
      <c r="QB859"/>
      <c r="QC859"/>
      <c r="QD859"/>
      <c r="QE859"/>
      <c r="QF859"/>
      <c r="QG859"/>
      <c r="QH859"/>
      <c r="QI859"/>
      <c r="QJ859"/>
      <c r="QK859"/>
      <c r="QL859"/>
      <c r="QM859"/>
      <c r="QN859"/>
      <c r="QO859"/>
      <c r="QP859"/>
      <c r="QQ859"/>
      <c r="QR859"/>
      <c r="QS859"/>
      <c r="QT859"/>
      <c r="QU859"/>
      <c r="QV859"/>
      <c r="QW859"/>
      <c r="QX859"/>
      <c r="QY859"/>
      <c r="QZ859"/>
      <c r="RA859"/>
      <c r="RB859"/>
      <c r="RC859"/>
      <c r="RD859"/>
      <c r="RE859"/>
      <c r="RF859"/>
      <c r="RG859"/>
      <c r="RH859"/>
      <c r="RI859"/>
      <c r="RJ859"/>
      <c r="RK859"/>
      <c r="RL859"/>
      <c r="RM859"/>
      <c r="RN859"/>
      <c r="RO859"/>
      <c r="RP859"/>
      <c r="RQ859"/>
      <c r="RR859"/>
      <c r="RS859"/>
      <c r="RT859"/>
      <c r="RU859"/>
      <c r="RV859"/>
      <c r="RW859"/>
      <c r="RX859"/>
      <c r="RY859"/>
      <c r="RZ859"/>
      <c r="SA859"/>
      <c r="SB859"/>
      <c r="SC859"/>
      <c r="SD859"/>
      <c r="SE859"/>
      <c r="SF859"/>
      <c r="SG859"/>
      <c r="SH859"/>
      <c r="SI859"/>
      <c r="SJ859"/>
      <c r="SK859"/>
      <c r="SL859"/>
      <c r="SM859"/>
      <c r="SN859"/>
      <c r="SO859"/>
      <c r="SP859"/>
      <c r="SQ859"/>
      <c r="SR859"/>
      <c r="SS859"/>
      <c r="ST859"/>
      <c r="SU859"/>
      <c r="SV859"/>
      <c r="SW859"/>
      <c r="SX859"/>
      <c r="SY859"/>
      <c r="SZ859"/>
      <c r="TA859"/>
      <c r="TB859"/>
      <c r="TC859"/>
      <c r="TD859"/>
      <c r="TE859"/>
      <c r="TF859"/>
      <c r="TG859"/>
      <c r="TH859"/>
      <c r="TI859"/>
      <c r="TJ859"/>
      <c r="TK859"/>
      <c r="TL859"/>
      <c r="TM859"/>
      <c r="TN859"/>
      <c r="TO859"/>
      <c r="TP859"/>
      <c r="TQ859"/>
      <c r="TR859"/>
      <c r="TS859"/>
      <c r="TT859"/>
      <c r="TU859"/>
      <c r="TV859"/>
      <c r="TW859"/>
      <c r="TX859"/>
      <c r="TY859"/>
      <c r="TZ859"/>
      <c r="UA859"/>
      <c r="UB859"/>
      <c r="UC859"/>
      <c r="UD859"/>
      <c r="UE859"/>
      <c r="UF859"/>
      <c r="UG859"/>
      <c r="UH859"/>
      <c r="UI859"/>
      <c r="UJ859"/>
      <c r="UK859"/>
      <c r="UL859"/>
      <c r="UM859"/>
      <c r="UN859"/>
      <c r="UO859"/>
      <c r="UP859"/>
      <c r="UQ859"/>
      <c r="UR859"/>
      <c r="US859"/>
      <c r="UT859"/>
      <c r="UU859"/>
      <c r="UV859"/>
      <c r="UW859"/>
      <c r="UX859"/>
      <c r="UY859"/>
      <c r="UZ859"/>
      <c r="VA859"/>
      <c r="VB859"/>
      <c r="VC859"/>
      <c r="VD859"/>
      <c r="VE859"/>
      <c r="VF859"/>
      <c r="VG859"/>
      <c r="VH859"/>
      <c r="VI859"/>
      <c r="VJ859"/>
      <c r="VK859"/>
      <c r="VL859"/>
      <c r="VM859"/>
      <c r="VN859"/>
      <c r="VO859"/>
      <c r="VP859"/>
      <c r="VQ859"/>
      <c r="VR859"/>
      <c r="VS859"/>
      <c r="VT859"/>
      <c r="VU859"/>
      <c r="VV859"/>
      <c r="VW859"/>
      <c r="VX859"/>
      <c r="VY859"/>
      <c r="VZ859"/>
      <c r="WA859"/>
      <c r="WB859"/>
      <c r="WC859"/>
      <c r="WD859"/>
      <c r="WE859"/>
      <c r="WF859"/>
      <c r="WG859"/>
      <c r="WH859"/>
      <c r="WI859"/>
      <c r="WJ859"/>
      <c r="WK859"/>
      <c r="WL859"/>
      <c r="WM859"/>
      <c r="WN859"/>
      <c r="WO859"/>
      <c r="WP859"/>
      <c r="WQ859"/>
      <c r="WR859"/>
      <c r="WS859"/>
      <c r="WT859"/>
      <c r="WU859"/>
      <c r="WV859"/>
      <c r="WW859"/>
      <c r="WX859"/>
      <c r="WY859"/>
      <c r="WZ859"/>
      <c r="XA859"/>
      <c r="XB859"/>
      <c r="XC859"/>
      <c r="XD859"/>
      <c r="XE859"/>
      <c r="XF859"/>
      <c r="XG859"/>
      <c r="XH859"/>
      <c r="XI859"/>
      <c r="XJ859"/>
      <c r="XK859"/>
      <c r="XL859"/>
      <c r="XM859"/>
      <c r="XN859"/>
      <c r="XO859"/>
      <c r="XP859"/>
      <c r="XQ859"/>
      <c r="XR859"/>
      <c r="XS859"/>
      <c r="XT859"/>
      <c r="XU859"/>
      <c r="XV859"/>
      <c r="XW859"/>
      <c r="XX859"/>
      <c r="XY859"/>
      <c r="XZ859"/>
      <c r="YA859"/>
      <c r="YB859"/>
      <c r="YC859"/>
      <c r="YD859"/>
      <c r="YE859"/>
      <c r="YF859"/>
      <c r="YG859"/>
      <c r="YH859"/>
      <c r="YI859"/>
      <c r="YJ859"/>
      <c r="YK859"/>
      <c r="YL859"/>
      <c r="YM859"/>
      <c r="YN859"/>
      <c r="YO859"/>
      <c r="YP859"/>
      <c r="YQ859"/>
      <c r="YR859"/>
      <c r="YS859"/>
      <c r="YT859"/>
      <c r="YU859"/>
      <c r="YV859"/>
      <c r="YW859"/>
      <c r="YX859"/>
      <c r="YY859"/>
      <c r="YZ859"/>
      <c r="ZA859"/>
      <c r="ZB859"/>
      <c r="ZC859"/>
      <c r="ZD859"/>
      <c r="ZE859"/>
      <c r="ZF859"/>
      <c r="ZG859"/>
      <c r="ZH859"/>
      <c r="ZI859"/>
      <c r="ZJ859"/>
      <c r="ZK859"/>
      <c r="ZL859"/>
      <c r="ZM859"/>
      <c r="ZN859"/>
      <c r="ZO859"/>
      <c r="ZP859"/>
      <c r="ZQ859"/>
      <c r="ZR859"/>
      <c r="ZS859"/>
      <c r="ZT859"/>
      <c r="ZU859"/>
      <c r="ZV859"/>
      <c r="ZW859"/>
      <c r="ZX859"/>
      <c r="ZY859"/>
      <c r="ZZ859"/>
      <c r="AAA859"/>
      <c r="AAB859"/>
      <c r="AAC859"/>
      <c r="AAD859"/>
      <c r="AAE859"/>
      <c r="AAF859"/>
      <c r="AAG859"/>
      <c r="AAH859"/>
      <c r="AAI859"/>
      <c r="AAJ859"/>
      <c r="AAK859"/>
      <c r="AAL859"/>
      <c r="AAM859"/>
      <c r="AAN859"/>
      <c r="AAO859"/>
      <c r="AAP859"/>
      <c r="AAQ859"/>
      <c r="AAR859"/>
      <c r="AAS859"/>
      <c r="AAT859"/>
      <c r="AAU859"/>
      <c r="AAV859"/>
      <c r="AAW859"/>
      <c r="AAX859"/>
      <c r="AAY859"/>
      <c r="AAZ859"/>
      <c r="ABA859"/>
      <c r="ABB859"/>
      <c r="ABC859"/>
      <c r="ABD859"/>
      <c r="ABE859"/>
      <c r="ABF859"/>
      <c r="ABG859"/>
      <c r="ABH859"/>
      <c r="ABI859"/>
      <c r="ABJ859"/>
      <c r="ABK859"/>
      <c r="ABL859"/>
      <c r="ABM859"/>
      <c r="ABN859"/>
      <c r="ABO859"/>
      <c r="ABP859"/>
      <c r="ABQ859"/>
      <c r="ABR859"/>
      <c r="ABS859"/>
      <c r="ABT859"/>
      <c r="ABU859"/>
      <c r="ABV859"/>
      <c r="ABW859"/>
      <c r="ABX859"/>
      <c r="ABY859"/>
      <c r="ABZ859"/>
      <c r="ACA859"/>
      <c r="ACB859"/>
      <c r="ACC859"/>
      <c r="ACD859"/>
      <c r="ACE859"/>
      <c r="ACF859"/>
      <c r="ACG859"/>
      <c r="ACH859"/>
      <c r="ACI859"/>
      <c r="ACJ859"/>
      <c r="ACK859"/>
      <c r="ACL859"/>
      <c r="ACM859"/>
      <c r="ACN859"/>
      <c r="ACO859"/>
      <c r="ACP859"/>
      <c r="ACQ859"/>
      <c r="ACR859"/>
      <c r="ACS859"/>
      <c r="ACT859"/>
      <c r="ACU859"/>
      <c r="ACV859"/>
      <c r="ACW859"/>
      <c r="ACX859"/>
      <c r="ACY859"/>
      <c r="ACZ859"/>
      <c r="ADA859"/>
      <c r="ADB859"/>
      <c r="ADC859"/>
      <c r="ADD859"/>
      <c r="ADE859"/>
      <c r="ADF859"/>
      <c r="ADG859"/>
      <c r="ADH859"/>
      <c r="ADI859"/>
      <c r="ADJ859"/>
      <c r="ADK859"/>
      <c r="ADL859"/>
      <c r="ADM859"/>
      <c r="ADN859"/>
      <c r="ADO859"/>
      <c r="ADP859"/>
      <c r="ADQ859"/>
      <c r="ADR859"/>
      <c r="ADS859"/>
      <c r="ADT859"/>
      <c r="ADU859"/>
      <c r="ADV859"/>
      <c r="ADW859"/>
      <c r="ADX859"/>
      <c r="ADY859"/>
      <c r="ADZ859"/>
      <c r="AEA859"/>
      <c r="AEB859"/>
      <c r="AEC859"/>
      <c r="AED859"/>
      <c r="AEE859"/>
      <c r="AEF859"/>
      <c r="AEG859"/>
      <c r="AEH859"/>
      <c r="AEI859"/>
      <c r="AEJ859"/>
      <c r="AEK859"/>
      <c r="AEL859"/>
      <c r="AEM859"/>
      <c r="AEN859"/>
      <c r="AEO859"/>
      <c r="AEP859"/>
      <c r="AEQ859"/>
      <c r="AER859"/>
      <c r="AES859"/>
      <c r="AET859"/>
      <c r="AEU859"/>
      <c r="AEV859"/>
      <c r="AEW859"/>
      <c r="AEX859"/>
      <c r="AEY859"/>
      <c r="AEZ859"/>
      <c r="AFA859"/>
      <c r="AFB859"/>
      <c r="AFC859"/>
      <c r="AFD859"/>
      <c r="AFE859"/>
      <c r="AFF859"/>
      <c r="AFG859"/>
      <c r="AFH859"/>
      <c r="AFI859"/>
      <c r="AFJ859"/>
      <c r="AFK859"/>
      <c r="AFL859"/>
      <c r="AFM859"/>
      <c r="AFN859"/>
      <c r="AFO859"/>
      <c r="AFP859"/>
      <c r="AFQ859"/>
      <c r="AFR859"/>
      <c r="AFS859"/>
      <c r="AFT859"/>
      <c r="AFU859"/>
      <c r="AFV859"/>
      <c r="AFW859"/>
      <c r="AFX859"/>
      <c r="AFY859"/>
      <c r="AFZ859"/>
      <c r="AGA859"/>
      <c r="AGB859"/>
      <c r="AGC859"/>
      <c r="AGD859"/>
      <c r="AGE859"/>
      <c r="AGF859"/>
      <c r="AGG859"/>
      <c r="AGH859"/>
      <c r="AGI859"/>
      <c r="AGJ859"/>
      <c r="AGK859"/>
      <c r="AGL859"/>
      <c r="AGM859"/>
      <c r="AGN859"/>
      <c r="AGO859"/>
      <c r="AGP859"/>
      <c r="AGQ859"/>
      <c r="AGR859"/>
      <c r="AGS859"/>
      <c r="AGT859"/>
      <c r="AGU859"/>
      <c r="AGV859"/>
      <c r="AGW859"/>
      <c r="AGX859"/>
      <c r="AGY859"/>
      <c r="AGZ859"/>
      <c r="AHA859"/>
      <c r="AHB859"/>
      <c r="AHC859"/>
      <c r="AHD859"/>
      <c r="AHE859"/>
      <c r="AHF859"/>
      <c r="AHG859"/>
      <c r="AHH859"/>
      <c r="AHI859"/>
      <c r="AHJ859"/>
      <c r="AHK859"/>
      <c r="AHL859"/>
      <c r="AHM859"/>
      <c r="AHN859"/>
      <c r="AHO859"/>
      <c r="AHP859"/>
      <c r="AHQ859"/>
      <c r="AHR859"/>
      <c r="AHS859"/>
      <c r="AHT859"/>
      <c r="AHU859"/>
      <c r="AHV859"/>
      <c r="AHW859"/>
      <c r="AHX859"/>
      <c r="AHY859"/>
      <c r="AHZ859"/>
      <c r="AIA859"/>
      <c r="AIB859"/>
      <c r="AIC859"/>
      <c r="AID859"/>
      <c r="AIE859"/>
      <c r="AIF859"/>
      <c r="AIG859"/>
      <c r="AIH859"/>
      <c r="AII859"/>
      <c r="AIJ859"/>
      <c r="AIK859"/>
      <c r="AIL859"/>
      <c r="AIM859"/>
      <c r="AIN859"/>
      <c r="AIO859"/>
      <c r="AIP859"/>
      <c r="AIQ859"/>
      <c r="AIR859"/>
      <c r="AIS859"/>
      <c r="AIT859"/>
      <c r="AIU859"/>
      <c r="AIV859"/>
      <c r="AIW859"/>
      <c r="AIX859"/>
      <c r="AIY859"/>
      <c r="AIZ859"/>
      <c r="AJA859"/>
      <c r="AJB859"/>
      <c r="AJC859"/>
      <c r="AJD859"/>
      <c r="AJE859"/>
      <c r="AJF859"/>
      <c r="AJG859"/>
      <c r="AJH859"/>
      <c r="AJI859"/>
      <c r="AJJ859"/>
      <c r="AJK859"/>
      <c r="AJL859"/>
      <c r="AJM859"/>
      <c r="AJN859"/>
      <c r="AJO859"/>
      <c r="AJP859"/>
      <c r="AJQ859"/>
      <c r="AJR859"/>
      <c r="AJS859"/>
      <c r="AJT859"/>
      <c r="AJU859"/>
      <c r="AJV859"/>
      <c r="AJW859"/>
      <c r="AJX859"/>
      <c r="AJY859"/>
      <c r="AJZ859"/>
      <c r="AKA859"/>
      <c r="AKB859"/>
      <c r="AKC859"/>
      <c r="AKD859"/>
      <c r="AKE859"/>
      <c r="AKF859"/>
      <c r="AKG859"/>
      <c r="AKH859"/>
      <c r="AKI859"/>
      <c r="AKJ859"/>
      <c r="AKK859"/>
      <c r="AKL859"/>
      <c r="AKM859"/>
      <c r="AKN859"/>
      <c r="AKO859"/>
      <c r="AKP859"/>
      <c r="AKQ859"/>
      <c r="AKR859"/>
      <c r="AKS859"/>
      <c r="AKT859"/>
      <c r="AKU859"/>
      <c r="AKV859"/>
      <c r="AKW859"/>
      <c r="AKX859"/>
      <c r="AKY859"/>
      <c r="AKZ859"/>
      <c r="ALA859"/>
      <c r="ALB859"/>
      <c r="ALC859"/>
      <c r="ALD859"/>
      <c r="ALE859"/>
      <c r="ALF859"/>
      <c r="ALG859"/>
      <c r="ALH859"/>
      <c r="ALI859"/>
      <c r="ALJ859"/>
      <c r="ALK859"/>
      <c r="ALL859"/>
      <c r="ALM859"/>
      <c r="ALN859"/>
      <c r="ALO859"/>
      <c r="ALP859"/>
      <c r="ALQ859"/>
      <c r="ALR859"/>
      <c r="ALS859"/>
      <c r="ALT859"/>
      <c r="ALU859"/>
      <c r="ALV859"/>
      <c r="ALW859"/>
      <c r="ALX859"/>
      <c r="ALY859"/>
      <c r="ALZ859"/>
      <c r="AMA859"/>
      <c r="AMB859"/>
      <c r="AMC859"/>
      <c r="AMD859"/>
      <c r="AME859"/>
      <c r="AMF859"/>
      <c r="AMG859"/>
      <c r="AMH859"/>
      <c r="AMI859"/>
      <c r="AMJ859"/>
    </row>
    <row r="860" spans="1:1024" ht="20" customHeight="1" x14ac:dyDescent="0.2">
      <c r="A860"/>
      <c r="B860"/>
      <c r="C860"/>
      <c r="D860"/>
      <c r="E860" s="2"/>
      <c r="F860" s="2"/>
      <c r="G860" s="271"/>
      <c r="H860" s="24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c r="IW860"/>
      <c r="IX860"/>
      <c r="IY860"/>
      <c r="IZ860"/>
      <c r="JA860"/>
      <c r="JB860"/>
      <c r="JC860"/>
      <c r="JD860"/>
      <c r="JE860"/>
      <c r="JF860"/>
      <c r="JG860"/>
      <c r="JH860"/>
      <c r="JI860"/>
      <c r="JJ860"/>
      <c r="JK860"/>
      <c r="JL860"/>
      <c r="JM860"/>
      <c r="JN860"/>
      <c r="JO860"/>
      <c r="JP860"/>
      <c r="JQ860"/>
      <c r="JR860"/>
      <c r="JS860"/>
      <c r="JT860"/>
      <c r="JU860"/>
      <c r="JV860"/>
      <c r="JW860"/>
      <c r="JX860"/>
      <c r="JY860"/>
      <c r="JZ860"/>
      <c r="KA860"/>
      <c r="KB860"/>
      <c r="KC860"/>
      <c r="KD860"/>
      <c r="KE860"/>
      <c r="KF860"/>
      <c r="KG860"/>
      <c r="KH860"/>
      <c r="KI860"/>
      <c r="KJ860"/>
      <c r="KK860"/>
      <c r="KL860"/>
      <c r="KM860"/>
      <c r="KN860"/>
      <c r="KO860"/>
      <c r="KP860"/>
      <c r="KQ860"/>
      <c r="KR860"/>
      <c r="KS860"/>
      <c r="KT860"/>
      <c r="KU860"/>
      <c r="KV860"/>
      <c r="KW860"/>
      <c r="KX860"/>
      <c r="KY860"/>
      <c r="KZ860"/>
      <c r="LA860"/>
      <c r="LB860"/>
      <c r="LC860"/>
      <c r="LD860"/>
      <c r="LE860"/>
      <c r="LF860"/>
      <c r="LG860"/>
      <c r="LH860"/>
      <c r="LI860"/>
      <c r="LJ860"/>
      <c r="LK860"/>
      <c r="LL860"/>
      <c r="LM860"/>
      <c r="LN860"/>
      <c r="LO860"/>
      <c r="LP860"/>
      <c r="LQ860"/>
      <c r="LR860"/>
      <c r="LS860"/>
      <c r="LT860"/>
      <c r="LU860"/>
      <c r="LV860"/>
      <c r="LW860"/>
      <c r="LX860"/>
      <c r="LY860"/>
      <c r="LZ860"/>
      <c r="MA860"/>
      <c r="MB860"/>
      <c r="MC860"/>
      <c r="MD860"/>
      <c r="ME860"/>
      <c r="MF860"/>
      <c r="MG860"/>
      <c r="MH860"/>
      <c r="MI860"/>
      <c r="MJ860"/>
      <c r="MK860"/>
      <c r="ML860"/>
      <c r="MM860"/>
      <c r="MN860"/>
      <c r="MO860"/>
      <c r="MP860"/>
      <c r="MQ860"/>
      <c r="MR860"/>
      <c r="MS860"/>
      <c r="MT860"/>
      <c r="MU860"/>
      <c r="MV860"/>
      <c r="MW860"/>
      <c r="MX860"/>
      <c r="MY860"/>
      <c r="MZ860"/>
      <c r="NA860"/>
      <c r="NB860"/>
      <c r="NC860"/>
      <c r="ND860"/>
      <c r="NE860"/>
      <c r="NF860"/>
      <c r="NG860"/>
      <c r="NH860"/>
      <c r="NI860"/>
      <c r="NJ860"/>
      <c r="NK860"/>
      <c r="NL860"/>
      <c r="NM860"/>
      <c r="NN860"/>
      <c r="NO860"/>
      <c r="NP860"/>
      <c r="NQ860"/>
      <c r="NR860"/>
      <c r="NS860"/>
      <c r="NT860"/>
      <c r="NU860"/>
      <c r="NV860"/>
      <c r="NW860"/>
      <c r="NX860"/>
      <c r="NY860"/>
      <c r="NZ860"/>
      <c r="OA860"/>
      <c r="OB860"/>
      <c r="OC860"/>
      <c r="OD860"/>
      <c r="OE860"/>
      <c r="OF860"/>
      <c r="OG860"/>
      <c r="OH860"/>
      <c r="OI860"/>
      <c r="OJ860"/>
      <c r="OK860"/>
      <c r="OL860"/>
      <c r="OM860"/>
      <c r="ON860"/>
      <c r="OO860"/>
      <c r="OP860"/>
      <c r="OQ860"/>
      <c r="OR860"/>
      <c r="OS860"/>
      <c r="OT860"/>
      <c r="OU860"/>
      <c r="OV860"/>
      <c r="OW860"/>
      <c r="OX860"/>
      <c r="OY860"/>
      <c r="OZ860"/>
      <c r="PA860"/>
      <c r="PB860"/>
      <c r="PC860"/>
      <c r="PD860"/>
      <c r="PE860"/>
      <c r="PF860"/>
      <c r="PG860"/>
      <c r="PH860"/>
      <c r="PI860"/>
      <c r="PJ860"/>
      <c r="PK860"/>
      <c r="PL860"/>
      <c r="PM860"/>
      <c r="PN860"/>
      <c r="PO860"/>
      <c r="PP860"/>
      <c r="PQ860"/>
      <c r="PR860"/>
      <c r="PS860"/>
      <c r="PT860"/>
      <c r="PU860"/>
      <c r="PV860"/>
      <c r="PW860"/>
      <c r="PX860"/>
      <c r="PY860"/>
      <c r="PZ860"/>
      <c r="QA860"/>
      <c r="QB860"/>
      <c r="QC860"/>
      <c r="QD860"/>
      <c r="QE860"/>
      <c r="QF860"/>
      <c r="QG860"/>
      <c r="QH860"/>
      <c r="QI860"/>
      <c r="QJ860"/>
      <c r="QK860"/>
      <c r="QL860"/>
      <c r="QM860"/>
      <c r="QN860"/>
      <c r="QO860"/>
      <c r="QP860"/>
      <c r="QQ860"/>
      <c r="QR860"/>
      <c r="QS860"/>
      <c r="QT860"/>
      <c r="QU860"/>
      <c r="QV860"/>
      <c r="QW860"/>
      <c r="QX860"/>
      <c r="QY860"/>
      <c r="QZ860"/>
      <c r="RA860"/>
      <c r="RB860"/>
      <c r="RC860"/>
      <c r="RD860"/>
      <c r="RE860"/>
      <c r="RF860"/>
      <c r="RG860"/>
      <c r="RH860"/>
      <c r="RI860"/>
      <c r="RJ860"/>
      <c r="RK860"/>
      <c r="RL860"/>
      <c r="RM860"/>
      <c r="RN860"/>
      <c r="RO860"/>
      <c r="RP860"/>
      <c r="RQ860"/>
      <c r="RR860"/>
      <c r="RS860"/>
      <c r="RT860"/>
      <c r="RU860"/>
      <c r="RV860"/>
      <c r="RW860"/>
      <c r="RX860"/>
      <c r="RY860"/>
      <c r="RZ860"/>
      <c r="SA860"/>
      <c r="SB860"/>
      <c r="SC860"/>
      <c r="SD860"/>
      <c r="SE860"/>
      <c r="SF860"/>
      <c r="SG860"/>
      <c r="SH860"/>
      <c r="SI860"/>
      <c r="SJ860"/>
      <c r="SK860"/>
      <c r="SL860"/>
      <c r="SM860"/>
      <c r="SN860"/>
      <c r="SO860"/>
      <c r="SP860"/>
      <c r="SQ860"/>
      <c r="SR860"/>
      <c r="SS860"/>
      <c r="ST860"/>
      <c r="SU860"/>
      <c r="SV860"/>
      <c r="SW860"/>
      <c r="SX860"/>
      <c r="SY860"/>
      <c r="SZ860"/>
      <c r="TA860"/>
      <c r="TB860"/>
      <c r="TC860"/>
      <c r="TD860"/>
      <c r="TE860"/>
      <c r="TF860"/>
      <c r="TG860"/>
      <c r="TH860"/>
      <c r="TI860"/>
      <c r="TJ860"/>
      <c r="TK860"/>
      <c r="TL860"/>
      <c r="TM860"/>
      <c r="TN860"/>
      <c r="TO860"/>
      <c r="TP860"/>
      <c r="TQ860"/>
      <c r="TR860"/>
      <c r="TS860"/>
      <c r="TT860"/>
      <c r="TU860"/>
      <c r="TV860"/>
      <c r="TW860"/>
      <c r="TX860"/>
      <c r="TY860"/>
      <c r="TZ860"/>
      <c r="UA860"/>
      <c r="UB860"/>
      <c r="UC860"/>
      <c r="UD860"/>
      <c r="UE860"/>
      <c r="UF860"/>
      <c r="UG860"/>
      <c r="UH860"/>
      <c r="UI860"/>
      <c r="UJ860"/>
      <c r="UK860"/>
      <c r="UL860"/>
      <c r="UM860"/>
      <c r="UN860"/>
      <c r="UO860"/>
      <c r="UP860"/>
      <c r="UQ860"/>
      <c r="UR860"/>
      <c r="US860"/>
      <c r="UT860"/>
      <c r="UU860"/>
      <c r="UV860"/>
      <c r="UW860"/>
      <c r="UX860"/>
      <c r="UY860"/>
      <c r="UZ860"/>
      <c r="VA860"/>
      <c r="VB860"/>
      <c r="VC860"/>
      <c r="VD860"/>
      <c r="VE860"/>
      <c r="VF860"/>
      <c r="VG860"/>
      <c r="VH860"/>
      <c r="VI860"/>
      <c r="VJ860"/>
      <c r="VK860"/>
      <c r="VL860"/>
      <c r="VM860"/>
      <c r="VN860"/>
      <c r="VO860"/>
      <c r="VP860"/>
      <c r="VQ860"/>
      <c r="VR860"/>
      <c r="VS860"/>
      <c r="VT860"/>
      <c r="VU860"/>
      <c r="VV860"/>
      <c r="VW860"/>
      <c r="VX860"/>
      <c r="VY860"/>
      <c r="VZ860"/>
      <c r="WA860"/>
      <c r="WB860"/>
      <c r="WC860"/>
      <c r="WD860"/>
      <c r="WE860"/>
      <c r="WF860"/>
      <c r="WG860"/>
      <c r="WH860"/>
      <c r="WI860"/>
      <c r="WJ860"/>
      <c r="WK860"/>
      <c r="WL860"/>
      <c r="WM860"/>
      <c r="WN860"/>
      <c r="WO860"/>
      <c r="WP860"/>
      <c r="WQ860"/>
      <c r="WR860"/>
      <c r="WS860"/>
      <c r="WT860"/>
      <c r="WU860"/>
      <c r="WV860"/>
      <c r="WW860"/>
      <c r="WX860"/>
      <c r="WY860"/>
      <c r="WZ860"/>
      <c r="XA860"/>
      <c r="XB860"/>
      <c r="XC860"/>
      <c r="XD860"/>
      <c r="XE860"/>
      <c r="XF860"/>
      <c r="XG860"/>
      <c r="XH860"/>
      <c r="XI860"/>
      <c r="XJ860"/>
      <c r="XK860"/>
      <c r="XL860"/>
      <c r="XM860"/>
      <c r="XN860"/>
      <c r="XO860"/>
      <c r="XP860"/>
      <c r="XQ860"/>
      <c r="XR860"/>
      <c r="XS860"/>
      <c r="XT860"/>
      <c r="XU860"/>
      <c r="XV860"/>
      <c r="XW860"/>
      <c r="XX860"/>
      <c r="XY860"/>
      <c r="XZ860"/>
      <c r="YA860"/>
      <c r="YB860"/>
      <c r="YC860"/>
      <c r="YD860"/>
      <c r="YE860"/>
      <c r="YF860"/>
      <c r="YG860"/>
      <c r="YH860"/>
      <c r="YI860"/>
      <c r="YJ860"/>
      <c r="YK860"/>
      <c r="YL860"/>
      <c r="YM860"/>
      <c r="YN860"/>
      <c r="YO860"/>
      <c r="YP860"/>
      <c r="YQ860"/>
      <c r="YR860"/>
      <c r="YS860"/>
      <c r="YT860"/>
      <c r="YU860"/>
      <c r="YV860"/>
      <c r="YW860"/>
      <c r="YX860"/>
      <c r="YY860"/>
      <c r="YZ860"/>
      <c r="ZA860"/>
      <c r="ZB860"/>
      <c r="ZC860"/>
      <c r="ZD860"/>
      <c r="ZE860"/>
      <c r="ZF860"/>
      <c r="ZG860"/>
      <c r="ZH860"/>
      <c r="ZI860"/>
      <c r="ZJ860"/>
      <c r="ZK860"/>
      <c r="ZL860"/>
      <c r="ZM860"/>
      <c r="ZN860"/>
      <c r="ZO860"/>
      <c r="ZP860"/>
      <c r="ZQ860"/>
      <c r="ZR860"/>
      <c r="ZS860"/>
      <c r="ZT860"/>
      <c r="ZU860"/>
      <c r="ZV860"/>
      <c r="ZW860"/>
      <c r="ZX860"/>
      <c r="ZY860"/>
      <c r="ZZ860"/>
      <c r="AAA860"/>
      <c r="AAB860"/>
      <c r="AAC860"/>
      <c r="AAD860"/>
      <c r="AAE860"/>
      <c r="AAF860"/>
      <c r="AAG860"/>
      <c r="AAH860"/>
      <c r="AAI860"/>
      <c r="AAJ860"/>
      <c r="AAK860"/>
      <c r="AAL860"/>
      <c r="AAM860"/>
      <c r="AAN860"/>
      <c r="AAO860"/>
      <c r="AAP860"/>
      <c r="AAQ860"/>
      <c r="AAR860"/>
      <c r="AAS860"/>
      <c r="AAT860"/>
      <c r="AAU860"/>
      <c r="AAV860"/>
      <c r="AAW860"/>
      <c r="AAX860"/>
      <c r="AAY860"/>
      <c r="AAZ860"/>
      <c r="ABA860"/>
      <c r="ABB860"/>
      <c r="ABC860"/>
      <c r="ABD860"/>
      <c r="ABE860"/>
      <c r="ABF860"/>
      <c r="ABG860"/>
      <c r="ABH860"/>
      <c r="ABI860"/>
      <c r="ABJ860"/>
      <c r="ABK860"/>
      <c r="ABL860"/>
      <c r="ABM860"/>
      <c r="ABN860"/>
      <c r="ABO860"/>
      <c r="ABP860"/>
      <c r="ABQ860"/>
      <c r="ABR860"/>
      <c r="ABS860"/>
      <c r="ABT860"/>
      <c r="ABU860"/>
      <c r="ABV860"/>
      <c r="ABW860"/>
      <c r="ABX860"/>
      <c r="ABY860"/>
      <c r="ABZ860"/>
      <c r="ACA860"/>
      <c r="ACB860"/>
      <c r="ACC860"/>
      <c r="ACD860"/>
      <c r="ACE860"/>
      <c r="ACF860"/>
      <c r="ACG860"/>
      <c r="ACH860"/>
      <c r="ACI860"/>
      <c r="ACJ860"/>
      <c r="ACK860"/>
      <c r="ACL860"/>
      <c r="ACM860"/>
      <c r="ACN860"/>
      <c r="ACO860"/>
      <c r="ACP860"/>
      <c r="ACQ860"/>
      <c r="ACR860"/>
      <c r="ACS860"/>
      <c r="ACT860"/>
      <c r="ACU860"/>
      <c r="ACV860"/>
      <c r="ACW860"/>
      <c r="ACX860"/>
      <c r="ACY860"/>
      <c r="ACZ860"/>
      <c r="ADA860"/>
      <c r="ADB860"/>
      <c r="ADC860"/>
      <c r="ADD860"/>
      <c r="ADE860"/>
      <c r="ADF860"/>
      <c r="ADG860"/>
      <c r="ADH860"/>
      <c r="ADI860"/>
      <c r="ADJ860"/>
      <c r="ADK860"/>
      <c r="ADL860"/>
      <c r="ADM860"/>
      <c r="ADN860"/>
      <c r="ADO860"/>
      <c r="ADP860"/>
      <c r="ADQ860"/>
      <c r="ADR860"/>
      <c r="ADS860"/>
      <c r="ADT860"/>
      <c r="ADU860"/>
      <c r="ADV860"/>
      <c r="ADW860"/>
      <c r="ADX860"/>
      <c r="ADY860"/>
      <c r="ADZ860"/>
      <c r="AEA860"/>
      <c r="AEB860"/>
      <c r="AEC860"/>
      <c r="AED860"/>
      <c r="AEE860"/>
      <c r="AEF860"/>
      <c r="AEG860"/>
      <c r="AEH860"/>
      <c r="AEI860"/>
      <c r="AEJ860"/>
      <c r="AEK860"/>
      <c r="AEL860"/>
      <c r="AEM860"/>
      <c r="AEN860"/>
      <c r="AEO860"/>
      <c r="AEP860"/>
      <c r="AEQ860"/>
      <c r="AER860"/>
      <c r="AES860"/>
      <c r="AET860"/>
      <c r="AEU860"/>
      <c r="AEV860"/>
      <c r="AEW860"/>
      <c r="AEX860"/>
      <c r="AEY860"/>
      <c r="AEZ860"/>
      <c r="AFA860"/>
      <c r="AFB860"/>
      <c r="AFC860"/>
      <c r="AFD860"/>
      <c r="AFE860"/>
      <c r="AFF860"/>
      <c r="AFG860"/>
      <c r="AFH860"/>
      <c r="AFI860"/>
      <c r="AFJ860"/>
      <c r="AFK860"/>
      <c r="AFL860"/>
      <c r="AFM860"/>
      <c r="AFN860"/>
      <c r="AFO860"/>
      <c r="AFP860"/>
      <c r="AFQ860"/>
      <c r="AFR860"/>
      <c r="AFS860"/>
      <c r="AFT860"/>
      <c r="AFU860"/>
      <c r="AFV860"/>
      <c r="AFW860"/>
      <c r="AFX860"/>
      <c r="AFY860"/>
      <c r="AFZ860"/>
      <c r="AGA860"/>
      <c r="AGB860"/>
      <c r="AGC860"/>
      <c r="AGD860"/>
      <c r="AGE860"/>
      <c r="AGF860"/>
      <c r="AGG860"/>
      <c r="AGH860"/>
      <c r="AGI860"/>
      <c r="AGJ860"/>
      <c r="AGK860"/>
      <c r="AGL860"/>
      <c r="AGM860"/>
      <c r="AGN860"/>
      <c r="AGO860"/>
      <c r="AGP860"/>
      <c r="AGQ860"/>
      <c r="AGR860"/>
      <c r="AGS860"/>
      <c r="AGT860"/>
      <c r="AGU860"/>
      <c r="AGV860"/>
      <c r="AGW860"/>
      <c r="AGX860"/>
      <c r="AGY860"/>
      <c r="AGZ860"/>
      <c r="AHA860"/>
      <c r="AHB860"/>
      <c r="AHC860"/>
      <c r="AHD860"/>
      <c r="AHE860"/>
      <c r="AHF860"/>
      <c r="AHG860"/>
      <c r="AHH860"/>
      <c r="AHI860"/>
      <c r="AHJ860"/>
      <c r="AHK860"/>
      <c r="AHL860"/>
      <c r="AHM860"/>
      <c r="AHN860"/>
      <c r="AHO860"/>
      <c r="AHP860"/>
      <c r="AHQ860"/>
      <c r="AHR860"/>
      <c r="AHS860"/>
      <c r="AHT860"/>
      <c r="AHU860"/>
      <c r="AHV860"/>
      <c r="AHW860"/>
      <c r="AHX860"/>
      <c r="AHY860"/>
      <c r="AHZ860"/>
      <c r="AIA860"/>
      <c r="AIB860"/>
      <c r="AIC860"/>
      <c r="AID860"/>
      <c r="AIE860"/>
      <c r="AIF860"/>
      <c r="AIG860"/>
      <c r="AIH860"/>
      <c r="AII860"/>
      <c r="AIJ860"/>
      <c r="AIK860"/>
      <c r="AIL860"/>
      <c r="AIM860"/>
      <c r="AIN860"/>
      <c r="AIO860"/>
      <c r="AIP860"/>
      <c r="AIQ860"/>
      <c r="AIR860"/>
      <c r="AIS860"/>
      <c r="AIT860"/>
      <c r="AIU860"/>
      <c r="AIV860"/>
      <c r="AIW860"/>
      <c r="AIX860"/>
      <c r="AIY860"/>
      <c r="AIZ860"/>
      <c r="AJA860"/>
      <c r="AJB860"/>
      <c r="AJC860"/>
      <c r="AJD860"/>
      <c r="AJE860"/>
      <c r="AJF860"/>
      <c r="AJG860"/>
      <c r="AJH860"/>
      <c r="AJI860"/>
      <c r="AJJ860"/>
      <c r="AJK860"/>
      <c r="AJL860"/>
      <c r="AJM860"/>
      <c r="AJN860"/>
      <c r="AJO860"/>
      <c r="AJP860"/>
      <c r="AJQ860"/>
      <c r="AJR860"/>
      <c r="AJS860"/>
      <c r="AJT860"/>
      <c r="AJU860"/>
      <c r="AJV860"/>
      <c r="AJW860"/>
      <c r="AJX860"/>
      <c r="AJY860"/>
      <c r="AJZ860"/>
      <c r="AKA860"/>
      <c r="AKB860"/>
      <c r="AKC860"/>
      <c r="AKD860"/>
      <c r="AKE860"/>
      <c r="AKF860"/>
      <c r="AKG860"/>
      <c r="AKH860"/>
      <c r="AKI860"/>
      <c r="AKJ860"/>
      <c r="AKK860"/>
      <c r="AKL860"/>
      <c r="AKM860"/>
      <c r="AKN860"/>
      <c r="AKO860"/>
      <c r="AKP860"/>
      <c r="AKQ860"/>
      <c r="AKR860"/>
      <c r="AKS860"/>
      <c r="AKT860"/>
      <c r="AKU860"/>
      <c r="AKV860"/>
      <c r="AKW860"/>
      <c r="AKX860"/>
      <c r="AKY860"/>
      <c r="AKZ860"/>
      <c r="ALA860"/>
      <c r="ALB860"/>
      <c r="ALC860"/>
      <c r="ALD860"/>
      <c r="ALE860"/>
      <c r="ALF860"/>
      <c r="ALG860"/>
      <c r="ALH860"/>
      <c r="ALI860"/>
      <c r="ALJ860"/>
      <c r="ALK860"/>
      <c r="ALL860"/>
      <c r="ALM860"/>
      <c r="ALN860"/>
      <c r="ALO860"/>
      <c r="ALP860"/>
      <c r="ALQ860"/>
      <c r="ALR860"/>
      <c r="ALS860"/>
      <c r="ALT860"/>
      <c r="ALU860"/>
      <c r="ALV860"/>
      <c r="ALW860"/>
      <c r="ALX860"/>
      <c r="ALY860"/>
      <c r="ALZ860"/>
      <c r="AMA860"/>
      <c r="AMB860"/>
      <c r="AMC860"/>
      <c r="AMD860"/>
      <c r="AME860"/>
      <c r="AMF860"/>
      <c r="AMG860"/>
      <c r="AMH860"/>
      <c r="AMI860"/>
      <c r="AMJ860"/>
    </row>
    <row r="861" spans="1:1024" ht="20" customHeight="1" x14ac:dyDescent="0.2">
      <c r="A861"/>
      <c r="B861"/>
      <c r="C861"/>
      <c r="D861"/>
      <c r="E861" s="2"/>
      <c r="F861" s="2"/>
      <c r="G861" s="271"/>
      <c r="H861" s="240"/>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c r="IW861"/>
      <c r="IX861"/>
      <c r="IY861"/>
      <c r="IZ861"/>
      <c r="JA861"/>
      <c r="JB861"/>
      <c r="JC861"/>
      <c r="JD861"/>
      <c r="JE861"/>
      <c r="JF861"/>
      <c r="JG861"/>
      <c r="JH861"/>
      <c r="JI861"/>
      <c r="JJ861"/>
      <c r="JK861"/>
      <c r="JL861"/>
      <c r="JM861"/>
      <c r="JN861"/>
      <c r="JO861"/>
      <c r="JP861"/>
      <c r="JQ861"/>
      <c r="JR861"/>
      <c r="JS861"/>
      <c r="JT861"/>
      <c r="JU861"/>
      <c r="JV861"/>
      <c r="JW861"/>
      <c r="JX861"/>
      <c r="JY861"/>
      <c r="JZ861"/>
      <c r="KA861"/>
      <c r="KB861"/>
      <c r="KC861"/>
      <c r="KD861"/>
      <c r="KE861"/>
      <c r="KF861"/>
      <c r="KG861"/>
      <c r="KH861"/>
      <c r="KI861"/>
      <c r="KJ861"/>
      <c r="KK861"/>
      <c r="KL861"/>
      <c r="KM861"/>
      <c r="KN861"/>
      <c r="KO861"/>
      <c r="KP861"/>
      <c r="KQ861"/>
      <c r="KR861"/>
      <c r="KS861"/>
      <c r="KT861"/>
      <c r="KU861"/>
      <c r="KV861"/>
      <c r="KW861"/>
      <c r="KX861"/>
      <c r="KY861"/>
      <c r="KZ861"/>
      <c r="LA861"/>
      <c r="LB861"/>
      <c r="LC861"/>
      <c r="LD861"/>
      <c r="LE861"/>
      <c r="LF861"/>
      <c r="LG861"/>
      <c r="LH861"/>
      <c r="LI861"/>
      <c r="LJ861"/>
      <c r="LK861"/>
      <c r="LL861"/>
      <c r="LM861"/>
      <c r="LN861"/>
      <c r="LO861"/>
      <c r="LP861"/>
      <c r="LQ861"/>
      <c r="LR861"/>
      <c r="LS861"/>
      <c r="LT861"/>
      <c r="LU861"/>
      <c r="LV861"/>
      <c r="LW861"/>
      <c r="LX861"/>
      <c r="LY861"/>
      <c r="LZ861"/>
      <c r="MA861"/>
      <c r="MB861"/>
      <c r="MC861"/>
      <c r="MD861"/>
      <c r="ME861"/>
      <c r="MF861"/>
      <c r="MG861"/>
      <c r="MH861"/>
      <c r="MI861"/>
      <c r="MJ861"/>
      <c r="MK861"/>
      <c r="ML861"/>
      <c r="MM861"/>
      <c r="MN861"/>
      <c r="MO861"/>
      <c r="MP861"/>
      <c r="MQ861"/>
      <c r="MR861"/>
      <c r="MS861"/>
      <c r="MT861"/>
      <c r="MU861"/>
      <c r="MV861"/>
      <c r="MW861"/>
      <c r="MX861"/>
      <c r="MY861"/>
      <c r="MZ861"/>
      <c r="NA861"/>
      <c r="NB861"/>
      <c r="NC861"/>
      <c r="ND861"/>
      <c r="NE861"/>
      <c r="NF861"/>
      <c r="NG861"/>
      <c r="NH861"/>
      <c r="NI861"/>
      <c r="NJ861"/>
      <c r="NK861"/>
      <c r="NL861"/>
      <c r="NM861"/>
      <c r="NN861"/>
      <c r="NO861"/>
      <c r="NP861"/>
      <c r="NQ861"/>
      <c r="NR861"/>
      <c r="NS861"/>
      <c r="NT861"/>
      <c r="NU861"/>
      <c r="NV861"/>
      <c r="NW861"/>
      <c r="NX861"/>
      <c r="NY861"/>
      <c r="NZ861"/>
      <c r="OA861"/>
      <c r="OB861"/>
      <c r="OC861"/>
      <c r="OD861"/>
      <c r="OE861"/>
      <c r="OF861"/>
      <c r="OG861"/>
      <c r="OH861"/>
      <c r="OI861"/>
      <c r="OJ861"/>
      <c r="OK861"/>
      <c r="OL861"/>
      <c r="OM861"/>
      <c r="ON861"/>
      <c r="OO861"/>
      <c r="OP861"/>
      <c r="OQ861"/>
      <c r="OR861"/>
      <c r="OS861"/>
      <c r="OT861"/>
      <c r="OU861"/>
      <c r="OV861"/>
      <c r="OW861"/>
      <c r="OX861"/>
      <c r="OY861"/>
      <c r="OZ861"/>
      <c r="PA861"/>
      <c r="PB861"/>
      <c r="PC861"/>
      <c r="PD861"/>
      <c r="PE861"/>
      <c r="PF861"/>
      <c r="PG861"/>
      <c r="PH861"/>
      <c r="PI861"/>
      <c r="PJ861"/>
      <c r="PK861"/>
      <c r="PL861"/>
      <c r="PM861"/>
      <c r="PN861"/>
      <c r="PO861"/>
      <c r="PP861"/>
      <c r="PQ861"/>
      <c r="PR861"/>
      <c r="PS861"/>
      <c r="PT861"/>
      <c r="PU861"/>
      <c r="PV861"/>
      <c r="PW861"/>
      <c r="PX861"/>
      <c r="PY861"/>
      <c r="PZ861"/>
      <c r="QA861"/>
      <c r="QB861"/>
      <c r="QC861"/>
      <c r="QD861"/>
      <c r="QE861"/>
      <c r="QF861"/>
      <c r="QG861"/>
      <c r="QH861"/>
      <c r="QI861"/>
      <c r="QJ861"/>
      <c r="QK861"/>
      <c r="QL861"/>
      <c r="QM861"/>
      <c r="QN861"/>
      <c r="QO861"/>
      <c r="QP861"/>
      <c r="QQ861"/>
      <c r="QR861"/>
      <c r="QS861"/>
      <c r="QT861"/>
      <c r="QU861"/>
      <c r="QV861"/>
      <c r="QW861"/>
      <c r="QX861"/>
      <c r="QY861"/>
      <c r="QZ861"/>
      <c r="RA861"/>
      <c r="RB861"/>
      <c r="RC861"/>
      <c r="RD861"/>
      <c r="RE861"/>
      <c r="RF861"/>
      <c r="RG861"/>
      <c r="RH861"/>
      <c r="RI861"/>
      <c r="RJ861"/>
      <c r="RK861"/>
      <c r="RL861"/>
      <c r="RM861"/>
      <c r="RN861"/>
      <c r="RO861"/>
      <c r="RP861"/>
      <c r="RQ861"/>
      <c r="RR861"/>
      <c r="RS861"/>
      <c r="RT861"/>
      <c r="RU861"/>
      <c r="RV861"/>
      <c r="RW861"/>
      <c r="RX861"/>
      <c r="RY861"/>
      <c r="RZ861"/>
      <c r="SA861"/>
      <c r="SB861"/>
      <c r="SC861"/>
      <c r="SD861"/>
      <c r="SE861"/>
      <c r="SF861"/>
      <c r="SG861"/>
      <c r="SH861"/>
      <c r="SI861"/>
      <c r="SJ861"/>
      <c r="SK861"/>
      <c r="SL861"/>
      <c r="SM861"/>
      <c r="SN861"/>
      <c r="SO861"/>
      <c r="SP861"/>
      <c r="SQ861"/>
      <c r="SR861"/>
      <c r="SS861"/>
      <c r="ST861"/>
      <c r="SU861"/>
      <c r="SV861"/>
      <c r="SW861"/>
      <c r="SX861"/>
      <c r="SY861"/>
      <c r="SZ861"/>
      <c r="TA861"/>
      <c r="TB861"/>
      <c r="TC861"/>
      <c r="TD861"/>
      <c r="TE861"/>
      <c r="TF861"/>
      <c r="TG861"/>
      <c r="TH861"/>
      <c r="TI861"/>
      <c r="TJ861"/>
      <c r="TK861"/>
      <c r="TL861"/>
      <c r="TM861"/>
      <c r="TN861"/>
      <c r="TO861"/>
      <c r="TP861"/>
      <c r="TQ861"/>
      <c r="TR861"/>
      <c r="TS861"/>
      <c r="TT861"/>
      <c r="TU861"/>
      <c r="TV861"/>
      <c r="TW861"/>
      <c r="TX861"/>
      <c r="TY861"/>
      <c r="TZ861"/>
      <c r="UA861"/>
      <c r="UB861"/>
      <c r="UC861"/>
      <c r="UD861"/>
      <c r="UE861"/>
      <c r="UF861"/>
      <c r="UG861"/>
      <c r="UH861"/>
      <c r="UI861"/>
      <c r="UJ861"/>
      <c r="UK861"/>
      <c r="UL861"/>
      <c r="UM861"/>
      <c r="UN861"/>
      <c r="UO861"/>
      <c r="UP861"/>
      <c r="UQ861"/>
      <c r="UR861"/>
      <c r="US861"/>
      <c r="UT861"/>
      <c r="UU861"/>
      <c r="UV861"/>
      <c r="UW861"/>
      <c r="UX861"/>
      <c r="UY861"/>
      <c r="UZ861"/>
      <c r="VA861"/>
      <c r="VB861"/>
      <c r="VC861"/>
      <c r="VD861"/>
      <c r="VE861"/>
      <c r="VF861"/>
      <c r="VG861"/>
      <c r="VH861"/>
      <c r="VI861"/>
      <c r="VJ861"/>
      <c r="VK861"/>
      <c r="VL861"/>
      <c r="VM861"/>
      <c r="VN861"/>
      <c r="VO861"/>
      <c r="VP861"/>
      <c r="VQ861"/>
      <c r="VR861"/>
      <c r="VS861"/>
      <c r="VT861"/>
      <c r="VU861"/>
      <c r="VV861"/>
      <c r="VW861"/>
      <c r="VX861"/>
      <c r="VY861"/>
      <c r="VZ861"/>
      <c r="WA861"/>
      <c r="WB861"/>
      <c r="WC861"/>
      <c r="WD861"/>
      <c r="WE861"/>
      <c r="WF861"/>
      <c r="WG861"/>
      <c r="WH861"/>
      <c r="WI861"/>
      <c r="WJ861"/>
      <c r="WK861"/>
      <c r="WL861"/>
      <c r="WM861"/>
      <c r="WN861"/>
      <c r="WO861"/>
      <c r="WP861"/>
      <c r="WQ861"/>
      <c r="WR861"/>
      <c r="WS861"/>
      <c r="WT861"/>
      <c r="WU861"/>
      <c r="WV861"/>
      <c r="WW861"/>
      <c r="WX861"/>
      <c r="WY861"/>
      <c r="WZ861"/>
      <c r="XA861"/>
      <c r="XB861"/>
      <c r="XC861"/>
      <c r="XD861"/>
      <c r="XE861"/>
      <c r="XF861"/>
      <c r="XG861"/>
      <c r="XH861"/>
      <c r="XI861"/>
      <c r="XJ861"/>
      <c r="XK861"/>
      <c r="XL861"/>
      <c r="XM861"/>
      <c r="XN861"/>
      <c r="XO861"/>
      <c r="XP861"/>
      <c r="XQ861"/>
      <c r="XR861"/>
      <c r="XS861"/>
      <c r="XT861"/>
      <c r="XU861"/>
      <c r="XV861"/>
      <c r="XW861"/>
      <c r="XX861"/>
      <c r="XY861"/>
      <c r="XZ861"/>
      <c r="YA861"/>
      <c r="YB861"/>
      <c r="YC861"/>
      <c r="YD861"/>
      <c r="YE861"/>
      <c r="YF861"/>
      <c r="YG861"/>
      <c r="YH861"/>
      <c r="YI861"/>
      <c r="YJ861"/>
      <c r="YK861"/>
      <c r="YL861"/>
      <c r="YM861"/>
      <c r="YN861"/>
      <c r="YO861"/>
      <c r="YP861"/>
      <c r="YQ861"/>
      <c r="YR861"/>
      <c r="YS861"/>
      <c r="YT861"/>
      <c r="YU861"/>
      <c r="YV861"/>
      <c r="YW861"/>
      <c r="YX861"/>
      <c r="YY861"/>
      <c r="YZ861"/>
      <c r="ZA861"/>
      <c r="ZB861"/>
      <c r="ZC861"/>
      <c r="ZD861"/>
      <c r="ZE861"/>
      <c r="ZF861"/>
      <c r="ZG861"/>
      <c r="ZH861"/>
      <c r="ZI861"/>
      <c r="ZJ861"/>
      <c r="ZK861"/>
      <c r="ZL861"/>
      <c r="ZM861"/>
      <c r="ZN861"/>
      <c r="ZO861"/>
      <c r="ZP861"/>
      <c r="ZQ861"/>
      <c r="ZR861"/>
      <c r="ZS861"/>
      <c r="ZT861"/>
      <c r="ZU861"/>
      <c r="ZV861"/>
      <c r="ZW861"/>
      <c r="ZX861"/>
      <c r="ZY861"/>
      <c r="ZZ861"/>
      <c r="AAA861"/>
      <c r="AAB861"/>
      <c r="AAC861"/>
      <c r="AAD861"/>
      <c r="AAE861"/>
      <c r="AAF861"/>
      <c r="AAG861"/>
      <c r="AAH861"/>
      <c r="AAI861"/>
      <c r="AAJ861"/>
      <c r="AAK861"/>
      <c r="AAL861"/>
      <c r="AAM861"/>
      <c r="AAN861"/>
      <c r="AAO861"/>
      <c r="AAP861"/>
      <c r="AAQ861"/>
      <c r="AAR861"/>
      <c r="AAS861"/>
      <c r="AAT861"/>
      <c r="AAU861"/>
      <c r="AAV861"/>
      <c r="AAW861"/>
      <c r="AAX861"/>
      <c r="AAY861"/>
      <c r="AAZ861"/>
      <c r="ABA861"/>
      <c r="ABB861"/>
      <c r="ABC861"/>
      <c r="ABD861"/>
      <c r="ABE861"/>
      <c r="ABF861"/>
      <c r="ABG861"/>
      <c r="ABH861"/>
      <c r="ABI861"/>
      <c r="ABJ861"/>
      <c r="ABK861"/>
      <c r="ABL861"/>
      <c r="ABM861"/>
      <c r="ABN861"/>
      <c r="ABO861"/>
      <c r="ABP861"/>
      <c r="ABQ861"/>
      <c r="ABR861"/>
      <c r="ABS861"/>
      <c r="ABT861"/>
      <c r="ABU861"/>
      <c r="ABV861"/>
      <c r="ABW861"/>
      <c r="ABX861"/>
      <c r="ABY861"/>
      <c r="ABZ861"/>
      <c r="ACA861"/>
      <c r="ACB861"/>
      <c r="ACC861"/>
      <c r="ACD861"/>
      <c r="ACE861"/>
      <c r="ACF861"/>
      <c r="ACG861"/>
      <c r="ACH861"/>
      <c r="ACI861"/>
      <c r="ACJ861"/>
      <c r="ACK861"/>
      <c r="ACL861"/>
      <c r="ACM861"/>
      <c r="ACN861"/>
      <c r="ACO861"/>
      <c r="ACP861"/>
      <c r="ACQ861"/>
      <c r="ACR861"/>
      <c r="ACS861"/>
      <c r="ACT861"/>
      <c r="ACU861"/>
      <c r="ACV861"/>
      <c r="ACW861"/>
      <c r="ACX861"/>
      <c r="ACY861"/>
      <c r="ACZ861"/>
      <c r="ADA861"/>
      <c r="ADB861"/>
      <c r="ADC861"/>
      <c r="ADD861"/>
      <c r="ADE861"/>
      <c r="ADF861"/>
      <c r="ADG861"/>
      <c r="ADH861"/>
      <c r="ADI861"/>
      <c r="ADJ861"/>
      <c r="ADK861"/>
      <c r="ADL861"/>
      <c r="ADM861"/>
      <c r="ADN861"/>
      <c r="ADO861"/>
      <c r="ADP861"/>
      <c r="ADQ861"/>
      <c r="ADR861"/>
      <c r="ADS861"/>
      <c r="ADT861"/>
      <c r="ADU861"/>
      <c r="ADV861"/>
      <c r="ADW861"/>
      <c r="ADX861"/>
      <c r="ADY861"/>
      <c r="ADZ861"/>
      <c r="AEA861"/>
      <c r="AEB861"/>
      <c r="AEC861"/>
      <c r="AED861"/>
      <c r="AEE861"/>
      <c r="AEF861"/>
      <c r="AEG861"/>
      <c r="AEH861"/>
      <c r="AEI861"/>
      <c r="AEJ861"/>
      <c r="AEK861"/>
      <c r="AEL861"/>
      <c r="AEM861"/>
      <c r="AEN861"/>
      <c r="AEO861"/>
      <c r="AEP861"/>
      <c r="AEQ861"/>
      <c r="AER861"/>
      <c r="AES861"/>
      <c r="AET861"/>
      <c r="AEU861"/>
      <c r="AEV861"/>
      <c r="AEW861"/>
      <c r="AEX861"/>
      <c r="AEY861"/>
      <c r="AEZ861"/>
      <c r="AFA861"/>
      <c r="AFB861"/>
      <c r="AFC861"/>
      <c r="AFD861"/>
      <c r="AFE861"/>
      <c r="AFF861"/>
      <c r="AFG861"/>
      <c r="AFH861"/>
      <c r="AFI861"/>
      <c r="AFJ861"/>
      <c r="AFK861"/>
      <c r="AFL861"/>
      <c r="AFM861"/>
      <c r="AFN861"/>
      <c r="AFO861"/>
      <c r="AFP861"/>
      <c r="AFQ861"/>
      <c r="AFR861"/>
      <c r="AFS861"/>
      <c r="AFT861"/>
      <c r="AFU861"/>
      <c r="AFV861"/>
      <c r="AFW861"/>
      <c r="AFX861"/>
      <c r="AFY861"/>
      <c r="AFZ861"/>
      <c r="AGA861"/>
      <c r="AGB861"/>
      <c r="AGC861"/>
      <c r="AGD861"/>
      <c r="AGE861"/>
      <c r="AGF861"/>
      <c r="AGG861"/>
      <c r="AGH861"/>
      <c r="AGI861"/>
      <c r="AGJ861"/>
      <c r="AGK861"/>
      <c r="AGL861"/>
      <c r="AGM861"/>
      <c r="AGN861"/>
      <c r="AGO861"/>
      <c r="AGP861"/>
      <c r="AGQ861"/>
      <c r="AGR861"/>
      <c r="AGS861"/>
      <c r="AGT861"/>
      <c r="AGU861"/>
      <c r="AGV861"/>
      <c r="AGW861"/>
      <c r="AGX861"/>
      <c r="AGY861"/>
      <c r="AGZ861"/>
      <c r="AHA861"/>
      <c r="AHB861"/>
      <c r="AHC861"/>
      <c r="AHD861"/>
      <c r="AHE861"/>
      <c r="AHF861"/>
      <c r="AHG861"/>
      <c r="AHH861"/>
      <c r="AHI861"/>
      <c r="AHJ861"/>
      <c r="AHK861"/>
      <c r="AHL861"/>
      <c r="AHM861"/>
      <c r="AHN861"/>
      <c r="AHO861"/>
      <c r="AHP861"/>
      <c r="AHQ861"/>
      <c r="AHR861"/>
      <c r="AHS861"/>
      <c r="AHT861"/>
      <c r="AHU861"/>
      <c r="AHV861"/>
      <c r="AHW861"/>
      <c r="AHX861"/>
      <c r="AHY861"/>
      <c r="AHZ861"/>
      <c r="AIA861"/>
      <c r="AIB861"/>
      <c r="AIC861"/>
      <c r="AID861"/>
      <c r="AIE861"/>
      <c r="AIF861"/>
      <c r="AIG861"/>
      <c r="AIH861"/>
      <c r="AII861"/>
      <c r="AIJ861"/>
      <c r="AIK861"/>
      <c r="AIL861"/>
      <c r="AIM861"/>
      <c r="AIN861"/>
      <c r="AIO861"/>
      <c r="AIP861"/>
      <c r="AIQ861"/>
      <c r="AIR861"/>
      <c r="AIS861"/>
      <c r="AIT861"/>
      <c r="AIU861"/>
      <c r="AIV861"/>
      <c r="AIW861"/>
      <c r="AIX861"/>
      <c r="AIY861"/>
      <c r="AIZ861"/>
      <c r="AJA861"/>
      <c r="AJB861"/>
      <c r="AJC861"/>
      <c r="AJD861"/>
      <c r="AJE861"/>
      <c r="AJF861"/>
      <c r="AJG861"/>
      <c r="AJH861"/>
      <c r="AJI861"/>
      <c r="AJJ861"/>
      <c r="AJK861"/>
      <c r="AJL861"/>
      <c r="AJM861"/>
      <c r="AJN861"/>
      <c r="AJO861"/>
      <c r="AJP861"/>
      <c r="AJQ861"/>
      <c r="AJR861"/>
      <c r="AJS861"/>
      <c r="AJT861"/>
      <c r="AJU861"/>
      <c r="AJV861"/>
      <c r="AJW861"/>
      <c r="AJX861"/>
      <c r="AJY861"/>
      <c r="AJZ861"/>
      <c r="AKA861"/>
      <c r="AKB861"/>
      <c r="AKC861"/>
      <c r="AKD861"/>
      <c r="AKE861"/>
      <c r="AKF861"/>
      <c r="AKG861"/>
      <c r="AKH861"/>
      <c r="AKI861"/>
      <c r="AKJ861"/>
      <c r="AKK861"/>
      <c r="AKL861"/>
      <c r="AKM861"/>
      <c r="AKN861"/>
      <c r="AKO861"/>
      <c r="AKP861"/>
      <c r="AKQ861"/>
      <c r="AKR861"/>
      <c r="AKS861"/>
      <c r="AKT861"/>
      <c r="AKU861"/>
      <c r="AKV861"/>
      <c r="AKW861"/>
      <c r="AKX861"/>
      <c r="AKY861"/>
      <c r="AKZ861"/>
      <c r="ALA861"/>
      <c r="ALB861"/>
      <c r="ALC861"/>
      <c r="ALD861"/>
      <c r="ALE861"/>
      <c r="ALF861"/>
      <c r="ALG861"/>
      <c r="ALH861"/>
      <c r="ALI861"/>
      <c r="ALJ861"/>
      <c r="ALK861"/>
      <c r="ALL861"/>
      <c r="ALM861"/>
      <c r="ALN861"/>
      <c r="ALO861"/>
      <c r="ALP861"/>
      <c r="ALQ861"/>
      <c r="ALR861"/>
      <c r="ALS861"/>
      <c r="ALT861"/>
      <c r="ALU861"/>
      <c r="ALV861"/>
      <c r="ALW861"/>
      <c r="ALX861"/>
      <c r="ALY861"/>
      <c r="ALZ861"/>
      <c r="AMA861"/>
      <c r="AMB861"/>
      <c r="AMC861"/>
      <c r="AMD861"/>
      <c r="AME861"/>
      <c r="AMF861"/>
      <c r="AMG861"/>
      <c r="AMH861"/>
      <c r="AMI861"/>
      <c r="AMJ861"/>
    </row>
    <row r="862" spans="1:1024" ht="20" customHeight="1" x14ac:dyDescent="0.2">
      <c r="A862"/>
      <c r="B862"/>
      <c r="C862"/>
      <c r="D862"/>
      <c r="E862" s="2"/>
      <c r="F862" s="2"/>
      <c r="G862" s="271"/>
      <c r="H862" s="240"/>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c r="IW862"/>
      <c r="IX862"/>
      <c r="IY862"/>
      <c r="IZ862"/>
      <c r="JA862"/>
      <c r="JB862"/>
      <c r="JC862"/>
      <c r="JD862"/>
      <c r="JE862"/>
      <c r="JF862"/>
      <c r="JG862"/>
      <c r="JH862"/>
      <c r="JI862"/>
      <c r="JJ862"/>
      <c r="JK862"/>
      <c r="JL862"/>
      <c r="JM862"/>
      <c r="JN862"/>
      <c r="JO862"/>
      <c r="JP862"/>
      <c r="JQ862"/>
      <c r="JR862"/>
      <c r="JS862"/>
      <c r="JT862"/>
      <c r="JU862"/>
      <c r="JV862"/>
      <c r="JW862"/>
      <c r="JX862"/>
      <c r="JY862"/>
      <c r="JZ862"/>
      <c r="KA862"/>
      <c r="KB862"/>
      <c r="KC862"/>
      <c r="KD862"/>
      <c r="KE862"/>
      <c r="KF862"/>
      <c r="KG862"/>
      <c r="KH862"/>
      <c r="KI862"/>
      <c r="KJ862"/>
      <c r="KK862"/>
      <c r="KL862"/>
      <c r="KM862"/>
      <c r="KN862"/>
      <c r="KO862"/>
      <c r="KP862"/>
      <c r="KQ862"/>
      <c r="KR862"/>
      <c r="KS862"/>
      <c r="KT862"/>
      <c r="KU862"/>
      <c r="KV862"/>
      <c r="KW862"/>
      <c r="KX862"/>
      <c r="KY862"/>
      <c r="KZ862"/>
      <c r="LA862"/>
      <c r="LB862"/>
      <c r="LC862"/>
      <c r="LD862"/>
      <c r="LE862"/>
      <c r="LF862"/>
      <c r="LG862"/>
      <c r="LH862"/>
      <c r="LI862"/>
      <c r="LJ862"/>
      <c r="LK862"/>
      <c r="LL862"/>
      <c r="LM862"/>
      <c r="LN862"/>
      <c r="LO862"/>
      <c r="LP862"/>
      <c r="LQ862"/>
      <c r="LR862"/>
      <c r="LS862"/>
      <c r="LT862"/>
      <c r="LU862"/>
      <c r="LV862"/>
      <c r="LW862"/>
      <c r="LX862"/>
      <c r="LY862"/>
      <c r="LZ862"/>
      <c r="MA862"/>
      <c r="MB862"/>
      <c r="MC862"/>
      <c r="MD862"/>
      <c r="ME862"/>
      <c r="MF862"/>
      <c r="MG862"/>
      <c r="MH862"/>
      <c r="MI862"/>
      <c r="MJ862"/>
      <c r="MK862"/>
      <c r="ML862"/>
      <c r="MM862"/>
      <c r="MN862"/>
      <c r="MO862"/>
      <c r="MP862"/>
      <c r="MQ862"/>
      <c r="MR862"/>
      <c r="MS862"/>
      <c r="MT862"/>
      <c r="MU862"/>
      <c r="MV862"/>
      <c r="MW862"/>
      <c r="MX862"/>
      <c r="MY862"/>
      <c r="MZ862"/>
      <c r="NA862"/>
      <c r="NB862"/>
      <c r="NC862"/>
      <c r="ND862"/>
      <c r="NE862"/>
      <c r="NF862"/>
      <c r="NG862"/>
      <c r="NH862"/>
      <c r="NI862"/>
      <c r="NJ862"/>
      <c r="NK862"/>
      <c r="NL862"/>
      <c r="NM862"/>
      <c r="NN862"/>
      <c r="NO862"/>
      <c r="NP862"/>
      <c r="NQ862"/>
      <c r="NR862"/>
      <c r="NS862"/>
      <c r="NT862"/>
      <c r="NU862"/>
      <c r="NV862"/>
      <c r="NW862"/>
      <c r="NX862"/>
      <c r="NY862"/>
      <c r="NZ862"/>
      <c r="OA862"/>
      <c r="OB862"/>
      <c r="OC862"/>
      <c r="OD862"/>
      <c r="OE862"/>
      <c r="OF862"/>
      <c r="OG862"/>
      <c r="OH862"/>
      <c r="OI862"/>
      <c r="OJ862"/>
      <c r="OK862"/>
      <c r="OL862"/>
      <c r="OM862"/>
      <c r="ON862"/>
      <c r="OO862"/>
      <c r="OP862"/>
      <c r="OQ862"/>
      <c r="OR862"/>
      <c r="OS862"/>
      <c r="OT862"/>
      <c r="OU862"/>
      <c r="OV862"/>
      <c r="OW862"/>
      <c r="OX862"/>
      <c r="OY862"/>
      <c r="OZ862"/>
      <c r="PA862"/>
      <c r="PB862"/>
      <c r="PC862"/>
      <c r="PD862"/>
      <c r="PE862"/>
      <c r="PF862"/>
      <c r="PG862"/>
      <c r="PH862"/>
      <c r="PI862"/>
      <c r="PJ862"/>
      <c r="PK862"/>
      <c r="PL862"/>
      <c r="PM862"/>
      <c r="PN862"/>
      <c r="PO862"/>
      <c r="PP862"/>
      <c r="PQ862"/>
      <c r="PR862"/>
      <c r="PS862"/>
      <c r="PT862"/>
      <c r="PU862"/>
      <c r="PV862"/>
      <c r="PW862"/>
      <c r="PX862"/>
      <c r="PY862"/>
      <c r="PZ862"/>
      <c r="QA862"/>
      <c r="QB862"/>
      <c r="QC862"/>
      <c r="QD862"/>
      <c r="QE862"/>
      <c r="QF862"/>
      <c r="QG862"/>
      <c r="QH862"/>
      <c r="QI862"/>
      <c r="QJ862"/>
      <c r="QK862"/>
      <c r="QL862"/>
      <c r="QM862"/>
      <c r="QN862"/>
      <c r="QO862"/>
      <c r="QP862"/>
      <c r="QQ862"/>
      <c r="QR862"/>
      <c r="QS862"/>
      <c r="QT862"/>
      <c r="QU862"/>
      <c r="QV862"/>
      <c r="QW862"/>
      <c r="QX862"/>
      <c r="QY862"/>
      <c r="QZ862"/>
      <c r="RA862"/>
      <c r="RB862"/>
      <c r="RC862"/>
      <c r="RD862"/>
      <c r="RE862"/>
      <c r="RF862"/>
      <c r="RG862"/>
      <c r="RH862"/>
      <c r="RI862"/>
      <c r="RJ862"/>
      <c r="RK862"/>
      <c r="RL862"/>
      <c r="RM862"/>
      <c r="RN862"/>
      <c r="RO862"/>
      <c r="RP862"/>
      <c r="RQ862"/>
      <c r="RR862"/>
      <c r="RS862"/>
      <c r="RT862"/>
      <c r="RU862"/>
      <c r="RV862"/>
      <c r="RW862"/>
      <c r="RX862"/>
      <c r="RY862"/>
      <c r="RZ862"/>
      <c r="SA862"/>
      <c r="SB862"/>
      <c r="SC862"/>
      <c r="SD862"/>
      <c r="SE862"/>
      <c r="SF862"/>
      <c r="SG862"/>
      <c r="SH862"/>
      <c r="SI862"/>
      <c r="SJ862"/>
      <c r="SK862"/>
      <c r="SL862"/>
      <c r="SM862"/>
      <c r="SN862"/>
      <c r="SO862"/>
      <c r="SP862"/>
      <c r="SQ862"/>
      <c r="SR862"/>
      <c r="SS862"/>
      <c r="ST862"/>
      <c r="SU862"/>
      <c r="SV862"/>
      <c r="SW862"/>
      <c r="SX862"/>
      <c r="SY862"/>
      <c r="SZ862"/>
      <c r="TA862"/>
      <c r="TB862"/>
      <c r="TC862"/>
      <c r="TD862"/>
      <c r="TE862"/>
      <c r="TF862"/>
      <c r="TG862"/>
      <c r="TH862"/>
      <c r="TI862"/>
      <c r="TJ862"/>
      <c r="TK862"/>
      <c r="TL862"/>
      <c r="TM862"/>
      <c r="TN862"/>
      <c r="TO862"/>
      <c r="TP862"/>
      <c r="TQ862"/>
      <c r="TR862"/>
      <c r="TS862"/>
      <c r="TT862"/>
      <c r="TU862"/>
      <c r="TV862"/>
      <c r="TW862"/>
      <c r="TX862"/>
      <c r="TY862"/>
      <c r="TZ862"/>
      <c r="UA862"/>
      <c r="UB862"/>
      <c r="UC862"/>
      <c r="UD862"/>
      <c r="UE862"/>
      <c r="UF862"/>
      <c r="UG862"/>
      <c r="UH862"/>
      <c r="UI862"/>
      <c r="UJ862"/>
      <c r="UK862"/>
      <c r="UL862"/>
      <c r="UM862"/>
      <c r="UN862"/>
      <c r="UO862"/>
      <c r="UP862"/>
      <c r="UQ862"/>
      <c r="UR862"/>
      <c r="US862"/>
      <c r="UT862"/>
      <c r="UU862"/>
      <c r="UV862"/>
      <c r="UW862"/>
      <c r="UX862"/>
      <c r="UY862"/>
      <c r="UZ862"/>
      <c r="VA862"/>
      <c r="VB862"/>
      <c r="VC862"/>
      <c r="VD862"/>
      <c r="VE862"/>
      <c r="VF862"/>
      <c r="VG862"/>
      <c r="VH862"/>
      <c r="VI862"/>
      <c r="VJ862"/>
      <c r="VK862"/>
      <c r="VL862"/>
      <c r="VM862"/>
      <c r="VN862"/>
      <c r="VO862"/>
      <c r="VP862"/>
      <c r="VQ862"/>
      <c r="VR862"/>
      <c r="VS862"/>
      <c r="VT862"/>
      <c r="VU862"/>
      <c r="VV862"/>
      <c r="VW862"/>
      <c r="VX862"/>
      <c r="VY862"/>
      <c r="VZ862"/>
      <c r="WA862"/>
      <c r="WB862"/>
      <c r="WC862"/>
      <c r="WD862"/>
      <c r="WE862"/>
      <c r="WF862"/>
      <c r="WG862"/>
      <c r="WH862"/>
      <c r="WI862"/>
      <c r="WJ862"/>
      <c r="WK862"/>
      <c r="WL862"/>
      <c r="WM862"/>
      <c r="WN862"/>
      <c r="WO862"/>
      <c r="WP862"/>
      <c r="WQ862"/>
      <c r="WR862"/>
      <c r="WS862"/>
      <c r="WT862"/>
      <c r="WU862"/>
      <c r="WV862"/>
      <c r="WW862"/>
      <c r="WX862"/>
      <c r="WY862"/>
      <c r="WZ862"/>
      <c r="XA862"/>
      <c r="XB862"/>
      <c r="XC862"/>
      <c r="XD862"/>
      <c r="XE862"/>
      <c r="XF862"/>
      <c r="XG862"/>
      <c r="XH862"/>
      <c r="XI862"/>
      <c r="XJ862"/>
      <c r="XK862"/>
      <c r="XL862"/>
      <c r="XM862"/>
      <c r="XN862"/>
      <c r="XO862"/>
      <c r="XP862"/>
      <c r="XQ862"/>
      <c r="XR862"/>
      <c r="XS862"/>
      <c r="XT862"/>
      <c r="XU862"/>
      <c r="XV862"/>
      <c r="XW862"/>
      <c r="XX862"/>
      <c r="XY862"/>
      <c r="XZ862"/>
      <c r="YA862"/>
      <c r="YB862"/>
      <c r="YC862"/>
      <c r="YD862"/>
      <c r="YE862"/>
      <c r="YF862"/>
      <c r="YG862"/>
      <c r="YH862"/>
      <c r="YI862"/>
      <c r="YJ862"/>
      <c r="YK862"/>
      <c r="YL862"/>
      <c r="YM862"/>
      <c r="YN862"/>
      <c r="YO862"/>
      <c r="YP862"/>
      <c r="YQ862"/>
      <c r="YR862"/>
      <c r="YS862"/>
      <c r="YT862"/>
      <c r="YU862"/>
      <c r="YV862"/>
      <c r="YW862"/>
      <c r="YX862"/>
      <c r="YY862"/>
      <c r="YZ862"/>
      <c r="ZA862"/>
      <c r="ZB862"/>
      <c r="ZC862"/>
      <c r="ZD862"/>
      <c r="ZE862"/>
      <c r="ZF862"/>
      <c r="ZG862"/>
      <c r="ZH862"/>
      <c r="ZI862"/>
      <c r="ZJ862"/>
      <c r="ZK862"/>
      <c r="ZL862"/>
      <c r="ZM862"/>
      <c r="ZN862"/>
      <c r="ZO862"/>
      <c r="ZP862"/>
      <c r="ZQ862"/>
      <c r="ZR862"/>
      <c r="ZS862"/>
      <c r="ZT862"/>
      <c r="ZU862"/>
      <c r="ZV862"/>
      <c r="ZW862"/>
      <c r="ZX862"/>
      <c r="ZY862"/>
      <c r="ZZ862"/>
      <c r="AAA862"/>
      <c r="AAB862"/>
      <c r="AAC862"/>
      <c r="AAD862"/>
      <c r="AAE862"/>
      <c r="AAF862"/>
      <c r="AAG862"/>
      <c r="AAH862"/>
      <c r="AAI862"/>
      <c r="AAJ862"/>
      <c r="AAK862"/>
      <c r="AAL862"/>
      <c r="AAM862"/>
      <c r="AAN862"/>
      <c r="AAO862"/>
      <c r="AAP862"/>
      <c r="AAQ862"/>
      <c r="AAR862"/>
      <c r="AAS862"/>
      <c r="AAT862"/>
      <c r="AAU862"/>
      <c r="AAV862"/>
      <c r="AAW862"/>
      <c r="AAX862"/>
      <c r="AAY862"/>
      <c r="AAZ862"/>
      <c r="ABA862"/>
      <c r="ABB862"/>
      <c r="ABC862"/>
      <c r="ABD862"/>
      <c r="ABE862"/>
      <c r="ABF862"/>
      <c r="ABG862"/>
      <c r="ABH862"/>
      <c r="ABI862"/>
      <c r="ABJ862"/>
      <c r="ABK862"/>
      <c r="ABL862"/>
      <c r="ABM862"/>
      <c r="ABN862"/>
      <c r="ABO862"/>
      <c r="ABP862"/>
      <c r="ABQ862"/>
      <c r="ABR862"/>
      <c r="ABS862"/>
      <c r="ABT862"/>
      <c r="ABU862"/>
      <c r="ABV862"/>
      <c r="ABW862"/>
      <c r="ABX862"/>
      <c r="ABY862"/>
      <c r="ABZ862"/>
      <c r="ACA862"/>
      <c r="ACB862"/>
      <c r="ACC862"/>
      <c r="ACD862"/>
      <c r="ACE862"/>
      <c r="ACF862"/>
      <c r="ACG862"/>
      <c r="ACH862"/>
      <c r="ACI862"/>
      <c r="ACJ862"/>
      <c r="ACK862"/>
      <c r="ACL862"/>
      <c r="ACM862"/>
      <c r="ACN862"/>
      <c r="ACO862"/>
      <c r="ACP862"/>
      <c r="ACQ862"/>
      <c r="ACR862"/>
      <c r="ACS862"/>
      <c r="ACT862"/>
      <c r="ACU862"/>
      <c r="ACV862"/>
      <c r="ACW862"/>
      <c r="ACX862"/>
      <c r="ACY862"/>
      <c r="ACZ862"/>
      <c r="ADA862"/>
      <c r="ADB862"/>
      <c r="ADC862"/>
      <c r="ADD862"/>
      <c r="ADE862"/>
      <c r="ADF862"/>
      <c r="ADG862"/>
      <c r="ADH862"/>
      <c r="ADI862"/>
      <c r="ADJ862"/>
      <c r="ADK862"/>
      <c r="ADL862"/>
      <c r="ADM862"/>
      <c r="ADN862"/>
      <c r="ADO862"/>
      <c r="ADP862"/>
      <c r="ADQ862"/>
      <c r="ADR862"/>
      <c r="ADS862"/>
      <c r="ADT862"/>
      <c r="ADU862"/>
      <c r="ADV862"/>
      <c r="ADW862"/>
      <c r="ADX862"/>
      <c r="ADY862"/>
      <c r="ADZ862"/>
      <c r="AEA862"/>
      <c r="AEB862"/>
      <c r="AEC862"/>
      <c r="AED862"/>
      <c r="AEE862"/>
      <c r="AEF862"/>
      <c r="AEG862"/>
      <c r="AEH862"/>
      <c r="AEI862"/>
      <c r="AEJ862"/>
      <c r="AEK862"/>
      <c r="AEL862"/>
      <c r="AEM862"/>
      <c r="AEN862"/>
      <c r="AEO862"/>
      <c r="AEP862"/>
      <c r="AEQ862"/>
      <c r="AER862"/>
      <c r="AES862"/>
      <c r="AET862"/>
      <c r="AEU862"/>
      <c r="AEV862"/>
      <c r="AEW862"/>
      <c r="AEX862"/>
      <c r="AEY862"/>
      <c r="AEZ862"/>
      <c r="AFA862"/>
      <c r="AFB862"/>
      <c r="AFC862"/>
      <c r="AFD862"/>
      <c r="AFE862"/>
      <c r="AFF862"/>
      <c r="AFG862"/>
      <c r="AFH862"/>
      <c r="AFI862"/>
      <c r="AFJ862"/>
      <c r="AFK862"/>
      <c r="AFL862"/>
      <c r="AFM862"/>
      <c r="AFN862"/>
      <c r="AFO862"/>
      <c r="AFP862"/>
      <c r="AFQ862"/>
      <c r="AFR862"/>
      <c r="AFS862"/>
      <c r="AFT862"/>
      <c r="AFU862"/>
      <c r="AFV862"/>
      <c r="AFW862"/>
      <c r="AFX862"/>
      <c r="AFY862"/>
      <c r="AFZ862"/>
      <c r="AGA862"/>
      <c r="AGB862"/>
      <c r="AGC862"/>
      <c r="AGD862"/>
      <c r="AGE862"/>
      <c r="AGF862"/>
      <c r="AGG862"/>
      <c r="AGH862"/>
      <c r="AGI862"/>
      <c r="AGJ862"/>
      <c r="AGK862"/>
      <c r="AGL862"/>
      <c r="AGM862"/>
      <c r="AGN862"/>
      <c r="AGO862"/>
      <c r="AGP862"/>
      <c r="AGQ862"/>
      <c r="AGR862"/>
      <c r="AGS862"/>
      <c r="AGT862"/>
      <c r="AGU862"/>
      <c r="AGV862"/>
      <c r="AGW862"/>
      <c r="AGX862"/>
      <c r="AGY862"/>
      <c r="AGZ862"/>
      <c r="AHA862"/>
      <c r="AHB862"/>
      <c r="AHC862"/>
      <c r="AHD862"/>
      <c r="AHE862"/>
      <c r="AHF862"/>
      <c r="AHG862"/>
      <c r="AHH862"/>
      <c r="AHI862"/>
      <c r="AHJ862"/>
      <c r="AHK862"/>
      <c r="AHL862"/>
      <c r="AHM862"/>
      <c r="AHN862"/>
      <c r="AHO862"/>
      <c r="AHP862"/>
      <c r="AHQ862"/>
      <c r="AHR862"/>
      <c r="AHS862"/>
      <c r="AHT862"/>
      <c r="AHU862"/>
      <c r="AHV862"/>
      <c r="AHW862"/>
      <c r="AHX862"/>
      <c r="AHY862"/>
      <c r="AHZ862"/>
      <c r="AIA862"/>
      <c r="AIB862"/>
      <c r="AIC862"/>
      <c r="AID862"/>
      <c r="AIE862"/>
      <c r="AIF862"/>
      <c r="AIG862"/>
      <c r="AIH862"/>
      <c r="AII862"/>
      <c r="AIJ862"/>
      <c r="AIK862"/>
      <c r="AIL862"/>
      <c r="AIM862"/>
      <c r="AIN862"/>
      <c r="AIO862"/>
      <c r="AIP862"/>
      <c r="AIQ862"/>
      <c r="AIR862"/>
      <c r="AIS862"/>
      <c r="AIT862"/>
      <c r="AIU862"/>
      <c r="AIV862"/>
      <c r="AIW862"/>
      <c r="AIX862"/>
      <c r="AIY862"/>
      <c r="AIZ862"/>
      <c r="AJA862"/>
      <c r="AJB862"/>
      <c r="AJC862"/>
      <c r="AJD862"/>
      <c r="AJE862"/>
      <c r="AJF862"/>
      <c r="AJG862"/>
      <c r="AJH862"/>
      <c r="AJI862"/>
      <c r="AJJ862"/>
      <c r="AJK862"/>
      <c r="AJL862"/>
      <c r="AJM862"/>
      <c r="AJN862"/>
      <c r="AJO862"/>
      <c r="AJP862"/>
      <c r="AJQ862"/>
      <c r="AJR862"/>
      <c r="AJS862"/>
      <c r="AJT862"/>
      <c r="AJU862"/>
      <c r="AJV862"/>
      <c r="AJW862"/>
      <c r="AJX862"/>
      <c r="AJY862"/>
      <c r="AJZ862"/>
      <c r="AKA862"/>
      <c r="AKB862"/>
      <c r="AKC862"/>
      <c r="AKD862"/>
      <c r="AKE862"/>
      <c r="AKF862"/>
      <c r="AKG862"/>
      <c r="AKH862"/>
      <c r="AKI862"/>
      <c r="AKJ862"/>
      <c r="AKK862"/>
      <c r="AKL862"/>
      <c r="AKM862"/>
      <c r="AKN862"/>
      <c r="AKO862"/>
      <c r="AKP862"/>
      <c r="AKQ862"/>
      <c r="AKR862"/>
      <c r="AKS862"/>
      <c r="AKT862"/>
      <c r="AKU862"/>
      <c r="AKV862"/>
      <c r="AKW862"/>
      <c r="AKX862"/>
      <c r="AKY862"/>
      <c r="AKZ862"/>
      <c r="ALA862"/>
      <c r="ALB862"/>
      <c r="ALC862"/>
      <c r="ALD862"/>
      <c r="ALE862"/>
      <c r="ALF862"/>
      <c r="ALG862"/>
      <c r="ALH862"/>
      <c r="ALI862"/>
      <c r="ALJ862"/>
      <c r="ALK862"/>
      <c r="ALL862"/>
      <c r="ALM862"/>
      <c r="ALN862"/>
      <c r="ALO862"/>
      <c r="ALP862"/>
      <c r="ALQ862"/>
      <c r="ALR862"/>
      <c r="ALS862"/>
      <c r="ALT862"/>
      <c r="ALU862"/>
      <c r="ALV862"/>
      <c r="ALW862"/>
      <c r="ALX862"/>
      <c r="ALY862"/>
      <c r="ALZ862"/>
      <c r="AMA862"/>
      <c r="AMB862"/>
      <c r="AMC862"/>
      <c r="AMD862"/>
      <c r="AME862"/>
      <c r="AMF862"/>
      <c r="AMG862"/>
      <c r="AMH862"/>
      <c r="AMI862"/>
      <c r="AMJ862"/>
    </row>
    <row r="863" spans="1:1024" ht="20" customHeight="1" x14ac:dyDescent="0.2">
      <c r="A863"/>
      <c r="B863"/>
      <c r="C863"/>
      <c r="D863"/>
      <c r="E863" s="2"/>
      <c r="F863" s="2"/>
      <c r="G863" s="271"/>
      <c r="H863" s="240"/>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c r="IW863"/>
      <c r="IX863"/>
      <c r="IY863"/>
      <c r="IZ863"/>
      <c r="JA863"/>
      <c r="JB863"/>
      <c r="JC863"/>
      <c r="JD863"/>
      <c r="JE863"/>
      <c r="JF863"/>
      <c r="JG863"/>
      <c r="JH863"/>
      <c r="JI863"/>
      <c r="JJ863"/>
      <c r="JK863"/>
      <c r="JL863"/>
      <c r="JM863"/>
      <c r="JN863"/>
      <c r="JO863"/>
      <c r="JP863"/>
      <c r="JQ863"/>
      <c r="JR863"/>
      <c r="JS863"/>
      <c r="JT863"/>
      <c r="JU863"/>
      <c r="JV863"/>
      <c r="JW863"/>
      <c r="JX863"/>
      <c r="JY863"/>
      <c r="JZ863"/>
      <c r="KA863"/>
      <c r="KB863"/>
      <c r="KC863"/>
      <c r="KD863"/>
      <c r="KE863"/>
      <c r="KF863"/>
      <c r="KG863"/>
      <c r="KH863"/>
      <c r="KI863"/>
      <c r="KJ863"/>
      <c r="KK863"/>
      <c r="KL863"/>
      <c r="KM863"/>
      <c r="KN863"/>
      <c r="KO863"/>
      <c r="KP863"/>
      <c r="KQ863"/>
      <c r="KR863"/>
      <c r="KS863"/>
      <c r="KT863"/>
      <c r="KU863"/>
      <c r="KV863"/>
      <c r="KW863"/>
      <c r="KX863"/>
      <c r="KY863"/>
      <c r="KZ863"/>
      <c r="LA863"/>
      <c r="LB863"/>
      <c r="LC863"/>
      <c r="LD863"/>
      <c r="LE863"/>
      <c r="LF863"/>
      <c r="LG863"/>
      <c r="LH863"/>
      <c r="LI863"/>
      <c r="LJ863"/>
      <c r="LK863"/>
      <c r="LL863"/>
      <c r="LM863"/>
      <c r="LN863"/>
      <c r="LO863"/>
      <c r="LP863"/>
      <c r="LQ863"/>
      <c r="LR863"/>
      <c r="LS863"/>
      <c r="LT863"/>
      <c r="LU863"/>
      <c r="LV863"/>
      <c r="LW863"/>
      <c r="LX863"/>
      <c r="LY863"/>
      <c r="LZ863"/>
      <c r="MA863"/>
      <c r="MB863"/>
      <c r="MC863"/>
      <c r="MD863"/>
      <c r="ME863"/>
      <c r="MF863"/>
      <c r="MG863"/>
      <c r="MH863"/>
      <c r="MI863"/>
      <c r="MJ863"/>
      <c r="MK863"/>
      <c r="ML863"/>
      <c r="MM863"/>
      <c r="MN863"/>
      <c r="MO863"/>
      <c r="MP863"/>
      <c r="MQ863"/>
      <c r="MR863"/>
      <c r="MS863"/>
      <c r="MT863"/>
      <c r="MU863"/>
      <c r="MV863"/>
      <c r="MW863"/>
      <c r="MX863"/>
      <c r="MY863"/>
      <c r="MZ863"/>
      <c r="NA863"/>
      <c r="NB863"/>
      <c r="NC863"/>
      <c r="ND863"/>
      <c r="NE863"/>
      <c r="NF863"/>
      <c r="NG863"/>
      <c r="NH863"/>
      <c r="NI863"/>
      <c r="NJ863"/>
      <c r="NK863"/>
      <c r="NL863"/>
      <c r="NM863"/>
      <c r="NN863"/>
      <c r="NO863"/>
      <c r="NP863"/>
      <c r="NQ863"/>
      <c r="NR863"/>
      <c r="NS863"/>
      <c r="NT863"/>
      <c r="NU863"/>
      <c r="NV863"/>
      <c r="NW863"/>
      <c r="NX863"/>
      <c r="NY863"/>
      <c r="NZ863"/>
      <c r="OA863"/>
      <c r="OB863"/>
      <c r="OC863"/>
      <c r="OD863"/>
      <c r="OE863"/>
      <c r="OF863"/>
      <c r="OG863"/>
      <c r="OH863"/>
      <c r="OI863"/>
      <c r="OJ863"/>
      <c r="OK863"/>
      <c r="OL863"/>
      <c r="OM863"/>
      <c r="ON863"/>
      <c r="OO863"/>
      <c r="OP863"/>
      <c r="OQ863"/>
      <c r="OR863"/>
      <c r="OS863"/>
      <c r="OT863"/>
      <c r="OU863"/>
      <c r="OV863"/>
      <c r="OW863"/>
      <c r="OX863"/>
      <c r="OY863"/>
      <c r="OZ863"/>
      <c r="PA863"/>
      <c r="PB863"/>
      <c r="PC863"/>
      <c r="PD863"/>
      <c r="PE863"/>
      <c r="PF863"/>
      <c r="PG863"/>
      <c r="PH863"/>
      <c r="PI863"/>
      <c r="PJ863"/>
      <c r="PK863"/>
      <c r="PL863"/>
      <c r="PM863"/>
      <c r="PN863"/>
      <c r="PO863"/>
      <c r="PP863"/>
      <c r="PQ863"/>
      <c r="PR863"/>
      <c r="PS863"/>
      <c r="PT863"/>
      <c r="PU863"/>
      <c r="PV863"/>
      <c r="PW863"/>
      <c r="PX863"/>
      <c r="PY863"/>
      <c r="PZ863"/>
      <c r="QA863"/>
      <c r="QB863"/>
      <c r="QC863"/>
      <c r="QD863"/>
      <c r="QE863"/>
      <c r="QF863"/>
      <c r="QG863"/>
      <c r="QH863"/>
      <c r="QI863"/>
      <c r="QJ863"/>
      <c r="QK863"/>
      <c r="QL863"/>
      <c r="QM863"/>
      <c r="QN863"/>
      <c r="QO863"/>
      <c r="QP863"/>
      <c r="QQ863"/>
      <c r="QR863"/>
      <c r="QS863"/>
      <c r="QT863"/>
      <c r="QU863"/>
      <c r="QV863"/>
      <c r="QW863"/>
      <c r="QX863"/>
      <c r="QY863"/>
      <c r="QZ863"/>
      <c r="RA863"/>
      <c r="RB863"/>
      <c r="RC863"/>
      <c r="RD863"/>
      <c r="RE863"/>
      <c r="RF863"/>
      <c r="RG863"/>
      <c r="RH863"/>
      <c r="RI863"/>
      <c r="RJ863"/>
      <c r="RK863"/>
      <c r="RL863"/>
      <c r="RM863"/>
      <c r="RN863"/>
      <c r="RO863"/>
      <c r="RP863"/>
      <c r="RQ863"/>
      <c r="RR863"/>
      <c r="RS863"/>
      <c r="RT863"/>
      <c r="RU863"/>
      <c r="RV863"/>
      <c r="RW863"/>
      <c r="RX863"/>
      <c r="RY863"/>
      <c r="RZ863"/>
      <c r="SA863"/>
      <c r="SB863"/>
      <c r="SC863"/>
      <c r="SD863"/>
      <c r="SE863"/>
      <c r="SF863"/>
      <c r="SG863"/>
      <c r="SH863"/>
      <c r="SI863"/>
      <c r="SJ863"/>
      <c r="SK863"/>
      <c r="SL863"/>
      <c r="SM863"/>
      <c r="SN863"/>
      <c r="SO863"/>
      <c r="SP863"/>
      <c r="SQ863"/>
      <c r="SR863"/>
      <c r="SS863"/>
      <c r="ST863"/>
      <c r="SU863"/>
      <c r="SV863"/>
      <c r="SW863"/>
      <c r="SX863"/>
      <c r="SY863"/>
      <c r="SZ863"/>
      <c r="TA863"/>
      <c r="TB863"/>
      <c r="TC863"/>
      <c r="TD863"/>
      <c r="TE863"/>
      <c r="TF863"/>
      <c r="TG863"/>
      <c r="TH863"/>
      <c r="TI863"/>
      <c r="TJ863"/>
      <c r="TK863"/>
      <c r="TL863"/>
      <c r="TM863"/>
      <c r="TN863"/>
      <c r="TO863"/>
      <c r="TP863"/>
      <c r="TQ863"/>
      <c r="TR863"/>
      <c r="TS863"/>
      <c r="TT863"/>
      <c r="TU863"/>
      <c r="TV863"/>
      <c r="TW863"/>
      <c r="TX863"/>
      <c r="TY863"/>
      <c r="TZ863"/>
      <c r="UA863"/>
      <c r="UB863"/>
      <c r="UC863"/>
      <c r="UD863"/>
      <c r="UE863"/>
      <c r="UF863"/>
      <c r="UG863"/>
      <c r="UH863"/>
      <c r="UI863"/>
      <c r="UJ863"/>
      <c r="UK863"/>
      <c r="UL863"/>
      <c r="UM863"/>
      <c r="UN863"/>
      <c r="UO863"/>
      <c r="UP863"/>
      <c r="UQ863"/>
      <c r="UR863"/>
      <c r="US863"/>
      <c r="UT863"/>
      <c r="UU863"/>
      <c r="UV863"/>
      <c r="UW863"/>
      <c r="UX863"/>
      <c r="UY863"/>
      <c r="UZ863"/>
      <c r="VA863"/>
      <c r="VB863"/>
      <c r="VC863"/>
      <c r="VD863"/>
      <c r="VE863"/>
      <c r="VF863"/>
      <c r="VG863"/>
      <c r="VH863"/>
      <c r="VI863"/>
      <c r="VJ863"/>
      <c r="VK863"/>
      <c r="VL863"/>
      <c r="VM863"/>
      <c r="VN863"/>
      <c r="VO863"/>
      <c r="VP863"/>
      <c r="VQ863"/>
      <c r="VR863"/>
      <c r="VS863"/>
      <c r="VT863"/>
      <c r="VU863"/>
      <c r="VV863"/>
      <c r="VW863"/>
      <c r="VX863"/>
      <c r="VY863"/>
      <c r="VZ863"/>
      <c r="WA863"/>
      <c r="WB863"/>
      <c r="WC863"/>
      <c r="WD863"/>
      <c r="WE863"/>
      <c r="WF863"/>
      <c r="WG863"/>
      <c r="WH863"/>
      <c r="WI863"/>
      <c r="WJ863"/>
      <c r="WK863"/>
      <c r="WL863"/>
      <c r="WM863"/>
      <c r="WN863"/>
      <c r="WO863"/>
      <c r="WP863"/>
      <c r="WQ863"/>
      <c r="WR863"/>
      <c r="WS863"/>
      <c r="WT863"/>
      <c r="WU863"/>
      <c r="WV863"/>
      <c r="WW863"/>
      <c r="WX863"/>
      <c r="WY863"/>
      <c r="WZ863"/>
      <c r="XA863"/>
      <c r="XB863"/>
      <c r="XC863"/>
      <c r="XD863"/>
      <c r="XE863"/>
      <c r="XF863"/>
      <c r="XG863"/>
      <c r="XH863"/>
      <c r="XI863"/>
      <c r="XJ863"/>
      <c r="XK863"/>
      <c r="XL863"/>
      <c r="XM863"/>
      <c r="XN863"/>
      <c r="XO863"/>
      <c r="XP863"/>
      <c r="XQ863"/>
      <c r="XR863"/>
      <c r="XS863"/>
      <c r="XT863"/>
      <c r="XU863"/>
      <c r="XV863"/>
      <c r="XW863"/>
      <c r="XX863"/>
      <c r="XY863"/>
      <c r="XZ863"/>
      <c r="YA863"/>
      <c r="YB863"/>
      <c r="YC863"/>
      <c r="YD863"/>
      <c r="YE863"/>
      <c r="YF863"/>
      <c r="YG863"/>
      <c r="YH863"/>
      <c r="YI863"/>
      <c r="YJ863"/>
      <c r="YK863"/>
      <c r="YL863"/>
      <c r="YM863"/>
      <c r="YN863"/>
      <c r="YO863"/>
      <c r="YP863"/>
      <c r="YQ863"/>
      <c r="YR863"/>
      <c r="YS863"/>
      <c r="YT863"/>
      <c r="YU863"/>
      <c r="YV863"/>
      <c r="YW863"/>
      <c r="YX863"/>
      <c r="YY863"/>
      <c r="YZ863"/>
      <c r="ZA863"/>
      <c r="ZB863"/>
      <c r="ZC863"/>
      <c r="ZD863"/>
      <c r="ZE863"/>
      <c r="ZF863"/>
      <c r="ZG863"/>
      <c r="ZH863"/>
      <c r="ZI863"/>
      <c r="ZJ863"/>
      <c r="ZK863"/>
      <c r="ZL863"/>
      <c r="ZM863"/>
      <c r="ZN863"/>
      <c r="ZO863"/>
      <c r="ZP863"/>
      <c r="ZQ863"/>
      <c r="ZR863"/>
      <c r="ZS863"/>
      <c r="ZT863"/>
      <c r="ZU863"/>
      <c r="ZV863"/>
      <c r="ZW863"/>
      <c r="ZX863"/>
      <c r="ZY863"/>
      <c r="ZZ863"/>
      <c r="AAA863"/>
      <c r="AAB863"/>
      <c r="AAC863"/>
      <c r="AAD863"/>
      <c r="AAE863"/>
      <c r="AAF863"/>
      <c r="AAG863"/>
      <c r="AAH863"/>
      <c r="AAI863"/>
      <c r="AAJ863"/>
      <c r="AAK863"/>
      <c r="AAL863"/>
      <c r="AAM863"/>
      <c r="AAN863"/>
      <c r="AAO863"/>
      <c r="AAP863"/>
      <c r="AAQ863"/>
      <c r="AAR863"/>
      <c r="AAS863"/>
      <c r="AAT863"/>
      <c r="AAU863"/>
      <c r="AAV863"/>
      <c r="AAW863"/>
      <c r="AAX863"/>
      <c r="AAY863"/>
      <c r="AAZ863"/>
      <c r="ABA863"/>
      <c r="ABB863"/>
      <c r="ABC863"/>
      <c r="ABD863"/>
      <c r="ABE863"/>
      <c r="ABF863"/>
      <c r="ABG863"/>
      <c r="ABH863"/>
      <c r="ABI863"/>
      <c r="ABJ863"/>
      <c r="ABK863"/>
      <c r="ABL863"/>
      <c r="ABM863"/>
      <c r="ABN863"/>
      <c r="ABO863"/>
      <c r="ABP863"/>
      <c r="ABQ863"/>
      <c r="ABR863"/>
      <c r="ABS863"/>
      <c r="ABT863"/>
      <c r="ABU863"/>
      <c r="ABV863"/>
      <c r="ABW863"/>
      <c r="ABX863"/>
      <c r="ABY863"/>
      <c r="ABZ863"/>
      <c r="ACA863"/>
      <c r="ACB863"/>
      <c r="ACC863"/>
      <c r="ACD863"/>
      <c r="ACE863"/>
      <c r="ACF863"/>
      <c r="ACG863"/>
      <c r="ACH863"/>
      <c r="ACI863"/>
      <c r="ACJ863"/>
      <c r="ACK863"/>
      <c r="ACL863"/>
      <c r="ACM863"/>
      <c r="ACN863"/>
      <c r="ACO863"/>
      <c r="ACP863"/>
      <c r="ACQ863"/>
      <c r="ACR863"/>
      <c r="ACS863"/>
      <c r="ACT863"/>
      <c r="ACU863"/>
      <c r="ACV863"/>
      <c r="ACW863"/>
      <c r="ACX863"/>
      <c r="ACY863"/>
      <c r="ACZ863"/>
      <c r="ADA863"/>
      <c r="ADB863"/>
      <c r="ADC863"/>
      <c r="ADD863"/>
      <c r="ADE863"/>
      <c r="ADF863"/>
      <c r="ADG863"/>
      <c r="ADH863"/>
      <c r="ADI863"/>
      <c r="ADJ863"/>
      <c r="ADK863"/>
      <c r="ADL863"/>
      <c r="ADM863"/>
      <c r="ADN863"/>
      <c r="ADO863"/>
      <c r="ADP863"/>
      <c r="ADQ863"/>
      <c r="ADR863"/>
      <c r="ADS863"/>
      <c r="ADT863"/>
      <c r="ADU863"/>
      <c r="ADV863"/>
      <c r="ADW863"/>
      <c r="ADX863"/>
      <c r="ADY863"/>
      <c r="ADZ863"/>
      <c r="AEA863"/>
      <c r="AEB863"/>
      <c r="AEC863"/>
      <c r="AED863"/>
      <c r="AEE863"/>
      <c r="AEF863"/>
      <c r="AEG863"/>
      <c r="AEH863"/>
      <c r="AEI863"/>
      <c r="AEJ863"/>
      <c r="AEK863"/>
      <c r="AEL863"/>
      <c r="AEM863"/>
      <c r="AEN863"/>
      <c r="AEO863"/>
      <c r="AEP863"/>
      <c r="AEQ863"/>
      <c r="AER863"/>
      <c r="AES863"/>
      <c r="AET863"/>
      <c r="AEU863"/>
      <c r="AEV863"/>
      <c r="AEW863"/>
      <c r="AEX863"/>
      <c r="AEY863"/>
      <c r="AEZ863"/>
      <c r="AFA863"/>
      <c r="AFB863"/>
      <c r="AFC863"/>
      <c r="AFD863"/>
      <c r="AFE863"/>
      <c r="AFF863"/>
      <c r="AFG863"/>
      <c r="AFH863"/>
      <c r="AFI863"/>
      <c r="AFJ863"/>
      <c r="AFK863"/>
      <c r="AFL863"/>
      <c r="AFM863"/>
      <c r="AFN863"/>
      <c r="AFO863"/>
      <c r="AFP863"/>
      <c r="AFQ863"/>
      <c r="AFR863"/>
      <c r="AFS863"/>
      <c r="AFT863"/>
      <c r="AFU863"/>
      <c r="AFV863"/>
      <c r="AFW863"/>
      <c r="AFX863"/>
      <c r="AFY863"/>
      <c r="AFZ863"/>
      <c r="AGA863"/>
      <c r="AGB863"/>
      <c r="AGC863"/>
      <c r="AGD863"/>
      <c r="AGE863"/>
      <c r="AGF863"/>
      <c r="AGG863"/>
      <c r="AGH863"/>
      <c r="AGI863"/>
      <c r="AGJ863"/>
      <c r="AGK863"/>
      <c r="AGL863"/>
      <c r="AGM863"/>
      <c r="AGN863"/>
      <c r="AGO863"/>
      <c r="AGP863"/>
      <c r="AGQ863"/>
      <c r="AGR863"/>
      <c r="AGS863"/>
      <c r="AGT863"/>
      <c r="AGU863"/>
      <c r="AGV863"/>
      <c r="AGW863"/>
      <c r="AGX863"/>
      <c r="AGY863"/>
      <c r="AGZ863"/>
      <c r="AHA863"/>
      <c r="AHB863"/>
      <c r="AHC863"/>
      <c r="AHD863"/>
      <c r="AHE863"/>
      <c r="AHF863"/>
      <c r="AHG863"/>
      <c r="AHH863"/>
      <c r="AHI863"/>
      <c r="AHJ863"/>
      <c r="AHK863"/>
      <c r="AHL863"/>
      <c r="AHM863"/>
      <c r="AHN863"/>
      <c r="AHO863"/>
      <c r="AHP863"/>
      <c r="AHQ863"/>
      <c r="AHR863"/>
      <c r="AHS863"/>
      <c r="AHT863"/>
      <c r="AHU863"/>
      <c r="AHV863"/>
      <c r="AHW863"/>
      <c r="AHX863"/>
      <c r="AHY863"/>
      <c r="AHZ863"/>
      <c r="AIA863"/>
      <c r="AIB863"/>
      <c r="AIC863"/>
      <c r="AID863"/>
      <c r="AIE863"/>
      <c r="AIF863"/>
      <c r="AIG863"/>
      <c r="AIH863"/>
      <c r="AII863"/>
      <c r="AIJ863"/>
      <c r="AIK863"/>
      <c r="AIL863"/>
      <c r="AIM863"/>
      <c r="AIN863"/>
      <c r="AIO863"/>
      <c r="AIP863"/>
      <c r="AIQ863"/>
      <c r="AIR863"/>
      <c r="AIS863"/>
      <c r="AIT863"/>
      <c r="AIU863"/>
      <c r="AIV863"/>
      <c r="AIW863"/>
      <c r="AIX863"/>
      <c r="AIY863"/>
      <c r="AIZ863"/>
      <c r="AJA863"/>
      <c r="AJB863"/>
      <c r="AJC863"/>
      <c r="AJD863"/>
      <c r="AJE863"/>
      <c r="AJF863"/>
      <c r="AJG863"/>
      <c r="AJH863"/>
      <c r="AJI863"/>
      <c r="AJJ863"/>
      <c r="AJK863"/>
      <c r="AJL863"/>
      <c r="AJM863"/>
      <c r="AJN863"/>
      <c r="AJO863"/>
      <c r="AJP863"/>
      <c r="AJQ863"/>
      <c r="AJR863"/>
      <c r="AJS863"/>
      <c r="AJT863"/>
      <c r="AJU863"/>
      <c r="AJV863"/>
      <c r="AJW863"/>
      <c r="AJX863"/>
      <c r="AJY863"/>
      <c r="AJZ863"/>
      <c r="AKA863"/>
      <c r="AKB863"/>
      <c r="AKC863"/>
      <c r="AKD863"/>
      <c r="AKE863"/>
      <c r="AKF863"/>
      <c r="AKG863"/>
      <c r="AKH863"/>
      <c r="AKI863"/>
      <c r="AKJ863"/>
      <c r="AKK863"/>
      <c r="AKL863"/>
      <c r="AKM863"/>
      <c r="AKN863"/>
      <c r="AKO863"/>
      <c r="AKP863"/>
      <c r="AKQ863"/>
      <c r="AKR863"/>
      <c r="AKS863"/>
      <c r="AKT863"/>
      <c r="AKU863"/>
      <c r="AKV863"/>
      <c r="AKW863"/>
      <c r="AKX863"/>
      <c r="AKY863"/>
      <c r="AKZ863"/>
      <c r="ALA863"/>
      <c r="ALB863"/>
      <c r="ALC863"/>
      <c r="ALD863"/>
      <c r="ALE863"/>
      <c r="ALF863"/>
      <c r="ALG863"/>
      <c r="ALH863"/>
      <c r="ALI863"/>
      <c r="ALJ863"/>
      <c r="ALK863"/>
      <c r="ALL863"/>
      <c r="ALM863"/>
      <c r="ALN863"/>
      <c r="ALO863"/>
      <c r="ALP863"/>
      <c r="ALQ863"/>
      <c r="ALR863"/>
      <c r="ALS863"/>
      <c r="ALT863"/>
      <c r="ALU863"/>
      <c r="ALV863"/>
      <c r="ALW863"/>
      <c r="ALX863"/>
      <c r="ALY863"/>
      <c r="ALZ863"/>
      <c r="AMA863"/>
      <c r="AMB863"/>
      <c r="AMC863"/>
      <c r="AMD863"/>
      <c r="AME863"/>
      <c r="AMF863"/>
      <c r="AMG863"/>
      <c r="AMH863"/>
      <c r="AMI863"/>
      <c r="AMJ863"/>
    </row>
    <row r="864" spans="1:1024" ht="20" customHeight="1" x14ac:dyDescent="0.2">
      <c r="A864"/>
      <c r="B864"/>
      <c r="C864"/>
      <c r="D864"/>
      <c r="E864" s="2"/>
      <c r="F864" s="2"/>
      <c r="G864" s="271"/>
      <c r="H864" s="240"/>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c r="IW864"/>
      <c r="IX864"/>
      <c r="IY864"/>
      <c r="IZ864"/>
      <c r="JA864"/>
      <c r="JB864"/>
      <c r="JC864"/>
      <c r="JD864"/>
      <c r="JE864"/>
      <c r="JF864"/>
      <c r="JG864"/>
      <c r="JH864"/>
      <c r="JI864"/>
      <c r="JJ864"/>
      <c r="JK864"/>
      <c r="JL864"/>
      <c r="JM864"/>
      <c r="JN864"/>
      <c r="JO864"/>
      <c r="JP864"/>
      <c r="JQ864"/>
      <c r="JR864"/>
      <c r="JS864"/>
      <c r="JT864"/>
      <c r="JU864"/>
      <c r="JV864"/>
      <c r="JW864"/>
      <c r="JX864"/>
      <c r="JY864"/>
      <c r="JZ864"/>
      <c r="KA864"/>
      <c r="KB864"/>
      <c r="KC864"/>
      <c r="KD864"/>
      <c r="KE864"/>
      <c r="KF864"/>
      <c r="KG864"/>
      <c r="KH864"/>
      <c r="KI864"/>
      <c r="KJ864"/>
      <c r="KK864"/>
      <c r="KL864"/>
      <c r="KM864"/>
      <c r="KN864"/>
      <c r="KO864"/>
      <c r="KP864"/>
      <c r="KQ864"/>
      <c r="KR864"/>
      <c r="KS864"/>
      <c r="KT864"/>
      <c r="KU864"/>
      <c r="KV864"/>
      <c r="KW864"/>
      <c r="KX864"/>
      <c r="KY864"/>
      <c r="KZ864"/>
      <c r="LA864"/>
      <c r="LB864"/>
      <c r="LC864"/>
      <c r="LD864"/>
      <c r="LE864"/>
      <c r="LF864"/>
      <c r="LG864"/>
      <c r="LH864"/>
      <c r="LI864"/>
      <c r="LJ864"/>
      <c r="LK864"/>
      <c r="LL864"/>
      <c r="LM864"/>
      <c r="LN864"/>
      <c r="LO864"/>
      <c r="LP864"/>
      <c r="LQ864"/>
      <c r="LR864"/>
      <c r="LS864"/>
      <c r="LT864"/>
      <c r="LU864"/>
      <c r="LV864"/>
      <c r="LW864"/>
      <c r="LX864"/>
      <c r="LY864"/>
      <c r="LZ864"/>
      <c r="MA864"/>
      <c r="MB864"/>
      <c r="MC864"/>
      <c r="MD864"/>
      <c r="ME864"/>
      <c r="MF864"/>
      <c r="MG864"/>
      <c r="MH864"/>
      <c r="MI864"/>
      <c r="MJ864"/>
      <c r="MK864"/>
      <c r="ML864"/>
      <c r="MM864"/>
      <c r="MN864"/>
      <c r="MO864"/>
      <c r="MP864"/>
      <c r="MQ864"/>
      <c r="MR864"/>
      <c r="MS864"/>
      <c r="MT864"/>
      <c r="MU864"/>
      <c r="MV864"/>
      <c r="MW864"/>
      <c r="MX864"/>
      <c r="MY864"/>
      <c r="MZ864"/>
      <c r="NA864"/>
      <c r="NB864"/>
      <c r="NC864"/>
      <c r="ND864"/>
      <c r="NE864"/>
      <c r="NF864"/>
      <c r="NG864"/>
      <c r="NH864"/>
      <c r="NI864"/>
      <c r="NJ864"/>
      <c r="NK864"/>
      <c r="NL864"/>
      <c r="NM864"/>
      <c r="NN864"/>
      <c r="NO864"/>
      <c r="NP864"/>
      <c r="NQ864"/>
      <c r="NR864"/>
      <c r="NS864"/>
      <c r="NT864"/>
      <c r="NU864"/>
      <c r="NV864"/>
      <c r="NW864"/>
      <c r="NX864"/>
      <c r="NY864"/>
      <c r="NZ864"/>
      <c r="OA864"/>
      <c r="OB864"/>
      <c r="OC864"/>
      <c r="OD864"/>
      <c r="OE864"/>
      <c r="OF864"/>
      <c r="OG864"/>
      <c r="OH864"/>
      <c r="OI864"/>
      <c r="OJ864"/>
      <c r="OK864"/>
      <c r="OL864"/>
      <c r="OM864"/>
      <c r="ON864"/>
      <c r="OO864"/>
      <c r="OP864"/>
      <c r="OQ864"/>
      <c r="OR864"/>
      <c r="OS864"/>
      <c r="OT864"/>
      <c r="OU864"/>
      <c r="OV864"/>
      <c r="OW864"/>
      <c r="OX864"/>
      <c r="OY864"/>
      <c r="OZ864"/>
      <c r="PA864"/>
      <c r="PB864"/>
      <c r="PC864"/>
      <c r="PD864"/>
      <c r="PE864"/>
      <c r="PF864"/>
      <c r="PG864"/>
      <c r="PH864"/>
      <c r="PI864"/>
      <c r="PJ864"/>
      <c r="PK864"/>
      <c r="PL864"/>
      <c r="PM864"/>
      <c r="PN864"/>
      <c r="PO864"/>
      <c r="PP864"/>
      <c r="PQ864"/>
      <c r="PR864"/>
      <c r="PS864"/>
      <c r="PT864"/>
      <c r="PU864"/>
      <c r="PV864"/>
      <c r="PW864"/>
      <c r="PX864"/>
      <c r="PY864"/>
      <c r="PZ864"/>
      <c r="QA864"/>
      <c r="QB864"/>
      <c r="QC864"/>
      <c r="QD864"/>
      <c r="QE864"/>
      <c r="QF864"/>
      <c r="QG864"/>
      <c r="QH864"/>
      <c r="QI864"/>
      <c r="QJ864"/>
      <c r="QK864"/>
      <c r="QL864"/>
      <c r="QM864"/>
      <c r="QN864"/>
      <c r="QO864"/>
      <c r="QP864"/>
      <c r="QQ864"/>
      <c r="QR864"/>
      <c r="QS864"/>
      <c r="QT864"/>
      <c r="QU864"/>
      <c r="QV864"/>
      <c r="QW864"/>
      <c r="QX864"/>
      <c r="QY864"/>
      <c r="QZ864"/>
      <c r="RA864"/>
      <c r="RB864"/>
      <c r="RC864"/>
      <c r="RD864"/>
      <c r="RE864"/>
      <c r="RF864"/>
      <c r="RG864"/>
      <c r="RH864"/>
      <c r="RI864"/>
      <c r="RJ864"/>
      <c r="RK864"/>
      <c r="RL864"/>
      <c r="RM864"/>
      <c r="RN864"/>
      <c r="RO864"/>
      <c r="RP864"/>
      <c r="RQ864"/>
      <c r="RR864"/>
      <c r="RS864"/>
      <c r="RT864"/>
      <c r="RU864"/>
      <c r="RV864"/>
      <c r="RW864"/>
      <c r="RX864"/>
      <c r="RY864"/>
      <c r="RZ864"/>
      <c r="SA864"/>
      <c r="SB864"/>
      <c r="SC864"/>
      <c r="SD864"/>
      <c r="SE864"/>
      <c r="SF864"/>
      <c r="SG864"/>
      <c r="SH864"/>
      <c r="SI864"/>
      <c r="SJ864"/>
      <c r="SK864"/>
      <c r="SL864"/>
      <c r="SM864"/>
      <c r="SN864"/>
      <c r="SO864"/>
      <c r="SP864"/>
      <c r="SQ864"/>
      <c r="SR864"/>
      <c r="SS864"/>
      <c r="ST864"/>
      <c r="SU864"/>
      <c r="SV864"/>
      <c r="SW864"/>
      <c r="SX864"/>
      <c r="SY864"/>
      <c r="SZ864"/>
      <c r="TA864"/>
      <c r="TB864"/>
      <c r="TC864"/>
      <c r="TD864"/>
      <c r="TE864"/>
      <c r="TF864"/>
      <c r="TG864"/>
      <c r="TH864"/>
      <c r="TI864"/>
      <c r="TJ864"/>
      <c r="TK864"/>
      <c r="TL864"/>
      <c r="TM864"/>
      <c r="TN864"/>
      <c r="TO864"/>
      <c r="TP864"/>
      <c r="TQ864"/>
      <c r="TR864"/>
      <c r="TS864"/>
      <c r="TT864"/>
      <c r="TU864"/>
      <c r="TV864"/>
      <c r="TW864"/>
      <c r="TX864"/>
      <c r="TY864"/>
      <c r="TZ864"/>
      <c r="UA864"/>
      <c r="UB864"/>
      <c r="UC864"/>
      <c r="UD864"/>
      <c r="UE864"/>
      <c r="UF864"/>
      <c r="UG864"/>
      <c r="UH864"/>
      <c r="UI864"/>
      <c r="UJ864"/>
      <c r="UK864"/>
      <c r="UL864"/>
      <c r="UM864"/>
      <c r="UN864"/>
      <c r="UO864"/>
      <c r="UP864"/>
      <c r="UQ864"/>
      <c r="UR864"/>
      <c r="US864"/>
      <c r="UT864"/>
      <c r="UU864"/>
      <c r="UV864"/>
      <c r="UW864"/>
      <c r="UX864"/>
      <c r="UY864"/>
      <c r="UZ864"/>
      <c r="VA864"/>
      <c r="VB864"/>
      <c r="VC864"/>
      <c r="VD864"/>
      <c r="VE864"/>
      <c r="VF864"/>
      <c r="VG864"/>
      <c r="VH864"/>
      <c r="VI864"/>
      <c r="VJ864"/>
      <c r="VK864"/>
      <c r="VL864"/>
      <c r="VM864"/>
      <c r="VN864"/>
      <c r="VO864"/>
      <c r="VP864"/>
      <c r="VQ864"/>
      <c r="VR864"/>
      <c r="VS864"/>
      <c r="VT864"/>
      <c r="VU864"/>
      <c r="VV864"/>
      <c r="VW864"/>
      <c r="VX864"/>
      <c r="VY864"/>
      <c r="VZ864"/>
      <c r="WA864"/>
      <c r="WB864"/>
      <c r="WC864"/>
      <c r="WD864"/>
      <c r="WE864"/>
      <c r="WF864"/>
      <c r="WG864"/>
      <c r="WH864"/>
      <c r="WI864"/>
      <c r="WJ864"/>
      <c r="WK864"/>
      <c r="WL864"/>
      <c r="WM864"/>
      <c r="WN864"/>
      <c r="WO864"/>
      <c r="WP864"/>
      <c r="WQ864"/>
      <c r="WR864"/>
      <c r="WS864"/>
      <c r="WT864"/>
      <c r="WU864"/>
      <c r="WV864"/>
      <c r="WW864"/>
      <c r="WX864"/>
      <c r="WY864"/>
      <c r="WZ864"/>
      <c r="XA864"/>
      <c r="XB864"/>
      <c r="XC864"/>
      <c r="XD864"/>
      <c r="XE864"/>
      <c r="XF864"/>
      <c r="XG864"/>
      <c r="XH864"/>
      <c r="XI864"/>
      <c r="XJ864"/>
      <c r="XK864"/>
      <c r="XL864"/>
      <c r="XM864"/>
      <c r="XN864"/>
      <c r="XO864"/>
      <c r="XP864"/>
      <c r="XQ864"/>
      <c r="XR864"/>
      <c r="XS864"/>
      <c r="XT864"/>
      <c r="XU864"/>
      <c r="XV864"/>
      <c r="XW864"/>
      <c r="XX864"/>
      <c r="XY864"/>
      <c r="XZ864"/>
      <c r="YA864"/>
      <c r="YB864"/>
      <c r="YC864"/>
      <c r="YD864"/>
      <c r="YE864"/>
      <c r="YF864"/>
      <c r="YG864"/>
      <c r="YH864"/>
      <c r="YI864"/>
      <c r="YJ864"/>
      <c r="YK864"/>
      <c r="YL864"/>
      <c r="YM864"/>
      <c r="YN864"/>
      <c r="YO864"/>
      <c r="YP864"/>
      <c r="YQ864"/>
      <c r="YR864"/>
      <c r="YS864"/>
      <c r="YT864"/>
      <c r="YU864"/>
      <c r="YV864"/>
      <c r="YW864"/>
      <c r="YX864"/>
      <c r="YY864"/>
      <c r="YZ864"/>
      <c r="ZA864"/>
      <c r="ZB864"/>
      <c r="ZC864"/>
      <c r="ZD864"/>
      <c r="ZE864"/>
      <c r="ZF864"/>
      <c r="ZG864"/>
      <c r="ZH864"/>
      <c r="ZI864"/>
      <c r="ZJ864"/>
      <c r="ZK864"/>
      <c r="ZL864"/>
      <c r="ZM864"/>
      <c r="ZN864"/>
      <c r="ZO864"/>
      <c r="ZP864"/>
      <c r="ZQ864"/>
      <c r="ZR864"/>
      <c r="ZS864"/>
      <c r="ZT864"/>
      <c r="ZU864"/>
      <c r="ZV864"/>
      <c r="ZW864"/>
      <c r="ZX864"/>
      <c r="ZY864"/>
      <c r="ZZ864"/>
      <c r="AAA864"/>
      <c r="AAB864"/>
      <c r="AAC864"/>
      <c r="AAD864"/>
      <c r="AAE864"/>
      <c r="AAF864"/>
      <c r="AAG864"/>
      <c r="AAH864"/>
      <c r="AAI864"/>
      <c r="AAJ864"/>
      <c r="AAK864"/>
      <c r="AAL864"/>
      <c r="AAM864"/>
      <c r="AAN864"/>
      <c r="AAO864"/>
      <c r="AAP864"/>
      <c r="AAQ864"/>
      <c r="AAR864"/>
      <c r="AAS864"/>
      <c r="AAT864"/>
      <c r="AAU864"/>
      <c r="AAV864"/>
      <c r="AAW864"/>
      <c r="AAX864"/>
      <c r="AAY864"/>
      <c r="AAZ864"/>
      <c r="ABA864"/>
      <c r="ABB864"/>
      <c r="ABC864"/>
      <c r="ABD864"/>
      <c r="ABE864"/>
      <c r="ABF864"/>
      <c r="ABG864"/>
      <c r="ABH864"/>
      <c r="ABI864"/>
      <c r="ABJ864"/>
      <c r="ABK864"/>
      <c r="ABL864"/>
      <c r="ABM864"/>
      <c r="ABN864"/>
      <c r="ABO864"/>
      <c r="ABP864"/>
      <c r="ABQ864"/>
      <c r="ABR864"/>
      <c r="ABS864"/>
      <c r="ABT864"/>
      <c r="ABU864"/>
      <c r="ABV864"/>
      <c r="ABW864"/>
      <c r="ABX864"/>
      <c r="ABY864"/>
      <c r="ABZ864"/>
      <c r="ACA864"/>
      <c r="ACB864"/>
      <c r="ACC864"/>
      <c r="ACD864"/>
      <c r="ACE864"/>
      <c r="ACF864"/>
      <c r="ACG864"/>
      <c r="ACH864"/>
      <c r="ACI864"/>
      <c r="ACJ864"/>
      <c r="ACK864"/>
      <c r="ACL864"/>
      <c r="ACM864"/>
      <c r="ACN864"/>
      <c r="ACO864"/>
      <c r="ACP864"/>
      <c r="ACQ864"/>
      <c r="ACR864"/>
      <c r="ACS864"/>
      <c r="ACT864"/>
      <c r="ACU864"/>
      <c r="ACV864"/>
      <c r="ACW864"/>
      <c r="ACX864"/>
      <c r="ACY864"/>
      <c r="ACZ864"/>
      <c r="ADA864"/>
      <c r="ADB864"/>
      <c r="ADC864"/>
      <c r="ADD864"/>
      <c r="ADE864"/>
      <c r="ADF864"/>
      <c r="ADG864"/>
      <c r="ADH864"/>
      <c r="ADI864"/>
      <c r="ADJ864"/>
      <c r="ADK864"/>
      <c r="ADL864"/>
      <c r="ADM864"/>
      <c r="ADN864"/>
      <c r="ADO864"/>
      <c r="ADP864"/>
      <c r="ADQ864"/>
      <c r="ADR864"/>
      <c r="ADS864"/>
      <c r="ADT864"/>
      <c r="ADU864"/>
      <c r="ADV864"/>
      <c r="ADW864"/>
      <c r="ADX864"/>
      <c r="ADY864"/>
      <c r="ADZ864"/>
      <c r="AEA864"/>
      <c r="AEB864"/>
      <c r="AEC864"/>
      <c r="AED864"/>
      <c r="AEE864"/>
      <c r="AEF864"/>
      <c r="AEG864"/>
      <c r="AEH864"/>
      <c r="AEI864"/>
      <c r="AEJ864"/>
      <c r="AEK864"/>
      <c r="AEL864"/>
      <c r="AEM864"/>
      <c r="AEN864"/>
      <c r="AEO864"/>
      <c r="AEP864"/>
      <c r="AEQ864"/>
      <c r="AER864"/>
      <c r="AES864"/>
      <c r="AET864"/>
      <c r="AEU864"/>
      <c r="AEV864"/>
      <c r="AEW864"/>
      <c r="AEX864"/>
      <c r="AEY864"/>
      <c r="AEZ864"/>
      <c r="AFA864"/>
      <c r="AFB864"/>
      <c r="AFC864"/>
      <c r="AFD864"/>
      <c r="AFE864"/>
      <c r="AFF864"/>
      <c r="AFG864"/>
      <c r="AFH864"/>
      <c r="AFI864"/>
      <c r="AFJ864"/>
      <c r="AFK864"/>
      <c r="AFL864"/>
      <c r="AFM864"/>
      <c r="AFN864"/>
      <c r="AFO864"/>
      <c r="AFP864"/>
      <c r="AFQ864"/>
      <c r="AFR864"/>
      <c r="AFS864"/>
      <c r="AFT864"/>
      <c r="AFU864"/>
      <c r="AFV864"/>
      <c r="AFW864"/>
      <c r="AFX864"/>
      <c r="AFY864"/>
      <c r="AFZ864"/>
      <c r="AGA864"/>
      <c r="AGB864"/>
      <c r="AGC864"/>
      <c r="AGD864"/>
      <c r="AGE864"/>
      <c r="AGF864"/>
      <c r="AGG864"/>
      <c r="AGH864"/>
      <c r="AGI864"/>
      <c r="AGJ864"/>
      <c r="AGK864"/>
      <c r="AGL864"/>
      <c r="AGM864"/>
      <c r="AGN864"/>
      <c r="AGO864"/>
      <c r="AGP864"/>
      <c r="AGQ864"/>
      <c r="AGR864"/>
      <c r="AGS864"/>
      <c r="AGT864"/>
      <c r="AGU864"/>
      <c r="AGV864"/>
      <c r="AGW864"/>
      <c r="AGX864"/>
      <c r="AGY864"/>
      <c r="AGZ864"/>
      <c r="AHA864"/>
      <c r="AHB864"/>
      <c r="AHC864"/>
      <c r="AHD864"/>
      <c r="AHE864"/>
      <c r="AHF864"/>
      <c r="AHG864"/>
      <c r="AHH864"/>
      <c r="AHI864"/>
      <c r="AHJ864"/>
      <c r="AHK864"/>
      <c r="AHL864"/>
      <c r="AHM864"/>
      <c r="AHN864"/>
      <c r="AHO864"/>
      <c r="AHP864"/>
      <c r="AHQ864"/>
      <c r="AHR864"/>
      <c r="AHS864"/>
      <c r="AHT864"/>
      <c r="AHU864"/>
      <c r="AHV864"/>
      <c r="AHW864"/>
      <c r="AHX864"/>
      <c r="AHY864"/>
      <c r="AHZ864"/>
      <c r="AIA864"/>
      <c r="AIB864"/>
      <c r="AIC864"/>
      <c r="AID864"/>
      <c r="AIE864"/>
      <c r="AIF864"/>
      <c r="AIG864"/>
      <c r="AIH864"/>
      <c r="AII864"/>
      <c r="AIJ864"/>
      <c r="AIK864"/>
      <c r="AIL864"/>
      <c r="AIM864"/>
      <c r="AIN864"/>
      <c r="AIO864"/>
      <c r="AIP864"/>
      <c r="AIQ864"/>
      <c r="AIR864"/>
      <c r="AIS864"/>
      <c r="AIT864"/>
      <c r="AIU864"/>
      <c r="AIV864"/>
      <c r="AIW864"/>
      <c r="AIX864"/>
      <c r="AIY864"/>
      <c r="AIZ864"/>
      <c r="AJA864"/>
      <c r="AJB864"/>
      <c r="AJC864"/>
      <c r="AJD864"/>
      <c r="AJE864"/>
      <c r="AJF864"/>
      <c r="AJG864"/>
      <c r="AJH864"/>
      <c r="AJI864"/>
      <c r="AJJ864"/>
      <c r="AJK864"/>
      <c r="AJL864"/>
      <c r="AJM864"/>
      <c r="AJN864"/>
      <c r="AJO864"/>
      <c r="AJP864"/>
      <c r="AJQ864"/>
      <c r="AJR864"/>
      <c r="AJS864"/>
      <c r="AJT864"/>
      <c r="AJU864"/>
      <c r="AJV864"/>
      <c r="AJW864"/>
      <c r="AJX864"/>
      <c r="AJY864"/>
      <c r="AJZ864"/>
      <c r="AKA864"/>
      <c r="AKB864"/>
      <c r="AKC864"/>
      <c r="AKD864"/>
      <c r="AKE864"/>
      <c r="AKF864"/>
      <c r="AKG864"/>
      <c r="AKH864"/>
      <c r="AKI864"/>
      <c r="AKJ864"/>
      <c r="AKK864"/>
      <c r="AKL864"/>
      <c r="AKM864"/>
      <c r="AKN864"/>
      <c r="AKO864"/>
      <c r="AKP864"/>
      <c r="AKQ864"/>
      <c r="AKR864"/>
      <c r="AKS864"/>
      <c r="AKT864"/>
      <c r="AKU864"/>
      <c r="AKV864"/>
      <c r="AKW864"/>
      <c r="AKX864"/>
      <c r="AKY864"/>
      <c r="AKZ864"/>
      <c r="ALA864"/>
      <c r="ALB864"/>
      <c r="ALC864"/>
      <c r="ALD864"/>
      <c r="ALE864"/>
      <c r="ALF864"/>
      <c r="ALG864"/>
      <c r="ALH864"/>
      <c r="ALI864"/>
      <c r="ALJ864"/>
      <c r="ALK864"/>
      <c r="ALL864"/>
      <c r="ALM864"/>
      <c r="ALN864"/>
      <c r="ALO864"/>
      <c r="ALP864"/>
      <c r="ALQ864"/>
      <c r="ALR864"/>
      <c r="ALS864"/>
      <c r="ALT864"/>
      <c r="ALU864"/>
      <c r="ALV864"/>
      <c r="ALW864"/>
      <c r="ALX864"/>
      <c r="ALY864"/>
      <c r="ALZ864"/>
      <c r="AMA864"/>
      <c r="AMB864"/>
      <c r="AMC864"/>
      <c r="AMD864"/>
      <c r="AME864"/>
      <c r="AMF864"/>
      <c r="AMG864"/>
      <c r="AMH864"/>
      <c r="AMI864"/>
      <c r="AMJ864"/>
    </row>
    <row r="865" spans="1:1024" ht="20" customHeight="1" x14ac:dyDescent="0.2">
      <c r="A865"/>
      <c r="B865"/>
      <c r="C865"/>
      <c r="D865"/>
      <c r="E865" s="2"/>
      <c r="F865" s="2"/>
      <c r="G865" s="271"/>
      <c r="H865" s="240"/>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c r="IW865"/>
      <c r="IX865"/>
      <c r="IY865"/>
      <c r="IZ865"/>
      <c r="JA865"/>
      <c r="JB865"/>
      <c r="JC865"/>
      <c r="JD865"/>
      <c r="JE865"/>
      <c r="JF865"/>
      <c r="JG865"/>
      <c r="JH865"/>
      <c r="JI865"/>
      <c r="JJ865"/>
      <c r="JK865"/>
      <c r="JL865"/>
      <c r="JM865"/>
      <c r="JN865"/>
      <c r="JO865"/>
      <c r="JP865"/>
      <c r="JQ865"/>
      <c r="JR865"/>
      <c r="JS865"/>
      <c r="JT865"/>
      <c r="JU865"/>
      <c r="JV865"/>
      <c r="JW865"/>
      <c r="JX865"/>
      <c r="JY865"/>
      <c r="JZ865"/>
      <c r="KA865"/>
      <c r="KB865"/>
      <c r="KC865"/>
      <c r="KD865"/>
      <c r="KE865"/>
      <c r="KF865"/>
      <c r="KG865"/>
      <c r="KH865"/>
      <c r="KI865"/>
      <c r="KJ865"/>
      <c r="KK865"/>
      <c r="KL865"/>
      <c r="KM865"/>
      <c r="KN865"/>
      <c r="KO865"/>
      <c r="KP865"/>
      <c r="KQ865"/>
      <c r="KR865"/>
      <c r="KS865"/>
      <c r="KT865"/>
      <c r="KU865"/>
      <c r="KV865"/>
      <c r="KW865"/>
      <c r="KX865"/>
      <c r="KY865"/>
      <c r="KZ865"/>
      <c r="LA865"/>
      <c r="LB865"/>
      <c r="LC865"/>
      <c r="LD865"/>
      <c r="LE865"/>
      <c r="LF865"/>
      <c r="LG865"/>
      <c r="LH865"/>
      <c r="LI865"/>
      <c r="LJ865"/>
      <c r="LK865"/>
      <c r="LL865"/>
      <c r="LM865"/>
      <c r="LN865"/>
      <c r="LO865"/>
      <c r="LP865"/>
      <c r="LQ865"/>
      <c r="LR865"/>
      <c r="LS865"/>
      <c r="LT865"/>
      <c r="LU865"/>
      <c r="LV865"/>
      <c r="LW865"/>
      <c r="LX865"/>
      <c r="LY865"/>
      <c r="LZ865"/>
      <c r="MA865"/>
      <c r="MB865"/>
      <c r="MC865"/>
      <c r="MD865"/>
      <c r="ME865"/>
      <c r="MF865"/>
      <c r="MG865"/>
      <c r="MH865"/>
      <c r="MI865"/>
      <c r="MJ865"/>
      <c r="MK865"/>
      <c r="ML865"/>
      <c r="MM865"/>
      <c r="MN865"/>
      <c r="MO865"/>
      <c r="MP865"/>
      <c r="MQ865"/>
      <c r="MR865"/>
      <c r="MS865"/>
      <c r="MT865"/>
      <c r="MU865"/>
      <c r="MV865"/>
      <c r="MW865"/>
      <c r="MX865"/>
      <c r="MY865"/>
      <c r="MZ865"/>
      <c r="NA865"/>
      <c r="NB865"/>
      <c r="NC865"/>
      <c r="ND865"/>
      <c r="NE865"/>
      <c r="NF865"/>
      <c r="NG865"/>
      <c r="NH865"/>
      <c r="NI865"/>
      <c r="NJ865"/>
      <c r="NK865"/>
      <c r="NL865"/>
      <c r="NM865"/>
      <c r="NN865"/>
      <c r="NO865"/>
      <c r="NP865"/>
      <c r="NQ865"/>
      <c r="NR865"/>
      <c r="NS865"/>
      <c r="NT865"/>
      <c r="NU865"/>
      <c r="NV865"/>
      <c r="NW865"/>
      <c r="NX865"/>
      <c r="NY865"/>
      <c r="NZ865"/>
      <c r="OA865"/>
      <c r="OB865"/>
      <c r="OC865"/>
      <c r="OD865"/>
      <c r="OE865"/>
      <c r="OF865"/>
      <c r="OG865"/>
      <c r="OH865"/>
      <c r="OI865"/>
      <c r="OJ865"/>
      <c r="OK865"/>
      <c r="OL865"/>
      <c r="OM865"/>
      <c r="ON865"/>
      <c r="OO865"/>
      <c r="OP865"/>
      <c r="OQ865"/>
      <c r="OR865"/>
      <c r="OS865"/>
      <c r="OT865"/>
      <c r="OU865"/>
      <c r="OV865"/>
      <c r="OW865"/>
      <c r="OX865"/>
      <c r="OY865"/>
      <c r="OZ865"/>
      <c r="PA865"/>
      <c r="PB865"/>
      <c r="PC865"/>
      <c r="PD865"/>
      <c r="PE865"/>
      <c r="PF865"/>
      <c r="PG865"/>
      <c r="PH865"/>
      <c r="PI865"/>
      <c r="PJ865"/>
      <c r="PK865"/>
      <c r="PL865"/>
      <c r="PM865"/>
      <c r="PN865"/>
      <c r="PO865"/>
      <c r="PP865"/>
      <c r="PQ865"/>
      <c r="PR865"/>
      <c r="PS865"/>
      <c r="PT865"/>
      <c r="PU865"/>
      <c r="PV865"/>
      <c r="PW865"/>
      <c r="PX865"/>
      <c r="PY865"/>
      <c r="PZ865"/>
      <c r="QA865"/>
      <c r="QB865"/>
      <c r="QC865"/>
      <c r="QD865"/>
      <c r="QE865"/>
      <c r="QF865"/>
      <c r="QG865"/>
      <c r="QH865"/>
      <c r="QI865"/>
      <c r="QJ865"/>
      <c r="QK865"/>
      <c r="QL865"/>
      <c r="QM865"/>
      <c r="QN865"/>
      <c r="QO865"/>
      <c r="QP865"/>
      <c r="QQ865"/>
      <c r="QR865"/>
      <c r="QS865"/>
      <c r="QT865"/>
      <c r="QU865"/>
      <c r="QV865"/>
      <c r="QW865"/>
      <c r="QX865"/>
      <c r="QY865"/>
      <c r="QZ865"/>
      <c r="RA865"/>
      <c r="RB865"/>
      <c r="RC865"/>
      <c r="RD865"/>
      <c r="RE865"/>
      <c r="RF865"/>
      <c r="RG865"/>
      <c r="RH865"/>
      <c r="RI865"/>
      <c r="RJ865"/>
      <c r="RK865"/>
      <c r="RL865"/>
      <c r="RM865"/>
      <c r="RN865"/>
      <c r="RO865"/>
      <c r="RP865"/>
      <c r="RQ865"/>
      <c r="RR865"/>
      <c r="RS865"/>
      <c r="RT865"/>
      <c r="RU865"/>
      <c r="RV865"/>
      <c r="RW865"/>
      <c r="RX865"/>
      <c r="RY865"/>
      <c r="RZ865"/>
      <c r="SA865"/>
      <c r="SB865"/>
      <c r="SC865"/>
      <c r="SD865"/>
      <c r="SE865"/>
      <c r="SF865"/>
      <c r="SG865"/>
      <c r="SH865"/>
      <c r="SI865"/>
      <c r="SJ865"/>
      <c r="SK865"/>
      <c r="SL865"/>
      <c r="SM865"/>
      <c r="SN865"/>
      <c r="SO865"/>
      <c r="SP865"/>
      <c r="SQ865"/>
      <c r="SR865"/>
      <c r="SS865"/>
      <c r="ST865"/>
      <c r="SU865"/>
      <c r="SV865"/>
      <c r="SW865"/>
      <c r="SX865"/>
      <c r="SY865"/>
      <c r="SZ865"/>
      <c r="TA865"/>
      <c r="TB865"/>
      <c r="TC865"/>
      <c r="TD865"/>
      <c r="TE865"/>
      <c r="TF865"/>
      <c r="TG865"/>
      <c r="TH865"/>
      <c r="TI865"/>
      <c r="TJ865"/>
      <c r="TK865"/>
      <c r="TL865"/>
      <c r="TM865"/>
      <c r="TN865"/>
      <c r="TO865"/>
      <c r="TP865"/>
      <c r="TQ865"/>
      <c r="TR865"/>
      <c r="TS865"/>
      <c r="TT865"/>
      <c r="TU865"/>
      <c r="TV865"/>
      <c r="TW865"/>
      <c r="TX865"/>
      <c r="TY865"/>
      <c r="TZ865"/>
      <c r="UA865"/>
      <c r="UB865"/>
      <c r="UC865"/>
      <c r="UD865"/>
      <c r="UE865"/>
      <c r="UF865"/>
      <c r="UG865"/>
      <c r="UH865"/>
      <c r="UI865"/>
      <c r="UJ865"/>
      <c r="UK865"/>
      <c r="UL865"/>
      <c r="UM865"/>
      <c r="UN865"/>
      <c r="UO865"/>
      <c r="UP865"/>
      <c r="UQ865"/>
      <c r="UR865"/>
      <c r="US865"/>
      <c r="UT865"/>
      <c r="UU865"/>
      <c r="UV865"/>
      <c r="UW865"/>
      <c r="UX865"/>
      <c r="UY865"/>
      <c r="UZ865"/>
      <c r="VA865"/>
      <c r="VB865"/>
      <c r="VC865"/>
      <c r="VD865"/>
      <c r="VE865"/>
      <c r="VF865"/>
      <c r="VG865"/>
      <c r="VH865"/>
      <c r="VI865"/>
      <c r="VJ865"/>
      <c r="VK865"/>
      <c r="VL865"/>
      <c r="VM865"/>
      <c r="VN865"/>
      <c r="VO865"/>
      <c r="VP865"/>
      <c r="VQ865"/>
      <c r="VR865"/>
      <c r="VS865"/>
      <c r="VT865"/>
      <c r="VU865"/>
      <c r="VV865"/>
      <c r="VW865"/>
      <c r="VX865"/>
      <c r="VY865"/>
      <c r="VZ865"/>
      <c r="WA865"/>
      <c r="WB865"/>
      <c r="WC865"/>
      <c r="WD865"/>
      <c r="WE865"/>
      <c r="WF865"/>
      <c r="WG865"/>
      <c r="WH865"/>
      <c r="WI865"/>
      <c r="WJ865"/>
      <c r="WK865"/>
      <c r="WL865"/>
      <c r="WM865"/>
      <c r="WN865"/>
      <c r="WO865"/>
      <c r="WP865"/>
      <c r="WQ865"/>
      <c r="WR865"/>
      <c r="WS865"/>
      <c r="WT865"/>
      <c r="WU865"/>
      <c r="WV865"/>
      <c r="WW865"/>
      <c r="WX865"/>
      <c r="WY865"/>
      <c r="WZ865"/>
      <c r="XA865"/>
      <c r="XB865"/>
      <c r="XC865"/>
      <c r="XD865"/>
      <c r="XE865"/>
      <c r="XF865"/>
      <c r="XG865"/>
      <c r="XH865"/>
      <c r="XI865"/>
      <c r="XJ865"/>
      <c r="XK865"/>
      <c r="XL865"/>
      <c r="XM865"/>
      <c r="XN865"/>
      <c r="XO865"/>
      <c r="XP865"/>
      <c r="XQ865"/>
      <c r="XR865"/>
      <c r="XS865"/>
      <c r="XT865"/>
      <c r="XU865"/>
      <c r="XV865"/>
      <c r="XW865"/>
      <c r="XX865"/>
      <c r="XY865"/>
      <c r="XZ865"/>
      <c r="YA865"/>
      <c r="YB865"/>
      <c r="YC865"/>
      <c r="YD865"/>
      <c r="YE865"/>
      <c r="YF865"/>
      <c r="YG865"/>
      <c r="YH865"/>
      <c r="YI865"/>
      <c r="YJ865"/>
      <c r="YK865"/>
      <c r="YL865"/>
      <c r="YM865"/>
      <c r="YN865"/>
      <c r="YO865"/>
      <c r="YP865"/>
      <c r="YQ865"/>
      <c r="YR865"/>
      <c r="YS865"/>
      <c r="YT865"/>
      <c r="YU865"/>
      <c r="YV865"/>
      <c r="YW865"/>
      <c r="YX865"/>
      <c r="YY865"/>
      <c r="YZ865"/>
      <c r="ZA865"/>
      <c r="ZB865"/>
      <c r="ZC865"/>
      <c r="ZD865"/>
      <c r="ZE865"/>
      <c r="ZF865"/>
      <c r="ZG865"/>
      <c r="ZH865"/>
      <c r="ZI865"/>
      <c r="ZJ865"/>
      <c r="ZK865"/>
      <c r="ZL865"/>
      <c r="ZM865"/>
      <c r="ZN865"/>
      <c r="ZO865"/>
      <c r="ZP865"/>
      <c r="ZQ865"/>
      <c r="ZR865"/>
      <c r="ZS865"/>
      <c r="ZT865"/>
      <c r="ZU865"/>
      <c r="ZV865"/>
      <c r="ZW865"/>
      <c r="ZX865"/>
      <c r="ZY865"/>
      <c r="ZZ865"/>
      <c r="AAA865"/>
      <c r="AAB865"/>
      <c r="AAC865"/>
      <c r="AAD865"/>
      <c r="AAE865"/>
      <c r="AAF865"/>
      <c r="AAG865"/>
      <c r="AAH865"/>
      <c r="AAI865"/>
      <c r="AAJ865"/>
      <c r="AAK865"/>
      <c r="AAL865"/>
      <c r="AAM865"/>
      <c r="AAN865"/>
      <c r="AAO865"/>
      <c r="AAP865"/>
      <c r="AAQ865"/>
      <c r="AAR865"/>
      <c r="AAS865"/>
      <c r="AAT865"/>
      <c r="AAU865"/>
      <c r="AAV865"/>
      <c r="AAW865"/>
      <c r="AAX865"/>
      <c r="AAY865"/>
      <c r="AAZ865"/>
      <c r="ABA865"/>
      <c r="ABB865"/>
      <c r="ABC865"/>
      <c r="ABD865"/>
      <c r="ABE865"/>
      <c r="ABF865"/>
      <c r="ABG865"/>
      <c r="ABH865"/>
      <c r="ABI865"/>
      <c r="ABJ865"/>
      <c r="ABK865"/>
      <c r="ABL865"/>
      <c r="ABM865"/>
      <c r="ABN865"/>
      <c r="ABO865"/>
      <c r="ABP865"/>
      <c r="ABQ865"/>
      <c r="ABR865"/>
      <c r="ABS865"/>
      <c r="ABT865"/>
      <c r="ABU865"/>
      <c r="ABV865"/>
      <c r="ABW865"/>
      <c r="ABX865"/>
      <c r="ABY865"/>
      <c r="ABZ865"/>
      <c r="ACA865"/>
      <c r="ACB865"/>
      <c r="ACC865"/>
      <c r="ACD865"/>
      <c r="ACE865"/>
      <c r="ACF865"/>
      <c r="ACG865"/>
      <c r="ACH865"/>
      <c r="ACI865"/>
      <c r="ACJ865"/>
      <c r="ACK865"/>
      <c r="ACL865"/>
      <c r="ACM865"/>
      <c r="ACN865"/>
      <c r="ACO865"/>
      <c r="ACP865"/>
      <c r="ACQ865"/>
      <c r="ACR865"/>
      <c r="ACS865"/>
      <c r="ACT865"/>
      <c r="ACU865"/>
      <c r="ACV865"/>
      <c r="ACW865"/>
      <c r="ACX865"/>
      <c r="ACY865"/>
      <c r="ACZ865"/>
      <c r="ADA865"/>
      <c r="ADB865"/>
      <c r="ADC865"/>
      <c r="ADD865"/>
      <c r="ADE865"/>
      <c r="ADF865"/>
      <c r="ADG865"/>
      <c r="ADH865"/>
      <c r="ADI865"/>
      <c r="ADJ865"/>
      <c r="ADK865"/>
      <c r="ADL865"/>
      <c r="ADM865"/>
      <c r="ADN865"/>
      <c r="ADO865"/>
      <c r="ADP865"/>
      <c r="ADQ865"/>
      <c r="ADR865"/>
      <c r="ADS865"/>
      <c r="ADT865"/>
      <c r="ADU865"/>
      <c r="ADV865"/>
      <c r="ADW865"/>
      <c r="ADX865"/>
      <c r="ADY865"/>
      <c r="ADZ865"/>
      <c r="AEA865"/>
      <c r="AEB865"/>
      <c r="AEC865"/>
      <c r="AED865"/>
      <c r="AEE865"/>
      <c r="AEF865"/>
      <c r="AEG865"/>
      <c r="AEH865"/>
      <c r="AEI865"/>
      <c r="AEJ865"/>
      <c r="AEK865"/>
      <c r="AEL865"/>
      <c r="AEM865"/>
      <c r="AEN865"/>
      <c r="AEO865"/>
      <c r="AEP865"/>
      <c r="AEQ865"/>
      <c r="AER865"/>
      <c r="AES865"/>
      <c r="AET865"/>
      <c r="AEU865"/>
      <c r="AEV865"/>
      <c r="AEW865"/>
      <c r="AEX865"/>
      <c r="AEY865"/>
      <c r="AEZ865"/>
      <c r="AFA865"/>
      <c r="AFB865"/>
      <c r="AFC865"/>
      <c r="AFD865"/>
      <c r="AFE865"/>
      <c r="AFF865"/>
      <c r="AFG865"/>
      <c r="AFH865"/>
      <c r="AFI865"/>
      <c r="AFJ865"/>
      <c r="AFK865"/>
      <c r="AFL865"/>
      <c r="AFM865"/>
      <c r="AFN865"/>
      <c r="AFO865"/>
      <c r="AFP865"/>
      <c r="AFQ865"/>
      <c r="AFR865"/>
      <c r="AFS865"/>
      <c r="AFT865"/>
      <c r="AFU865"/>
      <c r="AFV865"/>
      <c r="AFW865"/>
      <c r="AFX865"/>
      <c r="AFY865"/>
      <c r="AFZ865"/>
      <c r="AGA865"/>
      <c r="AGB865"/>
      <c r="AGC865"/>
      <c r="AGD865"/>
      <c r="AGE865"/>
      <c r="AGF865"/>
      <c r="AGG865"/>
      <c r="AGH865"/>
      <c r="AGI865"/>
      <c r="AGJ865"/>
      <c r="AGK865"/>
      <c r="AGL865"/>
      <c r="AGM865"/>
      <c r="AGN865"/>
      <c r="AGO865"/>
      <c r="AGP865"/>
      <c r="AGQ865"/>
      <c r="AGR865"/>
      <c r="AGS865"/>
      <c r="AGT865"/>
      <c r="AGU865"/>
      <c r="AGV865"/>
      <c r="AGW865"/>
      <c r="AGX865"/>
      <c r="AGY865"/>
      <c r="AGZ865"/>
      <c r="AHA865"/>
      <c r="AHB865"/>
      <c r="AHC865"/>
      <c r="AHD865"/>
      <c r="AHE865"/>
      <c r="AHF865"/>
      <c r="AHG865"/>
      <c r="AHH865"/>
      <c r="AHI865"/>
      <c r="AHJ865"/>
      <c r="AHK865"/>
      <c r="AHL865"/>
      <c r="AHM865"/>
      <c r="AHN865"/>
      <c r="AHO865"/>
      <c r="AHP865"/>
      <c r="AHQ865"/>
      <c r="AHR865"/>
      <c r="AHS865"/>
      <c r="AHT865"/>
      <c r="AHU865"/>
      <c r="AHV865"/>
      <c r="AHW865"/>
      <c r="AHX865"/>
      <c r="AHY865"/>
      <c r="AHZ865"/>
      <c r="AIA865"/>
      <c r="AIB865"/>
      <c r="AIC865"/>
      <c r="AID865"/>
      <c r="AIE865"/>
      <c r="AIF865"/>
      <c r="AIG865"/>
      <c r="AIH865"/>
      <c r="AII865"/>
      <c r="AIJ865"/>
      <c r="AIK865"/>
      <c r="AIL865"/>
      <c r="AIM865"/>
      <c r="AIN865"/>
      <c r="AIO865"/>
      <c r="AIP865"/>
      <c r="AIQ865"/>
      <c r="AIR865"/>
      <c r="AIS865"/>
      <c r="AIT865"/>
      <c r="AIU865"/>
      <c r="AIV865"/>
      <c r="AIW865"/>
      <c r="AIX865"/>
      <c r="AIY865"/>
      <c r="AIZ865"/>
      <c r="AJA865"/>
      <c r="AJB865"/>
      <c r="AJC865"/>
      <c r="AJD865"/>
      <c r="AJE865"/>
      <c r="AJF865"/>
      <c r="AJG865"/>
      <c r="AJH865"/>
      <c r="AJI865"/>
      <c r="AJJ865"/>
      <c r="AJK865"/>
      <c r="AJL865"/>
      <c r="AJM865"/>
      <c r="AJN865"/>
      <c r="AJO865"/>
      <c r="AJP865"/>
      <c r="AJQ865"/>
      <c r="AJR865"/>
      <c r="AJS865"/>
      <c r="AJT865"/>
      <c r="AJU865"/>
      <c r="AJV865"/>
      <c r="AJW865"/>
      <c r="AJX865"/>
      <c r="AJY865"/>
      <c r="AJZ865"/>
      <c r="AKA865"/>
      <c r="AKB865"/>
      <c r="AKC865"/>
      <c r="AKD865"/>
      <c r="AKE865"/>
      <c r="AKF865"/>
      <c r="AKG865"/>
      <c r="AKH865"/>
      <c r="AKI865"/>
      <c r="AKJ865"/>
      <c r="AKK865"/>
      <c r="AKL865"/>
      <c r="AKM865"/>
      <c r="AKN865"/>
      <c r="AKO865"/>
      <c r="AKP865"/>
      <c r="AKQ865"/>
      <c r="AKR865"/>
      <c r="AKS865"/>
      <c r="AKT865"/>
      <c r="AKU865"/>
      <c r="AKV865"/>
      <c r="AKW865"/>
      <c r="AKX865"/>
      <c r="AKY865"/>
      <c r="AKZ865"/>
      <c r="ALA865"/>
      <c r="ALB865"/>
      <c r="ALC865"/>
      <c r="ALD865"/>
      <c r="ALE865"/>
      <c r="ALF865"/>
      <c r="ALG865"/>
      <c r="ALH865"/>
      <c r="ALI865"/>
      <c r="ALJ865"/>
      <c r="ALK865"/>
      <c r="ALL865"/>
      <c r="ALM865"/>
      <c r="ALN865"/>
      <c r="ALO865"/>
      <c r="ALP865"/>
      <c r="ALQ865"/>
      <c r="ALR865"/>
      <c r="ALS865"/>
      <c r="ALT865"/>
      <c r="ALU865"/>
      <c r="ALV865"/>
      <c r="ALW865"/>
      <c r="ALX865"/>
      <c r="ALY865"/>
      <c r="ALZ865"/>
      <c r="AMA865"/>
      <c r="AMB865"/>
      <c r="AMC865"/>
      <c r="AMD865"/>
      <c r="AME865"/>
      <c r="AMF865"/>
      <c r="AMG865"/>
      <c r="AMH865"/>
      <c r="AMI865"/>
      <c r="AMJ865"/>
    </row>
    <row r="866" spans="1:1024" ht="20" customHeight="1" x14ac:dyDescent="0.2">
      <c r="A866"/>
      <c r="B866"/>
      <c r="C866"/>
      <c r="D866"/>
      <c r="E866" s="2"/>
      <c r="F866" s="2"/>
      <c r="G866" s="271"/>
      <c r="H866" s="240"/>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c r="IW866"/>
      <c r="IX866"/>
      <c r="IY866"/>
      <c r="IZ866"/>
      <c r="JA866"/>
      <c r="JB866"/>
      <c r="JC866"/>
      <c r="JD866"/>
      <c r="JE866"/>
      <c r="JF866"/>
      <c r="JG866"/>
      <c r="JH866"/>
      <c r="JI866"/>
      <c r="JJ866"/>
      <c r="JK866"/>
      <c r="JL866"/>
      <c r="JM866"/>
      <c r="JN866"/>
      <c r="JO866"/>
      <c r="JP866"/>
      <c r="JQ866"/>
      <c r="JR866"/>
      <c r="JS866"/>
      <c r="JT866"/>
      <c r="JU866"/>
      <c r="JV866"/>
      <c r="JW866"/>
      <c r="JX866"/>
      <c r="JY866"/>
      <c r="JZ866"/>
      <c r="KA866"/>
      <c r="KB866"/>
      <c r="KC866"/>
      <c r="KD866"/>
      <c r="KE866"/>
      <c r="KF866"/>
      <c r="KG866"/>
      <c r="KH866"/>
      <c r="KI866"/>
      <c r="KJ866"/>
      <c r="KK866"/>
      <c r="KL866"/>
      <c r="KM866"/>
      <c r="KN866"/>
      <c r="KO866"/>
      <c r="KP866"/>
      <c r="KQ866"/>
      <c r="KR866"/>
      <c r="KS866"/>
      <c r="KT866"/>
      <c r="KU866"/>
      <c r="KV866"/>
      <c r="KW866"/>
      <c r="KX866"/>
      <c r="KY866"/>
      <c r="KZ866"/>
      <c r="LA866"/>
      <c r="LB866"/>
      <c r="LC866"/>
      <c r="LD866"/>
      <c r="LE866"/>
      <c r="LF866"/>
      <c r="LG866"/>
      <c r="LH866"/>
      <c r="LI866"/>
      <c r="LJ866"/>
      <c r="LK866"/>
      <c r="LL866"/>
      <c r="LM866"/>
      <c r="LN866"/>
      <c r="LO866"/>
      <c r="LP866"/>
      <c r="LQ866"/>
      <c r="LR866"/>
      <c r="LS866"/>
      <c r="LT866"/>
      <c r="LU866"/>
      <c r="LV866"/>
      <c r="LW866"/>
      <c r="LX866"/>
      <c r="LY866"/>
      <c r="LZ866"/>
      <c r="MA866"/>
      <c r="MB866"/>
      <c r="MC866"/>
      <c r="MD866"/>
      <c r="ME866"/>
      <c r="MF866"/>
      <c r="MG866"/>
      <c r="MH866"/>
      <c r="MI866"/>
      <c r="MJ866"/>
      <c r="MK866"/>
      <c r="ML866"/>
      <c r="MM866"/>
      <c r="MN866"/>
      <c r="MO866"/>
      <c r="MP866"/>
      <c r="MQ866"/>
      <c r="MR866"/>
      <c r="MS866"/>
      <c r="MT866"/>
      <c r="MU866"/>
      <c r="MV866"/>
      <c r="MW866"/>
      <c r="MX866"/>
      <c r="MY866"/>
      <c r="MZ866"/>
      <c r="NA866"/>
      <c r="NB866"/>
      <c r="NC866"/>
      <c r="ND866"/>
      <c r="NE866"/>
      <c r="NF866"/>
      <c r="NG866"/>
      <c r="NH866"/>
      <c r="NI866"/>
      <c r="NJ866"/>
      <c r="NK866"/>
      <c r="NL866"/>
      <c r="NM866"/>
      <c r="NN866"/>
      <c r="NO866"/>
      <c r="NP866"/>
      <c r="NQ866"/>
      <c r="NR866"/>
      <c r="NS866"/>
      <c r="NT866"/>
      <c r="NU866"/>
      <c r="NV866"/>
      <c r="NW866"/>
      <c r="NX866"/>
      <c r="NY866"/>
      <c r="NZ866"/>
      <c r="OA866"/>
      <c r="OB866"/>
      <c r="OC866"/>
      <c r="OD866"/>
      <c r="OE866"/>
      <c r="OF866"/>
      <c r="OG866"/>
      <c r="OH866"/>
      <c r="OI866"/>
      <c r="OJ866"/>
      <c r="OK866"/>
      <c r="OL866"/>
      <c r="OM866"/>
      <c r="ON866"/>
      <c r="OO866"/>
      <c r="OP866"/>
      <c r="OQ866"/>
      <c r="OR866"/>
      <c r="OS866"/>
      <c r="OT866"/>
      <c r="OU866"/>
      <c r="OV866"/>
      <c r="OW866"/>
      <c r="OX866"/>
      <c r="OY866"/>
      <c r="OZ866"/>
      <c r="PA866"/>
      <c r="PB866"/>
      <c r="PC866"/>
      <c r="PD866"/>
      <c r="PE866"/>
      <c r="PF866"/>
      <c r="PG866"/>
      <c r="PH866"/>
      <c r="PI866"/>
      <c r="PJ866"/>
      <c r="PK866"/>
      <c r="PL866"/>
      <c r="PM866"/>
      <c r="PN866"/>
      <c r="PO866"/>
      <c r="PP866"/>
      <c r="PQ866"/>
      <c r="PR866"/>
      <c r="PS866"/>
      <c r="PT866"/>
      <c r="PU866"/>
      <c r="PV866"/>
      <c r="PW866"/>
      <c r="PX866"/>
      <c r="PY866"/>
      <c r="PZ866"/>
      <c r="QA866"/>
      <c r="QB866"/>
      <c r="QC866"/>
      <c r="QD866"/>
      <c r="QE866"/>
      <c r="QF866"/>
      <c r="QG866"/>
      <c r="QH866"/>
      <c r="QI866"/>
      <c r="QJ866"/>
      <c r="QK866"/>
      <c r="QL866"/>
      <c r="QM866"/>
      <c r="QN866"/>
      <c r="QO866"/>
      <c r="QP866"/>
      <c r="QQ866"/>
      <c r="QR866"/>
      <c r="QS866"/>
      <c r="QT866"/>
      <c r="QU866"/>
      <c r="QV866"/>
      <c r="QW866"/>
      <c r="QX866"/>
      <c r="QY866"/>
      <c r="QZ866"/>
      <c r="RA866"/>
      <c r="RB866"/>
      <c r="RC866"/>
      <c r="RD866"/>
      <c r="RE866"/>
      <c r="RF866"/>
      <c r="RG866"/>
      <c r="RH866"/>
      <c r="RI866"/>
      <c r="RJ866"/>
      <c r="RK866"/>
      <c r="RL866"/>
      <c r="RM866"/>
      <c r="RN866"/>
      <c r="RO866"/>
      <c r="RP866"/>
      <c r="RQ866"/>
      <c r="RR866"/>
      <c r="RS866"/>
      <c r="RT866"/>
      <c r="RU866"/>
      <c r="RV866"/>
      <c r="RW866"/>
      <c r="RX866"/>
      <c r="RY866"/>
      <c r="RZ866"/>
      <c r="SA866"/>
      <c r="SB866"/>
      <c r="SC866"/>
      <c r="SD866"/>
      <c r="SE866"/>
      <c r="SF866"/>
      <c r="SG866"/>
      <c r="SH866"/>
      <c r="SI866"/>
      <c r="SJ866"/>
      <c r="SK866"/>
      <c r="SL866"/>
      <c r="SM866"/>
      <c r="SN866"/>
      <c r="SO866"/>
      <c r="SP866"/>
      <c r="SQ866"/>
      <c r="SR866"/>
      <c r="SS866"/>
      <c r="ST866"/>
      <c r="SU866"/>
      <c r="SV866"/>
      <c r="SW866"/>
      <c r="SX866"/>
      <c r="SY866"/>
      <c r="SZ866"/>
      <c r="TA866"/>
      <c r="TB866"/>
      <c r="TC866"/>
      <c r="TD866"/>
      <c r="TE866"/>
      <c r="TF866"/>
      <c r="TG866"/>
      <c r="TH866"/>
      <c r="TI866"/>
      <c r="TJ866"/>
      <c r="TK866"/>
      <c r="TL866"/>
      <c r="TM866"/>
      <c r="TN866"/>
      <c r="TO866"/>
      <c r="TP866"/>
      <c r="TQ866"/>
      <c r="TR866"/>
      <c r="TS866"/>
      <c r="TT866"/>
      <c r="TU866"/>
      <c r="TV866"/>
      <c r="TW866"/>
      <c r="TX866"/>
      <c r="TY866"/>
      <c r="TZ866"/>
      <c r="UA866"/>
      <c r="UB866"/>
      <c r="UC866"/>
      <c r="UD866"/>
      <c r="UE866"/>
      <c r="UF866"/>
      <c r="UG866"/>
      <c r="UH866"/>
      <c r="UI866"/>
      <c r="UJ866"/>
      <c r="UK866"/>
      <c r="UL866"/>
      <c r="UM866"/>
      <c r="UN866"/>
      <c r="UO866"/>
      <c r="UP866"/>
      <c r="UQ866"/>
      <c r="UR866"/>
      <c r="US866"/>
      <c r="UT866"/>
      <c r="UU866"/>
      <c r="UV866"/>
      <c r="UW866"/>
      <c r="UX866"/>
      <c r="UY866"/>
      <c r="UZ866"/>
      <c r="VA866"/>
      <c r="VB866"/>
      <c r="VC866"/>
      <c r="VD866"/>
      <c r="VE866"/>
      <c r="VF866"/>
      <c r="VG866"/>
      <c r="VH866"/>
      <c r="VI866"/>
      <c r="VJ866"/>
      <c r="VK866"/>
      <c r="VL866"/>
      <c r="VM866"/>
      <c r="VN866"/>
      <c r="VO866"/>
      <c r="VP866"/>
      <c r="VQ866"/>
      <c r="VR866"/>
      <c r="VS866"/>
      <c r="VT866"/>
      <c r="VU866"/>
      <c r="VV866"/>
      <c r="VW866"/>
      <c r="VX866"/>
      <c r="VY866"/>
      <c r="VZ866"/>
      <c r="WA866"/>
      <c r="WB866"/>
      <c r="WC866"/>
      <c r="WD866"/>
      <c r="WE866"/>
      <c r="WF866"/>
      <c r="WG866"/>
      <c r="WH866"/>
      <c r="WI866"/>
      <c r="WJ866"/>
      <c r="WK866"/>
      <c r="WL866"/>
      <c r="WM866"/>
      <c r="WN866"/>
      <c r="WO866"/>
      <c r="WP866"/>
      <c r="WQ866"/>
      <c r="WR866"/>
      <c r="WS866"/>
      <c r="WT866"/>
      <c r="WU866"/>
      <c r="WV866"/>
      <c r="WW866"/>
      <c r="WX866"/>
      <c r="WY866"/>
      <c r="WZ866"/>
      <c r="XA866"/>
      <c r="XB866"/>
      <c r="XC866"/>
      <c r="XD866"/>
      <c r="XE866"/>
      <c r="XF866"/>
      <c r="XG866"/>
      <c r="XH866"/>
      <c r="XI866"/>
      <c r="XJ866"/>
      <c r="XK866"/>
      <c r="XL866"/>
      <c r="XM866"/>
      <c r="XN866"/>
      <c r="XO866"/>
      <c r="XP866"/>
      <c r="XQ866"/>
      <c r="XR866"/>
      <c r="XS866"/>
      <c r="XT866"/>
      <c r="XU866"/>
      <c r="XV866"/>
      <c r="XW866"/>
      <c r="XX866"/>
      <c r="XY866"/>
      <c r="XZ866"/>
      <c r="YA866"/>
      <c r="YB866"/>
      <c r="YC866"/>
      <c r="YD866"/>
      <c r="YE866"/>
      <c r="YF866"/>
      <c r="YG866"/>
      <c r="YH866"/>
      <c r="YI866"/>
      <c r="YJ866"/>
      <c r="YK866"/>
      <c r="YL866"/>
      <c r="YM866"/>
      <c r="YN866"/>
      <c r="YO866"/>
      <c r="YP866"/>
      <c r="YQ866"/>
      <c r="YR866"/>
      <c r="YS866"/>
      <c r="YT866"/>
      <c r="YU866"/>
      <c r="YV866"/>
      <c r="YW866"/>
      <c r="YX866"/>
      <c r="YY866"/>
      <c r="YZ866"/>
      <c r="ZA866"/>
      <c r="ZB866"/>
      <c r="ZC866"/>
      <c r="ZD866"/>
      <c r="ZE866"/>
      <c r="ZF866"/>
      <c r="ZG866"/>
      <c r="ZH866"/>
      <c r="ZI866"/>
      <c r="ZJ866"/>
      <c r="ZK866"/>
      <c r="ZL866"/>
      <c r="ZM866"/>
      <c r="ZN866"/>
      <c r="ZO866"/>
      <c r="ZP866"/>
      <c r="ZQ866"/>
      <c r="ZR866"/>
      <c r="ZS866"/>
      <c r="ZT866"/>
      <c r="ZU866"/>
      <c r="ZV866"/>
      <c r="ZW866"/>
      <c r="ZX866"/>
      <c r="ZY866"/>
      <c r="ZZ866"/>
      <c r="AAA866"/>
      <c r="AAB866"/>
      <c r="AAC866"/>
      <c r="AAD866"/>
      <c r="AAE866"/>
      <c r="AAF866"/>
      <c r="AAG866"/>
      <c r="AAH866"/>
      <c r="AAI866"/>
      <c r="AAJ866"/>
      <c r="AAK866"/>
      <c r="AAL866"/>
      <c r="AAM866"/>
      <c r="AAN866"/>
      <c r="AAO866"/>
      <c r="AAP866"/>
      <c r="AAQ866"/>
      <c r="AAR866"/>
      <c r="AAS866"/>
      <c r="AAT866"/>
      <c r="AAU866"/>
      <c r="AAV866"/>
      <c r="AAW866"/>
      <c r="AAX866"/>
      <c r="AAY866"/>
      <c r="AAZ866"/>
      <c r="ABA866"/>
      <c r="ABB866"/>
      <c r="ABC866"/>
      <c r="ABD866"/>
      <c r="ABE866"/>
      <c r="ABF866"/>
      <c r="ABG866"/>
      <c r="ABH866"/>
      <c r="ABI866"/>
      <c r="ABJ866"/>
      <c r="ABK866"/>
      <c r="ABL866"/>
      <c r="ABM866"/>
      <c r="ABN866"/>
      <c r="ABO866"/>
      <c r="ABP866"/>
      <c r="ABQ866"/>
      <c r="ABR866"/>
      <c r="ABS866"/>
      <c r="ABT866"/>
      <c r="ABU866"/>
      <c r="ABV866"/>
      <c r="ABW866"/>
      <c r="ABX866"/>
      <c r="ABY866"/>
      <c r="ABZ866"/>
      <c r="ACA866"/>
      <c r="ACB866"/>
      <c r="ACC866"/>
      <c r="ACD866"/>
      <c r="ACE866"/>
      <c r="ACF866"/>
      <c r="ACG866"/>
      <c r="ACH866"/>
      <c r="ACI866"/>
      <c r="ACJ866"/>
      <c r="ACK866"/>
      <c r="ACL866"/>
      <c r="ACM866"/>
      <c r="ACN866"/>
      <c r="ACO866"/>
      <c r="ACP866"/>
      <c r="ACQ866"/>
      <c r="ACR866"/>
      <c r="ACS866"/>
      <c r="ACT866"/>
      <c r="ACU866"/>
      <c r="ACV866"/>
      <c r="ACW866"/>
      <c r="ACX866"/>
      <c r="ACY866"/>
      <c r="ACZ866"/>
      <c r="ADA866"/>
      <c r="ADB866"/>
      <c r="ADC866"/>
      <c r="ADD866"/>
      <c r="ADE866"/>
      <c r="ADF866"/>
      <c r="ADG866"/>
      <c r="ADH866"/>
      <c r="ADI866"/>
      <c r="ADJ866"/>
      <c r="ADK866"/>
      <c r="ADL866"/>
      <c r="ADM866"/>
      <c r="ADN866"/>
      <c r="ADO866"/>
      <c r="ADP866"/>
      <c r="ADQ866"/>
      <c r="ADR866"/>
      <c r="ADS866"/>
      <c r="ADT866"/>
      <c r="ADU866"/>
      <c r="ADV866"/>
      <c r="ADW866"/>
      <c r="ADX866"/>
      <c r="ADY866"/>
      <c r="ADZ866"/>
      <c r="AEA866"/>
      <c r="AEB866"/>
      <c r="AEC866"/>
      <c r="AED866"/>
      <c r="AEE866"/>
      <c r="AEF866"/>
      <c r="AEG866"/>
      <c r="AEH866"/>
      <c r="AEI866"/>
      <c r="AEJ866"/>
      <c r="AEK866"/>
      <c r="AEL866"/>
      <c r="AEM866"/>
      <c r="AEN866"/>
      <c r="AEO866"/>
      <c r="AEP866"/>
      <c r="AEQ866"/>
      <c r="AER866"/>
      <c r="AES866"/>
      <c r="AET866"/>
      <c r="AEU866"/>
      <c r="AEV866"/>
      <c r="AEW866"/>
      <c r="AEX866"/>
      <c r="AEY866"/>
      <c r="AEZ866"/>
      <c r="AFA866"/>
      <c r="AFB866"/>
      <c r="AFC866"/>
      <c r="AFD866"/>
      <c r="AFE866"/>
      <c r="AFF866"/>
      <c r="AFG866"/>
      <c r="AFH866"/>
      <c r="AFI866"/>
      <c r="AFJ866"/>
      <c r="AFK866"/>
      <c r="AFL866"/>
      <c r="AFM866"/>
      <c r="AFN866"/>
      <c r="AFO866"/>
      <c r="AFP866"/>
      <c r="AFQ866"/>
      <c r="AFR866"/>
      <c r="AFS866"/>
      <c r="AFT866"/>
      <c r="AFU866"/>
      <c r="AFV866"/>
      <c r="AFW866"/>
      <c r="AFX866"/>
      <c r="AFY866"/>
      <c r="AFZ866"/>
      <c r="AGA866"/>
      <c r="AGB866"/>
      <c r="AGC866"/>
      <c r="AGD866"/>
      <c r="AGE866"/>
      <c r="AGF866"/>
      <c r="AGG866"/>
      <c r="AGH866"/>
      <c r="AGI866"/>
      <c r="AGJ866"/>
      <c r="AGK866"/>
      <c r="AGL866"/>
      <c r="AGM866"/>
      <c r="AGN866"/>
      <c r="AGO866"/>
      <c r="AGP866"/>
      <c r="AGQ866"/>
      <c r="AGR866"/>
      <c r="AGS866"/>
      <c r="AGT866"/>
      <c r="AGU866"/>
      <c r="AGV866"/>
      <c r="AGW866"/>
      <c r="AGX866"/>
      <c r="AGY866"/>
      <c r="AGZ866"/>
      <c r="AHA866"/>
      <c r="AHB866"/>
      <c r="AHC866"/>
      <c r="AHD866"/>
      <c r="AHE866"/>
      <c r="AHF866"/>
      <c r="AHG866"/>
      <c r="AHH866"/>
      <c r="AHI866"/>
      <c r="AHJ866"/>
      <c r="AHK866"/>
      <c r="AHL866"/>
      <c r="AHM866"/>
      <c r="AHN866"/>
      <c r="AHO866"/>
      <c r="AHP866"/>
      <c r="AHQ866"/>
      <c r="AHR866"/>
      <c r="AHS866"/>
      <c r="AHT866"/>
      <c r="AHU866"/>
      <c r="AHV866"/>
      <c r="AHW866"/>
      <c r="AHX866"/>
      <c r="AHY866"/>
      <c r="AHZ866"/>
      <c r="AIA866"/>
      <c r="AIB866"/>
      <c r="AIC866"/>
      <c r="AID866"/>
      <c r="AIE866"/>
      <c r="AIF866"/>
      <c r="AIG866"/>
      <c r="AIH866"/>
      <c r="AII866"/>
      <c r="AIJ866"/>
      <c r="AIK866"/>
      <c r="AIL866"/>
      <c r="AIM866"/>
      <c r="AIN866"/>
      <c r="AIO866"/>
      <c r="AIP866"/>
      <c r="AIQ866"/>
      <c r="AIR866"/>
      <c r="AIS866"/>
      <c r="AIT866"/>
      <c r="AIU866"/>
      <c r="AIV866"/>
      <c r="AIW866"/>
      <c r="AIX866"/>
      <c r="AIY866"/>
      <c r="AIZ866"/>
      <c r="AJA866"/>
      <c r="AJB866"/>
      <c r="AJC866"/>
      <c r="AJD866"/>
      <c r="AJE866"/>
      <c r="AJF866"/>
      <c r="AJG866"/>
      <c r="AJH866"/>
      <c r="AJI866"/>
      <c r="AJJ866"/>
      <c r="AJK866"/>
      <c r="AJL866"/>
      <c r="AJM866"/>
      <c r="AJN866"/>
      <c r="AJO866"/>
      <c r="AJP866"/>
      <c r="AJQ866"/>
      <c r="AJR866"/>
      <c r="AJS866"/>
      <c r="AJT866"/>
      <c r="AJU866"/>
      <c r="AJV866"/>
      <c r="AJW866"/>
      <c r="AJX866"/>
      <c r="AJY866"/>
      <c r="AJZ866"/>
      <c r="AKA866"/>
      <c r="AKB866"/>
      <c r="AKC866"/>
      <c r="AKD866"/>
      <c r="AKE866"/>
      <c r="AKF866"/>
      <c r="AKG866"/>
      <c r="AKH866"/>
      <c r="AKI866"/>
      <c r="AKJ866"/>
      <c r="AKK866"/>
      <c r="AKL866"/>
      <c r="AKM866"/>
      <c r="AKN866"/>
      <c r="AKO866"/>
      <c r="AKP866"/>
      <c r="AKQ866"/>
      <c r="AKR866"/>
      <c r="AKS866"/>
      <c r="AKT866"/>
      <c r="AKU866"/>
      <c r="AKV866"/>
      <c r="AKW866"/>
      <c r="AKX866"/>
      <c r="AKY866"/>
      <c r="AKZ866"/>
      <c r="ALA866"/>
      <c r="ALB866"/>
      <c r="ALC866"/>
      <c r="ALD866"/>
      <c r="ALE866"/>
      <c r="ALF866"/>
      <c r="ALG866"/>
      <c r="ALH866"/>
      <c r="ALI866"/>
      <c r="ALJ866"/>
      <c r="ALK866"/>
      <c r="ALL866"/>
      <c r="ALM866"/>
      <c r="ALN866"/>
      <c r="ALO866"/>
      <c r="ALP866"/>
      <c r="ALQ866"/>
      <c r="ALR866"/>
      <c r="ALS866"/>
      <c r="ALT866"/>
      <c r="ALU866"/>
      <c r="ALV866"/>
      <c r="ALW866"/>
      <c r="ALX866"/>
      <c r="ALY866"/>
      <c r="ALZ866"/>
      <c r="AMA866"/>
      <c r="AMB866"/>
      <c r="AMC866"/>
      <c r="AMD866"/>
      <c r="AME866"/>
      <c r="AMF866"/>
      <c r="AMG866"/>
      <c r="AMH866"/>
      <c r="AMI866"/>
      <c r="AMJ866"/>
    </row>
    <row r="867" spans="1:1024" ht="20" customHeight="1" x14ac:dyDescent="0.2">
      <c r="A867"/>
      <c r="B867"/>
      <c r="C867"/>
      <c r="D867"/>
      <c r="E867" s="2"/>
      <c r="F867" s="2"/>
      <c r="G867" s="271"/>
      <c r="H867" s="240"/>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c r="IW867"/>
      <c r="IX867"/>
      <c r="IY867"/>
      <c r="IZ867"/>
      <c r="JA867"/>
      <c r="JB867"/>
      <c r="JC867"/>
      <c r="JD867"/>
      <c r="JE867"/>
      <c r="JF867"/>
      <c r="JG867"/>
      <c r="JH867"/>
      <c r="JI867"/>
      <c r="JJ867"/>
      <c r="JK867"/>
      <c r="JL867"/>
      <c r="JM867"/>
      <c r="JN867"/>
      <c r="JO867"/>
      <c r="JP867"/>
      <c r="JQ867"/>
      <c r="JR867"/>
      <c r="JS867"/>
      <c r="JT867"/>
      <c r="JU867"/>
      <c r="JV867"/>
      <c r="JW867"/>
      <c r="JX867"/>
      <c r="JY867"/>
      <c r="JZ867"/>
      <c r="KA867"/>
      <c r="KB867"/>
      <c r="KC867"/>
      <c r="KD867"/>
      <c r="KE867"/>
      <c r="KF867"/>
      <c r="KG867"/>
      <c r="KH867"/>
      <c r="KI867"/>
      <c r="KJ867"/>
      <c r="KK867"/>
      <c r="KL867"/>
      <c r="KM867"/>
      <c r="KN867"/>
      <c r="KO867"/>
      <c r="KP867"/>
      <c r="KQ867"/>
      <c r="KR867"/>
      <c r="KS867"/>
      <c r="KT867"/>
      <c r="KU867"/>
      <c r="KV867"/>
      <c r="KW867"/>
      <c r="KX867"/>
      <c r="KY867"/>
      <c r="KZ867"/>
      <c r="LA867"/>
      <c r="LB867"/>
      <c r="LC867"/>
      <c r="LD867"/>
      <c r="LE867"/>
      <c r="LF867"/>
      <c r="LG867"/>
      <c r="LH867"/>
      <c r="LI867"/>
      <c r="LJ867"/>
      <c r="LK867"/>
      <c r="LL867"/>
      <c r="LM867"/>
      <c r="LN867"/>
      <c r="LO867"/>
      <c r="LP867"/>
      <c r="LQ867"/>
      <c r="LR867"/>
      <c r="LS867"/>
      <c r="LT867"/>
      <c r="LU867"/>
      <c r="LV867"/>
      <c r="LW867"/>
      <c r="LX867"/>
      <c r="LY867"/>
      <c r="LZ867"/>
      <c r="MA867"/>
      <c r="MB867"/>
      <c r="MC867"/>
      <c r="MD867"/>
      <c r="ME867"/>
      <c r="MF867"/>
      <c r="MG867"/>
      <c r="MH867"/>
      <c r="MI867"/>
      <c r="MJ867"/>
      <c r="MK867"/>
      <c r="ML867"/>
      <c r="MM867"/>
      <c r="MN867"/>
      <c r="MO867"/>
      <c r="MP867"/>
      <c r="MQ867"/>
      <c r="MR867"/>
      <c r="MS867"/>
      <c r="MT867"/>
      <c r="MU867"/>
      <c r="MV867"/>
      <c r="MW867"/>
      <c r="MX867"/>
      <c r="MY867"/>
      <c r="MZ867"/>
      <c r="NA867"/>
      <c r="NB867"/>
      <c r="NC867"/>
      <c r="ND867"/>
      <c r="NE867"/>
      <c r="NF867"/>
      <c r="NG867"/>
      <c r="NH867"/>
      <c r="NI867"/>
      <c r="NJ867"/>
      <c r="NK867"/>
      <c r="NL867"/>
      <c r="NM867"/>
      <c r="NN867"/>
      <c r="NO867"/>
      <c r="NP867"/>
      <c r="NQ867"/>
      <c r="NR867"/>
      <c r="NS867"/>
      <c r="NT867"/>
      <c r="NU867"/>
      <c r="NV867"/>
      <c r="NW867"/>
      <c r="NX867"/>
      <c r="NY867"/>
      <c r="NZ867"/>
      <c r="OA867"/>
      <c r="OB867"/>
      <c r="OC867"/>
      <c r="OD867"/>
      <c r="OE867"/>
      <c r="OF867"/>
      <c r="OG867"/>
      <c r="OH867"/>
      <c r="OI867"/>
      <c r="OJ867"/>
      <c r="OK867"/>
      <c r="OL867"/>
      <c r="OM867"/>
      <c r="ON867"/>
      <c r="OO867"/>
      <c r="OP867"/>
      <c r="OQ867"/>
      <c r="OR867"/>
      <c r="OS867"/>
      <c r="OT867"/>
      <c r="OU867"/>
      <c r="OV867"/>
      <c r="OW867"/>
      <c r="OX867"/>
      <c r="OY867"/>
      <c r="OZ867"/>
      <c r="PA867"/>
      <c r="PB867"/>
      <c r="PC867"/>
      <c r="PD867"/>
      <c r="PE867"/>
      <c r="PF867"/>
      <c r="PG867"/>
      <c r="PH867"/>
      <c r="PI867"/>
      <c r="PJ867"/>
      <c r="PK867"/>
      <c r="PL867"/>
      <c r="PM867"/>
      <c r="PN867"/>
      <c r="PO867"/>
      <c r="PP867"/>
      <c r="PQ867"/>
      <c r="PR867"/>
      <c r="PS867"/>
      <c r="PT867"/>
      <c r="PU867"/>
      <c r="PV867"/>
      <c r="PW867"/>
      <c r="PX867"/>
      <c r="PY867"/>
      <c r="PZ867"/>
      <c r="QA867"/>
      <c r="QB867"/>
      <c r="QC867"/>
      <c r="QD867"/>
      <c r="QE867"/>
      <c r="QF867"/>
      <c r="QG867"/>
      <c r="QH867"/>
      <c r="QI867"/>
      <c r="QJ867"/>
      <c r="QK867"/>
      <c r="QL867"/>
      <c r="QM867"/>
      <c r="QN867"/>
      <c r="QO867"/>
      <c r="QP867"/>
      <c r="QQ867"/>
      <c r="QR867"/>
      <c r="QS867"/>
      <c r="QT867"/>
      <c r="QU867"/>
      <c r="QV867"/>
      <c r="QW867"/>
      <c r="QX867"/>
      <c r="QY867"/>
      <c r="QZ867"/>
      <c r="RA867"/>
      <c r="RB867"/>
      <c r="RC867"/>
      <c r="RD867"/>
      <c r="RE867"/>
      <c r="RF867"/>
      <c r="RG867"/>
      <c r="RH867"/>
      <c r="RI867"/>
      <c r="RJ867"/>
      <c r="RK867"/>
      <c r="RL867"/>
      <c r="RM867"/>
      <c r="RN867"/>
      <c r="RO867"/>
      <c r="RP867"/>
      <c r="RQ867"/>
      <c r="RR867"/>
      <c r="RS867"/>
      <c r="RT867"/>
      <c r="RU867"/>
      <c r="RV867"/>
      <c r="RW867"/>
      <c r="RX867"/>
      <c r="RY867"/>
      <c r="RZ867"/>
      <c r="SA867"/>
      <c r="SB867"/>
      <c r="SC867"/>
      <c r="SD867"/>
      <c r="SE867"/>
      <c r="SF867"/>
      <c r="SG867"/>
      <c r="SH867"/>
      <c r="SI867"/>
      <c r="SJ867"/>
      <c r="SK867"/>
      <c r="SL867"/>
      <c r="SM867"/>
      <c r="SN867"/>
      <c r="SO867"/>
      <c r="SP867"/>
      <c r="SQ867"/>
      <c r="SR867"/>
      <c r="SS867"/>
      <c r="ST867"/>
      <c r="SU867"/>
      <c r="SV867"/>
      <c r="SW867"/>
      <c r="SX867"/>
      <c r="SY867"/>
      <c r="SZ867"/>
      <c r="TA867"/>
      <c r="TB867"/>
      <c r="TC867"/>
      <c r="TD867"/>
      <c r="TE867"/>
      <c r="TF867"/>
      <c r="TG867"/>
      <c r="TH867"/>
      <c r="TI867"/>
      <c r="TJ867"/>
      <c r="TK867"/>
      <c r="TL867"/>
      <c r="TM867"/>
      <c r="TN867"/>
      <c r="TO867"/>
      <c r="TP867"/>
      <c r="TQ867"/>
      <c r="TR867"/>
      <c r="TS867"/>
      <c r="TT867"/>
      <c r="TU867"/>
      <c r="TV867"/>
      <c r="TW867"/>
      <c r="TX867"/>
      <c r="TY867"/>
      <c r="TZ867"/>
      <c r="UA867"/>
      <c r="UB867"/>
      <c r="UC867"/>
      <c r="UD867"/>
      <c r="UE867"/>
      <c r="UF867"/>
      <c r="UG867"/>
      <c r="UH867"/>
      <c r="UI867"/>
      <c r="UJ867"/>
      <c r="UK867"/>
      <c r="UL867"/>
      <c r="UM867"/>
      <c r="UN867"/>
      <c r="UO867"/>
      <c r="UP867"/>
      <c r="UQ867"/>
      <c r="UR867"/>
      <c r="US867"/>
      <c r="UT867"/>
      <c r="UU867"/>
      <c r="UV867"/>
      <c r="UW867"/>
      <c r="UX867"/>
      <c r="UY867"/>
      <c r="UZ867"/>
      <c r="VA867"/>
      <c r="VB867"/>
      <c r="VC867"/>
      <c r="VD867"/>
      <c r="VE867"/>
      <c r="VF867"/>
      <c r="VG867"/>
      <c r="VH867"/>
      <c r="VI867"/>
      <c r="VJ867"/>
      <c r="VK867"/>
      <c r="VL867"/>
      <c r="VM867"/>
      <c r="VN867"/>
      <c r="VO867"/>
      <c r="VP867"/>
      <c r="VQ867"/>
      <c r="VR867"/>
      <c r="VS867"/>
      <c r="VT867"/>
      <c r="VU867"/>
      <c r="VV867"/>
      <c r="VW867"/>
      <c r="VX867"/>
      <c r="VY867"/>
      <c r="VZ867"/>
      <c r="WA867"/>
      <c r="WB867"/>
      <c r="WC867"/>
      <c r="WD867"/>
      <c r="WE867"/>
      <c r="WF867"/>
      <c r="WG867"/>
      <c r="WH867"/>
      <c r="WI867"/>
      <c r="WJ867"/>
      <c r="WK867"/>
      <c r="WL867"/>
      <c r="WM867"/>
      <c r="WN867"/>
      <c r="WO867"/>
      <c r="WP867"/>
      <c r="WQ867"/>
      <c r="WR867"/>
      <c r="WS867"/>
      <c r="WT867"/>
      <c r="WU867"/>
      <c r="WV867"/>
      <c r="WW867"/>
      <c r="WX867"/>
      <c r="WY867"/>
      <c r="WZ867"/>
      <c r="XA867"/>
      <c r="XB867"/>
      <c r="XC867"/>
      <c r="XD867"/>
      <c r="XE867"/>
      <c r="XF867"/>
      <c r="XG867"/>
      <c r="XH867"/>
      <c r="XI867"/>
      <c r="XJ867"/>
      <c r="XK867"/>
      <c r="XL867"/>
      <c r="XM867"/>
      <c r="XN867"/>
      <c r="XO867"/>
      <c r="XP867"/>
      <c r="XQ867"/>
      <c r="XR867"/>
      <c r="XS867"/>
      <c r="XT867"/>
      <c r="XU867"/>
      <c r="XV867"/>
      <c r="XW867"/>
      <c r="XX867"/>
      <c r="XY867"/>
      <c r="XZ867"/>
      <c r="YA867"/>
      <c r="YB867"/>
      <c r="YC867"/>
      <c r="YD867"/>
      <c r="YE867"/>
      <c r="YF867"/>
      <c r="YG867"/>
      <c r="YH867"/>
      <c r="YI867"/>
      <c r="YJ867"/>
      <c r="YK867"/>
      <c r="YL867"/>
      <c r="YM867"/>
      <c r="YN867"/>
      <c r="YO867"/>
      <c r="YP867"/>
      <c r="YQ867"/>
      <c r="YR867"/>
      <c r="YS867"/>
      <c r="YT867"/>
      <c r="YU867"/>
      <c r="YV867"/>
      <c r="YW867"/>
      <c r="YX867"/>
      <c r="YY867"/>
      <c r="YZ867"/>
      <c r="ZA867"/>
      <c r="ZB867"/>
      <c r="ZC867"/>
      <c r="ZD867"/>
      <c r="ZE867"/>
      <c r="ZF867"/>
      <c r="ZG867"/>
      <c r="ZH867"/>
      <c r="ZI867"/>
      <c r="ZJ867"/>
      <c r="ZK867"/>
      <c r="ZL867"/>
      <c r="ZM867"/>
      <c r="ZN867"/>
      <c r="ZO867"/>
      <c r="ZP867"/>
      <c r="ZQ867"/>
      <c r="ZR867"/>
      <c r="ZS867"/>
      <c r="ZT867"/>
      <c r="ZU867"/>
      <c r="ZV867"/>
      <c r="ZW867"/>
      <c r="ZX867"/>
      <c r="ZY867"/>
      <c r="ZZ867"/>
      <c r="AAA867"/>
      <c r="AAB867"/>
      <c r="AAC867"/>
      <c r="AAD867"/>
      <c r="AAE867"/>
      <c r="AAF867"/>
      <c r="AAG867"/>
      <c r="AAH867"/>
      <c r="AAI867"/>
      <c r="AAJ867"/>
      <c r="AAK867"/>
      <c r="AAL867"/>
      <c r="AAM867"/>
      <c r="AAN867"/>
      <c r="AAO867"/>
      <c r="AAP867"/>
      <c r="AAQ867"/>
      <c r="AAR867"/>
      <c r="AAS867"/>
      <c r="AAT867"/>
      <c r="AAU867"/>
      <c r="AAV867"/>
      <c r="AAW867"/>
      <c r="AAX867"/>
      <c r="AAY867"/>
      <c r="AAZ867"/>
      <c r="ABA867"/>
      <c r="ABB867"/>
      <c r="ABC867"/>
      <c r="ABD867"/>
      <c r="ABE867"/>
      <c r="ABF867"/>
      <c r="ABG867"/>
      <c r="ABH867"/>
      <c r="ABI867"/>
      <c r="ABJ867"/>
      <c r="ABK867"/>
      <c r="ABL867"/>
      <c r="ABM867"/>
      <c r="ABN867"/>
      <c r="ABO867"/>
      <c r="ABP867"/>
      <c r="ABQ867"/>
      <c r="ABR867"/>
      <c r="ABS867"/>
      <c r="ABT867"/>
      <c r="ABU867"/>
      <c r="ABV867"/>
      <c r="ABW867"/>
      <c r="ABX867"/>
      <c r="ABY867"/>
      <c r="ABZ867"/>
      <c r="ACA867"/>
      <c r="ACB867"/>
      <c r="ACC867"/>
      <c r="ACD867"/>
      <c r="ACE867"/>
      <c r="ACF867"/>
      <c r="ACG867"/>
      <c r="ACH867"/>
      <c r="ACI867"/>
      <c r="ACJ867"/>
      <c r="ACK867"/>
      <c r="ACL867"/>
      <c r="ACM867"/>
      <c r="ACN867"/>
      <c r="ACO867"/>
      <c r="ACP867"/>
      <c r="ACQ867"/>
      <c r="ACR867"/>
      <c r="ACS867"/>
      <c r="ACT867"/>
      <c r="ACU867"/>
      <c r="ACV867"/>
      <c r="ACW867"/>
      <c r="ACX867"/>
      <c r="ACY867"/>
      <c r="ACZ867"/>
      <c r="ADA867"/>
      <c r="ADB867"/>
      <c r="ADC867"/>
      <c r="ADD867"/>
      <c r="ADE867"/>
      <c r="ADF867"/>
      <c r="ADG867"/>
      <c r="ADH867"/>
      <c r="ADI867"/>
      <c r="ADJ867"/>
      <c r="ADK867"/>
      <c r="ADL867"/>
      <c r="ADM867"/>
      <c r="ADN867"/>
      <c r="ADO867"/>
      <c r="ADP867"/>
      <c r="ADQ867"/>
      <c r="ADR867"/>
      <c r="ADS867"/>
      <c r="ADT867"/>
      <c r="ADU867"/>
      <c r="ADV867"/>
      <c r="ADW867"/>
      <c r="ADX867"/>
      <c r="ADY867"/>
      <c r="ADZ867"/>
      <c r="AEA867"/>
      <c r="AEB867"/>
      <c r="AEC867"/>
      <c r="AED867"/>
      <c r="AEE867"/>
      <c r="AEF867"/>
      <c r="AEG867"/>
      <c r="AEH867"/>
      <c r="AEI867"/>
      <c r="AEJ867"/>
      <c r="AEK867"/>
      <c r="AEL867"/>
      <c r="AEM867"/>
      <c r="AEN867"/>
      <c r="AEO867"/>
      <c r="AEP867"/>
      <c r="AEQ867"/>
      <c r="AER867"/>
      <c r="AES867"/>
      <c r="AET867"/>
      <c r="AEU867"/>
      <c r="AEV867"/>
      <c r="AEW867"/>
      <c r="AEX867"/>
      <c r="AEY867"/>
      <c r="AEZ867"/>
      <c r="AFA867"/>
      <c r="AFB867"/>
      <c r="AFC867"/>
      <c r="AFD867"/>
      <c r="AFE867"/>
      <c r="AFF867"/>
      <c r="AFG867"/>
      <c r="AFH867"/>
      <c r="AFI867"/>
      <c r="AFJ867"/>
      <c r="AFK867"/>
      <c r="AFL867"/>
      <c r="AFM867"/>
      <c r="AFN867"/>
      <c r="AFO867"/>
      <c r="AFP867"/>
      <c r="AFQ867"/>
      <c r="AFR867"/>
      <c r="AFS867"/>
      <c r="AFT867"/>
      <c r="AFU867"/>
      <c r="AFV867"/>
      <c r="AFW867"/>
      <c r="AFX867"/>
      <c r="AFY867"/>
      <c r="AFZ867"/>
      <c r="AGA867"/>
      <c r="AGB867"/>
      <c r="AGC867"/>
      <c r="AGD867"/>
      <c r="AGE867"/>
      <c r="AGF867"/>
      <c r="AGG867"/>
      <c r="AGH867"/>
      <c r="AGI867"/>
      <c r="AGJ867"/>
      <c r="AGK867"/>
      <c r="AGL867"/>
      <c r="AGM867"/>
      <c r="AGN867"/>
      <c r="AGO867"/>
      <c r="AGP867"/>
      <c r="AGQ867"/>
      <c r="AGR867"/>
      <c r="AGS867"/>
      <c r="AGT867"/>
      <c r="AGU867"/>
      <c r="AGV867"/>
      <c r="AGW867"/>
      <c r="AGX867"/>
      <c r="AGY867"/>
      <c r="AGZ867"/>
      <c r="AHA867"/>
      <c r="AHB867"/>
      <c r="AHC867"/>
      <c r="AHD867"/>
      <c r="AHE867"/>
      <c r="AHF867"/>
      <c r="AHG867"/>
      <c r="AHH867"/>
      <c r="AHI867"/>
      <c r="AHJ867"/>
      <c r="AHK867"/>
      <c r="AHL867"/>
      <c r="AHM867"/>
      <c r="AHN867"/>
      <c r="AHO867"/>
      <c r="AHP867"/>
      <c r="AHQ867"/>
      <c r="AHR867"/>
      <c r="AHS867"/>
      <c r="AHT867"/>
      <c r="AHU867"/>
      <c r="AHV867"/>
      <c r="AHW867"/>
      <c r="AHX867"/>
      <c r="AHY867"/>
      <c r="AHZ867"/>
      <c r="AIA867"/>
      <c r="AIB867"/>
      <c r="AIC867"/>
      <c r="AID867"/>
      <c r="AIE867"/>
      <c r="AIF867"/>
      <c r="AIG867"/>
      <c r="AIH867"/>
      <c r="AII867"/>
      <c r="AIJ867"/>
      <c r="AIK867"/>
      <c r="AIL867"/>
      <c r="AIM867"/>
      <c r="AIN867"/>
      <c r="AIO867"/>
      <c r="AIP867"/>
      <c r="AIQ867"/>
      <c r="AIR867"/>
      <c r="AIS867"/>
      <c r="AIT867"/>
      <c r="AIU867"/>
      <c r="AIV867"/>
      <c r="AIW867"/>
      <c r="AIX867"/>
      <c r="AIY867"/>
      <c r="AIZ867"/>
      <c r="AJA867"/>
      <c r="AJB867"/>
      <c r="AJC867"/>
      <c r="AJD867"/>
      <c r="AJE867"/>
      <c r="AJF867"/>
      <c r="AJG867"/>
      <c r="AJH867"/>
      <c r="AJI867"/>
      <c r="AJJ867"/>
      <c r="AJK867"/>
      <c r="AJL867"/>
      <c r="AJM867"/>
      <c r="AJN867"/>
      <c r="AJO867"/>
      <c r="AJP867"/>
      <c r="AJQ867"/>
      <c r="AJR867"/>
      <c r="AJS867"/>
      <c r="AJT867"/>
      <c r="AJU867"/>
      <c r="AJV867"/>
      <c r="AJW867"/>
      <c r="AJX867"/>
      <c r="AJY867"/>
      <c r="AJZ867"/>
      <c r="AKA867"/>
      <c r="AKB867"/>
      <c r="AKC867"/>
      <c r="AKD867"/>
      <c r="AKE867"/>
      <c r="AKF867"/>
      <c r="AKG867"/>
      <c r="AKH867"/>
      <c r="AKI867"/>
      <c r="AKJ867"/>
      <c r="AKK867"/>
      <c r="AKL867"/>
      <c r="AKM867"/>
      <c r="AKN867"/>
      <c r="AKO867"/>
      <c r="AKP867"/>
      <c r="AKQ867"/>
      <c r="AKR867"/>
      <c r="AKS867"/>
      <c r="AKT867"/>
      <c r="AKU867"/>
      <c r="AKV867"/>
      <c r="AKW867"/>
      <c r="AKX867"/>
      <c r="AKY867"/>
      <c r="AKZ867"/>
      <c r="ALA867"/>
      <c r="ALB867"/>
      <c r="ALC867"/>
      <c r="ALD867"/>
      <c r="ALE867"/>
      <c r="ALF867"/>
      <c r="ALG867"/>
      <c r="ALH867"/>
      <c r="ALI867"/>
      <c r="ALJ867"/>
      <c r="ALK867"/>
      <c r="ALL867"/>
      <c r="ALM867"/>
      <c r="ALN867"/>
      <c r="ALO867"/>
      <c r="ALP867"/>
      <c r="ALQ867"/>
      <c r="ALR867"/>
      <c r="ALS867"/>
      <c r="ALT867"/>
      <c r="ALU867"/>
      <c r="ALV867"/>
      <c r="ALW867"/>
      <c r="ALX867"/>
      <c r="ALY867"/>
      <c r="ALZ867"/>
      <c r="AMA867"/>
      <c r="AMB867"/>
      <c r="AMC867"/>
      <c r="AMD867"/>
      <c r="AME867"/>
      <c r="AMF867"/>
      <c r="AMG867"/>
      <c r="AMH867"/>
      <c r="AMI867"/>
      <c r="AMJ867"/>
    </row>
    <row r="868" spans="1:1024" ht="20" customHeight="1" x14ac:dyDescent="0.2">
      <c r="A868"/>
      <c r="B868"/>
      <c r="C868"/>
      <c r="D868"/>
      <c r="E868" s="2"/>
      <c r="F868" s="2"/>
      <c r="G868" s="271"/>
      <c r="H868" s="240"/>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c r="IW868"/>
      <c r="IX868"/>
      <c r="IY868"/>
      <c r="IZ868"/>
      <c r="JA868"/>
      <c r="JB868"/>
      <c r="JC868"/>
      <c r="JD868"/>
      <c r="JE868"/>
      <c r="JF868"/>
      <c r="JG868"/>
      <c r="JH868"/>
      <c r="JI868"/>
      <c r="JJ868"/>
      <c r="JK868"/>
      <c r="JL868"/>
      <c r="JM868"/>
      <c r="JN868"/>
      <c r="JO868"/>
      <c r="JP868"/>
      <c r="JQ868"/>
      <c r="JR868"/>
      <c r="JS868"/>
      <c r="JT868"/>
      <c r="JU868"/>
      <c r="JV868"/>
      <c r="JW868"/>
      <c r="JX868"/>
      <c r="JY868"/>
      <c r="JZ868"/>
      <c r="KA868"/>
      <c r="KB868"/>
      <c r="KC868"/>
      <c r="KD868"/>
      <c r="KE868"/>
      <c r="KF868"/>
      <c r="KG868"/>
      <c r="KH868"/>
      <c r="KI868"/>
      <c r="KJ868"/>
      <c r="KK868"/>
      <c r="KL868"/>
      <c r="KM868"/>
      <c r="KN868"/>
      <c r="KO868"/>
      <c r="KP868"/>
      <c r="KQ868"/>
      <c r="KR868"/>
      <c r="KS868"/>
      <c r="KT868"/>
      <c r="KU868"/>
      <c r="KV868"/>
      <c r="KW868"/>
      <c r="KX868"/>
      <c r="KY868"/>
      <c r="KZ868"/>
      <c r="LA868"/>
      <c r="LB868"/>
      <c r="LC868"/>
      <c r="LD868"/>
      <c r="LE868"/>
      <c r="LF868"/>
      <c r="LG868"/>
      <c r="LH868"/>
      <c r="LI868"/>
      <c r="LJ868"/>
      <c r="LK868"/>
      <c r="LL868"/>
      <c r="LM868"/>
      <c r="LN868"/>
      <c r="LO868"/>
      <c r="LP868"/>
      <c r="LQ868"/>
      <c r="LR868"/>
      <c r="LS868"/>
      <c r="LT868"/>
      <c r="LU868"/>
      <c r="LV868"/>
      <c r="LW868"/>
      <c r="LX868"/>
      <c r="LY868"/>
      <c r="LZ868"/>
      <c r="MA868"/>
      <c r="MB868"/>
      <c r="MC868"/>
      <c r="MD868"/>
      <c r="ME868"/>
      <c r="MF868"/>
      <c r="MG868"/>
      <c r="MH868"/>
      <c r="MI868"/>
      <c r="MJ868"/>
      <c r="MK868"/>
      <c r="ML868"/>
      <c r="MM868"/>
      <c r="MN868"/>
      <c r="MO868"/>
      <c r="MP868"/>
      <c r="MQ868"/>
      <c r="MR868"/>
      <c r="MS868"/>
      <c r="MT868"/>
      <c r="MU868"/>
      <c r="MV868"/>
      <c r="MW868"/>
      <c r="MX868"/>
      <c r="MY868"/>
      <c r="MZ868"/>
      <c r="NA868"/>
      <c r="NB868"/>
      <c r="NC868"/>
      <c r="ND868"/>
      <c r="NE868"/>
      <c r="NF868"/>
      <c r="NG868"/>
      <c r="NH868"/>
      <c r="NI868"/>
      <c r="NJ868"/>
      <c r="NK868"/>
      <c r="NL868"/>
      <c r="NM868"/>
      <c r="NN868"/>
      <c r="NO868"/>
      <c r="NP868"/>
      <c r="NQ868"/>
      <c r="NR868"/>
      <c r="NS868"/>
      <c r="NT868"/>
      <c r="NU868"/>
      <c r="NV868"/>
      <c r="NW868"/>
      <c r="NX868"/>
      <c r="NY868"/>
      <c r="NZ868"/>
      <c r="OA868"/>
      <c r="OB868"/>
      <c r="OC868"/>
      <c r="OD868"/>
      <c r="OE868"/>
      <c r="OF868"/>
      <c r="OG868"/>
      <c r="OH868"/>
      <c r="OI868"/>
      <c r="OJ868"/>
      <c r="OK868"/>
      <c r="OL868"/>
      <c r="OM868"/>
      <c r="ON868"/>
      <c r="OO868"/>
      <c r="OP868"/>
      <c r="OQ868"/>
      <c r="OR868"/>
      <c r="OS868"/>
      <c r="OT868"/>
      <c r="OU868"/>
      <c r="OV868"/>
      <c r="OW868"/>
      <c r="OX868"/>
      <c r="OY868"/>
      <c r="OZ868"/>
      <c r="PA868"/>
      <c r="PB868"/>
      <c r="PC868"/>
      <c r="PD868"/>
      <c r="PE868"/>
      <c r="PF868"/>
      <c r="PG868"/>
      <c r="PH868"/>
      <c r="PI868"/>
      <c r="PJ868"/>
      <c r="PK868"/>
      <c r="PL868"/>
      <c r="PM868"/>
      <c r="PN868"/>
      <c r="PO868"/>
      <c r="PP868"/>
      <c r="PQ868"/>
      <c r="PR868"/>
      <c r="PS868"/>
      <c r="PT868"/>
      <c r="PU868"/>
      <c r="PV868"/>
      <c r="PW868"/>
      <c r="PX868"/>
      <c r="PY868"/>
      <c r="PZ868"/>
      <c r="QA868"/>
      <c r="QB868"/>
      <c r="QC868"/>
      <c r="QD868"/>
      <c r="QE868"/>
      <c r="QF868"/>
      <c r="QG868"/>
      <c r="QH868"/>
      <c r="QI868"/>
      <c r="QJ868"/>
      <c r="QK868"/>
      <c r="QL868"/>
      <c r="QM868"/>
      <c r="QN868"/>
      <c r="QO868"/>
      <c r="QP868"/>
      <c r="QQ868"/>
      <c r="QR868"/>
      <c r="QS868"/>
      <c r="QT868"/>
      <c r="QU868"/>
      <c r="QV868"/>
      <c r="QW868"/>
      <c r="QX868"/>
      <c r="QY868"/>
      <c r="QZ868"/>
      <c r="RA868"/>
      <c r="RB868"/>
      <c r="RC868"/>
      <c r="RD868"/>
      <c r="RE868"/>
      <c r="RF868"/>
      <c r="RG868"/>
      <c r="RH868"/>
      <c r="RI868"/>
      <c r="RJ868"/>
      <c r="RK868"/>
      <c r="RL868"/>
      <c r="RM868"/>
      <c r="RN868"/>
      <c r="RO868"/>
      <c r="RP868"/>
      <c r="RQ868"/>
      <c r="RR868"/>
      <c r="RS868"/>
      <c r="RT868"/>
      <c r="RU868"/>
      <c r="RV868"/>
      <c r="RW868"/>
      <c r="RX868"/>
      <c r="RY868"/>
      <c r="RZ868"/>
      <c r="SA868"/>
      <c r="SB868"/>
      <c r="SC868"/>
      <c r="SD868"/>
      <c r="SE868"/>
      <c r="SF868"/>
      <c r="SG868"/>
      <c r="SH868"/>
      <c r="SI868"/>
      <c r="SJ868"/>
      <c r="SK868"/>
      <c r="SL868"/>
      <c r="SM868"/>
      <c r="SN868"/>
      <c r="SO868"/>
      <c r="SP868"/>
      <c r="SQ868"/>
      <c r="SR868"/>
      <c r="SS868"/>
      <c r="ST868"/>
      <c r="SU868"/>
      <c r="SV868"/>
      <c r="SW868"/>
      <c r="SX868"/>
      <c r="SY868"/>
      <c r="SZ868"/>
      <c r="TA868"/>
      <c r="TB868"/>
      <c r="TC868"/>
      <c r="TD868"/>
      <c r="TE868"/>
      <c r="TF868"/>
      <c r="TG868"/>
      <c r="TH868"/>
      <c r="TI868"/>
      <c r="TJ868"/>
      <c r="TK868"/>
      <c r="TL868"/>
      <c r="TM868"/>
      <c r="TN868"/>
      <c r="TO868"/>
      <c r="TP868"/>
      <c r="TQ868"/>
      <c r="TR868"/>
      <c r="TS868"/>
      <c r="TT868"/>
      <c r="TU868"/>
      <c r="TV868"/>
      <c r="TW868"/>
      <c r="TX868"/>
      <c r="TY868"/>
      <c r="TZ868"/>
      <c r="UA868"/>
      <c r="UB868"/>
      <c r="UC868"/>
      <c r="UD868"/>
      <c r="UE868"/>
      <c r="UF868"/>
      <c r="UG868"/>
      <c r="UH868"/>
      <c r="UI868"/>
      <c r="UJ868"/>
      <c r="UK868"/>
      <c r="UL868"/>
      <c r="UM868"/>
      <c r="UN868"/>
      <c r="UO868"/>
      <c r="UP868"/>
      <c r="UQ868"/>
      <c r="UR868"/>
      <c r="US868"/>
      <c r="UT868"/>
      <c r="UU868"/>
      <c r="UV868"/>
      <c r="UW868"/>
      <c r="UX868"/>
      <c r="UY868"/>
      <c r="UZ868"/>
      <c r="VA868"/>
      <c r="VB868"/>
      <c r="VC868"/>
      <c r="VD868"/>
      <c r="VE868"/>
      <c r="VF868"/>
      <c r="VG868"/>
      <c r="VH868"/>
      <c r="VI868"/>
      <c r="VJ868"/>
      <c r="VK868"/>
      <c r="VL868"/>
      <c r="VM868"/>
      <c r="VN868"/>
      <c r="VO868"/>
      <c r="VP868"/>
      <c r="VQ868"/>
      <c r="VR868"/>
      <c r="VS868"/>
      <c r="VT868"/>
      <c r="VU868"/>
      <c r="VV868"/>
      <c r="VW868"/>
      <c r="VX868"/>
      <c r="VY868"/>
      <c r="VZ868"/>
      <c r="WA868"/>
      <c r="WB868"/>
      <c r="WC868"/>
      <c r="WD868"/>
      <c r="WE868"/>
      <c r="WF868"/>
      <c r="WG868"/>
      <c r="WH868"/>
      <c r="WI868"/>
      <c r="WJ868"/>
      <c r="WK868"/>
      <c r="WL868"/>
      <c r="WM868"/>
      <c r="WN868"/>
      <c r="WO868"/>
      <c r="WP868"/>
      <c r="WQ868"/>
      <c r="WR868"/>
      <c r="WS868"/>
      <c r="WT868"/>
      <c r="WU868"/>
      <c r="WV868"/>
      <c r="WW868"/>
      <c r="WX868"/>
      <c r="WY868"/>
      <c r="WZ868"/>
      <c r="XA868"/>
      <c r="XB868"/>
      <c r="XC868"/>
      <c r="XD868"/>
      <c r="XE868"/>
      <c r="XF868"/>
      <c r="XG868"/>
      <c r="XH868"/>
      <c r="XI868"/>
      <c r="XJ868"/>
      <c r="XK868"/>
      <c r="XL868"/>
      <c r="XM868"/>
      <c r="XN868"/>
      <c r="XO868"/>
      <c r="XP868"/>
      <c r="XQ868"/>
      <c r="XR868"/>
      <c r="XS868"/>
      <c r="XT868"/>
      <c r="XU868"/>
      <c r="XV868"/>
      <c r="XW868"/>
      <c r="XX868"/>
      <c r="XY868"/>
      <c r="XZ868"/>
      <c r="YA868"/>
      <c r="YB868"/>
      <c r="YC868"/>
      <c r="YD868"/>
      <c r="YE868"/>
      <c r="YF868"/>
      <c r="YG868"/>
      <c r="YH868"/>
      <c r="YI868"/>
      <c r="YJ868"/>
      <c r="YK868"/>
      <c r="YL868"/>
      <c r="YM868"/>
      <c r="YN868"/>
      <c r="YO868"/>
      <c r="YP868"/>
      <c r="YQ868"/>
      <c r="YR868"/>
      <c r="YS868"/>
      <c r="YT868"/>
      <c r="YU868"/>
      <c r="YV868"/>
      <c r="YW868"/>
      <c r="YX868"/>
      <c r="YY868"/>
      <c r="YZ868"/>
      <c r="ZA868"/>
      <c r="ZB868"/>
      <c r="ZC868"/>
      <c r="ZD868"/>
      <c r="ZE868"/>
      <c r="ZF868"/>
      <c r="ZG868"/>
      <c r="ZH868"/>
      <c r="ZI868"/>
      <c r="ZJ868"/>
      <c r="ZK868"/>
      <c r="ZL868"/>
      <c r="ZM868"/>
      <c r="ZN868"/>
      <c r="ZO868"/>
      <c r="ZP868"/>
      <c r="ZQ868"/>
      <c r="ZR868"/>
      <c r="ZS868"/>
      <c r="ZT868"/>
      <c r="ZU868"/>
      <c r="ZV868"/>
      <c r="ZW868"/>
      <c r="ZX868"/>
      <c r="ZY868"/>
      <c r="ZZ868"/>
      <c r="AAA868"/>
      <c r="AAB868"/>
      <c r="AAC868"/>
      <c r="AAD868"/>
      <c r="AAE868"/>
      <c r="AAF868"/>
      <c r="AAG868"/>
      <c r="AAH868"/>
      <c r="AAI868"/>
      <c r="AAJ868"/>
      <c r="AAK868"/>
      <c r="AAL868"/>
      <c r="AAM868"/>
      <c r="AAN868"/>
      <c r="AAO868"/>
      <c r="AAP868"/>
      <c r="AAQ868"/>
      <c r="AAR868"/>
      <c r="AAS868"/>
      <c r="AAT868"/>
      <c r="AAU868"/>
      <c r="AAV868"/>
      <c r="AAW868"/>
      <c r="AAX868"/>
      <c r="AAY868"/>
      <c r="AAZ868"/>
      <c r="ABA868"/>
      <c r="ABB868"/>
      <c r="ABC868"/>
      <c r="ABD868"/>
      <c r="ABE868"/>
      <c r="ABF868"/>
      <c r="ABG868"/>
      <c r="ABH868"/>
      <c r="ABI868"/>
      <c r="ABJ868"/>
      <c r="ABK868"/>
      <c r="ABL868"/>
      <c r="ABM868"/>
      <c r="ABN868"/>
      <c r="ABO868"/>
      <c r="ABP868"/>
      <c r="ABQ868"/>
      <c r="ABR868"/>
      <c r="ABS868"/>
      <c r="ABT868"/>
      <c r="ABU868"/>
      <c r="ABV868"/>
      <c r="ABW868"/>
      <c r="ABX868"/>
      <c r="ABY868"/>
      <c r="ABZ868"/>
      <c r="ACA868"/>
      <c r="ACB868"/>
      <c r="ACC868"/>
      <c r="ACD868"/>
      <c r="ACE868"/>
      <c r="ACF868"/>
      <c r="ACG868"/>
      <c r="ACH868"/>
      <c r="ACI868"/>
      <c r="ACJ868"/>
      <c r="ACK868"/>
      <c r="ACL868"/>
      <c r="ACM868"/>
      <c r="ACN868"/>
      <c r="ACO868"/>
      <c r="ACP868"/>
      <c r="ACQ868"/>
      <c r="ACR868"/>
      <c r="ACS868"/>
      <c r="ACT868"/>
      <c r="ACU868"/>
      <c r="ACV868"/>
      <c r="ACW868"/>
      <c r="ACX868"/>
      <c r="ACY868"/>
      <c r="ACZ868"/>
      <c r="ADA868"/>
      <c r="ADB868"/>
      <c r="ADC868"/>
      <c r="ADD868"/>
      <c r="ADE868"/>
      <c r="ADF868"/>
      <c r="ADG868"/>
      <c r="ADH868"/>
      <c r="ADI868"/>
      <c r="ADJ868"/>
      <c r="ADK868"/>
      <c r="ADL868"/>
      <c r="ADM868"/>
      <c r="ADN868"/>
      <c r="ADO868"/>
      <c r="ADP868"/>
      <c r="ADQ868"/>
      <c r="ADR868"/>
      <c r="ADS868"/>
      <c r="ADT868"/>
      <c r="ADU868"/>
      <c r="ADV868"/>
      <c r="ADW868"/>
      <c r="ADX868"/>
      <c r="ADY868"/>
      <c r="ADZ868"/>
      <c r="AEA868"/>
      <c r="AEB868"/>
      <c r="AEC868"/>
      <c r="AED868"/>
      <c r="AEE868"/>
      <c r="AEF868"/>
      <c r="AEG868"/>
      <c r="AEH868"/>
      <c r="AEI868"/>
      <c r="AEJ868"/>
      <c r="AEK868"/>
      <c r="AEL868"/>
      <c r="AEM868"/>
      <c r="AEN868"/>
      <c r="AEO868"/>
      <c r="AEP868"/>
      <c r="AEQ868"/>
      <c r="AER868"/>
      <c r="AES868"/>
      <c r="AET868"/>
      <c r="AEU868"/>
      <c r="AEV868"/>
      <c r="AEW868"/>
      <c r="AEX868"/>
      <c r="AEY868"/>
      <c r="AEZ868"/>
      <c r="AFA868"/>
      <c r="AFB868"/>
      <c r="AFC868"/>
      <c r="AFD868"/>
      <c r="AFE868"/>
      <c r="AFF868"/>
      <c r="AFG868"/>
      <c r="AFH868"/>
      <c r="AFI868"/>
      <c r="AFJ868"/>
      <c r="AFK868"/>
      <c r="AFL868"/>
      <c r="AFM868"/>
      <c r="AFN868"/>
      <c r="AFO868"/>
      <c r="AFP868"/>
      <c r="AFQ868"/>
      <c r="AFR868"/>
      <c r="AFS868"/>
      <c r="AFT868"/>
      <c r="AFU868"/>
      <c r="AFV868"/>
      <c r="AFW868"/>
      <c r="AFX868"/>
      <c r="AFY868"/>
      <c r="AFZ868"/>
      <c r="AGA868"/>
      <c r="AGB868"/>
      <c r="AGC868"/>
      <c r="AGD868"/>
      <c r="AGE868"/>
      <c r="AGF868"/>
      <c r="AGG868"/>
      <c r="AGH868"/>
      <c r="AGI868"/>
      <c r="AGJ868"/>
      <c r="AGK868"/>
      <c r="AGL868"/>
      <c r="AGM868"/>
      <c r="AGN868"/>
      <c r="AGO868"/>
      <c r="AGP868"/>
      <c r="AGQ868"/>
      <c r="AGR868"/>
      <c r="AGS868"/>
      <c r="AGT868"/>
      <c r="AGU868"/>
      <c r="AGV868"/>
      <c r="AGW868"/>
      <c r="AGX868"/>
      <c r="AGY868"/>
      <c r="AGZ868"/>
      <c r="AHA868"/>
      <c r="AHB868"/>
      <c r="AHC868"/>
      <c r="AHD868"/>
      <c r="AHE868"/>
      <c r="AHF868"/>
      <c r="AHG868"/>
      <c r="AHH868"/>
      <c r="AHI868"/>
      <c r="AHJ868"/>
      <c r="AHK868"/>
      <c r="AHL868"/>
      <c r="AHM868"/>
      <c r="AHN868"/>
      <c r="AHO868"/>
      <c r="AHP868"/>
      <c r="AHQ868"/>
      <c r="AHR868"/>
      <c r="AHS868"/>
      <c r="AHT868"/>
      <c r="AHU868"/>
      <c r="AHV868"/>
      <c r="AHW868"/>
      <c r="AHX868"/>
      <c r="AHY868"/>
      <c r="AHZ868"/>
      <c r="AIA868"/>
      <c r="AIB868"/>
      <c r="AIC868"/>
      <c r="AID868"/>
      <c r="AIE868"/>
      <c r="AIF868"/>
      <c r="AIG868"/>
      <c r="AIH868"/>
      <c r="AII868"/>
      <c r="AIJ868"/>
      <c r="AIK868"/>
      <c r="AIL868"/>
      <c r="AIM868"/>
      <c r="AIN868"/>
      <c r="AIO868"/>
      <c r="AIP868"/>
      <c r="AIQ868"/>
      <c r="AIR868"/>
      <c r="AIS868"/>
      <c r="AIT868"/>
      <c r="AIU868"/>
      <c r="AIV868"/>
      <c r="AIW868"/>
      <c r="AIX868"/>
      <c r="AIY868"/>
      <c r="AIZ868"/>
      <c r="AJA868"/>
      <c r="AJB868"/>
      <c r="AJC868"/>
      <c r="AJD868"/>
      <c r="AJE868"/>
      <c r="AJF868"/>
      <c r="AJG868"/>
      <c r="AJH868"/>
      <c r="AJI868"/>
      <c r="AJJ868"/>
      <c r="AJK868"/>
      <c r="AJL868"/>
      <c r="AJM868"/>
      <c r="AJN868"/>
      <c r="AJO868"/>
      <c r="AJP868"/>
      <c r="AJQ868"/>
      <c r="AJR868"/>
      <c r="AJS868"/>
      <c r="AJT868"/>
      <c r="AJU868"/>
      <c r="AJV868"/>
      <c r="AJW868"/>
      <c r="AJX868"/>
      <c r="AJY868"/>
      <c r="AJZ868"/>
      <c r="AKA868"/>
      <c r="AKB868"/>
      <c r="AKC868"/>
      <c r="AKD868"/>
      <c r="AKE868"/>
      <c r="AKF868"/>
      <c r="AKG868"/>
      <c r="AKH868"/>
      <c r="AKI868"/>
      <c r="AKJ868"/>
      <c r="AKK868"/>
      <c r="AKL868"/>
      <c r="AKM868"/>
      <c r="AKN868"/>
      <c r="AKO868"/>
      <c r="AKP868"/>
      <c r="AKQ868"/>
      <c r="AKR868"/>
      <c r="AKS868"/>
      <c r="AKT868"/>
      <c r="AKU868"/>
      <c r="AKV868"/>
      <c r="AKW868"/>
      <c r="AKX868"/>
      <c r="AKY868"/>
      <c r="AKZ868"/>
      <c r="ALA868"/>
      <c r="ALB868"/>
      <c r="ALC868"/>
      <c r="ALD868"/>
      <c r="ALE868"/>
      <c r="ALF868"/>
      <c r="ALG868"/>
      <c r="ALH868"/>
      <c r="ALI868"/>
      <c r="ALJ868"/>
      <c r="ALK868"/>
      <c r="ALL868"/>
      <c r="ALM868"/>
      <c r="ALN868"/>
      <c r="ALO868"/>
      <c r="ALP868"/>
      <c r="ALQ868"/>
      <c r="ALR868"/>
      <c r="ALS868"/>
      <c r="ALT868"/>
      <c r="ALU868"/>
      <c r="ALV868"/>
      <c r="ALW868"/>
      <c r="ALX868"/>
      <c r="ALY868"/>
      <c r="ALZ868"/>
      <c r="AMA868"/>
      <c r="AMB868"/>
      <c r="AMC868"/>
      <c r="AMD868"/>
      <c r="AME868"/>
      <c r="AMF868"/>
      <c r="AMG868"/>
      <c r="AMH868"/>
      <c r="AMI868"/>
      <c r="AMJ868"/>
    </row>
    <row r="869" spans="1:1024" ht="20" customHeight="1" x14ac:dyDescent="0.2">
      <c r="A869"/>
      <c r="B869"/>
      <c r="C869"/>
      <c r="D869"/>
      <c r="E869" s="2"/>
      <c r="F869" s="2"/>
      <c r="G869" s="271"/>
      <c r="H869" s="240"/>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c r="IW869"/>
      <c r="IX869"/>
      <c r="IY869"/>
      <c r="IZ869"/>
      <c r="JA869"/>
      <c r="JB869"/>
      <c r="JC869"/>
      <c r="JD869"/>
      <c r="JE869"/>
      <c r="JF869"/>
      <c r="JG869"/>
      <c r="JH869"/>
      <c r="JI869"/>
      <c r="JJ869"/>
      <c r="JK869"/>
      <c r="JL869"/>
      <c r="JM869"/>
      <c r="JN869"/>
      <c r="JO869"/>
      <c r="JP869"/>
      <c r="JQ869"/>
      <c r="JR869"/>
      <c r="JS869"/>
      <c r="JT869"/>
      <c r="JU869"/>
      <c r="JV869"/>
      <c r="JW869"/>
      <c r="JX869"/>
      <c r="JY869"/>
      <c r="JZ869"/>
      <c r="KA869"/>
      <c r="KB869"/>
      <c r="KC869"/>
      <c r="KD869"/>
      <c r="KE869"/>
      <c r="KF869"/>
      <c r="KG869"/>
      <c r="KH869"/>
      <c r="KI869"/>
      <c r="KJ869"/>
      <c r="KK869"/>
      <c r="KL869"/>
      <c r="KM869"/>
      <c r="KN869"/>
      <c r="KO869"/>
      <c r="KP869"/>
      <c r="KQ869"/>
      <c r="KR869"/>
      <c r="KS869"/>
      <c r="KT869"/>
      <c r="KU869"/>
      <c r="KV869"/>
      <c r="KW869"/>
      <c r="KX869"/>
      <c r="KY869"/>
      <c r="KZ869"/>
      <c r="LA869"/>
      <c r="LB869"/>
      <c r="LC869"/>
      <c r="LD869"/>
      <c r="LE869"/>
      <c r="LF869"/>
      <c r="LG869"/>
      <c r="LH869"/>
      <c r="LI869"/>
      <c r="LJ869"/>
      <c r="LK869"/>
      <c r="LL869"/>
      <c r="LM869"/>
      <c r="LN869"/>
      <c r="LO869"/>
      <c r="LP869"/>
      <c r="LQ869"/>
      <c r="LR869"/>
      <c r="LS869"/>
      <c r="LT869"/>
      <c r="LU869"/>
      <c r="LV869"/>
      <c r="LW869"/>
      <c r="LX869"/>
      <c r="LY869"/>
      <c r="LZ869"/>
      <c r="MA869"/>
      <c r="MB869"/>
      <c r="MC869"/>
      <c r="MD869"/>
      <c r="ME869"/>
      <c r="MF869"/>
      <c r="MG869"/>
      <c r="MH869"/>
      <c r="MI869"/>
      <c r="MJ869"/>
      <c r="MK869"/>
      <c r="ML869"/>
      <c r="MM869"/>
      <c r="MN869"/>
      <c r="MO869"/>
      <c r="MP869"/>
      <c r="MQ869"/>
      <c r="MR869"/>
      <c r="MS869"/>
      <c r="MT869"/>
      <c r="MU869"/>
      <c r="MV869"/>
      <c r="MW869"/>
      <c r="MX869"/>
      <c r="MY869"/>
      <c r="MZ869"/>
      <c r="NA869"/>
      <c r="NB869"/>
      <c r="NC869"/>
      <c r="ND869"/>
      <c r="NE869"/>
      <c r="NF869"/>
      <c r="NG869"/>
      <c r="NH869"/>
      <c r="NI869"/>
      <c r="NJ869"/>
      <c r="NK869"/>
      <c r="NL869"/>
      <c r="NM869"/>
      <c r="NN869"/>
      <c r="NO869"/>
      <c r="NP869"/>
      <c r="NQ869"/>
      <c r="NR869"/>
      <c r="NS869"/>
      <c r="NT869"/>
      <c r="NU869"/>
      <c r="NV869"/>
      <c r="NW869"/>
      <c r="NX869"/>
      <c r="NY869"/>
      <c r="NZ869"/>
      <c r="OA869"/>
      <c r="OB869"/>
      <c r="OC869"/>
      <c r="OD869"/>
      <c r="OE869"/>
      <c r="OF869"/>
      <c r="OG869"/>
      <c r="OH869"/>
      <c r="OI869"/>
      <c r="OJ869"/>
      <c r="OK869"/>
      <c r="OL869"/>
      <c r="OM869"/>
      <c r="ON869"/>
      <c r="OO869"/>
      <c r="OP869"/>
      <c r="OQ869"/>
      <c r="OR869"/>
      <c r="OS869"/>
      <c r="OT869"/>
      <c r="OU869"/>
      <c r="OV869"/>
      <c r="OW869"/>
      <c r="OX869"/>
      <c r="OY869"/>
      <c r="OZ869"/>
      <c r="PA869"/>
      <c r="PB869"/>
      <c r="PC869"/>
      <c r="PD869"/>
      <c r="PE869"/>
      <c r="PF869"/>
      <c r="PG869"/>
      <c r="PH869"/>
      <c r="PI869"/>
      <c r="PJ869"/>
      <c r="PK869"/>
      <c r="PL869"/>
      <c r="PM869"/>
      <c r="PN869"/>
      <c r="PO869"/>
      <c r="PP869"/>
      <c r="PQ869"/>
      <c r="PR869"/>
      <c r="PS869"/>
      <c r="PT869"/>
      <c r="PU869"/>
      <c r="PV869"/>
      <c r="PW869"/>
      <c r="PX869"/>
      <c r="PY869"/>
      <c r="PZ869"/>
      <c r="QA869"/>
      <c r="QB869"/>
      <c r="QC869"/>
      <c r="QD869"/>
      <c r="QE869"/>
      <c r="QF869"/>
      <c r="QG869"/>
      <c r="QH869"/>
      <c r="QI869"/>
      <c r="QJ869"/>
      <c r="QK869"/>
      <c r="QL869"/>
      <c r="QM869"/>
      <c r="QN869"/>
      <c r="QO869"/>
      <c r="QP869"/>
      <c r="QQ869"/>
      <c r="QR869"/>
      <c r="QS869"/>
      <c r="QT869"/>
      <c r="QU869"/>
      <c r="QV869"/>
      <c r="QW869"/>
      <c r="QX869"/>
      <c r="QY869"/>
      <c r="QZ869"/>
      <c r="RA869"/>
      <c r="RB869"/>
      <c r="RC869"/>
      <c r="RD869"/>
      <c r="RE869"/>
      <c r="RF869"/>
      <c r="RG869"/>
      <c r="RH869"/>
      <c r="RI869"/>
      <c r="RJ869"/>
      <c r="RK869"/>
      <c r="RL869"/>
      <c r="RM869"/>
      <c r="RN869"/>
      <c r="RO869"/>
      <c r="RP869"/>
      <c r="RQ869"/>
      <c r="RR869"/>
      <c r="RS869"/>
      <c r="RT869"/>
      <c r="RU869"/>
      <c r="RV869"/>
      <c r="RW869"/>
      <c r="RX869"/>
      <c r="RY869"/>
      <c r="RZ869"/>
      <c r="SA869"/>
      <c r="SB869"/>
      <c r="SC869"/>
      <c r="SD869"/>
      <c r="SE869"/>
      <c r="SF869"/>
      <c r="SG869"/>
      <c r="SH869"/>
      <c r="SI869"/>
      <c r="SJ869"/>
      <c r="SK869"/>
      <c r="SL869"/>
      <c r="SM869"/>
      <c r="SN869"/>
      <c r="SO869"/>
      <c r="SP869"/>
      <c r="SQ869"/>
      <c r="SR869"/>
      <c r="SS869"/>
      <c r="ST869"/>
      <c r="SU869"/>
      <c r="SV869"/>
      <c r="SW869"/>
      <c r="SX869"/>
      <c r="SY869"/>
      <c r="SZ869"/>
      <c r="TA869"/>
      <c r="TB869"/>
      <c r="TC869"/>
      <c r="TD869"/>
      <c r="TE869"/>
      <c r="TF869"/>
      <c r="TG869"/>
      <c r="TH869"/>
      <c r="TI869"/>
      <c r="TJ869"/>
      <c r="TK869"/>
      <c r="TL869"/>
      <c r="TM869"/>
      <c r="TN869"/>
      <c r="TO869"/>
      <c r="TP869"/>
      <c r="TQ869"/>
      <c r="TR869"/>
      <c r="TS869"/>
      <c r="TT869"/>
      <c r="TU869"/>
      <c r="TV869"/>
      <c r="TW869"/>
      <c r="TX869"/>
      <c r="TY869"/>
      <c r="TZ869"/>
      <c r="UA869"/>
      <c r="UB869"/>
      <c r="UC869"/>
      <c r="UD869"/>
      <c r="UE869"/>
      <c r="UF869"/>
      <c r="UG869"/>
      <c r="UH869"/>
      <c r="UI869"/>
      <c r="UJ869"/>
      <c r="UK869"/>
      <c r="UL869"/>
      <c r="UM869"/>
      <c r="UN869"/>
      <c r="UO869"/>
      <c r="UP869"/>
      <c r="UQ869"/>
      <c r="UR869"/>
      <c r="US869"/>
      <c r="UT869"/>
      <c r="UU869"/>
      <c r="UV869"/>
      <c r="UW869"/>
      <c r="UX869"/>
      <c r="UY869"/>
      <c r="UZ869"/>
      <c r="VA869"/>
      <c r="VB869"/>
      <c r="VC869"/>
      <c r="VD869"/>
      <c r="VE869"/>
      <c r="VF869"/>
      <c r="VG869"/>
      <c r="VH869"/>
      <c r="VI869"/>
      <c r="VJ869"/>
      <c r="VK869"/>
      <c r="VL869"/>
      <c r="VM869"/>
      <c r="VN869"/>
      <c r="VO869"/>
      <c r="VP869"/>
      <c r="VQ869"/>
      <c r="VR869"/>
      <c r="VS869"/>
      <c r="VT869"/>
      <c r="VU869"/>
      <c r="VV869"/>
      <c r="VW869"/>
      <c r="VX869"/>
      <c r="VY869"/>
      <c r="VZ869"/>
      <c r="WA869"/>
      <c r="WB869"/>
      <c r="WC869"/>
      <c r="WD869"/>
      <c r="WE869"/>
      <c r="WF869"/>
      <c r="WG869"/>
      <c r="WH869"/>
      <c r="WI869"/>
      <c r="WJ869"/>
      <c r="WK869"/>
      <c r="WL869"/>
      <c r="WM869"/>
      <c r="WN869"/>
      <c r="WO869"/>
      <c r="WP869"/>
      <c r="WQ869"/>
      <c r="WR869"/>
      <c r="WS869"/>
      <c r="WT869"/>
      <c r="WU869"/>
      <c r="WV869"/>
      <c r="WW869"/>
      <c r="WX869"/>
      <c r="WY869"/>
      <c r="WZ869"/>
      <c r="XA869"/>
      <c r="XB869"/>
      <c r="XC869"/>
      <c r="XD869"/>
      <c r="XE869"/>
      <c r="XF869"/>
      <c r="XG869"/>
      <c r="XH869"/>
      <c r="XI869"/>
      <c r="XJ869"/>
      <c r="XK869"/>
      <c r="XL869"/>
      <c r="XM869"/>
      <c r="XN869"/>
      <c r="XO869"/>
      <c r="XP869"/>
      <c r="XQ869"/>
      <c r="XR869"/>
      <c r="XS869"/>
      <c r="XT869"/>
      <c r="XU869"/>
      <c r="XV869"/>
      <c r="XW869"/>
      <c r="XX869"/>
      <c r="XY869"/>
      <c r="XZ869"/>
      <c r="YA869"/>
      <c r="YB869"/>
      <c r="YC869"/>
      <c r="YD869"/>
      <c r="YE869"/>
      <c r="YF869"/>
      <c r="YG869"/>
      <c r="YH869"/>
      <c r="YI869"/>
      <c r="YJ869"/>
      <c r="YK869"/>
      <c r="YL869"/>
      <c r="YM869"/>
      <c r="YN869"/>
      <c r="YO869"/>
      <c r="YP869"/>
      <c r="YQ869"/>
      <c r="YR869"/>
      <c r="YS869"/>
      <c r="YT869"/>
      <c r="YU869"/>
      <c r="YV869"/>
      <c r="YW869"/>
      <c r="YX869"/>
      <c r="YY869"/>
      <c r="YZ869"/>
      <c r="ZA869"/>
      <c r="ZB869"/>
      <c r="ZC869"/>
      <c r="ZD869"/>
      <c r="ZE869"/>
      <c r="ZF869"/>
      <c r="ZG869"/>
      <c r="ZH869"/>
      <c r="ZI869"/>
      <c r="ZJ869"/>
      <c r="ZK869"/>
      <c r="ZL869"/>
      <c r="ZM869"/>
      <c r="ZN869"/>
      <c r="ZO869"/>
      <c r="ZP869"/>
      <c r="ZQ869"/>
      <c r="ZR869"/>
      <c r="ZS869"/>
      <c r="ZT869"/>
      <c r="ZU869"/>
      <c r="ZV869"/>
      <c r="ZW869"/>
      <c r="ZX869"/>
      <c r="ZY869"/>
      <c r="ZZ869"/>
      <c r="AAA869"/>
      <c r="AAB869"/>
      <c r="AAC869"/>
      <c r="AAD869"/>
      <c r="AAE869"/>
      <c r="AAF869"/>
      <c r="AAG869"/>
      <c r="AAH869"/>
      <c r="AAI869"/>
      <c r="AAJ869"/>
      <c r="AAK869"/>
      <c r="AAL869"/>
      <c r="AAM869"/>
      <c r="AAN869"/>
      <c r="AAO869"/>
      <c r="AAP869"/>
      <c r="AAQ869"/>
      <c r="AAR869"/>
      <c r="AAS869"/>
      <c r="AAT869"/>
      <c r="AAU869"/>
      <c r="AAV869"/>
      <c r="AAW869"/>
      <c r="AAX869"/>
      <c r="AAY869"/>
      <c r="AAZ869"/>
      <c r="ABA869"/>
      <c r="ABB869"/>
      <c r="ABC869"/>
      <c r="ABD869"/>
      <c r="ABE869"/>
      <c r="ABF869"/>
      <c r="ABG869"/>
      <c r="ABH869"/>
      <c r="ABI869"/>
      <c r="ABJ869"/>
      <c r="ABK869"/>
      <c r="ABL869"/>
      <c r="ABM869"/>
      <c r="ABN869"/>
      <c r="ABO869"/>
      <c r="ABP869"/>
      <c r="ABQ869"/>
      <c r="ABR869"/>
      <c r="ABS869"/>
      <c r="ABT869"/>
      <c r="ABU869"/>
      <c r="ABV869"/>
      <c r="ABW869"/>
      <c r="ABX869"/>
      <c r="ABY869"/>
      <c r="ABZ869"/>
      <c r="ACA869"/>
      <c r="ACB869"/>
      <c r="ACC869"/>
      <c r="ACD869"/>
      <c r="ACE869"/>
      <c r="ACF869"/>
      <c r="ACG869"/>
      <c r="ACH869"/>
      <c r="ACI869"/>
      <c r="ACJ869"/>
      <c r="ACK869"/>
      <c r="ACL869"/>
      <c r="ACM869"/>
      <c r="ACN869"/>
      <c r="ACO869"/>
      <c r="ACP869"/>
      <c r="ACQ869"/>
      <c r="ACR869"/>
      <c r="ACS869"/>
      <c r="ACT869"/>
      <c r="ACU869"/>
      <c r="ACV869"/>
      <c r="ACW869"/>
      <c r="ACX869"/>
      <c r="ACY869"/>
      <c r="ACZ869"/>
      <c r="ADA869"/>
      <c r="ADB869"/>
      <c r="ADC869"/>
      <c r="ADD869"/>
      <c r="ADE869"/>
      <c r="ADF869"/>
      <c r="ADG869"/>
      <c r="ADH869"/>
      <c r="ADI869"/>
      <c r="ADJ869"/>
      <c r="ADK869"/>
      <c r="ADL869"/>
      <c r="ADM869"/>
      <c r="ADN869"/>
      <c r="ADO869"/>
      <c r="ADP869"/>
      <c r="ADQ869"/>
      <c r="ADR869"/>
      <c r="ADS869"/>
      <c r="ADT869"/>
      <c r="ADU869"/>
      <c r="ADV869"/>
      <c r="ADW869"/>
      <c r="ADX869"/>
      <c r="ADY869"/>
      <c r="ADZ869"/>
      <c r="AEA869"/>
      <c r="AEB869"/>
      <c r="AEC869"/>
      <c r="AED869"/>
      <c r="AEE869"/>
      <c r="AEF869"/>
      <c r="AEG869"/>
      <c r="AEH869"/>
      <c r="AEI869"/>
      <c r="AEJ869"/>
      <c r="AEK869"/>
      <c r="AEL869"/>
      <c r="AEM869"/>
      <c r="AEN869"/>
      <c r="AEO869"/>
      <c r="AEP869"/>
      <c r="AEQ869"/>
      <c r="AER869"/>
      <c r="AES869"/>
      <c r="AET869"/>
      <c r="AEU869"/>
      <c r="AEV869"/>
      <c r="AEW869"/>
      <c r="AEX869"/>
      <c r="AEY869"/>
      <c r="AEZ869"/>
      <c r="AFA869"/>
      <c r="AFB869"/>
      <c r="AFC869"/>
      <c r="AFD869"/>
      <c r="AFE869"/>
      <c r="AFF869"/>
      <c r="AFG869"/>
      <c r="AFH869"/>
      <c r="AFI869"/>
      <c r="AFJ869"/>
      <c r="AFK869"/>
      <c r="AFL869"/>
      <c r="AFM869"/>
      <c r="AFN869"/>
      <c r="AFO869"/>
      <c r="AFP869"/>
      <c r="AFQ869"/>
      <c r="AFR869"/>
      <c r="AFS869"/>
      <c r="AFT869"/>
      <c r="AFU869"/>
      <c r="AFV869"/>
      <c r="AFW869"/>
      <c r="AFX869"/>
      <c r="AFY869"/>
      <c r="AFZ869"/>
      <c r="AGA869"/>
      <c r="AGB869"/>
      <c r="AGC869"/>
      <c r="AGD869"/>
      <c r="AGE869"/>
      <c r="AGF869"/>
      <c r="AGG869"/>
      <c r="AGH869"/>
      <c r="AGI869"/>
      <c r="AGJ869"/>
      <c r="AGK869"/>
      <c r="AGL869"/>
      <c r="AGM869"/>
      <c r="AGN869"/>
      <c r="AGO869"/>
      <c r="AGP869"/>
      <c r="AGQ869"/>
      <c r="AGR869"/>
      <c r="AGS869"/>
      <c r="AGT869"/>
      <c r="AGU869"/>
      <c r="AGV869"/>
      <c r="AGW869"/>
      <c r="AGX869"/>
      <c r="AGY869"/>
      <c r="AGZ869"/>
      <c r="AHA869"/>
      <c r="AHB869"/>
      <c r="AHC869"/>
      <c r="AHD869"/>
      <c r="AHE869"/>
      <c r="AHF869"/>
      <c r="AHG869"/>
      <c r="AHH869"/>
      <c r="AHI869"/>
      <c r="AHJ869"/>
      <c r="AHK869"/>
      <c r="AHL869"/>
      <c r="AHM869"/>
      <c r="AHN869"/>
      <c r="AHO869"/>
      <c r="AHP869"/>
      <c r="AHQ869"/>
      <c r="AHR869"/>
      <c r="AHS869"/>
      <c r="AHT869"/>
      <c r="AHU869"/>
      <c r="AHV869"/>
      <c r="AHW869"/>
      <c r="AHX869"/>
      <c r="AHY869"/>
      <c r="AHZ869"/>
      <c r="AIA869"/>
      <c r="AIB869"/>
      <c r="AIC869"/>
      <c r="AID869"/>
      <c r="AIE869"/>
      <c r="AIF869"/>
      <c r="AIG869"/>
      <c r="AIH869"/>
      <c r="AII869"/>
      <c r="AIJ869"/>
      <c r="AIK869"/>
      <c r="AIL869"/>
      <c r="AIM869"/>
      <c r="AIN869"/>
      <c r="AIO869"/>
      <c r="AIP869"/>
      <c r="AIQ869"/>
      <c r="AIR869"/>
      <c r="AIS869"/>
      <c r="AIT869"/>
      <c r="AIU869"/>
      <c r="AIV869"/>
      <c r="AIW869"/>
      <c r="AIX869"/>
      <c r="AIY869"/>
      <c r="AIZ869"/>
      <c r="AJA869"/>
      <c r="AJB869"/>
      <c r="AJC869"/>
      <c r="AJD869"/>
      <c r="AJE869"/>
      <c r="AJF869"/>
      <c r="AJG869"/>
      <c r="AJH869"/>
      <c r="AJI869"/>
      <c r="AJJ869"/>
      <c r="AJK869"/>
      <c r="AJL869"/>
      <c r="AJM869"/>
      <c r="AJN869"/>
      <c r="AJO869"/>
      <c r="AJP869"/>
      <c r="AJQ869"/>
      <c r="AJR869"/>
      <c r="AJS869"/>
      <c r="AJT869"/>
      <c r="AJU869"/>
      <c r="AJV869"/>
      <c r="AJW869"/>
      <c r="AJX869"/>
      <c r="AJY869"/>
      <c r="AJZ869"/>
      <c r="AKA869"/>
      <c r="AKB869"/>
      <c r="AKC869"/>
      <c r="AKD869"/>
      <c r="AKE869"/>
      <c r="AKF869"/>
      <c r="AKG869"/>
      <c r="AKH869"/>
      <c r="AKI869"/>
      <c r="AKJ869"/>
      <c r="AKK869"/>
      <c r="AKL869"/>
      <c r="AKM869"/>
      <c r="AKN869"/>
      <c r="AKO869"/>
      <c r="AKP869"/>
      <c r="AKQ869"/>
      <c r="AKR869"/>
      <c r="AKS869"/>
      <c r="AKT869"/>
      <c r="AKU869"/>
      <c r="AKV869"/>
      <c r="AKW869"/>
      <c r="AKX869"/>
      <c r="AKY869"/>
      <c r="AKZ869"/>
      <c r="ALA869"/>
      <c r="ALB869"/>
      <c r="ALC869"/>
      <c r="ALD869"/>
      <c r="ALE869"/>
      <c r="ALF869"/>
      <c r="ALG869"/>
      <c r="ALH869"/>
      <c r="ALI869"/>
      <c r="ALJ869"/>
      <c r="ALK869"/>
      <c r="ALL869"/>
      <c r="ALM869"/>
      <c r="ALN869"/>
      <c r="ALO869"/>
      <c r="ALP869"/>
      <c r="ALQ869"/>
      <c r="ALR869"/>
      <c r="ALS869"/>
      <c r="ALT869"/>
      <c r="ALU869"/>
      <c r="ALV869"/>
      <c r="ALW869"/>
      <c r="ALX869"/>
      <c r="ALY869"/>
      <c r="ALZ869"/>
      <c r="AMA869"/>
      <c r="AMB869"/>
      <c r="AMC869"/>
      <c r="AMD869"/>
      <c r="AME869"/>
      <c r="AMF869"/>
      <c r="AMG869"/>
      <c r="AMH869"/>
      <c r="AMI869"/>
      <c r="AMJ869"/>
    </row>
    <row r="870" spans="1:1024" ht="20" customHeight="1" x14ac:dyDescent="0.2">
      <c r="A870"/>
      <c r="B870"/>
      <c r="C870"/>
      <c r="D870"/>
      <c r="E870" s="2"/>
      <c r="F870" s="2"/>
      <c r="G870" s="271"/>
      <c r="H870" s="24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c r="IM870"/>
      <c r="IN870"/>
      <c r="IO870"/>
      <c r="IP870"/>
      <c r="IQ870"/>
      <c r="IR870"/>
      <c r="IS870"/>
      <c r="IT870"/>
      <c r="IU870"/>
      <c r="IV870"/>
      <c r="IW870"/>
      <c r="IX870"/>
      <c r="IY870"/>
      <c r="IZ870"/>
      <c r="JA870"/>
      <c r="JB870"/>
      <c r="JC870"/>
      <c r="JD870"/>
      <c r="JE870"/>
      <c r="JF870"/>
      <c r="JG870"/>
      <c r="JH870"/>
      <c r="JI870"/>
      <c r="JJ870"/>
      <c r="JK870"/>
      <c r="JL870"/>
      <c r="JM870"/>
      <c r="JN870"/>
      <c r="JO870"/>
      <c r="JP870"/>
      <c r="JQ870"/>
      <c r="JR870"/>
      <c r="JS870"/>
      <c r="JT870"/>
      <c r="JU870"/>
      <c r="JV870"/>
      <c r="JW870"/>
      <c r="JX870"/>
      <c r="JY870"/>
      <c r="JZ870"/>
      <c r="KA870"/>
      <c r="KB870"/>
      <c r="KC870"/>
      <c r="KD870"/>
      <c r="KE870"/>
      <c r="KF870"/>
      <c r="KG870"/>
      <c r="KH870"/>
      <c r="KI870"/>
      <c r="KJ870"/>
      <c r="KK870"/>
      <c r="KL870"/>
      <c r="KM870"/>
      <c r="KN870"/>
      <c r="KO870"/>
      <c r="KP870"/>
      <c r="KQ870"/>
      <c r="KR870"/>
      <c r="KS870"/>
      <c r="KT870"/>
      <c r="KU870"/>
      <c r="KV870"/>
      <c r="KW870"/>
      <c r="KX870"/>
      <c r="KY870"/>
      <c r="KZ870"/>
      <c r="LA870"/>
      <c r="LB870"/>
      <c r="LC870"/>
      <c r="LD870"/>
      <c r="LE870"/>
      <c r="LF870"/>
      <c r="LG870"/>
      <c r="LH870"/>
      <c r="LI870"/>
      <c r="LJ870"/>
      <c r="LK870"/>
      <c r="LL870"/>
      <c r="LM870"/>
      <c r="LN870"/>
      <c r="LO870"/>
      <c r="LP870"/>
      <c r="LQ870"/>
      <c r="LR870"/>
      <c r="LS870"/>
      <c r="LT870"/>
      <c r="LU870"/>
      <c r="LV870"/>
      <c r="LW870"/>
      <c r="LX870"/>
      <c r="LY870"/>
      <c r="LZ870"/>
      <c r="MA870"/>
      <c r="MB870"/>
      <c r="MC870"/>
      <c r="MD870"/>
      <c r="ME870"/>
      <c r="MF870"/>
      <c r="MG870"/>
      <c r="MH870"/>
      <c r="MI870"/>
      <c r="MJ870"/>
      <c r="MK870"/>
      <c r="ML870"/>
      <c r="MM870"/>
      <c r="MN870"/>
      <c r="MO870"/>
      <c r="MP870"/>
      <c r="MQ870"/>
      <c r="MR870"/>
      <c r="MS870"/>
      <c r="MT870"/>
      <c r="MU870"/>
      <c r="MV870"/>
      <c r="MW870"/>
      <c r="MX870"/>
      <c r="MY870"/>
      <c r="MZ870"/>
      <c r="NA870"/>
      <c r="NB870"/>
      <c r="NC870"/>
      <c r="ND870"/>
      <c r="NE870"/>
      <c r="NF870"/>
      <c r="NG870"/>
      <c r="NH870"/>
      <c r="NI870"/>
      <c r="NJ870"/>
      <c r="NK870"/>
      <c r="NL870"/>
      <c r="NM870"/>
      <c r="NN870"/>
      <c r="NO870"/>
      <c r="NP870"/>
      <c r="NQ870"/>
      <c r="NR870"/>
      <c r="NS870"/>
      <c r="NT870"/>
      <c r="NU870"/>
      <c r="NV870"/>
      <c r="NW870"/>
      <c r="NX870"/>
      <c r="NY870"/>
      <c r="NZ870"/>
      <c r="OA870"/>
      <c r="OB870"/>
      <c r="OC870"/>
      <c r="OD870"/>
      <c r="OE870"/>
      <c r="OF870"/>
      <c r="OG870"/>
      <c r="OH870"/>
      <c r="OI870"/>
      <c r="OJ870"/>
      <c r="OK870"/>
      <c r="OL870"/>
      <c r="OM870"/>
      <c r="ON870"/>
      <c r="OO870"/>
      <c r="OP870"/>
      <c r="OQ870"/>
      <c r="OR870"/>
      <c r="OS870"/>
      <c r="OT870"/>
      <c r="OU870"/>
      <c r="OV870"/>
      <c r="OW870"/>
      <c r="OX870"/>
      <c r="OY870"/>
      <c r="OZ870"/>
      <c r="PA870"/>
      <c r="PB870"/>
      <c r="PC870"/>
      <c r="PD870"/>
      <c r="PE870"/>
      <c r="PF870"/>
      <c r="PG870"/>
      <c r="PH870"/>
      <c r="PI870"/>
      <c r="PJ870"/>
      <c r="PK870"/>
      <c r="PL870"/>
      <c r="PM870"/>
      <c r="PN870"/>
      <c r="PO870"/>
      <c r="PP870"/>
      <c r="PQ870"/>
      <c r="PR870"/>
      <c r="PS870"/>
      <c r="PT870"/>
      <c r="PU870"/>
      <c r="PV870"/>
      <c r="PW870"/>
      <c r="PX870"/>
      <c r="PY870"/>
      <c r="PZ870"/>
      <c r="QA870"/>
      <c r="QB870"/>
      <c r="QC870"/>
      <c r="QD870"/>
      <c r="QE870"/>
      <c r="QF870"/>
      <c r="QG870"/>
      <c r="QH870"/>
      <c r="QI870"/>
      <c r="QJ870"/>
      <c r="QK870"/>
      <c r="QL870"/>
      <c r="QM870"/>
      <c r="QN870"/>
      <c r="QO870"/>
      <c r="QP870"/>
      <c r="QQ870"/>
      <c r="QR870"/>
      <c r="QS870"/>
      <c r="QT870"/>
      <c r="QU870"/>
      <c r="QV870"/>
      <c r="QW870"/>
      <c r="QX870"/>
      <c r="QY870"/>
      <c r="QZ870"/>
      <c r="RA870"/>
      <c r="RB870"/>
      <c r="RC870"/>
      <c r="RD870"/>
      <c r="RE870"/>
      <c r="RF870"/>
      <c r="RG870"/>
      <c r="RH870"/>
      <c r="RI870"/>
      <c r="RJ870"/>
      <c r="RK870"/>
      <c r="RL870"/>
      <c r="RM870"/>
      <c r="RN870"/>
      <c r="RO870"/>
      <c r="RP870"/>
      <c r="RQ870"/>
      <c r="RR870"/>
      <c r="RS870"/>
      <c r="RT870"/>
      <c r="RU870"/>
      <c r="RV870"/>
      <c r="RW870"/>
      <c r="RX870"/>
      <c r="RY870"/>
      <c r="RZ870"/>
      <c r="SA870"/>
      <c r="SB870"/>
      <c r="SC870"/>
      <c r="SD870"/>
      <c r="SE870"/>
      <c r="SF870"/>
      <c r="SG870"/>
      <c r="SH870"/>
      <c r="SI870"/>
      <c r="SJ870"/>
      <c r="SK870"/>
      <c r="SL870"/>
      <c r="SM870"/>
      <c r="SN870"/>
      <c r="SO870"/>
      <c r="SP870"/>
      <c r="SQ870"/>
      <c r="SR870"/>
      <c r="SS870"/>
      <c r="ST870"/>
      <c r="SU870"/>
      <c r="SV870"/>
      <c r="SW870"/>
      <c r="SX870"/>
      <c r="SY870"/>
      <c r="SZ870"/>
      <c r="TA870"/>
      <c r="TB870"/>
      <c r="TC870"/>
      <c r="TD870"/>
      <c r="TE870"/>
      <c r="TF870"/>
      <c r="TG870"/>
      <c r="TH870"/>
      <c r="TI870"/>
      <c r="TJ870"/>
      <c r="TK870"/>
      <c r="TL870"/>
      <c r="TM870"/>
      <c r="TN870"/>
      <c r="TO870"/>
      <c r="TP870"/>
      <c r="TQ870"/>
      <c r="TR870"/>
      <c r="TS870"/>
      <c r="TT870"/>
      <c r="TU870"/>
      <c r="TV870"/>
      <c r="TW870"/>
      <c r="TX870"/>
      <c r="TY870"/>
      <c r="TZ870"/>
      <c r="UA870"/>
      <c r="UB870"/>
      <c r="UC870"/>
      <c r="UD870"/>
      <c r="UE870"/>
      <c r="UF870"/>
      <c r="UG870"/>
      <c r="UH870"/>
      <c r="UI870"/>
      <c r="UJ870"/>
      <c r="UK870"/>
      <c r="UL870"/>
      <c r="UM870"/>
      <c r="UN870"/>
      <c r="UO870"/>
      <c r="UP870"/>
      <c r="UQ870"/>
      <c r="UR870"/>
      <c r="US870"/>
      <c r="UT870"/>
      <c r="UU870"/>
      <c r="UV870"/>
      <c r="UW870"/>
      <c r="UX870"/>
      <c r="UY870"/>
      <c r="UZ870"/>
      <c r="VA870"/>
      <c r="VB870"/>
      <c r="VC870"/>
      <c r="VD870"/>
      <c r="VE870"/>
      <c r="VF870"/>
      <c r="VG870"/>
      <c r="VH870"/>
      <c r="VI870"/>
      <c r="VJ870"/>
      <c r="VK870"/>
      <c r="VL870"/>
      <c r="VM870"/>
      <c r="VN870"/>
      <c r="VO870"/>
      <c r="VP870"/>
      <c r="VQ870"/>
      <c r="VR870"/>
      <c r="VS870"/>
      <c r="VT870"/>
      <c r="VU870"/>
      <c r="VV870"/>
      <c r="VW870"/>
      <c r="VX870"/>
      <c r="VY870"/>
      <c r="VZ870"/>
      <c r="WA870"/>
      <c r="WB870"/>
      <c r="WC870"/>
      <c r="WD870"/>
      <c r="WE870"/>
      <c r="WF870"/>
      <c r="WG870"/>
      <c r="WH870"/>
      <c r="WI870"/>
      <c r="WJ870"/>
      <c r="WK870"/>
      <c r="WL870"/>
      <c r="WM870"/>
      <c r="WN870"/>
      <c r="WO870"/>
      <c r="WP870"/>
      <c r="WQ870"/>
      <c r="WR870"/>
      <c r="WS870"/>
      <c r="WT870"/>
      <c r="WU870"/>
      <c r="WV870"/>
      <c r="WW870"/>
      <c r="WX870"/>
      <c r="WY870"/>
      <c r="WZ870"/>
      <c r="XA870"/>
      <c r="XB870"/>
      <c r="XC870"/>
      <c r="XD870"/>
      <c r="XE870"/>
      <c r="XF870"/>
      <c r="XG870"/>
      <c r="XH870"/>
      <c r="XI870"/>
      <c r="XJ870"/>
      <c r="XK870"/>
      <c r="XL870"/>
      <c r="XM870"/>
      <c r="XN870"/>
      <c r="XO870"/>
      <c r="XP870"/>
      <c r="XQ870"/>
      <c r="XR870"/>
      <c r="XS870"/>
      <c r="XT870"/>
      <c r="XU870"/>
      <c r="XV870"/>
      <c r="XW870"/>
      <c r="XX870"/>
      <c r="XY870"/>
      <c r="XZ870"/>
      <c r="YA870"/>
      <c r="YB870"/>
      <c r="YC870"/>
      <c r="YD870"/>
      <c r="YE870"/>
      <c r="YF870"/>
      <c r="YG870"/>
      <c r="YH870"/>
      <c r="YI870"/>
      <c r="YJ870"/>
      <c r="YK870"/>
      <c r="YL870"/>
      <c r="YM870"/>
      <c r="YN870"/>
      <c r="YO870"/>
      <c r="YP870"/>
      <c r="YQ870"/>
      <c r="YR870"/>
      <c r="YS870"/>
      <c r="YT870"/>
      <c r="YU870"/>
      <c r="YV870"/>
      <c r="YW870"/>
      <c r="YX870"/>
      <c r="YY870"/>
      <c r="YZ870"/>
      <c r="ZA870"/>
      <c r="ZB870"/>
      <c r="ZC870"/>
      <c r="ZD870"/>
      <c r="ZE870"/>
      <c r="ZF870"/>
      <c r="ZG870"/>
      <c r="ZH870"/>
      <c r="ZI870"/>
      <c r="ZJ870"/>
      <c r="ZK870"/>
      <c r="ZL870"/>
      <c r="ZM870"/>
      <c r="ZN870"/>
      <c r="ZO870"/>
      <c r="ZP870"/>
      <c r="ZQ870"/>
      <c r="ZR870"/>
      <c r="ZS870"/>
      <c r="ZT870"/>
      <c r="ZU870"/>
      <c r="ZV870"/>
      <c r="ZW870"/>
      <c r="ZX870"/>
      <c r="ZY870"/>
      <c r="ZZ870"/>
      <c r="AAA870"/>
      <c r="AAB870"/>
      <c r="AAC870"/>
      <c r="AAD870"/>
      <c r="AAE870"/>
      <c r="AAF870"/>
      <c r="AAG870"/>
      <c r="AAH870"/>
      <c r="AAI870"/>
      <c r="AAJ870"/>
      <c r="AAK870"/>
      <c r="AAL870"/>
      <c r="AAM870"/>
      <c r="AAN870"/>
      <c r="AAO870"/>
      <c r="AAP870"/>
      <c r="AAQ870"/>
      <c r="AAR870"/>
      <c r="AAS870"/>
      <c r="AAT870"/>
      <c r="AAU870"/>
      <c r="AAV870"/>
      <c r="AAW870"/>
      <c r="AAX870"/>
      <c r="AAY870"/>
      <c r="AAZ870"/>
      <c r="ABA870"/>
      <c r="ABB870"/>
      <c r="ABC870"/>
      <c r="ABD870"/>
      <c r="ABE870"/>
      <c r="ABF870"/>
      <c r="ABG870"/>
      <c r="ABH870"/>
      <c r="ABI870"/>
      <c r="ABJ870"/>
      <c r="ABK870"/>
      <c r="ABL870"/>
      <c r="ABM870"/>
      <c r="ABN870"/>
      <c r="ABO870"/>
      <c r="ABP870"/>
      <c r="ABQ870"/>
      <c r="ABR870"/>
      <c r="ABS870"/>
      <c r="ABT870"/>
      <c r="ABU870"/>
      <c r="ABV870"/>
      <c r="ABW870"/>
      <c r="ABX870"/>
      <c r="ABY870"/>
      <c r="ABZ870"/>
      <c r="ACA870"/>
      <c r="ACB870"/>
      <c r="ACC870"/>
      <c r="ACD870"/>
      <c r="ACE870"/>
      <c r="ACF870"/>
      <c r="ACG870"/>
      <c r="ACH870"/>
      <c r="ACI870"/>
      <c r="ACJ870"/>
      <c r="ACK870"/>
      <c r="ACL870"/>
      <c r="ACM870"/>
      <c r="ACN870"/>
      <c r="ACO870"/>
      <c r="ACP870"/>
      <c r="ACQ870"/>
      <c r="ACR870"/>
      <c r="ACS870"/>
      <c r="ACT870"/>
      <c r="ACU870"/>
      <c r="ACV870"/>
      <c r="ACW870"/>
      <c r="ACX870"/>
      <c r="ACY870"/>
      <c r="ACZ870"/>
      <c r="ADA870"/>
      <c r="ADB870"/>
      <c r="ADC870"/>
      <c r="ADD870"/>
      <c r="ADE870"/>
      <c r="ADF870"/>
      <c r="ADG870"/>
      <c r="ADH870"/>
      <c r="ADI870"/>
      <c r="ADJ870"/>
      <c r="ADK870"/>
      <c r="ADL870"/>
      <c r="ADM870"/>
      <c r="ADN870"/>
      <c r="ADO870"/>
      <c r="ADP870"/>
      <c r="ADQ870"/>
      <c r="ADR870"/>
      <c r="ADS870"/>
      <c r="ADT870"/>
      <c r="ADU870"/>
      <c r="ADV870"/>
      <c r="ADW870"/>
      <c r="ADX870"/>
      <c r="ADY870"/>
      <c r="ADZ870"/>
      <c r="AEA870"/>
      <c r="AEB870"/>
      <c r="AEC870"/>
      <c r="AED870"/>
      <c r="AEE870"/>
      <c r="AEF870"/>
      <c r="AEG870"/>
      <c r="AEH870"/>
      <c r="AEI870"/>
      <c r="AEJ870"/>
      <c r="AEK870"/>
      <c r="AEL870"/>
      <c r="AEM870"/>
      <c r="AEN870"/>
      <c r="AEO870"/>
      <c r="AEP870"/>
      <c r="AEQ870"/>
      <c r="AER870"/>
      <c r="AES870"/>
      <c r="AET870"/>
      <c r="AEU870"/>
      <c r="AEV870"/>
      <c r="AEW870"/>
      <c r="AEX870"/>
      <c r="AEY870"/>
      <c r="AEZ870"/>
      <c r="AFA870"/>
      <c r="AFB870"/>
      <c r="AFC870"/>
      <c r="AFD870"/>
      <c r="AFE870"/>
      <c r="AFF870"/>
      <c r="AFG870"/>
      <c r="AFH870"/>
      <c r="AFI870"/>
      <c r="AFJ870"/>
      <c r="AFK870"/>
      <c r="AFL870"/>
      <c r="AFM870"/>
      <c r="AFN870"/>
      <c r="AFO870"/>
      <c r="AFP870"/>
      <c r="AFQ870"/>
      <c r="AFR870"/>
      <c r="AFS870"/>
      <c r="AFT870"/>
      <c r="AFU870"/>
      <c r="AFV870"/>
      <c r="AFW870"/>
      <c r="AFX870"/>
      <c r="AFY870"/>
      <c r="AFZ870"/>
      <c r="AGA870"/>
      <c r="AGB870"/>
      <c r="AGC870"/>
      <c r="AGD870"/>
      <c r="AGE870"/>
      <c r="AGF870"/>
      <c r="AGG870"/>
      <c r="AGH870"/>
      <c r="AGI870"/>
      <c r="AGJ870"/>
      <c r="AGK870"/>
      <c r="AGL870"/>
      <c r="AGM870"/>
      <c r="AGN870"/>
      <c r="AGO870"/>
      <c r="AGP870"/>
      <c r="AGQ870"/>
      <c r="AGR870"/>
      <c r="AGS870"/>
      <c r="AGT870"/>
      <c r="AGU870"/>
      <c r="AGV870"/>
      <c r="AGW870"/>
      <c r="AGX870"/>
      <c r="AGY870"/>
      <c r="AGZ870"/>
      <c r="AHA870"/>
      <c r="AHB870"/>
      <c r="AHC870"/>
      <c r="AHD870"/>
      <c r="AHE870"/>
      <c r="AHF870"/>
      <c r="AHG870"/>
      <c r="AHH870"/>
      <c r="AHI870"/>
      <c r="AHJ870"/>
      <c r="AHK870"/>
      <c r="AHL870"/>
      <c r="AHM870"/>
      <c r="AHN870"/>
      <c r="AHO870"/>
      <c r="AHP870"/>
      <c r="AHQ870"/>
      <c r="AHR870"/>
      <c r="AHS870"/>
      <c r="AHT870"/>
      <c r="AHU870"/>
      <c r="AHV870"/>
      <c r="AHW870"/>
      <c r="AHX870"/>
      <c r="AHY870"/>
      <c r="AHZ870"/>
      <c r="AIA870"/>
      <c r="AIB870"/>
      <c r="AIC870"/>
      <c r="AID870"/>
      <c r="AIE870"/>
      <c r="AIF870"/>
      <c r="AIG870"/>
      <c r="AIH870"/>
      <c r="AII870"/>
      <c r="AIJ870"/>
      <c r="AIK870"/>
      <c r="AIL870"/>
      <c r="AIM870"/>
      <c r="AIN870"/>
      <c r="AIO870"/>
      <c r="AIP870"/>
      <c r="AIQ870"/>
      <c r="AIR870"/>
      <c r="AIS870"/>
      <c r="AIT870"/>
      <c r="AIU870"/>
      <c r="AIV870"/>
      <c r="AIW870"/>
      <c r="AIX870"/>
      <c r="AIY870"/>
      <c r="AIZ870"/>
      <c r="AJA870"/>
      <c r="AJB870"/>
      <c r="AJC870"/>
      <c r="AJD870"/>
      <c r="AJE870"/>
      <c r="AJF870"/>
      <c r="AJG870"/>
      <c r="AJH870"/>
      <c r="AJI870"/>
      <c r="AJJ870"/>
      <c r="AJK870"/>
      <c r="AJL870"/>
      <c r="AJM870"/>
      <c r="AJN870"/>
      <c r="AJO870"/>
      <c r="AJP870"/>
      <c r="AJQ870"/>
      <c r="AJR870"/>
      <c r="AJS870"/>
      <c r="AJT870"/>
      <c r="AJU870"/>
      <c r="AJV870"/>
      <c r="AJW870"/>
      <c r="AJX870"/>
      <c r="AJY870"/>
      <c r="AJZ870"/>
      <c r="AKA870"/>
      <c r="AKB870"/>
      <c r="AKC870"/>
      <c r="AKD870"/>
      <c r="AKE870"/>
      <c r="AKF870"/>
      <c r="AKG870"/>
      <c r="AKH870"/>
      <c r="AKI870"/>
      <c r="AKJ870"/>
      <c r="AKK870"/>
      <c r="AKL870"/>
      <c r="AKM870"/>
      <c r="AKN870"/>
      <c r="AKO870"/>
      <c r="AKP870"/>
      <c r="AKQ870"/>
      <c r="AKR870"/>
      <c r="AKS870"/>
      <c r="AKT870"/>
      <c r="AKU870"/>
      <c r="AKV870"/>
      <c r="AKW870"/>
      <c r="AKX870"/>
      <c r="AKY870"/>
      <c r="AKZ870"/>
      <c r="ALA870"/>
      <c r="ALB870"/>
      <c r="ALC870"/>
      <c r="ALD870"/>
      <c r="ALE870"/>
      <c r="ALF870"/>
      <c r="ALG870"/>
      <c r="ALH870"/>
      <c r="ALI870"/>
      <c r="ALJ870"/>
      <c r="ALK870"/>
      <c r="ALL870"/>
      <c r="ALM870"/>
      <c r="ALN870"/>
      <c r="ALO870"/>
      <c r="ALP870"/>
      <c r="ALQ870"/>
      <c r="ALR870"/>
      <c r="ALS870"/>
      <c r="ALT870"/>
      <c r="ALU870"/>
      <c r="ALV870"/>
      <c r="ALW870"/>
      <c r="ALX870"/>
      <c r="ALY870"/>
      <c r="ALZ870"/>
      <c r="AMA870"/>
      <c r="AMB870"/>
      <c r="AMC870"/>
      <c r="AMD870"/>
      <c r="AME870"/>
      <c r="AMF870"/>
      <c r="AMG870"/>
      <c r="AMH870"/>
      <c r="AMI870"/>
      <c r="AMJ870"/>
    </row>
    <row r="871" spans="1:1024" ht="20" customHeight="1" x14ac:dyDescent="0.2">
      <c r="A871"/>
      <c r="B871"/>
      <c r="C871"/>
      <c r="D871"/>
      <c r="E871" s="2"/>
      <c r="F871" s="2"/>
      <c r="G871" s="271"/>
      <c r="H871" s="240"/>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c r="IP871"/>
      <c r="IQ871"/>
      <c r="IR871"/>
      <c r="IS871"/>
      <c r="IT871"/>
      <c r="IU871"/>
      <c r="IV871"/>
      <c r="IW871"/>
      <c r="IX871"/>
      <c r="IY871"/>
      <c r="IZ871"/>
      <c r="JA871"/>
      <c r="JB871"/>
      <c r="JC871"/>
      <c r="JD871"/>
      <c r="JE871"/>
      <c r="JF871"/>
      <c r="JG871"/>
      <c r="JH871"/>
      <c r="JI871"/>
      <c r="JJ871"/>
      <c r="JK871"/>
      <c r="JL871"/>
      <c r="JM871"/>
      <c r="JN871"/>
      <c r="JO871"/>
      <c r="JP871"/>
      <c r="JQ871"/>
      <c r="JR871"/>
      <c r="JS871"/>
      <c r="JT871"/>
      <c r="JU871"/>
      <c r="JV871"/>
      <c r="JW871"/>
      <c r="JX871"/>
      <c r="JY871"/>
      <c r="JZ871"/>
      <c r="KA871"/>
      <c r="KB871"/>
      <c r="KC871"/>
      <c r="KD871"/>
      <c r="KE871"/>
      <c r="KF871"/>
      <c r="KG871"/>
      <c r="KH871"/>
      <c r="KI871"/>
      <c r="KJ871"/>
      <c r="KK871"/>
      <c r="KL871"/>
      <c r="KM871"/>
      <c r="KN871"/>
      <c r="KO871"/>
      <c r="KP871"/>
      <c r="KQ871"/>
      <c r="KR871"/>
      <c r="KS871"/>
      <c r="KT871"/>
      <c r="KU871"/>
      <c r="KV871"/>
      <c r="KW871"/>
      <c r="KX871"/>
      <c r="KY871"/>
      <c r="KZ871"/>
      <c r="LA871"/>
      <c r="LB871"/>
      <c r="LC871"/>
      <c r="LD871"/>
      <c r="LE871"/>
      <c r="LF871"/>
      <c r="LG871"/>
      <c r="LH871"/>
      <c r="LI871"/>
      <c r="LJ871"/>
      <c r="LK871"/>
      <c r="LL871"/>
      <c r="LM871"/>
      <c r="LN871"/>
      <c r="LO871"/>
      <c r="LP871"/>
      <c r="LQ871"/>
      <c r="LR871"/>
      <c r="LS871"/>
      <c r="LT871"/>
      <c r="LU871"/>
      <c r="LV871"/>
      <c r="LW871"/>
      <c r="LX871"/>
      <c r="LY871"/>
      <c r="LZ871"/>
      <c r="MA871"/>
      <c r="MB871"/>
      <c r="MC871"/>
      <c r="MD871"/>
      <c r="ME871"/>
      <c r="MF871"/>
      <c r="MG871"/>
      <c r="MH871"/>
      <c r="MI871"/>
      <c r="MJ871"/>
      <c r="MK871"/>
      <c r="ML871"/>
      <c r="MM871"/>
      <c r="MN871"/>
      <c r="MO871"/>
      <c r="MP871"/>
      <c r="MQ871"/>
      <c r="MR871"/>
      <c r="MS871"/>
      <c r="MT871"/>
      <c r="MU871"/>
      <c r="MV871"/>
      <c r="MW871"/>
      <c r="MX871"/>
      <c r="MY871"/>
      <c r="MZ871"/>
      <c r="NA871"/>
      <c r="NB871"/>
      <c r="NC871"/>
      <c r="ND871"/>
      <c r="NE871"/>
      <c r="NF871"/>
      <c r="NG871"/>
      <c r="NH871"/>
      <c r="NI871"/>
      <c r="NJ871"/>
      <c r="NK871"/>
      <c r="NL871"/>
      <c r="NM871"/>
      <c r="NN871"/>
      <c r="NO871"/>
      <c r="NP871"/>
      <c r="NQ871"/>
      <c r="NR871"/>
      <c r="NS871"/>
      <c r="NT871"/>
      <c r="NU871"/>
      <c r="NV871"/>
      <c r="NW871"/>
      <c r="NX871"/>
      <c r="NY871"/>
      <c r="NZ871"/>
      <c r="OA871"/>
      <c r="OB871"/>
      <c r="OC871"/>
      <c r="OD871"/>
      <c r="OE871"/>
      <c r="OF871"/>
      <c r="OG871"/>
      <c r="OH871"/>
      <c r="OI871"/>
      <c r="OJ871"/>
      <c r="OK871"/>
      <c r="OL871"/>
      <c r="OM871"/>
      <c r="ON871"/>
      <c r="OO871"/>
      <c r="OP871"/>
      <c r="OQ871"/>
      <c r="OR871"/>
      <c r="OS871"/>
      <c r="OT871"/>
      <c r="OU871"/>
      <c r="OV871"/>
      <c r="OW871"/>
      <c r="OX871"/>
      <c r="OY871"/>
      <c r="OZ871"/>
      <c r="PA871"/>
      <c r="PB871"/>
      <c r="PC871"/>
      <c r="PD871"/>
      <c r="PE871"/>
      <c r="PF871"/>
      <c r="PG871"/>
      <c r="PH871"/>
      <c r="PI871"/>
      <c r="PJ871"/>
      <c r="PK871"/>
      <c r="PL871"/>
      <c r="PM871"/>
      <c r="PN871"/>
      <c r="PO871"/>
      <c r="PP871"/>
      <c r="PQ871"/>
      <c r="PR871"/>
      <c r="PS871"/>
      <c r="PT871"/>
      <c r="PU871"/>
      <c r="PV871"/>
      <c r="PW871"/>
      <c r="PX871"/>
      <c r="PY871"/>
      <c r="PZ871"/>
      <c r="QA871"/>
      <c r="QB871"/>
      <c r="QC871"/>
      <c r="QD871"/>
      <c r="QE871"/>
      <c r="QF871"/>
      <c r="QG871"/>
      <c r="QH871"/>
      <c r="QI871"/>
      <c r="QJ871"/>
      <c r="QK871"/>
      <c r="QL871"/>
      <c r="QM871"/>
      <c r="QN871"/>
      <c r="QO871"/>
      <c r="QP871"/>
      <c r="QQ871"/>
      <c r="QR871"/>
      <c r="QS871"/>
      <c r="QT871"/>
      <c r="QU871"/>
      <c r="QV871"/>
      <c r="QW871"/>
      <c r="QX871"/>
      <c r="QY871"/>
      <c r="QZ871"/>
      <c r="RA871"/>
      <c r="RB871"/>
      <c r="RC871"/>
      <c r="RD871"/>
      <c r="RE871"/>
      <c r="RF871"/>
      <c r="RG871"/>
      <c r="RH871"/>
      <c r="RI871"/>
      <c r="RJ871"/>
      <c r="RK871"/>
      <c r="RL871"/>
      <c r="RM871"/>
      <c r="RN871"/>
      <c r="RO871"/>
      <c r="RP871"/>
      <c r="RQ871"/>
      <c r="RR871"/>
      <c r="RS871"/>
      <c r="RT871"/>
      <c r="RU871"/>
      <c r="RV871"/>
      <c r="RW871"/>
      <c r="RX871"/>
      <c r="RY871"/>
      <c r="RZ871"/>
      <c r="SA871"/>
      <c r="SB871"/>
      <c r="SC871"/>
      <c r="SD871"/>
      <c r="SE871"/>
      <c r="SF871"/>
      <c r="SG871"/>
      <c r="SH871"/>
      <c r="SI871"/>
      <c r="SJ871"/>
      <c r="SK871"/>
      <c r="SL871"/>
      <c r="SM871"/>
      <c r="SN871"/>
      <c r="SO871"/>
      <c r="SP871"/>
      <c r="SQ871"/>
      <c r="SR871"/>
      <c r="SS871"/>
      <c r="ST871"/>
      <c r="SU871"/>
      <c r="SV871"/>
      <c r="SW871"/>
      <c r="SX871"/>
      <c r="SY871"/>
      <c r="SZ871"/>
      <c r="TA871"/>
      <c r="TB871"/>
      <c r="TC871"/>
      <c r="TD871"/>
      <c r="TE871"/>
      <c r="TF871"/>
      <c r="TG871"/>
      <c r="TH871"/>
      <c r="TI871"/>
      <c r="TJ871"/>
      <c r="TK871"/>
      <c r="TL871"/>
      <c r="TM871"/>
      <c r="TN871"/>
      <c r="TO871"/>
      <c r="TP871"/>
      <c r="TQ871"/>
      <c r="TR871"/>
      <c r="TS871"/>
      <c r="TT871"/>
      <c r="TU871"/>
      <c r="TV871"/>
      <c r="TW871"/>
      <c r="TX871"/>
      <c r="TY871"/>
      <c r="TZ871"/>
      <c r="UA871"/>
      <c r="UB871"/>
      <c r="UC871"/>
      <c r="UD871"/>
      <c r="UE871"/>
      <c r="UF871"/>
      <c r="UG871"/>
      <c r="UH871"/>
      <c r="UI871"/>
      <c r="UJ871"/>
      <c r="UK871"/>
      <c r="UL871"/>
      <c r="UM871"/>
      <c r="UN871"/>
      <c r="UO871"/>
      <c r="UP871"/>
      <c r="UQ871"/>
      <c r="UR871"/>
      <c r="US871"/>
      <c r="UT871"/>
      <c r="UU871"/>
      <c r="UV871"/>
      <c r="UW871"/>
      <c r="UX871"/>
      <c r="UY871"/>
      <c r="UZ871"/>
      <c r="VA871"/>
      <c r="VB871"/>
      <c r="VC871"/>
      <c r="VD871"/>
      <c r="VE871"/>
      <c r="VF871"/>
      <c r="VG871"/>
      <c r="VH871"/>
      <c r="VI871"/>
      <c r="VJ871"/>
      <c r="VK871"/>
      <c r="VL871"/>
      <c r="VM871"/>
      <c r="VN871"/>
      <c r="VO871"/>
      <c r="VP871"/>
      <c r="VQ871"/>
      <c r="VR871"/>
      <c r="VS871"/>
      <c r="VT871"/>
      <c r="VU871"/>
      <c r="VV871"/>
      <c r="VW871"/>
      <c r="VX871"/>
      <c r="VY871"/>
      <c r="VZ871"/>
      <c r="WA871"/>
      <c r="WB871"/>
      <c r="WC871"/>
      <c r="WD871"/>
      <c r="WE871"/>
      <c r="WF871"/>
      <c r="WG871"/>
      <c r="WH871"/>
      <c r="WI871"/>
      <c r="WJ871"/>
      <c r="WK871"/>
      <c r="WL871"/>
      <c r="WM871"/>
      <c r="WN871"/>
      <c r="WO871"/>
      <c r="WP871"/>
      <c r="WQ871"/>
      <c r="WR871"/>
      <c r="WS871"/>
      <c r="WT871"/>
      <c r="WU871"/>
      <c r="WV871"/>
      <c r="WW871"/>
      <c r="WX871"/>
      <c r="WY871"/>
      <c r="WZ871"/>
      <c r="XA871"/>
      <c r="XB871"/>
      <c r="XC871"/>
      <c r="XD871"/>
      <c r="XE871"/>
      <c r="XF871"/>
      <c r="XG871"/>
      <c r="XH871"/>
      <c r="XI871"/>
      <c r="XJ871"/>
      <c r="XK871"/>
      <c r="XL871"/>
      <c r="XM871"/>
      <c r="XN871"/>
      <c r="XO871"/>
      <c r="XP871"/>
      <c r="XQ871"/>
      <c r="XR871"/>
      <c r="XS871"/>
      <c r="XT871"/>
      <c r="XU871"/>
      <c r="XV871"/>
      <c r="XW871"/>
      <c r="XX871"/>
      <c r="XY871"/>
      <c r="XZ871"/>
      <c r="YA871"/>
      <c r="YB871"/>
      <c r="YC871"/>
      <c r="YD871"/>
      <c r="YE871"/>
      <c r="YF871"/>
      <c r="YG871"/>
      <c r="YH871"/>
      <c r="YI871"/>
      <c r="YJ871"/>
      <c r="YK871"/>
      <c r="YL871"/>
      <c r="YM871"/>
      <c r="YN871"/>
      <c r="YO871"/>
      <c r="YP871"/>
      <c r="YQ871"/>
      <c r="YR871"/>
      <c r="YS871"/>
      <c r="YT871"/>
      <c r="YU871"/>
      <c r="YV871"/>
      <c r="YW871"/>
      <c r="YX871"/>
      <c r="YY871"/>
      <c r="YZ871"/>
      <c r="ZA871"/>
      <c r="ZB871"/>
      <c r="ZC871"/>
      <c r="ZD871"/>
      <c r="ZE871"/>
      <c r="ZF871"/>
      <c r="ZG871"/>
      <c r="ZH871"/>
      <c r="ZI871"/>
      <c r="ZJ871"/>
      <c r="ZK871"/>
      <c r="ZL871"/>
      <c r="ZM871"/>
      <c r="ZN871"/>
      <c r="ZO871"/>
      <c r="ZP871"/>
      <c r="ZQ871"/>
      <c r="ZR871"/>
      <c r="ZS871"/>
      <c r="ZT871"/>
      <c r="ZU871"/>
      <c r="ZV871"/>
      <c r="ZW871"/>
      <c r="ZX871"/>
      <c r="ZY871"/>
      <c r="ZZ871"/>
      <c r="AAA871"/>
      <c r="AAB871"/>
      <c r="AAC871"/>
      <c r="AAD871"/>
      <c r="AAE871"/>
      <c r="AAF871"/>
      <c r="AAG871"/>
      <c r="AAH871"/>
      <c r="AAI871"/>
      <c r="AAJ871"/>
      <c r="AAK871"/>
      <c r="AAL871"/>
      <c r="AAM871"/>
      <c r="AAN871"/>
      <c r="AAO871"/>
      <c r="AAP871"/>
      <c r="AAQ871"/>
      <c r="AAR871"/>
      <c r="AAS871"/>
      <c r="AAT871"/>
      <c r="AAU871"/>
      <c r="AAV871"/>
      <c r="AAW871"/>
      <c r="AAX871"/>
      <c r="AAY871"/>
      <c r="AAZ871"/>
      <c r="ABA871"/>
      <c r="ABB871"/>
      <c r="ABC871"/>
      <c r="ABD871"/>
      <c r="ABE871"/>
      <c r="ABF871"/>
      <c r="ABG871"/>
      <c r="ABH871"/>
      <c r="ABI871"/>
      <c r="ABJ871"/>
      <c r="ABK871"/>
      <c r="ABL871"/>
      <c r="ABM871"/>
      <c r="ABN871"/>
      <c r="ABO871"/>
      <c r="ABP871"/>
      <c r="ABQ871"/>
      <c r="ABR871"/>
      <c r="ABS871"/>
      <c r="ABT871"/>
      <c r="ABU871"/>
      <c r="ABV871"/>
      <c r="ABW871"/>
      <c r="ABX871"/>
      <c r="ABY871"/>
      <c r="ABZ871"/>
      <c r="ACA871"/>
      <c r="ACB871"/>
      <c r="ACC871"/>
      <c r="ACD871"/>
      <c r="ACE871"/>
      <c r="ACF871"/>
      <c r="ACG871"/>
      <c r="ACH871"/>
      <c r="ACI871"/>
      <c r="ACJ871"/>
      <c r="ACK871"/>
      <c r="ACL871"/>
      <c r="ACM871"/>
      <c r="ACN871"/>
      <c r="ACO871"/>
      <c r="ACP871"/>
      <c r="ACQ871"/>
      <c r="ACR871"/>
      <c r="ACS871"/>
      <c r="ACT871"/>
      <c r="ACU871"/>
      <c r="ACV871"/>
      <c r="ACW871"/>
      <c r="ACX871"/>
      <c r="ACY871"/>
      <c r="ACZ871"/>
      <c r="ADA871"/>
      <c r="ADB871"/>
      <c r="ADC871"/>
      <c r="ADD871"/>
      <c r="ADE871"/>
      <c r="ADF871"/>
      <c r="ADG871"/>
      <c r="ADH871"/>
      <c r="ADI871"/>
      <c r="ADJ871"/>
      <c r="ADK871"/>
      <c r="ADL871"/>
      <c r="ADM871"/>
      <c r="ADN871"/>
      <c r="ADO871"/>
      <c r="ADP871"/>
      <c r="ADQ871"/>
      <c r="ADR871"/>
      <c r="ADS871"/>
      <c r="ADT871"/>
      <c r="ADU871"/>
      <c r="ADV871"/>
      <c r="ADW871"/>
      <c r="ADX871"/>
      <c r="ADY871"/>
      <c r="ADZ871"/>
      <c r="AEA871"/>
      <c r="AEB871"/>
      <c r="AEC871"/>
      <c r="AED871"/>
      <c r="AEE871"/>
      <c r="AEF871"/>
      <c r="AEG871"/>
      <c r="AEH871"/>
      <c r="AEI871"/>
      <c r="AEJ871"/>
      <c r="AEK871"/>
      <c r="AEL871"/>
      <c r="AEM871"/>
      <c r="AEN871"/>
      <c r="AEO871"/>
      <c r="AEP871"/>
      <c r="AEQ871"/>
      <c r="AER871"/>
      <c r="AES871"/>
      <c r="AET871"/>
      <c r="AEU871"/>
      <c r="AEV871"/>
      <c r="AEW871"/>
      <c r="AEX871"/>
      <c r="AEY871"/>
      <c r="AEZ871"/>
      <c r="AFA871"/>
      <c r="AFB871"/>
      <c r="AFC871"/>
      <c r="AFD871"/>
      <c r="AFE871"/>
      <c r="AFF871"/>
      <c r="AFG871"/>
      <c r="AFH871"/>
      <c r="AFI871"/>
      <c r="AFJ871"/>
      <c r="AFK871"/>
      <c r="AFL871"/>
      <c r="AFM871"/>
      <c r="AFN871"/>
      <c r="AFO871"/>
      <c r="AFP871"/>
      <c r="AFQ871"/>
      <c r="AFR871"/>
      <c r="AFS871"/>
      <c r="AFT871"/>
      <c r="AFU871"/>
      <c r="AFV871"/>
      <c r="AFW871"/>
      <c r="AFX871"/>
      <c r="AFY871"/>
      <c r="AFZ871"/>
      <c r="AGA871"/>
      <c r="AGB871"/>
      <c r="AGC871"/>
      <c r="AGD871"/>
      <c r="AGE871"/>
      <c r="AGF871"/>
      <c r="AGG871"/>
      <c r="AGH871"/>
      <c r="AGI871"/>
      <c r="AGJ871"/>
      <c r="AGK871"/>
      <c r="AGL871"/>
      <c r="AGM871"/>
      <c r="AGN871"/>
      <c r="AGO871"/>
      <c r="AGP871"/>
      <c r="AGQ871"/>
      <c r="AGR871"/>
      <c r="AGS871"/>
      <c r="AGT871"/>
      <c r="AGU871"/>
      <c r="AGV871"/>
      <c r="AGW871"/>
      <c r="AGX871"/>
      <c r="AGY871"/>
      <c r="AGZ871"/>
      <c r="AHA871"/>
      <c r="AHB871"/>
      <c r="AHC871"/>
      <c r="AHD871"/>
      <c r="AHE871"/>
      <c r="AHF871"/>
      <c r="AHG871"/>
      <c r="AHH871"/>
      <c r="AHI871"/>
      <c r="AHJ871"/>
      <c r="AHK871"/>
      <c r="AHL871"/>
      <c r="AHM871"/>
      <c r="AHN871"/>
      <c r="AHO871"/>
      <c r="AHP871"/>
      <c r="AHQ871"/>
      <c r="AHR871"/>
      <c r="AHS871"/>
      <c r="AHT871"/>
      <c r="AHU871"/>
      <c r="AHV871"/>
      <c r="AHW871"/>
      <c r="AHX871"/>
      <c r="AHY871"/>
      <c r="AHZ871"/>
      <c r="AIA871"/>
      <c r="AIB871"/>
      <c r="AIC871"/>
      <c r="AID871"/>
      <c r="AIE871"/>
      <c r="AIF871"/>
      <c r="AIG871"/>
      <c r="AIH871"/>
      <c r="AII871"/>
      <c r="AIJ871"/>
      <c r="AIK871"/>
      <c r="AIL871"/>
      <c r="AIM871"/>
      <c r="AIN871"/>
      <c r="AIO871"/>
      <c r="AIP871"/>
      <c r="AIQ871"/>
      <c r="AIR871"/>
      <c r="AIS871"/>
      <c r="AIT871"/>
      <c r="AIU871"/>
      <c r="AIV871"/>
      <c r="AIW871"/>
      <c r="AIX871"/>
      <c r="AIY871"/>
      <c r="AIZ871"/>
      <c r="AJA871"/>
      <c r="AJB871"/>
      <c r="AJC871"/>
      <c r="AJD871"/>
      <c r="AJE871"/>
      <c r="AJF871"/>
      <c r="AJG871"/>
      <c r="AJH871"/>
      <c r="AJI871"/>
      <c r="AJJ871"/>
      <c r="AJK871"/>
      <c r="AJL871"/>
      <c r="AJM871"/>
      <c r="AJN871"/>
      <c r="AJO871"/>
      <c r="AJP871"/>
      <c r="AJQ871"/>
      <c r="AJR871"/>
      <c r="AJS871"/>
      <c r="AJT871"/>
      <c r="AJU871"/>
      <c r="AJV871"/>
      <c r="AJW871"/>
      <c r="AJX871"/>
      <c r="AJY871"/>
      <c r="AJZ871"/>
      <c r="AKA871"/>
      <c r="AKB871"/>
      <c r="AKC871"/>
      <c r="AKD871"/>
      <c r="AKE871"/>
      <c r="AKF871"/>
      <c r="AKG871"/>
      <c r="AKH871"/>
      <c r="AKI871"/>
      <c r="AKJ871"/>
      <c r="AKK871"/>
      <c r="AKL871"/>
      <c r="AKM871"/>
      <c r="AKN871"/>
      <c r="AKO871"/>
      <c r="AKP871"/>
      <c r="AKQ871"/>
      <c r="AKR871"/>
      <c r="AKS871"/>
      <c r="AKT871"/>
      <c r="AKU871"/>
      <c r="AKV871"/>
      <c r="AKW871"/>
      <c r="AKX871"/>
      <c r="AKY871"/>
      <c r="AKZ871"/>
      <c r="ALA871"/>
      <c r="ALB871"/>
      <c r="ALC871"/>
      <c r="ALD871"/>
      <c r="ALE871"/>
      <c r="ALF871"/>
      <c r="ALG871"/>
      <c r="ALH871"/>
      <c r="ALI871"/>
      <c r="ALJ871"/>
      <c r="ALK871"/>
      <c r="ALL871"/>
      <c r="ALM871"/>
      <c r="ALN871"/>
      <c r="ALO871"/>
      <c r="ALP871"/>
      <c r="ALQ871"/>
      <c r="ALR871"/>
      <c r="ALS871"/>
      <c r="ALT871"/>
      <c r="ALU871"/>
      <c r="ALV871"/>
      <c r="ALW871"/>
      <c r="ALX871"/>
      <c r="ALY871"/>
      <c r="ALZ871"/>
      <c r="AMA871"/>
      <c r="AMB871"/>
      <c r="AMC871"/>
      <c r="AMD871"/>
      <c r="AME871"/>
      <c r="AMF871"/>
      <c r="AMG871"/>
      <c r="AMH871"/>
      <c r="AMI871"/>
      <c r="AMJ871"/>
    </row>
    <row r="872" spans="1:1024" ht="20" customHeight="1" x14ac:dyDescent="0.2">
      <c r="A872"/>
      <c r="B872"/>
      <c r="C872"/>
      <c r="D872"/>
      <c r="E872" s="2"/>
      <c r="F872" s="2"/>
      <c r="G872" s="271"/>
      <c r="H872" s="240"/>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c r="IR872"/>
      <c r="IS872"/>
      <c r="IT872"/>
      <c r="IU872"/>
      <c r="IV872"/>
      <c r="IW872"/>
      <c r="IX872"/>
      <c r="IY872"/>
      <c r="IZ872"/>
      <c r="JA872"/>
      <c r="JB872"/>
      <c r="JC872"/>
      <c r="JD872"/>
      <c r="JE872"/>
      <c r="JF872"/>
      <c r="JG872"/>
      <c r="JH872"/>
      <c r="JI872"/>
      <c r="JJ872"/>
      <c r="JK872"/>
      <c r="JL872"/>
      <c r="JM872"/>
      <c r="JN872"/>
      <c r="JO872"/>
      <c r="JP872"/>
      <c r="JQ872"/>
      <c r="JR872"/>
      <c r="JS872"/>
      <c r="JT872"/>
      <c r="JU872"/>
      <c r="JV872"/>
      <c r="JW872"/>
      <c r="JX872"/>
      <c r="JY872"/>
      <c r="JZ872"/>
      <c r="KA872"/>
      <c r="KB872"/>
      <c r="KC872"/>
      <c r="KD872"/>
      <c r="KE872"/>
      <c r="KF872"/>
      <c r="KG872"/>
      <c r="KH872"/>
      <c r="KI872"/>
      <c r="KJ872"/>
      <c r="KK872"/>
      <c r="KL872"/>
      <c r="KM872"/>
      <c r="KN872"/>
      <c r="KO872"/>
      <c r="KP872"/>
      <c r="KQ872"/>
      <c r="KR872"/>
      <c r="KS872"/>
      <c r="KT872"/>
      <c r="KU872"/>
      <c r="KV872"/>
      <c r="KW872"/>
      <c r="KX872"/>
      <c r="KY872"/>
      <c r="KZ872"/>
      <c r="LA872"/>
      <c r="LB872"/>
      <c r="LC872"/>
      <c r="LD872"/>
      <c r="LE872"/>
      <c r="LF872"/>
      <c r="LG872"/>
      <c r="LH872"/>
      <c r="LI872"/>
      <c r="LJ872"/>
      <c r="LK872"/>
      <c r="LL872"/>
      <c r="LM872"/>
      <c r="LN872"/>
      <c r="LO872"/>
      <c r="LP872"/>
      <c r="LQ872"/>
      <c r="LR872"/>
      <c r="LS872"/>
      <c r="LT872"/>
      <c r="LU872"/>
      <c r="LV872"/>
      <c r="LW872"/>
      <c r="LX872"/>
      <c r="LY872"/>
      <c r="LZ872"/>
      <c r="MA872"/>
      <c r="MB872"/>
      <c r="MC872"/>
      <c r="MD872"/>
      <c r="ME872"/>
      <c r="MF872"/>
      <c r="MG872"/>
      <c r="MH872"/>
      <c r="MI872"/>
      <c r="MJ872"/>
      <c r="MK872"/>
      <c r="ML872"/>
      <c r="MM872"/>
      <c r="MN872"/>
      <c r="MO872"/>
      <c r="MP872"/>
      <c r="MQ872"/>
      <c r="MR872"/>
      <c r="MS872"/>
      <c r="MT872"/>
      <c r="MU872"/>
      <c r="MV872"/>
      <c r="MW872"/>
      <c r="MX872"/>
      <c r="MY872"/>
      <c r="MZ872"/>
      <c r="NA872"/>
      <c r="NB872"/>
      <c r="NC872"/>
      <c r="ND872"/>
      <c r="NE872"/>
      <c r="NF872"/>
      <c r="NG872"/>
      <c r="NH872"/>
      <c r="NI872"/>
      <c r="NJ872"/>
      <c r="NK872"/>
      <c r="NL872"/>
      <c r="NM872"/>
      <c r="NN872"/>
      <c r="NO872"/>
      <c r="NP872"/>
      <c r="NQ872"/>
      <c r="NR872"/>
      <c r="NS872"/>
      <c r="NT872"/>
      <c r="NU872"/>
      <c r="NV872"/>
      <c r="NW872"/>
      <c r="NX872"/>
      <c r="NY872"/>
      <c r="NZ872"/>
      <c r="OA872"/>
      <c r="OB872"/>
      <c r="OC872"/>
      <c r="OD872"/>
      <c r="OE872"/>
      <c r="OF872"/>
      <c r="OG872"/>
      <c r="OH872"/>
      <c r="OI872"/>
      <c r="OJ872"/>
      <c r="OK872"/>
      <c r="OL872"/>
      <c r="OM872"/>
      <c r="ON872"/>
      <c r="OO872"/>
      <c r="OP872"/>
      <c r="OQ872"/>
      <c r="OR872"/>
      <c r="OS872"/>
      <c r="OT872"/>
      <c r="OU872"/>
      <c r="OV872"/>
      <c r="OW872"/>
      <c r="OX872"/>
      <c r="OY872"/>
      <c r="OZ872"/>
      <c r="PA872"/>
      <c r="PB872"/>
      <c r="PC872"/>
      <c r="PD872"/>
      <c r="PE872"/>
      <c r="PF872"/>
      <c r="PG872"/>
      <c r="PH872"/>
      <c r="PI872"/>
      <c r="PJ872"/>
      <c r="PK872"/>
      <c r="PL872"/>
      <c r="PM872"/>
      <c r="PN872"/>
      <c r="PO872"/>
      <c r="PP872"/>
      <c r="PQ872"/>
      <c r="PR872"/>
      <c r="PS872"/>
      <c r="PT872"/>
      <c r="PU872"/>
      <c r="PV872"/>
      <c r="PW872"/>
      <c r="PX872"/>
      <c r="PY872"/>
      <c r="PZ872"/>
      <c r="QA872"/>
      <c r="QB872"/>
      <c r="QC872"/>
      <c r="QD872"/>
      <c r="QE872"/>
      <c r="QF872"/>
      <c r="QG872"/>
      <c r="QH872"/>
      <c r="QI872"/>
      <c r="QJ872"/>
      <c r="QK872"/>
      <c r="QL872"/>
      <c r="QM872"/>
      <c r="QN872"/>
      <c r="QO872"/>
      <c r="QP872"/>
      <c r="QQ872"/>
      <c r="QR872"/>
      <c r="QS872"/>
      <c r="QT872"/>
      <c r="QU872"/>
      <c r="QV872"/>
      <c r="QW872"/>
      <c r="QX872"/>
      <c r="QY872"/>
      <c r="QZ872"/>
      <c r="RA872"/>
      <c r="RB872"/>
      <c r="RC872"/>
      <c r="RD872"/>
      <c r="RE872"/>
      <c r="RF872"/>
      <c r="RG872"/>
      <c r="RH872"/>
      <c r="RI872"/>
      <c r="RJ872"/>
      <c r="RK872"/>
      <c r="RL872"/>
      <c r="RM872"/>
      <c r="RN872"/>
      <c r="RO872"/>
      <c r="RP872"/>
      <c r="RQ872"/>
      <c r="RR872"/>
      <c r="RS872"/>
      <c r="RT872"/>
      <c r="RU872"/>
      <c r="RV872"/>
      <c r="RW872"/>
      <c r="RX872"/>
      <c r="RY872"/>
      <c r="RZ872"/>
      <c r="SA872"/>
      <c r="SB872"/>
      <c r="SC872"/>
      <c r="SD872"/>
      <c r="SE872"/>
      <c r="SF872"/>
      <c r="SG872"/>
      <c r="SH872"/>
      <c r="SI872"/>
      <c r="SJ872"/>
      <c r="SK872"/>
      <c r="SL872"/>
      <c r="SM872"/>
      <c r="SN872"/>
      <c r="SO872"/>
      <c r="SP872"/>
      <c r="SQ872"/>
      <c r="SR872"/>
      <c r="SS872"/>
      <c r="ST872"/>
      <c r="SU872"/>
      <c r="SV872"/>
      <c r="SW872"/>
      <c r="SX872"/>
      <c r="SY872"/>
      <c r="SZ872"/>
      <c r="TA872"/>
      <c r="TB872"/>
      <c r="TC872"/>
      <c r="TD872"/>
      <c r="TE872"/>
      <c r="TF872"/>
      <c r="TG872"/>
      <c r="TH872"/>
      <c r="TI872"/>
      <c r="TJ872"/>
      <c r="TK872"/>
      <c r="TL872"/>
      <c r="TM872"/>
      <c r="TN872"/>
      <c r="TO872"/>
      <c r="TP872"/>
      <c r="TQ872"/>
      <c r="TR872"/>
      <c r="TS872"/>
      <c r="TT872"/>
      <c r="TU872"/>
      <c r="TV872"/>
      <c r="TW872"/>
      <c r="TX872"/>
      <c r="TY872"/>
      <c r="TZ872"/>
      <c r="UA872"/>
      <c r="UB872"/>
      <c r="UC872"/>
      <c r="UD872"/>
      <c r="UE872"/>
      <c r="UF872"/>
      <c r="UG872"/>
      <c r="UH872"/>
      <c r="UI872"/>
      <c r="UJ872"/>
      <c r="UK872"/>
      <c r="UL872"/>
      <c r="UM872"/>
      <c r="UN872"/>
      <c r="UO872"/>
      <c r="UP872"/>
      <c r="UQ872"/>
      <c r="UR872"/>
      <c r="US872"/>
      <c r="UT872"/>
      <c r="UU872"/>
      <c r="UV872"/>
      <c r="UW872"/>
      <c r="UX872"/>
      <c r="UY872"/>
      <c r="UZ872"/>
      <c r="VA872"/>
      <c r="VB872"/>
      <c r="VC872"/>
      <c r="VD872"/>
      <c r="VE872"/>
      <c r="VF872"/>
      <c r="VG872"/>
      <c r="VH872"/>
      <c r="VI872"/>
      <c r="VJ872"/>
      <c r="VK872"/>
      <c r="VL872"/>
      <c r="VM872"/>
      <c r="VN872"/>
      <c r="VO872"/>
      <c r="VP872"/>
      <c r="VQ872"/>
      <c r="VR872"/>
      <c r="VS872"/>
      <c r="VT872"/>
      <c r="VU872"/>
      <c r="VV872"/>
      <c r="VW872"/>
      <c r="VX872"/>
      <c r="VY872"/>
      <c r="VZ872"/>
      <c r="WA872"/>
      <c r="WB872"/>
      <c r="WC872"/>
      <c r="WD872"/>
      <c r="WE872"/>
      <c r="WF872"/>
      <c r="WG872"/>
      <c r="WH872"/>
      <c r="WI872"/>
      <c r="WJ872"/>
      <c r="WK872"/>
      <c r="WL872"/>
      <c r="WM872"/>
      <c r="WN872"/>
      <c r="WO872"/>
      <c r="WP872"/>
      <c r="WQ872"/>
      <c r="WR872"/>
      <c r="WS872"/>
      <c r="WT872"/>
      <c r="WU872"/>
      <c r="WV872"/>
      <c r="WW872"/>
      <c r="WX872"/>
      <c r="WY872"/>
      <c r="WZ872"/>
      <c r="XA872"/>
      <c r="XB872"/>
      <c r="XC872"/>
      <c r="XD872"/>
      <c r="XE872"/>
      <c r="XF872"/>
      <c r="XG872"/>
      <c r="XH872"/>
      <c r="XI872"/>
      <c r="XJ872"/>
      <c r="XK872"/>
      <c r="XL872"/>
      <c r="XM872"/>
      <c r="XN872"/>
      <c r="XO872"/>
      <c r="XP872"/>
      <c r="XQ872"/>
      <c r="XR872"/>
      <c r="XS872"/>
      <c r="XT872"/>
      <c r="XU872"/>
      <c r="XV872"/>
      <c r="XW872"/>
      <c r="XX872"/>
      <c r="XY872"/>
      <c r="XZ872"/>
      <c r="YA872"/>
      <c r="YB872"/>
      <c r="YC872"/>
      <c r="YD872"/>
      <c r="YE872"/>
      <c r="YF872"/>
      <c r="YG872"/>
      <c r="YH872"/>
      <c r="YI872"/>
      <c r="YJ872"/>
      <c r="YK872"/>
      <c r="YL872"/>
      <c r="YM872"/>
      <c r="YN872"/>
      <c r="YO872"/>
      <c r="YP872"/>
      <c r="YQ872"/>
      <c r="YR872"/>
      <c r="YS872"/>
      <c r="YT872"/>
      <c r="YU872"/>
      <c r="YV872"/>
      <c r="YW872"/>
      <c r="YX872"/>
      <c r="YY872"/>
      <c r="YZ872"/>
      <c r="ZA872"/>
      <c r="ZB872"/>
      <c r="ZC872"/>
      <c r="ZD872"/>
      <c r="ZE872"/>
      <c r="ZF872"/>
      <c r="ZG872"/>
      <c r="ZH872"/>
      <c r="ZI872"/>
      <c r="ZJ872"/>
      <c r="ZK872"/>
      <c r="ZL872"/>
      <c r="ZM872"/>
      <c r="ZN872"/>
      <c r="ZO872"/>
      <c r="ZP872"/>
      <c r="ZQ872"/>
      <c r="ZR872"/>
      <c r="ZS872"/>
      <c r="ZT872"/>
      <c r="ZU872"/>
      <c r="ZV872"/>
      <c r="ZW872"/>
      <c r="ZX872"/>
      <c r="ZY872"/>
      <c r="ZZ872"/>
      <c r="AAA872"/>
      <c r="AAB872"/>
      <c r="AAC872"/>
      <c r="AAD872"/>
      <c r="AAE872"/>
      <c r="AAF872"/>
      <c r="AAG872"/>
      <c r="AAH872"/>
      <c r="AAI872"/>
      <c r="AAJ872"/>
      <c r="AAK872"/>
      <c r="AAL872"/>
      <c r="AAM872"/>
      <c r="AAN872"/>
      <c r="AAO872"/>
      <c r="AAP872"/>
      <c r="AAQ872"/>
      <c r="AAR872"/>
      <c r="AAS872"/>
      <c r="AAT872"/>
      <c r="AAU872"/>
      <c r="AAV872"/>
      <c r="AAW872"/>
      <c r="AAX872"/>
      <c r="AAY872"/>
      <c r="AAZ872"/>
      <c r="ABA872"/>
      <c r="ABB872"/>
      <c r="ABC872"/>
      <c r="ABD872"/>
      <c r="ABE872"/>
      <c r="ABF872"/>
      <c r="ABG872"/>
      <c r="ABH872"/>
      <c r="ABI872"/>
      <c r="ABJ872"/>
      <c r="ABK872"/>
      <c r="ABL872"/>
      <c r="ABM872"/>
      <c r="ABN872"/>
      <c r="ABO872"/>
      <c r="ABP872"/>
      <c r="ABQ872"/>
      <c r="ABR872"/>
      <c r="ABS872"/>
      <c r="ABT872"/>
      <c r="ABU872"/>
      <c r="ABV872"/>
      <c r="ABW872"/>
      <c r="ABX872"/>
      <c r="ABY872"/>
      <c r="ABZ872"/>
      <c r="ACA872"/>
      <c r="ACB872"/>
      <c r="ACC872"/>
      <c r="ACD872"/>
      <c r="ACE872"/>
      <c r="ACF872"/>
      <c r="ACG872"/>
      <c r="ACH872"/>
      <c r="ACI872"/>
      <c r="ACJ872"/>
      <c r="ACK872"/>
      <c r="ACL872"/>
      <c r="ACM872"/>
      <c r="ACN872"/>
      <c r="ACO872"/>
      <c r="ACP872"/>
      <c r="ACQ872"/>
      <c r="ACR872"/>
      <c r="ACS872"/>
      <c r="ACT872"/>
      <c r="ACU872"/>
      <c r="ACV872"/>
      <c r="ACW872"/>
      <c r="ACX872"/>
      <c r="ACY872"/>
      <c r="ACZ872"/>
      <c r="ADA872"/>
      <c r="ADB872"/>
      <c r="ADC872"/>
      <c r="ADD872"/>
      <c r="ADE872"/>
      <c r="ADF872"/>
      <c r="ADG872"/>
      <c r="ADH872"/>
      <c r="ADI872"/>
      <c r="ADJ872"/>
      <c r="ADK872"/>
      <c r="ADL872"/>
      <c r="ADM872"/>
      <c r="ADN872"/>
      <c r="ADO872"/>
      <c r="ADP872"/>
      <c r="ADQ872"/>
      <c r="ADR872"/>
      <c r="ADS872"/>
      <c r="ADT872"/>
      <c r="ADU872"/>
      <c r="ADV872"/>
      <c r="ADW872"/>
      <c r="ADX872"/>
      <c r="ADY872"/>
      <c r="ADZ872"/>
      <c r="AEA872"/>
      <c r="AEB872"/>
      <c r="AEC872"/>
      <c r="AED872"/>
      <c r="AEE872"/>
      <c r="AEF872"/>
      <c r="AEG872"/>
      <c r="AEH872"/>
      <c r="AEI872"/>
      <c r="AEJ872"/>
      <c r="AEK872"/>
      <c r="AEL872"/>
      <c r="AEM872"/>
      <c r="AEN872"/>
      <c r="AEO872"/>
      <c r="AEP872"/>
      <c r="AEQ872"/>
      <c r="AER872"/>
      <c r="AES872"/>
      <c r="AET872"/>
      <c r="AEU872"/>
      <c r="AEV872"/>
      <c r="AEW872"/>
      <c r="AEX872"/>
      <c r="AEY872"/>
      <c r="AEZ872"/>
      <c r="AFA872"/>
      <c r="AFB872"/>
      <c r="AFC872"/>
      <c r="AFD872"/>
      <c r="AFE872"/>
      <c r="AFF872"/>
      <c r="AFG872"/>
      <c r="AFH872"/>
      <c r="AFI872"/>
      <c r="AFJ872"/>
      <c r="AFK872"/>
      <c r="AFL872"/>
      <c r="AFM872"/>
      <c r="AFN872"/>
      <c r="AFO872"/>
      <c r="AFP872"/>
      <c r="AFQ872"/>
      <c r="AFR872"/>
      <c r="AFS872"/>
      <c r="AFT872"/>
      <c r="AFU872"/>
      <c r="AFV872"/>
      <c r="AFW872"/>
      <c r="AFX872"/>
      <c r="AFY872"/>
      <c r="AFZ872"/>
      <c r="AGA872"/>
      <c r="AGB872"/>
      <c r="AGC872"/>
      <c r="AGD872"/>
      <c r="AGE872"/>
      <c r="AGF872"/>
      <c r="AGG872"/>
      <c r="AGH872"/>
      <c r="AGI872"/>
      <c r="AGJ872"/>
      <c r="AGK872"/>
      <c r="AGL872"/>
      <c r="AGM872"/>
      <c r="AGN872"/>
      <c r="AGO872"/>
      <c r="AGP872"/>
      <c r="AGQ872"/>
      <c r="AGR872"/>
      <c r="AGS872"/>
      <c r="AGT872"/>
      <c r="AGU872"/>
      <c r="AGV872"/>
      <c r="AGW872"/>
      <c r="AGX872"/>
      <c r="AGY872"/>
      <c r="AGZ872"/>
      <c r="AHA872"/>
      <c r="AHB872"/>
      <c r="AHC872"/>
      <c r="AHD872"/>
      <c r="AHE872"/>
      <c r="AHF872"/>
      <c r="AHG872"/>
      <c r="AHH872"/>
      <c r="AHI872"/>
      <c r="AHJ872"/>
      <c r="AHK872"/>
      <c r="AHL872"/>
      <c r="AHM872"/>
      <c r="AHN872"/>
      <c r="AHO872"/>
      <c r="AHP872"/>
      <c r="AHQ872"/>
      <c r="AHR872"/>
      <c r="AHS872"/>
      <c r="AHT872"/>
      <c r="AHU872"/>
      <c r="AHV872"/>
      <c r="AHW872"/>
      <c r="AHX872"/>
      <c r="AHY872"/>
      <c r="AHZ872"/>
      <c r="AIA872"/>
      <c r="AIB872"/>
      <c r="AIC872"/>
      <c r="AID872"/>
      <c r="AIE872"/>
      <c r="AIF872"/>
      <c r="AIG872"/>
      <c r="AIH872"/>
      <c r="AII872"/>
      <c r="AIJ872"/>
      <c r="AIK872"/>
      <c r="AIL872"/>
      <c r="AIM872"/>
      <c r="AIN872"/>
      <c r="AIO872"/>
      <c r="AIP872"/>
      <c r="AIQ872"/>
      <c r="AIR872"/>
      <c r="AIS872"/>
      <c r="AIT872"/>
      <c r="AIU872"/>
      <c r="AIV872"/>
      <c r="AIW872"/>
      <c r="AIX872"/>
      <c r="AIY872"/>
      <c r="AIZ872"/>
      <c r="AJA872"/>
      <c r="AJB872"/>
      <c r="AJC872"/>
      <c r="AJD872"/>
      <c r="AJE872"/>
      <c r="AJF872"/>
      <c r="AJG872"/>
      <c r="AJH872"/>
      <c r="AJI872"/>
      <c r="AJJ872"/>
      <c r="AJK872"/>
      <c r="AJL872"/>
      <c r="AJM872"/>
      <c r="AJN872"/>
      <c r="AJO872"/>
      <c r="AJP872"/>
      <c r="AJQ872"/>
      <c r="AJR872"/>
      <c r="AJS872"/>
      <c r="AJT872"/>
      <c r="AJU872"/>
      <c r="AJV872"/>
      <c r="AJW872"/>
      <c r="AJX872"/>
      <c r="AJY872"/>
      <c r="AJZ872"/>
      <c r="AKA872"/>
      <c r="AKB872"/>
      <c r="AKC872"/>
      <c r="AKD872"/>
      <c r="AKE872"/>
      <c r="AKF872"/>
      <c r="AKG872"/>
      <c r="AKH872"/>
      <c r="AKI872"/>
      <c r="AKJ872"/>
      <c r="AKK872"/>
      <c r="AKL872"/>
      <c r="AKM872"/>
      <c r="AKN872"/>
      <c r="AKO872"/>
      <c r="AKP872"/>
      <c r="AKQ872"/>
      <c r="AKR872"/>
      <c r="AKS872"/>
      <c r="AKT872"/>
      <c r="AKU872"/>
      <c r="AKV872"/>
      <c r="AKW872"/>
      <c r="AKX872"/>
      <c r="AKY872"/>
      <c r="AKZ872"/>
      <c r="ALA872"/>
      <c r="ALB872"/>
      <c r="ALC872"/>
      <c r="ALD872"/>
      <c r="ALE872"/>
      <c r="ALF872"/>
      <c r="ALG872"/>
      <c r="ALH872"/>
      <c r="ALI872"/>
      <c r="ALJ872"/>
      <c r="ALK872"/>
      <c r="ALL872"/>
      <c r="ALM872"/>
      <c r="ALN872"/>
      <c r="ALO872"/>
      <c r="ALP872"/>
      <c r="ALQ872"/>
      <c r="ALR872"/>
      <c r="ALS872"/>
      <c r="ALT872"/>
      <c r="ALU872"/>
      <c r="ALV872"/>
      <c r="ALW872"/>
      <c r="ALX872"/>
      <c r="ALY872"/>
      <c r="ALZ872"/>
      <c r="AMA872"/>
      <c r="AMB872"/>
      <c r="AMC872"/>
      <c r="AMD872"/>
      <c r="AME872"/>
      <c r="AMF872"/>
      <c r="AMG872"/>
      <c r="AMH872"/>
      <c r="AMI872"/>
      <c r="AMJ872"/>
    </row>
    <row r="873" spans="1:1024" ht="20" customHeight="1" x14ac:dyDescent="0.2">
      <c r="A873"/>
      <c r="B873"/>
      <c r="C873"/>
      <c r="D873"/>
      <c r="E873" s="2"/>
      <c r="F873" s="2"/>
      <c r="G873" s="271"/>
      <c r="H873" s="240"/>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c r="IR873"/>
      <c r="IS873"/>
      <c r="IT873"/>
      <c r="IU873"/>
      <c r="IV873"/>
      <c r="IW873"/>
      <c r="IX873"/>
      <c r="IY873"/>
      <c r="IZ873"/>
      <c r="JA873"/>
      <c r="JB873"/>
      <c r="JC873"/>
      <c r="JD873"/>
      <c r="JE873"/>
      <c r="JF873"/>
      <c r="JG873"/>
      <c r="JH873"/>
      <c r="JI873"/>
      <c r="JJ873"/>
      <c r="JK873"/>
      <c r="JL873"/>
      <c r="JM873"/>
      <c r="JN873"/>
      <c r="JO873"/>
      <c r="JP873"/>
      <c r="JQ873"/>
      <c r="JR873"/>
      <c r="JS873"/>
      <c r="JT873"/>
      <c r="JU873"/>
      <c r="JV873"/>
      <c r="JW873"/>
      <c r="JX873"/>
      <c r="JY873"/>
      <c r="JZ873"/>
      <c r="KA873"/>
      <c r="KB873"/>
      <c r="KC873"/>
      <c r="KD873"/>
      <c r="KE873"/>
      <c r="KF873"/>
      <c r="KG873"/>
      <c r="KH873"/>
      <c r="KI873"/>
      <c r="KJ873"/>
      <c r="KK873"/>
      <c r="KL873"/>
      <c r="KM873"/>
      <c r="KN873"/>
      <c r="KO873"/>
      <c r="KP873"/>
      <c r="KQ873"/>
      <c r="KR873"/>
      <c r="KS873"/>
      <c r="KT873"/>
      <c r="KU873"/>
      <c r="KV873"/>
      <c r="KW873"/>
      <c r="KX873"/>
      <c r="KY873"/>
      <c r="KZ873"/>
      <c r="LA873"/>
      <c r="LB873"/>
      <c r="LC873"/>
      <c r="LD873"/>
      <c r="LE873"/>
      <c r="LF873"/>
      <c r="LG873"/>
      <c r="LH873"/>
      <c r="LI873"/>
      <c r="LJ873"/>
      <c r="LK873"/>
      <c r="LL873"/>
      <c r="LM873"/>
      <c r="LN873"/>
      <c r="LO873"/>
      <c r="LP873"/>
      <c r="LQ873"/>
      <c r="LR873"/>
      <c r="LS873"/>
      <c r="LT873"/>
      <c r="LU873"/>
      <c r="LV873"/>
      <c r="LW873"/>
      <c r="LX873"/>
      <c r="LY873"/>
      <c r="LZ873"/>
      <c r="MA873"/>
      <c r="MB873"/>
      <c r="MC873"/>
      <c r="MD873"/>
      <c r="ME873"/>
      <c r="MF873"/>
      <c r="MG873"/>
      <c r="MH873"/>
      <c r="MI873"/>
      <c r="MJ873"/>
      <c r="MK873"/>
      <c r="ML873"/>
      <c r="MM873"/>
      <c r="MN873"/>
      <c r="MO873"/>
      <c r="MP873"/>
      <c r="MQ873"/>
      <c r="MR873"/>
      <c r="MS873"/>
      <c r="MT873"/>
      <c r="MU873"/>
      <c r="MV873"/>
      <c r="MW873"/>
      <c r="MX873"/>
      <c r="MY873"/>
      <c r="MZ873"/>
      <c r="NA873"/>
      <c r="NB873"/>
      <c r="NC873"/>
      <c r="ND873"/>
      <c r="NE873"/>
      <c r="NF873"/>
      <c r="NG873"/>
      <c r="NH873"/>
      <c r="NI873"/>
      <c r="NJ873"/>
      <c r="NK873"/>
      <c r="NL873"/>
      <c r="NM873"/>
      <c r="NN873"/>
      <c r="NO873"/>
      <c r="NP873"/>
      <c r="NQ873"/>
      <c r="NR873"/>
      <c r="NS873"/>
      <c r="NT873"/>
      <c r="NU873"/>
      <c r="NV873"/>
      <c r="NW873"/>
      <c r="NX873"/>
      <c r="NY873"/>
      <c r="NZ873"/>
      <c r="OA873"/>
      <c r="OB873"/>
      <c r="OC873"/>
      <c r="OD873"/>
      <c r="OE873"/>
      <c r="OF873"/>
      <c r="OG873"/>
      <c r="OH873"/>
      <c r="OI873"/>
      <c r="OJ873"/>
      <c r="OK873"/>
      <c r="OL873"/>
      <c r="OM873"/>
      <c r="ON873"/>
      <c r="OO873"/>
      <c r="OP873"/>
      <c r="OQ873"/>
      <c r="OR873"/>
      <c r="OS873"/>
      <c r="OT873"/>
      <c r="OU873"/>
      <c r="OV873"/>
      <c r="OW873"/>
      <c r="OX873"/>
      <c r="OY873"/>
      <c r="OZ873"/>
      <c r="PA873"/>
      <c r="PB873"/>
      <c r="PC873"/>
      <c r="PD873"/>
      <c r="PE873"/>
      <c r="PF873"/>
      <c r="PG873"/>
      <c r="PH873"/>
      <c r="PI873"/>
      <c r="PJ873"/>
      <c r="PK873"/>
      <c r="PL873"/>
      <c r="PM873"/>
      <c r="PN873"/>
      <c r="PO873"/>
      <c r="PP873"/>
      <c r="PQ873"/>
      <c r="PR873"/>
      <c r="PS873"/>
      <c r="PT873"/>
      <c r="PU873"/>
      <c r="PV873"/>
      <c r="PW873"/>
      <c r="PX873"/>
      <c r="PY873"/>
      <c r="PZ873"/>
      <c r="QA873"/>
      <c r="QB873"/>
      <c r="QC873"/>
      <c r="QD873"/>
      <c r="QE873"/>
      <c r="QF873"/>
      <c r="QG873"/>
      <c r="QH873"/>
      <c r="QI873"/>
      <c r="QJ873"/>
      <c r="QK873"/>
      <c r="QL873"/>
      <c r="QM873"/>
      <c r="QN873"/>
      <c r="QO873"/>
      <c r="QP873"/>
      <c r="QQ873"/>
      <c r="QR873"/>
      <c r="QS873"/>
      <c r="QT873"/>
      <c r="QU873"/>
      <c r="QV873"/>
      <c r="QW873"/>
      <c r="QX873"/>
      <c r="QY873"/>
      <c r="QZ873"/>
      <c r="RA873"/>
      <c r="RB873"/>
      <c r="RC873"/>
      <c r="RD873"/>
      <c r="RE873"/>
      <c r="RF873"/>
      <c r="RG873"/>
      <c r="RH873"/>
      <c r="RI873"/>
      <c r="RJ873"/>
      <c r="RK873"/>
      <c r="RL873"/>
      <c r="RM873"/>
      <c r="RN873"/>
      <c r="RO873"/>
      <c r="RP873"/>
      <c r="RQ873"/>
      <c r="RR873"/>
      <c r="RS873"/>
      <c r="RT873"/>
      <c r="RU873"/>
      <c r="RV873"/>
      <c r="RW873"/>
      <c r="RX873"/>
      <c r="RY873"/>
      <c r="RZ873"/>
      <c r="SA873"/>
      <c r="SB873"/>
      <c r="SC873"/>
      <c r="SD873"/>
      <c r="SE873"/>
      <c r="SF873"/>
      <c r="SG873"/>
      <c r="SH873"/>
      <c r="SI873"/>
      <c r="SJ873"/>
      <c r="SK873"/>
      <c r="SL873"/>
      <c r="SM873"/>
      <c r="SN873"/>
      <c r="SO873"/>
      <c r="SP873"/>
      <c r="SQ873"/>
      <c r="SR873"/>
      <c r="SS873"/>
      <c r="ST873"/>
      <c r="SU873"/>
      <c r="SV873"/>
      <c r="SW873"/>
      <c r="SX873"/>
      <c r="SY873"/>
      <c r="SZ873"/>
      <c r="TA873"/>
      <c r="TB873"/>
      <c r="TC873"/>
      <c r="TD873"/>
      <c r="TE873"/>
      <c r="TF873"/>
      <c r="TG873"/>
      <c r="TH873"/>
      <c r="TI873"/>
      <c r="TJ873"/>
      <c r="TK873"/>
      <c r="TL873"/>
      <c r="TM873"/>
      <c r="TN873"/>
      <c r="TO873"/>
      <c r="TP873"/>
      <c r="TQ873"/>
      <c r="TR873"/>
      <c r="TS873"/>
      <c r="TT873"/>
      <c r="TU873"/>
      <c r="TV873"/>
      <c r="TW873"/>
      <c r="TX873"/>
      <c r="TY873"/>
      <c r="TZ873"/>
      <c r="UA873"/>
      <c r="UB873"/>
      <c r="UC873"/>
      <c r="UD873"/>
      <c r="UE873"/>
      <c r="UF873"/>
      <c r="UG873"/>
      <c r="UH873"/>
      <c r="UI873"/>
      <c r="UJ873"/>
      <c r="UK873"/>
      <c r="UL873"/>
      <c r="UM873"/>
      <c r="UN873"/>
      <c r="UO873"/>
      <c r="UP873"/>
      <c r="UQ873"/>
      <c r="UR873"/>
      <c r="US873"/>
      <c r="UT873"/>
      <c r="UU873"/>
      <c r="UV873"/>
      <c r="UW873"/>
      <c r="UX873"/>
      <c r="UY873"/>
      <c r="UZ873"/>
      <c r="VA873"/>
      <c r="VB873"/>
      <c r="VC873"/>
      <c r="VD873"/>
      <c r="VE873"/>
      <c r="VF873"/>
      <c r="VG873"/>
      <c r="VH873"/>
      <c r="VI873"/>
      <c r="VJ873"/>
      <c r="VK873"/>
      <c r="VL873"/>
      <c r="VM873"/>
      <c r="VN873"/>
      <c r="VO873"/>
      <c r="VP873"/>
      <c r="VQ873"/>
      <c r="VR873"/>
      <c r="VS873"/>
      <c r="VT873"/>
      <c r="VU873"/>
      <c r="VV873"/>
      <c r="VW873"/>
      <c r="VX873"/>
      <c r="VY873"/>
      <c r="VZ873"/>
      <c r="WA873"/>
      <c r="WB873"/>
      <c r="WC873"/>
      <c r="WD873"/>
      <c r="WE873"/>
      <c r="WF873"/>
      <c r="WG873"/>
      <c r="WH873"/>
      <c r="WI873"/>
      <c r="WJ873"/>
      <c r="WK873"/>
      <c r="WL873"/>
      <c r="WM873"/>
      <c r="WN873"/>
      <c r="WO873"/>
      <c r="WP873"/>
      <c r="WQ873"/>
      <c r="WR873"/>
      <c r="WS873"/>
      <c r="WT873"/>
      <c r="WU873"/>
      <c r="WV873"/>
      <c r="WW873"/>
      <c r="WX873"/>
      <c r="WY873"/>
      <c r="WZ873"/>
      <c r="XA873"/>
      <c r="XB873"/>
      <c r="XC873"/>
      <c r="XD873"/>
      <c r="XE873"/>
      <c r="XF873"/>
      <c r="XG873"/>
      <c r="XH873"/>
      <c r="XI873"/>
      <c r="XJ873"/>
      <c r="XK873"/>
      <c r="XL873"/>
      <c r="XM873"/>
      <c r="XN873"/>
      <c r="XO873"/>
      <c r="XP873"/>
      <c r="XQ873"/>
      <c r="XR873"/>
      <c r="XS873"/>
      <c r="XT873"/>
      <c r="XU873"/>
      <c r="XV873"/>
      <c r="XW873"/>
      <c r="XX873"/>
      <c r="XY873"/>
      <c r="XZ873"/>
      <c r="YA873"/>
      <c r="YB873"/>
      <c r="YC873"/>
      <c r="YD873"/>
      <c r="YE873"/>
      <c r="YF873"/>
      <c r="YG873"/>
      <c r="YH873"/>
      <c r="YI873"/>
      <c r="YJ873"/>
      <c r="YK873"/>
      <c r="YL873"/>
      <c r="YM873"/>
      <c r="YN873"/>
      <c r="YO873"/>
      <c r="YP873"/>
      <c r="YQ873"/>
      <c r="YR873"/>
      <c r="YS873"/>
      <c r="YT873"/>
      <c r="YU873"/>
      <c r="YV873"/>
      <c r="YW873"/>
      <c r="YX873"/>
      <c r="YY873"/>
      <c r="YZ873"/>
      <c r="ZA873"/>
      <c r="ZB873"/>
      <c r="ZC873"/>
      <c r="ZD873"/>
      <c r="ZE873"/>
      <c r="ZF873"/>
      <c r="ZG873"/>
      <c r="ZH873"/>
      <c r="ZI873"/>
      <c r="ZJ873"/>
      <c r="ZK873"/>
      <c r="ZL873"/>
      <c r="ZM873"/>
      <c r="ZN873"/>
      <c r="ZO873"/>
      <c r="ZP873"/>
      <c r="ZQ873"/>
      <c r="ZR873"/>
      <c r="ZS873"/>
      <c r="ZT873"/>
      <c r="ZU873"/>
      <c r="ZV873"/>
      <c r="ZW873"/>
      <c r="ZX873"/>
      <c r="ZY873"/>
      <c r="ZZ873"/>
      <c r="AAA873"/>
      <c r="AAB873"/>
      <c r="AAC873"/>
      <c r="AAD873"/>
      <c r="AAE873"/>
      <c r="AAF873"/>
      <c r="AAG873"/>
      <c r="AAH873"/>
      <c r="AAI873"/>
      <c r="AAJ873"/>
      <c r="AAK873"/>
      <c r="AAL873"/>
      <c r="AAM873"/>
      <c r="AAN873"/>
      <c r="AAO873"/>
      <c r="AAP873"/>
      <c r="AAQ873"/>
      <c r="AAR873"/>
      <c r="AAS873"/>
      <c r="AAT873"/>
      <c r="AAU873"/>
      <c r="AAV873"/>
      <c r="AAW873"/>
      <c r="AAX873"/>
      <c r="AAY873"/>
      <c r="AAZ873"/>
      <c r="ABA873"/>
      <c r="ABB873"/>
      <c r="ABC873"/>
      <c r="ABD873"/>
      <c r="ABE873"/>
      <c r="ABF873"/>
      <c r="ABG873"/>
      <c r="ABH873"/>
      <c r="ABI873"/>
      <c r="ABJ873"/>
      <c r="ABK873"/>
      <c r="ABL873"/>
      <c r="ABM873"/>
      <c r="ABN873"/>
      <c r="ABO873"/>
      <c r="ABP873"/>
      <c r="ABQ873"/>
      <c r="ABR873"/>
      <c r="ABS873"/>
      <c r="ABT873"/>
      <c r="ABU873"/>
      <c r="ABV873"/>
      <c r="ABW873"/>
      <c r="ABX873"/>
      <c r="ABY873"/>
      <c r="ABZ873"/>
      <c r="ACA873"/>
      <c r="ACB873"/>
      <c r="ACC873"/>
      <c r="ACD873"/>
      <c r="ACE873"/>
      <c r="ACF873"/>
      <c r="ACG873"/>
      <c r="ACH873"/>
      <c r="ACI873"/>
      <c r="ACJ873"/>
      <c r="ACK873"/>
      <c r="ACL873"/>
      <c r="ACM873"/>
      <c r="ACN873"/>
      <c r="ACO873"/>
      <c r="ACP873"/>
      <c r="ACQ873"/>
      <c r="ACR873"/>
      <c r="ACS873"/>
      <c r="ACT873"/>
      <c r="ACU873"/>
      <c r="ACV873"/>
      <c r="ACW873"/>
      <c r="ACX873"/>
      <c r="ACY873"/>
      <c r="ACZ873"/>
      <c r="ADA873"/>
      <c r="ADB873"/>
      <c r="ADC873"/>
      <c r="ADD873"/>
      <c r="ADE873"/>
      <c r="ADF873"/>
      <c r="ADG873"/>
      <c r="ADH873"/>
      <c r="ADI873"/>
      <c r="ADJ873"/>
      <c r="ADK873"/>
      <c r="ADL873"/>
      <c r="ADM873"/>
      <c r="ADN873"/>
      <c r="ADO873"/>
      <c r="ADP873"/>
      <c r="ADQ873"/>
      <c r="ADR873"/>
      <c r="ADS873"/>
      <c r="ADT873"/>
      <c r="ADU873"/>
      <c r="ADV873"/>
      <c r="ADW873"/>
      <c r="ADX873"/>
      <c r="ADY873"/>
      <c r="ADZ873"/>
      <c r="AEA873"/>
      <c r="AEB873"/>
      <c r="AEC873"/>
      <c r="AED873"/>
      <c r="AEE873"/>
      <c r="AEF873"/>
      <c r="AEG873"/>
      <c r="AEH873"/>
      <c r="AEI873"/>
      <c r="AEJ873"/>
      <c r="AEK873"/>
      <c r="AEL873"/>
      <c r="AEM873"/>
      <c r="AEN873"/>
      <c r="AEO873"/>
      <c r="AEP873"/>
      <c r="AEQ873"/>
      <c r="AER873"/>
      <c r="AES873"/>
      <c r="AET873"/>
      <c r="AEU873"/>
      <c r="AEV873"/>
      <c r="AEW873"/>
      <c r="AEX873"/>
      <c r="AEY873"/>
      <c r="AEZ873"/>
      <c r="AFA873"/>
      <c r="AFB873"/>
      <c r="AFC873"/>
      <c r="AFD873"/>
      <c r="AFE873"/>
      <c r="AFF873"/>
      <c r="AFG873"/>
      <c r="AFH873"/>
      <c r="AFI873"/>
      <c r="AFJ873"/>
      <c r="AFK873"/>
      <c r="AFL873"/>
      <c r="AFM873"/>
      <c r="AFN873"/>
      <c r="AFO873"/>
      <c r="AFP873"/>
      <c r="AFQ873"/>
      <c r="AFR873"/>
      <c r="AFS873"/>
      <c r="AFT873"/>
      <c r="AFU873"/>
      <c r="AFV873"/>
      <c r="AFW873"/>
      <c r="AFX873"/>
      <c r="AFY873"/>
      <c r="AFZ873"/>
      <c r="AGA873"/>
      <c r="AGB873"/>
      <c r="AGC873"/>
      <c r="AGD873"/>
      <c r="AGE873"/>
      <c r="AGF873"/>
      <c r="AGG873"/>
      <c r="AGH873"/>
      <c r="AGI873"/>
      <c r="AGJ873"/>
      <c r="AGK873"/>
      <c r="AGL873"/>
      <c r="AGM873"/>
      <c r="AGN873"/>
      <c r="AGO873"/>
      <c r="AGP873"/>
      <c r="AGQ873"/>
      <c r="AGR873"/>
      <c r="AGS873"/>
      <c r="AGT873"/>
      <c r="AGU873"/>
      <c r="AGV873"/>
      <c r="AGW873"/>
      <c r="AGX873"/>
      <c r="AGY873"/>
      <c r="AGZ873"/>
      <c r="AHA873"/>
      <c r="AHB873"/>
      <c r="AHC873"/>
      <c r="AHD873"/>
      <c r="AHE873"/>
      <c r="AHF873"/>
      <c r="AHG873"/>
      <c r="AHH873"/>
      <c r="AHI873"/>
      <c r="AHJ873"/>
      <c r="AHK873"/>
      <c r="AHL873"/>
      <c r="AHM873"/>
      <c r="AHN873"/>
      <c r="AHO873"/>
      <c r="AHP873"/>
      <c r="AHQ873"/>
      <c r="AHR873"/>
      <c r="AHS873"/>
      <c r="AHT873"/>
      <c r="AHU873"/>
      <c r="AHV873"/>
      <c r="AHW873"/>
      <c r="AHX873"/>
      <c r="AHY873"/>
      <c r="AHZ873"/>
      <c r="AIA873"/>
      <c r="AIB873"/>
      <c r="AIC873"/>
      <c r="AID873"/>
      <c r="AIE873"/>
      <c r="AIF873"/>
      <c r="AIG873"/>
      <c r="AIH873"/>
      <c r="AII873"/>
      <c r="AIJ873"/>
      <c r="AIK873"/>
      <c r="AIL873"/>
      <c r="AIM873"/>
      <c r="AIN873"/>
      <c r="AIO873"/>
      <c r="AIP873"/>
      <c r="AIQ873"/>
      <c r="AIR873"/>
      <c r="AIS873"/>
      <c r="AIT873"/>
      <c r="AIU873"/>
      <c r="AIV873"/>
      <c r="AIW873"/>
      <c r="AIX873"/>
      <c r="AIY873"/>
      <c r="AIZ873"/>
      <c r="AJA873"/>
      <c r="AJB873"/>
      <c r="AJC873"/>
      <c r="AJD873"/>
      <c r="AJE873"/>
      <c r="AJF873"/>
      <c r="AJG873"/>
      <c r="AJH873"/>
      <c r="AJI873"/>
      <c r="AJJ873"/>
      <c r="AJK873"/>
      <c r="AJL873"/>
      <c r="AJM873"/>
      <c r="AJN873"/>
      <c r="AJO873"/>
      <c r="AJP873"/>
      <c r="AJQ873"/>
      <c r="AJR873"/>
      <c r="AJS873"/>
      <c r="AJT873"/>
      <c r="AJU873"/>
      <c r="AJV873"/>
      <c r="AJW873"/>
      <c r="AJX873"/>
      <c r="AJY873"/>
      <c r="AJZ873"/>
      <c r="AKA873"/>
      <c r="AKB873"/>
      <c r="AKC873"/>
      <c r="AKD873"/>
      <c r="AKE873"/>
      <c r="AKF873"/>
      <c r="AKG873"/>
      <c r="AKH873"/>
      <c r="AKI873"/>
      <c r="AKJ873"/>
      <c r="AKK873"/>
      <c r="AKL873"/>
      <c r="AKM873"/>
      <c r="AKN873"/>
      <c r="AKO873"/>
      <c r="AKP873"/>
      <c r="AKQ873"/>
      <c r="AKR873"/>
      <c r="AKS873"/>
      <c r="AKT873"/>
      <c r="AKU873"/>
      <c r="AKV873"/>
      <c r="AKW873"/>
      <c r="AKX873"/>
      <c r="AKY873"/>
      <c r="AKZ873"/>
      <c r="ALA873"/>
      <c r="ALB873"/>
      <c r="ALC873"/>
      <c r="ALD873"/>
      <c r="ALE873"/>
      <c r="ALF873"/>
      <c r="ALG873"/>
      <c r="ALH873"/>
      <c r="ALI873"/>
      <c r="ALJ873"/>
      <c r="ALK873"/>
      <c r="ALL873"/>
      <c r="ALM873"/>
      <c r="ALN873"/>
      <c r="ALO873"/>
      <c r="ALP873"/>
      <c r="ALQ873"/>
      <c r="ALR873"/>
      <c r="ALS873"/>
      <c r="ALT873"/>
      <c r="ALU873"/>
      <c r="ALV873"/>
      <c r="ALW873"/>
      <c r="ALX873"/>
      <c r="ALY873"/>
      <c r="ALZ873"/>
      <c r="AMA873"/>
      <c r="AMB873"/>
      <c r="AMC873"/>
      <c r="AMD873"/>
      <c r="AME873"/>
      <c r="AMF873"/>
      <c r="AMG873"/>
      <c r="AMH873"/>
      <c r="AMI873"/>
      <c r="AMJ873"/>
    </row>
    <row r="874" spans="1:1024" ht="20" customHeight="1" x14ac:dyDescent="0.2">
      <c r="A874"/>
      <c r="B874"/>
      <c r="C874"/>
      <c r="D874"/>
      <c r="E874" s="2"/>
      <c r="F874" s="2"/>
      <c r="G874" s="271"/>
      <c r="H874" s="240"/>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c r="IP874"/>
      <c r="IQ874"/>
      <c r="IR874"/>
      <c r="IS874"/>
      <c r="IT874"/>
      <c r="IU874"/>
      <c r="IV874"/>
      <c r="IW874"/>
      <c r="IX874"/>
      <c r="IY874"/>
      <c r="IZ874"/>
      <c r="JA874"/>
      <c r="JB874"/>
      <c r="JC874"/>
      <c r="JD874"/>
      <c r="JE874"/>
      <c r="JF874"/>
      <c r="JG874"/>
      <c r="JH874"/>
      <c r="JI874"/>
      <c r="JJ874"/>
      <c r="JK874"/>
      <c r="JL874"/>
      <c r="JM874"/>
      <c r="JN874"/>
      <c r="JO874"/>
      <c r="JP874"/>
      <c r="JQ874"/>
      <c r="JR874"/>
      <c r="JS874"/>
      <c r="JT874"/>
      <c r="JU874"/>
      <c r="JV874"/>
      <c r="JW874"/>
      <c r="JX874"/>
      <c r="JY874"/>
      <c r="JZ874"/>
      <c r="KA874"/>
      <c r="KB874"/>
      <c r="KC874"/>
      <c r="KD874"/>
      <c r="KE874"/>
      <c r="KF874"/>
      <c r="KG874"/>
      <c r="KH874"/>
      <c r="KI874"/>
      <c r="KJ874"/>
      <c r="KK874"/>
      <c r="KL874"/>
      <c r="KM874"/>
      <c r="KN874"/>
      <c r="KO874"/>
      <c r="KP874"/>
      <c r="KQ874"/>
      <c r="KR874"/>
      <c r="KS874"/>
      <c r="KT874"/>
      <c r="KU874"/>
      <c r="KV874"/>
      <c r="KW874"/>
      <c r="KX874"/>
      <c r="KY874"/>
      <c r="KZ874"/>
      <c r="LA874"/>
      <c r="LB874"/>
      <c r="LC874"/>
      <c r="LD874"/>
      <c r="LE874"/>
      <c r="LF874"/>
      <c r="LG874"/>
      <c r="LH874"/>
      <c r="LI874"/>
      <c r="LJ874"/>
      <c r="LK874"/>
      <c r="LL874"/>
      <c r="LM874"/>
      <c r="LN874"/>
      <c r="LO874"/>
      <c r="LP874"/>
      <c r="LQ874"/>
      <c r="LR874"/>
      <c r="LS874"/>
      <c r="LT874"/>
      <c r="LU874"/>
      <c r="LV874"/>
      <c r="LW874"/>
      <c r="LX874"/>
      <c r="LY874"/>
      <c r="LZ874"/>
      <c r="MA874"/>
      <c r="MB874"/>
      <c r="MC874"/>
      <c r="MD874"/>
      <c r="ME874"/>
      <c r="MF874"/>
      <c r="MG874"/>
      <c r="MH874"/>
      <c r="MI874"/>
      <c r="MJ874"/>
      <c r="MK874"/>
      <c r="ML874"/>
      <c r="MM874"/>
      <c r="MN874"/>
      <c r="MO874"/>
      <c r="MP874"/>
      <c r="MQ874"/>
      <c r="MR874"/>
      <c r="MS874"/>
      <c r="MT874"/>
      <c r="MU874"/>
      <c r="MV874"/>
      <c r="MW874"/>
      <c r="MX874"/>
      <c r="MY874"/>
      <c r="MZ874"/>
      <c r="NA874"/>
      <c r="NB874"/>
      <c r="NC874"/>
      <c r="ND874"/>
      <c r="NE874"/>
      <c r="NF874"/>
      <c r="NG874"/>
      <c r="NH874"/>
      <c r="NI874"/>
      <c r="NJ874"/>
      <c r="NK874"/>
      <c r="NL874"/>
      <c r="NM874"/>
      <c r="NN874"/>
      <c r="NO874"/>
      <c r="NP874"/>
      <c r="NQ874"/>
      <c r="NR874"/>
      <c r="NS874"/>
      <c r="NT874"/>
      <c r="NU874"/>
      <c r="NV874"/>
      <c r="NW874"/>
      <c r="NX874"/>
      <c r="NY874"/>
      <c r="NZ874"/>
      <c r="OA874"/>
      <c r="OB874"/>
      <c r="OC874"/>
      <c r="OD874"/>
      <c r="OE874"/>
      <c r="OF874"/>
      <c r="OG874"/>
      <c r="OH874"/>
      <c r="OI874"/>
      <c r="OJ874"/>
      <c r="OK874"/>
      <c r="OL874"/>
      <c r="OM874"/>
      <c r="ON874"/>
      <c r="OO874"/>
      <c r="OP874"/>
      <c r="OQ874"/>
      <c r="OR874"/>
      <c r="OS874"/>
      <c r="OT874"/>
      <c r="OU874"/>
      <c r="OV874"/>
      <c r="OW874"/>
      <c r="OX874"/>
      <c r="OY874"/>
      <c r="OZ874"/>
      <c r="PA874"/>
      <c r="PB874"/>
      <c r="PC874"/>
      <c r="PD874"/>
      <c r="PE874"/>
      <c r="PF874"/>
      <c r="PG874"/>
      <c r="PH874"/>
      <c r="PI874"/>
      <c r="PJ874"/>
      <c r="PK874"/>
      <c r="PL874"/>
      <c r="PM874"/>
      <c r="PN874"/>
      <c r="PO874"/>
      <c r="PP874"/>
      <c r="PQ874"/>
      <c r="PR874"/>
      <c r="PS874"/>
      <c r="PT874"/>
      <c r="PU874"/>
      <c r="PV874"/>
      <c r="PW874"/>
      <c r="PX874"/>
      <c r="PY874"/>
      <c r="PZ874"/>
      <c r="QA874"/>
      <c r="QB874"/>
      <c r="QC874"/>
      <c r="QD874"/>
      <c r="QE874"/>
      <c r="QF874"/>
      <c r="QG874"/>
      <c r="QH874"/>
      <c r="QI874"/>
      <c r="QJ874"/>
      <c r="QK874"/>
      <c r="QL874"/>
      <c r="QM874"/>
      <c r="QN874"/>
      <c r="QO874"/>
      <c r="QP874"/>
      <c r="QQ874"/>
      <c r="QR874"/>
      <c r="QS874"/>
      <c r="QT874"/>
      <c r="QU874"/>
      <c r="QV874"/>
      <c r="QW874"/>
      <c r="QX874"/>
      <c r="QY874"/>
      <c r="QZ874"/>
      <c r="RA874"/>
      <c r="RB874"/>
      <c r="RC874"/>
      <c r="RD874"/>
      <c r="RE874"/>
      <c r="RF874"/>
      <c r="RG874"/>
      <c r="RH874"/>
      <c r="RI874"/>
      <c r="RJ874"/>
      <c r="RK874"/>
      <c r="RL874"/>
      <c r="RM874"/>
      <c r="RN874"/>
      <c r="RO874"/>
      <c r="RP874"/>
      <c r="RQ874"/>
      <c r="RR874"/>
      <c r="RS874"/>
      <c r="RT874"/>
      <c r="RU874"/>
      <c r="RV874"/>
      <c r="RW874"/>
      <c r="RX874"/>
      <c r="RY874"/>
      <c r="RZ874"/>
      <c r="SA874"/>
      <c r="SB874"/>
      <c r="SC874"/>
      <c r="SD874"/>
      <c r="SE874"/>
      <c r="SF874"/>
      <c r="SG874"/>
      <c r="SH874"/>
      <c r="SI874"/>
      <c r="SJ874"/>
      <c r="SK874"/>
      <c r="SL874"/>
      <c r="SM874"/>
      <c r="SN874"/>
      <c r="SO874"/>
      <c r="SP874"/>
      <c r="SQ874"/>
      <c r="SR874"/>
      <c r="SS874"/>
      <c r="ST874"/>
      <c r="SU874"/>
      <c r="SV874"/>
      <c r="SW874"/>
      <c r="SX874"/>
      <c r="SY874"/>
      <c r="SZ874"/>
      <c r="TA874"/>
      <c r="TB874"/>
      <c r="TC874"/>
      <c r="TD874"/>
      <c r="TE874"/>
      <c r="TF874"/>
      <c r="TG874"/>
      <c r="TH874"/>
      <c r="TI874"/>
      <c r="TJ874"/>
      <c r="TK874"/>
      <c r="TL874"/>
      <c r="TM874"/>
      <c r="TN874"/>
      <c r="TO874"/>
      <c r="TP874"/>
      <c r="TQ874"/>
      <c r="TR874"/>
      <c r="TS874"/>
      <c r="TT874"/>
      <c r="TU874"/>
      <c r="TV874"/>
      <c r="TW874"/>
      <c r="TX874"/>
      <c r="TY874"/>
      <c r="TZ874"/>
      <c r="UA874"/>
      <c r="UB874"/>
      <c r="UC874"/>
      <c r="UD874"/>
      <c r="UE874"/>
      <c r="UF874"/>
      <c r="UG874"/>
      <c r="UH874"/>
      <c r="UI874"/>
      <c r="UJ874"/>
      <c r="UK874"/>
      <c r="UL874"/>
      <c r="UM874"/>
      <c r="UN874"/>
      <c r="UO874"/>
      <c r="UP874"/>
      <c r="UQ874"/>
      <c r="UR874"/>
      <c r="US874"/>
      <c r="UT874"/>
      <c r="UU874"/>
      <c r="UV874"/>
      <c r="UW874"/>
      <c r="UX874"/>
      <c r="UY874"/>
      <c r="UZ874"/>
      <c r="VA874"/>
      <c r="VB874"/>
      <c r="VC874"/>
      <c r="VD874"/>
      <c r="VE874"/>
      <c r="VF874"/>
      <c r="VG874"/>
      <c r="VH874"/>
      <c r="VI874"/>
      <c r="VJ874"/>
      <c r="VK874"/>
      <c r="VL874"/>
      <c r="VM874"/>
      <c r="VN874"/>
      <c r="VO874"/>
      <c r="VP874"/>
      <c r="VQ874"/>
      <c r="VR874"/>
      <c r="VS874"/>
      <c r="VT874"/>
      <c r="VU874"/>
      <c r="VV874"/>
      <c r="VW874"/>
      <c r="VX874"/>
      <c r="VY874"/>
      <c r="VZ874"/>
      <c r="WA874"/>
      <c r="WB874"/>
      <c r="WC874"/>
      <c r="WD874"/>
      <c r="WE874"/>
      <c r="WF874"/>
      <c r="WG874"/>
      <c r="WH874"/>
      <c r="WI874"/>
      <c r="WJ874"/>
      <c r="WK874"/>
      <c r="WL874"/>
      <c r="WM874"/>
      <c r="WN874"/>
      <c r="WO874"/>
      <c r="WP874"/>
      <c r="WQ874"/>
      <c r="WR874"/>
      <c r="WS874"/>
      <c r="WT874"/>
      <c r="WU874"/>
      <c r="WV874"/>
      <c r="WW874"/>
      <c r="WX874"/>
      <c r="WY874"/>
      <c r="WZ874"/>
      <c r="XA874"/>
      <c r="XB874"/>
      <c r="XC874"/>
      <c r="XD874"/>
      <c r="XE874"/>
      <c r="XF874"/>
      <c r="XG874"/>
      <c r="XH874"/>
      <c r="XI874"/>
      <c r="XJ874"/>
      <c r="XK874"/>
      <c r="XL874"/>
      <c r="XM874"/>
      <c r="XN874"/>
      <c r="XO874"/>
      <c r="XP874"/>
      <c r="XQ874"/>
      <c r="XR874"/>
      <c r="XS874"/>
      <c r="XT874"/>
      <c r="XU874"/>
      <c r="XV874"/>
      <c r="XW874"/>
      <c r="XX874"/>
      <c r="XY874"/>
      <c r="XZ874"/>
      <c r="YA874"/>
      <c r="YB874"/>
      <c r="YC874"/>
      <c r="YD874"/>
      <c r="YE874"/>
      <c r="YF874"/>
      <c r="YG874"/>
      <c r="YH874"/>
      <c r="YI874"/>
      <c r="YJ874"/>
      <c r="YK874"/>
      <c r="YL874"/>
      <c r="YM874"/>
      <c r="YN874"/>
      <c r="YO874"/>
      <c r="YP874"/>
      <c r="YQ874"/>
      <c r="YR874"/>
      <c r="YS874"/>
      <c r="YT874"/>
      <c r="YU874"/>
      <c r="YV874"/>
      <c r="YW874"/>
      <c r="YX874"/>
      <c r="YY874"/>
      <c r="YZ874"/>
      <c r="ZA874"/>
      <c r="ZB874"/>
      <c r="ZC874"/>
      <c r="ZD874"/>
      <c r="ZE874"/>
      <c r="ZF874"/>
      <c r="ZG874"/>
      <c r="ZH874"/>
      <c r="ZI874"/>
      <c r="ZJ874"/>
      <c r="ZK874"/>
      <c r="ZL874"/>
      <c r="ZM874"/>
      <c r="ZN874"/>
      <c r="ZO874"/>
      <c r="ZP874"/>
      <c r="ZQ874"/>
      <c r="ZR874"/>
      <c r="ZS874"/>
      <c r="ZT874"/>
      <c r="ZU874"/>
      <c r="ZV874"/>
      <c r="ZW874"/>
      <c r="ZX874"/>
      <c r="ZY874"/>
      <c r="ZZ874"/>
      <c r="AAA874"/>
      <c r="AAB874"/>
      <c r="AAC874"/>
      <c r="AAD874"/>
      <c r="AAE874"/>
      <c r="AAF874"/>
      <c r="AAG874"/>
      <c r="AAH874"/>
      <c r="AAI874"/>
      <c r="AAJ874"/>
      <c r="AAK874"/>
      <c r="AAL874"/>
      <c r="AAM874"/>
      <c r="AAN874"/>
      <c r="AAO874"/>
      <c r="AAP874"/>
      <c r="AAQ874"/>
      <c r="AAR874"/>
      <c r="AAS874"/>
      <c r="AAT874"/>
      <c r="AAU874"/>
      <c r="AAV874"/>
      <c r="AAW874"/>
      <c r="AAX874"/>
      <c r="AAY874"/>
      <c r="AAZ874"/>
      <c r="ABA874"/>
      <c r="ABB874"/>
      <c r="ABC874"/>
      <c r="ABD874"/>
      <c r="ABE874"/>
      <c r="ABF874"/>
      <c r="ABG874"/>
      <c r="ABH874"/>
      <c r="ABI874"/>
      <c r="ABJ874"/>
      <c r="ABK874"/>
      <c r="ABL874"/>
      <c r="ABM874"/>
      <c r="ABN874"/>
      <c r="ABO874"/>
      <c r="ABP874"/>
      <c r="ABQ874"/>
      <c r="ABR874"/>
      <c r="ABS874"/>
      <c r="ABT874"/>
      <c r="ABU874"/>
      <c r="ABV874"/>
      <c r="ABW874"/>
      <c r="ABX874"/>
      <c r="ABY874"/>
      <c r="ABZ874"/>
      <c r="ACA874"/>
      <c r="ACB874"/>
      <c r="ACC874"/>
      <c r="ACD874"/>
      <c r="ACE874"/>
      <c r="ACF874"/>
      <c r="ACG874"/>
      <c r="ACH874"/>
      <c r="ACI874"/>
      <c r="ACJ874"/>
      <c r="ACK874"/>
      <c r="ACL874"/>
      <c r="ACM874"/>
      <c r="ACN874"/>
      <c r="ACO874"/>
      <c r="ACP874"/>
      <c r="ACQ874"/>
      <c r="ACR874"/>
      <c r="ACS874"/>
      <c r="ACT874"/>
      <c r="ACU874"/>
      <c r="ACV874"/>
      <c r="ACW874"/>
      <c r="ACX874"/>
      <c r="ACY874"/>
      <c r="ACZ874"/>
      <c r="ADA874"/>
      <c r="ADB874"/>
      <c r="ADC874"/>
      <c r="ADD874"/>
      <c r="ADE874"/>
      <c r="ADF874"/>
      <c r="ADG874"/>
      <c r="ADH874"/>
      <c r="ADI874"/>
      <c r="ADJ874"/>
      <c r="ADK874"/>
      <c r="ADL874"/>
      <c r="ADM874"/>
      <c r="ADN874"/>
      <c r="ADO874"/>
      <c r="ADP874"/>
      <c r="ADQ874"/>
      <c r="ADR874"/>
      <c r="ADS874"/>
      <c r="ADT874"/>
      <c r="ADU874"/>
      <c r="ADV874"/>
      <c r="ADW874"/>
      <c r="ADX874"/>
      <c r="ADY874"/>
      <c r="ADZ874"/>
      <c r="AEA874"/>
      <c r="AEB874"/>
      <c r="AEC874"/>
      <c r="AED874"/>
      <c r="AEE874"/>
      <c r="AEF874"/>
      <c r="AEG874"/>
      <c r="AEH874"/>
      <c r="AEI874"/>
      <c r="AEJ874"/>
      <c r="AEK874"/>
      <c r="AEL874"/>
      <c r="AEM874"/>
      <c r="AEN874"/>
      <c r="AEO874"/>
      <c r="AEP874"/>
      <c r="AEQ874"/>
      <c r="AER874"/>
      <c r="AES874"/>
      <c r="AET874"/>
      <c r="AEU874"/>
      <c r="AEV874"/>
      <c r="AEW874"/>
      <c r="AEX874"/>
      <c r="AEY874"/>
      <c r="AEZ874"/>
      <c r="AFA874"/>
      <c r="AFB874"/>
      <c r="AFC874"/>
      <c r="AFD874"/>
      <c r="AFE874"/>
      <c r="AFF874"/>
      <c r="AFG874"/>
      <c r="AFH874"/>
      <c r="AFI874"/>
      <c r="AFJ874"/>
      <c r="AFK874"/>
      <c r="AFL874"/>
      <c r="AFM874"/>
      <c r="AFN874"/>
      <c r="AFO874"/>
      <c r="AFP874"/>
      <c r="AFQ874"/>
      <c r="AFR874"/>
      <c r="AFS874"/>
      <c r="AFT874"/>
      <c r="AFU874"/>
      <c r="AFV874"/>
      <c r="AFW874"/>
      <c r="AFX874"/>
      <c r="AFY874"/>
      <c r="AFZ874"/>
      <c r="AGA874"/>
      <c r="AGB874"/>
      <c r="AGC874"/>
      <c r="AGD874"/>
      <c r="AGE874"/>
      <c r="AGF874"/>
      <c r="AGG874"/>
      <c r="AGH874"/>
      <c r="AGI874"/>
      <c r="AGJ874"/>
      <c r="AGK874"/>
      <c r="AGL874"/>
      <c r="AGM874"/>
      <c r="AGN874"/>
      <c r="AGO874"/>
      <c r="AGP874"/>
      <c r="AGQ874"/>
      <c r="AGR874"/>
      <c r="AGS874"/>
      <c r="AGT874"/>
      <c r="AGU874"/>
      <c r="AGV874"/>
      <c r="AGW874"/>
      <c r="AGX874"/>
      <c r="AGY874"/>
      <c r="AGZ874"/>
      <c r="AHA874"/>
      <c r="AHB874"/>
      <c r="AHC874"/>
      <c r="AHD874"/>
      <c r="AHE874"/>
      <c r="AHF874"/>
      <c r="AHG874"/>
      <c r="AHH874"/>
      <c r="AHI874"/>
      <c r="AHJ874"/>
      <c r="AHK874"/>
      <c r="AHL874"/>
      <c r="AHM874"/>
      <c r="AHN874"/>
      <c r="AHO874"/>
      <c r="AHP874"/>
      <c r="AHQ874"/>
      <c r="AHR874"/>
      <c r="AHS874"/>
      <c r="AHT874"/>
      <c r="AHU874"/>
      <c r="AHV874"/>
      <c r="AHW874"/>
      <c r="AHX874"/>
      <c r="AHY874"/>
      <c r="AHZ874"/>
      <c r="AIA874"/>
      <c r="AIB874"/>
      <c r="AIC874"/>
      <c r="AID874"/>
      <c r="AIE874"/>
      <c r="AIF874"/>
      <c r="AIG874"/>
      <c r="AIH874"/>
      <c r="AII874"/>
      <c r="AIJ874"/>
      <c r="AIK874"/>
      <c r="AIL874"/>
      <c r="AIM874"/>
      <c r="AIN874"/>
      <c r="AIO874"/>
      <c r="AIP874"/>
      <c r="AIQ874"/>
      <c r="AIR874"/>
      <c r="AIS874"/>
      <c r="AIT874"/>
      <c r="AIU874"/>
      <c r="AIV874"/>
      <c r="AIW874"/>
      <c r="AIX874"/>
      <c r="AIY874"/>
      <c r="AIZ874"/>
      <c r="AJA874"/>
      <c r="AJB874"/>
      <c r="AJC874"/>
      <c r="AJD874"/>
      <c r="AJE874"/>
      <c r="AJF874"/>
      <c r="AJG874"/>
      <c r="AJH874"/>
      <c r="AJI874"/>
      <c r="AJJ874"/>
      <c r="AJK874"/>
      <c r="AJL874"/>
      <c r="AJM874"/>
      <c r="AJN874"/>
      <c r="AJO874"/>
      <c r="AJP874"/>
      <c r="AJQ874"/>
      <c r="AJR874"/>
      <c r="AJS874"/>
      <c r="AJT874"/>
      <c r="AJU874"/>
      <c r="AJV874"/>
      <c r="AJW874"/>
      <c r="AJX874"/>
      <c r="AJY874"/>
      <c r="AJZ874"/>
      <c r="AKA874"/>
      <c r="AKB874"/>
      <c r="AKC874"/>
      <c r="AKD874"/>
      <c r="AKE874"/>
      <c r="AKF874"/>
      <c r="AKG874"/>
      <c r="AKH874"/>
      <c r="AKI874"/>
      <c r="AKJ874"/>
      <c r="AKK874"/>
      <c r="AKL874"/>
      <c r="AKM874"/>
      <c r="AKN874"/>
      <c r="AKO874"/>
      <c r="AKP874"/>
      <c r="AKQ874"/>
      <c r="AKR874"/>
      <c r="AKS874"/>
      <c r="AKT874"/>
      <c r="AKU874"/>
      <c r="AKV874"/>
      <c r="AKW874"/>
      <c r="AKX874"/>
      <c r="AKY874"/>
      <c r="AKZ874"/>
      <c r="ALA874"/>
      <c r="ALB874"/>
      <c r="ALC874"/>
      <c r="ALD874"/>
      <c r="ALE874"/>
      <c r="ALF874"/>
      <c r="ALG874"/>
      <c r="ALH874"/>
      <c r="ALI874"/>
      <c r="ALJ874"/>
      <c r="ALK874"/>
      <c r="ALL874"/>
      <c r="ALM874"/>
      <c r="ALN874"/>
      <c r="ALO874"/>
      <c r="ALP874"/>
      <c r="ALQ874"/>
      <c r="ALR874"/>
      <c r="ALS874"/>
      <c r="ALT874"/>
      <c r="ALU874"/>
      <c r="ALV874"/>
      <c r="ALW874"/>
      <c r="ALX874"/>
      <c r="ALY874"/>
      <c r="ALZ874"/>
      <c r="AMA874"/>
      <c r="AMB874"/>
      <c r="AMC874"/>
      <c r="AMD874"/>
      <c r="AME874"/>
      <c r="AMF874"/>
      <c r="AMG874"/>
      <c r="AMH874"/>
      <c r="AMI874"/>
      <c r="AMJ874"/>
    </row>
    <row r="875" spans="1:1024" ht="20" customHeight="1" x14ac:dyDescent="0.2">
      <c r="A875"/>
      <c r="B875"/>
      <c r="C875"/>
      <c r="D875"/>
      <c r="E875" s="2"/>
      <c r="F875" s="2"/>
      <c r="G875" s="271"/>
      <c r="H875" s="240"/>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c r="IP875"/>
      <c r="IQ875"/>
      <c r="IR875"/>
      <c r="IS875"/>
      <c r="IT875"/>
      <c r="IU875"/>
      <c r="IV875"/>
      <c r="IW875"/>
      <c r="IX875"/>
      <c r="IY875"/>
      <c r="IZ875"/>
      <c r="JA875"/>
      <c r="JB875"/>
      <c r="JC875"/>
      <c r="JD875"/>
      <c r="JE875"/>
      <c r="JF875"/>
      <c r="JG875"/>
      <c r="JH875"/>
      <c r="JI875"/>
      <c r="JJ875"/>
      <c r="JK875"/>
      <c r="JL875"/>
      <c r="JM875"/>
      <c r="JN875"/>
      <c r="JO875"/>
      <c r="JP875"/>
      <c r="JQ875"/>
      <c r="JR875"/>
      <c r="JS875"/>
      <c r="JT875"/>
      <c r="JU875"/>
      <c r="JV875"/>
      <c r="JW875"/>
      <c r="JX875"/>
      <c r="JY875"/>
      <c r="JZ875"/>
      <c r="KA875"/>
      <c r="KB875"/>
      <c r="KC875"/>
      <c r="KD875"/>
      <c r="KE875"/>
      <c r="KF875"/>
      <c r="KG875"/>
      <c r="KH875"/>
      <c r="KI875"/>
      <c r="KJ875"/>
      <c r="KK875"/>
      <c r="KL875"/>
      <c r="KM875"/>
      <c r="KN875"/>
      <c r="KO875"/>
      <c r="KP875"/>
      <c r="KQ875"/>
      <c r="KR875"/>
      <c r="KS875"/>
      <c r="KT875"/>
      <c r="KU875"/>
      <c r="KV875"/>
      <c r="KW875"/>
      <c r="KX875"/>
      <c r="KY875"/>
      <c r="KZ875"/>
      <c r="LA875"/>
      <c r="LB875"/>
      <c r="LC875"/>
      <c r="LD875"/>
      <c r="LE875"/>
      <c r="LF875"/>
      <c r="LG875"/>
      <c r="LH875"/>
      <c r="LI875"/>
      <c r="LJ875"/>
      <c r="LK875"/>
      <c r="LL875"/>
      <c r="LM875"/>
      <c r="LN875"/>
      <c r="LO875"/>
      <c r="LP875"/>
      <c r="LQ875"/>
      <c r="LR875"/>
      <c r="LS875"/>
      <c r="LT875"/>
      <c r="LU875"/>
      <c r="LV875"/>
      <c r="LW875"/>
      <c r="LX875"/>
      <c r="LY875"/>
      <c r="LZ875"/>
      <c r="MA875"/>
      <c r="MB875"/>
      <c r="MC875"/>
      <c r="MD875"/>
      <c r="ME875"/>
      <c r="MF875"/>
      <c r="MG875"/>
      <c r="MH875"/>
      <c r="MI875"/>
      <c r="MJ875"/>
      <c r="MK875"/>
      <c r="ML875"/>
      <c r="MM875"/>
      <c r="MN875"/>
      <c r="MO875"/>
      <c r="MP875"/>
      <c r="MQ875"/>
      <c r="MR875"/>
      <c r="MS875"/>
      <c r="MT875"/>
      <c r="MU875"/>
      <c r="MV875"/>
      <c r="MW875"/>
      <c r="MX875"/>
      <c r="MY875"/>
      <c r="MZ875"/>
      <c r="NA875"/>
      <c r="NB875"/>
      <c r="NC875"/>
      <c r="ND875"/>
      <c r="NE875"/>
      <c r="NF875"/>
      <c r="NG875"/>
      <c r="NH875"/>
      <c r="NI875"/>
      <c r="NJ875"/>
      <c r="NK875"/>
      <c r="NL875"/>
      <c r="NM875"/>
      <c r="NN875"/>
      <c r="NO875"/>
      <c r="NP875"/>
      <c r="NQ875"/>
      <c r="NR875"/>
      <c r="NS875"/>
      <c r="NT875"/>
      <c r="NU875"/>
      <c r="NV875"/>
      <c r="NW875"/>
      <c r="NX875"/>
      <c r="NY875"/>
      <c r="NZ875"/>
      <c r="OA875"/>
      <c r="OB875"/>
      <c r="OC875"/>
      <c r="OD875"/>
      <c r="OE875"/>
      <c r="OF875"/>
      <c r="OG875"/>
      <c r="OH875"/>
      <c r="OI875"/>
      <c r="OJ875"/>
      <c r="OK875"/>
      <c r="OL875"/>
      <c r="OM875"/>
      <c r="ON875"/>
      <c r="OO875"/>
      <c r="OP875"/>
      <c r="OQ875"/>
      <c r="OR875"/>
      <c r="OS875"/>
      <c r="OT875"/>
      <c r="OU875"/>
      <c r="OV875"/>
      <c r="OW875"/>
      <c r="OX875"/>
      <c r="OY875"/>
      <c r="OZ875"/>
      <c r="PA875"/>
      <c r="PB875"/>
      <c r="PC875"/>
      <c r="PD875"/>
      <c r="PE875"/>
      <c r="PF875"/>
      <c r="PG875"/>
      <c r="PH875"/>
      <c r="PI875"/>
      <c r="PJ875"/>
      <c r="PK875"/>
      <c r="PL875"/>
      <c r="PM875"/>
      <c r="PN875"/>
      <c r="PO875"/>
      <c r="PP875"/>
      <c r="PQ875"/>
      <c r="PR875"/>
      <c r="PS875"/>
      <c r="PT875"/>
      <c r="PU875"/>
      <c r="PV875"/>
      <c r="PW875"/>
      <c r="PX875"/>
      <c r="PY875"/>
      <c r="PZ875"/>
      <c r="QA875"/>
      <c r="QB875"/>
      <c r="QC875"/>
      <c r="QD875"/>
      <c r="QE875"/>
      <c r="QF875"/>
      <c r="QG875"/>
      <c r="QH875"/>
      <c r="QI875"/>
      <c r="QJ875"/>
      <c r="QK875"/>
      <c r="QL875"/>
      <c r="QM875"/>
      <c r="QN875"/>
      <c r="QO875"/>
      <c r="QP875"/>
      <c r="QQ875"/>
      <c r="QR875"/>
      <c r="QS875"/>
      <c r="QT875"/>
      <c r="QU875"/>
      <c r="QV875"/>
      <c r="QW875"/>
      <c r="QX875"/>
      <c r="QY875"/>
      <c r="QZ875"/>
      <c r="RA875"/>
      <c r="RB875"/>
      <c r="RC875"/>
      <c r="RD875"/>
      <c r="RE875"/>
      <c r="RF875"/>
      <c r="RG875"/>
      <c r="RH875"/>
      <c r="RI875"/>
      <c r="RJ875"/>
      <c r="RK875"/>
      <c r="RL875"/>
      <c r="RM875"/>
      <c r="RN875"/>
      <c r="RO875"/>
      <c r="RP875"/>
      <c r="RQ875"/>
      <c r="RR875"/>
      <c r="RS875"/>
      <c r="RT875"/>
      <c r="RU875"/>
      <c r="RV875"/>
      <c r="RW875"/>
      <c r="RX875"/>
      <c r="RY875"/>
      <c r="RZ875"/>
      <c r="SA875"/>
      <c r="SB875"/>
      <c r="SC875"/>
      <c r="SD875"/>
      <c r="SE875"/>
      <c r="SF875"/>
      <c r="SG875"/>
      <c r="SH875"/>
      <c r="SI875"/>
      <c r="SJ875"/>
      <c r="SK875"/>
      <c r="SL875"/>
      <c r="SM875"/>
      <c r="SN875"/>
      <c r="SO875"/>
      <c r="SP875"/>
      <c r="SQ875"/>
      <c r="SR875"/>
      <c r="SS875"/>
      <c r="ST875"/>
      <c r="SU875"/>
      <c r="SV875"/>
      <c r="SW875"/>
      <c r="SX875"/>
      <c r="SY875"/>
      <c r="SZ875"/>
      <c r="TA875"/>
      <c r="TB875"/>
      <c r="TC875"/>
      <c r="TD875"/>
      <c r="TE875"/>
      <c r="TF875"/>
      <c r="TG875"/>
      <c r="TH875"/>
      <c r="TI875"/>
      <c r="TJ875"/>
      <c r="TK875"/>
      <c r="TL875"/>
      <c r="TM875"/>
      <c r="TN875"/>
      <c r="TO875"/>
      <c r="TP875"/>
      <c r="TQ875"/>
      <c r="TR875"/>
      <c r="TS875"/>
      <c r="TT875"/>
      <c r="TU875"/>
      <c r="TV875"/>
      <c r="TW875"/>
      <c r="TX875"/>
      <c r="TY875"/>
      <c r="TZ875"/>
      <c r="UA875"/>
      <c r="UB875"/>
      <c r="UC875"/>
      <c r="UD875"/>
      <c r="UE875"/>
      <c r="UF875"/>
      <c r="UG875"/>
      <c r="UH875"/>
      <c r="UI875"/>
      <c r="UJ875"/>
      <c r="UK875"/>
      <c r="UL875"/>
      <c r="UM875"/>
      <c r="UN875"/>
      <c r="UO875"/>
      <c r="UP875"/>
      <c r="UQ875"/>
      <c r="UR875"/>
      <c r="US875"/>
      <c r="UT875"/>
      <c r="UU875"/>
      <c r="UV875"/>
      <c r="UW875"/>
      <c r="UX875"/>
      <c r="UY875"/>
      <c r="UZ875"/>
      <c r="VA875"/>
      <c r="VB875"/>
      <c r="VC875"/>
      <c r="VD875"/>
      <c r="VE875"/>
      <c r="VF875"/>
      <c r="VG875"/>
      <c r="VH875"/>
      <c r="VI875"/>
      <c r="VJ875"/>
      <c r="VK875"/>
      <c r="VL875"/>
      <c r="VM875"/>
      <c r="VN875"/>
      <c r="VO875"/>
      <c r="VP875"/>
      <c r="VQ875"/>
      <c r="VR875"/>
      <c r="VS875"/>
      <c r="VT875"/>
      <c r="VU875"/>
      <c r="VV875"/>
      <c r="VW875"/>
      <c r="VX875"/>
      <c r="VY875"/>
      <c r="VZ875"/>
      <c r="WA875"/>
      <c r="WB875"/>
      <c r="WC875"/>
      <c r="WD875"/>
      <c r="WE875"/>
      <c r="WF875"/>
      <c r="WG875"/>
      <c r="WH875"/>
      <c r="WI875"/>
      <c r="WJ875"/>
      <c r="WK875"/>
      <c r="WL875"/>
      <c r="WM875"/>
      <c r="WN875"/>
      <c r="WO875"/>
      <c r="WP875"/>
      <c r="WQ875"/>
      <c r="WR875"/>
      <c r="WS875"/>
      <c r="WT875"/>
      <c r="WU875"/>
      <c r="WV875"/>
      <c r="WW875"/>
      <c r="WX875"/>
      <c r="WY875"/>
      <c r="WZ875"/>
      <c r="XA875"/>
      <c r="XB875"/>
      <c r="XC875"/>
      <c r="XD875"/>
      <c r="XE875"/>
      <c r="XF875"/>
      <c r="XG875"/>
      <c r="XH875"/>
      <c r="XI875"/>
      <c r="XJ875"/>
      <c r="XK875"/>
      <c r="XL875"/>
      <c r="XM875"/>
      <c r="XN875"/>
      <c r="XO875"/>
      <c r="XP875"/>
      <c r="XQ875"/>
      <c r="XR875"/>
      <c r="XS875"/>
      <c r="XT875"/>
      <c r="XU875"/>
      <c r="XV875"/>
      <c r="XW875"/>
      <c r="XX875"/>
      <c r="XY875"/>
      <c r="XZ875"/>
      <c r="YA875"/>
      <c r="YB875"/>
      <c r="YC875"/>
      <c r="YD875"/>
      <c r="YE875"/>
      <c r="YF875"/>
      <c r="YG875"/>
      <c r="YH875"/>
      <c r="YI875"/>
      <c r="YJ875"/>
      <c r="YK875"/>
      <c r="YL875"/>
      <c r="YM875"/>
      <c r="YN875"/>
      <c r="YO875"/>
      <c r="YP875"/>
      <c r="YQ875"/>
      <c r="YR875"/>
      <c r="YS875"/>
      <c r="YT875"/>
      <c r="YU875"/>
      <c r="YV875"/>
      <c r="YW875"/>
      <c r="YX875"/>
      <c r="YY875"/>
      <c r="YZ875"/>
      <c r="ZA875"/>
      <c r="ZB875"/>
      <c r="ZC875"/>
      <c r="ZD875"/>
      <c r="ZE875"/>
      <c r="ZF875"/>
      <c r="ZG875"/>
      <c r="ZH875"/>
      <c r="ZI875"/>
      <c r="ZJ875"/>
      <c r="ZK875"/>
      <c r="ZL875"/>
      <c r="ZM875"/>
      <c r="ZN875"/>
      <c r="ZO875"/>
      <c r="ZP875"/>
      <c r="ZQ875"/>
      <c r="ZR875"/>
      <c r="ZS875"/>
      <c r="ZT875"/>
      <c r="ZU875"/>
      <c r="ZV875"/>
      <c r="ZW875"/>
      <c r="ZX875"/>
      <c r="ZY875"/>
      <c r="ZZ875"/>
      <c r="AAA875"/>
      <c r="AAB875"/>
      <c r="AAC875"/>
      <c r="AAD875"/>
      <c r="AAE875"/>
      <c r="AAF875"/>
      <c r="AAG875"/>
      <c r="AAH875"/>
      <c r="AAI875"/>
      <c r="AAJ875"/>
      <c r="AAK875"/>
      <c r="AAL875"/>
      <c r="AAM875"/>
      <c r="AAN875"/>
      <c r="AAO875"/>
      <c r="AAP875"/>
      <c r="AAQ875"/>
      <c r="AAR875"/>
      <c r="AAS875"/>
      <c r="AAT875"/>
      <c r="AAU875"/>
      <c r="AAV875"/>
      <c r="AAW875"/>
      <c r="AAX875"/>
      <c r="AAY875"/>
      <c r="AAZ875"/>
      <c r="ABA875"/>
      <c r="ABB875"/>
      <c r="ABC875"/>
      <c r="ABD875"/>
      <c r="ABE875"/>
      <c r="ABF875"/>
      <c r="ABG875"/>
      <c r="ABH875"/>
      <c r="ABI875"/>
      <c r="ABJ875"/>
      <c r="ABK875"/>
      <c r="ABL875"/>
      <c r="ABM875"/>
      <c r="ABN875"/>
      <c r="ABO875"/>
      <c r="ABP875"/>
      <c r="ABQ875"/>
      <c r="ABR875"/>
      <c r="ABS875"/>
      <c r="ABT875"/>
      <c r="ABU875"/>
      <c r="ABV875"/>
      <c r="ABW875"/>
      <c r="ABX875"/>
      <c r="ABY875"/>
      <c r="ABZ875"/>
      <c r="ACA875"/>
      <c r="ACB875"/>
      <c r="ACC875"/>
      <c r="ACD875"/>
      <c r="ACE875"/>
      <c r="ACF875"/>
      <c r="ACG875"/>
      <c r="ACH875"/>
      <c r="ACI875"/>
      <c r="ACJ875"/>
      <c r="ACK875"/>
      <c r="ACL875"/>
      <c r="ACM875"/>
      <c r="ACN875"/>
      <c r="ACO875"/>
      <c r="ACP875"/>
      <c r="ACQ875"/>
      <c r="ACR875"/>
      <c r="ACS875"/>
      <c r="ACT875"/>
      <c r="ACU875"/>
      <c r="ACV875"/>
      <c r="ACW875"/>
      <c r="ACX875"/>
      <c r="ACY875"/>
      <c r="ACZ875"/>
      <c r="ADA875"/>
      <c r="ADB875"/>
      <c r="ADC875"/>
      <c r="ADD875"/>
      <c r="ADE875"/>
      <c r="ADF875"/>
      <c r="ADG875"/>
      <c r="ADH875"/>
      <c r="ADI875"/>
      <c r="ADJ875"/>
      <c r="ADK875"/>
      <c r="ADL875"/>
      <c r="ADM875"/>
      <c r="ADN875"/>
      <c r="ADO875"/>
      <c r="ADP875"/>
      <c r="ADQ875"/>
      <c r="ADR875"/>
      <c r="ADS875"/>
      <c r="ADT875"/>
      <c r="ADU875"/>
      <c r="ADV875"/>
      <c r="ADW875"/>
      <c r="ADX875"/>
      <c r="ADY875"/>
      <c r="ADZ875"/>
      <c r="AEA875"/>
      <c r="AEB875"/>
      <c r="AEC875"/>
      <c r="AED875"/>
      <c r="AEE875"/>
      <c r="AEF875"/>
      <c r="AEG875"/>
      <c r="AEH875"/>
      <c r="AEI875"/>
      <c r="AEJ875"/>
      <c r="AEK875"/>
      <c r="AEL875"/>
      <c r="AEM875"/>
      <c r="AEN875"/>
      <c r="AEO875"/>
      <c r="AEP875"/>
      <c r="AEQ875"/>
      <c r="AER875"/>
      <c r="AES875"/>
      <c r="AET875"/>
      <c r="AEU875"/>
      <c r="AEV875"/>
      <c r="AEW875"/>
      <c r="AEX875"/>
      <c r="AEY875"/>
      <c r="AEZ875"/>
      <c r="AFA875"/>
      <c r="AFB875"/>
      <c r="AFC875"/>
      <c r="AFD875"/>
      <c r="AFE875"/>
      <c r="AFF875"/>
      <c r="AFG875"/>
      <c r="AFH875"/>
      <c r="AFI875"/>
      <c r="AFJ875"/>
      <c r="AFK875"/>
      <c r="AFL875"/>
      <c r="AFM875"/>
      <c r="AFN875"/>
      <c r="AFO875"/>
      <c r="AFP875"/>
      <c r="AFQ875"/>
      <c r="AFR875"/>
      <c r="AFS875"/>
      <c r="AFT875"/>
      <c r="AFU875"/>
      <c r="AFV875"/>
      <c r="AFW875"/>
      <c r="AFX875"/>
      <c r="AFY875"/>
      <c r="AFZ875"/>
      <c r="AGA875"/>
      <c r="AGB875"/>
      <c r="AGC875"/>
      <c r="AGD875"/>
      <c r="AGE875"/>
      <c r="AGF875"/>
      <c r="AGG875"/>
      <c r="AGH875"/>
      <c r="AGI875"/>
      <c r="AGJ875"/>
      <c r="AGK875"/>
      <c r="AGL875"/>
      <c r="AGM875"/>
      <c r="AGN875"/>
      <c r="AGO875"/>
      <c r="AGP875"/>
      <c r="AGQ875"/>
      <c r="AGR875"/>
      <c r="AGS875"/>
      <c r="AGT875"/>
      <c r="AGU875"/>
      <c r="AGV875"/>
      <c r="AGW875"/>
      <c r="AGX875"/>
      <c r="AGY875"/>
      <c r="AGZ875"/>
      <c r="AHA875"/>
      <c r="AHB875"/>
      <c r="AHC875"/>
      <c r="AHD875"/>
      <c r="AHE875"/>
      <c r="AHF875"/>
      <c r="AHG875"/>
      <c r="AHH875"/>
      <c r="AHI875"/>
      <c r="AHJ875"/>
      <c r="AHK875"/>
      <c r="AHL875"/>
      <c r="AHM875"/>
      <c r="AHN875"/>
      <c r="AHO875"/>
      <c r="AHP875"/>
      <c r="AHQ875"/>
      <c r="AHR875"/>
      <c r="AHS875"/>
      <c r="AHT875"/>
      <c r="AHU875"/>
      <c r="AHV875"/>
      <c r="AHW875"/>
      <c r="AHX875"/>
      <c r="AHY875"/>
      <c r="AHZ875"/>
      <c r="AIA875"/>
      <c r="AIB875"/>
      <c r="AIC875"/>
      <c r="AID875"/>
      <c r="AIE875"/>
      <c r="AIF875"/>
      <c r="AIG875"/>
      <c r="AIH875"/>
      <c r="AII875"/>
      <c r="AIJ875"/>
      <c r="AIK875"/>
      <c r="AIL875"/>
      <c r="AIM875"/>
      <c r="AIN875"/>
      <c r="AIO875"/>
      <c r="AIP875"/>
      <c r="AIQ875"/>
      <c r="AIR875"/>
      <c r="AIS875"/>
      <c r="AIT875"/>
      <c r="AIU875"/>
      <c r="AIV875"/>
      <c r="AIW875"/>
      <c r="AIX875"/>
      <c r="AIY875"/>
      <c r="AIZ875"/>
      <c r="AJA875"/>
      <c r="AJB875"/>
      <c r="AJC875"/>
      <c r="AJD875"/>
      <c r="AJE875"/>
      <c r="AJF875"/>
      <c r="AJG875"/>
      <c r="AJH875"/>
      <c r="AJI875"/>
      <c r="AJJ875"/>
      <c r="AJK875"/>
      <c r="AJL875"/>
      <c r="AJM875"/>
      <c r="AJN875"/>
      <c r="AJO875"/>
      <c r="AJP875"/>
      <c r="AJQ875"/>
      <c r="AJR875"/>
      <c r="AJS875"/>
      <c r="AJT875"/>
      <c r="AJU875"/>
      <c r="AJV875"/>
      <c r="AJW875"/>
      <c r="AJX875"/>
      <c r="AJY875"/>
      <c r="AJZ875"/>
      <c r="AKA875"/>
      <c r="AKB875"/>
      <c r="AKC875"/>
      <c r="AKD875"/>
      <c r="AKE875"/>
      <c r="AKF875"/>
      <c r="AKG875"/>
      <c r="AKH875"/>
      <c r="AKI875"/>
      <c r="AKJ875"/>
      <c r="AKK875"/>
      <c r="AKL875"/>
      <c r="AKM875"/>
      <c r="AKN875"/>
      <c r="AKO875"/>
      <c r="AKP875"/>
      <c r="AKQ875"/>
      <c r="AKR875"/>
      <c r="AKS875"/>
      <c r="AKT875"/>
      <c r="AKU875"/>
      <c r="AKV875"/>
      <c r="AKW875"/>
      <c r="AKX875"/>
      <c r="AKY875"/>
      <c r="AKZ875"/>
      <c r="ALA875"/>
      <c r="ALB875"/>
      <c r="ALC875"/>
      <c r="ALD875"/>
      <c r="ALE875"/>
      <c r="ALF875"/>
      <c r="ALG875"/>
      <c r="ALH875"/>
      <c r="ALI875"/>
      <c r="ALJ875"/>
      <c r="ALK875"/>
      <c r="ALL875"/>
      <c r="ALM875"/>
      <c r="ALN875"/>
      <c r="ALO875"/>
      <c r="ALP875"/>
      <c r="ALQ875"/>
      <c r="ALR875"/>
      <c r="ALS875"/>
      <c r="ALT875"/>
      <c r="ALU875"/>
      <c r="ALV875"/>
      <c r="ALW875"/>
      <c r="ALX875"/>
      <c r="ALY875"/>
      <c r="ALZ875"/>
      <c r="AMA875"/>
      <c r="AMB875"/>
      <c r="AMC875"/>
      <c r="AMD875"/>
      <c r="AME875"/>
      <c r="AMF875"/>
      <c r="AMG875"/>
      <c r="AMH875"/>
      <c r="AMI875"/>
      <c r="AMJ875"/>
    </row>
    <row r="876" spans="1:1024" ht="20" customHeight="1" x14ac:dyDescent="0.2">
      <c r="A876"/>
      <c r="B876"/>
      <c r="C876"/>
      <c r="D876"/>
      <c r="E876" s="2"/>
      <c r="F876" s="2"/>
      <c r="G876" s="271"/>
      <c r="H876" s="240"/>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c r="IV876"/>
      <c r="IW876"/>
      <c r="IX876"/>
      <c r="IY876"/>
      <c r="IZ876"/>
      <c r="JA876"/>
      <c r="JB876"/>
      <c r="JC876"/>
      <c r="JD876"/>
      <c r="JE876"/>
      <c r="JF876"/>
      <c r="JG876"/>
      <c r="JH876"/>
      <c r="JI876"/>
      <c r="JJ876"/>
      <c r="JK876"/>
      <c r="JL876"/>
      <c r="JM876"/>
      <c r="JN876"/>
      <c r="JO876"/>
      <c r="JP876"/>
      <c r="JQ876"/>
      <c r="JR876"/>
      <c r="JS876"/>
      <c r="JT876"/>
      <c r="JU876"/>
      <c r="JV876"/>
      <c r="JW876"/>
      <c r="JX876"/>
      <c r="JY876"/>
      <c r="JZ876"/>
      <c r="KA876"/>
      <c r="KB876"/>
      <c r="KC876"/>
      <c r="KD876"/>
      <c r="KE876"/>
      <c r="KF876"/>
      <c r="KG876"/>
      <c r="KH876"/>
      <c r="KI876"/>
      <c r="KJ876"/>
      <c r="KK876"/>
      <c r="KL876"/>
      <c r="KM876"/>
      <c r="KN876"/>
      <c r="KO876"/>
      <c r="KP876"/>
      <c r="KQ876"/>
      <c r="KR876"/>
      <c r="KS876"/>
      <c r="KT876"/>
      <c r="KU876"/>
      <c r="KV876"/>
      <c r="KW876"/>
      <c r="KX876"/>
      <c r="KY876"/>
      <c r="KZ876"/>
      <c r="LA876"/>
      <c r="LB876"/>
      <c r="LC876"/>
      <c r="LD876"/>
      <c r="LE876"/>
      <c r="LF876"/>
      <c r="LG876"/>
      <c r="LH876"/>
      <c r="LI876"/>
      <c r="LJ876"/>
      <c r="LK876"/>
      <c r="LL876"/>
      <c r="LM876"/>
      <c r="LN876"/>
      <c r="LO876"/>
      <c r="LP876"/>
      <c r="LQ876"/>
      <c r="LR876"/>
      <c r="LS876"/>
      <c r="LT876"/>
      <c r="LU876"/>
      <c r="LV876"/>
      <c r="LW876"/>
      <c r="LX876"/>
      <c r="LY876"/>
      <c r="LZ876"/>
      <c r="MA876"/>
      <c r="MB876"/>
      <c r="MC876"/>
      <c r="MD876"/>
      <c r="ME876"/>
      <c r="MF876"/>
      <c r="MG876"/>
      <c r="MH876"/>
      <c r="MI876"/>
      <c r="MJ876"/>
      <c r="MK876"/>
      <c r="ML876"/>
      <c r="MM876"/>
      <c r="MN876"/>
      <c r="MO876"/>
      <c r="MP876"/>
      <c r="MQ876"/>
      <c r="MR876"/>
      <c r="MS876"/>
      <c r="MT876"/>
      <c r="MU876"/>
      <c r="MV876"/>
      <c r="MW876"/>
      <c r="MX876"/>
      <c r="MY876"/>
      <c r="MZ876"/>
      <c r="NA876"/>
      <c r="NB876"/>
      <c r="NC876"/>
      <c r="ND876"/>
      <c r="NE876"/>
      <c r="NF876"/>
      <c r="NG876"/>
      <c r="NH876"/>
      <c r="NI876"/>
      <c r="NJ876"/>
      <c r="NK876"/>
      <c r="NL876"/>
      <c r="NM876"/>
      <c r="NN876"/>
      <c r="NO876"/>
      <c r="NP876"/>
      <c r="NQ876"/>
      <c r="NR876"/>
      <c r="NS876"/>
      <c r="NT876"/>
      <c r="NU876"/>
      <c r="NV876"/>
      <c r="NW876"/>
      <c r="NX876"/>
      <c r="NY876"/>
      <c r="NZ876"/>
      <c r="OA876"/>
      <c r="OB876"/>
      <c r="OC876"/>
      <c r="OD876"/>
      <c r="OE876"/>
      <c r="OF876"/>
      <c r="OG876"/>
      <c r="OH876"/>
      <c r="OI876"/>
      <c r="OJ876"/>
      <c r="OK876"/>
      <c r="OL876"/>
      <c r="OM876"/>
      <c r="ON876"/>
      <c r="OO876"/>
      <c r="OP876"/>
      <c r="OQ876"/>
      <c r="OR876"/>
      <c r="OS876"/>
      <c r="OT876"/>
      <c r="OU876"/>
      <c r="OV876"/>
      <c r="OW876"/>
      <c r="OX876"/>
      <c r="OY876"/>
      <c r="OZ876"/>
      <c r="PA876"/>
      <c r="PB876"/>
      <c r="PC876"/>
      <c r="PD876"/>
      <c r="PE876"/>
      <c r="PF876"/>
      <c r="PG876"/>
      <c r="PH876"/>
      <c r="PI876"/>
      <c r="PJ876"/>
      <c r="PK876"/>
      <c r="PL876"/>
      <c r="PM876"/>
      <c r="PN876"/>
      <c r="PO876"/>
      <c r="PP876"/>
      <c r="PQ876"/>
      <c r="PR876"/>
      <c r="PS876"/>
      <c r="PT876"/>
      <c r="PU876"/>
      <c r="PV876"/>
      <c r="PW876"/>
      <c r="PX876"/>
      <c r="PY876"/>
      <c r="PZ876"/>
      <c r="QA876"/>
      <c r="QB876"/>
      <c r="QC876"/>
      <c r="QD876"/>
      <c r="QE876"/>
      <c r="QF876"/>
      <c r="QG876"/>
      <c r="QH876"/>
      <c r="QI876"/>
      <c r="QJ876"/>
      <c r="QK876"/>
      <c r="QL876"/>
      <c r="QM876"/>
      <c r="QN876"/>
      <c r="QO876"/>
      <c r="QP876"/>
      <c r="QQ876"/>
      <c r="QR876"/>
      <c r="QS876"/>
      <c r="QT876"/>
      <c r="QU876"/>
      <c r="QV876"/>
      <c r="QW876"/>
      <c r="QX876"/>
      <c r="QY876"/>
      <c r="QZ876"/>
      <c r="RA876"/>
      <c r="RB876"/>
      <c r="RC876"/>
      <c r="RD876"/>
      <c r="RE876"/>
      <c r="RF876"/>
      <c r="RG876"/>
      <c r="RH876"/>
      <c r="RI876"/>
      <c r="RJ876"/>
      <c r="RK876"/>
      <c r="RL876"/>
      <c r="RM876"/>
      <c r="RN876"/>
      <c r="RO876"/>
      <c r="RP876"/>
      <c r="RQ876"/>
      <c r="RR876"/>
      <c r="RS876"/>
      <c r="RT876"/>
      <c r="RU876"/>
      <c r="RV876"/>
      <c r="RW876"/>
      <c r="RX876"/>
      <c r="RY876"/>
      <c r="RZ876"/>
      <c r="SA876"/>
      <c r="SB876"/>
      <c r="SC876"/>
      <c r="SD876"/>
      <c r="SE876"/>
      <c r="SF876"/>
      <c r="SG876"/>
      <c r="SH876"/>
      <c r="SI876"/>
      <c r="SJ876"/>
      <c r="SK876"/>
      <c r="SL876"/>
      <c r="SM876"/>
      <c r="SN876"/>
      <c r="SO876"/>
      <c r="SP876"/>
      <c r="SQ876"/>
      <c r="SR876"/>
      <c r="SS876"/>
      <c r="ST876"/>
      <c r="SU876"/>
      <c r="SV876"/>
      <c r="SW876"/>
      <c r="SX876"/>
      <c r="SY876"/>
      <c r="SZ876"/>
      <c r="TA876"/>
      <c r="TB876"/>
      <c r="TC876"/>
      <c r="TD876"/>
      <c r="TE876"/>
      <c r="TF876"/>
      <c r="TG876"/>
      <c r="TH876"/>
      <c r="TI876"/>
      <c r="TJ876"/>
      <c r="TK876"/>
      <c r="TL876"/>
      <c r="TM876"/>
      <c r="TN876"/>
      <c r="TO876"/>
      <c r="TP876"/>
      <c r="TQ876"/>
      <c r="TR876"/>
      <c r="TS876"/>
      <c r="TT876"/>
      <c r="TU876"/>
      <c r="TV876"/>
      <c r="TW876"/>
      <c r="TX876"/>
      <c r="TY876"/>
      <c r="TZ876"/>
      <c r="UA876"/>
      <c r="UB876"/>
      <c r="UC876"/>
      <c r="UD876"/>
      <c r="UE876"/>
      <c r="UF876"/>
      <c r="UG876"/>
      <c r="UH876"/>
      <c r="UI876"/>
      <c r="UJ876"/>
      <c r="UK876"/>
      <c r="UL876"/>
      <c r="UM876"/>
      <c r="UN876"/>
      <c r="UO876"/>
      <c r="UP876"/>
      <c r="UQ876"/>
      <c r="UR876"/>
      <c r="US876"/>
      <c r="UT876"/>
      <c r="UU876"/>
      <c r="UV876"/>
      <c r="UW876"/>
      <c r="UX876"/>
      <c r="UY876"/>
      <c r="UZ876"/>
      <c r="VA876"/>
      <c r="VB876"/>
      <c r="VC876"/>
      <c r="VD876"/>
      <c r="VE876"/>
      <c r="VF876"/>
      <c r="VG876"/>
      <c r="VH876"/>
      <c r="VI876"/>
      <c r="VJ876"/>
      <c r="VK876"/>
      <c r="VL876"/>
      <c r="VM876"/>
      <c r="VN876"/>
      <c r="VO876"/>
      <c r="VP876"/>
      <c r="VQ876"/>
      <c r="VR876"/>
      <c r="VS876"/>
      <c r="VT876"/>
      <c r="VU876"/>
      <c r="VV876"/>
      <c r="VW876"/>
      <c r="VX876"/>
      <c r="VY876"/>
      <c r="VZ876"/>
      <c r="WA876"/>
      <c r="WB876"/>
      <c r="WC876"/>
      <c r="WD876"/>
      <c r="WE876"/>
      <c r="WF876"/>
      <c r="WG876"/>
      <c r="WH876"/>
      <c r="WI876"/>
      <c r="WJ876"/>
      <c r="WK876"/>
      <c r="WL876"/>
      <c r="WM876"/>
      <c r="WN876"/>
      <c r="WO876"/>
      <c r="WP876"/>
      <c r="WQ876"/>
      <c r="WR876"/>
      <c r="WS876"/>
      <c r="WT876"/>
      <c r="WU876"/>
      <c r="WV876"/>
      <c r="WW876"/>
      <c r="WX876"/>
      <c r="WY876"/>
      <c r="WZ876"/>
      <c r="XA876"/>
      <c r="XB876"/>
      <c r="XC876"/>
      <c r="XD876"/>
      <c r="XE876"/>
      <c r="XF876"/>
      <c r="XG876"/>
      <c r="XH876"/>
      <c r="XI876"/>
      <c r="XJ876"/>
      <c r="XK876"/>
      <c r="XL876"/>
      <c r="XM876"/>
      <c r="XN876"/>
      <c r="XO876"/>
      <c r="XP876"/>
      <c r="XQ876"/>
      <c r="XR876"/>
      <c r="XS876"/>
      <c r="XT876"/>
      <c r="XU876"/>
      <c r="XV876"/>
      <c r="XW876"/>
      <c r="XX876"/>
      <c r="XY876"/>
      <c r="XZ876"/>
      <c r="YA876"/>
      <c r="YB876"/>
      <c r="YC876"/>
      <c r="YD876"/>
      <c r="YE876"/>
      <c r="YF876"/>
      <c r="YG876"/>
      <c r="YH876"/>
      <c r="YI876"/>
      <c r="YJ876"/>
      <c r="YK876"/>
      <c r="YL876"/>
      <c r="YM876"/>
      <c r="YN876"/>
      <c r="YO876"/>
      <c r="YP876"/>
      <c r="YQ876"/>
      <c r="YR876"/>
      <c r="YS876"/>
      <c r="YT876"/>
      <c r="YU876"/>
      <c r="YV876"/>
      <c r="YW876"/>
      <c r="YX876"/>
      <c r="YY876"/>
      <c r="YZ876"/>
      <c r="ZA876"/>
      <c r="ZB876"/>
      <c r="ZC876"/>
      <c r="ZD876"/>
      <c r="ZE876"/>
      <c r="ZF876"/>
      <c r="ZG876"/>
      <c r="ZH876"/>
      <c r="ZI876"/>
      <c r="ZJ876"/>
      <c r="ZK876"/>
      <c r="ZL876"/>
      <c r="ZM876"/>
      <c r="ZN876"/>
      <c r="ZO876"/>
      <c r="ZP876"/>
      <c r="ZQ876"/>
      <c r="ZR876"/>
      <c r="ZS876"/>
      <c r="ZT876"/>
      <c r="ZU876"/>
      <c r="ZV876"/>
      <c r="ZW876"/>
      <c r="ZX876"/>
      <c r="ZY876"/>
      <c r="ZZ876"/>
      <c r="AAA876"/>
      <c r="AAB876"/>
      <c r="AAC876"/>
      <c r="AAD876"/>
      <c r="AAE876"/>
      <c r="AAF876"/>
      <c r="AAG876"/>
      <c r="AAH876"/>
      <c r="AAI876"/>
      <c r="AAJ876"/>
      <c r="AAK876"/>
      <c r="AAL876"/>
      <c r="AAM876"/>
      <c r="AAN876"/>
      <c r="AAO876"/>
      <c r="AAP876"/>
      <c r="AAQ876"/>
      <c r="AAR876"/>
      <c r="AAS876"/>
      <c r="AAT876"/>
      <c r="AAU876"/>
      <c r="AAV876"/>
      <c r="AAW876"/>
      <c r="AAX876"/>
      <c r="AAY876"/>
      <c r="AAZ876"/>
      <c r="ABA876"/>
      <c r="ABB876"/>
      <c r="ABC876"/>
      <c r="ABD876"/>
      <c r="ABE876"/>
      <c r="ABF876"/>
      <c r="ABG876"/>
      <c r="ABH876"/>
      <c r="ABI876"/>
      <c r="ABJ876"/>
      <c r="ABK876"/>
      <c r="ABL876"/>
      <c r="ABM876"/>
      <c r="ABN876"/>
      <c r="ABO876"/>
      <c r="ABP876"/>
      <c r="ABQ876"/>
      <c r="ABR876"/>
      <c r="ABS876"/>
      <c r="ABT876"/>
      <c r="ABU876"/>
      <c r="ABV876"/>
      <c r="ABW876"/>
      <c r="ABX876"/>
      <c r="ABY876"/>
      <c r="ABZ876"/>
      <c r="ACA876"/>
      <c r="ACB876"/>
      <c r="ACC876"/>
      <c r="ACD876"/>
      <c r="ACE876"/>
      <c r="ACF876"/>
      <c r="ACG876"/>
      <c r="ACH876"/>
      <c r="ACI876"/>
      <c r="ACJ876"/>
      <c r="ACK876"/>
      <c r="ACL876"/>
      <c r="ACM876"/>
      <c r="ACN876"/>
      <c r="ACO876"/>
      <c r="ACP876"/>
      <c r="ACQ876"/>
      <c r="ACR876"/>
      <c r="ACS876"/>
      <c r="ACT876"/>
      <c r="ACU876"/>
      <c r="ACV876"/>
      <c r="ACW876"/>
      <c r="ACX876"/>
      <c r="ACY876"/>
      <c r="ACZ876"/>
      <c r="ADA876"/>
      <c r="ADB876"/>
      <c r="ADC876"/>
      <c r="ADD876"/>
      <c r="ADE876"/>
      <c r="ADF876"/>
      <c r="ADG876"/>
      <c r="ADH876"/>
      <c r="ADI876"/>
      <c r="ADJ876"/>
      <c r="ADK876"/>
      <c r="ADL876"/>
      <c r="ADM876"/>
      <c r="ADN876"/>
      <c r="ADO876"/>
      <c r="ADP876"/>
      <c r="ADQ876"/>
      <c r="ADR876"/>
      <c r="ADS876"/>
      <c r="ADT876"/>
      <c r="ADU876"/>
      <c r="ADV876"/>
      <c r="ADW876"/>
      <c r="ADX876"/>
      <c r="ADY876"/>
      <c r="ADZ876"/>
      <c r="AEA876"/>
      <c r="AEB876"/>
      <c r="AEC876"/>
      <c r="AED876"/>
      <c r="AEE876"/>
      <c r="AEF876"/>
      <c r="AEG876"/>
      <c r="AEH876"/>
      <c r="AEI876"/>
      <c r="AEJ876"/>
      <c r="AEK876"/>
      <c r="AEL876"/>
      <c r="AEM876"/>
      <c r="AEN876"/>
      <c r="AEO876"/>
      <c r="AEP876"/>
      <c r="AEQ876"/>
      <c r="AER876"/>
      <c r="AES876"/>
      <c r="AET876"/>
      <c r="AEU876"/>
      <c r="AEV876"/>
      <c r="AEW876"/>
      <c r="AEX876"/>
      <c r="AEY876"/>
      <c r="AEZ876"/>
      <c r="AFA876"/>
      <c r="AFB876"/>
      <c r="AFC876"/>
      <c r="AFD876"/>
      <c r="AFE876"/>
      <c r="AFF876"/>
      <c r="AFG876"/>
      <c r="AFH876"/>
      <c r="AFI876"/>
      <c r="AFJ876"/>
      <c r="AFK876"/>
      <c r="AFL876"/>
      <c r="AFM876"/>
      <c r="AFN876"/>
      <c r="AFO876"/>
      <c r="AFP876"/>
      <c r="AFQ876"/>
      <c r="AFR876"/>
      <c r="AFS876"/>
      <c r="AFT876"/>
      <c r="AFU876"/>
      <c r="AFV876"/>
      <c r="AFW876"/>
      <c r="AFX876"/>
      <c r="AFY876"/>
      <c r="AFZ876"/>
      <c r="AGA876"/>
      <c r="AGB876"/>
      <c r="AGC876"/>
      <c r="AGD876"/>
      <c r="AGE876"/>
      <c r="AGF876"/>
      <c r="AGG876"/>
      <c r="AGH876"/>
      <c r="AGI876"/>
      <c r="AGJ876"/>
      <c r="AGK876"/>
      <c r="AGL876"/>
      <c r="AGM876"/>
      <c r="AGN876"/>
      <c r="AGO876"/>
      <c r="AGP876"/>
      <c r="AGQ876"/>
      <c r="AGR876"/>
      <c r="AGS876"/>
      <c r="AGT876"/>
      <c r="AGU876"/>
      <c r="AGV876"/>
      <c r="AGW876"/>
      <c r="AGX876"/>
      <c r="AGY876"/>
      <c r="AGZ876"/>
      <c r="AHA876"/>
      <c r="AHB876"/>
      <c r="AHC876"/>
      <c r="AHD876"/>
      <c r="AHE876"/>
      <c r="AHF876"/>
      <c r="AHG876"/>
      <c r="AHH876"/>
      <c r="AHI876"/>
      <c r="AHJ876"/>
      <c r="AHK876"/>
      <c r="AHL876"/>
      <c r="AHM876"/>
      <c r="AHN876"/>
      <c r="AHO876"/>
      <c r="AHP876"/>
      <c r="AHQ876"/>
      <c r="AHR876"/>
      <c r="AHS876"/>
      <c r="AHT876"/>
      <c r="AHU876"/>
      <c r="AHV876"/>
      <c r="AHW876"/>
      <c r="AHX876"/>
      <c r="AHY876"/>
      <c r="AHZ876"/>
      <c r="AIA876"/>
      <c r="AIB876"/>
      <c r="AIC876"/>
      <c r="AID876"/>
      <c r="AIE876"/>
      <c r="AIF876"/>
      <c r="AIG876"/>
      <c r="AIH876"/>
      <c r="AII876"/>
      <c r="AIJ876"/>
      <c r="AIK876"/>
      <c r="AIL876"/>
      <c r="AIM876"/>
      <c r="AIN876"/>
      <c r="AIO876"/>
      <c r="AIP876"/>
      <c r="AIQ876"/>
      <c r="AIR876"/>
      <c r="AIS876"/>
      <c r="AIT876"/>
      <c r="AIU876"/>
      <c r="AIV876"/>
      <c r="AIW876"/>
      <c r="AIX876"/>
      <c r="AIY876"/>
      <c r="AIZ876"/>
      <c r="AJA876"/>
      <c r="AJB876"/>
      <c r="AJC876"/>
      <c r="AJD876"/>
      <c r="AJE876"/>
      <c r="AJF876"/>
      <c r="AJG876"/>
      <c r="AJH876"/>
      <c r="AJI876"/>
      <c r="AJJ876"/>
      <c r="AJK876"/>
      <c r="AJL876"/>
      <c r="AJM876"/>
      <c r="AJN876"/>
      <c r="AJO876"/>
      <c r="AJP876"/>
      <c r="AJQ876"/>
      <c r="AJR876"/>
      <c r="AJS876"/>
      <c r="AJT876"/>
      <c r="AJU876"/>
      <c r="AJV876"/>
      <c r="AJW876"/>
      <c r="AJX876"/>
      <c r="AJY876"/>
      <c r="AJZ876"/>
      <c r="AKA876"/>
      <c r="AKB876"/>
      <c r="AKC876"/>
      <c r="AKD876"/>
      <c r="AKE876"/>
      <c r="AKF876"/>
      <c r="AKG876"/>
      <c r="AKH876"/>
      <c r="AKI876"/>
      <c r="AKJ876"/>
      <c r="AKK876"/>
      <c r="AKL876"/>
      <c r="AKM876"/>
      <c r="AKN876"/>
      <c r="AKO876"/>
      <c r="AKP876"/>
      <c r="AKQ876"/>
      <c r="AKR876"/>
      <c r="AKS876"/>
      <c r="AKT876"/>
      <c r="AKU876"/>
      <c r="AKV876"/>
      <c r="AKW876"/>
      <c r="AKX876"/>
      <c r="AKY876"/>
      <c r="AKZ876"/>
      <c r="ALA876"/>
      <c r="ALB876"/>
      <c r="ALC876"/>
      <c r="ALD876"/>
      <c r="ALE876"/>
      <c r="ALF876"/>
      <c r="ALG876"/>
      <c r="ALH876"/>
      <c r="ALI876"/>
      <c r="ALJ876"/>
      <c r="ALK876"/>
      <c r="ALL876"/>
      <c r="ALM876"/>
      <c r="ALN876"/>
      <c r="ALO876"/>
      <c r="ALP876"/>
      <c r="ALQ876"/>
      <c r="ALR876"/>
      <c r="ALS876"/>
      <c r="ALT876"/>
      <c r="ALU876"/>
      <c r="ALV876"/>
      <c r="ALW876"/>
      <c r="ALX876"/>
      <c r="ALY876"/>
      <c r="ALZ876"/>
      <c r="AMA876"/>
      <c r="AMB876"/>
      <c r="AMC876"/>
      <c r="AMD876"/>
      <c r="AME876"/>
      <c r="AMF876"/>
      <c r="AMG876"/>
      <c r="AMH876"/>
      <c r="AMI876"/>
      <c r="AMJ876"/>
    </row>
    <row r="877" spans="1:1024" ht="20" customHeight="1" x14ac:dyDescent="0.2">
      <c r="A877"/>
      <c r="B877"/>
      <c r="C877"/>
      <c r="D877"/>
      <c r="E877" s="2"/>
      <c r="F877" s="2"/>
      <c r="G877" s="271"/>
      <c r="H877" s="240"/>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c r="IV877"/>
      <c r="IW877"/>
      <c r="IX877"/>
      <c r="IY877"/>
      <c r="IZ877"/>
      <c r="JA877"/>
      <c r="JB877"/>
      <c r="JC877"/>
      <c r="JD877"/>
      <c r="JE877"/>
      <c r="JF877"/>
      <c r="JG877"/>
      <c r="JH877"/>
      <c r="JI877"/>
      <c r="JJ877"/>
      <c r="JK877"/>
      <c r="JL877"/>
      <c r="JM877"/>
      <c r="JN877"/>
      <c r="JO877"/>
      <c r="JP877"/>
      <c r="JQ877"/>
      <c r="JR877"/>
      <c r="JS877"/>
      <c r="JT877"/>
      <c r="JU877"/>
      <c r="JV877"/>
      <c r="JW877"/>
      <c r="JX877"/>
      <c r="JY877"/>
      <c r="JZ877"/>
      <c r="KA877"/>
      <c r="KB877"/>
      <c r="KC877"/>
      <c r="KD877"/>
      <c r="KE877"/>
      <c r="KF877"/>
      <c r="KG877"/>
      <c r="KH877"/>
      <c r="KI877"/>
      <c r="KJ877"/>
      <c r="KK877"/>
      <c r="KL877"/>
      <c r="KM877"/>
      <c r="KN877"/>
      <c r="KO877"/>
      <c r="KP877"/>
      <c r="KQ877"/>
      <c r="KR877"/>
      <c r="KS877"/>
      <c r="KT877"/>
      <c r="KU877"/>
      <c r="KV877"/>
      <c r="KW877"/>
      <c r="KX877"/>
      <c r="KY877"/>
      <c r="KZ877"/>
      <c r="LA877"/>
      <c r="LB877"/>
      <c r="LC877"/>
      <c r="LD877"/>
      <c r="LE877"/>
      <c r="LF877"/>
      <c r="LG877"/>
      <c r="LH877"/>
      <c r="LI877"/>
      <c r="LJ877"/>
      <c r="LK877"/>
      <c r="LL877"/>
      <c r="LM877"/>
      <c r="LN877"/>
      <c r="LO877"/>
      <c r="LP877"/>
      <c r="LQ877"/>
      <c r="LR877"/>
      <c r="LS877"/>
      <c r="LT877"/>
      <c r="LU877"/>
      <c r="LV877"/>
      <c r="LW877"/>
      <c r="LX877"/>
      <c r="LY877"/>
      <c r="LZ877"/>
      <c r="MA877"/>
      <c r="MB877"/>
      <c r="MC877"/>
      <c r="MD877"/>
      <c r="ME877"/>
      <c r="MF877"/>
      <c r="MG877"/>
      <c r="MH877"/>
      <c r="MI877"/>
      <c r="MJ877"/>
      <c r="MK877"/>
      <c r="ML877"/>
      <c r="MM877"/>
      <c r="MN877"/>
      <c r="MO877"/>
      <c r="MP877"/>
      <c r="MQ877"/>
      <c r="MR877"/>
      <c r="MS877"/>
      <c r="MT877"/>
      <c r="MU877"/>
      <c r="MV877"/>
      <c r="MW877"/>
      <c r="MX877"/>
      <c r="MY877"/>
      <c r="MZ877"/>
      <c r="NA877"/>
      <c r="NB877"/>
      <c r="NC877"/>
      <c r="ND877"/>
      <c r="NE877"/>
      <c r="NF877"/>
      <c r="NG877"/>
      <c r="NH877"/>
      <c r="NI877"/>
      <c r="NJ877"/>
      <c r="NK877"/>
      <c r="NL877"/>
      <c r="NM877"/>
      <c r="NN877"/>
      <c r="NO877"/>
      <c r="NP877"/>
      <c r="NQ877"/>
      <c r="NR877"/>
      <c r="NS877"/>
      <c r="NT877"/>
      <c r="NU877"/>
      <c r="NV877"/>
      <c r="NW877"/>
      <c r="NX877"/>
      <c r="NY877"/>
      <c r="NZ877"/>
      <c r="OA877"/>
      <c r="OB877"/>
      <c r="OC877"/>
      <c r="OD877"/>
      <c r="OE877"/>
      <c r="OF877"/>
      <c r="OG877"/>
      <c r="OH877"/>
      <c r="OI877"/>
      <c r="OJ877"/>
      <c r="OK877"/>
      <c r="OL877"/>
      <c r="OM877"/>
      <c r="ON877"/>
      <c r="OO877"/>
      <c r="OP877"/>
      <c r="OQ877"/>
      <c r="OR877"/>
      <c r="OS877"/>
      <c r="OT877"/>
      <c r="OU877"/>
      <c r="OV877"/>
      <c r="OW877"/>
      <c r="OX877"/>
      <c r="OY877"/>
      <c r="OZ877"/>
      <c r="PA877"/>
      <c r="PB877"/>
      <c r="PC877"/>
      <c r="PD877"/>
      <c r="PE877"/>
      <c r="PF877"/>
      <c r="PG877"/>
      <c r="PH877"/>
      <c r="PI877"/>
      <c r="PJ877"/>
      <c r="PK877"/>
      <c r="PL877"/>
      <c r="PM877"/>
      <c r="PN877"/>
      <c r="PO877"/>
      <c r="PP877"/>
      <c r="PQ877"/>
      <c r="PR877"/>
      <c r="PS877"/>
      <c r="PT877"/>
      <c r="PU877"/>
      <c r="PV877"/>
      <c r="PW877"/>
      <c r="PX877"/>
      <c r="PY877"/>
      <c r="PZ877"/>
      <c r="QA877"/>
      <c r="QB877"/>
      <c r="QC877"/>
      <c r="QD877"/>
      <c r="QE877"/>
      <c r="QF877"/>
      <c r="QG877"/>
      <c r="QH877"/>
      <c r="QI877"/>
      <c r="QJ877"/>
      <c r="QK877"/>
      <c r="QL877"/>
      <c r="QM877"/>
      <c r="QN877"/>
      <c r="QO877"/>
      <c r="QP877"/>
      <c r="QQ877"/>
      <c r="QR877"/>
      <c r="QS877"/>
      <c r="QT877"/>
      <c r="QU877"/>
      <c r="QV877"/>
      <c r="QW877"/>
      <c r="QX877"/>
      <c r="QY877"/>
      <c r="QZ877"/>
      <c r="RA877"/>
      <c r="RB877"/>
      <c r="RC877"/>
      <c r="RD877"/>
      <c r="RE877"/>
      <c r="RF877"/>
      <c r="RG877"/>
      <c r="RH877"/>
      <c r="RI877"/>
      <c r="RJ877"/>
      <c r="RK877"/>
      <c r="RL877"/>
      <c r="RM877"/>
      <c r="RN877"/>
      <c r="RO877"/>
      <c r="RP877"/>
      <c r="RQ877"/>
      <c r="RR877"/>
      <c r="RS877"/>
      <c r="RT877"/>
      <c r="RU877"/>
      <c r="RV877"/>
      <c r="RW877"/>
      <c r="RX877"/>
      <c r="RY877"/>
      <c r="RZ877"/>
      <c r="SA877"/>
      <c r="SB877"/>
      <c r="SC877"/>
      <c r="SD877"/>
      <c r="SE877"/>
      <c r="SF877"/>
      <c r="SG877"/>
      <c r="SH877"/>
      <c r="SI877"/>
      <c r="SJ877"/>
      <c r="SK877"/>
      <c r="SL877"/>
      <c r="SM877"/>
      <c r="SN877"/>
      <c r="SO877"/>
      <c r="SP877"/>
      <c r="SQ877"/>
      <c r="SR877"/>
      <c r="SS877"/>
      <c r="ST877"/>
      <c r="SU877"/>
      <c r="SV877"/>
      <c r="SW877"/>
      <c r="SX877"/>
      <c r="SY877"/>
      <c r="SZ877"/>
      <c r="TA877"/>
      <c r="TB877"/>
      <c r="TC877"/>
      <c r="TD877"/>
      <c r="TE877"/>
      <c r="TF877"/>
      <c r="TG877"/>
      <c r="TH877"/>
      <c r="TI877"/>
      <c r="TJ877"/>
      <c r="TK877"/>
      <c r="TL877"/>
      <c r="TM877"/>
      <c r="TN877"/>
      <c r="TO877"/>
      <c r="TP877"/>
      <c r="TQ877"/>
      <c r="TR877"/>
      <c r="TS877"/>
      <c r="TT877"/>
      <c r="TU877"/>
      <c r="TV877"/>
      <c r="TW877"/>
      <c r="TX877"/>
      <c r="TY877"/>
      <c r="TZ877"/>
      <c r="UA877"/>
      <c r="UB877"/>
      <c r="UC877"/>
      <c r="UD877"/>
      <c r="UE877"/>
      <c r="UF877"/>
      <c r="UG877"/>
      <c r="UH877"/>
      <c r="UI877"/>
      <c r="UJ877"/>
      <c r="UK877"/>
      <c r="UL877"/>
      <c r="UM877"/>
      <c r="UN877"/>
      <c r="UO877"/>
      <c r="UP877"/>
      <c r="UQ877"/>
      <c r="UR877"/>
      <c r="US877"/>
      <c r="UT877"/>
      <c r="UU877"/>
      <c r="UV877"/>
      <c r="UW877"/>
      <c r="UX877"/>
      <c r="UY877"/>
      <c r="UZ877"/>
      <c r="VA877"/>
      <c r="VB877"/>
      <c r="VC877"/>
      <c r="VD877"/>
      <c r="VE877"/>
      <c r="VF877"/>
      <c r="VG877"/>
      <c r="VH877"/>
      <c r="VI877"/>
      <c r="VJ877"/>
      <c r="VK877"/>
      <c r="VL877"/>
      <c r="VM877"/>
      <c r="VN877"/>
      <c r="VO877"/>
      <c r="VP877"/>
      <c r="VQ877"/>
      <c r="VR877"/>
      <c r="VS877"/>
      <c r="VT877"/>
      <c r="VU877"/>
      <c r="VV877"/>
      <c r="VW877"/>
      <c r="VX877"/>
      <c r="VY877"/>
      <c r="VZ877"/>
      <c r="WA877"/>
      <c r="WB877"/>
      <c r="WC877"/>
      <c r="WD877"/>
      <c r="WE877"/>
      <c r="WF877"/>
      <c r="WG877"/>
      <c r="WH877"/>
      <c r="WI877"/>
      <c r="WJ877"/>
      <c r="WK877"/>
      <c r="WL877"/>
      <c r="WM877"/>
      <c r="WN877"/>
      <c r="WO877"/>
      <c r="WP877"/>
      <c r="WQ877"/>
      <c r="WR877"/>
      <c r="WS877"/>
      <c r="WT877"/>
      <c r="WU877"/>
      <c r="WV877"/>
      <c r="WW877"/>
      <c r="WX877"/>
      <c r="WY877"/>
      <c r="WZ877"/>
      <c r="XA877"/>
      <c r="XB877"/>
      <c r="XC877"/>
      <c r="XD877"/>
      <c r="XE877"/>
      <c r="XF877"/>
      <c r="XG877"/>
      <c r="XH877"/>
      <c r="XI877"/>
      <c r="XJ877"/>
      <c r="XK877"/>
      <c r="XL877"/>
      <c r="XM877"/>
      <c r="XN877"/>
      <c r="XO877"/>
      <c r="XP877"/>
      <c r="XQ877"/>
      <c r="XR877"/>
      <c r="XS877"/>
      <c r="XT877"/>
      <c r="XU877"/>
      <c r="XV877"/>
      <c r="XW877"/>
      <c r="XX877"/>
      <c r="XY877"/>
      <c r="XZ877"/>
      <c r="YA877"/>
      <c r="YB877"/>
      <c r="YC877"/>
      <c r="YD877"/>
      <c r="YE877"/>
      <c r="YF877"/>
      <c r="YG877"/>
      <c r="YH877"/>
      <c r="YI877"/>
      <c r="YJ877"/>
      <c r="YK877"/>
      <c r="YL877"/>
      <c r="YM877"/>
      <c r="YN877"/>
      <c r="YO877"/>
      <c r="YP877"/>
      <c r="YQ877"/>
      <c r="YR877"/>
      <c r="YS877"/>
      <c r="YT877"/>
      <c r="YU877"/>
      <c r="YV877"/>
      <c r="YW877"/>
      <c r="YX877"/>
      <c r="YY877"/>
      <c r="YZ877"/>
      <c r="ZA877"/>
      <c r="ZB877"/>
      <c r="ZC877"/>
      <c r="ZD877"/>
      <c r="ZE877"/>
      <c r="ZF877"/>
      <c r="ZG877"/>
      <c r="ZH877"/>
      <c r="ZI877"/>
      <c r="ZJ877"/>
      <c r="ZK877"/>
      <c r="ZL877"/>
      <c r="ZM877"/>
      <c r="ZN877"/>
      <c r="ZO877"/>
      <c r="ZP877"/>
      <c r="ZQ877"/>
      <c r="ZR877"/>
      <c r="ZS877"/>
      <c r="ZT877"/>
      <c r="ZU877"/>
      <c r="ZV877"/>
      <c r="ZW877"/>
      <c r="ZX877"/>
      <c r="ZY877"/>
      <c r="ZZ877"/>
      <c r="AAA877"/>
      <c r="AAB877"/>
      <c r="AAC877"/>
      <c r="AAD877"/>
      <c r="AAE877"/>
      <c r="AAF877"/>
      <c r="AAG877"/>
      <c r="AAH877"/>
      <c r="AAI877"/>
      <c r="AAJ877"/>
      <c r="AAK877"/>
      <c r="AAL877"/>
      <c r="AAM877"/>
      <c r="AAN877"/>
      <c r="AAO877"/>
      <c r="AAP877"/>
      <c r="AAQ877"/>
      <c r="AAR877"/>
      <c r="AAS877"/>
      <c r="AAT877"/>
      <c r="AAU877"/>
      <c r="AAV877"/>
      <c r="AAW877"/>
      <c r="AAX877"/>
      <c r="AAY877"/>
      <c r="AAZ877"/>
      <c r="ABA877"/>
      <c r="ABB877"/>
      <c r="ABC877"/>
      <c r="ABD877"/>
      <c r="ABE877"/>
      <c r="ABF877"/>
      <c r="ABG877"/>
      <c r="ABH877"/>
      <c r="ABI877"/>
      <c r="ABJ877"/>
      <c r="ABK877"/>
      <c r="ABL877"/>
      <c r="ABM877"/>
      <c r="ABN877"/>
      <c r="ABO877"/>
      <c r="ABP877"/>
      <c r="ABQ877"/>
      <c r="ABR877"/>
      <c r="ABS877"/>
      <c r="ABT877"/>
      <c r="ABU877"/>
      <c r="ABV877"/>
      <c r="ABW877"/>
      <c r="ABX877"/>
      <c r="ABY877"/>
      <c r="ABZ877"/>
      <c r="ACA877"/>
      <c r="ACB877"/>
      <c r="ACC877"/>
      <c r="ACD877"/>
      <c r="ACE877"/>
      <c r="ACF877"/>
      <c r="ACG877"/>
      <c r="ACH877"/>
      <c r="ACI877"/>
      <c r="ACJ877"/>
      <c r="ACK877"/>
      <c r="ACL877"/>
      <c r="ACM877"/>
      <c r="ACN877"/>
      <c r="ACO877"/>
      <c r="ACP877"/>
      <c r="ACQ877"/>
      <c r="ACR877"/>
      <c r="ACS877"/>
      <c r="ACT877"/>
      <c r="ACU877"/>
      <c r="ACV877"/>
      <c r="ACW877"/>
      <c r="ACX877"/>
      <c r="ACY877"/>
      <c r="ACZ877"/>
      <c r="ADA877"/>
      <c r="ADB877"/>
      <c r="ADC877"/>
      <c r="ADD877"/>
      <c r="ADE877"/>
      <c r="ADF877"/>
      <c r="ADG877"/>
      <c r="ADH877"/>
      <c r="ADI877"/>
      <c r="ADJ877"/>
      <c r="ADK877"/>
      <c r="ADL877"/>
      <c r="ADM877"/>
      <c r="ADN877"/>
      <c r="ADO877"/>
      <c r="ADP877"/>
      <c r="ADQ877"/>
      <c r="ADR877"/>
      <c r="ADS877"/>
      <c r="ADT877"/>
      <c r="ADU877"/>
      <c r="ADV877"/>
      <c r="ADW877"/>
      <c r="ADX877"/>
      <c r="ADY877"/>
      <c r="ADZ877"/>
      <c r="AEA877"/>
      <c r="AEB877"/>
      <c r="AEC877"/>
      <c r="AED877"/>
      <c r="AEE877"/>
      <c r="AEF877"/>
      <c r="AEG877"/>
      <c r="AEH877"/>
      <c r="AEI877"/>
      <c r="AEJ877"/>
      <c r="AEK877"/>
      <c r="AEL877"/>
      <c r="AEM877"/>
      <c r="AEN877"/>
      <c r="AEO877"/>
      <c r="AEP877"/>
      <c r="AEQ877"/>
      <c r="AER877"/>
      <c r="AES877"/>
      <c r="AET877"/>
      <c r="AEU877"/>
      <c r="AEV877"/>
      <c r="AEW877"/>
      <c r="AEX877"/>
      <c r="AEY877"/>
      <c r="AEZ877"/>
      <c r="AFA877"/>
      <c r="AFB877"/>
      <c r="AFC877"/>
      <c r="AFD877"/>
      <c r="AFE877"/>
      <c r="AFF877"/>
      <c r="AFG877"/>
      <c r="AFH877"/>
      <c r="AFI877"/>
      <c r="AFJ877"/>
      <c r="AFK877"/>
      <c r="AFL877"/>
      <c r="AFM877"/>
      <c r="AFN877"/>
      <c r="AFO877"/>
      <c r="AFP877"/>
      <c r="AFQ877"/>
      <c r="AFR877"/>
      <c r="AFS877"/>
      <c r="AFT877"/>
      <c r="AFU877"/>
      <c r="AFV877"/>
      <c r="AFW877"/>
      <c r="AFX877"/>
      <c r="AFY877"/>
      <c r="AFZ877"/>
      <c r="AGA877"/>
      <c r="AGB877"/>
      <c r="AGC877"/>
      <c r="AGD877"/>
      <c r="AGE877"/>
      <c r="AGF877"/>
      <c r="AGG877"/>
      <c r="AGH877"/>
      <c r="AGI877"/>
      <c r="AGJ877"/>
      <c r="AGK877"/>
      <c r="AGL877"/>
      <c r="AGM877"/>
      <c r="AGN877"/>
      <c r="AGO877"/>
      <c r="AGP877"/>
      <c r="AGQ877"/>
      <c r="AGR877"/>
      <c r="AGS877"/>
      <c r="AGT877"/>
      <c r="AGU877"/>
      <c r="AGV877"/>
      <c r="AGW877"/>
      <c r="AGX877"/>
      <c r="AGY877"/>
      <c r="AGZ877"/>
      <c r="AHA877"/>
      <c r="AHB877"/>
      <c r="AHC877"/>
      <c r="AHD877"/>
      <c r="AHE877"/>
      <c r="AHF877"/>
      <c r="AHG877"/>
      <c r="AHH877"/>
      <c r="AHI877"/>
      <c r="AHJ877"/>
      <c r="AHK877"/>
      <c r="AHL877"/>
      <c r="AHM877"/>
      <c r="AHN877"/>
      <c r="AHO877"/>
      <c r="AHP877"/>
      <c r="AHQ877"/>
      <c r="AHR877"/>
      <c r="AHS877"/>
      <c r="AHT877"/>
      <c r="AHU877"/>
      <c r="AHV877"/>
      <c r="AHW877"/>
      <c r="AHX877"/>
      <c r="AHY877"/>
      <c r="AHZ877"/>
      <c r="AIA877"/>
      <c r="AIB877"/>
      <c r="AIC877"/>
      <c r="AID877"/>
      <c r="AIE877"/>
      <c r="AIF877"/>
      <c r="AIG877"/>
      <c r="AIH877"/>
      <c r="AII877"/>
      <c r="AIJ877"/>
      <c r="AIK877"/>
      <c r="AIL877"/>
      <c r="AIM877"/>
      <c r="AIN877"/>
      <c r="AIO877"/>
      <c r="AIP877"/>
      <c r="AIQ877"/>
      <c r="AIR877"/>
      <c r="AIS877"/>
      <c r="AIT877"/>
      <c r="AIU877"/>
      <c r="AIV877"/>
      <c r="AIW877"/>
      <c r="AIX877"/>
      <c r="AIY877"/>
      <c r="AIZ877"/>
      <c r="AJA877"/>
      <c r="AJB877"/>
      <c r="AJC877"/>
      <c r="AJD877"/>
      <c r="AJE877"/>
      <c r="AJF877"/>
      <c r="AJG877"/>
      <c r="AJH877"/>
      <c r="AJI877"/>
      <c r="AJJ877"/>
      <c r="AJK877"/>
      <c r="AJL877"/>
      <c r="AJM877"/>
      <c r="AJN877"/>
      <c r="AJO877"/>
      <c r="AJP877"/>
      <c r="AJQ877"/>
      <c r="AJR877"/>
      <c r="AJS877"/>
      <c r="AJT877"/>
      <c r="AJU877"/>
      <c r="AJV877"/>
      <c r="AJW877"/>
      <c r="AJX877"/>
      <c r="AJY877"/>
      <c r="AJZ877"/>
      <c r="AKA877"/>
      <c r="AKB877"/>
      <c r="AKC877"/>
      <c r="AKD877"/>
      <c r="AKE877"/>
      <c r="AKF877"/>
      <c r="AKG877"/>
      <c r="AKH877"/>
      <c r="AKI877"/>
      <c r="AKJ877"/>
      <c r="AKK877"/>
      <c r="AKL877"/>
      <c r="AKM877"/>
      <c r="AKN877"/>
      <c r="AKO877"/>
      <c r="AKP877"/>
      <c r="AKQ877"/>
      <c r="AKR877"/>
      <c r="AKS877"/>
      <c r="AKT877"/>
      <c r="AKU877"/>
      <c r="AKV877"/>
      <c r="AKW877"/>
      <c r="AKX877"/>
      <c r="AKY877"/>
      <c r="AKZ877"/>
      <c r="ALA877"/>
      <c r="ALB877"/>
      <c r="ALC877"/>
      <c r="ALD877"/>
      <c r="ALE877"/>
      <c r="ALF877"/>
      <c r="ALG877"/>
      <c r="ALH877"/>
      <c r="ALI877"/>
      <c r="ALJ877"/>
      <c r="ALK877"/>
      <c r="ALL877"/>
      <c r="ALM877"/>
      <c r="ALN877"/>
      <c r="ALO877"/>
      <c r="ALP877"/>
      <c r="ALQ877"/>
      <c r="ALR877"/>
      <c r="ALS877"/>
      <c r="ALT877"/>
      <c r="ALU877"/>
      <c r="ALV877"/>
      <c r="ALW877"/>
      <c r="ALX877"/>
      <c r="ALY877"/>
      <c r="ALZ877"/>
      <c r="AMA877"/>
      <c r="AMB877"/>
      <c r="AMC877"/>
      <c r="AMD877"/>
      <c r="AME877"/>
      <c r="AMF877"/>
      <c r="AMG877"/>
      <c r="AMH877"/>
      <c r="AMI877"/>
      <c r="AMJ877"/>
    </row>
    <row r="878" spans="1:1024" ht="20" customHeight="1" x14ac:dyDescent="0.2">
      <c r="A878"/>
      <c r="B878"/>
      <c r="C878"/>
      <c r="D878"/>
      <c r="E878" s="2"/>
      <c r="F878" s="2"/>
      <c r="G878" s="271"/>
      <c r="H878" s="240"/>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c r="IV878"/>
      <c r="IW878"/>
      <c r="IX878"/>
      <c r="IY878"/>
      <c r="IZ878"/>
      <c r="JA878"/>
      <c r="JB878"/>
      <c r="JC878"/>
      <c r="JD878"/>
      <c r="JE878"/>
      <c r="JF878"/>
      <c r="JG878"/>
      <c r="JH878"/>
      <c r="JI878"/>
      <c r="JJ878"/>
      <c r="JK878"/>
      <c r="JL878"/>
      <c r="JM878"/>
      <c r="JN878"/>
      <c r="JO878"/>
      <c r="JP878"/>
      <c r="JQ878"/>
      <c r="JR878"/>
      <c r="JS878"/>
      <c r="JT878"/>
      <c r="JU878"/>
      <c r="JV878"/>
      <c r="JW878"/>
      <c r="JX878"/>
      <c r="JY878"/>
      <c r="JZ878"/>
      <c r="KA878"/>
      <c r="KB878"/>
      <c r="KC878"/>
      <c r="KD878"/>
      <c r="KE878"/>
      <c r="KF878"/>
      <c r="KG878"/>
      <c r="KH878"/>
      <c r="KI878"/>
      <c r="KJ878"/>
      <c r="KK878"/>
      <c r="KL878"/>
      <c r="KM878"/>
      <c r="KN878"/>
      <c r="KO878"/>
      <c r="KP878"/>
      <c r="KQ878"/>
      <c r="KR878"/>
      <c r="KS878"/>
      <c r="KT878"/>
      <c r="KU878"/>
      <c r="KV878"/>
      <c r="KW878"/>
      <c r="KX878"/>
      <c r="KY878"/>
      <c r="KZ878"/>
      <c r="LA878"/>
      <c r="LB878"/>
      <c r="LC878"/>
      <c r="LD878"/>
      <c r="LE878"/>
      <c r="LF878"/>
      <c r="LG878"/>
      <c r="LH878"/>
      <c r="LI878"/>
      <c r="LJ878"/>
      <c r="LK878"/>
      <c r="LL878"/>
      <c r="LM878"/>
      <c r="LN878"/>
      <c r="LO878"/>
      <c r="LP878"/>
      <c r="LQ878"/>
      <c r="LR878"/>
      <c r="LS878"/>
      <c r="LT878"/>
      <c r="LU878"/>
      <c r="LV878"/>
      <c r="LW878"/>
      <c r="LX878"/>
      <c r="LY878"/>
      <c r="LZ878"/>
      <c r="MA878"/>
      <c r="MB878"/>
      <c r="MC878"/>
      <c r="MD878"/>
      <c r="ME878"/>
      <c r="MF878"/>
      <c r="MG878"/>
      <c r="MH878"/>
      <c r="MI878"/>
      <c r="MJ878"/>
      <c r="MK878"/>
      <c r="ML878"/>
      <c r="MM878"/>
      <c r="MN878"/>
      <c r="MO878"/>
      <c r="MP878"/>
      <c r="MQ878"/>
      <c r="MR878"/>
      <c r="MS878"/>
      <c r="MT878"/>
      <c r="MU878"/>
      <c r="MV878"/>
      <c r="MW878"/>
      <c r="MX878"/>
      <c r="MY878"/>
      <c r="MZ878"/>
      <c r="NA878"/>
      <c r="NB878"/>
      <c r="NC878"/>
      <c r="ND878"/>
      <c r="NE878"/>
      <c r="NF878"/>
      <c r="NG878"/>
      <c r="NH878"/>
      <c r="NI878"/>
      <c r="NJ878"/>
      <c r="NK878"/>
      <c r="NL878"/>
      <c r="NM878"/>
      <c r="NN878"/>
      <c r="NO878"/>
      <c r="NP878"/>
      <c r="NQ878"/>
      <c r="NR878"/>
      <c r="NS878"/>
      <c r="NT878"/>
      <c r="NU878"/>
      <c r="NV878"/>
      <c r="NW878"/>
      <c r="NX878"/>
      <c r="NY878"/>
      <c r="NZ878"/>
      <c r="OA878"/>
      <c r="OB878"/>
      <c r="OC878"/>
      <c r="OD878"/>
      <c r="OE878"/>
      <c r="OF878"/>
      <c r="OG878"/>
      <c r="OH878"/>
      <c r="OI878"/>
      <c r="OJ878"/>
      <c r="OK878"/>
      <c r="OL878"/>
      <c r="OM878"/>
      <c r="ON878"/>
      <c r="OO878"/>
      <c r="OP878"/>
      <c r="OQ878"/>
      <c r="OR878"/>
      <c r="OS878"/>
      <c r="OT878"/>
      <c r="OU878"/>
      <c r="OV878"/>
      <c r="OW878"/>
      <c r="OX878"/>
      <c r="OY878"/>
      <c r="OZ878"/>
      <c r="PA878"/>
      <c r="PB878"/>
      <c r="PC878"/>
      <c r="PD878"/>
      <c r="PE878"/>
      <c r="PF878"/>
      <c r="PG878"/>
      <c r="PH878"/>
      <c r="PI878"/>
      <c r="PJ878"/>
      <c r="PK878"/>
      <c r="PL878"/>
      <c r="PM878"/>
      <c r="PN878"/>
      <c r="PO878"/>
      <c r="PP878"/>
      <c r="PQ878"/>
      <c r="PR878"/>
      <c r="PS878"/>
      <c r="PT878"/>
      <c r="PU878"/>
      <c r="PV878"/>
      <c r="PW878"/>
      <c r="PX878"/>
      <c r="PY878"/>
      <c r="PZ878"/>
      <c r="QA878"/>
      <c r="QB878"/>
      <c r="QC878"/>
      <c r="QD878"/>
      <c r="QE878"/>
      <c r="QF878"/>
      <c r="QG878"/>
      <c r="QH878"/>
      <c r="QI878"/>
      <c r="QJ878"/>
      <c r="QK878"/>
      <c r="QL878"/>
      <c r="QM878"/>
      <c r="QN878"/>
      <c r="QO878"/>
      <c r="QP878"/>
      <c r="QQ878"/>
      <c r="QR878"/>
      <c r="QS878"/>
      <c r="QT878"/>
      <c r="QU878"/>
      <c r="QV878"/>
      <c r="QW878"/>
      <c r="QX878"/>
      <c r="QY878"/>
      <c r="QZ878"/>
      <c r="RA878"/>
      <c r="RB878"/>
      <c r="RC878"/>
      <c r="RD878"/>
      <c r="RE878"/>
      <c r="RF878"/>
      <c r="RG878"/>
      <c r="RH878"/>
      <c r="RI878"/>
      <c r="RJ878"/>
      <c r="RK878"/>
      <c r="RL878"/>
      <c r="RM878"/>
      <c r="RN878"/>
      <c r="RO878"/>
      <c r="RP878"/>
      <c r="RQ878"/>
      <c r="RR878"/>
      <c r="RS878"/>
      <c r="RT878"/>
      <c r="RU878"/>
      <c r="RV878"/>
      <c r="RW878"/>
      <c r="RX878"/>
      <c r="RY878"/>
      <c r="RZ878"/>
      <c r="SA878"/>
      <c r="SB878"/>
      <c r="SC878"/>
      <c r="SD878"/>
      <c r="SE878"/>
      <c r="SF878"/>
      <c r="SG878"/>
      <c r="SH878"/>
      <c r="SI878"/>
      <c r="SJ878"/>
      <c r="SK878"/>
      <c r="SL878"/>
      <c r="SM878"/>
      <c r="SN878"/>
      <c r="SO878"/>
      <c r="SP878"/>
      <c r="SQ878"/>
      <c r="SR878"/>
      <c r="SS878"/>
      <c r="ST878"/>
      <c r="SU878"/>
      <c r="SV878"/>
      <c r="SW878"/>
      <c r="SX878"/>
      <c r="SY878"/>
      <c r="SZ878"/>
      <c r="TA878"/>
      <c r="TB878"/>
      <c r="TC878"/>
      <c r="TD878"/>
      <c r="TE878"/>
      <c r="TF878"/>
      <c r="TG878"/>
      <c r="TH878"/>
      <c r="TI878"/>
      <c r="TJ878"/>
      <c r="TK878"/>
      <c r="TL878"/>
      <c r="TM878"/>
      <c r="TN878"/>
      <c r="TO878"/>
      <c r="TP878"/>
      <c r="TQ878"/>
      <c r="TR878"/>
      <c r="TS878"/>
      <c r="TT878"/>
      <c r="TU878"/>
      <c r="TV878"/>
      <c r="TW878"/>
      <c r="TX878"/>
      <c r="TY878"/>
      <c r="TZ878"/>
      <c r="UA878"/>
      <c r="UB878"/>
      <c r="UC878"/>
      <c r="UD878"/>
      <c r="UE878"/>
      <c r="UF878"/>
      <c r="UG878"/>
      <c r="UH878"/>
      <c r="UI878"/>
      <c r="UJ878"/>
      <c r="UK878"/>
      <c r="UL878"/>
      <c r="UM878"/>
      <c r="UN878"/>
      <c r="UO878"/>
      <c r="UP878"/>
      <c r="UQ878"/>
      <c r="UR878"/>
      <c r="US878"/>
      <c r="UT878"/>
      <c r="UU878"/>
      <c r="UV878"/>
      <c r="UW878"/>
      <c r="UX878"/>
      <c r="UY878"/>
      <c r="UZ878"/>
      <c r="VA878"/>
      <c r="VB878"/>
      <c r="VC878"/>
      <c r="VD878"/>
      <c r="VE878"/>
      <c r="VF878"/>
      <c r="VG878"/>
      <c r="VH878"/>
      <c r="VI878"/>
      <c r="VJ878"/>
      <c r="VK878"/>
      <c r="VL878"/>
      <c r="VM878"/>
      <c r="VN878"/>
      <c r="VO878"/>
      <c r="VP878"/>
      <c r="VQ878"/>
      <c r="VR878"/>
      <c r="VS878"/>
      <c r="VT878"/>
      <c r="VU878"/>
      <c r="VV878"/>
      <c r="VW878"/>
      <c r="VX878"/>
      <c r="VY878"/>
      <c r="VZ878"/>
      <c r="WA878"/>
      <c r="WB878"/>
      <c r="WC878"/>
      <c r="WD878"/>
      <c r="WE878"/>
      <c r="WF878"/>
      <c r="WG878"/>
      <c r="WH878"/>
      <c r="WI878"/>
      <c r="WJ878"/>
      <c r="WK878"/>
      <c r="WL878"/>
      <c r="WM878"/>
      <c r="WN878"/>
      <c r="WO878"/>
      <c r="WP878"/>
      <c r="WQ878"/>
      <c r="WR878"/>
      <c r="WS878"/>
      <c r="WT878"/>
      <c r="WU878"/>
      <c r="WV878"/>
      <c r="WW878"/>
      <c r="WX878"/>
      <c r="WY878"/>
      <c r="WZ878"/>
      <c r="XA878"/>
      <c r="XB878"/>
      <c r="XC878"/>
      <c r="XD878"/>
      <c r="XE878"/>
      <c r="XF878"/>
      <c r="XG878"/>
      <c r="XH878"/>
      <c r="XI878"/>
      <c r="XJ878"/>
      <c r="XK878"/>
      <c r="XL878"/>
      <c r="XM878"/>
      <c r="XN878"/>
      <c r="XO878"/>
      <c r="XP878"/>
      <c r="XQ878"/>
      <c r="XR878"/>
      <c r="XS878"/>
      <c r="XT878"/>
      <c r="XU878"/>
      <c r="XV878"/>
      <c r="XW878"/>
      <c r="XX878"/>
      <c r="XY878"/>
      <c r="XZ878"/>
      <c r="YA878"/>
      <c r="YB878"/>
      <c r="YC878"/>
      <c r="YD878"/>
      <c r="YE878"/>
      <c r="YF878"/>
      <c r="YG878"/>
      <c r="YH878"/>
      <c r="YI878"/>
      <c r="YJ878"/>
      <c r="YK878"/>
      <c r="YL878"/>
      <c r="YM878"/>
      <c r="YN878"/>
      <c r="YO878"/>
      <c r="YP878"/>
      <c r="YQ878"/>
      <c r="YR878"/>
      <c r="YS878"/>
      <c r="YT878"/>
      <c r="YU878"/>
      <c r="YV878"/>
      <c r="YW878"/>
      <c r="YX878"/>
      <c r="YY878"/>
      <c r="YZ878"/>
      <c r="ZA878"/>
      <c r="ZB878"/>
      <c r="ZC878"/>
      <c r="ZD878"/>
      <c r="ZE878"/>
      <c r="ZF878"/>
      <c r="ZG878"/>
      <c r="ZH878"/>
      <c r="ZI878"/>
      <c r="ZJ878"/>
      <c r="ZK878"/>
      <c r="ZL878"/>
      <c r="ZM878"/>
      <c r="ZN878"/>
      <c r="ZO878"/>
      <c r="ZP878"/>
      <c r="ZQ878"/>
      <c r="ZR878"/>
      <c r="ZS878"/>
      <c r="ZT878"/>
      <c r="ZU878"/>
      <c r="ZV878"/>
      <c r="ZW878"/>
      <c r="ZX878"/>
      <c r="ZY878"/>
      <c r="ZZ878"/>
      <c r="AAA878"/>
      <c r="AAB878"/>
      <c r="AAC878"/>
      <c r="AAD878"/>
      <c r="AAE878"/>
      <c r="AAF878"/>
      <c r="AAG878"/>
      <c r="AAH878"/>
      <c r="AAI878"/>
      <c r="AAJ878"/>
      <c r="AAK878"/>
      <c r="AAL878"/>
      <c r="AAM878"/>
      <c r="AAN878"/>
      <c r="AAO878"/>
      <c r="AAP878"/>
      <c r="AAQ878"/>
      <c r="AAR878"/>
      <c r="AAS878"/>
      <c r="AAT878"/>
      <c r="AAU878"/>
      <c r="AAV878"/>
      <c r="AAW878"/>
      <c r="AAX878"/>
      <c r="AAY878"/>
      <c r="AAZ878"/>
      <c r="ABA878"/>
      <c r="ABB878"/>
      <c r="ABC878"/>
      <c r="ABD878"/>
      <c r="ABE878"/>
      <c r="ABF878"/>
      <c r="ABG878"/>
      <c r="ABH878"/>
      <c r="ABI878"/>
      <c r="ABJ878"/>
      <c r="ABK878"/>
      <c r="ABL878"/>
      <c r="ABM878"/>
      <c r="ABN878"/>
      <c r="ABO878"/>
      <c r="ABP878"/>
      <c r="ABQ878"/>
      <c r="ABR878"/>
      <c r="ABS878"/>
      <c r="ABT878"/>
      <c r="ABU878"/>
      <c r="ABV878"/>
      <c r="ABW878"/>
      <c r="ABX878"/>
      <c r="ABY878"/>
      <c r="ABZ878"/>
      <c r="ACA878"/>
      <c r="ACB878"/>
      <c r="ACC878"/>
      <c r="ACD878"/>
      <c r="ACE878"/>
      <c r="ACF878"/>
      <c r="ACG878"/>
      <c r="ACH878"/>
      <c r="ACI878"/>
      <c r="ACJ878"/>
      <c r="ACK878"/>
      <c r="ACL878"/>
      <c r="ACM878"/>
      <c r="ACN878"/>
      <c r="ACO878"/>
      <c r="ACP878"/>
      <c r="ACQ878"/>
      <c r="ACR878"/>
      <c r="ACS878"/>
      <c r="ACT878"/>
      <c r="ACU878"/>
      <c r="ACV878"/>
      <c r="ACW878"/>
      <c r="ACX878"/>
      <c r="ACY878"/>
      <c r="ACZ878"/>
      <c r="ADA878"/>
      <c r="ADB878"/>
      <c r="ADC878"/>
      <c r="ADD878"/>
      <c r="ADE878"/>
      <c r="ADF878"/>
      <c r="ADG878"/>
      <c r="ADH878"/>
      <c r="ADI878"/>
      <c r="ADJ878"/>
      <c r="ADK878"/>
      <c r="ADL878"/>
      <c r="ADM878"/>
      <c r="ADN878"/>
      <c r="ADO878"/>
      <c r="ADP878"/>
      <c r="ADQ878"/>
      <c r="ADR878"/>
      <c r="ADS878"/>
      <c r="ADT878"/>
      <c r="ADU878"/>
      <c r="ADV878"/>
      <c r="ADW878"/>
      <c r="ADX878"/>
      <c r="ADY878"/>
      <c r="ADZ878"/>
      <c r="AEA878"/>
      <c r="AEB878"/>
      <c r="AEC878"/>
      <c r="AED878"/>
      <c r="AEE878"/>
      <c r="AEF878"/>
      <c r="AEG878"/>
      <c r="AEH878"/>
      <c r="AEI878"/>
      <c r="AEJ878"/>
      <c r="AEK878"/>
      <c r="AEL878"/>
      <c r="AEM878"/>
      <c r="AEN878"/>
      <c r="AEO878"/>
      <c r="AEP878"/>
      <c r="AEQ878"/>
      <c r="AER878"/>
      <c r="AES878"/>
      <c r="AET878"/>
      <c r="AEU878"/>
      <c r="AEV878"/>
      <c r="AEW878"/>
      <c r="AEX878"/>
      <c r="AEY878"/>
      <c r="AEZ878"/>
      <c r="AFA878"/>
      <c r="AFB878"/>
      <c r="AFC878"/>
      <c r="AFD878"/>
      <c r="AFE878"/>
      <c r="AFF878"/>
      <c r="AFG878"/>
      <c r="AFH878"/>
      <c r="AFI878"/>
      <c r="AFJ878"/>
      <c r="AFK878"/>
      <c r="AFL878"/>
      <c r="AFM878"/>
      <c r="AFN878"/>
      <c r="AFO878"/>
      <c r="AFP878"/>
      <c r="AFQ878"/>
      <c r="AFR878"/>
      <c r="AFS878"/>
      <c r="AFT878"/>
      <c r="AFU878"/>
      <c r="AFV878"/>
      <c r="AFW878"/>
      <c r="AFX878"/>
      <c r="AFY878"/>
      <c r="AFZ878"/>
      <c r="AGA878"/>
      <c r="AGB878"/>
      <c r="AGC878"/>
      <c r="AGD878"/>
      <c r="AGE878"/>
      <c r="AGF878"/>
      <c r="AGG878"/>
      <c r="AGH878"/>
      <c r="AGI878"/>
      <c r="AGJ878"/>
      <c r="AGK878"/>
      <c r="AGL878"/>
      <c r="AGM878"/>
      <c r="AGN878"/>
      <c r="AGO878"/>
      <c r="AGP878"/>
      <c r="AGQ878"/>
      <c r="AGR878"/>
      <c r="AGS878"/>
      <c r="AGT878"/>
      <c r="AGU878"/>
      <c r="AGV878"/>
      <c r="AGW878"/>
      <c r="AGX878"/>
      <c r="AGY878"/>
      <c r="AGZ878"/>
      <c r="AHA878"/>
      <c r="AHB878"/>
      <c r="AHC878"/>
      <c r="AHD878"/>
      <c r="AHE878"/>
      <c r="AHF878"/>
      <c r="AHG878"/>
      <c r="AHH878"/>
      <c r="AHI878"/>
      <c r="AHJ878"/>
      <c r="AHK878"/>
      <c r="AHL878"/>
      <c r="AHM878"/>
      <c r="AHN878"/>
      <c r="AHO878"/>
      <c r="AHP878"/>
      <c r="AHQ878"/>
      <c r="AHR878"/>
      <c r="AHS878"/>
      <c r="AHT878"/>
      <c r="AHU878"/>
      <c r="AHV878"/>
      <c r="AHW878"/>
      <c r="AHX878"/>
      <c r="AHY878"/>
      <c r="AHZ878"/>
      <c r="AIA878"/>
      <c r="AIB878"/>
      <c r="AIC878"/>
      <c r="AID878"/>
      <c r="AIE878"/>
      <c r="AIF878"/>
      <c r="AIG878"/>
      <c r="AIH878"/>
      <c r="AII878"/>
      <c r="AIJ878"/>
      <c r="AIK878"/>
      <c r="AIL878"/>
      <c r="AIM878"/>
      <c r="AIN878"/>
      <c r="AIO878"/>
      <c r="AIP878"/>
      <c r="AIQ878"/>
      <c r="AIR878"/>
      <c r="AIS878"/>
      <c r="AIT878"/>
      <c r="AIU878"/>
      <c r="AIV878"/>
      <c r="AIW878"/>
      <c r="AIX878"/>
      <c r="AIY878"/>
      <c r="AIZ878"/>
      <c r="AJA878"/>
      <c r="AJB878"/>
      <c r="AJC878"/>
      <c r="AJD878"/>
      <c r="AJE878"/>
      <c r="AJF878"/>
      <c r="AJG878"/>
      <c r="AJH878"/>
      <c r="AJI878"/>
      <c r="AJJ878"/>
      <c r="AJK878"/>
      <c r="AJL878"/>
      <c r="AJM878"/>
      <c r="AJN878"/>
      <c r="AJO878"/>
      <c r="AJP878"/>
      <c r="AJQ878"/>
      <c r="AJR878"/>
      <c r="AJS878"/>
      <c r="AJT878"/>
      <c r="AJU878"/>
      <c r="AJV878"/>
      <c r="AJW878"/>
      <c r="AJX878"/>
      <c r="AJY878"/>
      <c r="AJZ878"/>
      <c r="AKA878"/>
      <c r="AKB878"/>
      <c r="AKC878"/>
      <c r="AKD878"/>
      <c r="AKE878"/>
      <c r="AKF878"/>
      <c r="AKG878"/>
      <c r="AKH878"/>
      <c r="AKI878"/>
      <c r="AKJ878"/>
      <c r="AKK878"/>
      <c r="AKL878"/>
      <c r="AKM878"/>
      <c r="AKN878"/>
      <c r="AKO878"/>
      <c r="AKP878"/>
      <c r="AKQ878"/>
      <c r="AKR878"/>
      <c r="AKS878"/>
      <c r="AKT878"/>
      <c r="AKU878"/>
      <c r="AKV878"/>
      <c r="AKW878"/>
      <c r="AKX878"/>
      <c r="AKY878"/>
      <c r="AKZ878"/>
      <c r="ALA878"/>
      <c r="ALB878"/>
      <c r="ALC878"/>
      <c r="ALD878"/>
      <c r="ALE878"/>
      <c r="ALF878"/>
      <c r="ALG878"/>
      <c r="ALH878"/>
      <c r="ALI878"/>
      <c r="ALJ878"/>
      <c r="ALK878"/>
      <c r="ALL878"/>
      <c r="ALM878"/>
      <c r="ALN878"/>
      <c r="ALO878"/>
      <c r="ALP878"/>
      <c r="ALQ878"/>
      <c r="ALR878"/>
      <c r="ALS878"/>
      <c r="ALT878"/>
      <c r="ALU878"/>
      <c r="ALV878"/>
      <c r="ALW878"/>
      <c r="ALX878"/>
      <c r="ALY878"/>
      <c r="ALZ878"/>
      <c r="AMA878"/>
      <c r="AMB878"/>
      <c r="AMC878"/>
      <c r="AMD878"/>
      <c r="AME878"/>
      <c r="AMF878"/>
      <c r="AMG878"/>
      <c r="AMH878"/>
      <c r="AMI878"/>
      <c r="AMJ878"/>
    </row>
    <row r="879" spans="1:1024" ht="20" customHeight="1" x14ac:dyDescent="0.2">
      <c r="A879"/>
      <c r="B879"/>
      <c r="C879"/>
      <c r="D879"/>
      <c r="E879" s="2"/>
      <c r="F879" s="2"/>
      <c r="G879" s="271"/>
      <c r="H879" s="240"/>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c r="IV879"/>
      <c r="IW879"/>
      <c r="IX879"/>
      <c r="IY879"/>
      <c r="IZ879"/>
      <c r="JA879"/>
      <c r="JB879"/>
      <c r="JC879"/>
      <c r="JD879"/>
      <c r="JE879"/>
      <c r="JF879"/>
      <c r="JG879"/>
      <c r="JH879"/>
      <c r="JI879"/>
      <c r="JJ879"/>
      <c r="JK879"/>
      <c r="JL879"/>
      <c r="JM879"/>
      <c r="JN879"/>
      <c r="JO879"/>
      <c r="JP879"/>
      <c r="JQ879"/>
      <c r="JR879"/>
      <c r="JS879"/>
      <c r="JT879"/>
      <c r="JU879"/>
      <c r="JV879"/>
      <c r="JW879"/>
      <c r="JX879"/>
      <c r="JY879"/>
      <c r="JZ879"/>
      <c r="KA879"/>
      <c r="KB879"/>
      <c r="KC879"/>
      <c r="KD879"/>
      <c r="KE879"/>
      <c r="KF879"/>
      <c r="KG879"/>
      <c r="KH879"/>
      <c r="KI879"/>
      <c r="KJ879"/>
      <c r="KK879"/>
      <c r="KL879"/>
      <c r="KM879"/>
      <c r="KN879"/>
      <c r="KO879"/>
      <c r="KP879"/>
      <c r="KQ879"/>
      <c r="KR879"/>
      <c r="KS879"/>
      <c r="KT879"/>
      <c r="KU879"/>
      <c r="KV879"/>
      <c r="KW879"/>
      <c r="KX879"/>
      <c r="KY879"/>
      <c r="KZ879"/>
      <c r="LA879"/>
      <c r="LB879"/>
      <c r="LC879"/>
      <c r="LD879"/>
      <c r="LE879"/>
      <c r="LF879"/>
      <c r="LG879"/>
      <c r="LH879"/>
      <c r="LI879"/>
      <c r="LJ879"/>
      <c r="LK879"/>
      <c r="LL879"/>
      <c r="LM879"/>
      <c r="LN879"/>
      <c r="LO879"/>
      <c r="LP879"/>
      <c r="LQ879"/>
      <c r="LR879"/>
      <c r="LS879"/>
      <c r="LT879"/>
      <c r="LU879"/>
      <c r="LV879"/>
      <c r="LW879"/>
      <c r="LX879"/>
      <c r="LY879"/>
      <c r="LZ879"/>
      <c r="MA879"/>
      <c r="MB879"/>
      <c r="MC879"/>
      <c r="MD879"/>
      <c r="ME879"/>
      <c r="MF879"/>
      <c r="MG879"/>
      <c r="MH879"/>
      <c r="MI879"/>
      <c r="MJ879"/>
      <c r="MK879"/>
      <c r="ML879"/>
      <c r="MM879"/>
      <c r="MN879"/>
      <c r="MO879"/>
      <c r="MP879"/>
      <c r="MQ879"/>
      <c r="MR879"/>
      <c r="MS879"/>
      <c r="MT879"/>
      <c r="MU879"/>
      <c r="MV879"/>
      <c r="MW879"/>
      <c r="MX879"/>
      <c r="MY879"/>
      <c r="MZ879"/>
      <c r="NA879"/>
      <c r="NB879"/>
      <c r="NC879"/>
      <c r="ND879"/>
      <c r="NE879"/>
      <c r="NF879"/>
      <c r="NG879"/>
      <c r="NH879"/>
      <c r="NI879"/>
      <c r="NJ879"/>
      <c r="NK879"/>
      <c r="NL879"/>
      <c r="NM879"/>
      <c r="NN879"/>
      <c r="NO879"/>
      <c r="NP879"/>
      <c r="NQ879"/>
      <c r="NR879"/>
      <c r="NS879"/>
      <c r="NT879"/>
      <c r="NU879"/>
      <c r="NV879"/>
      <c r="NW879"/>
      <c r="NX879"/>
      <c r="NY879"/>
      <c r="NZ879"/>
      <c r="OA879"/>
      <c r="OB879"/>
      <c r="OC879"/>
      <c r="OD879"/>
      <c r="OE879"/>
      <c r="OF879"/>
      <c r="OG879"/>
      <c r="OH879"/>
      <c r="OI879"/>
      <c r="OJ879"/>
      <c r="OK879"/>
      <c r="OL879"/>
      <c r="OM879"/>
      <c r="ON879"/>
      <c r="OO879"/>
      <c r="OP879"/>
      <c r="OQ879"/>
      <c r="OR879"/>
      <c r="OS879"/>
      <c r="OT879"/>
      <c r="OU879"/>
      <c r="OV879"/>
      <c r="OW879"/>
      <c r="OX879"/>
      <c r="OY879"/>
      <c r="OZ879"/>
      <c r="PA879"/>
      <c r="PB879"/>
      <c r="PC879"/>
      <c r="PD879"/>
      <c r="PE879"/>
      <c r="PF879"/>
      <c r="PG879"/>
      <c r="PH879"/>
      <c r="PI879"/>
      <c r="PJ879"/>
      <c r="PK879"/>
      <c r="PL879"/>
      <c r="PM879"/>
      <c r="PN879"/>
      <c r="PO879"/>
      <c r="PP879"/>
      <c r="PQ879"/>
      <c r="PR879"/>
      <c r="PS879"/>
      <c r="PT879"/>
      <c r="PU879"/>
      <c r="PV879"/>
      <c r="PW879"/>
      <c r="PX879"/>
      <c r="PY879"/>
      <c r="PZ879"/>
      <c r="QA879"/>
      <c r="QB879"/>
      <c r="QC879"/>
      <c r="QD879"/>
      <c r="QE879"/>
      <c r="QF879"/>
      <c r="QG879"/>
      <c r="QH879"/>
      <c r="QI879"/>
      <c r="QJ879"/>
      <c r="QK879"/>
      <c r="QL879"/>
      <c r="QM879"/>
      <c r="QN879"/>
      <c r="QO879"/>
      <c r="QP879"/>
      <c r="QQ879"/>
      <c r="QR879"/>
      <c r="QS879"/>
      <c r="QT879"/>
      <c r="QU879"/>
      <c r="QV879"/>
      <c r="QW879"/>
      <c r="QX879"/>
      <c r="QY879"/>
      <c r="QZ879"/>
      <c r="RA879"/>
      <c r="RB879"/>
      <c r="RC879"/>
      <c r="RD879"/>
      <c r="RE879"/>
      <c r="RF879"/>
      <c r="RG879"/>
      <c r="RH879"/>
      <c r="RI879"/>
      <c r="RJ879"/>
      <c r="RK879"/>
      <c r="RL879"/>
      <c r="RM879"/>
      <c r="RN879"/>
      <c r="RO879"/>
      <c r="RP879"/>
      <c r="RQ879"/>
      <c r="RR879"/>
      <c r="RS879"/>
      <c r="RT879"/>
      <c r="RU879"/>
      <c r="RV879"/>
      <c r="RW879"/>
      <c r="RX879"/>
      <c r="RY879"/>
      <c r="RZ879"/>
      <c r="SA879"/>
      <c r="SB879"/>
      <c r="SC879"/>
      <c r="SD879"/>
      <c r="SE879"/>
      <c r="SF879"/>
      <c r="SG879"/>
      <c r="SH879"/>
      <c r="SI879"/>
      <c r="SJ879"/>
      <c r="SK879"/>
      <c r="SL879"/>
      <c r="SM879"/>
      <c r="SN879"/>
      <c r="SO879"/>
      <c r="SP879"/>
      <c r="SQ879"/>
      <c r="SR879"/>
      <c r="SS879"/>
      <c r="ST879"/>
      <c r="SU879"/>
      <c r="SV879"/>
      <c r="SW879"/>
      <c r="SX879"/>
      <c r="SY879"/>
      <c r="SZ879"/>
      <c r="TA879"/>
      <c r="TB879"/>
      <c r="TC879"/>
      <c r="TD879"/>
      <c r="TE879"/>
      <c r="TF879"/>
      <c r="TG879"/>
      <c r="TH879"/>
      <c r="TI879"/>
      <c r="TJ879"/>
      <c r="TK879"/>
      <c r="TL879"/>
      <c r="TM879"/>
      <c r="TN879"/>
      <c r="TO879"/>
      <c r="TP879"/>
      <c r="TQ879"/>
      <c r="TR879"/>
      <c r="TS879"/>
      <c r="TT879"/>
      <c r="TU879"/>
      <c r="TV879"/>
      <c r="TW879"/>
      <c r="TX879"/>
      <c r="TY879"/>
      <c r="TZ879"/>
      <c r="UA879"/>
      <c r="UB879"/>
      <c r="UC879"/>
      <c r="UD879"/>
      <c r="UE879"/>
      <c r="UF879"/>
      <c r="UG879"/>
      <c r="UH879"/>
      <c r="UI879"/>
      <c r="UJ879"/>
      <c r="UK879"/>
      <c r="UL879"/>
      <c r="UM879"/>
      <c r="UN879"/>
      <c r="UO879"/>
      <c r="UP879"/>
      <c r="UQ879"/>
      <c r="UR879"/>
      <c r="US879"/>
      <c r="UT879"/>
      <c r="UU879"/>
      <c r="UV879"/>
      <c r="UW879"/>
      <c r="UX879"/>
      <c r="UY879"/>
      <c r="UZ879"/>
      <c r="VA879"/>
      <c r="VB879"/>
      <c r="VC879"/>
      <c r="VD879"/>
      <c r="VE879"/>
      <c r="VF879"/>
      <c r="VG879"/>
      <c r="VH879"/>
      <c r="VI879"/>
      <c r="VJ879"/>
      <c r="VK879"/>
      <c r="VL879"/>
      <c r="VM879"/>
      <c r="VN879"/>
      <c r="VO879"/>
      <c r="VP879"/>
      <c r="VQ879"/>
      <c r="VR879"/>
      <c r="VS879"/>
      <c r="VT879"/>
      <c r="VU879"/>
      <c r="VV879"/>
      <c r="VW879"/>
      <c r="VX879"/>
      <c r="VY879"/>
      <c r="VZ879"/>
      <c r="WA879"/>
      <c r="WB879"/>
      <c r="WC879"/>
      <c r="WD879"/>
      <c r="WE879"/>
      <c r="WF879"/>
      <c r="WG879"/>
      <c r="WH879"/>
      <c r="WI879"/>
      <c r="WJ879"/>
      <c r="WK879"/>
      <c r="WL879"/>
      <c r="WM879"/>
      <c r="WN879"/>
      <c r="WO879"/>
      <c r="WP879"/>
      <c r="WQ879"/>
      <c r="WR879"/>
      <c r="WS879"/>
      <c r="WT879"/>
      <c r="WU879"/>
      <c r="WV879"/>
      <c r="WW879"/>
      <c r="WX879"/>
      <c r="WY879"/>
      <c r="WZ879"/>
      <c r="XA879"/>
      <c r="XB879"/>
      <c r="XC879"/>
      <c r="XD879"/>
      <c r="XE879"/>
      <c r="XF879"/>
      <c r="XG879"/>
      <c r="XH879"/>
      <c r="XI879"/>
      <c r="XJ879"/>
      <c r="XK879"/>
      <c r="XL879"/>
      <c r="XM879"/>
      <c r="XN879"/>
      <c r="XO879"/>
      <c r="XP879"/>
      <c r="XQ879"/>
      <c r="XR879"/>
      <c r="XS879"/>
      <c r="XT879"/>
      <c r="XU879"/>
      <c r="XV879"/>
      <c r="XW879"/>
      <c r="XX879"/>
      <c r="XY879"/>
      <c r="XZ879"/>
      <c r="YA879"/>
      <c r="YB879"/>
      <c r="YC879"/>
      <c r="YD879"/>
      <c r="YE879"/>
      <c r="YF879"/>
      <c r="YG879"/>
      <c r="YH879"/>
      <c r="YI879"/>
      <c r="YJ879"/>
      <c r="YK879"/>
      <c r="YL879"/>
      <c r="YM879"/>
      <c r="YN879"/>
      <c r="YO879"/>
      <c r="YP879"/>
      <c r="YQ879"/>
      <c r="YR879"/>
      <c r="YS879"/>
      <c r="YT879"/>
      <c r="YU879"/>
      <c r="YV879"/>
      <c r="YW879"/>
      <c r="YX879"/>
      <c r="YY879"/>
      <c r="YZ879"/>
      <c r="ZA879"/>
      <c r="ZB879"/>
      <c r="ZC879"/>
      <c r="ZD879"/>
      <c r="ZE879"/>
      <c r="ZF879"/>
      <c r="ZG879"/>
      <c r="ZH879"/>
      <c r="ZI879"/>
      <c r="ZJ879"/>
      <c r="ZK879"/>
      <c r="ZL879"/>
      <c r="ZM879"/>
      <c r="ZN879"/>
      <c r="ZO879"/>
      <c r="ZP879"/>
      <c r="ZQ879"/>
      <c r="ZR879"/>
      <c r="ZS879"/>
      <c r="ZT879"/>
      <c r="ZU879"/>
      <c r="ZV879"/>
      <c r="ZW879"/>
      <c r="ZX879"/>
      <c r="ZY879"/>
      <c r="ZZ879"/>
      <c r="AAA879"/>
      <c r="AAB879"/>
      <c r="AAC879"/>
      <c r="AAD879"/>
      <c r="AAE879"/>
      <c r="AAF879"/>
      <c r="AAG879"/>
      <c r="AAH879"/>
      <c r="AAI879"/>
      <c r="AAJ879"/>
      <c r="AAK879"/>
      <c r="AAL879"/>
      <c r="AAM879"/>
      <c r="AAN879"/>
      <c r="AAO879"/>
      <c r="AAP879"/>
      <c r="AAQ879"/>
      <c r="AAR879"/>
      <c r="AAS879"/>
      <c r="AAT879"/>
      <c r="AAU879"/>
      <c r="AAV879"/>
      <c r="AAW879"/>
      <c r="AAX879"/>
      <c r="AAY879"/>
      <c r="AAZ879"/>
      <c r="ABA879"/>
      <c r="ABB879"/>
      <c r="ABC879"/>
      <c r="ABD879"/>
      <c r="ABE879"/>
      <c r="ABF879"/>
      <c r="ABG879"/>
      <c r="ABH879"/>
      <c r="ABI879"/>
      <c r="ABJ879"/>
      <c r="ABK879"/>
      <c r="ABL879"/>
      <c r="ABM879"/>
      <c r="ABN879"/>
      <c r="ABO879"/>
      <c r="ABP879"/>
      <c r="ABQ879"/>
      <c r="ABR879"/>
      <c r="ABS879"/>
      <c r="ABT879"/>
      <c r="ABU879"/>
      <c r="ABV879"/>
      <c r="ABW879"/>
      <c r="ABX879"/>
      <c r="ABY879"/>
      <c r="ABZ879"/>
      <c r="ACA879"/>
      <c r="ACB879"/>
      <c r="ACC879"/>
      <c r="ACD879"/>
      <c r="ACE879"/>
      <c r="ACF879"/>
      <c r="ACG879"/>
      <c r="ACH879"/>
      <c r="ACI879"/>
      <c r="ACJ879"/>
      <c r="ACK879"/>
      <c r="ACL879"/>
      <c r="ACM879"/>
      <c r="ACN879"/>
      <c r="ACO879"/>
      <c r="ACP879"/>
      <c r="ACQ879"/>
      <c r="ACR879"/>
      <c r="ACS879"/>
      <c r="ACT879"/>
      <c r="ACU879"/>
      <c r="ACV879"/>
      <c r="ACW879"/>
      <c r="ACX879"/>
      <c r="ACY879"/>
      <c r="ACZ879"/>
      <c r="ADA879"/>
      <c r="ADB879"/>
      <c r="ADC879"/>
      <c r="ADD879"/>
      <c r="ADE879"/>
      <c r="ADF879"/>
      <c r="ADG879"/>
      <c r="ADH879"/>
      <c r="ADI879"/>
      <c r="ADJ879"/>
      <c r="ADK879"/>
      <c r="ADL879"/>
      <c r="ADM879"/>
      <c r="ADN879"/>
      <c r="ADO879"/>
      <c r="ADP879"/>
      <c r="ADQ879"/>
      <c r="ADR879"/>
      <c r="ADS879"/>
      <c r="ADT879"/>
      <c r="ADU879"/>
      <c r="ADV879"/>
      <c r="ADW879"/>
      <c r="ADX879"/>
      <c r="ADY879"/>
      <c r="ADZ879"/>
      <c r="AEA879"/>
      <c r="AEB879"/>
      <c r="AEC879"/>
      <c r="AED879"/>
      <c r="AEE879"/>
      <c r="AEF879"/>
      <c r="AEG879"/>
      <c r="AEH879"/>
      <c r="AEI879"/>
      <c r="AEJ879"/>
      <c r="AEK879"/>
      <c r="AEL879"/>
      <c r="AEM879"/>
      <c r="AEN879"/>
      <c r="AEO879"/>
      <c r="AEP879"/>
      <c r="AEQ879"/>
      <c r="AER879"/>
      <c r="AES879"/>
      <c r="AET879"/>
      <c r="AEU879"/>
      <c r="AEV879"/>
      <c r="AEW879"/>
      <c r="AEX879"/>
      <c r="AEY879"/>
      <c r="AEZ879"/>
      <c r="AFA879"/>
      <c r="AFB879"/>
      <c r="AFC879"/>
      <c r="AFD879"/>
      <c r="AFE879"/>
      <c r="AFF879"/>
      <c r="AFG879"/>
      <c r="AFH879"/>
      <c r="AFI879"/>
      <c r="AFJ879"/>
      <c r="AFK879"/>
      <c r="AFL879"/>
      <c r="AFM879"/>
      <c r="AFN879"/>
      <c r="AFO879"/>
      <c r="AFP879"/>
      <c r="AFQ879"/>
      <c r="AFR879"/>
      <c r="AFS879"/>
      <c r="AFT879"/>
      <c r="AFU879"/>
      <c r="AFV879"/>
      <c r="AFW879"/>
      <c r="AFX879"/>
      <c r="AFY879"/>
      <c r="AFZ879"/>
      <c r="AGA879"/>
      <c r="AGB879"/>
      <c r="AGC879"/>
      <c r="AGD879"/>
      <c r="AGE879"/>
      <c r="AGF879"/>
      <c r="AGG879"/>
      <c r="AGH879"/>
      <c r="AGI879"/>
      <c r="AGJ879"/>
      <c r="AGK879"/>
      <c r="AGL879"/>
      <c r="AGM879"/>
      <c r="AGN879"/>
      <c r="AGO879"/>
      <c r="AGP879"/>
      <c r="AGQ879"/>
      <c r="AGR879"/>
      <c r="AGS879"/>
      <c r="AGT879"/>
      <c r="AGU879"/>
      <c r="AGV879"/>
      <c r="AGW879"/>
      <c r="AGX879"/>
      <c r="AGY879"/>
      <c r="AGZ879"/>
      <c r="AHA879"/>
      <c r="AHB879"/>
      <c r="AHC879"/>
      <c r="AHD879"/>
      <c r="AHE879"/>
      <c r="AHF879"/>
      <c r="AHG879"/>
      <c r="AHH879"/>
      <c r="AHI879"/>
      <c r="AHJ879"/>
      <c r="AHK879"/>
      <c r="AHL879"/>
      <c r="AHM879"/>
      <c r="AHN879"/>
      <c r="AHO879"/>
      <c r="AHP879"/>
      <c r="AHQ879"/>
      <c r="AHR879"/>
      <c r="AHS879"/>
      <c r="AHT879"/>
      <c r="AHU879"/>
      <c r="AHV879"/>
      <c r="AHW879"/>
      <c r="AHX879"/>
      <c r="AHY879"/>
      <c r="AHZ879"/>
      <c r="AIA879"/>
      <c r="AIB879"/>
      <c r="AIC879"/>
      <c r="AID879"/>
      <c r="AIE879"/>
      <c r="AIF879"/>
      <c r="AIG879"/>
      <c r="AIH879"/>
      <c r="AII879"/>
      <c r="AIJ879"/>
      <c r="AIK879"/>
      <c r="AIL879"/>
      <c r="AIM879"/>
      <c r="AIN879"/>
      <c r="AIO879"/>
      <c r="AIP879"/>
      <c r="AIQ879"/>
      <c r="AIR879"/>
      <c r="AIS879"/>
      <c r="AIT879"/>
      <c r="AIU879"/>
      <c r="AIV879"/>
      <c r="AIW879"/>
      <c r="AIX879"/>
      <c r="AIY879"/>
      <c r="AIZ879"/>
      <c r="AJA879"/>
      <c r="AJB879"/>
      <c r="AJC879"/>
      <c r="AJD879"/>
      <c r="AJE879"/>
      <c r="AJF879"/>
      <c r="AJG879"/>
      <c r="AJH879"/>
      <c r="AJI879"/>
      <c r="AJJ879"/>
      <c r="AJK879"/>
      <c r="AJL879"/>
      <c r="AJM879"/>
      <c r="AJN879"/>
      <c r="AJO879"/>
      <c r="AJP879"/>
      <c r="AJQ879"/>
      <c r="AJR879"/>
      <c r="AJS879"/>
      <c r="AJT879"/>
      <c r="AJU879"/>
      <c r="AJV879"/>
      <c r="AJW879"/>
      <c r="AJX879"/>
      <c r="AJY879"/>
      <c r="AJZ879"/>
      <c r="AKA879"/>
      <c r="AKB879"/>
      <c r="AKC879"/>
      <c r="AKD879"/>
      <c r="AKE879"/>
      <c r="AKF879"/>
      <c r="AKG879"/>
      <c r="AKH879"/>
      <c r="AKI879"/>
      <c r="AKJ879"/>
      <c r="AKK879"/>
      <c r="AKL879"/>
      <c r="AKM879"/>
      <c r="AKN879"/>
      <c r="AKO879"/>
      <c r="AKP879"/>
      <c r="AKQ879"/>
      <c r="AKR879"/>
      <c r="AKS879"/>
      <c r="AKT879"/>
      <c r="AKU879"/>
      <c r="AKV879"/>
      <c r="AKW879"/>
      <c r="AKX879"/>
      <c r="AKY879"/>
      <c r="AKZ879"/>
      <c r="ALA879"/>
      <c r="ALB879"/>
      <c r="ALC879"/>
      <c r="ALD879"/>
      <c r="ALE879"/>
      <c r="ALF879"/>
      <c r="ALG879"/>
      <c r="ALH879"/>
      <c r="ALI879"/>
      <c r="ALJ879"/>
      <c r="ALK879"/>
      <c r="ALL879"/>
      <c r="ALM879"/>
      <c r="ALN879"/>
      <c r="ALO879"/>
      <c r="ALP879"/>
      <c r="ALQ879"/>
      <c r="ALR879"/>
      <c r="ALS879"/>
      <c r="ALT879"/>
      <c r="ALU879"/>
      <c r="ALV879"/>
      <c r="ALW879"/>
      <c r="ALX879"/>
      <c r="ALY879"/>
      <c r="ALZ879"/>
      <c r="AMA879"/>
      <c r="AMB879"/>
      <c r="AMC879"/>
      <c r="AMD879"/>
      <c r="AME879"/>
      <c r="AMF879"/>
      <c r="AMG879"/>
      <c r="AMH879"/>
      <c r="AMI879"/>
      <c r="AMJ879"/>
    </row>
    <row r="880" spans="1:1024" ht="20" customHeight="1" x14ac:dyDescent="0.2">
      <c r="A880"/>
      <c r="B880"/>
      <c r="C880"/>
      <c r="D880"/>
      <c r="E880" s="2"/>
      <c r="F880" s="2"/>
      <c r="G880" s="271"/>
      <c r="H880" s="24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c r="IV880"/>
      <c r="IW880"/>
      <c r="IX880"/>
      <c r="IY880"/>
      <c r="IZ880"/>
      <c r="JA880"/>
      <c r="JB880"/>
      <c r="JC880"/>
      <c r="JD880"/>
      <c r="JE880"/>
      <c r="JF880"/>
      <c r="JG880"/>
      <c r="JH880"/>
      <c r="JI880"/>
      <c r="JJ880"/>
      <c r="JK880"/>
      <c r="JL880"/>
      <c r="JM880"/>
      <c r="JN880"/>
      <c r="JO880"/>
      <c r="JP880"/>
      <c r="JQ880"/>
      <c r="JR880"/>
      <c r="JS880"/>
      <c r="JT880"/>
      <c r="JU880"/>
      <c r="JV880"/>
      <c r="JW880"/>
      <c r="JX880"/>
      <c r="JY880"/>
      <c r="JZ880"/>
      <c r="KA880"/>
      <c r="KB880"/>
      <c r="KC880"/>
      <c r="KD880"/>
      <c r="KE880"/>
      <c r="KF880"/>
      <c r="KG880"/>
      <c r="KH880"/>
      <c r="KI880"/>
      <c r="KJ880"/>
      <c r="KK880"/>
      <c r="KL880"/>
      <c r="KM880"/>
      <c r="KN880"/>
      <c r="KO880"/>
      <c r="KP880"/>
      <c r="KQ880"/>
      <c r="KR880"/>
      <c r="KS880"/>
      <c r="KT880"/>
      <c r="KU880"/>
      <c r="KV880"/>
      <c r="KW880"/>
      <c r="KX880"/>
      <c r="KY880"/>
      <c r="KZ880"/>
      <c r="LA880"/>
      <c r="LB880"/>
      <c r="LC880"/>
      <c r="LD880"/>
      <c r="LE880"/>
      <c r="LF880"/>
      <c r="LG880"/>
      <c r="LH880"/>
      <c r="LI880"/>
      <c r="LJ880"/>
      <c r="LK880"/>
      <c r="LL880"/>
      <c r="LM880"/>
      <c r="LN880"/>
      <c r="LO880"/>
      <c r="LP880"/>
      <c r="LQ880"/>
      <c r="LR880"/>
      <c r="LS880"/>
      <c r="LT880"/>
      <c r="LU880"/>
      <c r="LV880"/>
      <c r="LW880"/>
      <c r="LX880"/>
      <c r="LY880"/>
      <c r="LZ880"/>
      <c r="MA880"/>
      <c r="MB880"/>
      <c r="MC880"/>
      <c r="MD880"/>
      <c r="ME880"/>
      <c r="MF880"/>
      <c r="MG880"/>
      <c r="MH880"/>
      <c r="MI880"/>
      <c r="MJ880"/>
      <c r="MK880"/>
      <c r="ML880"/>
      <c r="MM880"/>
      <c r="MN880"/>
      <c r="MO880"/>
      <c r="MP880"/>
      <c r="MQ880"/>
      <c r="MR880"/>
      <c r="MS880"/>
      <c r="MT880"/>
      <c r="MU880"/>
      <c r="MV880"/>
      <c r="MW880"/>
      <c r="MX880"/>
      <c r="MY880"/>
      <c r="MZ880"/>
      <c r="NA880"/>
      <c r="NB880"/>
      <c r="NC880"/>
      <c r="ND880"/>
      <c r="NE880"/>
      <c r="NF880"/>
      <c r="NG880"/>
      <c r="NH880"/>
      <c r="NI880"/>
      <c r="NJ880"/>
      <c r="NK880"/>
      <c r="NL880"/>
      <c r="NM880"/>
      <c r="NN880"/>
      <c r="NO880"/>
      <c r="NP880"/>
      <c r="NQ880"/>
      <c r="NR880"/>
      <c r="NS880"/>
      <c r="NT880"/>
      <c r="NU880"/>
      <c r="NV880"/>
      <c r="NW880"/>
      <c r="NX880"/>
      <c r="NY880"/>
      <c r="NZ880"/>
      <c r="OA880"/>
      <c r="OB880"/>
      <c r="OC880"/>
      <c r="OD880"/>
      <c r="OE880"/>
      <c r="OF880"/>
      <c r="OG880"/>
      <c r="OH880"/>
      <c r="OI880"/>
      <c r="OJ880"/>
      <c r="OK880"/>
      <c r="OL880"/>
      <c r="OM880"/>
      <c r="ON880"/>
      <c r="OO880"/>
      <c r="OP880"/>
      <c r="OQ880"/>
      <c r="OR880"/>
      <c r="OS880"/>
      <c r="OT880"/>
      <c r="OU880"/>
      <c r="OV880"/>
      <c r="OW880"/>
      <c r="OX880"/>
      <c r="OY880"/>
      <c r="OZ880"/>
      <c r="PA880"/>
      <c r="PB880"/>
      <c r="PC880"/>
      <c r="PD880"/>
      <c r="PE880"/>
      <c r="PF880"/>
      <c r="PG880"/>
      <c r="PH880"/>
      <c r="PI880"/>
      <c r="PJ880"/>
      <c r="PK880"/>
      <c r="PL880"/>
      <c r="PM880"/>
      <c r="PN880"/>
      <c r="PO880"/>
      <c r="PP880"/>
      <c r="PQ880"/>
      <c r="PR880"/>
      <c r="PS880"/>
      <c r="PT880"/>
      <c r="PU880"/>
      <c r="PV880"/>
      <c r="PW880"/>
      <c r="PX880"/>
      <c r="PY880"/>
      <c r="PZ880"/>
      <c r="QA880"/>
      <c r="QB880"/>
      <c r="QC880"/>
      <c r="QD880"/>
      <c r="QE880"/>
      <c r="QF880"/>
      <c r="QG880"/>
      <c r="QH880"/>
      <c r="QI880"/>
      <c r="QJ880"/>
      <c r="QK880"/>
      <c r="QL880"/>
      <c r="QM880"/>
      <c r="QN880"/>
      <c r="QO880"/>
      <c r="QP880"/>
      <c r="QQ880"/>
      <c r="QR880"/>
      <c r="QS880"/>
      <c r="QT880"/>
      <c r="QU880"/>
      <c r="QV880"/>
      <c r="QW880"/>
      <c r="QX880"/>
      <c r="QY880"/>
      <c r="QZ880"/>
      <c r="RA880"/>
      <c r="RB880"/>
      <c r="RC880"/>
      <c r="RD880"/>
      <c r="RE880"/>
      <c r="RF880"/>
      <c r="RG880"/>
      <c r="RH880"/>
      <c r="RI880"/>
      <c r="RJ880"/>
      <c r="RK880"/>
      <c r="RL880"/>
      <c r="RM880"/>
      <c r="RN880"/>
      <c r="RO880"/>
      <c r="RP880"/>
      <c r="RQ880"/>
      <c r="RR880"/>
      <c r="RS880"/>
      <c r="RT880"/>
      <c r="RU880"/>
      <c r="RV880"/>
      <c r="RW880"/>
      <c r="RX880"/>
      <c r="RY880"/>
      <c r="RZ880"/>
      <c r="SA880"/>
      <c r="SB880"/>
      <c r="SC880"/>
      <c r="SD880"/>
      <c r="SE880"/>
      <c r="SF880"/>
      <c r="SG880"/>
      <c r="SH880"/>
      <c r="SI880"/>
      <c r="SJ880"/>
      <c r="SK880"/>
      <c r="SL880"/>
      <c r="SM880"/>
      <c r="SN880"/>
      <c r="SO880"/>
      <c r="SP880"/>
      <c r="SQ880"/>
      <c r="SR880"/>
      <c r="SS880"/>
      <c r="ST880"/>
      <c r="SU880"/>
      <c r="SV880"/>
      <c r="SW880"/>
      <c r="SX880"/>
      <c r="SY880"/>
      <c r="SZ880"/>
      <c r="TA880"/>
      <c r="TB880"/>
      <c r="TC880"/>
      <c r="TD880"/>
      <c r="TE880"/>
      <c r="TF880"/>
      <c r="TG880"/>
      <c r="TH880"/>
      <c r="TI880"/>
      <c r="TJ880"/>
      <c r="TK880"/>
      <c r="TL880"/>
      <c r="TM880"/>
      <c r="TN880"/>
      <c r="TO880"/>
      <c r="TP880"/>
      <c r="TQ880"/>
      <c r="TR880"/>
      <c r="TS880"/>
      <c r="TT880"/>
      <c r="TU880"/>
      <c r="TV880"/>
      <c r="TW880"/>
      <c r="TX880"/>
      <c r="TY880"/>
      <c r="TZ880"/>
      <c r="UA880"/>
      <c r="UB880"/>
      <c r="UC880"/>
      <c r="UD880"/>
      <c r="UE880"/>
      <c r="UF880"/>
      <c r="UG880"/>
      <c r="UH880"/>
      <c r="UI880"/>
      <c r="UJ880"/>
      <c r="UK880"/>
      <c r="UL880"/>
      <c r="UM880"/>
      <c r="UN880"/>
      <c r="UO880"/>
      <c r="UP880"/>
      <c r="UQ880"/>
      <c r="UR880"/>
      <c r="US880"/>
      <c r="UT880"/>
      <c r="UU880"/>
      <c r="UV880"/>
      <c r="UW880"/>
      <c r="UX880"/>
      <c r="UY880"/>
      <c r="UZ880"/>
      <c r="VA880"/>
      <c r="VB880"/>
      <c r="VC880"/>
      <c r="VD880"/>
      <c r="VE880"/>
      <c r="VF880"/>
      <c r="VG880"/>
      <c r="VH880"/>
      <c r="VI880"/>
      <c r="VJ880"/>
      <c r="VK880"/>
      <c r="VL880"/>
      <c r="VM880"/>
      <c r="VN880"/>
      <c r="VO880"/>
      <c r="VP880"/>
      <c r="VQ880"/>
      <c r="VR880"/>
      <c r="VS880"/>
      <c r="VT880"/>
      <c r="VU880"/>
      <c r="VV880"/>
      <c r="VW880"/>
      <c r="VX880"/>
      <c r="VY880"/>
      <c r="VZ880"/>
      <c r="WA880"/>
      <c r="WB880"/>
      <c r="WC880"/>
      <c r="WD880"/>
      <c r="WE880"/>
      <c r="WF880"/>
      <c r="WG880"/>
      <c r="WH880"/>
      <c r="WI880"/>
      <c r="WJ880"/>
      <c r="WK880"/>
      <c r="WL880"/>
      <c r="WM880"/>
      <c r="WN880"/>
      <c r="WO880"/>
      <c r="WP880"/>
      <c r="WQ880"/>
      <c r="WR880"/>
      <c r="WS880"/>
      <c r="WT880"/>
      <c r="WU880"/>
      <c r="WV880"/>
      <c r="WW880"/>
      <c r="WX880"/>
      <c r="WY880"/>
      <c r="WZ880"/>
      <c r="XA880"/>
      <c r="XB880"/>
      <c r="XC880"/>
      <c r="XD880"/>
      <c r="XE880"/>
      <c r="XF880"/>
      <c r="XG880"/>
      <c r="XH880"/>
      <c r="XI880"/>
      <c r="XJ880"/>
      <c r="XK880"/>
      <c r="XL880"/>
      <c r="XM880"/>
      <c r="XN880"/>
      <c r="XO880"/>
      <c r="XP880"/>
      <c r="XQ880"/>
      <c r="XR880"/>
      <c r="XS880"/>
      <c r="XT880"/>
      <c r="XU880"/>
      <c r="XV880"/>
      <c r="XW880"/>
      <c r="XX880"/>
      <c r="XY880"/>
      <c r="XZ880"/>
      <c r="YA880"/>
      <c r="YB880"/>
      <c r="YC880"/>
      <c r="YD880"/>
      <c r="YE880"/>
      <c r="YF880"/>
      <c r="YG880"/>
      <c r="YH880"/>
      <c r="YI880"/>
      <c r="YJ880"/>
      <c r="YK880"/>
      <c r="YL880"/>
      <c r="YM880"/>
      <c r="YN880"/>
      <c r="YO880"/>
      <c r="YP880"/>
      <c r="YQ880"/>
      <c r="YR880"/>
      <c r="YS880"/>
      <c r="YT880"/>
      <c r="YU880"/>
      <c r="YV880"/>
      <c r="YW880"/>
      <c r="YX880"/>
      <c r="YY880"/>
      <c r="YZ880"/>
      <c r="ZA880"/>
      <c r="ZB880"/>
      <c r="ZC880"/>
      <c r="ZD880"/>
      <c r="ZE880"/>
      <c r="ZF880"/>
      <c r="ZG880"/>
      <c r="ZH880"/>
      <c r="ZI880"/>
      <c r="ZJ880"/>
      <c r="ZK880"/>
      <c r="ZL880"/>
      <c r="ZM880"/>
      <c r="ZN880"/>
      <c r="ZO880"/>
      <c r="ZP880"/>
      <c r="ZQ880"/>
      <c r="ZR880"/>
      <c r="ZS880"/>
      <c r="ZT880"/>
      <c r="ZU880"/>
      <c r="ZV880"/>
      <c r="ZW880"/>
      <c r="ZX880"/>
      <c r="ZY880"/>
      <c r="ZZ880"/>
      <c r="AAA880"/>
      <c r="AAB880"/>
      <c r="AAC880"/>
      <c r="AAD880"/>
      <c r="AAE880"/>
      <c r="AAF880"/>
      <c r="AAG880"/>
      <c r="AAH880"/>
      <c r="AAI880"/>
      <c r="AAJ880"/>
      <c r="AAK880"/>
      <c r="AAL880"/>
      <c r="AAM880"/>
      <c r="AAN880"/>
      <c r="AAO880"/>
      <c r="AAP880"/>
      <c r="AAQ880"/>
      <c r="AAR880"/>
      <c r="AAS880"/>
      <c r="AAT880"/>
      <c r="AAU880"/>
      <c r="AAV880"/>
      <c r="AAW880"/>
      <c r="AAX880"/>
      <c r="AAY880"/>
      <c r="AAZ880"/>
      <c r="ABA880"/>
      <c r="ABB880"/>
      <c r="ABC880"/>
      <c r="ABD880"/>
      <c r="ABE880"/>
      <c r="ABF880"/>
      <c r="ABG880"/>
      <c r="ABH880"/>
      <c r="ABI880"/>
      <c r="ABJ880"/>
      <c r="ABK880"/>
      <c r="ABL880"/>
      <c r="ABM880"/>
      <c r="ABN880"/>
      <c r="ABO880"/>
      <c r="ABP880"/>
      <c r="ABQ880"/>
      <c r="ABR880"/>
      <c r="ABS880"/>
      <c r="ABT880"/>
      <c r="ABU880"/>
      <c r="ABV880"/>
      <c r="ABW880"/>
      <c r="ABX880"/>
      <c r="ABY880"/>
      <c r="ABZ880"/>
      <c r="ACA880"/>
      <c r="ACB880"/>
      <c r="ACC880"/>
      <c r="ACD880"/>
      <c r="ACE880"/>
      <c r="ACF880"/>
      <c r="ACG880"/>
      <c r="ACH880"/>
      <c r="ACI880"/>
      <c r="ACJ880"/>
      <c r="ACK880"/>
      <c r="ACL880"/>
      <c r="ACM880"/>
      <c r="ACN880"/>
      <c r="ACO880"/>
      <c r="ACP880"/>
      <c r="ACQ880"/>
      <c r="ACR880"/>
      <c r="ACS880"/>
      <c r="ACT880"/>
      <c r="ACU880"/>
      <c r="ACV880"/>
      <c r="ACW880"/>
      <c r="ACX880"/>
      <c r="ACY880"/>
      <c r="ACZ880"/>
      <c r="ADA880"/>
      <c r="ADB880"/>
      <c r="ADC880"/>
      <c r="ADD880"/>
      <c r="ADE880"/>
      <c r="ADF880"/>
      <c r="ADG880"/>
      <c r="ADH880"/>
      <c r="ADI880"/>
      <c r="ADJ880"/>
      <c r="ADK880"/>
      <c r="ADL880"/>
      <c r="ADM880"/>
      <c r="ADN880"/>
      <c r="ADO880"/>
      <c r="ADP880"/>
      <c r="ADQ880"/>
      <c r="ADR880"/>
      <c r="ADS880"/>
      <c r="ADT880"/>
      <c r="ADU880"/>
      <c r="ADV880"/>
      <c r="ADW880"/>
      <c r="ADX880"/>
      <c r="ADY880"/>
      <c r="ADZ880"/>
      <c r="AEA880"/>
      <c r="AEB880"/>
      <c r="AEC880"/>
      <c r="AED880"/>
      <c r="AEE880"/>
      <c r="AEF880"/>
      <c r="AEG880"/>
      <c r="AEH880"/>
      <c r="AEI880"/>
      <c r="AEJ880"/>
      <c r="AEK880"/>
      <c r="AEL880"/>
      <c r="AEM880"/>
      <c r="AEN880"/>
      <c r="AEO880"/>
      <c r="AEP880"/>
      <c r="AEQ880"/>
      <c r="AER880"/>
      <c r="AES880"/>
      <c r="AET880"/>
      <c r="AEU880"/>
      <c r="AEV880"/>
      <c r="AEW880"/>
      <c r="AEX880"/>
      <c r="AEY880"/>
      <c r="AEZ880"/>
      <c r="AFA880"/>
      <c r="AFB880"/>
      <c r="AFC880"/>
      <c r="AFD880"/>
      <c r="AFE880"/>
      <c r="AFF880"/>
      <c r="AFG880"/>
      <c r="AFH880"/>
      <c r="AFI880"/>
      <c r="AFJ880"/>
      <c r="AFK880"/>
      <c r="AFL880"/>
      <c r="AFM880"/>
      <c r="AFN880"/>
      <c r="AFO880"/>
      <c r="AFP880"/>
      <c r="AFQ880"/>
      <c r="AFR880"/>
      <c r="AFS880"/>
      <c r="AFT880"/>
      <c r="AFU880"/>
      <c r="AFV880"/>
      <c r="AFW880"/>
      <c r="AFX880"/>
      <c r="AFY880"/>
      <c r="AFZ880"/>
      <c r="AGA880"/>
      <c r="AGB880"/>
      <c r="AGC880"/>
      <c r="AGD880"/>
      <c r="AGE880"/>
      <c r="AGF880"/>
      <c r="AGG880"/>
      <c r="AGH880"/>
      <c r="AGI880"/>
      <c r="AGJ880"/>
      <c r="AGK880"/>
      <c r="AGL880"/>
      <c r="AGM880"/>
      <c r="AGN880"/>
      <c r="AGO880"/>
      <c r="AGP880"/>
      <c r="AGQ880"/>
      <c r="AGR880"/>
      <c r="AGS880"/>
      <c r="AGT880"/>
      <c r="AGU880"/>
      <c r="AGV880"/>
      <c r="AGW880"/>
      <c r="AGX880"/>
      <c r="AGY880"/>
      <c r="AGZ880"/>
      <c r="AHA880"/>
      <c r="AHB880"/>
      <c r="AHC880"/>
      <c r="AHD880"/>
      <c r="AHE880"/>
      <c r="AHF880"/>
      <c r="AHG880"/>
      <c r="AHH880"/>
      <c r="AHI880"/>
      <c r="AHJ880"/>
      <c r="AHK880"/>
      <c r="AHL880"/>
      <c r="AHM880"/>
      <c r="AHN880"/>
      <c r="AHO880"/>
      <c r="AHP880"/>
      <c r="AHQ880"/>
      <c r="AHR880"/>
      <c r="AHS880"/>
      <c r="AHT880"/>
      <c r="AHU880"/>
      <c r="AHV880"/>
      <c r="AHW880"/>
      <c r="AHX880"/>
      <c r="AHY880"/>
      <c r="AHZ880"/>
      <c r="AIA880"/>
      <c r="AIB880"/>
      <c r="AIC880"/>
      <c r="AID880"/>
      <c r="AIE880"/>
      <c r="AIF880"/>
      <c r="AIG880"/>
      <c r="AIH880"/>
      <c r="AII880"/>
      <c r="AIJ880"/>
      <c r="AIK880"/>
      <c r="AIL880"/>
      <c r="AIM880"/>
      <c r="AIN880"/>
      <c r="AIO880"/>
      <c r="AIP880"/>
      <c r="AIQ880"/>
      <c r="AIR880"/>
      <c r="AIS880"/>
      <c r="AIT880"/>
      <c r="AIU880"/>
      <c r="AIV880"/>
      <c r="AIW880"/>
      <c r="AIX880"/>
      <c r="AIY880"/>
      <c r="AIZ880"/>
      <c r="AJA880"/>
      <c r="AJB880"/>
      <c r="AJC880"/>
      <c r="AJD880"/>
      <c r="AJE880"/>
      <c r="AJF880"/>
      <c r="AJG880"/>
      <c r="AJH880"/>
      <c r="AJI880"/>
      <c r="AJJ880"/>
      <c r="AJK880"/>
      <c r="AJL880"/>
      <c r="AJM880"/>
      <c r="AJN880"/>
      <c r="AJO880"/>
      <c r="AJP880"/>
      <c r="AJQ880"/>
      <c r="AJR880"/>
      <c r="AJS880"/>
      <c r="AJT880"/>
      <c r="AJU880"/>
      <c r="AJV880"/>
      <c r="AJW880"/>
      <c r="AJX880"/>
      <c r="AJY880"/>
      <c r="AJZ880"/>
      <c r="AKA880"/>
      <c r="AKB880"/>
      <c r="AKC880"/>
      <c r="AKD880"/>
      <c r="AKE880"/>
      <c r="AKF880"/>
      <c r="AKG880"/>
      <c r="AKH880"/>
      <c r="AKI880"/>
      <c r="AKJ880"/>
      <c r="AKK880"/>
      <c r="AKL880"/>
      <c r="AKM880"/>
      <c r="AKN880"/>
      <c r="AKO880"/>
      <c r="AKP880"/>
      <c r="AKQ880"/>
      <c r="AKR880"/>
      <c r="AKS880"/>
      <c r="AKT880"/>
      <c r="AKU880"/>
      <c r="AKV880"/>
      <c r="AKW880"/>
      <c r="AKX880"/>
      <c r="AKY880"/>
      <c r="AKZ880"/>
      <c r="ALA880"/>
      <c r="ALB880"/>
      <c r="ALC880"/>
      <c r="ALD880"/>
      <c r="ALE880"/>
      <c r="ALF880"/>
      <c r="ALG880"/>
      <c r="ALH880"/>
      <c r="ALI880"/>
      <c r="ALJ880"/>
      <c r="ALK880"/>
      <c r="ALL880"/>
      <c r="ALM880"/>
      <c r="ALN880"/>
      <c r="ALO880"/>
      <c r="ALP880"/>
      <c r="ALQ880"/>
      <c r="ALR880"/>
      <c r="ALS880"/>
      <c r="ALT880"/>
      <c r="ALU880"/>
      <c r="ALV880"/>
      <c r="ALW880"/>
      <c r="ALX880"/>
      <c r="ALY880"/>
      <c r="ALZ880"/>
      <c r="AMA880"/>
      <c r="AMB880"/>
      <c r="AMC880"/>
      <c r="AMD880"/>
      <c r="AME880"/>
      <c r="AMF880"/>
      <c r="AMG880"/>
      <c r="AMH880"/>
      <c r="AMI880"/>
      <c r="AMJ880"/>
    </row>
    <row r="881" spans="1:1024" ht="20" customHeight="1" x14ac:dyDescent="0.2">
      <c r="A881"/>
      <c r="B881"/>
      <c r="C881"/>
      <c r="D881"/>
      <c r="E881" s="2"/>
      <c r="F881" s="2"/>
      <c r="G881" s="271"/>
      <c r="H881" s="240"/>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c r="IV881"/>
      <c r="IW881"/>
      <c r="IX881"/>
      <c r="IY881"/>
      <c r="IZ881"/>
      <c r="JA881"/>
      <c r="JB881"/>
      <c r="JC881"/>
      <c r="JD881"/>
      <c r="JE881"/>
      <c r="JF881"/>
      <c r="JG881"/>
      <c r="JH881"/>
      <c r="JI881"/>
      <c r="JJ881"/>
      <c r="JK881"/>
      <c r="JL881"/>
      <c r="JM881"/>
      <c r="JN881"/>
      <c r="JO881"/>
      <c r="JP881"/>
      <c r="JQ881"/>
      <c r="JR881"/>
      <c r="JS881"/>
      <c r="JT881"/>
      <c r="JU881"/>
      <c r="JV881"/>
      <c r="JW881"/>
      <c r="JX881"/>
      <c r="JY881"/>
      <c r="JZ881"/>
      <c r="KA881"/>
      <c r="KB881"/>
      <c r="KC881"/>
      <c r="KD881"/>
      <c r="KE881"/>
      <c r="KF881"/>
      <c r="KG881"/>
      <c r="KH881"/>
      <c r="KI881"/>
      <c r="KJ881"/>
      <c r="KK881"/>
      <c r="KL881"/>
      <c r="KM881"/>
      <c r="KN881"/>
      <c r="KO881"/>
      <c r="KP881"/>
      <c r="KQ881"/>
      <c r="KR881"/>
      <c r="KS881"/>
      <c r="KT881"/>
      <c r="KU881"/>
      <c r="KV881"/>
      <c r="KW881"/>
      <c r="KX881"/>
      <c r="KY881"/>
      <c r="KZ881"/>
      <c r="LA881"/>
      <c r="LB881"/>
      <c r="LC881"/>
      <c r="LD881"/>
      <c r="LE881"/>
      <c r="LF881"/>
      <c r="LG881"/>
      <c r="LH881"/>
      <c r="LI881"/>
      <c r="LJ881"/>
      <c r="LK881"/>
      <c r="LL881"/>
      <c r="LM881"/>
      <c r="LN881"/>
      <c r="LO881"/>
      <c r="LP881"/>
      <c r="LQ881"/>
      <c r="LR881"/>
      <c r="LS881"/>
      <c r="LT881"/>
      <c r="LU881"/>
      <c r="LV881"/>
      <c r="LW881"/>
      <c r="LX881"/>
      <c r="LY881"/>
      <c r="LZ881"/>
      <c r="MA881"/>
      <c r="MB881"/>
      <c r="MC881"/>
      <c r="MD881"/>
      <c r="ME881"/>
      <c r="MF881"/>
      <c r="MG881"/>
      <c r="MH881"/>
      <c r="MI881"/>
      <c r="MJ881"/>
      <c r="MK881"/>
      <c r="ML881"/>
      <c r="MM881"/>
      <c r="MN881"/>
      <c r="MO881"/>
      <c r="MP881"/>
      <c r="MQ881"/>
      <c r="MR881"/>
      <c r="MS881"/>
      <c r="MT881"/>
      <c r="MU881"/>
      <c r="MV881"/>
      <c r="MW881"/>
      <c r="MX881"/>
      <c r="MY881"/>
      <c r="MZ881"/>
      <c r="NA881"/>
      <c r="NB881"/>
      <c r="NC881"/>
      <c r="ND881"/>
      <c r="NE881"/>
      <c r="NF881"/>
      <c r="NG881"/>
      <c r="NH881"/>
      <c r="NI881"/>
      <c r="NJ881"/>
      <c r="NK881"/>
      <c r="NL881"/>
      <c r="NM881"/>
      <c r="NN881"/>
      <c r="NO881"/>
      <c r="NP881"/>
      <c r="NQ881"/>
      <c r="NR881"/>
      <c r="NS881"/>
      <c r="NT881"/>
      <c r="NU881"/>
      <c r="NV881"/>
      <c r="NW881"/>
      <c r="NX881"/>
      <c r="NY881"/>
      <c r="NZ881"/>
      <c r="OA881"/>
      <c r="OB881"/>
      <c r="OC881"/>
      <c r="OD881"/>
      <c r="OE881"/>
      <c r="OF881"/>
      <c r="OG881"/>
      <c r="OH881"/>
      <c r="OI881"/>
      <c r="OJ881"/>
      <c r="OK881"/>
      <c r="OL881"/>
      <c r="OM881"/>
      <c r="ON881"/>
      <c r="OO881"/>
      <c r="OP881"/>
      <c r="OQ881"/>
      <c r="OR881"/>
      <c r="OS881"/>
      <c r="OT881"/>
      <c r="OU881"/>
      <c r="OV881"/>
      <c r="OW881"/>
      <c r="OX881"/>
      <c r="OY881"/>
      <c r="OZ881"/>
      <c r="PA881"/>
      <c r="PB881"/>
      <c r="PC881"/>
      <c r="PD881"/>
      <c r="PE881"/>
      <c r="PF881"/>
      <c r="PG881"/>
      <c r="PH881"/>
      <c r="PI881"/>
      <c r="PJ881"/>
      <c r="PK881"/>
      <c r="PL881"/>
      <c r="PM881"/>
      <c r="PN881"/>
      <c r="PO881"/>
      <c r="PP881"/>
      <c r="PQ881"/>
      <c r="PR881"/>
      <c r="PS881"/>
      <c r="PT881"/>
      <c r="PU881"/>
      <c r="PV881"/>
      <c r="PW881"/>
      <c r="PX881"/>
      <c r="PY881"/>
      <c r="PZ881"/>
      <c r="QA881"/>
      <c r="QB881"/>
      <c r="QC881"/>
      <c r="QD881"/>
      <c r="QE881"/>
      <c r="QF881"/>
      <c r="QG881"/>
      <c r="QH881"/>
      <c r="QI881"/>
      <c r="QJ881"/>
      <c r="QK881"/>
      <c r="QL881"/>
      <c r="QM881"/>
      <c r="QN881"/>
      <c r="QO881"/>
      <c r="QP881"/>
      <c r="QQ881"/>
      <c r="QR881"/>
      <c r="QS881"/>
      <c r="QT881"/>
      <c r="QU881"/>
      <c r="QV881"/>
      <c r="QW881"/>
      <c r="QX881"/>
      <c r="QY881"/>
      <c r="QZ881"/>
      <c r="RA881"/>
      <c r="RB881"/>
      <c r="RC881"/>
      <c r="RD881"/>
      <c r="RE881"/>
      <c r="RF881"/>
      <c r="RG881"/>
      <c r="RH881"/>
      <c r="RI881"/>
      <c r="RJ881"/>
      <c r="RK881"/>
      <c r="RL881"/>
      <c r="RM881"/>
      <c r="RN881"/>
      <c r="RO881"/>
      <c r="RP881"/>
      <c r="RQ881"/>
      <c r="RR881"/>
      <c r="RS881"/>
      <c r="RT881"/>
      <c r="RU881"/>
      <c r="RV881"/>
      <c r="RW881"/>
      <c r="RX881"/>
      <c r="RY881"/>
      <c r="RZ881"/>
      <c r="SA881"/>
      <c r="SB881"/>
      <c r="SC881"/>
      <c r="SD881"/>
      <c r="SE881"/>
      <c r="SF881"/>
      <c r="SG881"/>
      <c r="SH881"/>
      <c r="SI881"/>
      <c r="SJ881"/>
      <c r="SK881"/>
      <c r="SL881"/>
      <c r="SM881"/>
      <c r="SN881"/>
      <c r="SO881"/>
      <c r="SP881"/>
      <c r="SQ881"/>
      <c r="SR881"/>
      <c r="SS881"/>
      <c r="ST881"/>
      <c r="SU881"/>
      <c r="SV881"/>
      <c r="SW881"/>
      <c r="SX881"/>
      <c r="SY881"/>
      <c r="SZ881"/>
      <c r="TA881"/>
      <c r="TB881"/>
      <c r="TC881"/>
      <c r="TD881"/>
      <c r="TE881"/>
      <c r="TF881"/>
      <c r="TG881"/>
      <c r="TH881"/>
      <c r="TI881"/>
      <c r="TJ881"/>
      <c r="TK881"/>
      <c r="TL881"/>
      <c r="TM881"/>
      <c r="TN881"/>
      <c r="TO881"/>
      <c r="TP881"/>
      <c r="TQ881"/>
      <c r="TR881"/>
      <c r="TS881"/>
      <c r="TT881"/>
      <c r="TU881"/>
      <c r="TV881"/>
      <c r="TW881"/>
      <c r="TX881"/>
      <c r="TY881"/>
      <c r="TZ881"/>
      <c r="UA881"/>
      <c r="UB881"/>
      <c r="UC881"/>
      <c r="UD881"/>
      <c r="UE881"/>
      <c r="UF881"/>
      <c r="UG881"/>
      <c r="UH881"/>
      <c r="UI881"/>
      <c r="UJ881"/>
      <c r="UK881"/>
      <c r="UL881"/>
      <c r="UM881"/>
      <c r="UN881"/>
      <c r="UO881"/>
      <c r="UP881"/>
      <c r="UQ881"/>
      <c r="UR881"/>
      <c r="US881"/>
      <c r="UT881"/>
      <c r="UU881"/>
      <c r="UV881"/>
      <c r="UW881"/>
      <c r="UX881"/>
      <c r="UY881"/>
      <c r="UZ881"/>
      <c r="VA881"/>
      <c r="VB881"/>
      <c r="VC881"/>
      <c r="VD881"/>
      <c r="VE881"/>
      <c r="VF881"/>
      <c r="VG881"/>
      <c r="VH881"/>
      <c r="VI881"/>
      <c r="VJ881"/>
      <c r="VK881"/>
      <c r="VL881"/>
      <c r="VM881"/>
      <c r="VN881"/>
      <c r="VO881"/>
      <c r="VP881"/>
      <c r="VQ881"/>
      <c r="VR881"/>
      <c r="VS881"/>
      <c r="VT881"/>
      <c r="VU881"/>
      <c r="VV881"/>
      <c r="VW881"/>
      <c r="VX881"/>
      <c r="VY881"/>
      <c r="VZ881"/>
      <c r="WA881"/>
      <c r="WB881"/>
      <c r="WC881"/>
      <c r="WD881"/>
      <c r="WE881"/>
      <c r="WF881"/>
      <c r="WG881"/>
      <c r="WH881"/>
      <c r="WI881"/>
      <c r="WJ881"/>
      <c r="WK881"/>
      <c r="WL881"/>
      <c r="WM881"/>
      <c r="WN881"/>
      <c r="WO881"/>
      <c r="WP881"/>
      <c r="WQ881"/>
      <c r="WR881"/>
      <c r="WS881"/>
      <c r="WT881"/>
      <c r="WU881"/>
      <c r="WV881"/>
      <c r="WW881"/>
      <c r="WX881"/>
      <c r="WY881"/>
      <c r="WZ881"/>
      <c r="XA881"/>
      <c r="XB881"/>
      <c r="XC881"/>
      <c r="XD881"/>
      <c r="XE881"/>
      <c r="XF881"/>
      <c r="XG881"/>
      <c r="XH881"/>
      <c r="XI881"/>
      <c r="XJ881"/>
      <c r="XK881"/>
      <c r="XL881"/>
      <c r="XM881"/>
      <c r="XN881"/>
      <c r="XO881"/>
      <c r="XP881"/>
      <c r="XQ881"/>
      <c r="XR881"/>
      <c r="XS881"/>
      <c r="XT881"/>
      <c r="XU881"/>
      <c r="XV881"/>
      <c r="XW881"/>
      <c r="XX881"/>
      <c r="XY881"/>
      <c r="XZ881"/>
      <c r="YA881"/>
      <c r="YB881"/>
      <c r="YC881"/>
      <c r="YD881"/>
      <c r="YE881"/>
      <c r="YF881"/>
      <c r="YG881"/>
      <c r="YH881"/>
      <c r="YI881"/>
      <c r="YJ881"/>
      <c r="YK881"/>
      <c r="YL881"/>
      <c r="YM881"/>
      <c r="YN881"/>
      <c r="YO881"/>
      <c r="YP881"/>
      <c r="YQ881"/>
      <c r="YR881"/>
      <c r="YS881"/>
      <c r="YT881"/>
      <c r="YU881"/>
      <c r="YV881"/>
      <c r="YW881"/>
      <c r="YX881"/>
      <c r="YY881"/>
      <c r="YZ881"/>
      <c r="ZA881"/>
      <c r="ZB881"/>
      <c r="ZC881"/>
      <c r="ZD881"/>
      <c r="ZE881"/>
      <c r="ZF881"/>
      <c r="ZG881"/>
      <c r="ZH881"/>
      <c r="ZI881"/>
      <c r="ZJ881"/>
      <c r="ZK881"/>
      <c r="ZL881"/>
      <c r="ZM881"/>
      <c r="ZN881"/>
      <c r="ZO881"/>
      <c r="ZP881"/>
      <c r="ZQ881"/>
      <c r="ZR881"/>
      <c r="ZS881"/>
      <c r="ZT881"/>
      <c r="ZU881"/>
      <c r="ZV881"/>
      <c r="ZW881"/>
      <c r="ZX881"/>
      <c r="ZY881"/>
      <c r="ZZ881"/>
      <c r="AAA881"/>
      <c r="AAB881"/>
      <c r="AAC881"/>
      <c r="AAD881"/>
      <c r="AAE881"/>
      <c r="AAF881"/>
      <c r="AAG881"/>
      <c r="AAH881"/>
      <c r="AAI881"/>
      <c r="AAJ881"/>
      <c r="AAK881"/>
      <c r="AAL881"/>
      <c r="AAM881"/>
      <c r="AAN881"/>
      <c r="AAO881"/>
      <c r="AAP881"/>
      <c r="AAQ881"/>
      <c r="AAR881"/>
      <c r="AAS881"/>
      <c r="AAT881"/>
      <c r="AAU881"/>
      <c r="AAV881"/>
      <c r="AAW881"/>
      <c r="AAX881"/>
      <c r="AAY881"/>
      <c r="AAZ881"/>
      <c r="ABA881"/>
      <c r="ABB881"/>
      <c r="ABC881"/>
      <c r="ABD881"/>
      <c r="ABE881"/>
      <c r="ABF881"/>
      <c r="ABG881"/>
      <c r="ABH881"/>
      <c r="ABI881"/>
      <c r="ABJ881"/>
      <c r="ABK881"/>
      <c r="ABL881"/>
      <c r="ABM881"/>
      <c r="ABN881"/>
      <c r="ABO881"/>
      <c r="ABP881"/>
      <c r="ABQ881"/>
      <c r="ABR881"/>
      <c r="ABS881"/>
      <c r="ABT881"/>
      <c r="ABU881"/>
      <c r="ABV881"/>
      <c r="ABW881"/>
      <c r="ABX881"/>
      <c r="ABY881"/>
      <c r="ABZ881"/>
      <c r="ACA881"/>
      <c r="ACB881"/>
      <c r="ACC881"/>
      <c r="ACD881"/>
      <c r="ACE881"/>
      <c r="ACF881"/>
      <c r="ACG881"/>
      <c r="ACH881"/>
      <c r="ACI881"/>
      <c r="ACJ881"/>
      <c r="ACK881"/>
      <c r="ACL881"/>
      <c r="ACM881"/>
      <c r="ACN881"/>
      <c r="ACO881"/>
      <c r="ACP881"/>
      <c r="ACQ881"/>
      <c r="ACR881"/>
      <c r="ACS881"/>
      <c r="ACT881"/>
      <c r="ACU881"/>
      <c r="ACV881"/>
      <c r="ACW881"/>
      <c r="ACX881"/>
      <c r="ACY881"/>
      <c r="ACZ881"/>
      <c r="ADA881"/>
      <c r="ADB881"/>
      <c r="ADC881"/>
      <c r="ADD881"/>
      <c r="ADE881"/>
      <c r="ADF881"/>
      <c r="ADG881"/>
      <c r="ADH881"/>
      <c r="ADI881"/>
      <c r="ADJ881"/>
      <c r="ADK881"/>
      <c r="ADL881"/>
      <c r="ADM881"/>
      <c r="ADN881"/>
      <c r="ADO881"/>
      <c r="ADP881"/>
      <c r="ADQ881"/>
      <c r="ADR881"/>
      <c r="ADS881"/>
      <c r="ADT881"/>
      <c r="ADU881"/>
      <c r="ADV881"/>
      <c r="ADW881"/>
      <c r="ADX881"/>
      <c r="ADY881"/>
      <c r="ADZ881"/>
      <c r="AEA881"/>
      <c r="AEB881"/>
      <c r="AEC881"/>
      <c r="AED881"/>
      <c r="AEE881"/>
      <c r="AEF881"/>
      <c r="AEG881"/>
      <c r="AEH881"/>
      <c r="AEI881"/>
      <c r="AEJ881"/>
      <c r="AEK881"/>
      <c r="AEL881"/>
      <c r="AEM881"/>
      <c r="AEN881"/>
      <c r="AEO881"/>
      <c r="AEP881"/>
      <c r="AEQ881"/>
      <c r="AER881"/>
      <c r="AES881"/>
      <c r="AET881"/>
      <c r="AEU881"/>
      <c r="AEV881"/>
      <c r="AEW881"/>
      <c r="AEX881"/>
      <c r="AEY881"/>
      <c r="AEZ881"/>
      <c r="AFA881"/>
      <c r="AFB881"/>
      <c r="AFC881"/>
      <c r="AFD881"/>
      <c r="AFE881"/>
      <c r="AFF881"/>
      <c r="AFG881"/>
      <c r="AFH881"/>
      <c r="AFI881"/>
      <c r="AFJ881"/>
      <c r="AFK881"/>
      <c r="AFL881"/>
      <c r="AFM881"/>
      <c r="AFN881"/>
      <c r="AFO881"/>
      <c r="AFP881"/>
      <c r="AFQ881"/>
      <c r="AFR881"/>
      <c r="AFS881"/>
      <c r="AFT881"/>
      <c r="AFU881"/>
      <c r="AFV881"/>
      <c r="AFW881"/>
      <c r="AFX881"/>
      <c r="AFY881"/>
      <c r="AFZ881"/>
      <c r="AGA881"/>
      <c r="AGB881"/>
      <c r="AGC881"/>
      <c r="AGD881"/>
      <c r="AGE881"/>
      <c r="AGF881"/>
      <c r="AGG881"/>
      <c r="AGH881"/>
      <c r="AGI881"/>
      <c r="AGJ881"/>
      <c r="AGK881"/>
      <c r="AGL881"/>
      <c r="AGM881"/>
      <c r="AGN881"/>
      <c r="AGO881"/>
      <c r="AGP881"/>
      <c r="AGQ881"/>
      <c r="AGR881"/>
      <c r="AGS881"/>
      <c r="AGT881"/>
      <c r="AGU881"/>
      <c r="AGV881"/>
      <c r="AGW881"/>
      <c r="AGX881"/>
      <c r="AGY881"/>
      <c r="AGZ881"/>
      <c r="AHA881"/>
      <c r="AHB881"/>
      <c r="AHC881"/>
      <c r="AHD881"/>
      <c r="AHE881"/>
      <c r="AHF881"/>
      <c r="AHG881"/>
      <c r="AHH881"/>
      <c r="AHI881"/>
      <c r="AHJ881"/>
      <c r="AHK881"/>
      <c r="AHL881"/>
      <c r="AHM881"/>
      <c r="AHN881"/>
      <c r="AHO881"/>
      <c r="AHP881"/>
      <c r="AHQ881"/>
      <c r="AHR881"/>
      <c r="AHS881"/>
      <c r="AHT881"/>
      <c r="AHU881"/>
      <c r="AHV881"/>
      <c r="AHW881"/>
      <c r="AHX881"/>
      <c r="AHY881"/>
      <c r="AHZ881"/>
      <c r="AIA881"/>
      <c r="AIB881"/>
      <c r="AIC881"/>
      <c r="AID881"/>
      <c r="AIE881"/>
      <c r="AIF881"/>
      <c r="AIG881"/>
      <c r="AIH881"/>
      <c r="AII881"/>
      <c r="AIJ881"/>
      <c r="AIK881"/>
      <c r="AIL881"/>
      <c r="AIM881"/>
      <c r="AIN881"/>
      <c r="AIO881"/>
      <c r="AIP881"/>
      <c r="AIQ881"/>
      <c r="AIR881"/>
      <c r="AIS881"/>
      <c r="AIT881"/>
      <c r="AIU881"/>
      <c r="AIV881"/>
      <c r="AIW881"/>
      <c r="AIX881"/>
      <c r="AIY881"/>
      <c r="AIZ881"/>
      <c r="AJA881"/>
      <c r="AJB881"/>
      <c r="AJC881"/>
      <c r="AJD881"/>
      <c r="AJE881"/>
      <c r="AJF881"/>
      <c r="AJG881"/>
      <c r="AJH881"/>
      <c r="AJI881"/>
      <c r="AJJ881"/>
      <c r="AJK881"/>
      <c r="AJL881"/>
      <c r="AJM881"/>
      <c r="AJN881"/>
      <c r="AJO881"/>
      <c r="AJP881"/>
      <c r="AJQ881"/>
      <c r="AJR881"/>
      <c r="AJS881"/>
      <c r="AJT881"/>
      <c r="AJU881"/>
      <c r="AJV881"/>
      <c r="AJW881"/>
      <c r="AJX881"/>
      <c r="AJY881"/>
      <c r="AJZ881"/>
      <c r="AKA881"/>
      <c r="AKB881"/>
      <c r="AKC881"/>
      <c r="AKD881"/>
      <c r="AKE881"/>
      <c r="AKF881"/>
      <c r="AKG881"/>
      <c r="AKH881"/>
      <c r="AKI881"/>
      <c r="AKJ881"/>
      <c r="AKK881"/>
      <c r="AKL881"/>
      <c r="AKM881"/>
      <c r="AKN881"/>
      <c r="AKO881"/>
      <c r="AKP881"/>
      <c r="AKQ881"/>
      <c r="AKR881"/>
      <c r="AKS881"/>
      <c r="AKT881"/>
      <c r="AKU881"/>
      <c r="AKV881"/>
      <c r="AKW881"/>
      <c r="AKX881"/>
      <c r="AKY881"/>
      <c r="AKZ881"/>
      <c r="ALA881"/>
      <c r="ALB881"/>
      <c r="ALC881"/>
      <c r="ALD881"/>
      <c r="ALE881"/>
      <c r="ALF881"/>
      <c r="ALG881"/>
      <c r="ALH881"/>
      <c r="ALI881"/>
      <c r="ALJ881"/>
      <c r="ALK881"/>
      <c r="ALL881"/>
      <c r="ALM881"/>
      <c r="ALN881"/>
      <c r="ALO881"/>
      <c r="ALP881"/>
      <c r="ALQ881"/>
      <c r="ALR881"/>
      <c r="ALS881"/>
      <c r="ALT881"/>
      <c r="ALU881"/>
      <c r="ALV881"/>
      <c r="ALW881"/>
      <c r="ALX881"/>
      <c r="ALY881"/>
      <c r="ALZ881"/>
      <c r="AMA881"/>
      <c r="AMB881"/>
      <c r="AMC881"/>
      <c r="AMD881"/>
      <c r="AME881"/>
      <c r="AMF881"/>
      <c r="AMG881"/>
      <c r="AMH881"/>
      <c r="AMI881"/>
      <c r="AMJ881"/>
    </row>
    <row r="882" spans="1:1024" ht="20" customHeight="1" x14ac:dyDescent="0.2">
      <c r="A882"/>
      <c r="B882"/>
      <c r="C882"/>
      <c r="D882"/>
      <c r="E882" s="2"/>
      <c r="F882" s="2"/>
      <c r="G882" s="271"/>
      <c r="H882" s="240"/>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c r="IV882"/>
      <c r="IW882"/>
      <c r="IX882"/>
      <c r="IY882"/>
      <c r="IZ882"/>
      <c r="JA882"/>
      <c r="JB882"/>
      <c r="JC882"/>
      <c r="JD882"/>
      <c r="JE882"/>
      <c r="JF882"/>
      <c r="JG882"/>
      <c r="JH882"/>
      <c r="JI882"/>
      <c r="JJ882"/>
      <c r="JK882"/>
      <c r="JL882"/>
      <c r="JM882"/>
      <c r="JN882"/>
      <c r="JO882"/>
      <c r="JP882"/>
      <c r="JQ882"/>
      <c r="JR882"/>
      <c r="JS882"/>
      <c r="JT882"/>
      <c r="JU882"/>
      <c r="JV882"/>
      <c r="JW882"/>
      <c r="JX882"/>
      <c r="JY882"/>
      <c r="JZ882"/>
      <c r="KA882"/>
      <c r="KB882"/>
      <c r="KC882"/>
      <c r="KD882"/>
      <c r="KE882"/>
      <c r="KF882"/>
      <c r="KG882"/>
      <c r="KH882"/>
      <c r="KI882"/>
      <c r="KJ882"/>
      <c r="KK882"/>
      <c r="KL882"/>
      <c r="KM882"/>
      <c r="KN882"/>
      <c r="KO882"/>
      <c r="KP882"/>
      <c r="KQ882"/>
      <c r="KR882"/>
      <c r="KS882"/>
      <c r="KT882"/>
      <c r="KU882"/>
      <c r="KV882"/>
      <c r="KW882"/>
      <c r="KX882"/>
      <c r="KY882"/>
      <c r="KZ882"/>
      <c r="LA882"/>
      <c r="LB882"/>
      <c r="LC882"/>
      <c r="LD882"/>
      <c r="LE882"/>
      <c r="LF882"/>
      <c r="LG882"/>
      <c r="LH882"/>
      <c r="LI882"/>
      <c r="LJ882"/>
      <c r="LK882"/>
      <c r="LL882"/>
      <c r="LM882"/>
      <c r="LN882"/>
      <c r="LO882"/>
      <c r="LP882"/>
      <c r="LQ882"/>
      <c r="LR882"/>
      <c r="LS882"/>
      <c r="LT882"/>
      <c r="LU882"/>
      <c r="LV882"/>
      <c r="LW882"/>
      <c r="LX882"/>
      <c r="LY882"/>
      <c r="LZ882"/>
      <c r="MA882"/>
      <c r="MB882"/>
      <c r="MC882"/>
      <c r="MD882"/>
      <c r="ME882"/>
      <c r="MF882"/>
      <c r="MG882"/>
      <c r="MH882"/>
      <c r="MI882"/>
      <c r="MJ882"/>
      <c r="MK882"/>
      <c r="ML882"/>
      <c r="MM882"/>
      <c r="MN882"/>
      <c r="MO882"/>
      <c r="MP882"/>
      <c r="MQ882"/>
      <c r="MR882"/>
      <c r="MS882"/>
      <c r="MT882"/>
      <c r="MU882"/>
      <c r="MV882"/>
      <c r="MW882"/>
      <c r="MX882"/>
      <c r="MY882"/>
      <c r="MZ882"/>
      <c r="NA882"/>
      <c r="NB882"/>
      <c r="NC882"/>
      <c r="ND882"/>
      <c r="NE882"/>
      <c r="NF882"/>
      <c r="NG882"/>
      <c r="NH882"/>
      <c r="NI882"/>
      <c r="NJ882"/>
      <c r="NK882"/>
      <c r="NL882"/>
      <c r="NM882"/>
      <c r="NN882"/>
      <c r="NO882"/>
      <c r="NP882"/>
      <c r="NQ882"/>
      <c r="NR882"/>
      <c r="NS882"/>
      <c r="NT882"/>
      <c r="NU882"/>
      <c r="NV882"/>
      <c r="NW882"/>
      <c r="NX882"/>
      <c r="NY882"/>
      <c r="NZ882"/>
      <c r="OA882"/>
      <c r="OB882"/>
      <c r="OC882"/>
      <c r="OD882"/>
      <c r="OE882"/>
      <c r="OF882"/>
      <c r="OG882"/>
      <c r="OH882"/>
      <c r="OI882"/>
      <c r="OJ882"/>
      <c r="OK882"/>
      <c r="OL882"/>
      <c r="OM882"/>
      <c r="ON882"/>
      <c r="OO882"/>
      <c r="OP882"/>
      <c r="OQ882"/>
      <c r="OR882"/>
      <c r="OS882"/>
      <c r="OT882"/>
      <c r="OU882"/>
      <c r="OV882"/>
      <c r="OW882"/>
      <c r="OX882"/>
      <c r="OY882"/>
      <c r="OZ882"/>
      <c r="PA882"/>
      <c r="PB882"/>
      <c r="PC882"/>
      <c r="PD882"/>
      <c r="PE882"/>
      <c r="PF882"/>
      <c r="PG882"/>
      <c r="PH882"/>
      <c r="PI882"/>
      <c r="PJ882"/>
      <c r="PK882"/>
      <c r="PL882"/>
      <c r="PM882"/>
      <c r="PN882"/>
      <c r="PO882"/>
      <c r="PP882"/>
      <c r="PQ882"/>
      <c r="PR882"/>
      <c r="PS882"/>
      <c r="PT882"/>
      <c r="PU882"/>
      <c r="PV882"/>
      <c r="PW882"/>
      <c r="PX882"/>
      <c r="PY882"/>
      <c r="PZ882"/>
      <c r="QA882"/>
      <c r="QB882"/>
      <c r="QC882"/>
      <c r="QD882"/>
      <c r="QE882"/>
      <c r="QF882"/>
      <c r="QG882"/>
      <c r="QH882"/>
      <c r="QI882"/>
      <c r="QJ882"/>
      <c r="QK882"/>
      <c r="QL882"/>
      <c r="QM882"/>
      <c r="QN882"/>
      <c r="QO882"/>
      <c r="QP882"/>
      <c r="QQ882"/>
      <c r="QR882"/>
      <c r="QS882"/>
      <c r="QT882"/>
      <c r="QU882"/>
      <c r="QV882"/>
      <c r="QW882"/>
      <c r="QX882"/>
      <c r="QY882"/>
      <c r="QZ882"/>
      <c r="RA882"/>
      <c r="RB882"/>
      <c r="RC882"/>
      <c r="RD882"/>
      <c r="RE882"/>
      <c r="RF882"/>
      <c r="RG882"/>
      <c r="RH882"/>
      <c r="RI882"/>
      <c r="RJ882"/>
      <c r="RK882"/>
      <c r="RL882"/>
      <c r="RM882"/>
      <c r="RN882"/>
      <c r="RO882"/>
      <c r="RP882"/>
      <c r="RQ882"/>
      <c r="RR882"/>
      <c r="RS882"/>
      <c r="RT882"/>
      <c r="RU882"/>
      <c r="RV882"/>
      <c r="RW882"/>
      <c r="RX882"/>
      <c r="RY882"/>
      <c r="RZ882"/>
      <c r="SA882"/>
      <c r="SB882"/>
      <c r="SC882"/>
      <c r="SD882"/>
      <c r="SE882"/>
      <c r="SF882"/>
      <c r="SG882"/>
      <c r="SH882"/>
      <c r="SI882"/>
      <c r="SJ882"/>
      <c r="SK882"/>
      <c r="SL882"/>
      <c r="SM882"/>
      <c r="SN882"/>
      <c r="SO882"/>
      <c r="SP882"/>
      <c r="SQ882"/>
      <c r="SR882"/>
      <c r="SS882"/>
      <c r="ST882"/>
      <c r="SU882"/>
      <c r="SV882"/>
      <c r="SW882"/>
      <c r="SX882"/>
      <c r="SY882"/>
      <c r="SZ882"/>
      <c r="TA882"/>
      <c r="TB882"/>
      <c r="TC882"/>
      <c r="TD882"/>
      <c r="TE882"/>
      <c r="TF882"/>
      <c r="TG882"/>
      <c r="TH882"/>
      <c r="TI882"/>
      <c r="TJ882"/>
      <c r="TK882"/>
      <c r="TL882"/>
      <c r="TM882"/>
      <c r="TN882"/>
      <c r="TO882"/>
      <c r="TP882"/>
      <c r="TQ882"/>
      <c r="TR882"/>
      <c r="TS882"/>
      <c r="TT882"/>
      <c r="TU882"/>
      <c r="TV882"/>
      <c r="TW882"/>
      <c r="TX882"/>
      <c r="TY882"/>
      <c r="TZ882"/>
      <c r="UA882"/>
      <c r="UB882"/>
      <c r="UC882"/>
      <c r="UD882"/>
      <c r="UE882"/>
      <c r="UF882"/>
      <c r="UG882"/>
      <c r="UH882"/>
      <c r="UI882"/>
      <c r="UJ882"/>
      <c r="UK882"/>
      <c r="UL882"/>
      <c r="UM882"/>
      <c r="UN882"/>
      <c r="UO882"/>
      <c r="UP882"/>
      <c r="UQ882"/>
      <c r="UR882"/>
      <c r="US882"/>
      <c r="UT882"/>
      <c r="UU882"/>
      <c r="UV882"/>
      <c r="UW882"/>
      <c r="UX882"/>
      <c r="UY882"/>
      <c r="UZ882"/>
      <c r="VA882"/>
      <c r="VB882"/>
      <c r="VC882"/>
      <c r="VD882"/>
      <c r="VE882"/>
      <c r="VF882"/>
      <c r="VG882"/>
      <c r="VH882"/>
      <c r="VI882"/>
      <c r="VJ882"/>
      <c r="VK882"/>
      <c r="VL882"/>
      <c r="VM882"/>
      <c r="VN882"/>
      <c r="VO882"/>
      <c r="VP882"/>
      <c r="VQ882"/>
      <c r="VR882"/>
      <c r="VS882"/>
      <c r="VT882"/>
      <c r="VU882"/>
      <c r="VV882"/>
      <c r="VW882"/>
      <c r="VX882"/>
      <c r="VY882"/>
      <c r="VZ882"/>
      <c r="WA882"/>
      <c r="WB882"/>
      <c r="WC882"/>
      <c r="WD882"/>
      <c r="WE882"/>
      <c r="WF882"/>
      <c r="WG882"/>
      <c r="WH882"/>
      <c r="WI882"/>
      <c r="WJ882"/>
      <c r="WK882"/>
      <c r="WL882"/>
      <c r="WM882"/>
      <c r="WN882"/>
      <c r="WO882"/>
      <c r="WP882"/>
      <c r="WQ882"/>
      <c r="WR882"/>
      <c r="WS882"/>
      <c r="WT882"/>
      <c r="WU882"/>
      <c r="WV882"/>
      <c r="WW882"/>
      <c r="WX882"/>
      <c r="WY882"/>
      <c r="WZ882"/>
      <c r="XA882"/>
      <c r="XB882"/>
      <c r="XC882"/>
      <c r="XD882"/>
      <c r="XE882"/>
      <c r="XF882"/>
      <c r="XG882"/>
      <c r="XH882"/>
      <c r="XI882"/>
      <c r="XJ882"/>
      <c r="XK882"/>
      <c r="XL882"/>
      <c r="XM882"/>
      <c r="XN882"/>
      <c r="XO882"/>
      <c r="XP882"/>
      <c r="XQ882"/>
      <c r="XR882"/>
      <c r="XS882"/>
      <c r="XT882"/>
      <c r="XU882"/>
      <c r="XV882"/>
      <c r="XW882"/>
      <c r="XX882"/>
      <c r="XY882"/>
      <c r="XZ882"/>
      <c r="YA882"/>
      <c r="YB882"/>
      <c r="YC882"/>
      <c r="YD882"/>
      <c r="YE882"/>
      <c r="YF882"/>
      <c r="YG882"/>
      <c r="YH882"/>
      <c r="YI882"/>
      <c r="YJ882"/>
      <c r="YK882"/>
      <c r="YL882"/>
      <c r="YM882"/>
      <c r="YN882"/>
      <c r="YO882"/>
      <c r="YP882"/>
      <c r="YQ882"/>
      <c r="YR882"/>
      <c r="YS882"/>
      <c r="YT882"/>
      <c r="YU882"/>
      <c r="YV882"/>
      <c r="YW882"/>
      <c r="YX882"/>
      <c r="YY882"/>
      <c r="YZ882"/>
      <c r="ZA882"/>
      <c r="ZB882"/>
      <c r="ZC882"/>
      <c r="ZD882"/>
      <c r="ZE882"/>
      <c r="ZF882"/>
      <c r="ZG882"/>
      <c r="ZH882"/>
      <c r="ZI882"/>
      <c r="ZJ882"/>
      <c r="ZK882"/>
      <c r="ZL882"/>
      <c r="ZM882"/>
      <c r="ZN882"/>
      <c r="ZO882"/>
      <c r="ZP882"/>
      <c r="ZQ882"/>
      <c r="ZR882"/>
      <c r="ZS882"/>
      <c r="ZT882"/>
      <c r="ZU882"/>
      <c r="ZV882"/>
      <c r="ZW882"/>
      <c r="ZX882"/>
      <c r="ZY882"/>
      <c r="ZZ882"/>
      <c r="AAA882"/>
      <c r="AAB882"/>
      <c r="AAC882"/>
      <c r="AAD882"/>
      <c r="AAE882"/>
      <c r="AAF882"/>
      <c r="AAG882"/>
      <c r="AAH882"/>
      <c r="AAI882"/>
      <c r="AAJ882"/>
      <c r="AAK882"/>
      <c r="AAL882"/>
      <c r="AAM882"/>
      <c r="AAN882"/>
      <c r="AAO882"/>
      <c r="AAP882"/>
      <c r="AAQ882"/>
      <c r="AAR882"/>
      <c r="AAS882"/>
      <c r="AAT882"/>
      <c r="AAU882"/>
      <c r="AAV882"/>
      <c r="AAW882"/>
      <c r="AAX882"/>
      <c r="AAY882"/>
      <c r="AAZ882"/>
      <c r="ABA882"/>
      <c r="ABB882"/>
      <c r="ABC882"/>
      <c r="ABD882"/>
      <c r="ABE882"/>
      <c r="ABF882"/>
      <c r="ABG882"/>
      <c r="ABH882"/>
      <c r="ABI882"/>
      <c r="ABJ882"/>
      <c r="ABK882"/>
      <c r="ABL882"/>
      <c r="ABM882"/>
      <c r="ABN882"/>
      <c r="ABO882"/>
      <c r="ABP882"/>
      <c r="ABQ882"/>
      <c r="ABR882"/>
      <c r="ABS882"/>
      <c r="ABT882"/>
      <c r="ABU882"/>
      <c r="ABV882"/>
      <c r="ABW882"/>
      <c r="ABX882"/>
      <c r="ABY882"/>
      <c r="ABZ882"/>
      <c r="ACA882"/>
      <c r="ACB882"/>
      <c r="ACC882"/>
      <c r="ACD882"/>
      <c r="ACE882"/>
      <c r="ACF882"/>
      <c r="ACG882"/>
      <c r="ACH882"/>
      <c r="ACI882"/>
      <c r="ACJ882"/>
      <c r="ACK882"/>
      <c r="ACL882"/>
      <c r="ACM882"/>
      <c r="ACN882"/>
      <c r="ACO882"/>
      <c r="ACP882"/>
      <c r="ACQ882"/>
      <c r="ACR882"/>
      <c r="ACS882"/>
      <c r="ACT882"/>
      <c r="ACU882"/>
      <c r="ACV882"/>
      <c r="ACW882"/>
      <c r="ACX882"/>
      <c r="ACY882"/>
      <c r="ACZ882"/>
      <c r="ADA882"/>
      <c r="ADB882"/>
      <c r="ADC882"/>
      <c r="ADD882"/>
      <c r="ADE882"/>
      <c r="ADF882"/>
      <c r="ADG882"/>
      <c r="ADH882"/>
      <c r="ADI882"/>
      <c r="ADJ882"/>
      <c r="ADK882"/>
      <c r="ADL882"/>
      <c r="ADM882"/>
      <c r="ADN882"/>
      <c r="ADO882"/>
      <c r="ADP882"/>
      <c r="ADQ882"/>
      <c r="ADR882"/>
      <c r="ADS882"/>
      <c r="ADT882"/>
      <c r="ADU882"/>
      <c r="ADV882"/>
      <c r="ADW882"/>
      <c r="ADX882"/>
      <c r="ADY882"/>
      <c r="ADZ882"/>
      <c r="AEA882"/>
      <c r="AEB882"/>
      <c r="AEC882"/>
      <c r="AED882"/>
      <c r="AEE882"/>
      <c r="AEF882"/>
      <c r="AEG882"/>
      <c r="AEH882"/>
      <c r="AEI882"/>
      <c r="AEJ882"/>
      <c r="AEK882"/>
      <c r="AEL882"/>
      <c r="AEM882"/>
      <c r="AEN882"/>
      <c r="AEO882"/>
      <c r="AEP882"/>
      <c r="AEQ882"/>
      <c r="AER882"/>
      <c r="AES882"/>
      <c r="AET882"/>
      <c r="AEU882"/>
      <c r="AEV882"/>
      <c r="AEW882"/>
      <c r="AEX882"/>
      <c r="AEY882"/>
      <c r="AEZ882"/>
      <c r="AFA882"/>
      <c r="AFB882"/>
      <c r="AFC882"/>
      <c r="AFD882"/>
      <c r="AFE882"/>
      <c r="AFF882"/>
      <c r="AFG882"/>
      <c r="AFH882"/>
      <c r="AFI882"/>
      <c r="AFJ882"/>
      <c r="AFK882"/>
      <c r="AFL882"/>
      <c r="AFM882"/>
      <c r="AFN882"/>
      <c r="AFO882"/>
      <c r="AFP882"/>
      <c r="AFQ882"/>
      <c r="AFR882"/>
      <c r="AFS882"/>
      <c r="AFT882"/>
      <c r="AFU882"/>
      <c r="AFV882"/>
      <c r="AFW882"/>
      <c r="AFX882"/>
      <c r="AFY882"/>
      <c r="AFZ882"/>
      <c r="AGA882"/>
      <c r="AGB882"/>
      <c r="AGC882"/>
      <c r="AGD882"/>
      <c r="AGE882"/>
      <c r="AGF882"/>
      <c r="AGG882"/>
      <c r="AGH882"/>
      <c r="AGI882"/>
      <c r="AGJ882"/>
      <c r="AGK882"/>
      <c r="AGL882"/>
      <c r="AGM882"/>
      <c r="AGN882"/>
      <c r="AGO882"/>
      <c r="AGP882"/>
      <c r="AGQ882"/>
      <c r="AGR882"/>
      <c r="AGS882"/>
      <c r="AGT882"/>
      <c r="AGU882"/>
      <c r="AGV882"/>
      <c r="AGW882"/>
      <c r="AGX882"/>
      <c r="AGY882"/>
      <c r="AGZ882"/>
      <c r="AHA882"/>
      <c r="AHB882"/>
      <c r="AHC882"/>
      <c r="AHD882"/>
      <c r="AHE882"/>
      <c r="AHF882"/>
      <c r="AHG882"/>
      <c r="AHH882"/>
      <c r="AHI882"/>
      <c r="AHJ882"/>
      <c r="AHK882"/>
      <c r="AHL882"/>
      <c r="AHM882"/>
      <c r="AHN882"/>
      <c r="AHO882"/>
      <c r="AHP882"/>
      <c r="AHQ882"/>
      <c r="AHR882"/>
      <c r="AHS882"/>
      <c r="AHT882"/>
      <c r="AHU882"/>
      <c r="AHV882"/>
      <c r="AHW882"/>
      <c r="AHX882"/>
      <c r="AHY882"/>
      <c r="AHZ882"/>
      <c r="AIA882"/>
      <c r="AIB882"/>
      <c r="AIC882"/>
      <c r="AID882"/>
      <c r="AIE882"/>
      <c r="AIF882"/>
      <c r="AIG882"/>
      <c r="AIH882"/>
      <c r="AII882"/>
      <c r="AIJ882"/>
      <c r="AIK882"/>
      <c r="AIL882"/>
      <c r="AIM882"/>
      <c r="AIN882"/>
      <c r="AIO882"/>
      <c r="AIP882"/>
      <c r="AIQ882"/>
      <c r="AIR882"/>
      <c r="AIS882"/>
      <c r="AIT882"/>
      <c r="AIU882"/>
      <c r="AIV882"/>
      <c r="AIW882"/>
      <c r="AIX882"/>
      <c r="AIY882"/>
      <c r="AIZ882"/>
      <c r="AJA882"/>
      <c r="AJB882"/>
      <c r="AJC882"/>
      <c r="AJD882"/>
      <c r="AJE882"/>
      <c r="AJF882"/>
      <c r="AJG882"/>
      <c r="AJH882"/>
      <c r="AJI882"/>
      <c r="AJJ882"/>
      <c r="AJK882"/>
      <c r="AJL882"/>
      <c r="AJM882"/>
      <c r="AJN882"/>
      <c r="AJO882"/>
      <c r="AJP882"/>
      <c r="AJQ882"/>
      <c r="AJR882"/>
      <c r="AJS882"/>
      <c r="AJT882"/>
      <c r="AJU882"/>
      <c r="AJV882"/>
      <c r="AJW882"/>
      <c r="AJX882"/>
      <c r="AJY882"/>
      <c r="AJZ882"/>
      <c r="AKA882"/>
      <c r="AKB882"/>
      <c r="AKC882"/>
      <c r="AKD882"/>
      <c r="AKE882"/>
      <c r="AKF882"/>
      <c r="AKG882"/>
      <c r="AKH882"/>
      <c r="AKI882"/>
      <c r="AKJ882"/>
      <c r="AKK882"/>
      <c r="AKL882"/>
      <c r="AKM882"/>
      <c r="AKN882"/>
      <c r="AKO882"/>
      <c r="AKP882"/>
      <c r="AKQ882"/>
      <c r="AKR882"/>
      <c r="AKS882"/>
      <c r="AKT882"/>
      <c r="AKU882"/>
      <c r="AKV882"/>
      <c r="AKW882"/>
      <c r="AKX882"/>
      <c r="AKY882"/>
      <c r="AKZ882"/>
      <c r="ALA882"/>
      <c r="ALB882"/>
      <c r="ALC882"/>
      <c r="ALD882"/>
      <c r="ALE882"/>
      <c r="ALF882"/>
      <c r="ALG882"/>
      <c r="ALH882"/>
      <c r="ALI882"/>
      <c r="ALJ882"/>
      <c r="ALK882"/>
      <c r="ALL882"/>
      <c r="ALM882"/>
      <c r="ALN882"/>
      <c r="ALO882"/>
      <c r="ALP882"/>
      <c r="ALQ882"/>
      <c r="ALR882"/>
      <c r="ALS882"/>
      <c r="ALT882"/>
      <c r="ALU882"/>
      <c r="ALV882"/>
      <c r="ALW882"/>
      <c r="ALX882"/>
      <c r="ALY882"/>
      <c r="ALZ882"/>
      <c r="AMA882"/>
      <c r="AMB882"/>
      <c r="AMC882"/>
      <c r="AMD882"/>
      <c r="AME882"/>
      <c r="AMF882"/>
      <c r="AMG882"/>
      <c r="AMH882"/>
      <c r="AMI882"/>
      <c r="AMJ882"/>
    </row>
    <row r="883" spans="1:1024" ht="20" customHeight="1" x14ac:dyDescent="0.2">
      <c r="A883"/>
      <c r="B883"/>
      <c r="C883"/>
      <c r="D883"/>
      <c r="E883" s="2"/>
      <c r="F883" s="2"/>
      <c r="G883" s="271"/>
      <c r="H883" s="240"/>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c r="IV883"/>
      <c r="IW883"/>
      <c r="IX883"/>
      <c r="IY883"/>
      <c r="IZ883"/>
      <c r="JA883"/>
      <c r="JB883"/>
      <c r="JC883"/>
      <c r="JD883"/>
      <c r="JE883"/>
      <c r="JF883"/>
      <c r="JG883"/>
      <c r="JH883"/>
      <c r="JI883"/>
      <c r="JJ883"/>
      <c r="JK883"/>
      <c r="JL883"/>
      <c r="JM883"/>
      <c r="JN883"/>
      <c r="JO883"/>
      <c r="JP883"/>
      <c r="JQ883"/>
      <c r="JR883"/>
      <c r="JS883"/>
      <c r="JT883"/>
      <c r="JU883"/>
      <c r="JV883"/>
      <c r="JW883"/>
      <c r="JX883"/>
      <c r="JY883"/>
      <c r="JZ883"/>
      <c r="KA883"/>
      <c r="KB883"/>
      <c r="KC883"/>
      <c r="KD883"/>
      <c r="KE883"/>
      <c r="KF883"/>
      <c r="KG883"/>
      <c r="KH883"/>
      <c r="KI883"/>
      <c r="KJ883"/>
      <c r="KK883"/>
      <c r="KL883"/>
      <c r="KM883"/>
      <c r="KN883"/>
      <c r="KO883"/>
      <c r="KP883"/>
      <c r="KQ883"/>
      <c r="KR883"/>
      <c r="KS883"/>
      <c r="KT883"/>
      <c r="KU883"/>
      <c r="KV883"/>
      <c r="KW883"/>
      <c r="KX883"/>
      <c r="KY883"/>
      <c r="KZ883"/>
      <c r="LA883"/>
      <c r="LB883"/>
      <c r="LC883"/>
      <c r="LD883"/>
      <c r="LE883"/>
      <c r="LF883"/>
      <c r="LG883"/>
      <c r="LH883"/>
      <c r="LI883"/>
      <c r="LJ883"/>
      <c r="LK883"/>
      <c r="LL883"/>
      <c r="LM883"/>
      <c r="LN883"/>
      <c r="LO883"/>
      <c r="LP883"/>
      <c r="LQ883"/>
      <c r="LR883"/>
      <c r="LS883"/>
      <c r="LT883"/>
      <c r="LU883"/>
      <c r="LV883"/>
      <c r="LW883"/>
      <c r="LX883"/>
      <c r="LY883"/>
      <c r="LZ883"/>
      <c r="MA883"/>
      <c r="MB883"/>
      <c r="MC883"/>
      <c r="MD883"/>
      <c r="ME883"/>
      <c r="MF883"/>
      <c r="MG883"/>
      <c r="MH883"/>
      <c r="MI883"/>
      <c r="MJ883"/>
      <c r="MK883"/>
      <c r="ML883"/>
      <c r="MM883"/>
      <c r="MN883"/>
      <c r="MO883"/>
      <c r="MP883"/>
      <c r="MQ883"/>
      <c r="MR883"/>
      <c r="MS883"/>
      <c r="MT883"/>
      <c r="MU883"/>
      <c r="MV883"/>
      <c r="MW883"/>
      <c r="MX883"/>
      <c r="MY883"/>
      <c r="MZ883"/>
      <c r="NA883"/>
      <c r="NB883"/>
      <c r="NC883"/>
      <c r="ND883"/>
      <c r="NE883"/>
      <c r="NF883"/>
      <c r="NG883"/>
      <c r="NH883"/>
      <c r="NI883"/>
      <c r="NJ883"/>
      <c r="NK883"/>
      <c r="NL883"/>
      <c r="NM883"/>
      <c r="NN883"/>
      <c r="NO883"/>
      <c r="NP883"/>
      <c r="NQ883"/>
      <c r="NR883"/>
      <c r="NS883"/>
      <c r="NT883"/>
      <c r="NU883"/>
      <c r="NV883"/>
      <c r="NW883"/>
      <c r="NX883"/>
      <c r="NY883"/>
      <c r="NZ883"/>
      <c r="OA883"/>
      <c r="OB883"/>
      <c r="OC883"/>
      <c r="OD883"/>
      <c r="OE883"/>
      <c r="OF883"/>
      <c r="OG883"/>
      <c r="OH883"/>
      <c r="OI883"/>
      <c r="OJ883"/>
      <c r="OK883"/>
      <c r="OL883"/>
      <c r="OM883"/>
      <c r="ON883"/>
      <c r="OO883"/>
      <c r="OP883"/>
      <c r="OQ883"/>
      <c r="OR883"/>
      <c r="OS883"/>
      <c r="OT883"/>
      <c r="OU883"/>
      <c r="OV883"/>
      <c r="OW883"/>
      <c r="OX883"/>
      <c r="OY883"/>
      <c r="OZ883"/>
      <c r="PA883"/>
      <c r="PB883"/>
      <c r="PC883"/>
      <c r="PD883"/>
      <c r="PE883"/>
      <c r="PF883"/>
      <c r="PG883"/>
      <c r="PH883"/>
      <c r="PI883"/>
      <c r="PJ883"/>
      <c r="PK883"/>
      <c r="PL883"/>
      <c r="PM883"/>
      <c r="PN883"/>
      <c r="PO883"/>
      <c r="PP883"/>
      <c r="PQ883"/>
      <c r="PR883"/>
      <c r="PS883"/>
      <c r="PT883"/>
      <c r="PU883"/>
      <c r="PV883"/>
      <c r="PW883"/>
      <c r="PX883"/>
      <c r="PY883"/>
      <c r="PZ883"/>
      <c r="QA883"/>
      <c r="QB883"/>
      <c r="QC883"/>
      <c r="QD883"/>
      <c r="QE883"/>
      <c r="QF883"/>
      <c r="QG883"/>
      <c r="QH883"/>
      <c r="QI883"/>
      <c r="QJ883"/>
      <c r="QK883"/>
      <c r="QL883"/>
      <c r="QM883"/>
      <c r="QN883"/>
      <c r="QO883"/>
      <c r="QP883"/>
      <c r="QQ883"/>
      <c r="QR883"/>
      <c r="QS883"/>
      <c r="QT883"/>
      <c r="QU883"/>
      <c r="QV883"/>
      <c r="QW883"/>
      <c r="QX883"/>
      <c r="QY883"/>
      <c r="QZ883"/>
      <c r="RA883"/>
      <c r="RB883"/>
      <c r="RC883"/>
      <c r="RD883"/>
      <c r="RE883"/>
      <c r="RF883"/>
      <c r="RG883"/>
      <c r="RH883"/>
      <c r="RI883"/>
      <c r="RJ883"/>
      <c r="RK883"/>
      <c r="RL883"/>
      <c r="RM883"/>
      <c r="RN883"/>
      <c r="RO883"/>
      <c r="RP883"/>
      <c r="RQ883"/>
      <c r="RR883"/>
      <c r="RS883"/>
      <c r="RT883"/>
      <c r="RU883"/>
      <c r="RV883"/>
      <c r="RW883"/>
      <c r="RX883"/>
      <c r="RY883"/>
      <c r="RZ883"/>
      <c r="SA883"/>
      <c r="SB883"/>
      <c r="SC883"/>
      <c r="SD883"/>
      <c r="SE883"/>
      <c r="SF883"/>
      <c r="SG883"/>
      <c r="SH883"/>
      <c r="SI883"/>
      <c r="SJ883"/>
      <c r="SK883"/>
      <c r="SL883"/>
      <c r="SM883"/>
      <c r="SN883"/>
      <c r="SO883"/>
      <c r="SP883"/>
      <c r="SQ883"/>
      <c r="SR883"/>
      <c r="SS883"/>
      <c r="ST883"/>
      <c r="SU883"/>
      <c r="SV883"/>
      <c r="SW883"/>
      <c r="SX883"/>
      <c r="SY883"/>
      <c r="SZ883"/>
      <c r="TA883"/>
      <c r="TB883"/>
      <c r="TC883"/>
      <c r="TD883"/>
      <c r="TE883"/>
      <c r="TF883"/>
      <c r="TG883"/>
      <c r="TH883"/>
      <c r="TI883"/>
      <c r="TJ883"/>
      <c r="TK883"/>
      <c r="TL883"/>
      <c r="TM883"/>
      <c r="TN883"/>
      <c r="TO883"/>
      <c r="TP883"/>
      <c r="TQ883"/>
      <c r="TR883"/>
      <c r="TS883"/>
      <c r="TT883"/>
      <c r="TU883"/>
      <c r="TV883"/>
      <c r="TW883"/>
      <c r="TX883"/>
      <c r="TY883"/>
      <c r="TZ883"/>
      <c r="UA883"/>
      <c r="UB883"/>
      <c r="UC883"/>
      <c r="UD883"/>
      <c r="UE883"/>
      <c r="UF883"/>
      <c r="UG883"/>
      <c r="UH883"/>
      <c r="UI883"/>
      <c r="UJ883"/>
      <c r="UK883"/>
      <c r="UL883"/>
      <c r="UM883"/>
      <c r="UN883"/>
      <c r="UO883"/>
      <c r="UP883"/>
      <c r="UQ883"/>
      <c r="UR883"/>
      <c r="US883"/>
      <c r="UT883"/>
      <c r="UU883"/>
      <c r="UV883"/>
      <c r="UW883"/>
      <c r="UX883"/>
      <c r="UY883"/>
      <c r="UZ883"/>
      <c r="VA883"/>
      <c r="VB883"/>
      <c r="VC883"/>
      <c r="VD883"/>
      <c r="VE883"/>
      <c r="VF883"/>
      <c r="VG883"/>
      <c r="VH883"/>
      <c r="VI883"/>
      <c r="VJ883"/>
      <c r="VK883"/>
      <c r="VL883"/>
      <c r="VM883"/>
      <c r="VN883"/>
      <c r="VO883"/>
      <c r="VP883"/>
      <c r="VQ883"/>
      <c r="VR883"/>
      <c r="VS883"/>
      <c r="VT883"/>
      <c r="VU883"/>
      <c r="VV883"/>
      <c r="VW883"/>
      <c r="VX883"/>
      <c r="VY883"/>
      <c r="VZ883"/>
      <c r="WA883"/>
      <c r="WB883"/>
      <c r="WC883"/>
      <c r="WD883"/>
      <c r="WE883"/>
      <c r="WF883"/>
      <c r="WG883"/>
      <c r="WH883"/>
      <c r="WI883"/>
      <c r="WJ883"/>
      <c r="WK883"/>
      <c r="WL883"/>
      <c r="WM883"/>
      <c r="WN883"/>
      <c r="WO883"/>
      <c r="WP883"/>
      <c r="WQ883"/>
      <c r="WR883"/>
      <c r="WS883"/>
      <c r="WT883"/>
      <c r="WU883"/>
      <c r="WV883"/>
      <c r="WW883"/>
      <c r="WX883"/>
      <c r="WY883"/>
      <c r="WZ883"/>
      <c r="XA883"/>
      <c r="XB883"/>
      <c r="XC883"/>
      <c r="XD883"/>
      <c r="XE883"/>
      <c r="XF883"/>
      <c r="XG883"/>
      <c r="XH883"/>
      <c r="XI883"/>
      <c r="XJ883"/>
      <c r="XK883"/>
      <c r="XL883"/>
      <c r="XM883"/>
      <c r="XN883"/>
      <c r="XO883"/>
      <c r="XP883"/>
      <c r="XQ883"/>
      <c r="XR883"/>
      <c r="XS883"/>
      <c r="XT883"/>
      <c r="XU883"/>
      <c r="XV883"/>
      <c r="XW883"/>
      <c r="XX883"/>
      <c r="XY883"/>
      <c r="XZ883"/>
      <c r="YA883"/>
      <c r="YB883"/>
      <c r="YC883"/>
      <c r="YD883"/>
      <c r="YE883"/>
      <c r="YF883"/>
      <c r="YG883"/>
      <c r="YH883"/>
      <c r="YI883"/>
      <c r="YJ883"/>
      <c r="YK883"/>
      <c r="YL883"/>
      <c r="YM883"/>
      <c r="YN883"/>
      <c r="YO883"/>
      <c r="YP883"/>
      <c r="YQ883"/>
      <c r="YR883"/>
      <c r="YS883"/>
      <c r="YT883"/>
      <c r="YU883"/>
      <c r="YV883"/>
      <c r="YW883"/>
      <c r="YX883"/>
      <c r="YY883"/>
      <c r="YZ883"/>
      <c r="ZA883"/>
      <c r="ZB883"/>
      <c r="ZC883"/>
      <c r="ZD883"/>
      <c r="ZE883"/>
      <c r="ZF883"/>
      <c r="ZG883"/>
      <c r="ZH883"/>
      <c r="ZI883"/>
      <c r="ZJ883"/>
      <c r="ZK883"/>
      <c r="ZL883"/>
      <c r="ZM883"/>
      <c r="ZN883"/>
      <c r="ZO883"/>
      <c r="ZP883"/>
      <c r="ZQ883"/>
      <c r="ZR883"/>
      <c r="ZS883"/>
      <c r="ZT883"/>
      <c r="ZU883"/>
      <c r="ZV883"/>
      <c r="ZW883"/>
      <c r="ZX883"/>
      <c r="ZY883"/>
      <c r="ZZ883"/>
      <c r="AAA883"/>
      <c r="AAB883"/>
      <c r="AAC883"/>
      <c r="AAD883"/>
      <c r="AAE883"/>
      <c r="AAF883"/>
      <c r="AAG883"/>
      <c r="AAH883"/>
      <c r="AAI883"/>
      <c r="AAJ883"/>
      <c r="AAK883"/>
      <c r="AAL883"/>
      <c r="AAM883"/>
      <c r="AAN883"/>
      <c r="AAO883"/>
      <c r="AAP883"/>
      <c r="AAQ883"/>
      <c r="AAR883"/>
      <c r="AAS883"/>
      <c r="AAT883"/>
      <c r="AAU883"/>
      <c r="AAV883"/>
      <c r="AAW883"/>
      <c r="AAX883"/>
      <c r="AAY883"/>
      <c r="AAZ883"/>
      <c r="ABA883"/>
      <c r="ABB883"/>
      <c r="ABC883"/>
      <c r="ABD883"/>
      <c r="ABE883"/>
      <c r="ABF883"/>
      <c r="ABG883"/>
      <c r="ABH883"/>
      <c r="ABI883"/>
      <c r="ABJ883"/>
      <c r="ABK883"/>
      <c r="ABL883"/>
      <c r="ABM883"/>
      <c r="ABN883"/>
      <c r="ABO883"/>
      <c r="ABP883"/>
      <c r="ABQ883"/>
      <c r="ABR883"/>
      <c r="ABS883"/>
      <c r="ABT883"/>
      <c r="ABU883"/>
      <c r="ABV883"/>
      <c r="ABW883"/>
      <c r="ABX883"/>
      <c r="ABY883"/>
      <c r="ABZ883"/>
      <c r="ACA883"/>
      <c r="ACB883"/>
      <c r="ACC883"/>
      <c r="ACD883"/>
      <c r="ACE883"/>
      <c r="ACF883"/>
      <c r="ACG883"/>
      <c r="ACH883"/>
      <c r="ACI883"/>
      <c r="ACJ883"/>
      <c r="ACK883"/>
      <c r="ACL883"/>
      <c r="ACM883"/>
      <c r="ACN883"/>
      <c r="ACO883"/>
      <c r="ACP883"/>
      <c r="ACQ883"/>
      <c r="ACR883"/>
      <c r="ACS883"/>
      <c r="ACT883"/>
      <c r="ACU883"/>
      <c r="ACV883"/>
      <c r="ACW883"/>
      <c r="ACX883"/>
      <c r="ACY883"/>
      <c r="ACZ883"/>
      <c r="ADA883"/>
      <c r="ADB883"/>
      <c r="ADC883"/>
      <c r="ADD883"/>
      <c r="ADE883"/>
      <c r="ADF883"/>
      <c r="ADG883"/>
      <c r="ADH883"/>
      <c r="ADI883"/>
      <c r="ADJ883"/>
      <c r="ADK883"/>
      <c r="ADL883"/>
      <c r="ADM883"/>
      <c r="ADN883"/>
      <c r="ADO883"/>
      <c r="ADP883"/>
      <c r="ADQ883"/>
      <c r="ADR883"/>
      <c r="ADS883"/>
      <c r="ADT883"/>
      <c r="ADU883"/>
      <c r="ADV883"/>
      <c r="ADW883"/>
      <c r="ADX883"/>
      <c r="ADY883"/>
      <c r="ADZ883"/>
      <c r="AEA883"/>
      <c r="AEB883"/>
      <c r="AEC883"/>
      <c r="AED883"/>
      <c r="AEE883"/>
      <c r="AEF883"/>
      <c r="AEG883"/>
      <c r="AEH883"/>
      <c r="AEI883"/>
      <c r="AEJ883"/>
      <c r="AEK883"/>
      <c r="AEL883"/>
      <c r="AEM883"/>
      <c r="AEN883"/>
      <c r="AEO883"/>
      <c r="AEP883"/>
      <c r="AEQ883"/>
      <c r="AER883"/>
      <c r="AES883"/>
      <c r="AET883"/>
      <c r="AEU883"/>
      <c r="AEV883"/>
      <c r="AEW883"/>
      <c r="AEX883"/>
      <c r="AEY883"/>
      <c r="AEZ883"/>
      <c r="AFA883"/>
      <c r="AFB883"/>
      <c r="AFC883"/>
      <c r="AFD883"/>
      <c r="AFE883"/>
      <c r="AFF883"/>
      <c r="AFG883"/>
      <c r="AFH883"/>
      <c r="AFI883"/>
      <c r="AFJ883"/>
      <c r="AFK883"/>
      <c r="AFL883"/>
      <c r="AFM883"/>
      <c r="AFN883"/>
      <c r="AFO883"/>
      <c r="AFP883"/>
      <c r="AFQ883"/>
      <c r="AFR883"/>
      <c r="AFS883"/>
      <c r="AFT883"/>
      <c r="AFU883"/>
      <c r="AFV883"/>
      <c r="AFW883"/>
      <c r="AFX883"/>
      <c r="AFY883"/>
      <c r="AFZ883"/>
      <c r="AGA883"/>
      <c r="AGB883"/>
      <c r="AGC883"/>
      <c r="AGD883"/>
      <c r="AGE883"/>
      <c r="AGF883"/>
      <c r="AGG883"/>
      <c r="AGH883"/>
      <c r="AGI883"/>
      <c r="AGJ883"/>
      <c r="AGK883"/>
      <c r="AGL883"/>
      <c r="AGM883"/>
      <c r="AGN883"/>
      <c r="AGO883"/>
      <c r="AGP883"/>
      <c r="AGQ883"/>
      <c r="AGR883"/>
      <c r="AGS883"/>
      <c r="AGT883"/>
      <c r="AGU883"/>
      <c r="AGV883"/>
      <c r="AGW883"/>
      <c r="AGX883"/>
      <c r="AGY883"/>
      <c r="AGZ883"/>
      <c r="AHA883"/>
      <c r="AHB883"/>
      <c r="AHC883"/>
      <c r="AHD883"/>
      <c r="AHE883"/>
      <c r="AHF883"/>
      <c r="AHG883"/>
      <c r="AHH883"/>
      <c r="AHI883"/>
      <c r="AHJ883"/>
      <c r="AHK883"/>
      <c r="AHL883"/>
      <c r="AHM883"/>
      <c r="AHN883"/>
      <c r="AHO883"/>
      <c r="AHP883"/>
      <c r="AHQ883"/>
      <c r="AHR883"/>
      <c r="AHS883"/>
      <c r="AHT883"/>
      <c r="AHU883"/>
      <c r="AHV883"/>
      <c r="AHW883"/>
      <c r="AHX883"/>
      <c r="AHY883"/>
      <c r="AHZ883"/>
      <c r="AIA883"/>
      <c r="AIB883"/>
      <c r="AIC883"/>
      <c r="AID883"/>
      <c r="AIE883"/>
      <c r="AIF883"/>
      <c r="AIG883"/>
      <c r="AIH883"/>
      <c r="AII883"/>
      <c r="AIJ883"/>
      <c r="AIK883"/>
      <c r="AIL883"/>
      <c r="AIM883"/>
      <c r="AIN883"/>
      <c r="AIO883"/>
      <c r="AIP883"/>
      <c r="AIQ883"/>
      <c r="AIR883"/>
      <c r="AIS883"/>
      <c r="AIT883"/>
      <c r="AIU883"/>
      <c r="AIV883"/>
      <c r="AIW883"/>
      <c r="AIX883"/>
      <c r="AIY883"/>
      <c r="AIZ883"/>
      <c r="AJA883"/>
      <c r="AJB883"/>
      <c r="AJC883"/>
      <c r="AJD883"/>
      <c r="AJE883"/>
      <c r="AJF883"/>
      <c r="AJG883"/>
      <c r="AJH883"/>
      <c r="AJI883"/>
      <c r="AJJ883"/>
      <c r="AJK883"/>
      <c r="AJL883"/>
      <c r="AJM883"/>
      <c r="AJN883"/>
      <c r="AJO883"/>
      <c r="AJP883"/>
      <c r="AJQ883"/>
      <c r="AJR883"/>
      <c r="AJS883"/>
      <c r="AJT883"/>
      <c r="AJU883"/>
      <c r="AJV883"/>
      <c r="AJW883"/>
      <c r="AJX883"/>
      <c r="AJY883"/>
      <c r="AJZ883"/>
      <c r="AKA883"/>
      <c r="AKB883"/>
      <c r="AKC883"/>
      <c r="AKD883"/>
      <c r="AKE883"/>
      <c r="AKF883"/>
      <c r="AKG883"/>
      <c r="AKH883"/>
      <c r="AKI883"/>
      <c r="AKJ883"/>
      <c r="AKK883"/>
      <c r="AKL883"/>
      <c r="AKM883"/>
      <c r="AKN883"/>
      <c r="AKO883"/>
      <c r="AKP883"/>
      <c r="AKQ883"/>
      <c r="AKR883"/>
      <c r="AKS883"/>
      <c r="AKT883"/>
      <c r="AKU883"/>
      <c r="AKV883"/>
      <c r="AKW883"/>
      <c r="AKX883"/>
      <c r="AKY883"/>
      <c r="AKZ883"/>
      <c r="ALA883"/>
      <c r="ALB883"/>
      <c r="ALC883"/>
      <c r="ALD883"/>
      <c r="ALE883"/>
      <c r="ALF883"/>
      <c r="ALG883"/>
      <c r="ALH883"/>
      <c r="ALI883"/>
      <c r="ALJ883"/>
      <c r="ALK883"/>
      <c r="ALL883"/>
      <c r="ALM883"/>
      <c r="ALN883"/>
      <c r="ALO883"/>
      <c r="ALP883"/>
      <c r="ALQ883"/>
      <c r="ALR883"/>
      <c r="ALS883"/>
      <c r="ALT883"/>
      <c r="ALU883"/>
      <c r="ALV883"/>
      <c r="ALW883"/>
      <c r="ALX883"/>
      <c r="ALY883"/>
      <c r="ALZ883"/>
      <c r="AMA883"/>
      <c r="AMB883"/>
      <c r="AMC883"/>
      <c r="AMD883"/>
      <c r="AME883"/>
      <c r="AMF883"/>
      <c r="AMG883"/>
      <c r="AMH883"/>
      <c r="AMI883"/>
      <c r="AMJ883"/>
    </row>
    <row r="884" spans="1:1024" ht="20" customHeight="1" x14ac:dyDescent="0.2">
      <c r="A884"/>
      <c r="B884"/>
      <c r="C884"/>
      <c r="D884"/>
      <c r="E884" s="2"/>
      <c r="F884" s="2"/>
      <c r="G884" s="271"/>
      <c r="H884" s="240"/>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c r="IV884"/>
      <c r="IW884"/>
      <c r="IX884"/>
      <c r="IY884"/>
      <c r="IZ884"/>
      <c r="JA884"/>
      <c r="JB884"/>
      <c r="JC884"/>
      <c r="JD884"/>
      <c r="JE884"/>
      <c r="JF884"/>
      <c r="JG884"/>
      <c r="JH884"/>
      <c r="JI884"/>
      <c r="JJ884"/>
      <c r="JK884"/>
      <c r="JL884"/>
      <c r="JM884"/>
      <c r="JN884"/>
      <c r="JO884"/>
      <c r="JP884"/>
      <c r="JQ884"/>
      <c r="JR884"/>
      <c r="JS884"/>
      <c r="JT884"/>
      <c r="JU884"/>
      <c r="JV884"/>
      <c r="JW884"/>
      <c r="JX884"/>
      <c r="JY884"/>
      <c r="JZ884"/>
      <c r="KA884"/>
      <c r="KB884"/>
      <c r="KC884"/>
      <c r="KD884"/>
      <c r="KE884"/>
      <c r="KF884"/>
      <c r="KG884"/>
      <c r="KH884"/>
      <c r="KI884"/>
      <c r="KJ884"/>
      <c r="KK884"/>
      <c r="KL884"/>
      <c r="KM884"/>
      <c r="KN884"/>
      <c r="KO884"/>
      <c r="KP884"/>
      <c r="KQ884"/>
      <c r="KR884"/>
      <c r="KS884"/>
      <c r="KT884"/>
      <c r="KU884"/>
      <c r="KV884"/>
      <c r="KW884"/>
      <c r="KX884"/>
      <c r="KY884"/>
      <c r="KZ884"/>
      <c r="LA884"/>
      <c r="LB884"/>
      <c r="LC884"/>
      <c r="LD884"/>
      <c r="LE884"/>
      <c r="LF884"/>
      <c r="LG884"/>
      <c r="LH884"/>
      <c r="LI884"/>
      <c r="LJ884"/>
      <c r="LK884"/>
      <c r="LL884"/>
      <c r="LM884"/>
      <c r="LN884"/>
      <c r="LO884"/>
      <c r="LP884"/>
      <c r="LQ884"/>
      <c r="LR884"/>
      <c r="LS884"/>
      <c r="LT884"/>
      <c r="LU884"/>
      <c r="LV884"/>
      <c r="LW884"/>
      <c r="LX884"/>
      <c r="LY884"/>
      <c r="LZ884"/>
      <c r="MA884"/>
      <c r="MB884"/>
      <c r="MC884"/>
      <c r="MD884"/>
      <c r="ME884"/>
      <c r="MF884"/>
      <c r="MG884"/>
      <c r="MH884"/>
      <c r="MI884"/>
      <c r="MJ884"/>
      <c r="MK884"/>
      <c r="ML884"/>
      <c r="MM884"/>
      <c r="MN884"/>
      <c r="MO884"/>
      <c r="MP884"/>
      <c r="MQ884"/>
      <c r="MR884"/>
      <c r="MS884"/>
      <c r="MT884"/>
      <c r="MU884"/>
      <c r="MV884"/>
      <c r="MW884"/>
      <c r="MX884"/>
      <c r="MY884"/>
      <c r="MZ884"/>
      <c r="NA884"/>
      <c r="NB884"/>
      <c r="NC884"/>
      <c r="ND884"/>
      <c r="NE884"/>
      <c r="NF884"/>
      <c r="NG884"/>
      <c r="NH884"/>
      <c r="NI884"/>
      <c r="NJ884"/>
      <c r="NK884"/>
      <c r="NL884"/>
      <c r="NM884"/>
      <c r="NN884"/>
      <c r="NO884"/>
      <c r="NP884"/>
      <c r="NQ884"/>
      <c r="NR884"/>
      <c r="NS884"/>
      <c r="NT884"/>
      <c r="NU884"/>
      <c r="NV884"/>
      <c r="NW884"/>
      <c r="NX884"/>
      <c r="NY884"/>
      <c r="NZ884"/>
      <c r="OA884"/>
      <c r="OB884"/>
      <c r="OC884"/>
      <c r="OD884"/>
      <c r="OE884"/>
      <c r="OF884"/>
      <c r="OG884"/>
      <c r="OH884"/>
      <c r="OI884"/>
      <c r="OJ884"/>
      <c r="OK884"/>
      <c r="OL884"/>
      <c r="OM884"/>
      <c r="ON884"/>
      <c r="OO884"/>
      <c r="OP884"/>
      <c r="OQ884"/>
      <c r="OR884"/>
      <c r="OS884"/>
      <c r="OT884"/>
      <c r="OU884"/>
      <c r="OV884"/>
      <c r="OW884"/>
      <c r="OX884"/>
      <c r="OY884"/>
      <c r="OZ884"/>
      <c r="PA884"/>
      <c r="PB884"/>
      <c r="PC884"/>
      <c r="PD884"/>
      <c r="PE884"/>
      <c r="PF884"/>
      <c r="PG884"/>
      <c r="PH884"/>
      <c r="PI884"/>
      <c r="PJ884"/>
      <c r="PK884"/>
      <c r="PL884"/>
      <c r="PM884"/>
      <c r="PN884"/>
      <c r="PO884"/>
      <c r="PP884"/>
      <c r="PQ884"/>
      <c r="PR884"/>
      <c r="PS884"/>
      <c r="PT884"/>
      <c r="PU884"/>
      <c r="PV884"/>
      <c r="PW884"/>
      <c r="PX884"/>
      <c r="PY884"/>
      <c r="PZ884"/>
      <c r="QA884"/>
      <c r="QB884"/>
      <c r="QC884"/>
      <c r="QD884"/>
      <c r="QE884"/>
      <c r="QF884"/>
      <c r="QG884"/>
      <c r="QH884"/>
      <c r="QI884"/>
      <c r="QJ884"/>
      <c r="QK884"/>
      <c r="QL884"/>
      <c r="QM884"/>
      <c r="QN884"/>
      <c r="QO884"/>
      <c r="QP884"/>
      <c r="QQ884"/>
      <c r="QR884"/>
      <c r="QS884"/>
      <c r="QT884"/>
      <c r="QU884"/>
      <c r="QV884"/>
      <c r="QW884"/>
      <c r="QX884"/>
      <c r="QY884"/>
      <c r="QZ884"/>
      <c r="RA884"/>
      <c r="RB884"/>
      <c r="RC884"/>
      <c r="RD884"/>
      <c r="RE884"/>
      <c r="RF884"/>
      <c r="RG884"/>
      <c r="RH884"/>
      <c r="RI884"/>
      <c r="RJ884"/>
      <c r="RK884"/>
      <c r="RL884"/>
      <c r="RM884"/>
      <c r="RN884"/>
      <c r="RO884"/>
      <c r="RP884"/>
      <c r="RQ884"/>
      <c r="RR884"/>
      <c r="RS884"/>
      <c r="RT884"/>
      <c r="RU884"/>
      <c r="RV884"/>
      <c r="RW884"/>
      <c r="RX884"/>
      <c r="RY884"/>
      <c r="RZ884"/>
      <c r="SA884"/>
      <c r="SB884"/>
      <c r="SC884"/>
      <c r="SD884"/>
      <c r="SE884"/>
      <c r="SF884"/>
      <c r="SG884"/>
      <c r="SH884"/>
      <c r="SI884"/>
      <c r="SJ884"/>
      <c r="SK884"/>
      <c r="SL884"/>
      <c r="SM884"/>
      <c r="SN884"/>
      <c r="SO884"/>
      <c r="SP884"/>
      <c r="SQ884"/>
      <c r="SR884"/>
      <c r="SS884"/>
      <c r="ST884"/>
      <c r="SU884"/>
      <c r="SV884"/>
      <c r="SW884"/>
      <c r="SX884"/>
      <c r="SY884"/>
      <c r="SZ884"/>
      <c r="TA884"/>
      <c r="TB884"/>
      <c r="TC884"/>
      <c r="TD884"/>
      <c r="TE884"/>
      <c r="TF884"/>
      <c r="TG884"/>
      <c r="TH884"/>
      <c r="TI884"/>
      <c r="TJ884"/>
      <c r="TK884"/>
      <c r="TL884"/>
      <c r="TM884"/>
      <c r="TN884"/>
      <c r="TO884"/>
      <c r="TP884"/>
      <c r="TQ884"/>
      <c r="TR884"/>
      <c r="TS884"/>
      <c r="TT884"/>
      <c r="TU884"/>
      <c r="TV884"/>
      <c r="TW884"/>
      <c r="TX884"/>
      <c r="TY884"/>
      <c r="TZ884"/>
      <c r="UA884"/>
      <c r="UB884"/>
      <c r="UC884"/>
      <c r="UD884"/>
      <c r="UE884"/>
      <c r="UF884"/>
      <c r="UG884"/>
      <c r="UH884"/>
      <c r="UI884"/>
      <c r="UJ884"/>
      <c r="UK884"/>
      <c r="UL884"/>
      <c r="UM884"/>
      <c r="UN884"/>
      <c r="UO884"/>
      <c r="UP884"/>
      <c r="UQ884"/>
      <c r="UR884"/>
      <c r="US884"/>
      <c r="UT884"/>
      <c r="UU884"/>
      <c r="UV884"/>
      <c r="UW884"/>
      <c r="UX884"/>
      <c r="UY884"/>
      <c r="UZ884"/>
      <c r="VA884"/>
      <c r="VB884"/>
      <c r="VC884"/>
      <c r="VD884"/>
      <c r="VE884"/>
      <c r="VF884"/>
      <c r="VG884"/>
      <c r="VH884"/>
      <c r="VI884"/>
      <c r="VJ884"/>
      <c r="VK884"/>
      <c r="VL884"/>
      <c r="VM884"/>
      <c r="VN884"/>
      <c r="VO884"/>
      <c r="VP884"/>
      <c r="VQ884"/>
      <c r="VR884"/>
      <c r="VS884"/>
      <c r="VT884"/>
      <c r="VU884"/>
      <c r="VV884"/>
      <c r="VW884"/>
      <c r="VX884"/>
      <c r="VY884"/>
      <c r="VZ884"/>
      <c r="WA884"/>
      <c r="WB884"/>
      <c r="WC884"/>
      <c r="WD884"/>
      <c r="WE884"/>
      <c r="WF884"/>
      <c r="WG884"/>
      <c r="WH884"/>
      <c r="WI884"/>
      <c r="WJ884"/>
      <c r="WK884"/>
      <c r="WL884"/>
      <c r="WM884"/>
      <c r="WN884"/>
      <c r="WO884"/>
      <c r="WP884"/>
      <c r="WQ884"/>
      <c r="WR884"/>
      <c r="WS884"/>
      <c r="WT884"/>
      <c r="WU884"/>
      <c r="WV884"/>
      <c r="WW884"/>
      <c r="WX884"/>
      <c r="WY884"/>
      <c r="WZ884"/>
      <c r="XA884"/>
      <c r="XB884"/>
      <c r="XC884"/>
      <c r="XD884"/>
      <c r="XE884"/>
      <c r="XF884"/>
      <c r="XG884"/>
      <c r="XH884"/>
      <c r="XI884"/>
      <c r="XJ884"/>
      <c r="XK884"/>
      <c r="XL884"/>
      <c r="XM884"/>
      <c r="XN884"/>
      <c r="XO884"/>
      <c r="XP884"/>
      <c r="XQ884"/>
      <c r="XR884"/>
      <c r="XS884"/>
      <c r="XT884"/>
      <c r="XU884"/>
      <c r="XV884"/>
      <c r="XW884"/>
      <c r="XX884"/>
      <c r="XY884"/>
      <c r="XZ884"/>
      <c r="YA884"/>
      <c r="YB884"/>
      <c r="YC884"/>
      <c r="YD884"/>
      <c r="YE884"/>
      <c r="YF884"/>
      <c r="YG884"/>
      <c r="YH884"/>
      <c r="YI884"/>
      <c r="YJ884"/>
      <c r="YK884"/>
      <c r="YL884"/>
      <c r="YM884"/>
      <c r="YN884"/>
      <c r="YO884"/>
      <c r="YP884"/>
      <c r="YQ884"/>
      <c r="YR884"/>
      <c r="YS884"/>
      <c r="YT884"/>
      <c r="YU884"/>
      <c r="YV884"/>
      <c r="YW884"/>
      <c r="YX884"/>
      <c r="YY884"/>
      <c r="YZ884"/>
      <c r="ZA884"/>
      <c r="ZB884"/>
      <c r="ZC884"/>
      <c r="ZD884"/>
      <c r="ZE884"/>
      <c r="ZF884"/>
      <c r="ZG884"/>
      <c r="ZH884"/>
      <c r="ZI884"/>
      <c r="ZJ884"/>
      <c r="ZK884"/>
      <c r="ZL884"/>
      <c r="ZM884"/>
      <c r="ZN884"/>
      <c r="ZO884"/>
      <c r="ZP884"/>
      <c r="ZQ884"/>
      <c r="ZR884"/>
      <c r="ZS884"/>
      <c r="ZT884"/>
      <c r="ZU884"/>
      <c r="ZV884"/>
      <c r="ZW884"/>
      <c r="ZX884"/>
      <c r="ZY884"/>
      <c r="ZZ884"/>
      <c r="AAA884"/>
      <c r="AAB884"/>
      <c r="AAC884"/>
      <c r="AAD884"/>
      <c r="AAE884"/>
      <c r="AAF884"/>
      <c r="AAG884"/>
      <c r="AAH884"/>
      <c r="AAI884"/>
      <c r="AAJ884"/>
      <c r="AAK884"/>
      <c r="AAL884"/>
      <c r="AAM884"/>
      <c r="AAN884"/>
      <c r="AAO884"/>
      <c r="AAP884"/>
      <c r="AAQ884"/>
      <c r="AAR884"/>
      <c r="AAS884"/>
      <c r="AAT884"/>
      <c r="AAU884"/>
      <c r="AAV884"/>
      <c r="AAW884"/>
      <c r="AAX884"/>
      <c r="AAY884"/>
      <c r="AAZ884"/>
      <c r="ABA884"/>
      <c r="ABB884"/>
      <c r="ABC884"/>
      <c r="ABD884"/>
      <c r="ABE884"/>
      <c r="ABF884"/>
      <c r="ABG884"/>
      <c r="ABH884"/>
      <c r="ABI884"/>
      <c r="ABJ884"/>
      <c r="ABK884"/>
      <c r="ABL884"/>
      <c r="ABM884"/>
      <c r="ABN884"/>
      <c r="ABO884"/>
      <c r="ABP884"/>
      <c r="ABQ884"/>
      <c r="ABR884"/>
      <c r="ABS884"/>
      <c r="ABT884"/>
      <c r="ABU884"/>
      <c r="ABV884"/>
      <c r="ABW884"/>
      <c r="ABX884"/>
      <c r="ABY884"/>
      <c r="ABZ884"/>
      <c r="ACA884"/>
      <c r="ACB884"/>
      <c r="ACC884"/>
      <c r="ACD884"/>
      <c r="ACE884"/>
      <c r="ACF884"/>
      <c r="ACG884"/>
      <c r="ACH884"/>
      <c r="ACI884"/>
      <c r="ACJ884"/>
      <c r="ACK884"/>
      <c r="ACL884"/>
      <c r="ACM884"/>
      <c r="ACN884"/>
      <c r="ACO884"/>
      <c r="ACP884"/>
      <c r="ACQ884"/>
      <c r="ACR884"/>
      <c r="ACS884"/>
      <c r="ACT884"/>
      <c r="ACU884"/>
      <c r="ACV884"/>
      <c r="ACW884"/>
      <c r="ACX884"/>
      <c r="ACY884"/>
      <c r="ACZ884"/>
      <c r="ADA884"/>
      <c r="ADB884"/>
      <c r="ADC884"/>
      <c r="ADD884"/>
      <c r="ADE884"/>
      <c r="ADF884"/>
      <c r="ADG884"/>
      <c r="ADH884"/>
      <c r="ADI884"/>
      <c r="ADJ884"/>
      <c r="ADK884"/>
      <c r="ADL884"/>
      <c r="ADM884"/>
      <c r="ADN884"/>
      <c r="ADO884"/>
      <c r="ADP884"/>
      <c r="ADQ884"/>
      <c r="ADR884"/>
      <c r="ADS884"/>
      <c r="ADT884"/>
      <c r="ADU884"/>
      <c r="ADV884"/>
      <c r="ADW884"/>
      <c r="ADX884"/>
      <c r="ADY884"/>
      <c r="ADZ884"/>
      <c r="AEA884"/>
      <c r="AEB884"/>
      <c r="AEC884"/>
      <c r="AED884"/>
      <c r="AEE884"/>
      <c r="AEF884"/>
      <c r="AEG884"/>
      <c r="AEH884"/>
      <c r="AEI884"/>
      <c r="AEJ884"/>
      <c r="AEK884"/>
      <c r="AEL884"/>
      <c r="AEM884"/>
      <c r="AEN884"/>
      <c r="AEO884"/>
      <c r="AEP884"/>
      <c r="AEQ884"/>
      <c r="AER884"/>
      <c r="AES884"/>
      <c r="AET884"/>
      <c r="AEU884"/>
      <c r="AEV884"/>
      <c r="AEW884"/>
      <c r="AEX884"/>
      <c r="AEY884"/>
      <c r="AEZ884"/>
      <c r="AFA884"/>
      <c r="AFB884"/>
      <c r="AFC884"/>
      <c r="AFD884"/>
      <c r="AFE884"/>
      <c r="AFF884"/>
      <c r="AFG884"/>
      <c r="AFH884"/>
      <c r="AFI884"/>
      <c r="AFJ884"/>
      <c r="AFK884"/>
      <c r="AFL884"/>
      <c r="AFM884"/>
      <c r="AFN884"/>
      <c r="AFO884"/>
      <c r="AFP884"/>
      <c r="AFQ884"/>
      <c r="AFR884"/>
      <c r="AFS884"/>
      <c r="AFT884"/>
      <c r="AFU884"/>
      <c r="AFV884"/>
      <c r="AFW884"/>
      <c r="AFX884"/>
      <c r="AFY884"/>
      <c r="AFZ884"/>
      <c r="AGA884"/>
      <c r="AGB884"/>
      <c r="AGC884"/>
      <c r="AGD884"/>
      <c r="AGE884"/>
      <c r="AGF884"/>
      <c r="AGG884"/>
      <c r="AGH884"/>
      <c r="AGI884"/>
      <c r="AGJ884"/>
      <c r="AGK884"/>
      <c r="AGL884"/>
      <c r="AGM884"/>
      <c r="AGN884"/>
      <c r="AGO884"/>
      <c r="AGP884"/>
      <c r="AGQ884"/>
      <c r="AGR884"/>
      <c r="AGS884"/>
      <c r="AGT884"/>
      <c r="AGU884"/>
      <c r="AGV884"/>
      <c r="AGW884"/>
      <c r="AGX884"/>
      <c r="AGY884"/>
      <c r="AGZ884"/>
      <c r="AHA884"/>
      <c r="AHB884"/>
      <c r="AHC884"/>
      <c r="AHD884"/>
      <c r="AHE884"/>
      <c r="AHF884"/>
      <c r="AHG884"/>
      <c r="AHH884"/>
      <c r="AHI884"/>
      <c r="AHJ884"/>
      <c r="AHK884"/>
      <c r="AHL884"/>
      <c r="AHM884"/>
      <c r="AHN884"/>
      <c r="AHO884"/>
      <c r="AHP884"/>
      <c r="AHQ884"/>
      <c r="AHR884"/>
      <c r="AHS884"/>
      <c r="AHT884"/>
      <c r="AHU884"/>
      <c r="AHV884"/>
      <c r="AHW884"/>
      <c r="AHX884"/>
      <c r="AHY884"/>
      <c r="AHZ884"/>
      <c r="AIA884"/>
      <c r="AIB884"/>
      <c r="AIC884"/>
      <c r="AID884"/>
      <c r="AIE884"/>
      <c r="AIF884"/>
      <c r="AIG884"/>
      <c r="AIH884"/>
      <c r="AII884"/>
      <c r="AIJ884"/>
      <c r="AIK884"/>
      <c r="AIL884"/>
      <c r="AIM884"/>
      <c r="AIN884"/>
      <c r="AIO884"/>
      <c r="AIP884"/>
      <c r="AIQ884"/>
      <c r="AIR884"/>
      <c r="AIS884"/>
      <c r="AIT884"/>
      <c r="AIU884"/>
      <c r="AIV884"/>
      <c r="AIW884"/>
      <c r="AIX884"/>
      <c r="AIY884"/>
      <c r="AIZ884"/>
      <c r="AJA884"/>
      <c r="AJB884"/>
      <c r="AJC884"/>
      <c r="AJD884"/>
      <c r="AJE884"/>
      <c r="AJF884"/>
      <c r="AJG884"/>
      <c r="AJH884"/>
      <c r="AJI884"/>
      <c r="AJJ884"/>
      <c r="AJK884"/>
      <c r="AJL884"/>
      <c r="AJM884"/>
      <c r="AJN884"/>
      <c r="AJO884"/>
      <c r="AJP884"/>
      <c r="AJQ884"/>
      <c r="AJR884"/>
      <c r="AJS884"/>
      <c r="AJT884"/>
      <c r="AJU884"/>
      <c r="AJV884"/>
      <c r="AJW884"/>
      <c r="AJX884"/>
      <c r="AJY884"/>
      <c r="AJZ884"/>
      <c r="AKA884"/>
      <c r="AKB884"/>
      <c r="AKC884"/>
      <c r="AKD884"/>
      <c r="AKE884"/>
      <c r="AKF884"/>
      <c r="AKG884"/>
      <c r="AKH884"/>
      <c r="AKI884"/>
      <c r="AKJ884"/>
      <c r="AKK884"/>
      <c r="AKL884"/>
      <c r="AKM884"/>
      <c r="AKN884"/>
      <c r="AKO884"/>
      <c r="AKP884"/>
      <c r="AKQ884"/>
      <c r="AKR884"/>
      <c r="AKS884"/>
      <c r="AKT884"/>
      <c r="AKU884"/>
      <c r="AKV884"/>
      <c r="AKW884"/>
      <c r="AKX884"/>
      <c r="AKY884"/>
      <c r="AKZ884"/>
      <c r="ALA884"/>
      <c r="ALB884"/>
      <c r="ALC884"/>
      <c r="ALD884"/>
      <c r="ALE884"/>
      <c r="ALF884"/>
      <c r="ALG884"/>
      <c r="ALH884"/>
      <c r="ALI884"/>
      <c r="ALJ884"/>
      <c r="ALK884"/>
      <c r="ALL884"/>
      <c r="ALM884"/>
      <c r="ALN884"/>
      <c r="ALO884"/>
      <c r="ALP884"/>
      <c r="ALQ884"/>
      <c r="ALR884"/>
      <c r="ALS884"/>
      <c r="ALT884"/>
      <c r="ALU884"/>
      <c r="ALV884"/>
      <c r="ALW884"/>
      <c r="ALX884"/>
      <c r="ALY884"/>
      <c r="ALZ884"/>
      <c r="AMA884"/>
      <c r="AMB884"/>
      <c r="AMC884"/>
      <c r="AMD884"/>
      <c r="AME884"/>
      <c r="AMF884"/>
      <c r="AMG884"/>
      <c r="AMH884"/>
      <c r="AMI884"/>
      <c r="AMJ884"/>
    </row>
    <row r="885" spans="1:1024" ht="20" customHeight="1" x14ac:dyDescent="0.2">
      <c r="A885"/>
      <c r="B885"/>
      <c r="C885"/>
      <c r="D885"/>
      <c r="E885" s="2"/>
      <c r="F885" s="2"/>
      <c r="G885" s="271"/>
      <c r="H885" s="240"/>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c r="IU885"/>
      <c r="IV885"/>
      <c r="IW885"/>
      <c r="IX885"/>
      <c r="IY885"/>
      <c r="IZ885"/>
      <c r="JA885"/>
      <c r="JB885"/>
      <c r="JC885"/>
      <c r="JD885"/>
      <c r="JE885"/>
      <c r="JF885"/>
      <c r="JG885"/>
      <c r="JH885"/>
      <c r="JI885"/>
      <c r="JJ885"/>
      <c r="JK885"/>
      <c r="JL885"/>
      <c r="JM885"/>
      <c r="JN885"/>
      <c r="JO885"/>
      <c r="JP885"/>
      <c r="JQ885"/>
      <c r="JR885"/>
      <c r="JS885"/>
      <c r="JT885"/>
      <c r="JU885"/>
      <c r="JV885"/>
      <c r="JW885"/>
      <c r="JX885"/>
      <c r="JY885"/>
      <c r="JZ885"/>
      <c r="KA885"/>
      <c r="KB885"/>
      <c r="KC885"/>
      <c r="KD885"/>
      <c r="KE885"/>
      <c r="KF885"/>
      <c r="KG885"/>
      <c r="KH885"/>
      <c r="KI885"/>
      <c r="KJ885"/>
      <c r="KK885"/>
      <c r="KL885"/>
      <c r="KM885"/>
      <c r="KN885"/>
      <c r="KO885"/>
      <c r="KP885"/>
      <c r="KQ885"/>
      <c r="KR885"/>
      <c r="KS885"/>
      <c r="KT885"/>
      <c r="KU885"/>
      <c r="KV885"/>
      <c r="KW885"/>
      <c r="KX885"/>
      <c r="KY885"/>
      <c r="KZ885"/>
      <c r="LA885"/>
      <c r="LB885"/>
      <c r="LC885"/>
      <c r="LD885"/>
      <c r="LE885"/>
      <c r="LF885"/>
      <c r="LG885"/>
      <c r="LH885"/>
      <c r="LI885"/>
      <c r="LJ885"/>
      <c r="LK885"/>
      <c r="LL885"/>
      <c r="LM885"/>
      <c r="LN885"/>
      <c r="LO885"/>
      <c r="LP885"/>
      <c r="LQ885"/>
      <c r="LR885"/>
      <c r="LS885"/>
      <c r="LT885"/>
      <c r="LU885"/>
      <c r="LV885"/>
      <c r="LW885"/>
      <c r="LX885"/>
      <c r="LY885"/>
      <c r="LZ885"/>
      <c r="MA885"/>
      <c r="MB885"/>
      <c r="MC885"/>
      <c r="MD885"/>
      <c r="ME885"/>
      <c r="MF885"/>
      <c r="MG885"/>
      <c r="MH885"/>
      <c r="MI885"/>
      <c r="MJ885"/>
      <c r="MK885"/>
      <c r="ML885"/>
      <c r="MM885"/>
      <c r="MN885"/>
      <c r="MO885"/>
      <c r="MP885"/>
      <c r="MQ885"/>
      <c r="MR885"/>
      <c r="MS885"/>
      <c r="MT885"/>
      <c r="MU885"/>
      <c r="MV885"/>
      <c r="MW885"/>
      <c r="MX885"/>
      <c r="MY885"/>
      <c r="MZ885"/>
      <c r="NA885"/>
      <c r="NB885"/>
      <c r="NC885"/>
      <c r="ND885"/>
      <c r="NE885"/>
      <c r="NF885"/>
      <c r="NG885"/>
      <c r="NH885"/>
      <c r="NI885"/>
      <c r="NJ885"/>
      <c r="NK885"/>
      <c r="NL885"/>
      <c r="NM885"/>
      <c r="NN885"/>
      <c r="NO885"/>
      <c r="NP885"/>
      <c r="NQ885"/>
      <c r="NR885"/>
      <c r="NS885"/>
      <c r="NT885"/>
      <c r="NU885"/>
      <c r="NV885"/>
      <c r="NW885"/>
      <c r="NX885"/>
      <c r="NY885"/>
      <c r="NZ885"/>
      <c r="OA885"/>
      <c r="OB885"/>
      <c r="OC885"/>
      <c r="OD885"/>
      <c r="OE885"/>
      <c r="OF885"/>
      <c r="OG885"/>
      <c r="OH885"/>
      <c r="OI885"/>
      <c r="OJ885"/>
      <c r="OK885"/>
      <c r="OL885"/>
      <c r="OM885"/>
      <c r="ON885"/>
      <c r="OO885"/>
      <c r="OP885"/>
      <c r="OQ885"/>
      <c r="OR885"/>
      <c r="OS885"/>
      <c r="OT885"/>
      <c r="OU885"/>
      <c r="OV885"/>
      <c r="OW885"/>
      <c r="OX885"/>
      <c r="OY885"/>
      <c r="OZ885"/>
      <c r="PA885"/>
      <c r="PB885"/>
      <c r="PC885"/>
      <c r="PD885"/>
      <c r="PE885"/>
      <c r="PF885"/>
      <c r="PG885"/>
      <c r="PH885"/>
      <c r="PI885"/>
      <c r="PJ885"/>
      <c r="PK885"/>
      <c r="PL885"/>
      <c r="PM885"/>
      <c r="PN885"/>
      <c r="PO885"/>
      <c r="PP885"/>
      <c r="PQ885"/>
      <c r="PR885"/>
      <c r="PS885"/>
      <c r="PT885"/>
      <c r="PU885"/>
      <c r="PV885"/>
      <c r="PW885"/>
      <c r="PX885"/>
      <c r="PY885"/>
      <c r="PZ885"/>
      <c r="QA885"/>
      <c r="QB885"/>
      <c r="QC885"/>
      <c r="QD885"/>
      <c r="QE885"/>
      <c r="QF885"/>
      <c r="QG885"/>
      <c r="QH885"/>
      <c r="QI885"/>
      <c r="QJ885"/>
      <c r="QK885"/>
      <c r="QL885"/>
      <c r="QM885"/>
      <c r="QN885"/>
      <c r="QO885"/>
      <c r="QP885"/>
      <c r="QQ885"/>
      <c r="QR885"/>
      <c r="QS885"/>
      <c r="QT885"/>
      <c r="QU885"/>
      <c r="QV885"/>
      <c r="QW885"/>
      <c r="QX885"/>
      <c r="QY885"/>
      <c r="QZ885"/>
      <c r="RA885"/>
      <c r="RB885"/>
      <c r="RC885"/>
      <c r="RD885"/>
      <c r="RE885"/>
      <c r="RF885"/>
      <c r="RG885"/>
      <c r="RH885"/>
      <c r="RI885"/>
      <c r="RJ885"/>
      <c r="RK885"/>
      <c r="RL885"/>
      <c r="RM885"/>
      <c r="RN885"/>
      <c r="RO885"/>
      <c r="RP885"/>
      <c r="RQ885"/>
      <c r="RR885"/>
      <c r="RS885"/>
      <c r="RT885"/>
      <c r="RU885"/>
      <c r="RV885"/>
      <c r="RW885"/>
      <c r="RX885"/>
      <c r="RY885"/>
      <c r="RZ885"/>
      <c r="SA885"/>
      <c r="SB885"/>
      <c r="SC885"/>
      <c r="SD885"/>
      <c r="SE885"/>
      <c r="SF885"/>
      <c r="SG885"/>
      <c r="SH885"/>
      <c r="SI885"/>
      <c r="SJ885"/>
      <c r="SK885"/>
      <c r="SL885"/>
      <c r="SM885"/>
      <c r="SN885"/>
      <c r="SO885"/>
      <c r="SP885"/>
      <c r="SQ885"/>
      <c r="SR885"/>
      <c r="SS885"/>
      <c r="ST885"/>
      <c r="SU885"/>
      <c r="SV885"/>
      <c r="SW885"/>
      <c r="SX885"/>
      <c r="SY885"/>
      <c r="SZ885"/>
      <c r="TA885"/>
      <c r="TB885"/>
      <c r="TC885"/>
      <c r="TD885"/>
      <c r="TE885"/>
      <c r="TF885"/>
      <c r="TG885"/>
      <c r="TH885"/>
      <c r="TI885"/>
      <c r="TJ885"/>
      <c r="TK885"/>
      <c r="TL885"/>
      <c r="TM885"/>
      <c r="TN885"/>
      <c r="TO885"/>
      <c r="TP885"/>
      <c r="TQ885"/>
      <c r="TR885"/>
      <c r="TS885"/>
      <c r="TT885"/>
      <c r="TU885"/>
      <c r="TV885"/>
      <c r="TW885"/>
      <c r="TX885"/>
      <c r="TY885"/>
      <c r="TZ885"/>
      <c r="UA885"/>
      <c r="UB885"/>
      <c r="UC885"/>
      <c r="UD885"/>
      <c r="UE885"/>
      <c r="UF885"/>
      <c r="UG885"/>
      <c r="UH885"/>
      <c r="UI885"/>
      <c r="UJ885"/>
      <c r="UK885"/>
      <c r="UL885"/>
      <c r="UM885"/>
      <c r="UN885"/>
      <c r="UO885"/>
      <c r="UP885"/>
      <c r="UQ885"/>
      <c r="UR885"/>
      <c r="US885"/>
      <c r="UT885"/>
      <c r="UU885"/>
      <c r="UV885"/>
      <c r="UW885"/>
      <c r="UX885"/>
      <c r="UY885"/>
      <c r="UZ885"/>
      <c r="VA885"/>
      <c r="VB885"/>
      <c r="VC885"/>
      <c r="VD885"/>
      <c r="VE885"/>
      <c r="VF885"/>
      <c r="VG885"/>
      <c r="VH885"/>
      <c r="VI885"/>
      <c r="VJ885"/>
      <c r="VK885"/>
      <c r="VL885"/>
      <c r="VM885"/>
      <c r="VN885"/>
      <c r="VO885"/>
      <c r="VP885"/>
      <c r="VQ885"/>
      <c r="VR885"/>
      <c r="VS885"/>
      <c r="VT885"/>
      <c r="VU885"/>
      <c r="VV885"/>
      <c r="VW885"/>
      <c r="VX885"/>
      <c r="VY885"/>
      <c r="VZ885"/>
      <c r="WA885"/>
      <c r="WB885"/>
      <c r="WC885"/>
      <c r="WD885"/>
      <c r="WE885"/>
      <c r="WF885"/>
      <c r="WG885"/>
      <c r="WH885"/>
      <c r="WI885"/>
      <c r="WJ885"/>
      <c r="WK885"/>
      <c r="WL885"/>
      <c r="WM885"/>
      <c r="WN885"/>
      <c r="WO885"/>
      <c r="WP885"/>
      <c r="WQ885"/>
      <c r="WR885"/>
      <c r="WS885"/>
      <c r="WT885"/>
      <c r="WU885"/>
      <c r="WV885"/>
      <c r="WW885"/>
      <c r="WX885"/>
      <c r="WY885"/>
      <c r="WZ885"/>
      <c r="XA885"/>
      <c r="XB885"/>
      <c r="XC885"/>
      <c r="XD885"/>
      <c r="XE885"/>
      <c r="XF885"/>
      <c r="XG885"/>
      <c r="XH885"/>
      <c r="XI885"/>
      <c r="XJ885"/>
      <c r="XK885"/>
      <c r="XL885"/>
      <c r="XM885"/>
      <c r="XN885"/>
      <c r="XO885"/>
      <c r="XP885"/>
      <c r="XQ885"/>
      <c r="XR885"/>
      <c r="XS885"/>
      <c r="XT885"/>
      <c r="XU885"/>
      <c r="XV885"/>
      <c r="XW885"/>
      <c r="XX885"/>
      <c r="XY885"/>
      <c r="XZ885"/>
      <c r="YA885"/>
      <c r="YB885"/>
      <c r="YC885"/>
      <c r="YD885"/>
      <c r="YE885"/>
      <c r="YF885"/>
      <c r="YG885"/>
      <c r="YH885"/>
      <c r="YI885"/>
      <c r="YJ885"/>
      <c r="YK885"/>
      <c r="YL885"/>
      <c r="YM885"/>
      <c r="YN885"/>
      <c r="YO885"/>
      <c r="YP885"/>
      <c r="YQ885"/>
      <c r="YR885"/>
      <c r="YS885"/>
      <c r="YT885"/>
      <c r="YU885"/>
      <c r="YV885"/>
      <c r="YW885"/>
      <c r="YX885"/>
      <c r="YY885"/>
      <c r="YZ885"/>
      <c r="ZA885"/>
      <c r="ZB885"/>
      <c r="ZC885"/>
      <c r="ZD885"/>
      <c r="ZE885"/>
      <c r="ZF885"/>
      <c r="ZG885"/>
      <c r="ZH885"/>
      <c r="ZI885"/>
      <c r="ZJ885"/>
      <c r="ZK885"/>
      <c r="ZL885"/>
      <c r="ZM885"/>
      <c r="ZN885"/>
      <c r="ZO885"/>
      <c r="ZP885"/>
      <c r="ZQ885"/>
      <c r="ZR885"/>
      <c r="ZS885"/>
      <c r="ZT885"/>
      <c r="ZU885"/>
      <c r="ZV885"/>
      <c r="ZW885"/>
      <c r="ZX885"/>
      <c r="ZY885"/>
      <c r="ZZ885"/>
      <c r="AAA885"/>
      <c r="AAB885"/>
      <c r="AAC885"/>
      <c r="AAD885"/>
      <c r="AAE885"/>
      <c r="AAF885"/>
      <c r="AAG885"/>
      <c r="AAH885"/>
      <c r="AAI885"/>
      <c r="AAJ885"/>
      <c r="AAK885"/>
      <c r="AAL885"/>
      <c r="AAM885"/>
      <c r="AAN885"/>
      <c r="AAO885"/>
      <c r="AAP885"/>
      <c r="AAQ885"/>
      <c r="AAR885"/>
      <c r="AAS885"/>
      <c r="AAT885"/>
      <c r="AAU885"/>
      <c r="AAV885"/>
      <c r="AAW885"/>
      <c r="AAX885"/>
      <c r="AAY885"/>
      <c r="AAZ885"/>
      <c r="ABA885"/>
      <c r="ABB885"/>
      <c r="ABC885"/>
      <c r="ABD885"/>
      <c r="ABE885"/>
      <c r="ABF885"/>
      <c r="ABG885"/>
      <c r="ABH885"/>
      <c r="ABI885"/>
      <c r="ABJ885"/>
      <c r="ABK885"/>
      <c r="ABL885"/>
      <c r="ABM885"/>
      <c r="ABN885"/>
      <c r="ABO885"/>
      <c r="ABP885"/>
      <c r="ABQ885"/>
      <c r="ABR885"/>
      <c r="ABS885"/>
      <c r="ABT885"/>
      <c r="ABU885"/>
      <c r="ABV885"/>
      <c r="ABW885"/>
      <c r="ABX885"/>
      <c r="ABY885"/>
      <c r="ABZ885"/>
      <c r="ACA885"/>
      <c r="ACB885"/>
      <c r="ACC885"/>
      <c r="ACD885"/>
      <c r="ACE885"/>
      <c r="ACF885"/>
      <c r="ACG885"/>
      <c r="ACH885"/>
      <c r="ACI885"/>
      <c r="ACJ885"/>
      <c r="ACK885"/>
      <c r="ACL885"/>
      <c r="ACM885"/>
      <c r="ACN885"/>
      <c r="ACO885"/>
      <c r="ACP885"/>
      <c r="ACQ885"/>
      <c r="ACR885"/>
      <c r="ACS885"/>
      <c r="ACT885"/>
      <c r="ACU885"/>
      <c r="ACV885"/>
      <c r="ACW885"/>
      <c r="ACX885"/>
      <c r="ACY885"/>
      <c r="ACZ885"/>
      <c r="ADA885"/>
      <c r="ADB885"/>
      <c r="ADC885"/>
      <c r="ADD885"/>
      <c r="ADE885"/>
      <c r="ADF885"/>
      <c r="ADG885"/>
      <c r="ADH885"/>
      <c r="ADI885"/>
      <c r="ADJ885"/>
      <c r="ADK885"/>
      <c r="ADL885"/>
      <c r="ADM885"/>
      <c r="ADN885"/>
      <c r="ADO885"/>
      <c r="ADP885"/>
      <c r="ADQ885"/>
      <c r="ADR885"/>
      <c r="ADS885"/>
      <c r="ADT885"/>
      <c r="ADU885"/>
      <c r="ADV885"/>
      <c r="ADW885"/>
      <c r="ADX885"/>
      <c r="ADY885"/>
      <c r="ADZ885"/>
      <c r="AEA885"/>
      <c r="AEB885"/>
      <c r="AEC885"/>
      <c r="AED885"/>
      <c r="AEE885"/>
      <c r="AEF885"/>
      <c r="AEG885"/>
      <c r="AEH885"/>
      <c r="AEI885"/>
      <c r="AEJ885"/>
      <c r="AEK885"/>
      <c r="AEL885"/>
      <c r="AEM885"/>
      <c r="AEN885"/>
      <c r="AEO885"/>
      <c r="AEP885"/>
      <c r="AEQ885"/>
      <c r="AER885"/>
      <c r="AES885"/>
      <c r="AET885"/>
      <c r="AEU885"/>
      <c r="AEV885"/>
      <c r="AEW885"/>
      <c r="AEX885"/>
      <c r="AEY885"/>
      <c r="AEZ885"/>
      <c r="AFA885"/>
      <c r="AFB885"/>
      <c r="AFC885"/>
      <c r="AFD885"/>
      <c r="AFE885"/>
      <c r="AFF885"/>
      <c r="AFG885"/>
      <c r="AFH885"/>
      <c r="AFI885"/>
      <c r="AFJ885"/>
      <c r="AFK885"/>
      <c r="AFL885"/>
      <c r="AFM885"/>
      <c r="AFN885"/>
      <c r="AFO885"/>
      <c r="AFP885"/>
      <c r="AFQ885"/>
      <c r="AFR885"/>
      <c r="AFS885"/>
      <c r="AFT885"/>
      <c r="AFU885"/>
      <c r="AFV885"/>
      <c r="AFW885"/>
      <c r="AFX885"/>
      <c r="AFY885"/>
      <c r="AFZ885"/>
      <c r="AGA885"/>
      <c r="AGB885"/>
      <c r="AGC885"/>
      <c r="AGD885"/>
      <c r="AGE885"/>
      <c r="AGF885"/>
      <c r="AGG885"/>
      <c r="AGH885"/>
      <c r="AGI885"/>
      <c r="AGJ885"/>
      <c r="AGK885"/>
      <c r="AGL885"/>
      <c r="AGM885"/>
      <c r="AGN885"/>
      <c r="AGO885"/>
      <c r="AGP885"/>
      <c r="AGQ885"/>
      <c r="AGR885"/>
      <c r="AGS885"/>
      <c r="AGT885"/>
      <c r="AGU885"/>
      <c r="AGV885"/>
      <c r="AGW885"/>
      <c r="AGX885"/>
      <c r="AGY885"/>
      <c r="AGZ885"/>
      <c r="AHA885"/>
      <c r="AHB885"/>
      <c r="AHC885"/>
      <c r="AHD885"/>
      <c r="AHE885"/>
      <c r="AHF885"/>
      <c r="AHG885"/>
      <c r="AHH885"/>
      <c r="AHI885"/>
      <c r="AHJ885"/>
      <c r="AHK885"/>
      <c r="AHL885"/>
      <c r="AHM885"/>
      <c r="AHN885"/>
      <c r="AHO885"/>
      <c r="AHP885"/>
      <c r="AHQ885"/>
      <c r="AHR885"/>
      <c r="AHS885"/>
      <c r="AHT885"/>
      <c r="AHU885"/>
      <c r="AHV885"/>
      <c r="AHW885"/>
      <c r="AHX885"/>
      <c r="AHY885"/>
      <c r="AHZ885"/>
      <c r="AIA885"/>
      <c r="AIB885"/>
      <c r="AIC885"/>
      <c r="AID885"/>
      <c r="AIE885"/>
      <c r="AIF885"/>
      <c r="AIG885"/>
      <c r="AIH885"/>
      <c r="AII885"/>
      <c r="AIJ885"/>
      <c r="AIK885"/>
      <c r="AIL885"/>
      <c r="AIM885"/>
      <c r="AIN885"/>
      <c r="AIO885"/>
      <c r="AIP885"/>
      <c r="AIQ885"/>
      <c r="AIR885"/>
      <c r="AIS885"/>
      <c r="AIT885"/>
      <c r="AIU885"/>
      <c r="AIV885"/>
      <c r="AIW885"/>
      <c r="AIX885"/>
      <c r="AIY885"/>
      <c r="AIZ885"/>
      <c r="AJA885"/>
      <c r="AJB885"/>
      <c r="AJC885"/>
      <c r="AJD885"/>
      <c r="AJE885"/>
      <c r="AJF885"/>
      <c r="AJG885"/>
      <c r="AJH885"/>
      <c r="AJI885"/>
      <c r="AJJ885"/>
      <c r="AJK885"/>
      <c r="AJL885"/>
      <c r="AJM885"/>
      <c r="AJN885"/>
      <c r="AJO885"/>
      <c r="AJP885"/>
      <c r="AJQ885"/>
      <c r="AJR885"/>
      <c r="AJS885"/>
      <c r="AJT885"/>
      <c r="AJU885"/>
      <c r="AJV885"/>
      <c r="AJW885"/>
      <c r="AJX885"/>
      <c r="AJY885"/>
      <c r="AJZ885"/>
      <c r="AKA885"/>
      <c r="AKB885"/>
      <c r="AKC885"/>
      <c r="AKD885"/>
      <c r="AKE885"/>
      <c r="AKF885"/>
      <c r="AKG885"/>
      <c r="AKH885"/>
      <c r="AKI885"/>
      <c r="AKJ885"/>
      <c r="AKK885"/>
      <c r="AKL885"/>
      <c r="AKM885"/>
      <c r="AKN885"/>
      <c r="AKO885"/>
      <c r="AKP885"/>
      <c r="AKQ885"/>
      <c r="AKR885"/>
      <c r="AKS885"/>
      <c r="AKT885"/>
      <c r="AKU885"/>
      <c r="AKV885"/>
      <c r="AKW885"/>
      <c r="AKX885"/>
      <c r="AKY885"/>
      <c r="AKZ885"/>
      <c r="ALA885"/>
      <c r="ALB885"/>
      <c r="ALC885"/>
      <c r="ALD885"/>
      <c r="ALE885"/>
      <c r="ALF885"/>
      <c r="ALG885"/>
      <c r="ALH885"/>
      <c r="ALI885"/>
      <c r="ALJ885"/>
      <c r="ALK885"/>
      <c r="ALL885"/>
      <c r="ALM885"/>
      <c r="ALN885"/>
      <c r="ALO885"/>
      <c r="ALP885"/>
      <c r="ALQ885"/>
      <c r="ALR885"/>
      <c r="ALS885"/>
      <c r="ALT885"/>
      <c r="ALU885"/>
      <c r="ALV885"/>
      <c r="ALW885"/>
      <c r="ALX885"/>
      <c r="ALY885"/>
      <c r="ALZ885"/>
      <c r="AMA885"/>
      <c r="AMB885"/>
      <c r="AMC885"/>
      <c r="AMD885"/>
      <c r="AME885"/>
      <c r="AMF885"/>
      <c r="AMG885"/>
      <c r="AMH885"/>
      <c r="AMI885"/>
      <c r="AMJ885"/>
    </row>
    <row r="886" spans="1:1024" ht="20" customHeight="1" x14ac:dyDescent="0.2">
      <c r="A886"/>
      <c r="B886"/>
      <c r="C886"/>
      <c r="D886"/>
      <c r="E886" s="2"/>
      <c r="F886" s="2"/>
      <c r="G886" s="271"/>
      <c r="H886" s="240"/>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c r="IU886"/>
      <c r="IV886"/>
      <c r="IW886"/>
      <c r="IX886"/>
      <c r="IY886"/>
      <c r="IZ886"/>
      <c r="JA886"/>
      <c r="JB886"/>
      <c r="JC886"/>
      <c r="JD886"/>
      <c r="JE886"/>
      <c r="JF886"/>
      <c r="JG886"/>
      <c r="JH886"/>
      <c r="JI886"/>
      <c r="JJ886"/>
      <c r="JK886"/>
      <c r="JL886"/>
      <c r="JM886"/>
      <c r="JN886"/>
      <c r="JO886"/>
      <c r="JP886"/>
      <c r="JQ886"/>
      <c r="JR886"/>
      <c r="JS886"/>
      <c r="JT886"/>
      <c r="JU886"/>
      <c r="JV886"/>
      <c r="JW886"/>
      <c r="JX886"/>
      <c r="JY886"/>
      <c r="JZ886"/>
      <c r="KA886"/>
      <c r="KB886"/>
      <c r="KC886"/>
      <c r="KD886"/>
      <c r="KE886"/>
      <c r="KF886"/>
      <c r="KG886"/>
      <c r="KH886"/>
      <c r="KI886"/>
      <c r="KJ886"/>
      <c r="KK886"/>
      <c r="KL886"/>
      <c r="KM886"/>
      <c r="KN886"/>
      <c r="KO886"/>
      <c r="KP886"/>
      <c r="KQ886"/>
      <c r="KR886"/>
      <c r="KS886"/>
      <c r="KT886"/>
      <c r="KU886"/>
      <c r="KV886"/>
      <c r="KW886"/>
      <c r="KX886"/>
      <c r="KY886"/>
      <c r="KZ886"/>
      <c r="LA886"/>
      <c r="LB886"/>
      <c r="LC886"/>
      <c r="LD886"/>
      <c r="LE886"/>
      <c r="LF886"/>
      <c r="LG886"/>
      <c r="LH886"/>
      <c r="LI886"/>
      <c r="LJ886"/>
      <c r="LK886"/>
      <c r="LL886"/>
      <c r="LM886"/>
      <c r="LN886"/>
      <c r="LO886"/>
      <c r="LP886"/>
      <c r="LQ886"/>
      <c r="LR886"/>
      <c r="LS886"/>
      <c r="LT886"/>
      <c r="LU886"/>
      <c r="LV886"/>
      <c r="LW886"/>
      <c r="LX886"/>
      <c r="LY886"/>
      <c r="LZ886"/>
      <c r="MA886"/>
      <c r="MB886"/>
      <c r="MC886"/>
      <c r="MD886"/>
      <c r="ME886"/>
      <c r="MF886"/>
      <c r="MG886"/>
      <c r="MH886"/>
      <c r="MI886"/>
      <c r="MJ886"/>
      <c r="MK886"/>
      <c r="ML886"/>
      <c r="MM886"/>
      <c r="MN886"/>
      <c r="MO886"/>
      <c r="MP886"/>
      <c r="MQ886"/>
      <c r="MR886"/>
      <c r="MS886"/>
      <c r="MT886"/>
      <c r="MU886"/>
      <c r="MV886"/>
      <c r="MW886"/>
      <c r="MX886"/>
      <c r="MY886"/>
      <c r="MZ886"/>
      <c r="NA886"/>
      <c r="NB886"/>
      <c r="NC886"/>
      <c r="ND886"/>
      <c r="NE886"/>
      <c r="NF886"/>
      <c r="NG886"/>
      <c r="NH886"/>
      <c r="NI886"/>
      <c r="NJ886"/>
      <c r="NK886"/>
      <c r="NL886"/>
      <c r="NM886"/>
      <c r="NN886"/>
      <c r="NO886"/>
      <c r="NP886"/>
      <c r="NQ886"/>
      <c r="NR886"/>
      <c r="NS886"/>
      <c r="NT886"/>
      <c r="NU886"/>
      <c r="NV886"/>
      <c r="NW886"/>
      <c r="NX886"/>
      <c r="NY886"/>
      <c r="NZ886"/>
      <c r="OA886"/>
      <c r="OB886"/>
      <c r="OC886"/>
      <c r="OD886"/>
      <c r="OE886"/>
      <c r="OF886"/>
      <c r="OG886"/>
      <c r="OH886"/>
      <c r="OI886"/>
      <c r="OJ886"/>
      <c r="OK886"/>
      <c r="OL886"/>
      <c r="OM886"/>
      <c r="ON886"/>
      <c r="OO886"/>
      <c r="OP886"/>
      <c r="OQ886"/>
      <c r="OR886"/>
      <c r="OS886"/>
      <c r="OT886"/>
      <c r="OU886"/>
      <c r="OV886"/>
      <c r="OW886"/>
      <c r="OX886"/>
      <c r="OY886"/>
      <c r="OZ886"/>
      <c r="PA886"/>
      <c r="PB886"/>
      <c r="PC886"/>
      <c r="PD886"/>
      <c r="PE886"/>
      <c r="PF886"/>
      <c r="PG886"/>
      <c r="PH886"/>
      <c r="PI886"/>
      <c r="PJ886"/>
      <c r="PK886"/>
      <c r="PL886"/>
      <c r="PM886"/>
      <c r="PN886"/>
      <c r="PO886"/>
      <c r="PP886"/>
      <c r="PQ886"/>
      <c r="PR886"/>
      <c r="PS886"/>
      <c r="PT886"/>
      <c r="PU886"/>
      <c r="PV886"/>
      <c r="PW886"/>
      <c r="PX886"/>
      <c r="PY886"/>
      <c r="PZ886"/>
      <c r="QA886"/>
      <c r="QB886"/>
      <c r="QC886"/>
      <c r="QD886"/>
      <c r="QE886"/>
      <c r="QF886"/>
      <c r="QG886"/>
      <c r="QH886"/>
      <c r="QI886"/>
      <c r="QJ886"/>
      <c r="QK886"/>
      <c r="QL886"/>
      <c r="QM886"/>
      <c r="QN886"/>
      <c r="QO886"/>
      <c r="QP886"/>
      <c r="QQ886"/>
      <c r="QR886"/>
      <c r="QS886"/>
      <c r="QT886"/>
      <c r="QU886"/>
      <c r="QV886"/>
      <c r="QW886"/>
      <c r="QX886"/>
      <c r="QY886"/>
      <c r="QZ886"/>
      <c r="RA886"/>
      <c r="RB886"/>
      <c r="RC886"/>
      <c r="RD886"/>
      <c r="RE886"/>
      <c r="RF886"/>
      <c r="RG886"/>
      <c r="RH886"/>
      <c r="RI886"/>
      <c r="RJ886"/>
      <c r="RK886"/>
      <c r="RL886"/>
      <c r="RM886"/>
      <c r="RN886"/>
      <c r="RO886"/>
      <c r="RP886"/>
      <c r="RQ886"/>
      <c r="RR886"/>
      <c r="RS886"/>
      <c r="RT886"/>
      <c r="RU886"/>
      <c r="RV886"/>
      <c r="RW886"/>
      <c r="RX886"/>
      <c r="RY886"/>
      <c r="RZ886"/>
      <c r="SA886"/>
      <c r="SB886"/>
      <c r="SC886"/>
      <c r="SD886"/>
      <c r="SE886"/>
      <c r="SF886"/>
      <c r="SG886"/>
      <c r="SH886"/>
      <c r="SI886"/>
      <c r="SJ886"/>
      <c r="SK886"/>
      <c r="SL886"/>
      <c r="SM886"/>
      <c r="SN886"/>
      <c r="SO886"/>
      <c r="SP886"/>
      <c r="SQ886"/>
      <c r="SR886"/>
      <c r="SS886"/>
      <c r="ST886"/>
      <c r="SU886"/>
      <c r="SV886"/>
      <c r="SW886"/>
      <c r="SX886"/>
      <c r="SY886"/>
      <c r="SZ886"/>
      <c r="TA886"/>
      <c r="TB886"/>
      <c r="TC886"/>
      <c r="TD886"/>
      <c r="TE886"/>
      <c r="TF886"/>
      <c r="TG886"/>
      <c r="TH886"/>
      <c r="TI886"/>
      <c r="TJ886"/>
      <c r="TK886"/>
      <c r="TL886"/>
      <c r="TM886"/>
      <c r="TN886"/>
      <c r="TO886"/>
      <c r="TP886"/>
      <c r="TQ886"/>
      <c r="TR886"/>
      <c r="TS886"/>
      <c r="TT886"/>
      <c r="TU886"/>
      <c r="TV886"/>
      <c r="TW886"/>
      <c r="TX886"/>
      <c r="TY886"/>
      <c r="TZ886"/>
      <c r="UA886"/>
      <c r="UB886"/>
      <c r="UC886"/>
      <c r="UD886"/>
      <c r="UE886"/>
      <c r="UF886"/>
      <c r="UG886"/>
      <c r="UH886"/>
      <c r="UI886"/>
      <c r="UJ886"/>
      <c r="UK886"/>
      <c r="UL886"/>
      <c r="UM886"/>
      <c r="UN886"/>
      <c r="UO886"/>
      <c r="UP886"/>
      <c r="UQ886"/>
      <c r="UR886"/>
      <c r="US886"/>
      <c r="UT886"/>
      <c r="UU886"/>
      <c r="UV886"/>
      <c r="UW886"/>
      <c r="UX886"/>
      <c r="UY886"/>
      <c r="UZ886"/>
      <c r="VA886"/>
      <c r="VB886"/>
      <c r="VC886"/>
      <c r="VD886"/>
      <c r="VE886"/>
      <c r="VF886"/>
      <c r="VG886"/>
      <c r="VH886"/>
      <c r="VI886"/>
      <c r="VJ886"/>
      <c r="VK886"/>
      <c r="VL886"/>
      <c r="VM886"/>
      <c r="VN886"/>
      <c r="VO886"/>
      <c r="VP886"/>
      <c r="VQ886"/>
      <c r="VR886"/>
      <c r="VS886"/>
      <c r="VT886"/>
      <c r="VU886"/>
      <c r="VV886"/>
      <c r="VW886"/>
      <c r="VX886"/>
      <c r="VY886"/>
      <c r="VZ886"/>
      <c r="WA886"/>
      <c r="WB886"/>
      <c r="WC886"/>
      <c r="WD886"/>
      <c r="WE886"/>
      <c r="WF886"/>
      <c r="WG886"/>
      <c r="WH886"/>
      <c r="WI886"/>
      <c r="WJ886"/>
      <c r="WK886"/>
      <c r="WL886"/>
      <c r="WM886"/>
      <c r="WN886"/>
      <c r="WO886"/>
      <c r="WP886"/>
      <c r="WQ886"/>
      <c r="WR886"/>
      <c r="WS886"/>
      <c r="WT886"/>
      <c r="WU886"/>
      <c r="WV886"/>
      <c r="WW886"/>
      <c r="WX886"/>
      <c r="WY886"/>
      <c r="WZ886"/>
      <c r="XA886"/>
      <c r="XB886"/>
      <c r="XC886"/>
      <c r="XD886"/>
      <c r="XE886"/>
      <c r="XF886"/>
      <c r="XG886"/>
      <c r="XH886"/>
      <c r="XI886"/>
      <c r="XJ886"/>
      <c r="XK886"/>
      <c r="XL886"/>
      <c r="XM886"/>
      <c r="XN886"/>
      <c r="XO886"/>
      <c r="XP886"/>
      <c r="XQ886"/>
      <c r="XR886"/>
      <c r="XS886"/>
      <c r="XT886"/>
      <c r="XU886"/>
      <c r="XV886"/>
      <c r="XW886"/>
      <c r="XX886"/>
      <c r="XY886"/>
      <c r="XZ886"/>
      <c r="YA886"/>
      <c r="YB886"/>
      <c r="YC886"/>
      <c r="YD886"/>
      <c r="YE886"/>
      <c r="YF886"/>
      <c r="YG886"/>
      <c r="YH886"/>
      <c r="YI886"/>
      <c r="YJ886"/>
      <c r="YK886"/>
      <c r="YL886"/>
      <c r="YM886"/>
      <c r="YN886"/>
      <c r="YO886"/>
      <c r="YP886"/>
      <c r="YQ886"/>
      <c r="YR886"/>
      <c r="YS886"/>
      <c r="YT886"/>
      <c r="YU886"/>
      <c r="YV886"/>
      <c r="YW886"/>
      <c r="YX886"/>
      <c r="YY886"/>
      <c r="YZ886"/>
      <c r="ZA886"/>
      <c r="ZB886"/>
      <c r="ZC886"/>
      <c r="ZD886"/>
      <c r="ZE886"/>
      <c r="ZF886"/>
      <c r="ZG886"/>
      <c r="ZH886"/>
      <c r="ZI886"/>
      <c r="ZJ886"/>
      <c r="ZK886"/>
      <c r="ZL886"/>
      <c r="ZM886"/>
      <c r="ZN886"/>
      <c r="ZO886"/>
      <c r="ZP886"/>
      <c r="ZQ886"/>
      <c r="ZR886"/>
      <c r="ZS886"/>
      <c r="ZT886"/>
      <c r="ZU886"/>
      <c r="ZV886"/>
      <c r="ZW886"/>
      <c r="ZX886"/>
      <c r="ZY886"/>
      <c r="ZZ886"/>
      <c r="AAA886"/>
      <c r="AAB886"/>
      <c r="AAC886"/>
      <c r="AAD886"/>
      <c r="AAE886"/>
      <c r="AAF886"/>
      <c r="AAG886"/>
      <c r="AAH886"/>
      <c r="AAI886"/>
      <c r="AAJ886"/>
      <c r="AAK886"/>
      <c r="AAL886"/>
      <c r="AAM886"/>
      <c r="AAN886"/>
      <c r="AAO886"/>
      <c r="AAP886"/>
      <c r="AAQ886"/>
      <c r="AAR886"/>
      <c r="AAS886"/>
      <c r="AAT886"/>
      <c r="AAU886"/>
      <c r="AAV886"/>
      <c r="AAW886"/>
      <c r="AAX886"/>
      <c r="AAY886"/>
      <c r="AAZ886"/>
      <c r="ABA886"/>
      <c r="ABB886"/>
      <c r="ABC886"/>
      <c r="ABD886"/>
      <c r="ABE886"/>
      <c r="ABF886"/>
      <c r="ABG886"/>
      <c r="ABH886"/>
      <c r="ABI886"/>
      <c r="ABJ886"/>
      <c r="ABK886"/>
      <c r="ABL886"/>
      <c r="ABM886"/>
      <c r="ABN886"/>
      <c r="ABO886"/>
      <c r="ABP886"/>
      <c r="ABQ886"/>
      <c r="ABR886"/>
      <c r="ABS886"/>
      <c r="ABT886"/>
      <c r="ABU886"/>
      <c r="ABV886"/>
      <c r="ABW886"/>
      <c r="ABX886"/>
      <c r="ABY886"/>
      <c r="ABZ886"/>
      <c r="ACA886"/>
      <c r="ACB886"/>
      <c r="ACC886"/>
      <c r="ACD886"/>
      <c r="ACE886"/>
      <c r="ACF886"/>
      <c r="ACG886"/>
      <c r="ACH886"/>
      <c r="ACI886"/>
      <c r="ACJ886"/>
      <c r="ACK886"/>
      <c r="ACL886"/>
      <c r="ACM886"/>
      <c r="ACN886"/>
      <c r="ACO886"/>
      <c r="ACP886"/>
      <c r="ACQ886"/>
      <c r="ACR886"/>
      <c r="ACS886"/>
      <c r="ACT886"/>
      <c r="ACU886"/>
      <c r="ACV886"/>
      <c r="ACW886"/>
      <c r="ACX886"/>
      <c r="ACY886"/>
      <c r="ACZ886"/>
      <c r="ADA886"/>
      <c r="ADB886"/>
      <c r="ADC886"/>
      <c r="ADD886"/>
      <c r="ADE886"/>
      <c r="ADF886"/>
      <c r="ADG886"/>
      <c r="ADH886"/>
      <c r="ADI886"/>
      <c r="ADJ886"/>
      <c r="ADK886"/>
      <c r="ADL886"/>
      <c r="ADM886"/>
      <c r="ADN886"/>
      <c r="ADO886"/>
      <c r="ADP886"/>
      <c r="ADQ886"/>
      <c r="ADR886"/>
      <c r="ADS886"/>
      <c r="ADT886"/>
      <c r="ADU886"/>
      <c r="ADV886"/>
      <c r="ADW886"/>
      <c r="ADX886"/>
      <c r="ADY886"/>
      <c r="ADZ886"/>
      <c r="AEA886"/>
      <c r="AEB886"/>
      <c r="AEC886"/>
      <c r="AED886"/>
      <c r="AEE886"/>
      <c r="AEF886"/>
      <c r="AEG886"/>
      <c r="AEH886"/>
      <c r="AEI886"/>
      <c r="AEJ886"/>
      <c r="AEK886"/>
      <c r="AEL886"/>
      <c r="AEM886"/>
      <c r="AEN886"/>
      <c r="AEO886"/>
      <c r="AEP886"/>
      <c r="AEQ886"/>
      <c r="AER886"/>
      <c r="AES886"/>
      <c r="AET886"/>
      <c r="AEU886"/>
      <c r="AEV886"/>
      <c r="AEW886"/>
      <c r="AEX886"/>
      <c r="AEY886"/>
      <c r="AEZ886"/>
      <c r="AFA886"/>
      <c r="AFB886"/>
      <c r="AFC886"/>
      <c r="AFD886"/>
      <c r="AFE886"/>
      <c r="AFF886"/>
      <c r="AFG886"/>
      <c r="AFH886"/>
      <c r="AFI886"/>
      <c r="AFJ886"/>
      <c r="AFK886"/>
      <c r="AFL886"/>
      <c r="AFM886"/>
      <c r="AFN886"/>
      <c r="AFO886"/>
      <c r="AFP886"/>
      <c r="AFQ886"/>
      <c r="AFR886"/>
      <c r="AFS886"/>
      <c r="AFT886"/>
      <c r="AFU886"/>
      <c r="AFV886"/>
      <c r="AFW886"/>
      <c r="AFX886"/>
      <c r="AFY886"/>
      <c r="AFZ886"/>
      <c r="AGA886"/>
      <c r="AGB886"/>
      <c r="AGC886"/>
      <c r="AGD886"/>
      <c r="AGE886"/>
      <c r="AGF886"/>
      <c r="AGG886"/>
      <c r="AGH886"/>
      <c r="AGI886"/>
      <c r="AGJ886"/>
      <c r="AGK886"/>
      <c r="AGL886"/>
      <c r="AGM886"/>
      <c r="AGN886"/>
      <c r="AGO886"/>
      <c r="AGP886"/>
      <c r="AGQ886"/>
      <c r="AGR886"/>
      <c r="AGS886"/>
      <c r="AGT886"/>
      <c r="AGU886"/>
      <c r="AGV886"/>
      <c r="AGW886"/>
      <c r="AGX886"/>
      <c r="AGY886"/>
      <c r="AGZ886"/>
      <c r="AHA886"/>
      <c r="AHB886"/>
      <c r="AHC886"/>
      <c r="AHD886"/>
      <c r="AHE886"/>
      <c r="AHF886"/>
      <c r="AHG886"/>
      <c r="AHH886"/>
      <c r="AHI886"/>
      <c r="AHJ886"/>
      <c r="AHK886"/>
      <c r="AHL886"/>
      <c r="AHM886"/>
      <c r="AHN886"/>
      <c r="AHO886"/>
      <c r="AHP886"/>
      <c r="AHQ886"/>
      <c r="AHR886"/>
      <c r="AHS886"/>
      <c r="AHT886"/>
      <c r="AHU886"/>
      <c r="AHV886"/>
      <c r="AHW886"/>
      <c r="AHX886"/>
      <c r="AHY886"/>
      <c r="AHZ886"/>
      <c r="AIA886"/>
      <c r="AIB886"/>
      <c r="AIC886"/>
      <c r="AID886"/>
      <c r="AIE886"/>
      <c r="AIF886"/>
      <c r="AIG886"/>
      <c r="AIH886"/>
      <c r="AII886"/>
      <c r="AIJ886"/>
      <c r="AIK886"/>
      <c r="AIL886"/>
      <c r="AIM886"/>
      <c r="AIN886"/>
      <c r="AIO886"/>
      <c r="AIP886"/>
      <c r="AIQ886"/>
      <c r="AIR886"/>
      <c r="AIS886"/>
      <c r="AIT886"/>
      <c r="AIU886"/>
      <c r="AIV886"/>
      <c r="AIW886"/>
      <c r="AIX886"/>
      <c r="AIY886"/>
      <c r="AIZ886"/>
      <c r="AJA886"/>
      <c r="AJB886"/>
      <c r="AJC886"/>
      <c r="AJD886"/>
      <c r="AJE886"/>
      <c r="AJF886"/>
      <c r="AJG886"/>
      <c r="AJH886"/>
      <c r="AJI886"/>
      <c r="AJJ886"/>
      <c r="AJK886"/>
      <c r="AJL886"/>
      <c r="AJM886"/>
      <c r="AJN886"/>
      <c r="AJO886"/>
      <c r="AJP886"/>
      <c r="AJQ886"/>
      <c r="AJR886"/>
      <c r="AJS886"/>
      <c r="AJT886"/>
      <c r="AJU886"/>
      <c r="AJV886"/>
      <c r="AJW886"/>
      <c r="AJX886"/>
      <c r="AJY886"/>
      <c r="AJZ886"/>
      <c r="AKA886"/>
      <c r="AKB886"/>
      <c r="AKC886"/>
      <c r="AKD886"/>
      <c r="AKE886"/>
      <c r="AKF886"/>
      <c r="AKG886"/>
      <c r="AKH886"/>
      <c r="AKI886"/>
      <c r="AKJ886"/>
      <c r="AKK886"/>
      <c r="AKL886"/>
      <c r="AKM886"/>
      <c r="AKN886"/>
      <c r="AKO886"/>
      <c r="AKP886"/>
      <c r="AKQ886"/>
      <c r="AKR886"/>
      <c r="AKS886"/>
      <c r="AKT886"/>
      <c r="AKU886"/>
      <c r="AKV886"/>
      <c r="AKW886"/>
      <c r="AKX886"/>
      <c r="AKY886"/>
      <c r="AKZ886"/>
      <c r="ALA886"/>
      <c r="ALB886"/>
      <c r="ALC886"/>
      <c r="ALD886"/>
      <c r="ALE886"/>
      <c r="ALF886"/>
      <c r="ALG886"/>
      <c r="ALH886"/>
      <c r="ALI886"/>
      <c r="ALJ886"/>
      <c r="ALK886"/>
      <c r="ALL886"/>
      <c r="ALM886"/>
      <c r="ALN886"/>
      <c r="ALO886"/>
      <c r="ALP886"/>
      <c r="ALQ886"/>
      <c r="ALR886"/>
      <c r="ALS886"/>
      <c r="ALT886"/>
      <c r="ALU886"/>
      <c r="ALV886"/>
      <c r="ALW886"/>
      <c r="ALX886"/>
      <c r="ALY886"/>
      <c r="ALZ886"/>
      <c r="AMA886"/>
      <c r="AMB886"/>
      <c r="AMC886"/>
      <c r="AMD886"/>
      <c r="AME886"/>
      <c r="AMF886"/>
      <c r="AMG886"/>
      <c r="AMH886"/>
      <c r="AMI886"/>
      <c r="AMJ886"/>
    </row>
    <row r="887" spans="1:1024" ht="20" customHeight="1" x14ac:dyDescent="0.2">
      <c r="A887"/>
      <c r="B887"/>
      <c r="C887"/>
      <c r="D887"/>
      <c r="E887" s="2"/>
      <c r="F887" s="2"/>
      <c r="G887" s="271"/>
      <c r="H887" s="240"/>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c r="IU887"/>
      <c r="IV887"/>
      <c r="IW887"/>
      <c r="IX887"/>
      <c r="IY887"/>
      <c r="IZ887"/>
      <c r="JA887"/>
      <c r="JB887"/>
      <c r="JC887"/>
      <c r="JD887"/>
      <c r="JE887"/>
      <c r="JF887"/>
      <c r="JG887"/>
      <c r="JH887"/>
      <c r="JI887"/>
      <c r="JJ887"/>
      <c r="JK887"/>
      <c r="JL887"/>
      <c r="JM887"/>
      <c r="JN887"/>
      <c r="JO887"/>
      <c r="JP887"/>
      <c r="JQ887"/>
      <c r="JR887"/>
      <c r="JS887"/>
      <c r="JT887"/>
      <c r="JU887"/>
      <c r="JV887"/>
      <c r="JW887"/>
      <c r="JX887"/>
      <c r="JY887"/>
      <c r="JZ887"/>
      <c r="KA887"/>
      <c r="KB887"/>
      <c r="KC887"/>
      <c r="KD887"/>
      <c r="KE887"/>
      <c r="KF887"/>
      <c r="KG887"/>
      <c r="KH887"/>
      <c r="KI887"/>
      <c r="KJ887"/>
      <c r="KK887"/>
      <c r="KL887"/>
      <c r="KM887"/>
      <c r="KN887"/>
      <c r="KO887"/>
      <c r="KP887"/>
      <c r="KQ887"/>
      <c r="KR887"/>
      <c r="KS887"/>
      <c r="KT887"/>
      <c r="KU887"/>
      <c r="KV887"/>
      <c r="KW887"/>
      <c r="KX887"/>
      <c r="KY887"/>
      <c r="KZ887"/>
      <c r="LA887"/>
      <c r="LB887"/>
      <c r="LC887"/>
      <c r="LD887"/>
      <c r="LE887"/>
      <c r="LF887"/>
      <c r="LG887"/>
      <c r="LH887"/>
      <c r="LI887"/>
      <c r="LJ887"/>
      <c r="LK887"/>
      <c r="LL887"/>
      <c r="LM887"/>
      <c r="LN887"/>
      <c r="LO887"/>
      <c r="LP887"/>
      <c r="LQ887"/>
      <c r="LR887"/>
      <c r="LS887"/>
      <c r="LT887"/>
      <c r="LU887"/>
      <c r="LV887"/>
      <c r="LW887"/>
      <c r="LX887"/>
      <c r="LY887"/>
      <c r="LZ887"/>
      <c r="MA887"/>
      <c r="MB887"/>
      <c r="MC887"/>
      <c r="MD887"/>
      <c r="ME887"/>
      <c r="MF887"/>
      <c r="MG887"/>
      <c r="MH887"/>
      <c r="MI887"/>
      <c r="MJ887"/>
      <c r="MK887"/>
      <c r="ML887"/>
      <c r="MM887"/>
      <c r="MN887"/>
      <c r="MO887"/>
      <c r="MP887"/>
      <c r="MQ887"/>
      <c r="MR887"/>
      <c r="MS887"/>
      <c r="MT887"/>
      <c r="MU887"/>
      <c r="MV887"/>
      <c r="MW887"/>
      <c r="MX887"/>
      <c r="MY887"/>
      <c r="MZ887"/>
      <c r="NA887"/>
      <c r="NB887"/>
      <c r="NC887"/>
      <c r="ND887"/>
      <c r="NE887"/>
      <c r="NF887"/>
      <c r="NG887"/>
      <c r="NH887"/>
      <c r="NI887"/>
      <c r="NJ887"/>
      <c r="NK887"/>
      <c r="NL887"/>
      <c r="NM887"/>
      <c r="NN887"/>
      <c r="NO887"/>
      <c r="NP887"/>
      <c r="NQ887"/>
      <c r="NR887"/>
      <c r="NS887"/>
      <c r="NT887"/>
      <c r="NU887"/>
      <c r="NV887"/>
      <c r="NW887"/>
      <c r="NX887"/>
      <c r="NY887"/>
      <c r="NZ887"/>
      <c r="OA887"/>
      <c r="OB887"/>
      <c r="OC887"/>
      <c r="OD887"/>
      <c r="OE887"/>
      <c r="OF887"/>
      <c r="OG887"/>
      <c r="OH887"/>
      <c r="OI887"/>
      <c r="OJ887"/>
      <c r="OK887"/>
      <c r="OL887"/>
      <c r="OM887"/>
      <c r="ON887"/>
      <c r="OO887"/>
      <c r="OP887"/>
      <c r="OQ887"/>
      <c r="OR887"/>
      <c r="OS887"/>
      <c r="OT887"/>
      <c r="OU887"/>
      <c r="OV887"/>
      <c r="OW887"/>
      <c r="OX887"/>
      <c r="OY887"/>
      <c r="OZ887"/>
      <c r="PA887"/>
      <c r="PB887"/>
      <c r="PC887"/>
      <c r="PD887"/>
      <c r="PE887"/>
      <c r="PF887"/>
      <c r="PG887"/>
      <c r="PH887"/>
      <c r="PI887"/>
      <c r="PJ887"/>
      <c r="PK887"/>
      <c r="PL887"/>
      <c r="PM887"/>
      <c r="PN887"/>
      <c r="PO887"/>
      <c r="PP887"/>
      <c r="PQ887"/>
      <c r="PR887"/>
      <c r="PS887"/>
      <c r="PT887"/>
      <c r="PU887"/>
      <c r="PV887"/>
      <c r="PW887"/>
      <c r="PX887"/>
      <c r="PY887"/>
      <c r="PZ887"/>
      <c r="QA887"/>
      <c r="QB887"/>
      <c r="QC887"/>
      <c r="QD887"/>
      <c r="QE887"/>
      <c r="QF887"/>
      <c r="QG887"/>
      <c r="QH887"/>
      <c r="QI887"/>
      <c r="QJ887"/>
      <c r="QK887"/>
      <c r="QL887"/>
      <c r="QM887"/>
      <c r="QN887"/>
      <c r="QO887"/>
      <c r="QP887"/>
      <c r="QQ887"/>
      <c r="QR887"/>
      <c r="QS887"/>
      <c r="QT887"/>
      <c r="QU887"/>
      <c r="QV887"/>
      <c r="QW887"/>
      <c r="QX887"/>
      <c r="QY887"/>
      <c r="QZ887"/>
      <c r="RA887"/>
      <c r="RB887"/>
      <c r="RC887"/>
      <c r="RD887"/>
      <c r="RE887"/>
      <c r="RF887"/>
      <c r="RG887"/>
      <c r="RH887"/>
      <c r="RI887"/>
      <c r="RJ887"/>
      <c r="RK887"/>
      <c r="RL887"/>
      <c r="RM887"/>
      <c r="RN887"/>
      <c r="RO887"/>
      <c r="RP887"/>
      <c r="RQ887"/>
      <c r="RR887"/>
      <c r="RS887"/>
      <c r="RT887"/>
      <c r="RU887"/>
      <c r="RV887"/>
      <c r="RW887"/>
      <c r="RX887"/>
      <c r="RY887"/>
      <c r="RZ887"/>
      <c r="SA887"/>
      <c r="SB887"/>
      <c r="SC887"/>
      <c r="SD887"/>
      <c r="SE887"/>
      <c r="SF887"/>
      <c r="SG887"/>
      <c r="SH887"/>
      <c r="SI887"/>
      <c r="SJ887"/>
      <c r="SK887"/>
      <c r="SL887"/>
      <c r="SM887"/>
      <c r="SN887"/>
      <c r="SO887"/>
      <c r="SP887"/>
      <c r="SQ887"/>
      <c r="SR887"/>
      <c r="SS887"/>
      <c r="ST887"/>
      <c r="SU887"/>
      <c r="SV887"/>
      <c r="SW887"/>
      <c r="SX887"/>
      <c r="SY887"/>
      <c r="SZ887"/>
      <c r="TA887"/>
      <c r="TB887"/>
      <c r="TC887"/>
      <c r="TD887"/>
      <c r="TE887"/>
      <c r="TF887"/>
      <c r="TG887"/>
      <c r="TH887"/>
      <c r="TI887"/>
      <c r="TJ887"/>
      <c r="TK887"/>
      <c r="TL887"/>
      <c r="TM887"/>
      <c r="TN887"/>
      <c r="TO887"/>
      <c r="TP887"/>
      <c r="TQ887"/>
      <c r="TR887"/>
      <c r="TS887"/>
      <c r="TT887"/>
      <c r="TU887"/>
      <c r="TV887"/>
      <c r="TW887"/>
      <c r="TX887"/>
      <c r="TY887"/>
      <c r="TZ887"/>
      <c r="UA887"/>
      <c r="UB887"/>
      <c r="UC887"/>
      <c r="UD887"/>
      <c r="UE887"/>
      <c r="UF887"/>
      <c r="UG887"/>
      <c r="UH887"/>
      <c r="UI887"/>
      <c r="UJ887"/>
      <c r="UK887"/>
      <c r="UL887"/>
      <c r="UM887"/>
      <c r="UN887"/>
      <c r="UO887"/>
      <c r="UP887"/>
      <c r="UQ887"/>
      <c r="UR887"/>
      <c r="US887"/>
      <c r="UT887"/>
      <c r="UU887"/>
      <c r="UV887"/>
      <c r="UW887"/>
      <c r="UX887"/>
      <c r="UY887"/>
      <c r="UZ887"/>
      <c r="VA887"/>
      <c r="VB887"/>
      <c r="VC887"/>
      <c r="VD887"/>
      <c r="VE887"/>
      <c r="VF887"/>
      <c r="VG887"/>
      <c r="VH887"/>
      <c r="VI887"/>
      <c r="VJ887"/>
      <c r="VK887"/>
      <c r="VL887"/>
      <c r="VM887"/>
      <c r="VN887"/>
      <c r="VO887"/>
      <c r="VP887"/>
      <c r="VQ887"/>
      <c r="VR887"/>
      <c r="VS887"/>
      <c r="VT887"/>
      <c r="VU887"/>
      <c r="VV887"/>
      <c r="VW887"/>
      <c r="VX887"/>
      <c r="VY887"/>
      <c r="VZ887"/>
      <c r="WA887"/>
      <c r="WB887"/>
      <c r="WC887"/>
      <c r="WD887"/>
      <c r="WE887"/>
      <c r="WF887"/>
      <c r="WG887"/>
      <c r="WH887"/>
      <c r="WI887"/>
      <c r="WJ887"/>
      <c r="WK887"/>
      <c r="WL887"/>
      <c r="WM887"/>
      <c r="WN887"/>
      <c r="WO887"/>
      <c r="WP887"/>
      <c r="WQ887"/>
      <c r="WR887"/>
      <c r="WS887"/>
      <c r="WT887"/>
      <c r="WU887"/>
      <c r="WV887"/>
      <c r="WW887"/>
      <c r="WX887"/>
      <c r="WY887"/>
      <c r="WZ887"/>
      <c r="XA887"/>
      <c r="XB887"/>
      <c r="XC887"/>
      <c r="XD887"/>
      <c r="XE887"/>
      <c r="XF887"/>
      <c r="XG887"/>
      <c r="XH887"/>
      <c r="XI887"/>
      <c r="XJ887"/>
      <c r="XK887"/>
      <c r="XL887"/>
      <c r="XM887"/>
      <c r="XN887"/>
      <c r="XO887"/>
      <c r="XP887"/>
      <c r="XQ887"/>
      <c r="XR887"/>
      <c r="XS887"/>
      <c r="XT887"/>
      <c r="XU887"/>
      <c r="XV887"/>
      <c r="XW887"/>
      <c r="XX887"/>
      <c r="XY887"/>
      <c r="XZ887"/>
      <c r="YA887"/>
      <c r="YB887"/>
      <c r="YC887"/>
      <c r="YD887"/>
      <c r="YE887"/>
      <c r="YF887"/>
      <c r="YG887"/>
      <c r="YH887"/>
      <c r="YI887"/>
      <c r="YJ887"/>
      <c r="YK887"/>
      <c r="YL887"/>
      <c r="YM887"/>
      <c r="YN887"/>
      <c r="YO887"/>
      <c r="YP887"/>
      <c r="YQ887"/>
      <c r="YR887"/>
      <c r="YS887"/>
      <c r="YT887"/>
      <c r="YU887"/>
      <c r="YV887"/>
      <c r="YW887"/>
      <c r="YX887"/>
      <c r="YY887"/>
      <c r="YZ887"/>
      <c r="ZA887"/>
      <c r="ZB887"/>
      <c r="ZC887"/>
      <c r="ZD887"/>
      <c r="ZE887"/>
      <c r="ZF887"/>
      <c r="ZG887"/>
      <c r="ZH887"/>
      <c r="ZI887"/>
      <c r="ZJ887"/>
      <c r="ZK887"/>
      <c r="ZL887"/>
      <c r="ZM887"/>
      <c r="ZN887"/>
      <c r="ZO887"/>
      <c r="ZP887"/>
      <c r="ZQ887"/>
      <c r="ZR887"/>
      <c r="ZS887"/>
      <c r="ZT887"/>
      <c r="ZU887"/>
      <c r="ZV887"/>
      <c r="ZW887"/>
      <c r="ZX887"/>
      <c r="ZY887"/>
      <c r="ZZ887"/>
      <c r="AAA887"/>
      <c r="AAB887"/>
      <c r="AAC887"/>
      <c r="AAD887"/>
      <c r="AAE887"/>
      <c r="AAF887"/>
      <c r="AAG887"/>
      <c r="AAH887"/>
      <c r="AAI887"/>
      <c r="AAJ887"/>
      <c r="AAK887"/>
      <c r="AAL887"/>
      <c r="AAM887"/>
      <c r="AAN887"/>
      <c r="AAO887"/>
      <c r="AAP887"/>
      <c r="AAQ887"/>
      <c r="AAR887"/>
      <c r="AAS887"/>
      <c r="AAT887"/>
      <c r="AAU887"/>
      <c r="AAV887"/>
      <c r="AAW887"/>
      <c r="AAX887"/>
      <c r="AAY887"/>
      <c r="AAZ887"/>
      <c r="ABA887"/>
      <c r="ABB887"/>
      <c r="ABC887"/>
      <c r="ABD887"/>
      <c r="ABE887"/>
      <c r="ABF887"/>
      <c r="ABG887"/>
      <c r="ABH887"/>
      <c r="ABI887"/>
      <c r="ABJ887"/>
      <c r="ABK887"/>
      <c r="ABL887"/>
      <c r="ABM887"/>
      <c r="ABN887"/>
      <c r="ABO887"/>
      <c r="ABP887"/>
      <c r="ABQ887"/>
      <c r="ABR887"/>
      <c r="ABS887"/>
      <c r="ABT887"/>
      <c r="ABU887"/>
      <c r="ABV887"/>
      <c r="ABW887"/>
      <c r="ABX887"/>
      <c r="ABY887"/>
      <c r="ABZ887"/>
      <c r="ACA887"/>
      <c r="ACB887"/>
      <c r="ACC887"/>
      <c r="ACD887"/>
      <c r="ACE887"/>
      <c r="ACF887"/>
      <c r="ACG887"/>
      <c r="ACH887"/>
      <c r="ACI887"/>
      <c r="ACJ887"/>
      <c r="ACK887"/>
      <c r="ACL887"/>
      <c r="ACM887"/>
      <c r="ACN887"/>
      <c r="ACO887"/>
      <c r="ACP887"/>
      <c r="ACQ887"/>
      <c r="ACR887"/>
      <c r="ACS887"/>
      <c r="ACT887"/>
      <c r="ACU887"/>
      <c r="ACV887"/>
      <c r="ACW887"/>
      <c r="ACX887"/>
      <c r="ACY887"/>
      <c r="ACZ887"/>
      <c r="ADA887"/>
      <c r="ADB887"/>
      <c r="ADC887"/>
      <c r="ADD887"/>
      <c r="ADE887"/>
      <c r="ADF887"/>
      <c r="ADG887"/>
      <c r="ADH887"/>
      <c r="ADI887"/>
      <c r="ADJ887"/>
      <c r="ADK887"/>
      <c r="ADL887"/>
      <c r="ADM887"/>
      <c r="ADN887"/>
      <c r="ADO887"/>
      <c r="ADP887"/>
      <c r="ADQ887"/>
      <c r="ADR887"/>
      <c r="ADS887"/>
      <c r="ADT887"/>
      <c r="ADU887"/>
      <c r="ADV887"/>
      <c r="ADW887"/>
      <c r="ADX887"/>
      <c r="ADY887"/>
      <c r="ADZ887"/>
      <c r="AEA887"/>
      <c r="AEB887"/>
      <c r="AEC887"/>
      <c r="AED887"/>
      <c r="AEE887"/>
      <c r="AEF887"/>
      <c r="AEG887"/>
      <c r="AEH887"/>
      <c r="AEI887"/>
      <c r="AEJ887"/>
      <c r="AEK887"/>
      <c r="AEL887"/>
      <c r="AEM887"/>
      <c r="AEN887"/>
      <c r="AEO887"/>
      <c r="AEP887"/>
      <c r="AEQ887"/>
      <c r="AER887"/>
      <c r="AES887"/>
      <c r="AET887"/>
      <c r="AEU887"/>
      <c r="AEV887"/>
      <c r="AEW887"/>
      <c r="AEX887"/>
      <c r="AEY887"/>
      <c r="AEZ887"/>
      <c r="AFA887"/>
      <c r="AFB887"/>
      <c r="AFC887"/>
      <c r="AFD887"/>
      <c r="AFE887"/>
      <c r="AFF887"/>
      <c r="AFG887"/>
      <c r="AFH887"/>
      <c r="AFI887"/>
      <c r="AFJ887"/>
      <c r="AFK887"/>
      <c r="AFL887"/>
      <c r="AFM887"/>
      <c r="AFN887"/>
      <c r="AFO887"/>
      <c r="AFP887"/>
      <c r="AFQ887"/>
      <c r="AFR887"/>
      <c r="AFS887"/>
      <c r="AFT887"/>
      <c r="AFU887"/>
      <c r="AFV887"/>
      <c r="AFW887"/>
      <c r="AFX887"/>
      <c r="AFY887"/>
      <c r="AFZ887"/>
      <c r="AGA887"/>
      <c r="AGB887"/>
      <c r="AGC887"/>
      <c r="AGD887"/>
      <c r="AGE887"/>
      <c r="AGF887"/>
      <c r="AGG887"/>
      <c r="AGH887"/>
      <c r="AGI887"/>
      <c r="AGJ887"/>
      <c r="AGK887"/>
      <c r="AGL887"/>
      <c r="AGM887"/>
      <c r="AGN887"/>
      <c r="AGO887"/>
      <c r="AGP887"/>
      <c r="AGQ887"/>
      <c r="AGR887"/>
      <c r="AGS887"/>
      <c r="AGT887"/>
      <c r="AGU887"/>
      <c r="AGV887"/>
      <c r="AGW887"/>
      <c r="AGX887"/>
      <c r="AGY887"/>
      <c r="AGZ887"/>
      <c r="AHA887"/>
      <c r="AHB887"/>
      <c r="AHC887"/>
      <c r="AHD887"/>
      <c r="AHE887"/>
      <c r="AHF887"/>
      <c r="AHG887"/>
      <c r="AHH887"/>
      <c r="AHI887"/>
      <c r="AHJ887"/>
      <c r="AHK887"/>
      <c r="AHL887"/>
      <c r="AHM887"/>
      <c r="AHN887"/>
      <c r="AHO887"/>
      <c r="AHP887"/>
      <c r="AHQ887"/>
      <c r="AHR887"/>
      <c r="AHS887"/>
      <c r="AHT887"/>
      <c r="AHU887"/>
      <c r="AHV887"/>
      <c r="AHW887"/>
      <c r="AHX887"/>
      <c r="AHY887"/>
      <c r="AHZ887"/>
      <c r="AIA887"/>
      <c r="AIB887"/>
      <c r="AIC887"/>
      <c r="AID887"/>
      <c r="AIE887"/>
      <c r="AIF887"/>
      <c r="AIG887"/>
      <c r="AIH887"/>
      <c r="AII887"/>
      <c r="AIJ887"/>
      <c r="AIK887"/>
      <c r="AIL887"/>
      <c r="AIM887"/>
      <c r="AIN887"/>
      <c r="AIO887"/>
      <c r="AIP887"/>
      <c r="AIQ887"/>
      <c r="AIR887"/>
      <c r="AIS887"/>
      <c r="AIT887"/>
      <c r="AIU887"/>
      <c r="AIV887"/>
      <c r="AIW887"/>
      <c r="AIX887"/>
      <c r="AIY887"/>
      <c r="AIZ887"/>
      <c r="AJA887"/>
      <c r="AJB887"/>
      <c r="AJC887"/>
      <c r="AJD887"/>
      <c r="AJE887"/>
      <c r="AJF887"/>
      <c r="AJG887"/>
      <c r="AJH887"/>
      <c r="AJI887"/>
      <c r="AJJ887"/>
      <c r="AJK887"/>
      <c r="AJL887"/>
      <c r="AJM887"/>
      <c r="AJN887"/>
      <c r="AJO887"/>
      <c r="AJP887"/>
      <c r="AJQ887"/>
      <c r="AJR887"/>
      <c r="AJS887"/>
      <c r="AJT887"/>
      <c r="AJU887"/>
      <c r="AJV887"/>
      <c r="AJW887"/>
      <c r="AJX887"/>
      <c r="AJY887"/>
      <c r="AJZ887"/>
      <c r="AKA887"/>
      <c r="AKB887"/>
      <c r="AKC887"/>
      <c r="AKD887"/>
      <c r="AKE887"/>
      <c r="AKF887"/>
      <c r="AKG887"/>
      <c r="AKH887"/>
      <c r="AKI887"/>
      <c r="AKJ887"/>
      <c r="AKK887"/>
      <c r="AKL887"/>
      <c r="AKM887"/>
      <c r="AKN887"/>
      <c r="AKO887"/>
      <c r="AKP887"/>
      <c r="AKQ887"/>
      <c r="AKR887"/>
      <c r="AKS887"/>
      <c r="AKT887"/>
      <c r="AKU887"/>
      <c r="AKV887"/>
      <c r="AKW887"/>
      <c r="AKX887"/>
      <c r="AKY887"/>
      <c r="AKZ887"/>
      <c r="ALA887"/>
      <c r="ALB887"/>
      <c r="ALC887"/>
      <c r="ALD887"/>
      <c r="ALE887"/>
      <c r="ALF887"/>
      <c r="ALG887"/>
      <c r="ALH887"/>
      <c r="ALI887"/>
      <c r="ALJ887"/>
      <c r="ALK887"/>
      <c r="ALL887"/>
      <c r="ALM887"/>
      <c r="ALN887"/>
      <c r="ALO887"/>
      <c r="ALP887"/>
      <c r="ALQ887"/>
      <c r="ALR887"/>
      <c r="ALS887"/>
      <c r="ALT887"/>
      <c r="ALU887"/>
      <c r="ALV887"/>
      <c r="ALW887"/>
      <c r="ALX887"/>
      <c r="ALY887"/>
      <c r="ALZ887"/>
      <c r="AMA887"/>
      <c r="AMB887"/>
      <c r="AMC887"/>
      <c r="AMD887"/>
      <c r="AME887"/>
      <c r="AMF887"/>
      <c r="AMG887"/>
      <c r="AMH887"/>
      <c r="AMI887"/>
      <c r="AMJ887"/>
    </row>
    <row r="888" spans="1:1024" ht="20" customHeight="1" x14ac:dyDescent="0.2">
      <c r="A888"/>
      <c r="B888"/>
      <c r="C888"/>
      <c r="D888"/>
      <c r="E888" s="2"/>
      <c r="F888" s="2"/>
      <c r="G888" s="271"/>
      <c r="H888" s="240"/>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c r="IU888"/>
      <c r="IV888"/>
      <c r="IW888"/>
      <c r="IX888"/>
      <c r="IY888"/>
      <c r="IZ888"/>
      <c r="JA888"/>
      <c r="JB888"/>
      <c r="JC888"/>
      <c r="JD888"/>
      <c r="JE888"/>
      <c r="JF888"/>
      <c r="JG888"/>
      <c r="JH888"/>
      <c r="JI888"/>
      <c r="JJ888"/>
      <c r="JK888"/>
      <c r="JL888"/>
      <c r="JM888"/>
      <c r="JN888"/>
      <c r="JO888"/>
      <c r="JP888"/>
      <c r="JQ888"/>
      <c r="JR888"/>
      <c r="JS888"/>
      <c r="JT888"/>
      <c r="JU888"/>
      <c r="JV888"/>
      <c r="JW888"/>
      <c r="JX888"/>
      <c r="JY888"/>
      <c r="JZ888"/>
      <c r="KA888"/>
      <c r="KB888"/>
      <c r="KC888"/>
      <c r="KD888"/>
      <c r="KE888"/>
      <c r="KF888"/>
      <c r="KG888"/>
      <c r="KH888"/>
      <c r="KI888"/>
      <c r="KJ888"/>
      <c r="KK888"/>
      <c r="KL888"/>
      <c r="KM888"/>
      <c r="KN888"/>
      <c r="KO888"/>
      <c r="KP888"/>
      <c r="KQ888"/>
      <c r="KR888"/>
      <c r="KS888"/>
      <c r="KT888"/>
      <c r="KU888"/>
      <c r="KV888"/>
      <c r="KW888"/>
      <c r="KX888"/>
      <c r="KY888"/>
      <c r="KZ888"/>
      <c r="LA888"/>
      <c r="LB888"/>
      <c r="LC888"/>
      <c r="LD888"/>
      <c r="LE888"/>
      <c r="LF888"/>
      <c r="LG888"/>
      <c r="LH888"/>
      <c r="LI888"/>
      <c r="LJ888"/>
      <c r="LK888"/>
      <c r="LL888"/>
      <c r="LM888"/>
      <c r="LN888"/>
      <c r="LO888"/>
      <c r="LP888"/>
      <c r="LQ888"/>
      <c r="LR888"/>
      <c r="LS888"/>
      <c r="LT888"/>
      <c r="LU888"/>
      <c r="LV888"/>
      <c r="LW888"/>
      <c r="LX888"/>
      <c r="LY888"/>
      <c r="LZ888"/>
      <c r="MA888"/>
      <c r="MB888"/>
      <c r="MC888"/>
      <c r="MD888"/>
      <c r="ME888"/>
      <c r="MF888"/>
      <c r="MG888"/>
      <c r="MH888"/>
      <c r="MI888"/>
      <c r="MJ888"/>
      <c r="MK888"/>
      <c r="ML888"/>
      <c r="MM888"/>
      <c r="MN888"/>
      <c r="MO888"/>
      <c r="MP888"/>
      <c r="MQ888"/>
      <c r="MR888"/>
      <c r="MS888"/>
      <c r="MT888"/>
      <c r="MU888"/>
      <c r="MV888"/>
      <c r="MW888"/>
      <c r="MX888"/>
      <c r="MY888"/>
      <c r="MZ888"/>
      <c r="NA888"/>
      <c r="NB888"/>
      <c r="NC888"/>
      <c r="ND888"/>
      <c r="NE888"/>
      <c r="NF888"/>
      <c r="NG888"/>
      <c r="NH888"/>
      <c r="NI888"/>
      <c r="NJ888"/>
      <c r="NK888"/>
      <c r="NL888"/>
      <c r="NM888"/>
      <c r="NN888"/>
      <c r="NO888"/>
      <c r="NP888"/>
      <c r="NQ888"/>
      <c r="NR888"/>
      <c r="NS888"/>
      <c r="NT888"/>
      <c r="NU888"/>
      <c r="NV888"/>
      <c r="NW888"/>
      <c r="NX888"/>
      <c r="NY888"/>
      <c r="NZ888"/>
      <c r="OA888"/>
      <c r="OB888"/>
      <c r="OC888"/>
      <c r="OD888"/>
      <c r="OE888"/>
      <c r="OF888"/>
      <c r="OG888"/>
      <c r="OH888"/>
      <c r="OI888"/>
      <c r="OJ888"/>
      <c r="OK888"/>
      <c r="OL888"/>
      <c r="OM888"/>
      <c r="ON888"/>
      <c r="OO888"/>
      <c r="OP888"/>
      <c r="OQ888"/>
      <c r="OR888"/>
      <c r="OS888"/>
      <c r="OT888"/>
      <c r="OU888"/>
      <c r="OV888"/>
      <c r="OW888"/>
      <c r="OX888"/>
      <c r="OY888"/>
      <c r="OZ888"/>
      <c r="PA888"/>
      <c r="PB888"/>
      <c r="PC888"/>
      <c r="PD888"/>
      <c r="PE888"/>
      <c r="PF888"/>
      <c r="PG888"/>
      <c r="PH888"/>
      <c r="PI888"/>
      <c r="PJ888"/>
      <c r="PK888"/>
      <c r="PL888"/>
      <c r="PM888"/>
      <c r="PN888"/>
      <c r="PO888"/>
      <c r="PP888"/>
      <c r="PQ888"/>
      <c r="PR888"/>
      <c r="PS888"/>
      <c r="PT888"/>
      <c r="PU888"/>
      <c r="PV888"/>
      <c r="PW888"/>
      <c r="PX888"/>
      <c r="PY888"/>
      <c r="PZ888"/>
      <c r="QA888"/>
      <c r="QB888"/>
      <c r="QC888"/>
      <c r="QD888"/>
      <c r="QE888"/>
      <c r="QF888"/>
      <c r="QG888"/>
      <c r="QH888"/>
      <c r="QI888"/>
      <c r="QJ888"/>
      <c r="QK888"/>
      <c r="QL888"/>
      <c r="QM888"/>
      <c r="QN888"/>
      <c r="QO888"/>
      <c r="QP888"/>
      <c r="QQ888"/>
      <c r="QR888"/>
      <c r="QS888"/>
      <c r="QT888"/>
      <c r="QU888"/>
      <c r="QV888"/>
      <c r="QW888"/>
      <c r="QX888"/>
      <c r="QY888"/>
      <c r="QZ888"/>
      <c r="RA888"/>
      <c r="RB888"/>
      <c r="RC888"/>
      <c r="RD888"/>
      <c r="RE888"/>
      <c r="RF888"/>
      <c r="RG888"/>
      <c r="RH888"/>
      <c r="RI888"/>
      <c r="RJ888"/>
      <c r="RK888"/>
      <c r="RL888"/>
      <c r="RM888"/>
      <c r="RN888"/>
      <c r="RO888"/>
      <c r="RP888"/>
      <c r="RQ888"/>
      <c r="RR888"/>
      <c r="RS888"/>
      <c r="RT888"/>
      <c r="RU888"/>
      <c r="RV888"/>
      <c r="RW888"/>
      <c r="RX888"/>
      <c r="RY888"/>
      <c r="RZ888"/>
      <c r="SA888"/>
      <c r="SB888"/>
      <c r="SC888"/>
      <c r="SD888"/>
      <c r="SE888"/>
      <c r="SF888"/>
      <c r="SG888"/>
      <c r="SH888"/>
      <c r="SI888"/>
      <c r="SJ888"/>
      <c r="SK888"/>
      <c r="SL888"/>
      <c r="SM888"/>
      <c r="SN888"/>
      <c r="SO888"/>
      <c r="SP888"/>
      <c r="SQ888"/>
      <c r="SR888"/>
      <c r="SS888"/>
      <c r="ST888"/>
      <c r="SU888"/>
      <c r="SV888"/>
      <c r="SW888"/>
      <c r="SX888"/>
      <c r="SY888"/>
      <c r="SZ888"/>
      <c r="TA888"/>
      <c r="TB888"/>
      <c r="TC888"/>
      <c r="TD888"/>
      <c r="TE888"/>
      <c r="TF888"/>
      <c r="TG888"/>
      <c r="TH888"/>
      <c r="TI888"/>
      <c r="TJ888"/>
      <c r="TK888"/>
      <c r="TL888"/>
      <c r="TM888"/>
      <c r="TN888"/>
      <c r="TO888"/>
      <c r="TP888"/>
      <c r="TQ888"/>
      <c r="TR888"/>
      <c r="TS888"/>
      <c r="TT888"/>
      <c r="TU888"/>
      <c r="TV888"/>
      <c r="TW888"/>
      <c r="TX888"/>
      <c r="TY888"/>
      <c r="TZ888"/>
      <c r="UA888"/>
      <c r="UB888"/>
      <c r="UC888"/>
      <c r="UD888"/>
      <c r="UE888"/>
      <c r="UF888"/>
      <c r="UG888"/>
      <c r="UH888"/>
      <c r="UI888"/>
      <c r="UJ888"/>
      <c r="UK888"/>
      <c r="UL888"/>
      <c r="UM888"/>
      <c r="UN888"/>
      <c r="UO888"/>
      <c r="UP888"/>
      <c r="UQ888"/>
      <c r="UR888"/>
      <c r="US888"/>
      <c r="UT888"/>
      <c r="UU888"/>
      <c r="UV888"/>
      <c r="UW888"/>
      <c r="UX888"/>
      <c r="UY888"/>
      <c r="UZ888"/>
      <c r="VA888"/>
      <c r="VB888"/>
      <c r="VC888"/>
      <c r="VD888"/>
      <c r="VE888"/>
      <c r="VF888"/>
      <c r="VG888"/>
      <c r="VH888"/>
      <c r="VI888"/>
      <c r="VJ888"/>
      <c r="VK888"/>
      <c r="VL888"/>
      <c r="VM888"/>
      <c r="VN888"/>
      <c r="VO888"/>
      <c r="VP888"/>
      <c r="VQ888"/>
      <c r="VR888"/>
      <c r="VS888"/>
      <c r="VT888"/>
      <c r="VU888"/>
      <c r="VV888"/>
      <c r="VW888"/>
      <c r="VX888"/>
      <c r="VY888"/>
      <c r="VZ888"/>
      <c r="WA888"/>
      <c r="WB888"/>
      <c r="WC888"/>
      <c r="WD888"/>
      <c r="WE888"/>
      <c r="WF888"/>
      <c r="WG888"/>
      <c r="WH888"/>
      <c r="WI888"/>
      <c r="WJ888"/>
      <c r="WK888"/>
      <c r="WL888"/>
      <c r="WM888"/>
      <c r="WN888"/>
      <c r="WO888"/>
      <c r="WP888"/>
      <c r="WQ888"/>
      <c r="WR888"/>
      <c r="WS888"/>
      <c r="WT888"/>
      <c r="WU888"/>
      <c r="WV888"/>
      <c r="WW888"/>
      <c r="WX888"/>
      <c r="WY888"/>
      <c r="WZ888"/>
      <c r="XA888"/>
      <c r="XB888"/>
      <c r="XC888"/>
      <c r="XD888"/>
      <c r="XE888"/>
      <c r="XF888"/>
      <c r="XG888"/>
      <c r="XH888"/>
      <c r="XI888"/>
      <c r="XJ888"/>
      <c r="XK888"/>
      <c r="XL888"/>
      <c r="XM888"/>
      <c r="XN888"/>
      <c r="XO888"/>
      <c r="XP888"/>
      <c r="XQ888"/>
      <c r="XR888"/>
      <c r="XS888"/>
      <c r="XT888"/>
      <c r="XU888"/>
      <c r="XV888"/>
      <c r="XW888"/>
      <c r="XX888"/>
      <c r="XY888"/>
      <c r="XZ888"/>
      <c r="YA888"/>
      <c r="YB888"/>
      <c r="YC888"/>
      <c r="YD888"/>
      <c r="YE888"/>
      <c r="YF888"/>
      <c r="YG888"/>
      <c r="YH888"/>
      <c r="YI888"/>
      <c r="YJ888"/>
      <c r="YK888"/>
      <c r="YL888"/>
      <c r="YM888"/>
      <c r="YN888"/>
      <c r="YO888"/>
      <c r="YP888"/>
      <c r="YQ888"/>
      <c r="YR888"/>
      <c r="YS888"/>
      <c r="YT888"/>
      <c r="YU888"/>
      <c r="YV888"/>
      <c r="YW888"/>
      <c r="YX888"/>
      <c r="YY888"/>
      <c r="YZ888"/>
      <c r="ZA888"/>
      <c r="ZB888"/>
      <c r="ZC888"/>
      <c r="ZD888"/>
      <c r="ZE888"/>
      <c r="ZF888"/>
      <c r="ZG888"/>
      <c r="ZH888"/>
      <c r="ZI888"/>
      <c r="ZJ888"/>
      <c r="ZK888"/>
      <c r="ZL888"/>
      <c r="ZM888"/>
      <c r="ZN888"/>
      <c r="ZO888"/>
      <c r="ZP888"/>
      <c r="ZQ888"/>
      <c r="ZR888"/>
      <c r="ZS888"/>
      <c r="ZT888"/>
      <c r="ZU888"/>
      <c r="ZV888"/>
      <c r="ZW888"/>
      <c r="ZX888"/>
      <c r="ZY888"/>
      <c r="ZZ888"/>
      <c r="AAA888"/>
      <c r="AAB888"/>
      <c r="AAC888"/>
      <c r="AAD888"/>
      <c r="AAE888"/>
      <c r="AAF888"/>
      <c r="AAG888"/>
      <c r="AAH888"/>
      <c r="AAI888"/>
      <c r="AAJ888"/>
      <c r="AAK888"/>
      <c r="AAL888"/>
      <c r="AAM888"/>
      <c r="AAN888"/>
      <c r="AAO888"/>
      <c r="AAP888"/>
      <c r="AAQ888"/>
      <c r="AAR888"/>
      <c r="AAS888"/>
      <c r="AAT888"/>
      <c r="AAU888"/>
      <c r="AAV888"/>
      <c r="AAW888"/>
      <c r="AAX888"/>
      <c r="AAY888"/>
      <c r="AAZ888"/>
      <c r="ABA888"/>
      <c r="ABB888"/>
      <c r="ABC888"/>
      <c r="ABD888"/>
      <c r="ABE888"/>
      <c r="ABF888"/>
      <c r="ABG888"/>
      <c r="ABH888"/>
      <c r="ABI888"/>
      <c r="ABJ888"/>
      <c r="ABK888"/>
      <c r="ABL888"/>
      <c r="ABM888"/>
      <c r="ABN888"/>
      <c r="ABO888"/>
      <c r="ABP888"/>
      <c r="ABQ888"/>
      <c r="ABR888"/>
      <c r="ABS888"/>
      <c r="ABT888"/>
      <c r="ABU888"/>
      <c r="ABV888"/>
      <c r="ABW888"/>
      <c r="ABX888"/>
      <c r="ABY888"/>
      <c r="ABZ888"/>
      <c r="ACA888"/>
      <c r="ACB888"/>
      <c r="ACC888"/>
      <c r="ACD888"/>
      <c r="ACE888"/>
      <c r="ACF888"/>
      <c r="ACG888"/>
      <c r="ACH888"/>
      <c r="ACI888"/>
      <c r="ACJ888"/>
      <c r="ACK888"/>
      <c r="ACL888"/>
      <c r="ACM888"/>
      <c r="ACN888"/>
      <c r="ACO888"/>
      <c r="ACP888"/>
      <c r="ACQ888"/>
      <c r="ACR888"/>
      <c r="ACS888"/>
      <c r="ACT888"/>
      <c r="ACU888"/>
      <c r="ACV888"/>
      <c r="ACW888"/>
      <c r="ACX888"/>
      <c r="ACY888"/>
      <c r="ACZ888"/>
      <c r="ADA888"/>
      <c r="ADB888"/>
      <c r="ADC888"/>
      <c r="ADD888"/>
      <c r="ADE888"/>
      <c r="ADF888"/>
      <c r="ADG888"/>
      <c r="ADH888"/>
      <c r="ADI888"/>
      <c r="ADJ888"/>
      <c r="ADK888"/>
      <c r="ADL888"/>
      <c r="ADM888"/>
      <c r="ADN888"/>
      <c r="ADO888"/>
      <c r="ADP888"/>
      <c r="ADQ888"/>
      <c r="ADR888"/>
      <c r="ADS888"/>
      <c r="ADT888"/>
      <c r="ADU888"/>
      <c r="ADV888"/>
      <c r="ADW888"/>
      <c r="ADX888"/>
      <c r="ADY888"/>
      <c r="ADZ888"/>
      <c r="AEA888"/>
      <c r="AEB888"/>
      <c r="AEC888"/>
      <c r="AED888"/>
      <c r="AEE888"/>
      <c r="AEF888"/>
      <c r="AEG888"/>
      <c r="AEH888"/>
      <c r="AEI888"/>
      <c r="AEJ888"/>
      <c r="AEK888"/>
      <c r="AEL888"/>
      <c r="AEM888"/>
      <c r="AEN888"/>
      <c r="AEO888"/>
      <c r="AEP888"/>
      <c r="AEQ888"/>
      <c r="AER888"/>
      <c r="AES888"/>
      <c r="AET888"/>
      <c r="AEU888"/>
      <c r="AEV888"/>
      <c r="AEW888"/>
      <c r="AEX888"/>
      <c r="AEY888"/>
      <c r="AEZ888"/>
      <c r="AFA888"/>
      <c r="AFB888"/>
      <c r="AFC888"/>
      <c r="AFD888"/>
      <c r="AFE888"/>
      <c r="AFF888"/>
      <c r="AFG888"/>
      <c r="AFH888"/>
      <c r="AFI888"/>
      <c r="AFJ888"/>
      <c r="AFK888"/>
      <c r="AFL888"/>
      <c r="AFM888"/>
      <c r="AFN888"/>
      <c r="AFO888"/>
      <c r="AFP888"/>
      <c r="AFQ888"/>
      <c r="AFR888"/>
      <c r="AFS888"/>
      <c r="AFT888"/>
      <c r="AFU888"/>
      <c r="AFV888"/>
      <c r="AFW888"/>
      <c r="AFX888"/>
      <c r="AFY888"/>
      <c r="AFZ888"/>
      <c r="AGA888"/>
      <c r="AGB888"/>
      <c r="AGC888"/>
      <c r="AGD888"/>
      <c r="AGE888"/>
      <c r="AGF888"/>
      <c r="AGG888"/>
      <c r="AGH888"/>
      <c r="AGI888"/>
      <c r="AGJ888"/>
      <c r="AGK888"/>
      <c r="AGL888"/>
      <c r="AGM888"/>
      <c r="AGN888"/>
      <c r="AGO888"/>
      <c r="AGP888"/>
      <c r="AGQ888"/>
      <c r="AGR888"/>
      <c r="AGS888"/>
      <c r="AGT888"/>
      <c r="AGU888"/>
      <c r="AGV888"/>
      <c r="AGW888"/>
      <c r="AGX888"/>
      <c r="AGY888"/>
      <c r="AGZ888"/>
      <c r="AHA888"/>
      <c r="AHB888"/>
      <c r="AHC888"/>
      <c r="AHD888"/>
      <c r="AHE888"/>
      <c r="AHF888"/>
      <c r="AHG888"/>
      <c r="AHH888"/>
      <c r="AHI888"/>
      <c r="AHJ888"/>
      <c r="AHK888"/>
      <c r="AHL888"/>
      <c r="AHM888"/>
      <c r="AHN888"/>
      <c r="AHO888"/>
      <c r="AHP888"/>
      <c r="AHQ888"/>
      <c r="AHR888"/>
      <c r="AHS888"/>
      <c r="AHT888"/>
      <c r="AHU888"/>
      <c r="AHV888"/>
      <c r="AHW888"/>
      <c r="AHX888"/>
      <c r="AHY888"/>
      <c r="AHZ888"/>
      <c r="AIA888"/>
      <c r="AIB888"/>
      <c r="AIC888"/>
      <c r="AID888"/>
      <c r="AIE888"/>
      <c r="AIF888"/>
      <c r="AIG888"/>
      <c r="AIH888"/>
      <c r="AII888"/>
      <c r="AIJ888"/>
      <c r="AIK888"/>
      <c r="AIL888"/>
      <c r="AIM888"/>
      <c r="AIN888"/>
      <c r="AIO888"/>
      <c r="AIP888"/>
      <c r="AIQ888"/>
      <c r="AIR888"/>
      <c r="AIS888"/>
      <c r="AIT888"/>
      <c r="AIU888"/>
      <c r="AIV888"/>
      <c r="AIW888"/>
      <c r="AIX888"/>
      <c r="AIY888"/>
      <c r="AIZ888"/>
      <c r="AJA888"/>
      <c r="AJB888"/>
      <c r="AJC888"/>
      <c r="AJD888"/>
      <c r="AJE888"/>
      <c r="AJF888"/>
      <c r="AJG888"/>
      <c r="AJH888"/>
      <c r="AJI888"/>
      <c r="AJJ888"/>
      <c r="AJK888"/>
      <c r="AJL888"/>
      <c r="AJM888"/>
      <c r="AJN888"/>
      <c r="AJO888"/>
      <c r="AJP888"/>
      <c r="AJQ888"/>
      <c r="AJR888"/>
      <c r="AJS888"/>
      <c r="AJT888"/>
      <c r="AJU888"/>
      <c r="AJV888"/>
      <c r="AJW888"/>
      <c r="AJX888"/>
      <c r="AJY888"/>
      <c r="AJZ888"/>
      <c r="AKA888"/>
      <c r="AKB888"/>
      <c r="AKC888"/>
      <c r="AKD888"/>
      <c r="AKE888"/>
      <c r="AKF888"/>
      <c r="AKG888"/>
      <c r="AKH888"/>
      <c r="AKI888"/>
      <c r="AKJ888"/>
      <c r="AKK888"/>
      <c r="AKL888"/>
      <c r="AKM888"/>
      <c r="AKN888"/>
      <c r="AKO888"/>
      <c r="AKP888"/>
      <c r="AKQ888"/>
      <c r="AKR888"/>
      <c r="AKS888"/>
      <c r="AKT888"/>
      <c r="AKU888"/>
      <c r="AKV888"/>
      <c r="AKW888"/>
      <c r="AKX888"/>
      <c r="AKY888"/>
      <c r="AKZ888"/>
      <c r="ALA888"/>
      <c r="ALB888"/>
      <c r="ALC888"/>
      <c r="ALD888"/>
      <c r="ALE888"/>
      <c r="ALF888"/>
      <c r="ALG888"/>
      <c r="ALH888"/>
      <c r="ALI888"/>
      <c r="ALJ888"/>
      <c r="ALK888"/>
      <c r="ALL888"/>
      <c r="ALM888"/>
      <c r="ALN888"/>
      <c r="ALO888"/>
      <c r="ALP888"/>
      <c r="ALQ888"/>
      <c r="ALR888"/>
      <c r="ALS888"/>
      <c r="ALT888"/>
      <c r="ALU888"/>
      <c r="ALV888"/>
      <c r="ALW888"/>
      <c r="ALX888"/>
      <c r="ALY888"/>
      <c r="ALZ888"/>
      <c r="AMA888"/>
      <c r="AMB888"/>
      <c r="AMC888"/>
      <c r="AMD888"/>
      <c r="AME888"/>
      <c r="AMF888"/>
      <c r="AMG888"/>
      <c r="AMH888"/>
      <c r="AMI888"/>
      <c r="AMJ888"/>
    </row>
    <row r="889" spans="1:1024" ht="20" customHeight="1" x14ac:dyDescent="0.2">
      <c r="A889"/>
      <c r="B889"/>
      <c r="C889"/>
      <c r="D889"/>
      <c r="E889" s="2"/>
      <c r="F889" s="2"/>
      <c r="G889" s="271"/>
      <c r="H889" s="240"/>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c r="IU889"/>
      <c r="IV889"/>
      <c r="IW889"/>
      <c r="IX889"/>
      <c r="IY889"/>
      <c r="IZ889"/>
      <c r="JA889"/>
      <c r="JB889"/>
      <c r="JC889"/>
      <c r="JD889"/>
      <c r="JE889"/>
      <c r="JF889"/>
      <c r="JG889"/>
      <c r="JH889"/>
      <c r="JI889"/>
      <c r="JJ889"/>
      <c r="JK889"/>
      <c r="JL889"/>
      <c r="JM889"/>
      <c r="JN889"/>
      <c r="JO889"/>
      <c r="JP889"/>
      <c r="JQ889"/>
      <c r="JR889"/>
      <c r="JS889"/>
      <c r="JT889"/>
      <c r="JU889"/>
      <c r="JV889"/>
      <c r="JW889"/>
      <c r="JX889"/>
      <c r="JY889"/>
      <c r="JZ889"/>
      <c r="KA889"/>
      <c r="KB889"/>
      <c r="KC889"/>
      <c r="KD889"/>
      <c r="KE889"/>
      <c r="KF889"/>
      <c r="KG889"/>
      <c r="KH889"/>
      <c r="KI889"/>
      <c r="KJ889"/>
      <c r="KK889"/>
      <c r="KL889"/>
      <c r="KM889"/>
      <c r="KN889"/>
      <c r="KO889"/>
      <c r="KP889"/>
      <c r="KQ889"/>
      <c r="KR889"/>
      <c r="KS889"/>
      <c r="KT889"/>
      <c r="KU889"/>
      <c r="KV889"/>
      <c r="KW889"/>
      <c r="KX889"/>
      <c r="KY889"/>
      <c r="KZ889"/>
      <c r="LA889"/>
      <c r="LB889"/>
      <c r="LC889"/>
      <c r="LD889"/>
      <c r="LE889"/>
      <c r="LF889"/>
      <c r="LG889"/>
      <c r="LH889"/>
      <c r="LI889"/>
      <c r="LJ889"/>
      <c r="LK889"/>
      <c r="LL889"/>
      <c r="LM889"/>
      <c r="LN889"/>
      <c r="LO889"/>
      <c r="LP889"/>
      <c r="LQ889"/>
      <c r="LR889"/>
      <c r="LS889"/>
      <c r="LT889"/>
      <c r="LU889"/>
      <c r="LV889"/>
      <c r="LW889"/>
      <c r="LX889"/>
      <c r="LY889"/>
      <c r="LZ889"/>
      <c r="MA889"/>
      <c r="MB889"/>
      <c r="MC889"/>
      <c r="MD889"/>
      <c r="ME889"/>
      <c r="MF889"/>
      <c r="MG889"/>
      <c r="MH889"/>
      <c r="MI889"/>
      <c r="MJ889"/>
      <c r="MK889"/>
      <c r="ML889"/>
      <c r="MM889"/>
      <c r="MN889"/>
      <c r="MO889"/>
      <c r="MP889"/>
      <c r="MQ889"/>
      <c r="MR889"/>
      <c r="MS889"/>
      <c r="MT889"/>
      <c r="MU889"/>
      <c r="MV889"/>
      <c r="MW889"/>
      <c r="MX889"/>
      <c r="MY889"/>
      <c r="MZ889"/>
      <c r="NA889"/>
      <c r="NB889"/>
      <c r="NC889"/>
      <c r="ND889"/>
      <c r="NE889"/>
      <c r="NF889"/>
      <c r="NG889"/>
      <c r="NH889"/>
      <c r="NI889"/>
      <c r="NJ889"/>
      <c r="NK889"/>
      <c r="NL889"/>
      <c r="NM889"/>
      <c r="NN889"/>
      <c r="NO889"/>
      <c r="NP889"/>
      <c r="NQ889"/>
      <c r="NR889"/>
      <c r="NS889"/>
      <c r="NT889"/>
      <c r="NU889"/>
      <c r="NV889"/>
      <c r="NW889"/>
      <c r="NX889"/>
      <c r="NY889"/>
      <c r="NZ889"/>
      <c r="OA889"/>
      <c r="OB889"/>
      <c r="OC889"/>
      <c r="OD889"/>
      <c r="OE889"/>
      <c r="OF889"/>
      <c r="OG889"/>
      <c r="OH889"/>
      <c r="OI889"/>
      <c r="OJ889"/>
      <c r="OK889"/>
      <c r="OL889"/>
      <c r="OM889"/>
      <c r="ON889"/>
      <c r="OO889"/>
      <c r="OP889"/>
      <c r="OQ889"/>
      <c r="OR889"/>
      <c r="OS889"/>
      <c r="OT889"/>
      <c r="OU889"/>
      <c r="OV889"/>
      <c r="OW889"/>
      <c r="OX889"/>
      <c r="OY889"/>
      <c r="OZ889"/>
      <c r="PA889"/>
      <c r="PB889"/>
      <c r="PC889"/>
      <c r="PD889"/>
      <c r="PE889"/>
      <c r="PF889"/>
      <c r="PG889"/>
      <c r="PH889"/>
      <c r="PI889"/>
      <c r="PJ889"/>
      <c r="PK889"/>
      <c r="PL889"/>
      <c r="PM889"/>
      <c r="PN889"/>
      <c r="PO889"/>
      <c r="PP889"/>
      <c r="PQ889"/>
      <c r="PR889"/>
      <c r="PS889"/>
      <c r="PT889"/>
      <c r="PU889"/>
      <c r="PV889"/>
      <c r="PW889"/>
      <c r="PX889"/>
      <c r="PY889"/>
      <c r="PZ889"/>
      <c r="QA889"/>
      <c r="QB889"/>
      <c r="QC889"/>
      <c r="QD889"/>
      <c r="QE889"/>
      <c r="QF889"/>
      <c r="QG889"/>
      <c r="QH889"/>
      <c r="QI889"/>
      <c r="QJ889"/>
      <c r="QK889"/>
      <c r="QL889"/>
      <c r="QM889"/>
      <c r="QN889"/>
      <c r="QO889"/>
      <c r="QP889"/>
      <c r="QQ889"/>
      <c r="QR889"/>
      <c r="QS889"/>
      <c r="QT889"/>
      <c r="QU889"/>
      <c r="QV889"/>
      <c r="QW889"/>
      <c r="QX889"/>
      <c r="QY889"/>
      <c r="QZ889"/>
      <c r="RA889"/>
      <c r="RB889"/>
      <c r="RC889"/>
      <c r="RD889"/>
      <c r="RE889"/>
      <c r="RF889"/>
      <c r="RG889"/>
      <c r="RH889"/>
      <c r="RI889"/>
      <c r="RJ889"/>
      <c r="RK889"/>
      <c r="RL889"/>
      <c r="RM889"/>
      <c r="RN889"/>
      <c r="RO889"/>
      <c r="RP889"/>
      <c r="RQ889"/>
      <c r="RR889"/>
      <c r="RS889"/>
      <c r="RT889"/>
      <c r="RU889"/>
      <c r="RV889"/>
      <c r="RW889"/>
      <c r="RX889"/>
      <c r="RY889"/>
      <c r="RZ889"/>
      <c r="SA889"/>
      <c r="SB889"/>
      <c r="SC889"/>
      <c r="SD889"/>
      <c r="SE889"/>
      <c r="SF889"/>
      <c r="SG889"/>
      <c r="SH889"/>
      <c r="SI889"/>
      <c r="SJ889"/>
      <c r="SK889"/>
      <c r="SL889"/>
      <c r="SM889"/>
      <c r="SN889"/>
      <c r="SO889"/>
      <c r="SP889"/>
      <c r="SQ889"/>
      <c r="SR889"/>
      <c r="SS889"/>
      <c r="ST889"/>
      <c r="SU889"/>
      <c r="SV889"/>
      <c r="SW889"/>
      <c r="SX889"/>
      <c r="SY889"/>
      <c r="SZ889"/>
      <c r="TA889"/>
      <c r="TB889"/>
      <c r="TC889"/>
      <c r="TD889"/>
      <c r="TE889"/>
      <c r="TF889"/>
      <c r="TG889"/>
      <c r="TH889"/>
      <c r="TI889"/>
      <c r="TJ889"/>
      <c r="TK889"/>
      <c r="TL889"/>
      <c r="TM889"/>
      <c r="TN889"/>
      <c r="TO889"/>
      <c r="TP889"/>
      <c r="TQ889"/>
      <c r="TR889"/>
      <c r="TS889"/>
      <c r="TT889"/>
      <c r="TU889"/>
      <c r="TV889"/>
      <c r="TW889"/>
      <c r="TX889"/>
      <c r="TY889"/>
      <c r="TZ889"/>
      <c r="UA889"/>
      <c r="UB889"/>
      <c r="UC889"/>
      <c r="UD889"/>
      <c r="UE889"/>
      <c r="UF889"/>
      <c r="UG889"/>
      <c r="UH889"/>
      <c r="UI889"/>
      <c r="UJ889"/>
      <c r="UK889"/>
      <c r="UL889"/>
      <c r="UM889"/>
      <c r="UN889"/>
      <c r="UO889"/>
      <c r="UP889"/>
      <c r="UQ889"/>
      <c r="UR889"/>
      <c r="US889"/>
      <c r="UT889"/>
      <c r="UU889"/>
      <c r="UV889"/>
      <c r="UW889"/>
      <c r="UX889"/>
      <c r="UY889"/>
      <c r="UZ889"/>
      <c r="VA889"/>
      <c r="VB889"/>
      <c r="VC889"/>
      <c r="VD889"/>
      <c r="VE889"/>
      <c r="VF889"/>
      <c r="VG889"/>
      <c r="VH889"/>
      <c r="VI889"/>
      <c r="VJ889"/>
      <c r="VK889"/>
      <c r="VL889"/>
      <c r="VM889"/>
      <c r="VN889"/>
      <c r="VO889"/>
      <c r="VP889"/>
      <c r="VQ889"/>
      <c r="VR889"/>
      <c r="VS889"/>
      <c r="VT889"/>
      <c r="VU889"/>
      <c r="VV889"/>
      <c r="VW889"/>
      <c r="VX889"/>
      <c r="VY889"/>
      <c r="VZ889"/>
      <c r="WA889"/>
      <c r="WB889"/>
      <c r="WC889"/>
      <c r="WD889"/>
      <c r="WE889"/>
      <c r="WF889"/>
      <c r="WG889"/>
      <c r="WH889"/>
      <c r="WI889"/>
      <c r="WJ889"/>
      <c r="WK889"/>
      <c r="WL889"/>
      <c r="WM889"/>
      <c r="WN889"/>
      <c r="WO889"/>
      <c r="WP889"/>
      <c r="WQ889"/>
      <c r="WR889"/>
      <c r="WS889"/>
      <c r="WT889"/>
      <c r="WU889"/>
      <c r="WV889"/>
      <c r="WW889"/>
      <c r="WX889"/>
      <c r="WY889"/>
      <c r="WZ889"/>
      <c r="XA889"/>
      <c r="XB889"/>
      <c r="XC889"/>
      <c r="XD889"/>
      <c r="XE889"/>
      <c r="XF889"/>
      <c r="XG889"/>
      <c r="XH889"/>
      <c r="XI889"/>
      <c r="XJ889"/>
      <c r="XK889"/>
      <c r="XL889"/>
      <c r="XM889"/>
      <c r="XN889"/>
      <c r="XO889"/>
      <c r="XP889"/>
      <c r="XQ889"/>
      <c r="XR889"/>
      <c r="XS889"/>
      <c r="XT889"/>
      <c r="XU889"/>
      <c r="XV889"/>
      <c r="XW889"/>
      <c r="XX889"/>
      <c r="XY889"/>
      <c r="XZ889"/>
      <c r="YA889"/>
      <c r="YB889"/>
      <c r="YC889"/>
      <c r="YD889"/>
      <c r="YE889"/>
      <c r="YF889"/>
      <c r="YG889"/>
      <c r="YH889"/>
      <c r="YI889"/>
      <c r="YJ889"/>
      <c r="YK889"/>
      <c r="YL889"/>
      <c r="YM889"/>
      <c r="YN889"/>
      <c r="YO889"/>
      <c r="YP889"/>
      <c r="YQ889"/>
      <c r="YR889"/>
      <c r="YS889"/>
      <c r="YT889"/>
      <c r="YU889"/>
      <c r="YV889"/>
      <c r="YW889"/>
      <c r="YX889"/>
      <c r="YY889"/>
      <c r="YZ889"/>
      <c r="ZA889"/>
      <c r="ZB889"/>
      <c r="ZC889"/>
      <c r="ZD889"/>
      <c r="ZE889"/>
      <c r="ZF889"/>
      <c r="ZG889"/>
      <c r="ZH889"/>
      <c r="ZI889"/>
      <c r="ZJ889"/>
      <c r="ZK889"/>
      <c r="ZL889"/>
      <c r="ZM889"/>
      <c r="ZN889"/>
      <c r="ZO889"/>
      <c r="ZP889"/>
      <c r="ZQ889"/>
      <c r="ZR889"/>
      <c r="ZS889"/>
      <c r="ZT889"/>
      <c r="ZU889"/>
      <c r="ZV889"/>
      <c r="ZW889"/>
      <c r="ZX889"/>
      <c r="ZY889"/>
      <c r="ZZ889"/>
      <c r="AAA889"/>
      <c r="AAB889"/>
      <c r="AAC889"/>
      <c r="AAD889"/>
      <c r="AAE889"/>
      <c r="AAF889"/>
      <c r="AAG889"/>
      <c r="AAH889"/>
      <c r="AAI889"/>
      <c r="AAJ889"/>
      <c r="AAK889"/>
      <c r="AAL889"/>
      <c r="AAM889"/>
      <c r="AAN889"/>
      <c r="AAO889"/>
      <c r="AAP889"/>
      <c r="AAQ889"/>
      <c r="AAR889"/>
      <c r="AAS889"/>
      <c r="AAT889"/>
      <c r="AAU889"/>
      <c r="AAV889"/>
      <c r="AAW889"/>
      <c r="AAX889"/>
      <c r="AAY889"/>
      <c r="AAZ889"/>
      <c r="ABA889"/>
      <c r="ABB889"/>
      <c r="ABC889"/>
      <c r="ABD889"/>
      <c r="ABE889"/>
      <c r="ABF889"/>
      <c r="ABG889"/>
      <c r="ABH889"/>
      <c r="ABI889"/>
      <c r="ABJ889"/>
      <c r="ABK889"/>
      <c r="ABL889"/>
      <c r="ABM889"/>
      <c r="ABN889"/>
      <c r="ABO889"/>
      <c r="ABP889"/>
      <c r="ABQ889"/>
      <c r="ABR889"/>
      <c r="ABS889"/>
      <c r="ABT889"/>
      <c r="ABU889"/>
      <c r="ABV889"/>
      <c r="ABW889"/>
      <c r="ABX889"/>
      <c r="ABY889"/>
      <c r="ABZ889"/>
      <c r="ACA889"/>
      <c r="ACB889"/>
      <c r="ACC889"/>
      <c r="ACD889"/>
      <c r="ACE889"/>
      <c r="ACF889"/>
      <c r="ACG889"/>
      <c r="ACH889"/>
      <c r="ACI889"/>
      <c r="ACJ889"/>
      <c r="ACK889"/>
      <c r="ACL889"/>
      <c r="ACM889"/>
      <c r="ACN889"/>
      <c r="ACO889"/>
      <c r="ACP889"/>
      <c r="ACQ889"/>
      <c r="ACR889"/>
      <c r="ACS889"/>
      <c r="ACT889"/>
      <c r="ACU889"/>
      <c r="ACV889"/>
      <c r="ACW889"/>
      <c r="ACX889"/>
      <c r="ACY889"/>
      <c r="ACZ889"/>
      <c r="ADA889"/>
      <c r="ADB889"/>
      <c r="ADC889"/>
      <c r="ADD889"/>
      <c r="ADE889"/>
      <c r="ADF889"/>
      <c r="ADG889"/>
      <c r="ADH889"/>
      <c r="ADI889"/>
      <c r="ADJ889"/>
      <c r="ADK889"/>
      <c r="ADL889"/>
      <c r="ADM889"/>
      <c r="ADN889"/>
      <c r="ADO889"/>
      <c r="ADP889"/>
      <c r="ADQ889"/>
      <c r="ADR889"/>
      <c r="ADS889"/>
      <c r="ADT889"/>
      <c r="ADU889"/>
      <c r="ADV889"/>
      <c r="ADW889"/>
      <c r="ADX889"/>
      <c r="ADY889"/>
      <c r="ADZ889"/>
      <c r="AEA889"/>
      <c r="AEB889"/>
      <c r="AEC889"/>
      <c r="AED889"/>
      <c r="AEE889"/>
      <c r="AEF889"/>
      <c r="AEG889"/>
      <c r="AEH889"/>
      <c r="AEI889"/>
      <c r="AEJ889"/>
      <c r="AEK889"/>
      <c r="AEL889"/>
      <c r="AEM889"/>
      <c r="AEN889"/>
      <c r="AEO889"/>
      <c r="AEP889"/>
      <c r="AEQ889"/>
      <c r="AER889"/>
      <c r="AES889"/>
      <c r="AET889"/>
      <c r="AEU889"/>
      <c r="AEV889"/>
      <c r="AEW889"/>
      <c r="AEX889"/>
      <c r="AEY889"/>
      <c r="AEZ889"/>
      <c r="AFA889"/>
      <c r="AFB889"/>
      <c r="AFC889"/>
      <c r="AFD889"/>
      <c r="AFE889"/>
      <c r="AFF889"/>
      <c r="AFG889"/>
      <c r="AFH889"/>
      <c r="AFI889"/>
      <c r="AFJ889"/>
      <c r="AFK889"/>
      <c r="AFL889"/>
      <c r="AFM889"/>
      <c r="AFN889"/>
      <c r="AFO889"/>
      <c r="AFP889"/>
      <c r="AFQ889"/>
      <c r="AFR889"/>
      <c r="AFS889"/>
      <c r="AFT889"/>
      <c r="AFU889"/>
      <c r="AFV889"/>
      <c r="AFW889"/>
      <c r="AFX889"/>
      <c r="AFY889"/>
      <c r="AFZ889"/>
      <c r="AGA889"/>
      <c r="AGB889"/>
      <c r="AGC889"/>
      <c r="AGD889"/>
      <c r="AGE889"/>
      <c r="AGF889"/>
      <c r="AGG889"/>
      <c r="AGH889"/>
      <c r="AGI889"/>
      <c r="AGJ889"/>
      <c r="AGK889"/>
      <c r="AGL889"/>
      <c r="AGM889"/>
      <c r="AGN889"/>
      <c r="AGO889"/>
      <c r="AGP889"/>
      <c r="AGQ889"/>
      <c r="AGR889"/>
      <c r="AGS889"/>
      <c r="AGT889"/>
      <c r="AGU889"/>
      <c r="AGV889"/>
      <c r="AGW889"/>
      <c r="AGX889"/>
      <c r="AGY889"/>
      <c r="AGZ889"/>
      <c r="AHA889"/>
      <c r="AHB889"/>
      <c r="AHC889"/>
      <c r="AHD889"/>
      <c r="AHE889"/>
      <c r="AHF889"/>
      <c r="AHG889"/>
      <c r="AHH889"/>
      <c r="AHI889"/>
      <c r="AHJ889"/>
      <c r="AHK889"/>
      <c r="AHL889"/>
      <c r="AHM889"/>
      <c r="AHN889"/>
      <c r="AHO889"/>
      <c r="AHP889"/>
      <c r="AHQ889"/>
      <c r="AHR889"/>
      <c r="AHS889"/>
      <c r="AHT889"/>
      <c r="AHU889"/>
      <c r="AHV889"/>
      <c r="AHW889"/>
      <c r="AHX889"/>
      <c r="AHY889"/>
      <c r="AHZ889"/>
      <c r="AIA889"/>
      <c r="AIB889"/>
      <c r="AIC889"/>
      <c r="AID889"/>
      <c r="AIE889"/>
      <c r="AIF889"/>
      <c r="AIG889"/>
      <c r="AIH889"/>
      <c r="AII889"/>
      <c r="AIJ889"/>
      <c r="AIK889"/>
      <c r="AIL889"/>
      <c r="AIM889"/>
      <c r="AIN889"/>
      <c r="AIO889"/>
      <c r="AIP889"/>
      <c r="AIQ889"/>
      <c r="AIR889"/>
      <c r="AIS889"/>
      <c r="AIT889"/>
      <c r="AIU889"/>
      <c r="AIV889"/>
      <c r="AIW889"/>
      <c r="AIX889"/>
      <c r="AIY889"/>
      <c r="AIZ889"/>
      <c r="AJA889"/>
      <c r="AJB889"/>
      <c r="AJC889"/>
      <c r="AJD889"/>
      <c r="AJE889"/>
      <c r="AJF889"/>
      <c r="AJG889"/>
      <c r="AJH889"/>
      <c r="AJI889"/>
      <c r="AJJ889"/>
      <c r="AJK889"/>
      <c r="AJL889"/>
      <c r="AJM889"/>
      <c r="AJN889"/>
      <c r="AJO889"/>
      <c r="AJP889"/>
      <c r="AJQ889"/>
      <c r="AJR889"/>
      <c r="AJS889"/>
      <c r="AJT889"/>
      <c r="AJU889"/>
      <c r="AJV889"/>
      <c r="AJW889"/>
      <c r="AJX889"/>
      <c r="AJY889"/>
      <c r="AJZ889"/>
      <c r="AKA889"/>
      <c r="AKB889"/>
      <c r="AKC889"/>
      <c r="AKD889"/>
      <c r="AKE889"/>
      <c r="AKF889"/>
      <c r="AKG889"/>
      <c r="AKH889"/>
      <c r="AKI889"/>
      <c r="AKJ889"/>
      <c r="AKK889"/>
      <c r="AKL889"/>
      <c r="AKM889"/>
      <c r="AKN889"/>
      <c r="AKO889"/>
      <c r="AKP889"/>
      <c r="AKQ889"/>
      <c r="AKR889"/>
      <c r="AKS889"/>
      <c r="AKT889"/>
      <c r="AKU889"/>
      <c r="AKV889"/>
      <c r="AKW889"/>
      <c r="AKX889"/>
      <c r="AKY889"/>
      <c r="AKZ889"/>
      <c r="ALA889"/>
      <c r="ALB889"/>
      <c r="ALC889"/>
      <c r="ALD889"/>
      <c r="ALE889"/>
      <c r="ALF889"/>
      <c r="ALG889"/>
      <c r="ALH889"/>
      <c r="ALI889"/>
      <c r="ALJ889"/>
      <c r="ALK889"/>
      <c r="ALL889"/>
      <c r="ALM889"/>
      <c r="ALN889"/>
      <c r="ALO889"/>
      <c r="ALP889"/>
      <c r="ALQ889"/>
      <c r="ALR889"/>
      <c r="ALS889"/>
      <c r="ALT889"/>
      <c r="ALU889"/>
      <c r="ALV889"/>
      <c r="ALW889"/>
      <c r="ALX889"/>
      <c r="ALY889"/>
      <c r="ALZ889"/>
      <c r="AMA889"/>
      <c r="AMB889"/>
      <c r="AMC889"/>
      <c r="AMD889"/>
      <c r="AME889"/>
      <c r="AMF889"/>
      <c r="AMG889"/>
      <c r="AMH889"/>
      <c r="AMI889"/>
      <c r="AMJ889"/>
    </row>
    <row r="890" spans="1:1024" ht="20" customHeight="1" x14ac:dyDescent="0.2">
      <c r="A890"/>
      <c r="B890"/>
      <c r="C890"/>
      <c r="D890"/>
      <c r="E890" s="2"/>
      <c r="F890" s="2"/>
      <c r="G890" s="271"/>
      <c r="H890" s="24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c r="IU890"/>
      <c r="IV890"/>
      <c r="IW890"/>
      <c r="IX890"/>
      <c r="IY890"/>
      <c r="IZ890"/>
      <c r="JA890"/>
      <c r="JB890"/>
      <c r="JC890"/>
      <c r="JD890"/>
      <c r="JE890"/>
      <c r="JF890"/>
      <c r="JG890"/>
      <c r="JH890"/>
      <c r="JI890"/>
      <c r="JJ890"/>
      <c r="JK890"/>
      <c r="JL890"/>
      <c r="JM890"/>
      <c r="JN890"/>
      <c r="JO890"/>
      <c r="JP890"/>
      <c r="JQ890"/>
      <c r="JR890"/>
      <c r="JS890"/>
      <c r="JT890"/>
      <c r="JU890"/>
      <c r="JV890"/>
      <c r="JW890"/>
      <c r="JX890"/>
      <c r="JY890"/>
      <c r="JZ890"/>
      <c r="KA890"/>
      <c r="KB890"/>
      <c r="KC890"/>
      <c r="KD890"/>
      <c r="KE890"/>
      <c r="KF890"/>
      <c r="KG890"/>
      <c r="KH890"/>
      <c r="KI890"/>
      <c r="KJ890"/>
      <c r="KK890"/>
      <c r="KL890"/>
      <c r="KM890"/>
      <c r="KN890"/>
      <c r="KO890"/>
      <c r="KP890"/>
      <c r="KQ890"/>
      <c r="KR890"/>
      <c r="KS890"/>
      <c r="KT890"/>
      <c r="KU890"/>
      <c r="KV890"/>
      <c r="KW890"/>
      <c r="KX890"/>
      <c r="KY890"/>
      <c r="KZ890"/>
      <c r="LA890"/>
      <c r="LB890"/>
      <c r="LC890"/>
      <c r="LD890"/>
      <c r="LE890"/>
      <c r="LF890"/>
      <c r="LG890"/>
      <c r="LH890"/>
      <c r="LI890"/>
      <c r="LJ890"/>
      <c r="LK890"/>
      <c r="LL890"/>
      <c r="LM890"/>
      <c r="LN890"/>
      <c r="LO890"/>
      <c r="LP890"/>
      <c r="LQ890"/>
      <c r="LR890"/>
      <c r="LS890"/>
      <c r="LT890"/>
      <c r="LU890"/>
      <c r="LV890"/>
      <c r="LW890"/>
      <c r="LX890"/>
      <c r="LY890"/>
      <c r="LZ890"/>
      <c r="MA890"/>
      <c r="MB890"/>
      <c r="MC890"/>
      <c r="MD890"/>
      <c r="ME890"/>
      <c r="MF890"/>
      <c r="MG890"/>
      <c r="MH890"/>
      <c r="MI890"/>
      <c r="MJ890"/>
      <c r="MK890"/>
      <c r="ML890"/>
      <c r="MM890"/>
      <c r="MN890"/>
      <c r="MO890"/>
      <c r="MP890"/>
      <c r="MQ890"/>
      <c r="MR890"/>
      <c r="MS890"/>
      <c r="MT890"/>
      <c r="MU890"/>
      <c r="MV890"/>
      <c r="MW890"/>
      <c r="MX890"/>
      <c r="MY890"/>
      <c r="MZ890"/>
      <c r="NA890"/>
      <c r="NB890"/>
      <c r="NC890"/>
      <c r="ND890"/>
      <c r="NE890"/>
      <c r="NF890"/>
      <c r="NG890"/>
      <c r="NH890"/>
      <c r="NI890"/>
      <c r="NJ890"/>
      <c r="NK890"/>
      <c r="NL890"/>
      <c r="NM890"/>
      <c r="NN890"/>
      <c r="NO890"/>
      <c r="NP890"/>
      <c r="NQ890"/>
      <c r="NR890"/>
      <c r="NS890"/>
      <c r="NT890"/>
      <c r="NU890"/>
      <c r="NV890"/>
      <c r="NW890"/>
      <c r="NX890"/>
      <c r="NY890"/>
      <c r="NZ890"/>
      <c r="OA890"/>
      <c r="OB890"/>
      <c r="OC890"/>
      <c r="OD890"/>
      <c r="OE890"/>
      <c r="OF890"/>
      <c r="OG890"/>
      <c r="OH890"/>
      <c r="OI890"/>
      <c r="OJ890"/>
      <c r="OK890"/>
      <c r="OL890"/>
      <c r="OM890"/>
      <c r="ON890"/>
      <c r="OO890"/>
      <c r="OP890"/>
      <c r="OQ890"/>
      <c r="OR890"/>
      <c r="OS890"/>
      <c r="OT890"/>
      <c r="OU890"/>
      <c r="OV890"/>
      <c r="OW890"/>
      <c r="OX890"/>
      <c r="OY890"/>
      <c r="OZ890"/>
      <c r="PA890"/>
      <c r="PB890"/>
      <c r="PC890"/>
      <c r="PD890"/>
      <c r="PE890"/>
      <c r="PF890"/>
      <c r="PG890"/>
      <c r="PH890"/>
      <c r="PI890"/>
      <c r="PJ890"/>
      <c r="PK890"/>
      <c r="PL890"/>
      <c r="PM890"/>
      <c r="PN890"/>
      <c r="PO890"/>
      <c r="PP890"/>
      <c r="PQ890"/>
      <c r="PR890"/>
      <c r="PS890"/>
      <c r="PT890"/>
      <c r="PU890"/>
      <c r="PV890"/>
      <c r="PW890"/>
      <c r="PX890"/>
      <c r="PY890"/>
      <c r="PZ890"/>
      <c r="QA890"/>
      <c r="QB890"/>
      <c r="QC890"/>
      <c r="QD890"/>
      <c r="QE890"/>
      <c r="QF890"/>
      <c r="QG890"/>
      <c r="QH890"/>
      <c r="QI890"/>
      <c r="QJ890"/>
      <c r="QK890"/>
      <c r="QL890"/>
      <c r="QM890"/>
      <c r="QN890"/>
      <c r="QO890"/>
      <c r="QP890"/>
      <c r="QQ890"/>
      <c r="QR890"/>
      <c r="QS890"/>
      <c r="QT890"/>
      <c r="QU890"/>
      <c r="QV890"/>
      <c r="QW890"/>
      <c r="QX890"/>
      <c r="QY890"/>
      <c r="QZ890"/>
      <c r="RA890"/>
      <c r="RB890"/>
      <c r="RC890"/>
      <c r="RD890"/>
      <c r="RE890"/>
      <c r="RF890"/>
      <c r="RG890"/>
      <c r="RH890"/>
      <c r="RI890"/>
      <c r="RJ890"/>
      <c r="RK890"/>
      <c r="RL890"/>
      <c r="RM890"/>
      <c r="RN890"/>
      <c r="RO890"/>
      <c r="RP890"/>
      <c r="RQ890"/>
      <c r="RR890"/>
      <c r="RS890"/>
      <c r="RT890"/>
      <c r="RU890"/>
      <c r="RV890"/>
      <c r="RW890"/>
      <c r="RX890"/>
      <c r="RY890"/>
      <c r="RZ890"/>
      <c r="SA890"/>
      <c r="SB890"/>
      <c r="SC890"/>
      <c r="SD890"/>
      <c r="SE890"/>
      <c r="SF890"/>
      <c r="SG890"/>
      <c r="SH890"/>
      <c r="SI890"/>
      <c r="SJ890"/>
      <c r="SK890"/>
      <c r="SL890"/>
      <c r="SM890"/>
      <c r="SN890"/>
      <c r="SO890"/>
      <c r="SP890"/>
      <c r="SQ890"/>
      <c r="SR890"/>
      <c r="SS890"/>
      <c r="ST890"/>
      <c r="SU890"/>
      <c r="SV890"/>
      <c r="SW890"/>
      <c r="SX890"/>
      <c r="SY890"/>
      <c r="SZ890"/>
      <c r="TA890"/>
      <c r="TB890"/>
      <c r="TC890"/>
      <c r="TD890"/>
      <c r="TE890"/>
      <c r="TF890"/>
      <c r="TG890"/>
      <c r="TH890"/>
      <c r="TI890"/>
      <c r="TJ890"/>
      <c r="TK890"/>
      <c r="TL890"/>
      <c r="TM890"/>
      <c r="TN890"/>
      <c r="TO890"/>
      <c r="TP890"/>
      <c r="TQ890"/>
      <c r="TR890"/>
      <c r="TS890"/>
      <c r="TT890"/>
      <c r="TU890"/>
      <c r="TV890"/>
      <c r="TW890"/>
      <c r="TX890"/>
      <c r="TY890"/>
      <c r="TZ890"/>
      <c r="UA890"/>
      <c r="UB890"/>
      <c r="UC890"/>
      <c r="UD890"/>
      <c r="UE890"/>
      <c r="UF890"/>
      <c r="UG890"/>
      <c r="UH890"/>
      <c r="UI890"/>
      <c r="UJ890"/>
      <c r="UK890"/>
      <c r="UL890"/>
      <c r="UM890"/>
      <c r="UN890"/>
      <c r="UO890"/>
      <c r="UP890"/>
      <c r="UQ890"/>
      <c r="UR890"/>
      <c r="US890"/>
      <c r="UT890"/>
      <c r="UU890"/>
      <c r="UV890"/>
      <c r="UW890"/>
      <c r="UX890"/>
      <c r="UY890"/>
      <c r="UZ890"/>
      <c r="VA890"/>
      <c r="VB890"/>
      <c r="VC890"/>
      <c r="VD890"/>
      <c r="VE890"/>
      <c r="VF890"/>
      <c r="VG890"/>
      <c r="VH890"/>
      <c r="VI890"/>
      <c r="VJ890"/>
      <c r="VK890"/>
      <c r="VL890"/>
      <c r="VM890"/>
      <c r="VN890"/>
      <c r="VO890"/>
      <c r="VP890"/>
      <c r="VQ890"/>
      <c r="VR890"/>
      <c r="VS890"/>
      <c r="VT890"/>
      <c r="VU890"/>
      <c r="VV890"/>
      <c r="VW890"/>
      <c r="VX890"/>
      <c r="VY890"/>
      <c r="VZ890"/>
      <c r="WA890"/>
      <c r="WB890"/>
      <c r="WC890"/>
      <c r="WD890"/>
      <c r="WE890"/>
      <c r="WF890"/>
      <c r="WG890"/>
      <c r="WH890"/>
      <c r="WI890"/>
      <c r="WJ890"/>
      <c r="WK890"/>
      <c r="WL890"/>
      <c r="WM890"/>
      <c r="WN890"/>
      <c r="WO890"/>
      <c r="WP890"/>
      <c r="WQ890"/>
      <c r="WR890"/>
      <c r="WS890"/>
      <c r="WT890"/>
      <c r="WU890"/>
      <c r="WV890"/>
      <c r="WW890"/>
      <c r="WX890"/>
      <c r="WY890"/>
      <c r="WZ890"/>
      <c r="XA890"/>
      <c r="XB890"/>
      <c r="XC890"/>
      <c r="XD890"/>
      <c r="XE890"/>
      <c r="XF890"/>
      <c r="XG890"/>
      <c r="XH890"/>
      <c r="XI890"/>
      <c r="XJ890"/>
      <c r="XK890"/>
      <c r="XL890"/>
      <c r="XM890"/>
      <c r="XN890"/>
      <c r="XO890"/>
      <c r="XP890"/>
      <c r="XQ890"/>
      <c r="XR890"/>
      <c r="XS890"/>
      <c r="XT890"/>
      <c r="XU890"/>
      <c r="XV890"/>
      <c r="XW890"/>
      <c r="XX890"/>
      <c r="XY890"/>
      <c r="XZ890"/>
      <c r="YA890"/>
      <c r="YB890"/>
      <c r="YC890"/>
      <c r="YD890"/>
      <c r="YE890"/>
      <c r="YF890"/>
      <c r="YG890"/>
      <c r="YH890"/>
      <c r="YI890"/>
      <c r="YJ890"/>
      <c r="YK890"/>
      <c r="YL890"/>
      <c r="YM890"/>
      <c r="YN890"/>
      <c r="YO890"/>
      <c r="YP890"/>
      <c r="YQ890"/>
      <c r="YR890"/>
      <c r="YS890"/>
      <c r="YT890"/>
      <c r="YU890"/>
      <c r="YV890"/>
      <c r="YW890"/>
      <c r="YX890"/>
      <c r="YY890"/>
      <c r="YZ890"/>
      <c r="ZA890"/>
      <c r="ZB890"/>
      <c r="ZC890"/>
      <c r="ZD890"/>
      <c r="ZE890"/>
      <c r="ZF890"/>
      <c r="ZG890"/>
      <c r="ZH890"/>
      <c r="ZI890"/>
      <c r="ZJ890"/>
      <c r="ZK890"/>
      <c r="ZL890"/>
      <c r="ZM890"/>
      <c r="ZN890"/>
      <c r="ZO890"/>
      <c r="ZP890"/>
      <c r="ZQ890"/>
      <c r="ZR890"/>
      <c r="ZS890"/>
      <c r="ZT890"/>
      <c r="ZU890"/>
      <c r="ZV890"/>
      <c r="ZW890"/>
      <c r="ZX890"/>
      <c r="ZY890"/>
      <c r="ZZ890"/>
      <c r="AAA890"/>
      <c r="AAB890"/>
      <c r="AAC890"/>
      <c r="AAD890"/>
      <c r="AAE890"/>
      <c r="AAF890"/>
      <c r="AAG890"/>
      <c r="AAH890"/>
      <c r="AAI890"/>
      <c r="AAJ890"/>
      <c r="AAK890"/>
      <c r="AAL890"/>
      <c r="AAM890"/>
      <c r="AAN890"/>
      <c r="AAO890"/>
      <c r="AAP890"/>
      <c r="AAQ890"/>
      <c r="AAR890"/>
      <c r="AAS890"/>
      <c r="AAT890"/>
      <c r="AAU890"/>
      <c r="AAV890"/>
      <c r="AAW890"/>
      <c r="AAX890"/>
      <c r="AAY890"/>
      <c r="AAZ890"/>
      <c r="ABA890"/>
      <c r="ABB890"/>
      <c r="ABC890"/>
      <c r="ABD890"/>
      <c r="ABE890"/>
      <c r="ABF890"/>
      <c r="ABG890"/>
      <c r="ABH890"/>
      <c r="ABI890"/>
      <c r="ABJ890"/>
      <c r="ABK890"/>
      <c r="ABL890"/>
      <c r="ABM890"/>
      <c r="ABN890"/>
      <c r="ABO890"/>
      <c r="ABP890"/>
      <c r="ABQ890"/>
      <c r="ABR890"/>
      <c r="ABS890"/>
      <c r="ABT890"/>
      <c r="ABU890"/>
      <c r="ABV890"/>
      <c r="ABW890"/>
      <c r="ABX890"/>
      <c r="ABY890"/>
      <c r="ABZ890"/>
      <c r="ACA890"/>
      <c r="ACB890"/>
      <c r="ACC890"/>
      <c r="ACD890"/>
      <c r="ACE890"/>
      <c r="ACF890"/>
      <c r="ACG890"/>
      <c r="ACH890"/>
      <c r="ACI890"/>
      <c r="ACJ890"/>
      <c r="ACK890"/>
      <c r="ACL890"/>
      <c r="ACM890"/>
      <c r="ACN890"/>
      <c r="ACO890"/>
      <c r="ACP890"/>
      <c r="ACQ890"/>
      <c r="ACR890"/>
      <c r="ACS890"/>
      <c r="ACT890"/>
      <c r="ACU890"/>
      <c r="ACV890"/>
      <c r="ACW890"/>
      <c r="ACX890"/>
      <c r="ACY890"/>
      <c r="ACZ890"/>
      <c r="ADA890"/>
      <c r="ADB890"/>
      <c r="ADC890"/>
      <c r="ADD890"/>
      <c r="ADE890"/>
      <c r="ADF890"/>
      <c r="ADG890"/>
      <c r="ADH890"/>
      <c r="ADI890"/>
      <c r="ADJ890"/>
      <c r="ADK890"/>
      <c r="ADL890"/>
      <c r="ADM890"/>
      <c r="ADN890"/>
      <c r="ADO890"/>
      <c r="ADP890"/>
      <c r="ADQ890"/>
      <c r="ADR890"/>
      <c r="ADS890"/>
      <c r="ADT890"/>
      <c r="ADU890"/>
      <c r="ADV890"/>
      <c r="ADW890"/>
      <c r="ADX890"/>
      <c r="ADY890"/>
      <c r="ADZ890"/>
      <c r="AEA890"/>
      <c r="AEB890"/>
      <c r="AEC890"/>
      <c r="AED890"/>
      <c r="AEE890"/>
      <c r="AEF890"/>
      <c r="AEG890"/>
      <c r="AEH890"/>
      <c r="AEI890"/>
      <c r="AEJ890"/>
      <c r="AEK890"/>
      <c r="AEL890"/>
      <c r="AEM890"/>
      <c r="AEN890"/>
      <c r="AEO890"/>
      <c r="AEP890"/>
      <c r="AEQ890"/>
      <c r="AER890"/>
      <c r="AES890"/>
      <c r="AET890"/>
      <c r="AEU890"/>
      <c r="AEV890"/>
      <c r="AEW890"/>
      <c r="AEX890"/>
      <c r="AEY890"/>
      <c r="AEZ890"/>
      <c r="AFA890"/>
      <c r="AFB890"/>
      <c r="AFC890"/>
      <c r="AFD890"/>
      <c r="AFE890"/>
      <c r="AFF890"/>
      <c r="AFG890"/>
      <c r="AFH890"/>
      <c r="AFI890"/>
      <c r="AFJ890"/>
      <c r="AFK890"/>
      <c r="AFL890"/>
      <c r="AFM890"/>
      <c r="AFN890"/>
      <c r="AFO890"/>
      <c r="AFP890"/>
      <c r="AFQ890"/>
      <c r="AFR890"/>
      <c r="AFS890"/>
      <c r="AFT890"/>
      <c r="AFU890"/>
      <c r="AFV890"/>
      <c r="AFW890"/>
      <c r="AFX890"/>
      <c r="AFY890"/>
      <c r="AFZ890"/>
      <c r="AGA890"/>
      <c r="AGB890"/>
      <c r="AGC890"/>
      <c r="AGD890"/>
      <c r="AGE890"/>
      <c r="AGF890"/>
      <c r="AGG890"/>
      <c r="AGH890"/>
      <c r="AGI890"/>
      <c r="AGJ890"/>
      <c r="AGK890"/>
      <c r="AGL890"/>
      <c r="AGM890"/>
      <c r="AGN890"/>
      <c r="AGO890"/>
      <c r="AGP890"/>
      <c r="AGQ890"/>
      <c r="AGR890"/>
      <c r="AGS890"/>
      <c r="AGT890"/>
      <c r="AGU890"/>
      <c r="AGV890"/>
      <c r="AGW890"/>
      <c r="AGX890"/>
      <c r="AGY890"/>
      <c r="AGZ890"/>
      <c r="AHA890"/>
      <c r="AHB890"/>
      <c r="AHC890"/>
      <c r="AHD890"/>
      <c r="AHE890"/>
      <c r="AHF890"/>
      <c r="AHG890"/>
      <c r="AHH890"/>
      <c r="AHI890"/>
      <c r="AHJ890"/>
      <c r="AHK890"/>
      <c r="AHL890"/>
      <c r="AHM890"/>
      <c r="AHN890"/>
      <c r="AHO890"/>
      <c r="AHP890"/>
      <c r="AHQ890"/>
      <c r="AHR890"/>
      <c r="AHS890"/>
      <c r="AHT890"/>
      <c r="AHU890"/>
      <c r="AHV890"/>
      <c r="AHW890"/>
      <c r="AHX890"/>
      <c r="AHY890"/>
      <c r="AHZ890"/>
      <c r="AIA890"/>
      <c r="AIB890"/>
      <c r="AIC890"/>
      <c r="AID890"/>
      <c r="AIE890"/>
      <c r="AIF890"/>
      <c r="AIG890"/>
      <c r="AIH890"/>
      <c r="AII890"/>
      <c r="AIJ890"/>
      <c r="AIK890"/>
      <c r="AIL890"/>
      <c r="AIM890"/>
      <c r="AIN890"/>
      <c r="AIO890"/>
      <c r="AIP890"/>
      <c r="AIQ890"/>
      <c r="AIR890"/>
      <c r="AIS890"/>
      <c r="AIT890"/>
      <c r="AIU890"/>
      <c r="AIV890"/>
      <c r="AIW890"/>
      <c r="AIX890"/>
      <c r="AIY890"/>
      <c r="AIZ890"/>
      <c r="AJA890"/>
      <c r="AJB890"/>
      <c r="AJC890"/>
      <c r="AJD890"/>
      <c r="AJE890"/>
      <c r="AJF890"/>
      <c r="AJG890"/>
      <c r="AJH890"/>
      <c r="AJI890"/>
      <c r="AJJ890"/>
      <c r="AJK890"/>
      <c r="AJL890"/>
      <c r="AJM890"/>
      <c r="AJN890"/>
      <c r="AJO890"/>
      <c r="AJP890"/>
      <c r="AJQ890"/>
      <c r="AJR890"/>
      <c r="AJS890"/>
      <c r="AJT890"/>
      <c r="AJU890"/>
      <c r="AJV890"/>
      <c r="AJW890"/>
      <c r="AJX890"/>
      <c r="AJY890"/>
      <c r="AJZ890"/>
      <c r="AKA890"/>
      <c r="AKB890"/>
      <c r="AKC890"/>
      <c r="AKD890"/>
      <c r="AKE890"/>
      <c r="AKF890"/>
      <c r="AKG890"/>
      <c r="AKH890"/>
      <c r="AKI890"/>
      <c r="AKJ890"/>
      <c r="AKK890"/>
      <c r="AKL890"/>
      <c r="AKM890"/>
      <c r="AKN890"/>
      <c r="AKO890"/>
      <c r="AKP890"/>
      <c r="AKQ890"/>
      <c r="AKR890"/>
      <c r="AKS890"/>
      <c r="AKT890"/>
      <c r="AKU890"/>
      <c r="AKV890"/>
      <c r="AKW890"/>
      <c r="AKX890"/>
      <c r="AKY890"/>
      <c r="AKZ890"/>
      <c r="ALA890"/>
      <c r="ALB890"/>
      <c r="ALC890"/>
      <c r="ALD890"/>
      <c r="ALE890"/>
      <c r="ALF890"/>
      <c r="ALG890"/>
      <c r="ALH890"/>
      <c r="ALI890"/>
      <c r="ALJ890"/>
      <c r="ALK890"/>
      <c r="ALL890"/>
      <c r="ALM890"/>
      <c r="ALN890"/>
      <c r="ALO890"/>
      <c r="ALP890"/>
      <c r="ALQ890"/>
      <c r="ALR890"/>
      <c r="ALS890"/>
      <c r="ALT890"/>
      <c r="ALU890"/>
      <c r="ALV890"/>
      <c r="ALW890"/>
      <c r="ALX890"/>
      <c r="ALY890"/>
      <c r="ALZ890"/>
      <c r="AMA890"/>
      <c r="AMB890"/>
      <c r="AMC890"/>
      <c r="AMD890"/>
      <c r="AME890"/>
      <c r="AMF890"/>
      <c r="AMG890"/>
      <c r="AMH890"/>
      <c r="AMI890"/>
      <c r="AMJ890"/>
    </row>
    <row r="891" spans="1:1024" ht="20" customHeight="1" x14ac:dyDescent="0.2">
      <c r="A891"/>
      <c r="B891"/>
      <c r="C891"/>
      <c r="D891"/>
      <c r="E891" s="2"/>
      <c r="F891" s="2"/>
      <c r="G891" s="271"/>
      <c r="H891" s="240"/>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c r="IU891"/>
      <c r="IV891"/>
      <c r="IW891"/>
      <c r="IX891"/>
      <c r="IY891"/>
      <c r="IZ891"/>
      <c r="JA891"/>
      <c r="JB891"/>
      <c r="JC891"/>
      <c r="JD891"/>
      <c r="JE891"/>
      <c r="JF891"/>
      <c r="JG891"/>
      <c r="JH891"/>
      <c r="JI891"/>
      <c r="JJ891"/>
      <c r="JK891"/>
      <c r="JL891"/>
      <c r="JM891"/>
      <c r="JN891"/>
      <c r="JO891"/>
      <c r="JP891"/>
      <c r="JQ891"/>
      <c r="JR891"/>
      <c r="JS891"/>
      <c r="JT891"/>
      <c r="JU891"/>
      <c r="JV891"/>
      <c r="JW891"/>
      <c r="JX891"/>
      <c r="JY891"/>
      <c r="JZ891"/>
      <c r="KA891"/>
      <c r="KB891"/>
      <c r="KC891"/>
      <c r="KD891"/>
      <c r="KE891"/>
      <c r="KF891"/>
      <c r="KG891"/>
      <c r="KH891"/>
      <c r="KI891"/>
      <c r="KJ891"/>
      <c r="KK891"/>
      <c r="KL891"/>
      <c r="KM891"/>
      <c r="KN891"/>
      <c r="KO891"/>
      <c r="KP891"/>
      <c r="KQ891"/>
      <c r="KR891"/>
      <c r="KS891"/>
      <c r="KT891"/>
      <c r="KU891"/>
      <c r="KV891"/>
      <c r="KW891"/>
      <c r="KX891"/>
      <c r="KY891"/>
      <c r="KZ891"/>
      <c r="LA891"/>
      <c r="LB891"/>
      <c r="LC891"/>
      <c r="LD891"/>
      <c r="LE891"/>
      <c r="LF891"/>
      <c r="LG891"/>
      <c r="LH891"/>
      <c r="LI891"/>
      <c r="LJ891"/>
      <c r="LK891"/>
      <c r="LL891"/>
      <c r="LM891"/>
      <c r="LN891"/>
      <c r="LO891"/>
      <c r="LP891"/>
      <c r="LQ891"/>
      <c r="LR891"/>
      <c r="LS891"/>
      <c r="LT891"/>
      <c r="LU891"/>
      <c r="LV891"/>
      <c r="LW891"/>
      <c r="LX891"/>
      <c r="LY891"/>
      <c r="LZ891"/>
      <c r="MA891"/>
      <c r="MB891"/>
      <c r="MC891"/>
      <c r="MD891"/>
      <c r="ME891"/>
      <c r="MF891"/>
      <c r="MG891"/>
      <c r="MH891"/>
      <c r="MI891"/>
      <c r="MJ891"/>
      <c r="MK891"/>
      <c r="ML891"/>
      <c r="MM891"/>
      <c r="MN891"/>
      <c r="MO891"/>
      <c r="MP891"/>
      <c r="MQ891"/>
      <c r="MR891"/>
      <c r="MS891"/>
      <c r="MT891"/>
      <c r="MU891"/>
      <c r="MV891"/>
      <c r="MW891"/>
      <c r="MX891"/>
      <c r="MY891"/>
      <c r="MZ891"/>
      <c r="NA891"/>
      <c r="NB891"/>
      <c r="NC891"/>
      <c r="ND891"/>
      <c r="NE891"/>
      <c r="NF891"/>
      <c r="NG891"/>
      <c r="NH891"/>
      <c r="NI891"/>
      <c r="NJ891"/>
      <c r="NK891"/>
      <c r="NL891"/>
      <c r="NM891"/>
      <c r="NN891"/>
      <c r="NO891"/>
      <c r="NP891"/>
      <c r="NQ891"/>
      <c r="NR891"/>
      <c r="NS891"/>
      <c r="NT891"/>
      <c r="NU891"/>
      <c r="NV891"/>
      <c r="NW891"/>
      <c r="NX891"/>
      <c r="NY891"/>
      <c r="NZ891"/>
      <c r="OA891"/>
      <c r="OB891"/>
      <c r="OC891"/>
      <c r="OD891"/>
      <c r="OE891"/>
      <c r="OF891"/>
      <c r="OG891"/>
      <c r="OH891"/>
      <c r="OI891"/>
      <c r="OJ891"/>
      <c r="OK891"/>
      <c r="OL891"/>
      <c r="OM891"/>
      <c r="ON891"/>
      <c r="OO891"/>
      <c r="OP891"/>
      <c r="OQ891"/>
      <c r="OR891"/>
      <c r="OS891"/>
      <c r="OT891"/>
      <c r="OU891"/>
      <c r="OV891"/>
      <c r="OW891"/>
      <c r="OX891"/>
      <c r="OY891"/>
      <c r="OZ891"/>
      <c r="PA891"/>
      <c r="PB891"/>
      <c r="PC891"/>
      <c r="PD891"/>
      <c r="PE891"/>
      <c r="PF891"/>
      <c r="PG891"/>
      <c r="PH891"/>
      <c r="PI891"/>
      <c r="PJ891"/>
      <c r="PK891"/>
      <c r="PL891"/>
      <c r="PM891"/>
      <c r="PN891"/>
      <c r="PO891"/>
      <c r="PP891"/>
      <c r="PQ891"/>
      <c r="PR891"/>
      <c r="PS891"/>
      <c r="PT891"/>
      <c r="PU891"/>
      <c r="PV891"/>
      <c r="PW891"/>
      <c r="PX891"/>
      <c r="PY891"/>
      <c r="PZ891"/>
      <c r="QA891"/>
      <c r="QB891"/>
      <c r="QC891"/>
      <c r="QD891"/>
      <c r="QE891"/>
      <c r="QF891"/>
      <c r="QG891"/>
      <c r="QH891"/>
      <c r="QI891"/>
      <c r="QJ891"/>
      <c r="QK891"/>
      <c r="QL891"/>
      <c r="QM891"/>
      <c r="QN891"/>
      <c r="QO891"/>
      <c r="QP891"/>
      <c r="QQ891"/>
      <c r="QR891"/>
      <c r="QS891"/>
      <c r="QT891"/>
      <c r="QU891"/>
      <c r="QV891"/>
      <c r="QW891"/>
      <c r="QX891"/>
      <c r="QY891"/>
      <c r="QZ891"/>
      <c r="RA891"/>
      <c r="RB891"/>
      <c r="RC891"/>
      <c r="RD891"/>
      <c r="RE891"/>
      <c r="RF891"/>
      <c r="RG891"/>
      <c r="RH891"/>
      <c r="RI891"/>
      <c r="RJ891"/>
      <c r="RK891"/>
      <c r="RL891"/>
      <c r="RM891"/>
      <c r="RN891"/>
      <c r="RO891"/>
      <c r="RP891"/>
      <c r="RQ891"/>
      <c r="RR891"/>
      <c r="RS891"/>
      <c r="RT891"/>
      <c r="RU891"/>
      <c r="RV891"/>
      <c r="RW891"/>
      <c r="RX891"/>
      <c r="RY891"/>
      <c r="RZ891"/>
      <c r="SA891"/>
      <c r="SB891"/>
      <c r="SC891"/>
      <c r="SD891"/>
      <c r="SE891"/>
      <c r="SF891"/>
      <c r="SG891"/>
      <c r="SH891"/>
      <c r="SI891"/>
      <c r="SJ891"/>
      <c r="SK891"/>
      <c r="SL891"/>
      <c r="SM891"/>
      <c r="SN891"/>
      <c r="SO891"/>
      <c r="SP891"/>
      <c r="SQ891"/>
      <c r="SR891"/>
      <c r="SS891"/>
      <c r="ST891"/>
      <c r="SU891"/>
      <c r="SV891"/>
      <c r="SW891"/>
      <c r="SX891"/>
      <c r="SY891"/>
      <c r="SZ891"/>
      <c r="TA891"/>
      <c r="TB891"/>
      <c r="TC891"/>
      <c r="TD891"/>
      <c r="TE891"/>
      <c r="TF891"/>
      <c r="TG891"/>
      <c r="TH891"/>
      <c r="TI891"/>
      <c r="TJ891"/>
      <c r="TK891"/>
      <c r="TL891"/>
      <c r="TM891"/>
      <c r="TN891"/>
      <c r="TO891"/>
      <c r="TP891"/>
      <c r="TQ891"/>
      <c r="TR891"/>
      <c r="TS891"/>
      <c r="TT891"/>
      <c r="TU891"/>
      <c r="TV891"/>
      <c r="TW891"/>
      <c r="TX891"/>
      <c r="TY891"/>
      <c r="TZ891"/>
      <c r="UA891"/>
      <c r="UB891"/>
      <c r="UC891"/>
      <c r="UD891"/>
      <c r="UE891"/>
      <c r="UF891"/>
      <c r="UG891"/>
      <c r="UH891"/>
      <c r="UI891"/>
      <c r="UJ891"/>
      <c r="UK891"/>
      <c r="UL891"/>
      <c r="UM891"/>
      <c r="UN891"/>
      <c r="UO891"/>
      <c r="UP891"/>
      <c r="UQ891"/>
      <c r="UR891"/>
      <c r="US891"/>
      <c r="UT891"/>
      <c r="UU891"/>
      <c r="UV891"/>
      <c r="UW891"/>
      <c r="UX891"/>
      <c r="UY891"/>
      <c r="UZ891"/>
      <c r="VA891"/>
      <c r="VB891"/>
      <c r="VC891"/>
      <c r="VD891"/>
      <c r="VE891"/>
      <c r="VF891"/>
      <c r="VG891"/>
      <c r="VH891"/>
      <c r="VI891"/>
      <c r="VJ891"/>
      <c r="VK891"/>
      <c r="VL891"/>
      <c r="VM891"/>
      <c r="VN891"/>
      <c r="VO891"/>
      <c r="VP891"/>
      <c r="VQ891"/>
      <c r="VR891"/>
      <c r="VS891"/>
      <c r="VT891"/>
      <c r="VU891"/>
      <c r="VV891"/>
      <c r="VW891"/>
      <c r="VX891"/>
      <c r="VY891"/>
      <c r="VZ891"/>
      <c r="WA891"/>
      <c r="WB891"/>
      <c r="WC891"/>
      <c r="WD891"/>
      <c r="WE891"/>
      <c r="WF891"/>
      <c r="WG891"/>
      <c r="WH891"/>
      <c r="WI891"/>
      <c r="WJ891"/>
      <c r="WK891"/>
      <c r="WL891"/>
      <c r="WM891"/>
      <c r="WN891"/>
      <c r="WO891"/>
      <c r="WP891"/>
      <c r="WQ891"/>
      <c r="WR891"/>
      <c r="WS891"/>
      <c r="WT891"/>
      <c r="WU891"/>
      <c r="WV891"/>
      <c r="WW891"/>
      <c r="WX891"/>
      <c r="WY891"/>
      <c r="WZ891"/>
      <c r="XA891"/>
      <c r="XB891"/>
      <c r="XC891"/>
      <c r="XD891"/>
      <c r="XE891"/>
      <c r="XF891"/>
      <c r="XG891"/>
      <c r="XH891"/>
      <c r="XI891"/>
      <c r="XJ891"/>
      <c r="XK891"/>
      <c r="XL891"/>
      <c r="XM891"/>
      <c r="XN891"/>
      <c r="XO891"/>
      <c r="XP891"/>
      <c r="XQ891"/>
      <c r="XR891"/>
      <c r="XS891"/>
      <c r="XT891"/>
      <c r="XU891"/>
      <c r="XV891"/>
      <c r="XW891"/>
      <c r="XX891"/>
      <c r="XY891"/>
      <c r="XZ891"/>
      <c r="YA891"/>
      <c r="YB891"/>
      <c r="YC891"/>
      <c r="YD891"/>
      <c r="YE891"/>
      <c r="YF891"/>
      <c r="YG891"/>
      <c r="YH891"/>
      <c r="YI891"/>
      <c r="YJ891"/>
      <c r="YK891"/>
      <c r="YL891"/>
      <c r="YM891"/>
      <c r="YN891"/>
      <c r="YO891"/>
      <c r="YP891"/>
      <c r="YQ891"/>
      <c r="YR891"/>
      <c r="YS891"/>
      <c r="YT891"/>
      <c r="YU891"/>
      <c r="YV891"/>
      <c r="YW891"/>
      <c r="YX891"/>
      <c r="YY891"/>
      <c r="YZ891"/>
      <c r="ZA891"/>
      <c r="ZB891"/>
      <c r="ZC891"/>
      <c r="ZD891"/>
      <c r="ZE891"/>
      <c r="ZF891"/>
      <c r="ZG891"/>
      <c r="ZH891"/>
      <c r="ZI891"/>
      <c r="ZJ891"/>
      <c r="ZK891"/>
      <c r="ZL891"/>
      <c r="ZM891"/>
      <c r="ZN891"/>
      <c r="ZO891"/>
      <c r="ZP891"/>
      <c r="ZQ891"/>
      <c r="ZR891"/>
      <c r="ZS891"/>
      <c r="ZT891"/>
      <c r="ZU891"/>
      <c r="ZV891"/>
      <c r="ZW891"/>
      <c r="ZX891"/>
      <c r="ZY891"/>
      <c r="ZZ891"/>
      <c r="AAA891"/>
      <c r="AAB891"/>
      <c r="AAC891"/>
      <c r="AAD891"/>
      <c r="AAE891"/>
      <c r="AAF891"/>
      <c r="AAG891"/>
      <c r="AAH891"/>
      <c r="AAI891"/>
      <c r="AAJ891"/>
      <c r="AAK891"/>
      <c r="AAL891"/>
      <c r="AAM891"/>
      <c r="AAN891"/>
      <c r="AAO891"/>
      <c r="AAP891"/>
      <c r="AAQ891"/>
      <c r="AAR891"/>
      <c r="AAS891"/>
      <c r="AAT891"/>
      <c r="AAU891"/>
      <c r="AAV891"/>
      <c r="AAW891"/>
      <c r="AAX891"/>
      <c r="AAY891"/>
      <c r="AAZ891"/>
      <c r="ABA891"/>
      <c r="ABB891"/>
      <c r="ABC891"/>
      <c r="ABD891"/>
      <c r="ABE891"/>
      <c r="ABF891"/>
      <c r="ABG891"/>
      <c r="ABH891"/>
      <c r="ABI891"/>
      <c r="ABJ891"/>
      <c r="ABK891"/>
      <c r="ABL891"/>
      <c r="ABM891"/>
      <c r="ABN891"/>
      <c r="ABO891"/>
      <c r="ABP891"/>
      <c r="ABQ891"/>
      <c r="ABR891"/>
      <c r="ABS891"/>
      <c r="ABT891"/>
      <c r="ABU891"/>
      <c r="ABV891"/>
      <c r="ABW891"/>
      <c r="ABX891"/>
      <c r="ABY891"/>
      <c r="ABZ891"/>
      <c r="ACA891"/>
      <c r="ACB891"/>
      <c r="ACC891"/>
      <c r="ACD891"/>
      <c r="ACE891"/>
      <c r="ACF891"/>
      <c r="ACG891"/>
      <c r="ACH891"/>
      <c r="ACI891"/>
      <c r="ACJ891"/>
      <c r="ACK891"/>
      <c r="ACL891"/>
      <c r="ACM891"/>
      <c r="ACN891"/>
      <c r="ACO891"/>
      <c r="ACP891"/>
      <c r="ACQ891"/>
      <c r="ACR891"/>
      <c r="ACS891"/>
      <c r="ACT891"/>
      <c r="ACU891"/>
      <c r="ACV891"/>
      <c r="ACW891"/>
      <c r="ACX891"/>
      <c r="ACY891"/>
      <c r="ACZ891"/>
      <c r="ADA891"/>
      <c r="ADB891"/>
      <c r="ADC891"/>
      <c r="ADD891"/>
      <c r="ADE891"/>
      <c r="ADF891"/>
      <c r="ADG891"/>
      <c r="ADH891"/>
      <c r="ADI891"/>
      <c r="ADJ891"/>
      <c r="ADK891"/>
      <c r="ADL891"/>
      <c r="ADM891"/>
      <c r="ADN891"/>
      <c r="ADO891"/>
      <c r="ADP891"/>
      <c r="ADQ891"/>
      <c r="ADR891"/>
      <c r="ADS891"/>
      <c r="ADT891"/>
      <c r="ADU891"/>
      <c r="ADV891"/>
      <c r="ADW891"/>
      <c r="ADX891"/>
      <c r="ADY891"/>
      <c r="ADZ891"/>
      <c r="AEA891"/>
      <c r="AEB891"/>
      <c r="AEC891"/>
      <c r="AED891"/>
      <c r="AEE891"/>
      <c r="AEF891"/>
      <c r="AEG891"/>
      <c r="AEH891"/>
      <c r="AEI891"/>
      <c r="AEJ891"/>
      <c r="AEK891"/>
      <c r="AEL891"/>
      <c r="AEM891"/>
      <c r="AEN891"/>
      <c r="AEO891"/>
      <c r="AEP891"/>
      <c r="AEQ891"/>
      <c r="AER891"/>
      <c r="AES891"/>
      <c r="AET891"/>
      <c r="AEU891"/>
      <c r="AEV891"/>
      <c r="AEW891"/>
      <c r="AEX891"/>
      <c r="AEY891"/>
      <c r="AEZ891"/>
      <c r="AFA891"/>
      <c r="AFB891"/>
      <c r="AFC891"/>
      <c r="AFD891"/>
      <c r="AFE891"/>
      <c r="AFF891"/>
      <c r="AFG891"/>
      <c r="AFH891"/>
      <c r="AFI891"/>
      <c r="AFJ891"/>
      <c r="AFK891"/>
      <c r="AFL891"/>
      <c r="AFM891"/>
      <c r="AFN891"/>
      <c r="AFO891"/>
      <c r="AFP891"/>
      <c r="AFQ891"/>
      <c r="AFR891"/>
      <c r="AFS891"/>
      <c r="AFT891"/>
      <c r="AFU891"/>
      <c r="AFV891"/>
      <c r="AFW891"/>
      <c r="AFX891"/>
      <c r="AFY891"/>
      <c r="AFZ891"/>
      <c r="AGA891"/>
      <c r="AGB891"/>
      <c r="AGC891"/>
      <c r="AGD891"/>
      <c r="AGE891"/>
      <c r="AGF891"/>
      <c r="AGG891"/>
      <c r="AGH891"/>
      <c r="AGI891"/>
      <c r="AGJ891"/>
      <c r="AGK891"/>
      <c r="AGL891"/>
      <c r="AGM891"/>
      <c r="AGN891"/>
      <c r="AGO891"/>
      <c r="AGP891"/>
      <c r="AGQ891"/>
      <c r="AGR891"/>
      <c r="AGS891"/>
      <c r="AGT891"/>
      <c r="AGU891"/>
      <c r="AGV891"/>
      <c r="AGW891"/>
      <c r="AGX891"/>
      <c r="AGY891"/>
      <c r="AGZ891"/>
      <c r="AHA891"/>
      <c r="AHB891"/>
      <c r="AHC891"/>
      <c r="AHD891"/>
      <c r="AHE891"/>
      <c r="AHF891"/>
      <c r="AHG891"/>
      <c r="AHH891"/>
      <c r="AHI891"/>
      <c r="AHJ891"/>
      <c r="AHK891"/>
      <c r="AHL891"/>
      <c r="AHM891"/>
      <c r="AHN891"/>
      <c r="AHO891"/>
      <c r="AHP891"/>
      <c r="AHQ891"/>
      <c r="AHR891"/>
      <c r="AHS891"/>
      <c r="AHT891"/>
      <c r="AHU891"/>
      <c r="AHV891"/>
      <c r="AHW891"/>
      <c r="AHX891"/>
      <c r="AHY891"/>
      <c r="AHZ891"/>
      <c r="AIA891"/>
      <c r="AIB891"/>
      <c r="AIC891"/>
      <c r="AID891"/>
      <c r="AIE891"/>
      <c r="AIF891"/>
      <c r="AIG891"/>
      <c r="AIH891"/>
      <c r="AII891"/>
      <c r="AIJ891"/>
      <c r="AIK891"/>
      <c r="AIL891"/>
      <c r="AIM891"/>
      <c r="AIN891"/>
      <c r="AIO891"/>
      <c r="AIP891"/>
      <c r="AIQ891"/>
      <c r="AIR891"/>
      <c r="AIS891"/>
      <c r="AIT891"/>
      <c r="AIU891"/>
      <c r="AIV891"/>
      <c r="AIW891"/>
      <c r="AIX891"/>
      <c r="AIY891"/>
      <c r="AIZ891"/>
      <c r="AJA891"/>
      <c r="AJB891"/>
      <c r="AJC891"/>
      <c r="AJD891"/>
      <c r="AJE891"/>
      <c r="AJF891"/>
      <c r="AJG891"/>
      <c r="AJH891"/>
      <c r="AJI891"/>
      <c r="AJJ891"/>
      <c r="AJK891"/>
      <c r="AJL891"/>
      <c r="AJM891"/>
      <c r="AJN891"/>
      <c r="AJO891"/>
      <c r="AJP891"/>
      <c r="AJQ891"/>
      <c r="AJR891"/>
      <c r="AJS891"/>
      <c r="AJT891"/>
      <c r="AJU891"/>
      <c r="AJV891"/>
      <c r="AJW891"/>
      <c r="AJX891"/>
      <c r="AJY891"/>
      <c r="AJZ891"/>
      <c r="AKA891"/>
      <c r="AKB891"/>
      <c r="AKC891"/>
      <c r="AKD891"/>
      <c r="AKE891"/>
      <c r="AKF891"/>
      <c r="AKG891"/>
      <c r="AKH891"/>
      <c r="AKI891"/>
      <c r="AKJ891"/>
      <c r="AKK891"/>
      <c r="AKL891"/>
      <c r="AKM891"/>
      <c r="AKN891"/>
      <c r="AKO891"/>
      <c r="AKP891"/>
      <c r="AKQ891"/>
      <c r="AKR891"/>
      <c r="AKS891"/>
      <c r="AKT891"/>
      <c r="AKU891"/>
      <c r="AKV891"/>
      <c r="AKW891"/>
      <c r="AKX891"/>
      <c r="AKY891"/>
      <c r="AKZ891"/>
      <c r="ALA891"/>
      <c r="ALB891"/>
      <c r="ALC891"/>
      <c r="ALD891"/>
      <c r="ALE891"/>
      <c r="ALF891"/>
      <c r="ALG891"/>
      <c r="ALH891"/>
      <c r="ALI891"/>
      <c r="ALJ891"/>
      <c r="ALK891"/>
      <c r="ALL891"/>
      <c r="ALM891"/>
      <c r="ALN891"/>
      <c r="ALO891"/>
      <c r="ALP891"/>
      <c r="ALQ891"/>
      <c r="ALR891"/>
      <c r="ALS891"/>
      <c r="ALT891"/>
      <c r="ALU891"/>
      <c r="ALV891"/>
      <c r="ALW891"/>
      <c r="ALX891"/>
      <c r="ALY891"/>
      <c r="ALZ891"/>
      <c r="AMA891"/>
      <c r="AMB891"/>
      <c r="AMC891"/>
      <c r="AMD891"/>
      <c r="AME891"/>
      <c r="AMF891"/>
      <c r="AMG891"/>
      <c r="AMH891"/>
      <c r="AMI891"/>
      <c r="AMJ891"/>
    </row>
    <row r="892" spans="1:1024" ht="20" customHeight="1" x14ac:dyDescent="0.2">
      <c r="A892"/>
      <c r="B892"/>
      <c r="C892"/>
      <c r="D892"/>
      <c r="E892" s="2"/>
      <c r="F892" s="2"/>
      <c r="G892" s="271"/>
      <c r="H892" s="240"/>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c r="IU892"/>
      <c r="IV892"/>
      <c r="IW892"/>
      <c r="IX892"/>
      <c r="IY892"/>
      <c r="IZ892"/>
      <c r="JA892"/>
      <c r="JB892"/>
      <c r="JC892"/>
      <c r="JD892"/>
      <c r="JE892"/>
      <c r="JF892"/>
      <c r="JG892"/>
      <c r="JH892"/>
      <c r="JI892"/>
      <c r="JJ892"/>
      <c r="JK892"/>
      <c r="JL892"/>
      <c r="JM892"/>
      <c r="JN892"/>
      <c r="JO892"/>
      <c r="JP892"/>
      <c r="JQ892"/>
      <c r="JR892"/>
      <c r="JS892"/>
      <c r="JT892"/>
      <c r="JU892"/>
      <c r="JV892"/>
      <c r="JW892"/>
      <c r="JX892"/>
      <c r="JY892"/>
      <c r="JZ892"/>
      <c r="KA892"/>
      <c r="KB892"/>
      <c r="KC892"/>
      <c r="KD892"/>
      <c r="KE892"/>
      <c r="KF892"/>
      <c r="KG892"/>
      <c r="KH892"/>
      <c r="KI892"/>
      <c r="KJ892"/>
      <c r="KK892"/>
      <c r="KL892"/>
      <c r="KM892"/>
      <c r="KN892"/>
      <c r="KO892"/>
      <c r="KP892"/>
      <c r="KQ892"/>
      <c r="KR892"/>
      <c r="KS892"/>
      <c r="KT892"/>
      <c r="KU892"/>
      <c r="KV892"/>
      <c r="KW892"/>
      <c r="KX892"/>
      <c r="KY892"/>
      <c r="KZ892"/>
      <c r="LA892"/>
      <c r="LB892"/>
      <c r="LC892"/>
      <c r="LD892"/>
      <c r="LE892"/>
      <c r="LF892"/>
      <c r="LG892"/>
      <c r="LH892"/>
      <c r="LI892"/>
      <c r="LJ892"/>
      <c r="LK892"/>
      <c r="LL892"/>
      <c r="LM892"/>
      <c r="LN892"/>
      <c r="LO892"/>
      <c r="LP892"/>
      <c r="LQ892"/>
      <c r="LR892"/>
      <c r="LS892"/>
      <c r="LT892"/>
      <c r="LU892"/>
      <c r="LV892"/>
      <c r="LW892"/>
      <c r="LX892"/>
      <c r="LY892"/>
      <c r="LZ892"/>
      <c r="MA892"/>
      <c r="MB892"/>
      <c r="MC892"/>
      <c r="MD892"/>
      <c r="ME892"/>
      <c r="MF892"/>
      <c r="MG892"/>
      <c r="MH892"/>
      <c r="MI892"/>
      <c r="MJ892"/>
      <c r="MK892"/>
      <c r="ML892"/>
      <c r="MM892"/>
      <c r="MN892"/>
      <c r="MO892"/>
      <c r="MP892"/>
      <c r="MQ892"/>
      <c r="MR892"/>
      <c r="MS892"/>
      <c r="MT892"/>
      <c r="MU892"/>
      <c r="MV892"/>
      <c r="MW892"/>
      <c r="MX892"/>
      <c r="MY892"/>
      <c r="MZ892"/>
      <c r="NA892"/>
      <c r="NB892"/>
      <c r="NC892"/>
      <c r="ND892"/>
      <c r="NE892"/>
      <c r="NF892"/>
      <c r="NG892"/>
      <c r="NH892"/>
      <c r="NI892"/>
      <c r="NJ892"/>
      <c r="NK892"/>
      <c r="NL892"/>
      <c r="NM892"/>
      <c r="NN892"/>
      <c r="NO892"/>
      <c r="NP892"/>
      <c r="NQ892"/>
      <c r="NR892"/>
      <c r="NS892"/>
      <c r="NT892"/>
      <c r="NU892"/>
      <c r="NV892"/>
      <c r="NW892"/>
      <c r="NX892"/>
      <c r="NY892"/>
      <c r="NZ892"/>
      <c r="OA892"/>
      <c r="OB892"/>
      <c r="OC892"/>
      <c r="OD892"/>
      <c r="OE892"/>
      <c r="OF892"/>
      <c r="OG892"/>
      <c r="OH892"/>
      <c r="OI892"/>
      <c r="OJ892"/>
      <c r="OK892"/>
      <c r="OL892"/>
      <c r="OM892"/>
      <c r="ON892"/>
      <c r="OO892"/>
      <c r="OP892"/>
      <c r="OQ892"/>
      <c r="OR892"/>
      <c r="OS892"/>
      <c r="OT892"/>
      <c r="OU892"/>
      <c r="OV892"/>
      <c r="OW892"/>
      <c r="OX892"/>
      <c r="OY892"/>
      <c r="OZ892"/>
      <c r="PA892"/>
      <c r="PB892"/>
      <c r="PC892"/>
      <c r="PD892"/>
      <c r="PE892"/>
      <c r="PF892"/>
      <c r="PG892"/>
      <c r="PH892"/>
      <c r="PI892"/>
      <c r="PJ892"/>
      <c r="PK892"/>
      <c r="PL892"/>
      <c r="PM892"/>
      <c r="PN892"/>
      <c r="PO892"/>
      <c r="PP892"/>
      <c r="PQ892"/>
      <c r="PR892"/>
      <c r="PS892"/>
      <c r="PT892"/>
      <c r="PU892"/>
      <c r="PV892"/>
      <c r="PW892"/>
      <c r="PX892"/>
      <c r="PY892"/>
      <c r="PZ892"/>
      <c r="QA892"/>
      <c r="QB892"/>
      <c r="QC892"/>
      <c r="QD892"/>
      <c r="QE892"/>
      <c r="QF892"/>
      <c r="QG892"/>
      <c r="QH892"/>
      <c r="QI892"/>
      <c r="QJ892"/>
      <c r="QK892"/>
      <c r="QL892"/>
      <c r="QM892"/>
      <c r="QN892"/>
      <c r="QO892"/>
      <c r="QP892"/>
      <c r="QQ892"/>
      <c r="QR892"/>
      <c r="QS892"/>
      <c r="QT892"/>
      <c r="QU892"/>
      <c r="QV892"/>
      <c r="QW892"/>
      <c r="QX892"/>
      <c r="QY892"/>
      <c r="QZ892"/>
      <c r="RA892"/>
      <c r="RB892"/>
      <c r="RC892"/>
      <c r="RD892"/>
      <c r="RE892"/>
      <c r="RF892"/>
      <c r="RG892"/>
      <c r="RH892"/>
      <c r="RI892"/>
      <c r="RJ892"/>
      <c r="RK892"/>
      <c r="RL892"/>
      <c r="RM892"/>
      <c r="RN892"/>
      <c r="RO892"/>
      <c r="RP892"/>
      <c r="RQ892"/>
      <c r="RR892"/>
      <c r="RS892"/>
      <c r="RT892"/>
      <c r="RU892"/>
      <c r="RV892"/>
      <c r="RW892"/>
      <c r="RX892"/>
      <c r="RY892"/>
      <c r="RZ892"/>
      <c r="SA892"/>
      <c r="SB892"/>
      <c r="SC892"/>
      <c r="SD892"/>
      <c r="SE892"/>
      <c r="SF892"/>
      <c r="SG892"/>
      <c r="SH892"/>
      <c r="SI892"/>
      <c r="SJ892"/>
      <c r="SK892"/>
      <c r="SL892"/>
      <c r="SM892"/>
      <c r="SN892"/>
      <c r="SO892"/>
      <c r="SP892"/>
      <c r="SQ892"/>
      <c r="SR892"/>
      <c r="SS892"/>
      <c r="ST892"/>
      <c r="SU892"/>
      <c r="SV892"/>
      <c r="SW892"/>
      <c r="SX892"/>
      <c r="SY892"/>
      <c r="SZ892"/>
      <c r="TA892"/>
      <c r="TB892"/>
      <c r="TC892"/>
      <c r="TD892"/>
      <c r="TE892"/>
      <c r="TF892"/>
      <c r="TG892"/>
      <c r="TH892"/>
      <c r="TI892"/>
      <c r="TJ892"/>
      <c r="TK892"/>
      <c r="TL892"/>
      <c r="TM892"/>
      <c r="TN892"/>
      <c r="TO892"/>
      <c r="TP892"/>
      <c r="TQ892"/>
      <c r="TR892"/>
      <c r="TS892"/>
      <c r="TT892"/>
      <c r="TU892"/>
      <c r="TV892"/>
      <c r="TW892"/>
      <c r="TX892"/>
      <c r="TY892"/>
      <c r="TZ892"/>
      <c r="UA892"/>
      <c r="UB892"/>
      <c r="UC892"/>
      <c r="UD892"/>
      <c r="UE892"/>
      <c r="UF892"/>
      <c r="UG892"/>
      <c r="UH892"/>
      <c r="UI892"/>
      <c r="UJ892"/>
      <c r="UK892"/>
      <c r="UL892"/>
      <c r="UM892"/>
      <c r="UN892"/>
      <c r="UO892"/>
      <c r="UP892"/>
      <c r="UQ892"/>
      <c r="UR892"/>
      <c r="US892"/>
      <c r="UT892"/>
      <c r="UU892"/>
      <c r="UV892"/>
      <c r="UW892"/>
      <c r="UX892"/>
      <c r="UY892"/>
      <c r="UZ892"/>
      <c r="VA892"/>
      <c r="VB892"/>
      <c r="VC892"/>
      <c r="VD892"/>
      <c r="VE892"/>
      <c r="VF892"/>
      <c r="VG892"/>
      <c r="VH892"/>
      <c r="VI892"/>
      <c r="VJ892"/>
      <c r="VK892"/>
      <c r="VL892"/>
      <c r="VM892"/>
      <c r="VN892"/>
      <c r="VO892"/>
      <c r="VP892"/>
      <c r="VQ892"/>
      <c r="VR892"/>
      <c r="VS892"/>
      <c r="VT892"/>
      <c r="VU892"/>
      <c r="VV892"/>
      <c r="VW892"/>
      <c r="VX892"/>
      <c r="VY892"/>
      <c r="VZ892"/>
      <c r="WA892"/>
      <c r="WB892"/>
      <c r="WC892"/>
      <c r="WD892"/>
      <c r="WE892"/>
      <c r="WF892"/>
      <c r="WG892"/>
      <c r="WH892"/>
      <c r="WI892"/>
      <c r="WJ892"/>
      <c r="WK892"/>
      <c r="WL892"/>
      <c r="WM892"/>
      <c r="WN892"/>
      <c r="WO892"/>
      <c r="WP892"/>
      <c r="WQ892"/>
      <c r="WR892"/>
      <c r="WS892"/>
      <c r="WT892"/>
      <c r="WU892"/>
      <c r="WV892"/>
      <c r="WW892"/>
      <c r="WX892"/>
      <c r="WY892"/>
      <c r="WZ892"/>
      <c r="XA892"/>
      <c r="XB892"/>
      <c r="XC892"/>
      <c r="XD892"/>
      <c r="XE892"/>
      <c r="XF892"/>
      <c r="XG892"/>
      <c r="XH892"/>
      <c r="XI892"/>
      <c r="XJ892"/>
      <c r="XK892"/>
      <c r="XL892"/>
      <c r="XM892"/>
      <c r="XN892"/>
      <c r="XO892"/>
      <c r="XP892"/>
      <c r="XQ892"/>
      <c r="XR892"/>
      <c r="XS892"/>
      <c r="XT892"/>
      <c r="XU892"/>
      <c r="XV892"/>
      <c r="XW892"/>
      <c r="XX892"/>
      <c r="XY892"/>
      <c r="XZ892"/>
      <c r="YA892"/>
      <c r="YB892"/>
      <c r="YC892"/>
      <c r="YD892"/>
      <c r="YE892"/>
      <c r="YF892"/>
      <c r="YG892"/>
      <c r="YH892"/>
      <c r="YI892"/>
      <c r="YJ892"/>
      <c r="YK892"/>
      <c r="YL892"/>
      <c r="YM892"/>
      <c r="YN892"/>
      <c r="YO892"/>
      <c r="YP892"/>
      <c r="YQ892"/>
      <c r="YR892"/>
      <c r="YS892"/>
      <c r="YT892"/>
      <c r="YU892"/>
      <c r="YV892"/>
      <c r="YW892"/>
      <c r="YX892"/>
      <c r="YY892"/>
      <c r="YZ892"/>
      <c r="ZA892"/>
      <c r="ZB892"/>
      <c r="ZC892"/>
      <c r="ZD892"/>
      <c r="ZE892"/>
      <c r="ZF892"/>
      <c r="ZG892"/>
      <c r="ZH892"/>
      <c r="ZI892"/>
      <c r="ZJ892"/>
      <c r="ZK892"/>
      <c r="ZL892"/>
      <c r="ZM892"/>
      <c r="ZN892"/>
      <c r="ZO892"/>
      <c r="ZP892"/>
      <c r="ZQ892"/>
      <c r="ZR892"/>
      <c r="ZS892"/>
      <c r="ZT892"/>
      <c r="ZU892"/>
      <c r="ZV892"/>
      <c r="ZW892"/>
      <c r="ZX892"/>
      <c r="ZY892"/>
      <c r="ZZ892"/>
      <c r="AAA892"/>
      <c r="AAB892"/>
      <c r="AAC892"/>
      <c r="AAD892"/>
      <c r="AAE892"/>
      <c r="AAF892"/>
      <c r="AAG892"/>
      <c r="AAH892"/>
      <c r="AAI892"/>
      <c r="AAJ892"/>
      <c r="AAK892"/>
      <c r="AAL892"/>
      <c r="AAM892"/>
      <c r="AAN892"/>
      <c r="AAO892"/>
      <c r="AAP892"/>
      <c r="AAQ892"/>
      <c r="AAR892"/>
      <c r="AAS892"/>
      <c r="AAT892"/>
      <c r="AAU892"/>
      <c r="AAV892"/>
      <c r="AAW892"/>
      <c r="AAX892"/>
      <c r="AAY892"/>
      <c r="AAZ892"/>
      <c r="ABA892"/>
      <c r="ABB892"/>
      <c r="ABC892"/>
      <c r="ABD892"/>
      <c r="ABE892"/>
      <c r="ABF892"/>
      <c r="ABG892"/>
      <c r="ABH892"/>
      <c r="ABI892"/>
      <c r="ABJ892"/>
      <c r="ABK892"/>
      <c r="ABL892"/>
      <c r="ABM892"/>
      <c r="ABN892"/>
      <c r="ABO892"/>
      <c r="ABP892"/>
      <c r="ABQ892"/>
      <c r="ABR892"/>
      <c r="ABS892"/>
      <c r="ABT892"/>
      <c r="ABU892"/>
      <c r="ABV892"/>
      <c r="ABW892"/>
      <c r="ABX892"/>
      <c r="ABY892"/>
      <c r="ABZ892"/>
      <c r="ACA892"/>
      <c r="ACB892"/>
      <c r="ACC892"/>
      <c r="ACD892"/>
      <c r="ACE892"/>
      <c r="ACF892"/>
      <c r="ACG892"/>
      <c r="ACH892"/>
      <c r="ACI892"/>
      <c r="ACJ892"/>
      <c r="ACK892"/>
      <c r="ACL892"/>
      <c r="ACM892"/>
      <c r="ACN892"/>
      <c r="ACO892"/>
      <c r="ACP892"/>
      <c r="ACQ892"/>
      <c r="ACR892"/>
      <c r="ACS892"/>
      <c r="ACT892"/>
      <c r="ACU892"/>
      <c r="ACV892"/>
      <c r="ACW892"/>
      <c r="ACX892"/>
      <c r="ACY892"/>
      <c r="ACZ892"/>
      <c r="ADA892"/>
      <c r="ADB892"/>
      <c r="ADC892"/>
      <c r="ADD892"/>
      <c r="ADE892"/>
      <c r="ADF892"/>
      <c r="ADG892"/>
      <c r="ADH892"/>
      <c r="ADI892"/>
      <c r="ADJ892"/>
      <c r="ADK892"/>
      <c r="ADL892"/>
      <c r="ADM892"/>
      <c r="ADN892"/>
      <c r="ADO892"/>
      <c r="ADP892"/>
      <c r="ADQ892"/>
      <c r="ADR892"/>
      <c r="ADS892"/>
      <c r="ADT892"/>
      <c r="ADU892"/>
      <c r="ADV892"/>
      <c r="ADW892"/>
      <c r="ADX892"/>
      <c r="ADY892"/>
      <c r="ADZ892"/>
      <c r="AEA892"/>
      <c r="AEB892"/>
      <c r="AEC892"/>
      <c r="AED892"/>
      <c r="AEE892"/>
      <c r="AEF892"/>
      <c r="AEG892"/>
      <c r="AEH892"/>
      <c r="AEI892"/>
      <c r="AEJ892"/>
      <c r="AEK892"/>
      <c r="AEL892"/>
      <c r="AEM892"/>
      <c r="AEN892"/>
      <c r="AEO892"/>
      <c r="AEP892"/>
      <c r="AEQ892"/>
      <c r="AER892"/>
      <c r="AES892"/>
      <c r="AET892"/>
      <c r="AEU892"/>
      <c r="AEV892"/>
      <c r="AEW892"/>
      <c r="AEX892"/>
      <c r="AEY892"/>
      <c r="AEZ892"/>
      <c r="AFA892"/>
      <c r="AFB892"/>
      <c r="AFC892"/>
      <c r="AFD892"/>
      <c r="AFE892"/>
      <c r="AFF892"/>
      <c r="AFG892"/>
      <c r="AFH892"/>
      <c r="AFI892"/>
      <c r="AFJ892"/>
      <c r="AFK892"/>
      <c r="AFL892"/>
      <c r="AFM892"/>
      <c r="AFN892"/>
      <c r="AFO892"/>
      <c r="AFP892"/>
      <c r="AFQ892"/>
      <c r="AFR892"/>
      <c r="AFS892"/>
      <c r="AFT892"/>
      <c r="AFU892"/>
      <c r="AFV892"/>
      <c r="AFW892"/>
      <c r="AFX892"/>
      <c r="AFY892"/>
      <c r="AFZ892"/>
      <c r="AGA892"/>
      <c r="AGB892"/>
      <c r="AGC892"/>
      <c r="AGD892"/>
      <c r="AGE892"/>
      <c r="AGF892"/>
      <c r="AGG892"/>
      <c r="AGH892"/>
      <c r="AGI892"/>
      <c r="AGJ892"/>
      <c r="AGK892"/>
      <c r="AGL892"/>
      <c r="AGM892"/>
      <c r="AGN892"/>
      <c r="AGO892"/>
      <c r="AGP892"/>
      <c r="AGQ892"/>
      <c r="AGR892"/>
      <c r="AGS892"/>
      <c r="AGT892"/>
      <c r="AGU892"/>
      <c r="AGV892"/>
      <c r="AGW892"/>
      <c r="AGX892"/>
      <c r="AGY892"/>
      <c r="AGZ892"/>
      <c r="AHA892"/>
      <c r="AHB892"/>
      <c r="AHC892"/>
      <c r="AHD892"/>
      <c r="AHE892"/>
      <c r="AHF892"/>
      <c r="AHG892"/>
      <c r="AHH892"/>
      <c r="AHI892"/>
      <c r="AHJ892"/>
      <c r="AHK892"/>
      <c r="AHL892"/>
      <c r="AHM892"/>
      <c r="AHN892"/>
      <c r="AHO892"/>
      <c r="AHP892"/>
      <c r="AHQ892"/>
      <c r="AHR892"/>
      <c r="AHS892"/>
      <c r="AHT892"/>
      <c r="AHU892"/>
      <c r="AHV892"/>
      <c r="AHW892"/>
      <c r="AHX892"/>
      <c r="AHY892"/>
      <c r="AHZ892"/>
      <c r="AIA892"/>
      <c r="AIB892"/>
      <c r="AIC892"/>
      <c r="AID892"/>
      <c r="AIE892"/>
      <c r="AIF892"/>
      <c r="AIG892"/>
      <c r="AIH892"/>
      <c r="AII892"/>
      <c r="AIJ892"/>
      <c r="AIK892"/>
      <c r="AIL892"/>
      <c r="AIM892"/>
      <c r="AIN892"/>
      <c r="AIO892"/>
      <c r="AIP892"/>
      <c r="AIQ892"/>
      <c r="AIR892"/>
      <c r="AIS892"/>
      <c r="AIT892"/>
      <c r="AIU892"/>
      <c r="AIV892"/>
      <c r="AIW892"/>
      <c r="AIX892"/>
      <c r="AIY892"/>
      <c r="AIZ892"/>
      <c r="AJA892"/>
      <c r="AJB892"/>
      <c r="AJC892"/>
      <c r="AJD892"/>
      <c r="AJE892"/>
      <c r="AJF892"/>
      <c r="AJG892"/>
      <c r="AJH892"/>
      <c r="AJI892"/>
      <c r="AJJ892"/>
      <c r="AJK892"/>
      <c r="AJL892"/>
      <c r="AJM892"/>
      <c r="AJN892"/>
      <c r="AJO892"/>
      <c r="AJP892"/>
      <c r="AJQ892"/>
      <c r="AJR892"/>
      <c r="AJS892"/>
      <c r="AJT892"/>
      <c r="AJU892"/>
      <c r="AJV892"/>
      <c r="AJW892"/>
      <c r="AJX892"/>
      <c r="AJY892"/>
      <c r="AJZ892"/>
      <c r="AKA892"/>
      <c r="AKB892"/>
      <c r="AKC892"/>
      <c r="AKD892"/>
      <c r="AKE892"/>
      <c r="AKF892"/>
      <c r="AKG892"/>
      <c r="AKH892"/>
      <c r="AKI892"/>
      <c r="AKJ892"/>
      <c r="AKK892"/>
      <c r="AKL892"/>
      <c r="AKM892"/>
      <c r="AKN892"/>
      <c r="AKO892"/>
      <c r="AKP892"/>
      <c r="AKQ892"/>
      <c r="AKR892"/>
      <c r="AKS892"/>
      <c r="AKT892"/>
      <c r="AKU892"/>
      <c r="AKV892"/>
      <c r="AKW892"/>
      <c r="AKX892"/>
      <c r="AKY892"/>
      <c r="AKZ892"/>
      <c r="ALA892"/>
      <c r="ALB892"/>
      <c r="ALC892"/>
      <c r="ALD892"/>
      <c r="ALE892"/>
      <c r="ALF892"/>
      <c r="ALG892"/>
      <c r="ALH892"/>
      <c r="ALI892"/>
      <c r="ALJ892"/>
      <c r="ALK892"/>
      <c r="ALL892"/>
      <c r="ALM892"/>
      <c r="ALN892"/>
      <c r="ALO892"/>
      <c r="ALP892"/>
      <c r="ALQ892"/>
      <c r="ALR892"/>
      <c r="ALS892"/>
      <c r="ALT892"/>
      <c r="ALU892"/>
      <c r="ALV892"/>
      <c r="ALW892"/>
      <c r="ALX892"/>
      <c r="ALY892"/>
      <c r="ALZ892"/>
      <c r="AMA892"/>
      <c r="AMB892"/>
      <c r="AMC892"/>
      <c r="AMD892"/>
      <c r="AME892"/>
      <c r="AMF892"/>
      <c r="AMG892"/>
      <c r="AMH892"/>
      <c r="AMI892"/>
      <c r="AMJ892"/>
    </row>
    <row r="893" spans="1:1024" ht="20" customHeight="1" x14ac:dyDescent="0.2">
      <c r="A893"/>
      <c r="B893"/>
      <c r="C893"/>
      <c r="D893"/>
      <c r="E893" s="2"/>
      <c r="F893" s="2"/>
      <c r="G893" s="271"/>
      <c r="H893" s="240"/>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c r="IU893"/>
      <c r="IV893"/>
      <c r="IW893"/>
      <c r="IX893"/>
      <c r="IY893"/>
      <c r="IZ893"/>
      <c r="JA893"/>
      <c r="JB893"/>
      <c r="JC893"/>
      <c r="JD893"/>
      <c r="JE893"/>
      <c r="JF893"/>
      <c r="JG893"/>
      <c r="JH893"/>
      <c r="JI893"/>
      <c r="JJ893"/>
      <c r="JK893"/>
      <c r="JL893"/>
      <c r="JM893"/>
      <c r="JN893"/>
      <c r="JO893"/>
      <c r="JP893"/>
      <c r="JQ893"/>
      <c r="JR893"/>
      <c r="JS893"/>
      <c r="JT893"/>
      <c r="JU893"/>
      <c r="JV893"/>
      <c r="JW893"/>
      <c r="JX893"/>
      <c r="JY893"/>
      <c r="JZ893"/>
      <c r="KA893"/>
      <c r="KB893"/>
      <c r="KC893"/>
      <c r="KD893"/>
      <c r="KE893"/>
      <c r="KF893"/>
      <c r="KG893"/>
      <c r="KH893"/>
      <c r="KI893"/>
      <c r="KJ893"/>
      <c r="KK893"/>
      <c r="KL893"/>
      <c r="KM893"/>
      <c r="KN893"/>
      <c r="KO893"/>
      <c r="KP893"/>
      <c r="KQ893"/>
      <c r="KR893"/>
      <c r="KS893"/>
      <c r="KT893"/>
      <c r="KU893"/>
      <c r="KV893"/>
      <c r="KW893"/>
      <c r="KX893"/>
      <c r="KY893"/>
      <c r="KZ893"/>
      <c r="LA893"/>
      <c r="LB893"/>
      <c r="LC893"/>
      <c r="LD893"/>
      <c r="LE893"/>
      <c r="LF893"/>
      <c r="LG893"/>
      <c r="LH893"/>
      <c r="LI893"/>
      <c r="LJ893"/>
      <c r="LK893"/>
      <c r="LL893"/>
      <c r="LM893"/>
      <c r="LN893"/>
      <c r="LO893"/>
      <c r="LP893"/>
      <c r="LQ893"/>
      <c r="LR893"/>
      <c r="LS893"/>
      <c r="LT893"/>
      <c r="LU893"/>
      <c r="LV893"/>
      <c r="LW893"/>
      <c r="LX893"/>
      <c r="LY893"/>
      <c r="LZ893"/>
      <c r="MA893"/>
      <c r="MB893"/>
      <c r="MC893"/>
      <c r="MD893"/>
      <c r="ME893"/>
      <c r="MF893"/>
      <c r="MG893"/>
      <c r="MH893"/>
      <c r="MI893"/>
      <c r="MJ893"/>
      <c r="MK893"/>
      <c r="ML893"/>
      <c r="MM893"/>
      <c r="MN893"/>
      <c r="MO893"/>
      <c r="MP893"/>
      <c r="MQ893"/>
      <c r="MR893"/>
      <c r="MS893"/>
      <c r="MT893"/>
      <c r="MU893"/>
      <c r="MV893"/>
      <c r="MW893"/>
      <c r="MX893"/>
      <c r="MY893"/>
      <c r="MZ893"/>
      <c r="NA893"/>
      <c r="NB893"/>
      <c r="NC893"/>
      <c r="ND893"/>
      <c r="NE893"/>
      <c r="NF893"/>
      <c r="NG893"/>
      <c r="NH893"/>
      <c r="NI893"/>
      <c r="NJ893"/>
      <c r="NK893"/>
      <c r="NL893"/>
      <c r="NM893"/>
      <c r="NN893"/>
      <c r="NO893"/>
      <c r="NP893"/>
      <c r="NQ893"/>
      <c r="NR893"/>
      <c r="NS893"/>
      <c r="NT893"/>
      <c r="NU893"/>
      <c r="NV893"/>
      <c r="NW893"/>
      <c r="NX893"/>
      <c r="NY893"/>
      <c r="NZ893"/>
      <c r="OA893"/>
      <c r="OB893"/>
      <c r="OC893"/>
      <c r="OD893"/>
      <c r="OE893"/>
      <c r="OF893"/>
      <c r="OG893"/>
      <c r="OH893"/>
      <c r="OI893"/>
      <c r="OJ893"/>
      <c r="OK893"/>
      <c r="OL893"/>
      <c r="OM893"/>
      <c r="ON893"/>
      <c r="OO893"/>
      <c r="OP893"/>
      <c r="OQ893"/>
      <c r="OR893"/>
      <c r="OS893"/>
      <c r="OT893"/>
      <c r="OU893"/>
      <c r="OV893"/>
      <c r="OW893"/>
      <c r="OX893"/>
      <c r="OY893"/>
      <c r="OZ893"/>
      <c r="PA893"/>
      <c r="PB893"/>
      <c r="PC893"/>
      <c r="PD893"/>
      <c r="PE893"/>
      <c r="PF893"/>
      <c r="PG893"/>
      <c r="PH893"/>
      <c r="PI893"/>
      <c r="PJ893"/>
      <c r="PK893"/>
      <c r="PL893"/>
      <c r="PM893"/>
      <c r="PN893"/>
      <c r="PO893"/>
      <c r="PP893"/>
      <c r="PQ893"/>
      <c r="PR893"/>
      <c r="PS893"/>
      <c r="PT893"/>
      <c r="PU893"/>
      <c r="PV893"/>
      <c r="PW893"/>
      <c r="PX893"/>
      <c r="PY893"/>
      <c r="PZ893"/>
      <c r="QA893"/>
      <c r="QB893"/>
      <c r="QC893"/>
      <c r="QD893"/>
      <c r="QE893"/>
      <c r="QF893"/>
      <c r="QG893"/>
      <c r="QH893"/>
      <c r="QI893"/>
      <c r="QJ893"/>
      <c r="QK893"/>
      <c r="QL893"/>
      <c r="QM893"/>
      <c r="QN893"/>
      <c r="QO893"/>
      <c r="QP893"/>
      <c r="QQ893"/>
      <c r="QR893"/>
      <c r="QS893"/>
      <c r="QT893"/>
      <c r="QU893"/>
      <c r="QV893"/>
      <c r="QW893"/>
      <c r="QX893"/>
      <c r="QY893"/>
      <c r="QZ893"/>
      <c r="RA893"/>
      <c r="RB893"/>
      <c r="RC893"/>
      <c r="RD893"/>
      <c r="RE893"/>
      <c r="RF893"/>
      <c r="RG893"/>
      <c r="RH893"/>
      <c r="RI893"/>
      <c r="RJ893"/>
      <c r="RK893"/>
      <c r="RL893"/>
      <c r="RM893"/>
      <c r="RN893"/>
      <c r="RO893"/>
      <c r="RP893"/>
      <c r="RQ893"/>
      <c r="RR893"/>
      <c r="RS893"/>
      <c r="RT893"/>
      <c r="RU893"/>
      <c r="RV893"/>
      <c r="RW893"/>
      <c r="RX893"/>
      <c r="RY893"/>
      <c r="RZ893"/>
      <c r="SA893"/>
      <c r="SB893"/>
      <c r="SC893"/>
      <c r="SD893"/>
      <c r="SE893"/>
      <c r="SF893"/>
      <c r="SG893"/>
      <c r="SH893"/>
      <c r="SI893"/>
      <c r="SJ893"/>
      <c r="SK893"/>
      <c r="SL893"/>
      <c r="SM893"/>
      <c r="SN893"/>
      <c r="SO893"/>
      <c r="SP893"/>
      <c r="SQ893"/>
      <c r="SR893"/>
      <c r="SS893"/>
      <c r="ST893"/>
      <c r="SU893"/>
      <c r="SV893"/>
      <c r="SW893"/>
      <c r="SX893"/>
      <c r="SY893"/>
      <c r="SZ893"/>
      <c r="TA893"/>
      <c r="TB893"/>
      <c r="TC893"/>
      <c r="TD893"/>
      <c r="TE893"/>
      <c r="TF893"/>
      <c r="TG893"/>
      <c r="TH893"/>
      <c r="TI893"/>
      <c r="TJ893"/>
      <c r="TK893"/>
      <c r="TL893"/>
      <c r="TM893"/>
      <c r="TN893"/>
      <c r="TO893"/>
      <c r="TP893"/>
      <c r="TQ893"/>
      <c r="TR893"/>
      <c r="TS893"/>
      <c r="TT893"/>
      <c r="TU893"/>
      <c r="TV893"/>
      <c r="TW893"/>
      <c r="TX893"/>
      <c r="TY893"/>
      <c r="TZ893"/>
      <c r="UA893"/>
      <c r="UB893"/>
      <c r="UC893"/>
      <c r="UD893"/>
      <c r="UE893"/>
      <c r="UF893"/>
      <c r="UG893"/>
      <c r="UH893"/>
      <c r="UI893"/>
      <c r="UJ893"/>
      <c r="UK893"/>
      <c r="UL893"/>
      <c r="UM893"/>
      <c r="UN893"/>
      <c r="UO893"/>
      <c r="UP893"/>
      <c r="UQ893"/>
      <c r="UR893"/>
      <c r="US893"/>
      <c r="UT893"/>
      <c r="UU893"/>
      <c r="UV893"/>
      <c r="UW893"/>
      <c r="UX893"/>
      <c r="UY893"/>
      <c r="UZ893"/>
      <c r="VA893"/>
      <c r="VB893"/>
      <c r="VC893"/>
      <c r="VD893"/>
      <c r="VE893"/>
      <c r="VF893"/>
      <c r="VG893"/>
      <c r="VH893"/>
      <c r="VI893"/>
      <c r="VJ893"/>
      <c r="VK893"/>
      <c r="VL893"/>
      <c r="VM893"/>
      <c r="VN893"/>
      <c r="VO893"/>
      <c r="VP893"/>
      <c r="VQ893"/>
      <c r="VR893"/>
      <c r="VS893"/>
      <c r="VT893"/>
      <c r="VU893"/>
      <c r="VV893"/>
      <c r="VW893"/>
      <c r="VX893"/>
      <c r="VY893"/>
      <c r="VZ893"/>
      <c r="WA893"/>
      <c r="WB893"/>
      <c r="WC893"/>
      <c r="WD893"/>
      <c r="WE893"/>
      <c r="WF893"/>
      <c r="WG893"/>
      <c r="WH893"/>
      <c r="WI893"/>
      <c r="WJ893"/>
      <c r="WK893"/>
      <c r="WL893"/>
      <c r="WM893"/>
      <c r="WN893"/>
      <c r="WO893"/>
      <c r="WP893"/>
      <c r="WQ893"/>
      <c r="WR893"/>
      <c r="WS893"/>
      <c r="WT893"/>
      <c r="WU893"/>
      <c r="WV893"/>
      <c r="WW893"/>
      <c r="WX893"/>
      <c r="WY893"/>
      <c r="WZ893"/>
      <c r="XA893"/>
      <c r="XB893"/>
      <c r="XC893"/>
      <c r="XD893"/>
      <c r="XE893"/>
      <c r="XF893"/>
      <c r="XG893"/>
      <c r="XH893"/>
      <c r="XI893"/>
      <c r="XJ893"/>
      <c r="XK893"/>
      <c r="XL893"/>
      <c r="XM893"/>
      <c r="XN893"/>
      <c r="XO893"/>
      <c r="XP893"/>
      <c r="XQ893"/>
      <c r="XR893"/>
      <c r="XS893"/>
      <c r="XT893"/>
      <c r="XU893"/>
      <c r="XV893"/>
      <c r="XW893"/>
      <c r="XX893"/>
      <c r="XY893"/>
      <c r="XZ893"/>
      <c r="YA893"/>
      <c r="YB893"/>
      <c r="YC893"/>
      <c r="YD893"/>
      <c r="YE893"/>
      <c r="YF893"/>
      <c r="YG893"/>
      <c r="YH893"/>
      <c r="YI893"/>
      <c r="YJ893"/>
      <c r="YK893"/>
      <c r="YL893"/>
      <c r="YM893"/>
      <c r="YN893"/>
      <c r="YO893"/>
      <c r="YP893"/>
      <c r="YQ893"/>
      <c r="YR893"/>
      <c r="YS893"/>
      <c r="YT893"/>
      <c r="YU893"/>
      <c r="YV893"/>
      <c r="YW893"/>
      <c r="YX893"/>
      <c r="YY893"/>
      <c r="YZ893"/>
      <c r="ZA893"/>
      <c r="ZB893"/>
      <c r="ZC893"/>
      <c r="ZD893"/>
      <c r="ZE893"/>
      <c r="ZF893"/>
      <c r="ZG893"/>
      <c r="ZH893"/>
      <c r="ZI893"/>
      <c r="ZJ893"/>
      <c r="ZK893"/>
      <c r="ZL893"/>
      <c r="ZM893"/>
      <c r="ZN893"/>
      <c r="ZO893"/>
      <c r="ZP893"/>
      <c r="ZQ893"/>
      <c r="ZR893"/>
      <c r="ZS893"/>
      <c r="ZT893"/>
      <c r="ZU893"/>
      <c r="ZV893"/>
      <c r="ZW893"/>
      <c r="ZX893"/>
      <c r="ZY893"/>
      <c r="ZZ893"/>
      <c r="AAA893"/>
      <c r="AAB893"/>
      <c r="AAC893"/>
      <c r="AAD893"/>
      <c r="AAE893"/>
      <c r="AAF893"/>
      <c r="AAG893"/>
      <c r="AAH893"/>
      <c r="AAI893"/>
      <c r="AAJ893"/>
      <c r="AAK893"/>
      <c r="AAL893"/>
      <c r="AAM893"/>
      <c r="AAN893"/>
      <c r="AAO893"/>
      <c r="AAP893"/>
      <c r="AAQ893"/>
      <c r="AAR893"/>
      <c r="AAS893"/>
      <c r="AAT893"/>
      <c r="AAU893"/>
      <c r="AAV893"/>
      <c r="AAW893"/>
      <c r="AAX893"/>
      <c r="AAY893"/>
      <c r="AAZ893"/>
      <c r="ABA893"/>
      <c r="ABB893"/>
      <c r="ABC893"/>
      <c r="ABD893"/>
      <c r="ABE893"/>
      <c r="ABF893"/>
      <c r="ABG893"/>
      <c r="ABH893"/>
      <c r="ABI893"/>
      <c r="ABJ893"/>
      <c r="ABK893"/>
      <c r="ABL893"/>
      <c r="ABM893"/>
      <c r="ABN893"/>
      <c r="ABO893"/>
      <c r="ABP893"/>
      <c r="ABQ893"/>
      <c r="ABR893"/>
      <c r="ABS893"/>
      <c r="ABT893"/>
      <c r="ABU893"/>
      <c r="ABV893"/>
      <c r="ABW893"/>
      <c r="ABX893"/>
      <c r="ABY893"/>
      <c r="ABZ893"/>
      <c r="ACA893"/>
      <c r="ACB893"/>
      <c r="ACC893"/>
      <c r="ACD893"/>
      <c r="ACE893"/>
      <c r="ACF893"/>
      <c r="ACG893"/>
      <c r="ACH893"/>
      <c r="ACI893"/>
      <c r="ACJ893"/>
      <c r="ACK893"/>
      <c r="ACL893"/>
      <c r="ACM893"/>
      <c r="ACN893"/>
      <c r="ACO893"/>
      <c r="ACP893"/>
      <c r="ACQ893"/>
      <c r="ACR893"/>
      <c r="ACS893"/>
      <c r="ACT893"/>
      <c r="ACU893"/>
      <c r="ACV893"/>
      <c r="ACW893"/>
      <c r="ACX893"/>
      <c r="ACY893"/>
      <c r="ACZ893"/>
      <c r="ADA893"/>
      <c r="ADB893"/>
      <c r="ADC893"/>
      <c r="ADD893"/>
      <c r="ADE893"/>
      <c r="ADF893"/>
      <c r="ADG893"/>
      <c r="ADH893"/>
      <c r="ADI893"/>
      <c r="ADJ893"/>
      <c r="ADK893"/>
      <c r="ADL893"/>
      <c r="ADM893"/>
      <c r="ADN893"/>
      <c r="ADO893"/>
      <c r="ADP893"/>
      <c r="ADQ893"/>
      <c r="ADR893"/>
      <c r="ADS893"/>
      <c r="ADT893"/>
      <c r="ADU893"/>
      <c r="ADV893"/>
      <c r="ADW893"/>
      <c r="ADX893"/>
      <c r="ADY893"/>
      <c r="ADZ893"/>
      <c r="AEA893"/>
      <c r="AEB893"/>
      <c r="AEC893"/>
      <c r="AED893"/>
      <c r="AEE893"/>
      <c r="AEF893"/>
      <c r="AEG893"/>
      <c r="AEH893"/>
      <c r="AEI893"/>
      <c r="AEJ893"/>
      <c r="AEK893"/>
      <c r="AEL893"/>
      <c r="AEM893"/>
      <c r="AEN893"/>
      <c r="AEO893"/>
      <c r="AEP893"/>
      <c r="AEQ893"/>
      <c r="AER893"/>
      <c r="AES893"/>
      <c r="AET893"/>
      <c r="AEU893"/>
      <c r="AEV893"/>
      <c r="AEW893"/>
      <c r="AEX893"/>
      <c r="AEY893"/>
      <c r="AEZ893"/>
      <c r="AFA893"/>
      <c r="AFB893"/>
      <c r="AFC893"/>
      <c r="AFD893"/>
      <c r="AFE893"/>
      <c r="AFF893"/>
      <c r="AFG893"/>
      <c r="AFH893"/>
      <c r="AFI893"/>
      <c r="AFJ893"/>
      <c r="AFK893"/>
      <c r="AFL893"/>
      <c r="AFM893"/>
      <c r="AFN893"/>
      <c r="AFO893"/>
      <c r="AFP893"/>
      <c r="AFQ893"/>
      <c r="AFR893"/>
      <c r="AFS893"/>
      <c r="AFT893"/>
      <c r="AFU893"/>
      <c r="AFV893"/>
      <c r="AFW893"/>
      <c r="AFX893"/>
      <c r="AFY893"/>
      <c r="AFZ893"/>
      <c r="AGA893"/>
      <c r="AGB893"/>
      <c r="AGC893"/>
      <c r="AGD893"/>
      <c r="AGE893"/>
      <c r="AGF893"/>
      <c r="AGG893"/>
      <c r="AGH893"/>
      <c r="AGI893"/>
      <c r="AGJ893"/>
      <c r="AGK893"/>
      <c r="AGL893"/>
      <c r="AGM893"/>
      <c r="AGN893"/>
      <c r="AGO893"/>
      <c r="AGP893"/>
      <c r="AGQ893"/>
      <c r="AGR893"/>
      <c r="AGS893"/>
      <c r="AGT893"/>
      <c r="AGU893"/>
      <c r="AGV893"/>
      <c r="AGW893"/>
      <c r="AGX893"/>
      <c r="AGY893"/>
      <c r="AGZ893"/>
      <c r="AHA893"/>
      <c r="AHB893"/>
      <c r="AHC893"/>
      <c r="AHD893"/>
      <c r="AHE893"/>
      <c r="AHF893"/>
      <c r="AHG893"/>
      <c r="AHH893"/>
      <c r="AHI893"/>
      <c r="AHJ893"/>
      <c r="AHK893"/>
      <c r="AHL893"/>
      <c r="AHM893"/>
      <c r="AHN893"/>
      <c r="AHO893"/>
      <c r="AHP893"/>
      <c r="AHQ893"/>
      <c r="AHR893"/>
      <c r="AHS893"/>
      <c r="AHT893"/>
      <c r="AHU893"/>
      <c r="AHV893"/>
      <c r="AHW893"/>
      <c r="AHX893"/>
      <c r="AHY893"/>
      <c r="AHZ893"/>
      <c r="AIA893"/>
      <c r="AIB893"/>
      <c r="AIC893"/>
      <c r="AID893"/>
      <c r="AIE893"/>
      <c r="AIF893"/>
      <c r="AIG893"/>
      <c r="AIH893"/>
      <c r="AII893"/>
      <c r="AIJ893"/>
      <c r="AIK893"/>
      <c r="AIL893"/>
      <c r="AIM893"/>
      <c r="AIN893"/>
      <c r="AIO893"/>
      <c r="AIP893"/>
      <c r="AIQ893"/>
      <c r="AIR893"/>
      <c r="AIS893"/>
      <c r="AIT893"/>
      <c r="AIU893"/>
      <c r="AIV893"/>
      <c r="AIW893"/>
      <c r="AIX893"/>
      <c r="AIY893"/>
      <c r="AIZ893"/>
      <c r="AJA893"/>
      <c r="AJB893"/>
      <c r="AJC893"/>
      <c r="AJD893"/>
      <c r="AJE893"/>
      <c r="AJF893"/>
      <c r="AJG893"/>
      <c r="AJH893"/>
      <c r="AJI893"/>
      <c r="AJJ893"/>
      <c r="AJK893"/>
      <c r="AJL893"/>
      <c r="AJM893"/>
      <c r="AJN893"/>
      <c r="AJO893"/>
      <c r="AJP893"/>
      <c r="AJQ893"/>
      <c r="AJR893"/>
      <c r="AJS893"/>
      <c r="AJT893"/>
      <c r="AJU893"/>
      <c r="AJV893"/>
      <c r="AJW893"/>
      <c r="AJX893"/>
      <c r="AJY893"/>
      <c r="AJZ893"/>
      <c r="AKA893"/>
      <c r="AKB893"/>
      <c r="AKC893"/>
      <c r="AKD893"/>
      <c r="AKE893"/>
      <c r="AKF893"/>
      <c r="AKG893"/>
      <c r="AKH893"/>
      <c r="AKI893"/>
      <c r="AKJ893"/>
      <c r="AKK893"/>
      <c r="AKL893"/>
      <c r="AKM893"/>
      <c r="AKN893"/>
      <c r="AKO893"/>
      <c r="AKP893"/>
      <c r="AKQ893"/>
      <c r="AKR893"/>
      <c r="AKS893"/>
      <c r="AKT893"/>
      <c r="AKU893"/>
      <c r="AKV893"/>
      <c r="AKW893"/>
      <c r="AKX893"/>
      <c r="AKY893"/>
      <c r="AKZ893"/>
      <c r="ALA893"/>
      <c r="ALB893"/>
      <c r="ALC893"/>
      <c r="ALD893"/>
      <c r="ALE893"/>
      <c r="ALF893"/>
      <c r="ALG893"/>
      <c r="ALH893"/>
      <c r="ALI893"/>
      <c r="ALJ893"/>
      <c r="ALK893"/>
      <c r="ALL893"/>
      <c r="ALM893"/>
      <c r="ALN893"/>
      <c r="ALO893"/>
      <c r="ALP893"/>
      <c r="ALQ893"/>
      <c r="ALR893"/>
      <c r="ALS893"/>
      <c r="ALT893"/>
      <c r="ALU893"/>
      <c r="ALV893"/>
      <c r="ALW893"/>
      <c r="ALX893"/>
      <c r="ALY893"/>
      <c r="ALZ893"/>
      <c r="AMA893"/>
      <c r="AMB893"/>
      <c r="AMC893"/>
      <c r="AMD893"/>
      <c r="AME893"/>
      <c r="AMF893"/>
      <c r="AMG893"/>
      <c r="AMH893"/>
      <c r="AMI893"/>
      <c r="AMJ893"/>
    </row>
    <row r="894" spans="1:1024" ht="20" customHeight="1" x14ac:dyDescent="0.2">
      <c r="A894"/>
      <c r="B894"/>
      <c r="C894"/>
      <c r="D894"/>
      <c r="E894" s="2"/>
      <c r="F894" s="2"/>
      <c r="G894" s="271"/>
      <c r="H894" s="240"/>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c r="IU894"/>
      <c r="IV894"/>
      <c r="IW894"/>
      <c r="IX894"/>
      <c r="IY894"/>
      <c r="IZ894"/>
      <c r="JA894"/>
      <c r="JB894"/>
      <c r="JC894"/>
      <c r="JD894"/>
      <c r="JE894"/>
      <c r="JF894"/>
      <c r="JG894"/>
      <c r="JH894"/>
      <c r="JI894"/>
      <c r="JJ894"/>
      <c r="JK894"/>
      <c r="JL894"/>
      <c r="JM894"/>
      <c r="JN894"/>
      <c r="JO894"/>
      <c r="JP894"/>
      <c r="JQ894"/>
      <c r="JR894"/>
      <c r="JS894"/>
      <c r="JT894"/>
      <c r="JU894"/>
      <c r="JV894"/>
      <c r="JW894"/>
      <c r="JX894"/>
      <c r="JY894"/>
      <c r="JZ894"/>
      <c r="KA894"/>
      <c r="KB894"/>
      <c r="KC894"/>
      <c r="KD894"/>
      <c r="KE894"/>
      <c r="KF894"/>
      <c r="KG894"/>
      <c r="KH894"/>
      <c r="KI894"/>
      <c r="KJ894"/>
      <c r="KK894"/>
      <c r="KL894"/>
      <c r="KM894"/>
      <c r="KN894"/>
      <c r="KO894"/>
      <c r="KP894"/>
      <c r="KQ894"/>
      <c r="KR894"/>
      <c r="KS894"/>
      <c r="KT894"/>
      <c r="KU894"/>
      <c r="KV894"/>
      <c r="KW894"/>
      <c r="KX894"/>
      <c r="KY894"/>
      <c r="KZ894"/>
      <c r="LA894"/>
      <c r="LB894"/>
      <c r="LC894"/>
      <c r="LD894"/>
      <c r="LE894"/>
      <c r="LF894"/>
      <c r="LG894"/>
      <c r="LH894"/>
      <c r="LI894"/>
      <c r="LJ894"/>
      <c r="LK894"/>
      <c r="LL894"/>
      <c r="LM894"/>
      <c r="LN894"/>
      <c r="LO894"/>
      <c r="LP894"/>
      <c r="LQ894"/>
      <c r="LR894"/>
      <c r="LS894"/>
      <c r="LT894"/>
      <c r="LU894"/>
      <c r="LV894"/>
      <c r="LW894"/>
      <c r="LX894"/>
      <c r="LY894"/>
      <c r="LZ894"/>
      <c r="MA894"/>
      <c r="MB894"/>
      <c r="MC894"/>
      <c r="MD894"/>
      <c r="ME894"/>
      <c r="MF894"/>
      <c r="MG894"/>
      <c r="MH894"/>
      <c r="MI894"/>
      <c r="MJ894"/>
      <c r="MK894"/>
      <c r="ML894"/>
      <c r="MM894"/>
      <c r="MN894"/>
      <c r="MO894"/>
      <c r="MP894"/>
      <c r="MQ894"/>
      <c r="MR894"/>
      <c r="MS894"/>
      <c r="MT894"/>
      <c r="MU894"/>
      <c r="MV894"/>
      <c r="MW894"/>
      <c r="MX894"/>
      <c r="MY894"/>
      <c r="MZ894"/>
      <c r="NA894"/>
      <c r="NB894"/>
      <c r="NC894"/>
      <c r="ND894"/>
      <c r="NE894"/>
      <c r="NF894"/>
      <c r="NG894"/>
      <c r="NH894"/>
      <c r="NI894"/>
      <c r="NJ894"/>
      <c r="NK894"/>
      <c r="NL894"/>
      <c r="NM894"/>
      <c r="NN894"/>
      <c r="NO894"/>
      <c r="NP894"/>
      <c r="NQ894"/>
      <c r="NR894"/>
      <c r="NS894"/>
      <c r="NT894"/>
      <c r="NU894"/>
      <c r="NV894"/>
      <c r="NW894"/>
      <c r="NX894"/>
      <c r="NY894"/>
      <c r="NZ894"/>
      <c r="OA894"/>
      <c r="OB894"/>
      <c r="OC894"/>
      <c r="OD894"/>
      <c r="OE894"/>
      <c r="OF894"/>
      <c r="OG894"/>
      <c r="OH894"/>
      <c r="OI894"/>
      <c r="OJ894"/>
      <c r="OK894"/>
      <c r="OL894"/>
      <c r="OM894"/>
      <c r="ON894"/>
      <c r="OO894"/>
      <c r="OP894"/>
      <c r="OQ894"/>
      <c r="OR894"/>
      <c r="OS894"/>
      <c r="OT894"/>
      <c r="OU894"/>
      <c r="OV894"/>
      <c r="OW894"/>
      <c r="OX894"/>
      <c r="OY894"/>
      <c r="OZ894"/>
      <c r="PA894"/>
      <c r="PB894"/>
      <c r="PC894"/>
      <c r="PD894"/>
      <c r="PE894"/>
      <c r="PF894"/>
      <c r="PG894"/>
      <c r="PH894"/>
      <c r="PI894"/>
      <c r="PJ894"/>
      <c r="PK894"/>
      <c r="PL894"/>
      <c r="PM894"/>
      <c r="PN894"/>
      <c r="PO894"/>
      <c r="PP894"/>
      <c r="PQ894"/>
      <c r="PR894"/>
      <c r="PS894"/>
      <c r="PT894"/>
      <c r="PU894"/>
      <c r="PV894"/>
      <c r="PW894"/>
      <c r="PX894"/>
      <c r="PY894"/>
      <c r="PZ894"/>
      <c r="QA894"/>
      <c r="QB894"/>
      <c r="QC894"/>
      <c r="QD894"/>
      <c r="QE894"/>
      <c r="QF894"/>
      <c r="QG894"/>
      <c r="QH894"/>
      <c r="QI894"/>
      <c r="QJ894"/>
      <c r="QK894"/>
      <c r="QL894"/>
      <c r="QM894"/>
      <c r="QN894"/>
      <c r="QO894"/>
      <c r="QP894"/>
      <c r="QQ894"/>
      <c r="QR894"/>
      <c r="QS894"/>
      <c r="QT894"/>
      <c r="QU894"/>
      <c r="QV894"/>
      <c r="QW894"/>
      <c r="QX894"/>
      <c r="QY894"/>
      <c r="QZ894"/>
      <c r="RA894"/>
      <c r="RB894"/>
      <c r="RC894"/>
      <c r="RD894"/>
      <c r="RE894"/>
      <c r="RF894"/>
      <c r="RG894"/>
      <c r="RH894"/>
      <c r="RI894"/>
      <c r="RJ894"/>
      <c r="RK894"/>
      <c r="RL894"/>
      <c r="RM894"/>
      <c r="RN894"/>
      <c r="RO894"/>
      <c r="RP894"/>
      <c r="RQ894"/>
      <c r="RR894"/>
      <c r="RS894"/>
      <c r="RT894"/>
      <c r="RU894"/>
      <c r="RV894"/>
      <c r="RW894"/>
      <c r="RX894"/>
      <c r="RY894"/>
      <c r="RZ894"/>
      <c r="SA894"/>
      <c r="SB894"/>
      <c r="SC894"/>
      <c r="SD894"/>
      <c r="SE894"/>
      <c r="SF894"/>
      <c r="SG894"/>
      <c r="SH894"/>
      <c r="SI894"/>
      <c r="SJ894"/>
      <c r="SK894"/>
      <c r="SL894"/>
      <c r="SM894"/>
      <c r="SN894"/>
      <c r="SO894"/>
      <c r="SP894"/>
      <c r="SQ894"/>
      <c r="SR894"/>
      <c r="SS894"/>
      <c r="ST894"/>
      <c r="SU894"/>
      <c r="SV894"/>
      <c r="SW894"/>
      <c r="SX894"/>
      <c r="SY894"/>
      <c r="SZ894"/>
      <c r="TA894"/>
      <c r="TB894"/>
      <c r="TC894"/>
      <c r="TD894"/>
      <c r="TE894"/>
      <c r="TF894"/>
      <c r="TG894"/>
      <c r="TH894"/>
      <c r="TI894"/>
      <c r="TJ894"/>
      <c r="TK894"/>
      <c r="TL894"/>
      <c r="TM894"/>
      <c r="TN894"/>
      <c r="TO894"/>
      <c r="TP894"/>
      <c r="TQ894"/>
      <c r="TR894"/>
      <c r="TS894"/>
      <c r="TT894"/>
      <c r="TU894"/>
      <c r="TV894"/>
      <c r="TW894"/>
      <c r="TX894"/>
      <c r="TY894"/>
      <c r="TZ894"/>
      <c r="UA894"/>
      <c r="UB894"/>
      <c r="UC894"/>
      <c r="UD894"/>
      <c r="UE894"/>
      <c r="UF894"/>
      <c r="UG894"/>
      <c r="UH894"/>
      <c r="UI894"/>
      <c r="UJ894"/>
      <c r="UK894"/>
      <c r="UL894"/>
      <c r="UM894"/>
      <c r="UN894"/>
      <c r="UO894"/>
      <c r="UP894"/>
      <c r="UQ894"/>
      <c r="UR894"/>
      <c r="US894"/>
      <c r="UT894"/>
      <c r="UU894"/>
      <c r="UV894"/>
      <c r="UW894"/>
      <c r="UX894"/>
      <c r="UY894"/>
      <c r="UZ894"/>
      <c r="VA894"/>
      <c r="VB894"/>
      <c r="VC894"/>
      <c r="VD894"/>
      <c r="VE894"/>
      <c r="VF894"/>
      <c r="VG894"/>
      <c r="VH894"/>
      <c r="VI894"/>
      <c r="VJ894"/>
      <c r="VK894"/>
      <c r="VL894"/>
      <c r="VM894"/>
      <c r="VN894"/>
      <c r="VO894"/>
      <c r="VP894"/>
      <c r="VQ894"/>
      <c r="VR894"/>
      <c r="VS894"/>
      <c r="VT894"/>
      <c r="VU894"/>
      <c r="VV894"/>
      <c r="VW894"/>
      <c r="VX894"/>
      <c r="VY894"/>
      <c r="VZ894"/>
      <c r="WA894"/>
      <c r="WB894"/>
      <c r="WC894"/>
      <c r="WD894"/>
      <c r="WE894"/>
      <c r="WF894"/>
      <c r="WG894"/>
      <c r="WH894"/>
      <c r="WI894"/>
      <c r="WJ894"/>
      <c r="WK894"/>
      <c r="WL894"/>
      <c r="WM894"/>
      <c r="WN894"/>
      <c r="WO894"/>
      <c r="WP894"/>
      <c r="WQ894"/>
      <c r="WR894"/>
      <c r="WS894"/>
      <c r="WT894"/>
      <c r="WU894"/>
      <c r="WV894"/>
      <c r="WW894"/>
      <c r="WX894"/>
      <c r="WY894"/>
      <c r="WZ894"/>
      <c r="XA894"/>
      <c r="XB894"/>
      <c r="XC894"/>
      <c r="XD894"/>
      <c r="XE894"/>
      <c r="XF894"/>
      <c r="XG894"/>
      <c r="XH894"/>
      <c r="XI894"/>
      <c r="XJ894"/>
      <c r="XK894"/>
      <c r="XL894"/>
      <c r="XM894"/>
      <c r="XN894"/>
      <c r="XO894"/>
      <c r="XP894"/>
      <c r="XQ894"/>
      <c r="XR894"/>
      <c r="XS894"/>
      <c r="XT894"/>
      <c r="XU894"/>
      <c r="XV894"/>
      <c r="XW894"/>
      <c r="XX894"/>
      <c r="XY894"/>
      <c r="XZ894"/>
      <c r="YA894"/>
      <c r="YB894"/>
      <c r="YC894"/>
      <c r="YD894"/>
      <c r="YE894"/>
      <c r="YF894"/>
      <c r="YG894"/>
      <c r="YH894"/>
      <c r="YI894"/>
      <c r="YJ894"/>
      <c r="YK894"/>
      <c r="YL894"/>
      <c r="YM894"/>
      <c r="YN894"/>
      <c r="YO894"/>
      <c r="YP894"/>
      <c r="YQ894"/>
      <c r="YR894"/>
      <c r="YS894"/>
      <c r="YT894"/>
      <c r="YU894"/>
      <c r="YV894"/>
      <c r="YW894"/>
      <c r="YX894"/>
      <c r="YY894"/>
      <c r="YZ894"/>
      <c r="ZA894"/>
      <c r="ZB894"/>
      <c r="ZC894"/>
      <c r="ZD894"/>
      <c r="ZE894"/>
      <c r="ZF894"/>
      <c r="ZG894"/>
      <c r="ZH894"/>
      <c r="ZI894"/>
      <c r="ZJ894"/>
      <c r="ZK894"/>
      <c r="ZL894"/>
      <c r="ZM894"/>
      <c r="ZN894"/>
      <c r="ZO894"/>
      <c r="ZP894"/>
      <c r="ZQ894"/>
      <c r="ZR894"/>
      <c r="ZS894"/>
      <c r="ZT894"/>
      <c r="ZU894"/>
      <c r="ZV894"/>
      <c r="ZW894"/>
      <c r="ZX894"/>
      <c r="ZY894"/>
      <c r="ZZ894"/>
      <c r="AAA894"/>
      <c r="AAB894"/>
      <c r="AAC894"/>
      <c r="AAD894"/>
      <c r="AAE894"/>
      <c r="AAF894"/>
      <c r="AAG894"/>
      <c r="AAH894"/>
      <c r="AAI894"/>
      <c r="AAJ894"/>
      <c r="AAK894"/>
      <c r="AAL894"/>
      <c r="AAM894"/>
      <c r="AAN894"/>
      <c r="AAO894"/>
      <c r="AAP894"/>
      <c r="AAQ894"/>
      <c r="AAR894"/>
      <c r="AAS894"/>
      <c r="AAT894"/>
      <c r="AAU894"/>
      <c r="AAV894"/>
      <c r="AAW894"/>
      <c r="AAX894"/>
      <c r="AAY894"/>
      <c r="AAZ894"/>
      <c r="ABA894"/>
      <c r="ABB894"/>
      <c r="ABC894"/>
      <c r="ABD894"/>
      <c r="ABE894"/>
      <c r="ABF894"/>
      <c r="ABG894"/>
      <c r="ABH894"/>
      <c r="ABI894"/>
      <c r="ABJ894"/>
      <c r="ABK894"/>
      <c r="ABL894"/>
      <c r="ABM894"/>
      <c r="ABN894"/>
      <c r="ABO894"/>
      <c r="ABP894"/>
      <c r="ABQ894"/>
      <c r="ABR894"/>
      <c r="ABS894"/>
      <c r="ABT894"/>
      <c r="ABU894"/>
      <c r="ABV894"/>
      <c r="ABW894"/>
      <c r="ABX894"/>
      <c r="ABY894"/>
      <c r="ABZ894"/>
      <c r="ACA894"/>
      <c r="ACB894"/>
      <c r="ACC894"/>
      <c r="ACD894"/>
      <c r="ACE894"/>
      <c r="ACF894"/>
      <c r="ACG894"/>
      <c r="ACH894"/>
      <c r="ACI894"/>
      <c r="ACJ894"/>
      <c r="ACK894"/>
      <c r="ACL894"/>
      <c r="ACM894"/>
      <c r="ACN894"/>
      <c r="ACO894"/>
      <c r="ACP894"/>
      <c r="ACQ894"/>
      <c r="ACR894"/>
      <c r="ACS894"/>
      <c r="ACT894"/>
      <c r="ACU894"/>
      <c r="ACV894"/>
      <c r="ACW894"/>
      <c r="ACX894"/>
      <c r="ACY894"/>
      <c r="ACZ894"/>
      <c r="ADA894"/>
      <c r="ADB894"/>
      <c r="ADC894"/>
      <c r="ADD894"/>
      <c r="ADE894"/>
      <c r="ADF894"/>
      <c r="ADG894"/>
      <c r="ADH894"/>
      <c r="ADI894"/>
      <c r="ADJ894"/>
      <c r="ADK894"/>
      <c r="ADL894"/>
      <c r="ADM894"/>
      <c r="ADN894"/>
      <c r="ADO894"/>
      <c r="ADP894"/>
      <c r="ADQ894"/>
      <c r="ADR894"/>
      <c r="ADS894"/>
      <c r="ADT894"/>
      <c r="ADU894"/>
      <c r="ADV894"/>
      <c r="ADW894"/>
      <c r="ADX894"/>
      <c r="ADY894"/>
      <c r="ADZ894"/>
      <c r="AEA894"/>
      <c r="AEB894"/>
      <c r="AEC894"/>
      <c r="AED894"/>
      <c r="AEE894"/>
      <c r="AEF894"/>
      <c r="AEG894"/>
      <c r="AEH894"/>
      <c r="AEI894"/>
      <c r="AEJ894"/>
      <c r="AEK894"/>
      <c r="AEL894"/>
      <c r="AEM894"/>
      <c r="AEN894"/>
      <c r="AEO894"/>
      <c r="AEP894"/>
      <c r="AEQ894"/>
      <c r="AER894"/>
      <c r="AES894"/>
      <c r="AET894"/>
      <c r="AEU894"/>
      <c r="AEV894"/>
      <c r="AEW894"/>
      <c r="AEX894"/>
      <c r="AEY894"/>
      <c r="AEZ894"/>
      <c r="AFA894"/>
      <c r="AFB894"/>
      <c r="AFC894"/>
      <c r="AFD894"/>
      <c r="AFE894"/>
      <c r="AFF894"/>
      <c r="AFG894"/>
      <c r="AFH894"/>
      <c r="AFI894"/>
      <c r="AFJ894"/>
      <c r="AFK894"/>
      <c r="AFL894"/>
      <c r="AFM894"/>
      <c r="AFN894"/>
      <c r="AFO894"/>
      <c r="AFP894"/>
      <c r="AFQ894"/>
      <c r="AFR894"/>
      <c r="AFS894"/>
      <c r="AFT894"/>
      <c r="AFU894"/>
      <c r="AFV894"/>
      <c r="AFW894"/>
      <c r="AFX894"/>
      <c r="AFY894"/>
      <c r="AFZ894"/>
      <c r="AGA894"/>
      <c r="AGB894"/>
      <c r="AGC894"/>
      <c r="AGD894"/>
      <c r="AGE894"/>
      <c r="AGF894"/>
      <c r="AGG894"/>
      <c r="AGH894"/>
      <c r="AGI894"/>
      <c r="AGJ894"/>
      <c r="AGK894"/>
      <c r="AGL894"/>
      <c r="AGM894"/>
      <c r="AGN894"/>
      <c r="AGO894"/>
      <c r="AGP894"/>
      <c r="AGQ894"/>
      <c r="AGR894"/>
      <c r="AGS894"/>
      <c r="AGT894"/>
      <c r="AGU894"/>
      <c r="AGV894"/>
      <c r="AGW894"/>
      <c r="AGX894"/>
      <c r="AGY894"/>
      <c r="AGZ894"/>
      <c r="AHA894"/>
      <c r="AHB894"/>
      <c r="AHC894"/>
      <c r="AHD894"/>
      <c r="AHE894"/>
      <c r="AHF894"/>
      <c r="AHG894"/>
      <c r="AHH894"/>
      <c r="AHI894"/>
      <c r="AHJ894"/>
      <c r="AHK894"/>
      <c r="AHL894"/>
      <c r="AHM894"/>
      <c r="AHN894"/>
      <c r="AHO894"/>
      <c r="AHP894"/>
      <c r="AHQ894"/>
      <c r="AHR894"/>
      <c r="AHS894"/>
      <c r="AHT894"/>
      <c r="AHU894"/>
      <c r="AHV894"/>
      <c r="AHW894"/>
      <c r="AHX894"/>
      <c r="AHY894"/>
      <c r="AHZ894"/>
      <c r="AIA894"/>
      <c r="AIB894"/>
      <c r="AIC894"/>
      <c r="AID894"/>
      <c r="AIE894"/>
      <c r="AIF894"/>
      <c r="AIG894"/>
      <c r="AIH894"/>
      <c r="AII894"/>
      <c r="AIJ894"/>
      <c r="AIK894"/>
      <c r="AIL894"/>
      <c r="AIM894"/>
      <c r="AIN894"/>
      <c r="AIO894"/>
      <c r="AIP894"/>
      <c r="AIQ894"/>
      <c r="AIR894"/>
      <c r="AIS894"/>
      <c r="AIT894"/>
      <c r="AIU894"/>
      <c r="AIV894"/>
      <c r="AIW894"/>
      <c r="AIX894"/>
      <c r="AIY894"/>
      <c r="AIZ894"/>
      <c r="AJA894"/>
      <c r="AJB894"/>
      <c r="AJC894"/>
      <c r="AJD894"/>
      <c r="AJE894"/>
      <c r="AJF894"/>
      <c r="AJG894"/>
      <c r="AJH894"/>
      <c r="AJI894"/>
      <c r="AJJ894"/>
      <c r="AJK894"/>
      <c r="AJL894"/>
      <c r="AJM894"/>
      <c r="AJN894"/>
      <c r="AJO894"/>
      <c r="AJP894"/>
      <c r="AJQ894"/>
      <c r="AJR894"/>
      <c r="AJS894"/>
      <c r="AJT894"/>
      <c r="AJU894"/>
      <c r="AJV894"/>
      <c r="AJW894"/>
      <c r="AJX894"/>
      <c r="AJY894"/>
      <c r="AJZ894"/>
      <c r="AKA894"/>
      <c r="AKB894"/>
      <c r="AKC894"/>
      <c r="AKD894"/>
      <c r="AKE894"/>
      <c r="AKF894"/>
      <c r="AKG894"/>
      <c r="AKH894"/>
      <c r="AKI894"/>
      <c r="AKJ894"/>
      <c r="AKK894"/>
      <c r="AKL894"/>
      <c r="AKM894"/>
      <c r="AKN894"/>
      <c r="AKO894"/>
      <c r="AKP894"/>
      <c r="AKQ894"/>
      <c r="AKR894"/>
      <c r="AKS894"/>
      <c r="AKT894"/>
      <c r="AKU894"/>
      <c r="AKV894"/>
      <c r="AKW894"/>
      <c r="AKX894"/>
      <c r="AKY894"/>
      <c r="AKZ894"/>
      <c r="ALA894"/>
      <c r="ALB894"/>
      <c r="ALC894"/>
      <c r="ALD894"/>
      <c r="ALE894"/>
      <c r="ALF894"/>
      <c r="ALG894"/>
      <c r="ALH894"/>
      <c r="ALI894"/>
      <c r="ALJ894"/>
      <c r="ALK894"/>
      <c r="ALL894"/>
      <c r="ALM894"/>
      <c r="ALN894"/>
      <c r="ALO894"/>
      <c r="ALP894"/>
      <c r="ALQ894"/>
      <c r="ALR894"/>
      <c r="ALS894"/>
      <c r="ALT894"/>
      <c r="ALU894"/>
      <c r="ALV894"/>
      <c r="ALW894"/>
      <c r="ALX894"/>
      <c r="ALY894"/>
      <c r="ALZ894"/>
      <c r="AMA894"/>
      <c r="AMB894"/>
      <c r="AMC894"/>
      <c r="AMD894"/>
      <c r="AME894"/>
      <c r="AMF894"/>
      <c r="AMG894"/>
      <c r="AMH894"/>
      <c r="AMI894"/>
      <c r="AMJ894"/>
    </row>
    <row r="895" spans="1:1024" ht="20" customHeight="1" x14ac:dyDescent="0.2">
      <c r="A895"/>
      <c r="B895"/>
      <c r="C895"/>
      <c r="D895"/>
      <c r="E895" s="2"/>
      <c r="F895" s="2"/>
      <c r="G895" s="271"/>
      <c r="H895" s="240"/>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c r="IU895"/>
      <c r="IV895"/>
      <c r="IW895"/>
      <c r="IX895"/>
      <c r="IY895"/>
      <c r="IZ895"/>
      <c r="JA895"/>
      <c r="JB895"/>
      <c r="JC895"/>
      <c r="JD895"/>
      <c r="JE895"/>
      <c r="JF895"/>
      <c r="JG895"/>
      <c r="JH895"/>
      <c r="JI895"/>
      <c r="JJ895"/>
      <c r="JK895"/>
      <c r="JL895"/>
      <c r="JM895"/>
      <c r="JN895"/>
      <c r="JO895"/>
      <c r="JP895"/>
      <c r="JQ895"/>
      <c r="JR895"/>
      <c r="JS895"/>
      <c r="JT895"/>
      <c r="JU895"/>
      <c r="JV895"/>
      <c r="JW895"/>
      <c r="JX895"/>
      <c r="JY895"/>
      <c r="JZ895"/>
      <c r="KA895"/>
      <c r="KB895"/>
      <c r="KC895"/>
      <c r="KD895"/>
      <c r="KE895"/>
      <c r="KF895"/>
      <c r="KG895"/>
      <c r="KH895"/>
      <c r="KI895"/>
      <c r="KJ895"/>
      <c r="KK895"/>
      <c r="KL895"/>
      <c r="KM895"/>
      <c r="KN895"/>
      <c r="KO895"/>
      <c r="KP895"/>
      <c r="KQ895"/>
      <c r="KR895"/>
      <c r="KS895"/>
      <c r="KT895"/>
      <c r="KU895"/>
      <c r="KV895"/>
      <c r="KW895"/>
      <c r="KX895"/>
      <c r="KY895"/>
      <c r="KZ895"/>
      <c r="LA895"/>
      <c r="LB895"/>
      <c r="LC895"/>
      <c r="LD895"/>
      <c r="LE895"/>
      <c r="LF895"/>
      <c r="LG895"/>
      <c r="LH895"/>
      <c r="LI895"/>
      <c r="LJ895"/>
      <c r="LK895"/>
      <c r="LL895"/>
      <c r="LM895"/>
      <c r="LN895"/>
      <c r="LO895"/>
      <c r="LP895"/>
      <c r="LQ895"/>
      <c r="LR895"/>
      <c r="LS895"/>
      <c r="LT895"/>
      <c r="LU895"/>
      <c r="LV895"/>
      <c r="LW895"/>
      <c r="LX895"/>
      <c r="LY895"/>
      <c r="LZ895"/>
      <c r="MA895"/>
      <c r="MB895"/>
      <c r="MC895"/>
      <c r="MD895"/>
      <c r="ME895"/>
      <c r="MF895"/>
      <c r="MG895"/>
      <c r="MH895"/>
      <c r="MI895"/>
      <c r="MJ895"/>
      <c r="MK895"/>
      <c r="ML895"/>
      <c r="MM895"/>
      <c r="MN895"/>
      <c r="MO895"/>
      <c r="MP895"/>
      <c r="MQ895"/>
      <c r="MR895"/>
      <c r="MS895"/>
      <c r="MT895"/>
      <c r="MU895"/>
      <c r="MV895"/>
      <c r="MW895"/>
      <c r="MX895"/>
      <c r="MY895"/>
      <c r="MZ895"/>
      <c r="NA895"/>
      <c r="NB895"/>
      <c r="NC895"/>
      <c r="ND895"/>
      <c r="NE895"/>
      <c r="NF895"/>
      <c r="NG895"/>
      <c r="NH895"/>
      <c r="NI895"/>
      <c r="NJ895"/>
      <c r="NK895"/>
      <c r="NL895"/>
      <c r="NM895"/>
      <c r="NN895"/>
      <c r="NO895"/>
      <c r="NP895"/>
      <c r="NQ895"/>
      <c r="NR895"/>
      <c r="NS895"/>
      <c r="NT895"/>
      <c r="NU895"/>
      <c r="NV895"/>
      <c r="NW895"/>
      <c r="NX895"/>
      <c r="NY895"/>
      <c r="NZ895"/>
      <c r="OA895"/>
      <c r="OB895"/>
      <c r="OC895"/>
      <c r="OD895"/>
      <c r="OE895"/>
      <c r="OF895"/>
      <c r="OG895"/>
      <c r="OH895"/>
      <c r="OI895"/>
      <c r="OJ895"/>
      <c r="OK895"/>
      <c r="OL895"/>
      <c r="OM895"/>
      <c r="ON895"/>
      <c r="OO895"/>
      <c r="OP895"/>
      <c r="OQ895"/>
      <c r="OR895"/>
      <c r="OS895"/>
      <c r="OT895"/>
      <c r="OU895"/>
      <c r="OV895"/>
      <c r="OW895"/>
      <c r="OX895"/>
      <c r="OY895"/>
      <c r="OZ895"/>
      <c r="PA895"/>
      <c r="PB895"/>
      <c r="PC895"/>
      <c r="PD895"/>
      <c r="PE895"/>
      <c r="PF895"/>
      <c r="PG895"/>
      <c r="PH895"/>
      <c r="PI895"/>
      <c r="PJ895"/>
      <c r="PK895"/>
      <c r="PL895"/>
      <c r="PM895"/>
      <c r="PN895"/>
      <c r="PO895"/>
      <c r="PP895"/>
      <c r="PQ895"/>
      <c r="PR895"/>
      <c r="PS895"/>
      <c r="PT895"/>
      <c r="PU895"/>
      <c r="PV895"/>
      <c r="PW895"/>
      <c r="PX895"/>
      <c r="PY895"/>
      <c r="PZ895"/>
      <c r="QA895"/>
      <c r="QB895"/>
      <c r="QC895"/>
      <c r="QD895"/>
      <c r="QE895"/>
      <c r="QF895"/>
      <c r="QG895"/>
      <c r="QH895"/>
      <c r="QI895"/>
      <c r="QJ895"/>
      <c r="QK895"/>
      <c r="QL895"/>
      <c r="QM895"/>
      <c r="QN895"/>
      <c r="QO895"/>
      <c r="QP895"/>
      <c r="QQ895"/>
      <c r="QR895"/>
      <c r="QS895"/>
      <c r="QT895"/>
      <c r="QU895"/>
      <c r="QV895"/>
      <c r="QW895"/>
      <c r="QX895"/>
      <c r="QY895"/>
      <c r="QZ895"/>
      <c r="RA895"/>
      <c r="RB895"/>
      <c r="RC895"/>
      <c r="RD895"/>
      <c r="RE895"/>
      <c r="RF895"/>
      <c r="RG895"/>
      <c r="RH895"/>
      <c r="RI895"/>
      <c r="RJ895"/>
      <c r="RK895"/>
      <c r="RL895"/>
      <c r="RM895"/>
      <c r="RN895"/>
      <c r="RO895"/>
      <c r="RP895"/>
      <c r="RQ895"/>
      <c r="RR895"/>
      <c r="RS895"/>
      <c r="RT895"/>
      <c r="RU895"/>
      <c r="RV895"/>
      <c r="RW895"/>
      <c r="RX895"/>
      <c r="RY895"/>
      <c r="RZ895"/>
      <c r="SA895"/>
      <c r="SB895"/>
      <c r="SC895"/>
      <c r="SD895"/>
      <c r="SE895"/>
      <c r="SF895"/>
      <c r="SG895"/>
      <c r="SH895"/>
      <c r="SI895"/>
      <c r="SJ895"/>
      <c r="SK895"/>
      <c r="SL895"/>
      <c r="SM895"/>
      <c r="SN895"/>
      <c r="SO895"/>
      <c r="SP895"/>
      <c r="SQ895"/>
      <c r="SR895"/>
      <c r="SS895"/>
      <c r="ST895"/>
      <c r="SU895"/>
      <c r="SV895"/>
      <c r="SW895"/>
      <c r="SX895"/>
      <c r="SY895"/>
      <c r="SZ895"/>
      <c r="TA895"/>
      <c r="TB895"/>
      <c r="TC895"/>
      <c r="TD895"/>
      <c r="TE895"/>
      <c r="TF895"/>
      <c r="TG895"/>
      <c r="TH895"/>
      <c r="TI895"/>
      <c r="TJ895"/>
      <c r="TK895"/>
      <c r="TL895"/>
      <c r="TM895"/>
      <c r="TN895"/>
      <c r="TO895"/>
      <c r="TP895"/>
      <c r="TQ895"/>
      <c r="TR895"/>
      <c r="TS895"/>
      <c r="TT895"/>
      <c r="TU895"/>
      <c r="TV895"/>
      <c r="TW895"/>
      <c r="TX895"/>
      <c r="TY895"/>
      <c r="TZ895"/>
      <c r="UA895"/>
      <c r="UB895"/>
      <c r="UC895"/>
      <c r="UD895"/>
      <c r="UE895"/>
      <c r="UF895"/>
      <c r="UG895"/>
      <c r="UH895"/>
      <c r="UI895"/>
      <c r="UJ895"/>
      <c r="UK895"/>
      <c r="UL895"/>
      <c r="UM895"/>
      <c r="UN895"/>
      <c r="UO895"/>
      <c r="UP895"/>
      <c r="UQ895"/>
      <c r="UR895"/>
      <c r="US895"/>
      <c r="UT895"/>
      <c r="UU895"/>
      <c r="UV895"/>
      <c r="UW895"/>
      <c r="UX895"/>
      <c r="UY895"/>
      <c r="UZ895"/>
      <c r="VA895"/>
      <c r="VB895"/>
      <c r="VC895"/>
      <c r="VD895"/>
      <c r="VE895"/>
      <c r="VF895"/>
      <c r="VG895"/>
      <c r="VH895"/>
      <c r="VI895"/>
      <c r="VJ895"/>
      <c r="VK895"/>
      <c r="VL895"/>
      <c r="VM895"/>
      <c r="VN895"/>
      <c r="VO895"/>
      <c r="VP895"/>
      <c r="VQ895"/>
      <c r="VR895"/>
      <c r="VS895"/>
      <c r="VT895"/>
      <c r="VU895"/>
      <c r="VV895"/>
      <c r="VW895"/>
      <c r="VX895"/>
      <c r="VY895"/>
      <c r="VZ895"/>
      <c r="WA895"/>
      <c r="WB895"/>
      <c r="WC895"/>
      <c r="WD895"/>
      <c r="WE895"/>
      <c r="WF895"/>
      <c r="WG895"/>
      <c r="WH895"/>
      <c r="WI895"/>
      <c r="WJ895"/>
      <c r="WK895"/>
      <c r="WL895"/>
      <c r="WM895"/>
      <c r="WN895"/>
      <c r="WO895"/>
      <c r="WP895"/>
      <c r="WQ895"/>
      <c r="WR895"/>
      <c r="WS895"/>
      <c r="WT895"/>
      <c r="WU895"/>
      <c r="WV895"/>
      <c r="WW895"/>
      <c r="WX895"/>
      <c r="WY895"/>
      <c r="WZ895"/>
      <c r="XA895"/>
      <c r="XB895"/>
      <c r="XC895"/>
      <c r="XD895"/>
      <c r="XE895"/>
      <c r="XF895"/>
      <c r="XG895"/>
      <c r="XH895"/>
      <c r="XI895"/>
      <c r="XJ895"/>
      <c r="XK895"/>
      <c r="XL895"/>
      <c r="XM895"/>
      <c r="XN895"/>
      <c r="XO895"/>
      <c r="XP895"/>
      <c r="XQ895"/>
      <c r="XR895"/>
      <c r="XS895"/>
      <c r="XT895"/>
      <c r="XU895"/>
      <c r="XV895"/>
      <c r="XW895"/>
      <c r="XX895"/>
      <c r="XY895"/>
      <c r="XZ895"/>
      <c r="YA895"/>
      <c r="YB895"/>
      <c r="YC895"/>
      <c r="YD895"/>
      <c r="YE895"/>
      <c r="YF895"/>
      <c r="YG895"/>
      <c r="YH895"/>
      <c r="YI895"/>
      <c r="YJ895"/>
      <c r="YK895"/>
      <c r="YL895"/>
      <c r="YM895"/>
      <c r="YN895"/>
      <c r="YO895"/>
      <c r="YP895"/>
      <c r="YQ895"/>
      <c r="YR895"/>
      <c r="YS895"/>
      <c r="YT895"/>
      <c r="YU895"/>
      <c r="YV895"/>
      <c r="YW895"/>
      <c r="YX895"/>
      <c r="YY895"/>
      <c r="YZ895"/>
      <c r="ZA895"/>
      <c r="ZB895"/>
      <c r="ZC895"/>
      <c r="ZD895"/>
      <c r="ZE895"/>
      <c r="ZF895"/>
      <c r="ZG895"/>
      <c r="ZH895"/>
      <c r="ZI895"/>
      <c r="ZJ895"/>
      <c r="ZK895"/>
      <c r="ZL895"/>
      <c r="ZM895"/>
      <c r="ZN895"/>
      <c r="ZO895"/>
      <c r="ZP895"/>
      <c r="ZQ895"/>
      <c r="ZR895"/>
      <c r="ZS895"/>
      <c r="ZT895"/>
      <c r="ZU895"/>
      <c r="ZV895"/>
      <c r="ZW895"/>
      <c r="ZX895"/>
      <c r="ZY895"/>
      <c r="ZZ895"/>
      <c r="AAA895"/>
      <c r="AAB895"/>
      <c r="AAC895"/>
      <c r="AAD895"/>
      <c r="AAE895"/>
      <c r="AAF895"/>
      <c r="AAG895"/>
      <c r="AAH895"/>
      <c r="AAI895"/>
      <c r="AAJ895"/>
      <c r="AAK895"/>
      <c r="AAL895"/>
      <c r="AAM895"/>
      <c r="AAN895"/>
      <c r="AAO895"/>
      <c r="AAP895"/>
      <c r="AAQ895"/>
      <c r="AAR895"/>
      <c r="AAS895"/>
      <c r="AAT895"/>
      <c r="AAU895"/>
      <c r="AAV895"/>
      <c r="AAW895"/>
      <c r="AAX895"/>
      <c r="AAY895"/>
      <c r="AAZ895"/>
      <c r="ABA895"/>
      <c r="ABB895"/>
      <c r="ABC895"/>
      <c r="ABD895"/>
      <c r="ABE895"/>
      <c r="ABF895"/>
      <c r="ABG895"/>
      <c r="ABH895"/>
      <c r="ABI895"/>
      <c r="ABJ895"/>
      <c r="ABK895"/>
      <c r="ABL895"/>
      <c r="ABM895"/>
      <c r="ABN895"/>
      <c r="ABO895"/>
      <c r="ABP895"/>
      <c r="ABQ895"/>
      <c r="ABR895"/>
      <c r="ABS895"/>
      <c r="ABT895"/>
      <c r="ABU895"/>
      <c r="ABV895"/>
      <c r="ABW895"/>
      <c r="ABX895"/>
      <c r="ABY895"/>
      <c r="ABZ895"/>
      <c r="ACA895"/>
      <c r="ACB895"/>
      <c r="ACC895"/>
      <c r="ACD895"/>
      <c r="ACE895"/>
      <c r="ACF895"/>
      <c r="ACG895"/>
      <c r="ACH895"/>
      <c r="ACI895"/>
      <c r="ACJ895"/>
      <c r="ACK895"/>
      <c r="ACL895"/>
      <c r="ACM895"/>
      <c r="ACN895"/>
      <c r="ACO895"/>
      <c r="ACP895"/>
      <c r="ACQ895"/>
      <c r="ACR895"/>
      <c r="ACS895"/>
      <c r="ACT895"/>
      <c r="ACU895"/>
      <c r="ACV895"/>
      <c r="ACW895"/>
      <c r="ACX895"/>
      <c r="ACY895"/>
      <c r="ACZ895"/>
      <c r="ADA895"/>
      <c r="ADB895"/>
      <c r="ADC895"/>
      <c r="ADD895"/>
      <c r="ADE895"/>
      <c r="ADF895"/>
      <c r="ADG895"/>
      <c r="ADH895"/>
      <c r="ADI895"/>
      <c r="ADJ895"/>
      <c r="ADK895"/>
      <c r="ADL895"/>
      <c r="ADM895"/>
      <c r="ADN895"/>
      <c r="ADO895"/>
      <c r="ADP895"/>
      <c r="ADQ895"/>
      <c r="ADR895"/>
      <c r="ADS895"/>
      <c r="ADT895"/>
      <c r="ADU895"/>
      <c r="ADV895"/>
      <c r="ADW895"/>
      <c r="ADX895"/>
      <c r="ADY895"/>
      <c r="ADZ895"/>
      <c r="AEA895"/>
      <c r="AEB895"/>
      <c r="AEC895"/>
      <c r="AED895"/>
      <c r="AEE895"/>
      <c r="AEF895"/>
      <c r="AEG895"/>
      <c r="AEH895"/>
      <c r="AEI895"/>
      <c r="AEJ895"/>
      <c r="AEK895"/>
      <c r="AEL895"/>
      <c r="AEM895"/>
      <c r="AEN895"/>
      <c r="AEO895"/>
      <c r="AEP895"/>
      <c r="AEQ895"/>
      <c r="AER895"/>
      <c r="AES895"/>
      <c r="AET895"/>
      <c r="AEU895"/>
      <c r="AEV895"/>
      <c r="AEW895"/>
      <c r="AEX895"/>
      <c r="AEY895"/>
      <c r="AEZ895"/>
      <c r="AFA895"/>
      <c r="AFB895"/>
      <c r="AFC895"/>
      <c r="AFD895"/>
      <c r="AFE895"/>
      <c r="AFF895"/>
      <c r="AFG895"/>
      <c r="AFH895"/>
      <c r="AFI895"/>
      <c r="AFJ895"/>
      <c r="AFK895"/>
      <c r="AFL895"/>
      <c r="AFM895"/>
      <c r="AFN895"/>
      <c r="AFO895"/>
      <c r="AFP895"/>
      <c r="AFQ895"/>
      <c r="AFR895"/>
      <c r="AFS895"/>
      <c r="AFT895"/>
      <c r="AFU895"/>
      <c r="AFV895"/>
      <c r="AFW895"/>
      <c r="AFX895"/>
      <c r="AFY895"/>
      <c r="AFZ895"/>
      <c r="AGA895"/>
      <c r="AGB895"/>
      <c r="AGC895"/>
      <c r="AGD895"/>
      <c r="AGE895"/>
      <c r="AGF895"/>
      <c r="AGG895"/>
      <c r="AGH895"/>
      <c r="AGI895"/>
      <c r="AGJ895"/>
      <c r="AGK895"/>
      <c r="AGL895"/>
      <c r="AGM895"/>
      <c r="AGN895"/>
      <c r="AGO895"/>
      <c r="AGP895"/>
      <c r="AGQ895"/>
      <c r="AGR895"/>
      <c r="AGS895"/>
      <c r="AGT895"/>
      <c r="AGU895"/>
      <c r="AGV895"/>
      <c r="AGW895"/>
      <c r="AGX895"/>
      <c r="AGY895"/>
      <c r="AGZ895"/>
      <c r="AHA895"/>
      <c r="AHB895"/>
      <c r="AHC895"/>
      <c r="AHD895"/>
      <c r="AHE895"/>
      <c r="AHF895"/>
      <c r="AHG895"/>
      <c r="AHH895"/>
      <c r="AHI895"/>
      <c r="AHJ895"/>
      <c r="AHK895"/>
      <c r="AHL895"/>
      <c r="AHM895"/>
      <c r="AHN895"/>
      <c r="AHO895"/>
      <c r="AHP895"/>
      <c r="AHQ895"/>
      <c r="AHR895"/>
      <c r="AHS895"/>
      <c r="AHT895"/>
      <c r="AHU895"/>
      <c r="AHV895"/>
      <c r="AHW895"/>
      <c r="AHX895"/>
      <c r="AHY895"/>
      <c r="AHZ895"/>
      <c r="AIA895"/>
      <c r="AIB895"/>
      <c r="AIC895"/>
      <c r="AID895"/>
      <c r="AIE895"/>
      <c r="AIF895"/>
      <c r="AIG895"/>
      <c r="AIH895"/>
      <c r="AII895"/>
      <c r="AIJ895"/>
      <c r="AIK895"/>
      <c r="AIL895"/>
      <c r="AIM895"/>
      <c r="AIN895"/>
      <c r="AIO895"/>
      <c r="AIP895"/>
      <c r="AIQ895"/>
      <c r="AIR895"/>
      <c r="AIS895"/>
      <c r="AIT895"/>
      <c r="AIU895"/>
      <c r="AIV895"/>
      <c r="AIW895"/>
      <c r="AIX895"/>
      <c r="AIY895"/>
      <c r="AIZ895"/>
      <c r="AJA895"/>
      <c r="AJB895"/>
      <c r="AJC895"/>
      <c r="AJD895"/>
      <c r="AJE895"/>
      <c r="AJF895"/>
      <c r="AJG895"/>
      <c r="AJH895"/>
      <c r="AJI895"/>
      <c r="AJJ895"/>
      <c r="AJK895"/>
      <c r="AJL895"/>
      <c r="AJM895"/>
      <c r="AJN895"/>
      <c r="AJO895"/>
      <c r="AJP895"/>
      <c r="AJQ895"/>
      <c r="AJR895"/>
      <c r="AJS895"/>
      <c r="AJT895"/>
      <c r="AJU895"/>
      <c r="AJV895"/>
      <c r="AJW895"/>
      <c r="AJX895"/>
      <c r="AJY895"/>
      <c r="AJZ895"/>
      <c r="AKA895"/>
      <c r="AKB895"/>
      <c r="AKC895"/>
      <c r="AKD895"/>
      <c r="AKE895"/>
      <c r="AKF895"/>
      <c r="AKG895"/>
      <c r="AKH895"/>
      <c r="AKI895"/>
      <c r="AKJ895"/>
      <c r="AKK895"/>
      <c r="AKL895"/>
      <c r="AKM895"/>
      <c r="AKN895"/>
      <c r="AKO895"/>
      <c r="AKP895"/>
      <c r="AKQ895"/>
      <c r="AKR895"/>
      <c r="AKS895"/>
      <c r="AKT895"/>
      <c r="AKU895"/>
      <c r="AKV895"/>
      <c r="AKW895"/>
      <c r="AKX895"/>
      <c r="AKY895"/>
      <c r="AKZ895"/>
      <c r="ALA895"/>
      <c r="ALB895"/>
      <c r="ALC895"/>
      <c r="ALD895"/>
      <c r="ALE895"/>
      <c r="ALF895"/>
      <c r="ALG895"/>
      <c r="ALH895"/>
      <c r="ALI895"/>
      <c r="ALJ895"/>
      <c r="ALK895"/>
      <c r="ALL895"/>
      <c r="ALM895"/>
      <c r="ALN895"/>
      <c r="ALO895"/>
      <c r="ALP895"/>
      <c r="ALQ895"/>
      <c r="ALR895"/>
      <c r="ALS895"/>
      <c r="ALT895"/>
      <c r="ALU895"/>
      <c r="ALV895"/>
      <c r="ALW895"/>
      <c r="ALX895"/>
      <c r="ALY895"/>
      <c r="ALZ895"/>
      <c r="AMA895"/>
      <c r="AMB895"/>
      <c r="AMC895"/>
      <c r="AMD895"/>
      <c r="AME895"/>
      <c r="AMF895"/>
      <c r="AMG895"/>
      <c r="AMH895"/>
      <c r="AMI895"/>
      <c r="AMJ895"/>
    </row>
    <row r="896" spans="1:1024" ht="20" customHeight="1" x14ac:dyDescent="0.2">
      <c r="A896"/>
      <c r="B896"/>
      <c r="C896"/>
      <c r="D896"/>
      <c r="E896" s="2"/>
      <c r="F896" s="2"/>
      <c r="G896" s="271"/>
      <c r="H896" s="240"/>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c r="IU896"/>
      <c r="IV896"/>
      <c r="IW896"/>
      <c r="IX896"/>
      <c r="IY896"/>
      <c r="IZ896"/>
      <c r="JA896"/>
      <c r="JB896"/>
      <c r="JC896"/>
      <c r="JD896"/>
      <c r="JE896"/>
      <c r="JF896"/>
      <c r="JG896"/>
      <c r="JH896"/>
      <c r="JI896"/>
      <c r="JJ896"/>
      <c r="JK896"/>
      <c r="JL896"/>
      <c r="JM896"/>
      <c r="JN896"/>
      <c r="JO896"/>
      <c r="JP896"/>
      <c r="JQ896"/>
      <c r="JR896"/>
      <c r="JS896"/>
      <c r="JT896"/>
      <c r="JU896"/>
      <c r="JV896"/>
      <c r="JW896"/>
      <c r="JX896"/>
      <c r="JY896"/>
      <c r="JZ896"/>
      <c r="KA896"/>
      <c r="KB896"/>
      <c r="KC896"/>
      <c r="KD896"/>
      <c r="KE896"/>
      <c r="KF896"/>
      <c r="KG896"/>
      <c r="KH896"/>
      <c r="KI896"/>
      <c r="KJ896"/>
      <c r="KK896"/>
      <c r="KL896"/>
      <c r="KM896"/>
      <c r="KN896"/>
      <c r="KO896"/>
      <c r="KP896"/>
      <c r="KQ896"/>
      <c r="KR896"/>
      <c r="KS896"/>
      <c r="KT896"/>
      <c r="KU896"/>
      <c r="KV896"/>
      <c r="KW896"/>
      <c r="KX896"/>
      <c r="KY896"/>
      <c r="KZ896"/>
      <c r="LA896"/>
      <c r="LB896"/>
      <c r="LC896"/>
      <c r="LD896"/>
      <c r="LE896"/>
      <c r="LF896"/>
      <c r="LG896"/>
      <c r="LH896"/>
      <c r="LI896"/>
      <c r="LJ896"/>
      <c r="LK896"/>
      <c r="LL896"/>
      <c r="LM896"/>
      <c r="LN896"/>
      <c r="LO896"/>
      <c r="LP896"/>
      <c r="LQ896"/>
      <c r="LR896"/>
      <c r="LS896"/>
      <c r="LT896"/>
      <c r="LU896"/>
      <c r="LV896"/>
      <c r="LW896"/>
      <c r="LX896"/>
      <c r="LY896"/>
      <c r="LZ896"/>
      <c r="MA896"/>
      <c r="MB896"/>
      <c r="MC896"/>
      <c r="MD896"/>
      <c r="ME896"/>
      <c r="MF896"/>
      <c r="MG896"/>
      <c r="MH896"/>
      <c r="MI896"/>
      <c r="MJ896"/>
      <c r="MK896"/>
      <c r="ML896"/>
      <c r="MM896"/>
      <c r="MN896"/>
      <c r="MO896"/>
      <c r="MP896"/>
      <c r="MQ896"/>
      <c r="MR896"/>
      <c r="MS896"/>
      <c r="MT896"/>
      <c r="MU896"/>
      <c r="MV896"/>
      <c r="MW896"/>
      <c r="MX896"/>
      <c r="MY896"/>
      <c r="MZ896"/>
      <c r="NA896"/>
      <c r="NB896"/>
      <c r="NC896"/>
      <c r="ND896"/>
      <c r="NE896"/>
      <c r="NF896"/>
      <c r="NG896"/>
      <c r="NH896"/>
      <c r="NI896"/>
      <c r="NJ896"/>
      <c r="NK896"/>
      <c r="NL896"/>
      <c r="NM896"/>
      <c r="NN896"/>
      <c r="NO896"/>
      <c r="NP896"/>
      <c r="NQ896"/>
      <c r="NR896"/>
      <c r="NS896"/>
      <c r="NT896"/>
      <c r="NU896"/>
      <c r="NV896"/>
      <c r="NW896"/>
      <c r="NX896"/>
      <c r="NY896"/>
      <c r="NZ896"/>
      <c r="OA896"/>
      <c r="OB896"/>
      <c r="OC896"/>
      <c r="OD896"/>
      <c r="OE896"/>
      <c r="OF896"/>
      <c r="OG896"/>
      <c r="OH896"/>
      <c r="OI896"/>
      <c r="OJ896"/>
      <c r="OK896"/>
      <c r="OL896"/>
      <c r="OM896"/>
      <c r="ON896"/>
      <c r="OO896"/>
      <c r="OP896"/>
      <c r="OQ896"/>
      <c r="OR896"/>
      <c r="OS896"/>
      <c r="OT896"/>
      <c r="OU896"/>
      <c r="OV896"/>
      <c r="OW896"/>
      <c r="OX896"/>
      <c r="OY896"/>
      <c r="OZ896"/>
      <c r="PA896"/>
      <c r="PB896"/>
      <c r="PC896"/>
      <c r="PD896"/>
      <c r="PE896"/>
      <c r="PF896"/>
      <c r="PG896"/>
      <c r="PH896"/>
      <c r="PI896"/>
      <c r="PJ896"/>
      <c r="PK896"/>
      <c r="PL896"/>
      <c r="PM896"/>
      <c r="PN896"/>
      <c r="PO896"/>
      <c r="PP896"/>
      <c r="PQ896"/>
      <c r="PR896"/>
      <c r="PS896"/>
      <c r="PT896"/>
      <c r="PU896"/>
      <c r="PV896"/>
      <c r="PW896"/>
      <c r="PX896"/>
      <c r="PY896"/>
      <c r="PZ896"/>
      <c r="QA896"/>
      <c r="QB896"/>
      <c r="QC896"/>
      <c r="QD896"/>
      <c r="QE896"/>
      <c r="QF896"/>
      <c r="QG896"/>
      <c r="QH896"/>
      <c r="QI896"/>
      <c r="QJ896"/>
      <c r="QK896"/>
      <c r="QL896"/>
      <c r="QM896"/>
      <c r="QN896"/>
      <c r="QO896"/>
      <c r="QP896"/>
      <c r="QQ896"/>
      <c r="QR896"/>
      <c r="QS896"/>
      <c r="QT896"/>
      <c r="QU896"/>
      <c r="QV896"/>
      <c r="QW896"/>
      <c r="QX896"/>
      <c r="QY896"/>
      <c r="QZ896"/>
      <c r="RA896"/>
      <c r="RB896"/>
      <c r="RC896"/>
      <c r="RD896"/>
      <c r="RE896"/>
      <c r="RF896"/>
      <c r="RG896"/>
      <c r="RH896"/>
      <c r="RI896"/>
      <c r="RJ896"/>
      <c r="RK896"/>
      <c r="RL896"/>
      <c r="RM896"/>
      <c r="RN896"/>
      <c r="RO896"/>
      <c r="RP896"/>
      <c r="RQ896"/>
      <c r="RR896"/>
      <c r="RS896"/>
      <c r="RT896"/>
      <c r="RU896"/>
      <c r="RV896"/>
      <c r="RW896"/>
      <c r="RX896"/>
      <c r="RY896"/>
      <c r="RZ896"/>
      <c r="SA896"/>
      <c r="SB896"/>
      <c r="SC896"/>
      <c r="SD896"/>
      <c r="SE896"/>
      <c r="SF896"/>
      <c r="SG896"/>
      <c r="SH896"/>
      <c r="SI896"/>
      <c r="SJ896"/>
      <c r="SK896"/>
      <c r="SL896"/>
      <c r="SM896"/>
      <c r="SN896"/>
      <c r="SO896"/>
      <c r="SP896"/>
      <c r="SQ896"/>
      <c r="SR896"/>
      <c r="SS896"/>
      <c r="ST896"/>
      <c r="SU896"/>
      <c r="SV896"/>
      <c r="SW896"/>
      <c r="SX896"/>
      <c r="SY896"/>
      <c r="SZ896"/>
      <c r="TA896"/>
      <c r="TB896"/>
      <c r="TC896"/>
      <c r="TD896"/>
      <c r="TE896"/>
      <c r="TF896"/>
      <c r="TG896"/>
      <c r="TH896"/>
      <c r="TI896"/>
      <c r="TJ896"/>
      <c r="TK896"/>
      <c r="TL896"/>
      <c r="TM896"/>
      <c r="TN896"/>
      <c r="TO896"/>
      <c r="TP896"/>
      <c r="TQ896"/>
      <c r="TR896"/>
      <c r="TS896"/>
      <c r="TT896"/>
      <c r="TU896"/>
      <c r="TV896"/>
      <c r="TW896"/>
      <c r="TX896"/>
      <c r="TY896"/>
      <c r="TZ896"/>
      <c r="UA896"/>
      <c r="UB896"/>
      <c r="UC896"/>
      <c r="UD896"/>
      <c r="UE896"/>
      <c r="UF896"/>
      <c r="UG896"/>
      <c r="UH896"/>
      <c r="UI896"/>
      <c r="UJ896"/>
      <c r="UK896"/>
      <c r="UL896"/>
      <c r="UM896"/>
      <c r="UN896"/>
      <c r="UO896"/>
      <c r="UP896"/>
      <c r="UQ896"/>
      <c r="UR896"/>
      <c r="US896"/>
      <c r="UT896"/>
      <c r="UU896"/>
      <c r="UV896"/>
      <c r="UW896"/>
      <c r="UX896"/>
      <c r="UY896"/>
      <c r="UZ896"/>
      <c r="VA896"/>
      <c r="VB896"/>
      <c r="VC896"/>
      <c r="VD896"/>
      <c r="VE896"/>
      <c r="VF896"/>
      <c r="VG896"/>
      <c r="VH896"/>
      <c r="VI896"/>
      <c r="VJ896"/>
      <c r="VK896"/>
      <c r="VL896"/>
      <c r="VM896"/>
      <c r="VN896"/>
      <c r="VO896"/>
      <c r="VP896"/>
      <c r="VQ896"/>
      <c r="VR896"/>
      <c r="VS896"/>
      <c r="VT896"/>
      <c r="VU896"/>
      <c r="VV896"/>
      <c r="VW896"/>
      <c r="VX896"/>
      <c r="VY896"/>
      <c r="VZ896"/>
      <c r="WA896"/>
      <c r="WB896"/>
      <c r="WC896"/>
      <c r="WD896"/>
      <c r="WE896"/>
      <c r="WF896"/>
      <c r="WG896"/>
      <c r="WH896"/>
      <c r="WI896"/>
      <c r="WJ896"/>
      <c r="WK896"/>
      <c r="WL896"/>
      <c r="WM896"/>
      <c r="WN896"/>
      <c r="WO896"/>
      <c r="WP896"/>
      <c r="WQ896"/>
      <c r="WR896"/>
      <c r="WS896"/>
      <c r="WT896"/>
      <c r="WU896"/>
      <c r="WV896"/>
      <c r="WW896"/>
      <c r="WX896"/>
      <c r="WY896"/>
      <c r="WZ896"/>
      <c r="XA896"/>
      <c r="XB896"/>
      <c r="XC896"/>
      <c r="XD896"/>
      <c r="XE896"/>
      <c r="XF896"/>
      <c r="XG896"/>
      <c r="XH896"/>
      <c r="XI896"/>
      <c r="XJ896"/>
      <c r="XK896"/>
      <c r="XL896"/>
      <c r="XM896"/>
      <c r="XN896"/>
      <c r="XO896"/>
      <c r="XP896"/>
      <c r="XQ896"/>
      <c r="XR896"/>
      <c r="XS896"/>
      <c r="XT896"/>
      <c r="XU896"/>
      <c r="XV896"/>
      <c r="XW896"/>
      <c r="XX896"/>
      <c r="XY896"/>
      <c r="XZ896"/>
      <c r="YA896"/>
      <c r="YB896"/>
      <c r="YC896"/>
      <c r="YD896"/>
      <c r="YE896"/>
      <c r="YF896"/>
      <c r="YG896"/>
      <c r="YH896"/>
      <c r="YI896"/>
      <c r="YJ896"/>
      <c r="YK896"/>
      <c r="YL896"/>
      <c r="YM896"/>
      <c r="YN896"/>
      <c r="YO896"/>
      <c r="YP896"/>
      <c r="YQ896"/>
      <c r="YR896"/>
      <c r="YS896"/>
      <c r="YT896"/>
      <c r="YU896"/>
      <c r="YV896"/>
      <c r="YW896"/>
      <c r="YX896"/>
      <c r="YY896"/>
      <c r="YZ896"/>
      <c r="ZA896"/>
      <c r="ZB896"/>
      <c r="ZC896"/>
      <c r="ZD896"/>
      <c r="ZE896"/>
      <c r="ZF896"/>
      <c r="ZG896"/>
      <c r="ZH896"/>
      <c r="ZI896"/>
      <c r="ZJ896"/>
      <c r="ZK896"/>
      <c r="ZL896"/>
      <c r="ZM896"/>
      <c r="ZN896"/>
      <c r="ZO896"/>
      <c r="ZP896"/>
      <c r="ZQ896"/>
      <c r="ZR896"/>
      <c r="ZS896"/>
      <c r="ZT896"/>
      <c r="ZU896"/>
      <c r="ZV896"/>
      <c r="ZW896"/>
      <c r="ZX896"/>
      <c r="ZY896"/>
      <c r="ZZ896"/>
      <c r="AAA896"/>
      <c r="AAB896"/>
      <c r="AAC896"/>
      <c r="AAD896"/>
      <c r="AAE896"/>
      <c r="AAF896"/>
      <c r="AAG896"/>
      <c r="AAH896"/>
      <c r="AAI896"/>
      <c r="AAJ896"/>
      <c r="AAK896"/>
      <c r="AAL896"/>
      <c r="AAM896"/>
      <c r="AAN896"/>
      <c r="AAO896"/>
      <c r="AAP896"/>
      <c r="AAQ896"/>
      <c r="AAR896"/>
      <c r="AAS896"/>
      <c r="AAT896"/>
      <c r="AAU896"/>
      <c r="AAV896"/>
      <c r="AAW896"/>
      <c r="AAX896"/>
      <c r="AAY896"/>
      <c r="AAZ896"/>
      <c r="ABA896"/>
      <c r="ABB896"/>
      <c r="ABC896"/>
      <c r="ABD896"/>
      <c r="ABE896"/>
      <c r="ABF896"/>
      <c r="ABG896"/>
      <c r="ABH896"/>
      <c r="ABI896"/>
      <c r="ABJ896"/>
      <c r="ABK896"/>
      <c r="ABL896"/>
      <c r="ABM896"/>
      <c r="ABN896"/>
      <c r="ABO896"/>
      <c r="ABP896"/>
      <c r="ABQ896"/>
      <c r="ABR896"/>
      <c r="ABS896"/>
      <c r="ABT896"/>
      <c r="ABU896"/>
      <c r="ABV896"/>
      <c r="ABW896"/>
      <c r="ABX896"/>
      <c r="ABY896"/>
      <c r="ABZ896"/>
      <c r="ACA896"/>
      <c r="ACB896"/>
      <c r="ACC896"/>
      <c r="ACD896"/>
      <c r="ACE896"/>
      <c r="ACF896"/>
      <c r="ACG896"/>
      <c r="ACH896"/>
      <c r="ACI896"/>
      <c r="ACJ896"/>
      <c r="ACK896"/>
      <c r="ACL896"/>
      <c r="ACM896"/>
      <c r="ACN896"/>
      <c r="ACO896"/>
      <c r="ACP896"/>
      <c r="ACQ896"/>
      <c r="ACR896"/>
      <c r="ACS896"/>
      <c r="ACT896"/>
      <c r="ACU896"/>
      <c r="ACV896"/>
      <c r="ACW896"/>
      <c r="ACX896"/>
      <c r="ACY896"/>
      <c r="ACZ896"/>
      <c r="ADA896"/>
      <c r="ADB896"/>
      <c r="ADC896"/>
      <c r="ADD896"/>
      <c r="ADE896"/>
      <c r="ADF896"/>
      <c r="ADG896"/>
      <c r="ADH896"/>
      <c r="ADI896"/>
      <c r="ADJ896"/>
      <c r="ADK896"/>
      <c r="ADL896"/>
      <c r="ADM896"/>
      <c r="ADN896"/>
      <c r="ADO896"/>
      <c r="ADP896"/>
      <c r="ADQ896"/>
      <c r="ADR896"/>
      <c r="ADS896"/>
      <c r="ADT896"/>
      <c r="ADU896"/>
      <c r="ADV896"/>
      <c r="ADW896"/>
      <c r="ADX896"/>
      <c r="ADY896"/>
      <c r="ADZ896"/>
      <c r="AEA896"/>
      <c r="AEB896"/>
      <c r="AEC896"/>
      <c r="AED896"/>
      <c r="AEE896"/>
      <c r="AEF896"/>
      <c r="AEG896"/>
      <c r="AEH896"/>
      <c r="AEI896"/>
      <c r="AEJ896"/>
      <c r="AEK896"/>
      <c r="AEL896"/>
      <c r="AEM896"/>
      <c r="AEN896"/>
      <c r="AEO896"/>
      <c r="AEP896"/>
      <c r="AEQ896"/>
      <c r="AER896"/>
      <c r="AES896"/>
      <c r="AET896"/>
      <c r="AEU896"/>
      <c r="AEV896"/>
      <c r="AEW896"/>
      <c r="AEX896"/>
      <c r="AEY896"/>
      <c r="AEZ896"/>
      <c r="AFA896"/>
      <c r="AFB896"/>
      <c r="AFC896"/>
      <c r="AFD896"/>
      <c r="AFE896"/>
      <c r="AFF896"/>
      <c r="AFG896"/>
      <c r="AFH896"/>
      <c r="AFI896"/>
      <c r="AFJ896"/>
      <c r="AFK896"/>
      <c r="AFL896"/>
      <c r="AFM896"/>
      <c r="AFN896"/>
      <c r="AFO896"/>
      <c r="AFP896"/>
      <c r="AFQ896"/>
      <c r="AFR896"/>
      <c r="AFS896"/>
      <c r="AFT896"/>
      <c r="AFU896"/>
      <c r="AFV896"/>
      <c r="AFW896"/>
      <c r="AFX896"/>
      <c r="AFY896"/>
      <c r="AFZ896"/>
      <c r="AGA896"/>
      <c r="AGB896"/>
      <c r="AGC896"/>
      <c r="AGD896"/>
      <c r="AGE896"/>
      <c r="AGF896"/>
      <c r="AGG896"/>
      <c r="AGH896"/>
      <c r="AGI896"/>
      <c r="AGJ896"/>
      <c r="AGK896"/>
      <c r="AGL896"/>
      <c r="AGM896"/>
      <c r="AGN896"/>
      <c r="AGO896"/>
      <c r="AGP896"/>
      <c r="AGQ896"/>
      <c r="AGR896"/>
      <c r="AGS896"/>
      <c r="AGT896"/>
      <c r="AGU896"/>
      <c r="AGV896"/>
      <c r="AGW896"/>
      <c r="AGX896"/>
      <c r="AGY896"/>
      <c r="AGZ896"/>
      <c r="AHA896"/>
      <c r="AHB896"/>
      <c r="AHC896"/>
      <c r="AHD896"/>
      <c r="AHE896"/>
      <c r="AHF896"/>
      <c r="AHG896"/>
      <c r="AHH896"/>
      <c r="AHI896"/>
      <c r="AHJ896"/>
      <c r="AHK896"/>
      <c r="AHL896"/>
      <c r="AHM896"/>
      <c r="AHN896"/>
      <c r="AHO896"/>
      <c r="AHP896"/>
      <c r="AHQ896"/>
      <c r="AHR896"/>
      <c r="AHS896"/>
      <c r="AHT896"/>
      <c r="AHU896"/>
      <c r="AHV896"/>
      <c r="AHW896"/>
      <c r="AHX896"/>
      <c r="AHY896"/>
      <c r="AHZ896"/>
      <c r="AIA896"/>
      <c r="AIB896"/>
      <c r="AIC896"/>
      <c r="AID896"/>
      <c r="AIE896"/>
      <c r="AIF896"/>
      <c r="AIG896"/>
      <c r="AIH896"/>
      <c r="AII896"/>
      <c r="AIJ896"/>
      <c r="AIK896"/>
      <c r="AIL896"/>
      <c r="AIM896"/>
      <c r="AIN896"/>
      <c r="AIO896"/>
      <c r="AIP896"/>
      <c r="AIQ896"/>
      <c r="AIR896"/>
      <c r="AIS896"/>
      <c r="AIT896"/>
      <c r="AIU896"/>
      <c r="AIV896"/>
      <c r="AIW896"/>
      <c r="AIX896"/>
      <c r="AIY896"/>
      <c r="AIZ896"/>
      <c r="AJA896"/>
      <c r="AJB896"/>
      <c r="AJC896"/>
      <c r="AJD896"/>
      <c r="AJE896"/>
      <c r="AJF896"/>
      <c r="AJG896"/>
      <c r="AJH896"/>
      <c r="AJI896"/>
      <c r="AJJ896"/>
      <c r="AJK896"/>
      <c r="AJL896"/>
      <c r="AJM896"/>
      <c r="AJN896"/>
      <c r="AJO896"/>
      <c r="AJP896"/>
      <c r="AJQ896"/>
      <c r="AJR896"/>
      <c r="AJS896"/>
      <c r="AJT896"/>
      <c r="AJU896"/>
      <c r="AJV896"/>
      <c r="AJW896"/>
      <c r="AJX896"/>
      <c r="AJY896"/>
      <c r="AJZ896"/>
      <c r="AKA896"/>
      <c r="AKB896"/>
      <c r="AKC896"/>
      <c r="AKD896"/>
      <c r="AKE896"/>
      <c r="AKF896"/>
      <c r="AKG896"/>
      <c r="AKH896"/>
      <c r="AKI896"/>
      <c r="AKJ896"/>
      <c r="AKK896"/>
      <c r="AKL896"/>
      <c r="AKM896"/>
      <c r="AKN896"/>
      <c r="AKO896"/>
      <c r="AKP896"/>
      <c r="AKQ896"/>
      <c r="AKR896"/>
      <c r="AKS896"/>
      <c r="AKT896"/>
      <c r="AKU896"/>
      <c r="AKV896"/>
      <c r="AKW896"/>
      <c r="AKX896"/>
      <c r="AKY896"/>
      <c r="AKZ896"/>
      <c r="ALA896"/>
      <c r="ALB896"/>
      <c r="ALC896"/>
      <c r="ALD896"/>
      <c r="ALE896"/>
      <c r="ALF896"/>
      <c r="ALG896"/>
      <c r="ALH896"/>
      <c r="ALI896"/>
      <c r="ALJ896"/>
      <c r="ALK896"/>
      <c r="ALL896"/>
      <c r="ALM896"/>
      <c r="ALN896"/>
      <c r="ALO896"/>
      <c r="ALP896"/>
      <c r="ALQ896"/>
      <c r="ALR896"/>
      <c r="ALS896"/>
      <c r="ALT896"/>
      <c r="ALU896"/>
      <c r="ALV896"/>
      <c r="ALW896"/>
      <c r="ALX896"/>
      <c r="ALY896"/>
      <c r="ALZ896"/>
      <c r="AMA896"/>
      <c r="AMB896"/>
      <c r="AMC896"/>
      <c r="AMD896"/>
      <c r="AME896"/>
      <c r="AMF896"/>
      <c r="AMG896"/>
      <c r="AMH896"/>
      <c r="AMI896"/>
      <c r="AMJ896"/>
    </row>
    <row r="897" spans="1:1024" ht="20" customHeight="1" x14ac:dyDescent="0.2">
      <c r="A897"/>
      <c r="B897"/>
      <c r="C897"/>
      <c r="D897"/>
      <c r="E897" s="2"/>
      <c r="F897" s="2"/>
      <c r="G897" s="271"/>
      <c r="H897" s="240"/>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c r="IU897"/>
      <c r="IV897"/>
      <c r="IW897"/>
      <c r="IX897"/>
      <c r="IY897"/>
      <c r="IZ897"/>
      <c r="JA897"/>
      <c r="JB897"/>
      <c r="JC897"/>
      <c r="JD897"/>
      <c r="JE897"/>
      <c r="JF897"/>
      <c r="JG897"/>
      <c r="JH897"/>
      <c r="JI897"/>
      <c r="JJ897"/>
      <c r="JK897"/>
      <c r="JL897"/>
      <c r="JM897"/>
      <c r="JN897"/>
      <c r="JO897"/>
      <c r="JP897"/>
      <c r="JQ897"/>
      <c r="JR897"/>
      <c r="JS897"/>
      <c r="JT897"/>
      <c r="JU897"/>
      <c r="JV897"/>
      <c r="JW897"/>
      <c r="JX897"/>
      <c r="JY897"/>
      <c r="JZ897"/>
      <c r="KA897"/>
      <c r="KB897"/>
      <c r="KC897"/>
      <c r="KD897"/>
      <c r="KE897"/>
      <c r="KF897"/>
      <c r="KG897"/>
      <c r="KH897"/>
      <c r="KI897"/>
      <c r="KJ897"/>
      <c r="KK897"/>
      <c r="KL897"/>
      <c r="KM897"/>
      <c r="KN897"/>
      <c r="KO897"/>
      <c r="KP897"/>
      <c r="KQ897"/>
      <c r="KR897"/>
      <c r="KS897"/>
      <c r="KT897"/>
      <c r="KU897"/>
      <c r="KV897"/>
      <c r="KW897"/>
      <c r="KX897"/>
      <c r="KY897"/>
      <c r="KZ897"/>
      <c r="LA897"/>
      <c r="LB897"/>
      <c r="LC897"/>
      <c r="LD897"/>
      <c r="LE897"/>
      <c r="LF897"/>
      <c r="LG897"/>
      <c r="LH897"/>
      <c r="LI897"/>
      <c r="LJ897"/>
      <c r="LK897"/>
      <c r="LL897"/>
      <c r="LM897"/>
      <c r="LN897"/>
      <c r="LO897"/>
      <c r="LP897"/>
      <c r="LQ897"/>
      <c r="LR897"/>
      <c r="LS897"/>
      <c r="LT897"/>
      <c r="LU897"/>
      <c r="LV897"/>
      <c r="LW897"/>
      <c r="LX897"/>
      <c r="LY897"/>
      <c r="LZ897"/>
      <c r="MA897"/>
      <c r="MB897"/>
      <c r="MC897"/>
      <c r="MD897"/>
      <c r="ME897"/>
      <c r="MF897"/>
      <c r="MG897"/>
      <c r="MH897"/>
      <c r="MI897"/>
      <c r="MJ897"/>
      <c r="MK897"/>
      <c r="ML897"/>
      <c r="MM897"/>
      <c r="MN897"/>
      <c r="MO897"/>
      <c r="MP897"/>
      <c r="MQ897"/>
      <c r="MR897"/>
      <c r="MS897"/>
      <c r="MT897"/>
      <c r="MU897"/>
      <c r="MV897"/>
      <c r="MW897"/>
      <c r="MX897"/>
      <c r="MY897"/>
      <c r="MZ897"/>
      <c r="NA897"/>
      <c r="NB897"/>
      <c r="NC897"/>
      <c r="ND897"/>
      <c r="NE897"/>
      <c r="NF897"/>
      <c r="NG897"/>
      <c r="NH897"/>
      <c r="NI897"/>
      <c r="NJ897"/>
      <c r="NK897"/>
      <c r="NL897"/>
      <c r="NM897"/>
      <c r="NN897"/>
      <c r="NO897"/>
      <c r="NP897"/>
      <c r="NQ897"/>
      <c r="NR897"/>
      <c r="NS897"/>
      <c r="NT897"/>
      <c r="NU897"/>
      <c r="NV897"/>
      <c r="NW897"/>
      <c r="NX897"/>
      <c r="NY897"/>
      <c r="NZ897"/>
      <c r="OA897"/>
      <c r="OB897"/>
      <c r="OC897"/>
      <c r="OD897"/>
      <c r="OE897"/>
      <c r="OF897"/>
      <c r="OG897"/>
      <c r="OH897"/>
      <c r="OI897"/>
      <c r="OJ897"/>
      <c r="OK897"/>
      <c r="OL897"/>
      <c r="OM897"/>
      <c r="ON897"/>
      <c r="OO897"/>
      <c r="OP897"/>
      <c r="OQ897"/>
      <c r="OR897"/>
      <c r="OS897"/>
      <c r="OT897"/>
      <c r="OU897"/>
      <c r="OV897"/>
      <c r="OW897"/>
      <c r="OX897"/>
      <c r="OY897"/>
      <c r="OZ897"/>
      <c r="PA897"/>
      <c r="PB897"/>
      <c r="PC897"/>
      <c r="PD897"/>
      <c r="PE897"/>
      <c r="PF897"/>
      <c r="PG897"/>
      <c r="PH897"/>
      <c r="PI897"/>
      <c r="PJ897"/>
      <c r="PK897"/>
      <c r="PL897"/>
      <c r="PM897"/>
      <c r="PN897"/>
      <c r="PO897"/>
      <c r="PP897"/>
      <c r="PQ897"/>
      <c r="PR897"/>
      <c r="PS897"/>
      <c r="PT897"/>
      <c r="PU897"/>
      <c r="PV897"/>
      <c r="PW897"/>
      <c r="PX897"/>
      <c r="PY897"/>
      <c r="PZ897"/>
      <c r="QA897"/>
      <c r="QB897"/>
      <c r="QC897"/>
      <c r="QD897"/>
      <c r="QE897"/>
      <c r="QF897"/>
      <c r="QG897"/>
      <c r="QH897"/>
      <c r="QI897"/>
      <c r="QJ897"/>
      <c r="QK897"/>
      <c r="QL897"/>
      <c r="QM897"/>
      <c r="QN897"/>
      <c r="QO897"/>
      <c r="QP897"/>
      <c r="QQ897"/>
      <c r="QR897"/>
      <c r="QS897"/>
      <c r="QT897"/>
      <c r="QU897"/>
      <c r="QV897"/>
      <c r="QW897"/>
      <c r="QX897"/>
      <c r="QY897"/>
      <c r="QZ897"/>
      <c r="RA897"/>
      <c r="RB897"/>
      <c r="RC897"/>
      <c r="RD897"/>
      <c r="RE897"/>
      <c r="RF897"/>
      <c r="RG897"/>
      <c r="RH897"/>
      <c r="RI897"/>
      <c r="RJ897"/>
      <c r="RK897"/>
      <c r="RL897"/>
      <c r="RM897"/>
      <c r="RN897"/>
      <c r="RO897"/>
      <c r="RP897"/>
      <c r="RQ897"/>
      <c r="RR897"/>
      <c r="RS897"/>
      <c r="RT897"/>
      <c r="RU897"/>
      <c r="RV897"/>
      <c r="RW897"/>
      <c r="RX897"/>
      <c r="RY897"/>
      <c r="RZ897"/>
      <c r="SA897"/>
      <c r="SB897"/>
      <c r="SC897"/>
      <c r="SD897"/>
      <c r="SE897"/>
      <c r="SF897"/>
      <c r="SG897"/>
      <c r="SH897"/>
      <c r="SI897"/>
      <c r="SJ897"/>
      <c r="SK897"/>
      <c r="SL897"/>
      <c r="SM897"/>
      <c r="SN897"/>
      <c r="SO897"/>
      <c r="SP897"/>
      <c r="SQ897"/>
      <c r="SR897"/>
      <c r="SS897"/>
      <c r="ST897"/>
      <c r="SU897"/>
      <c r="SV897"/>
      <c r="SW897"/>
      <c r="SX897"/>
      <c r="SY897"/>
      <c r="SZ897"/>
      <c r="TA897"/>
      <c r="TB897"/>
      <c r="TC897"/>
      <c r="TD897"/>
      <c r="TE897"/>
      <c r="TF897"/>
      <c r="TG897"/>
      <c r="TH897"/>
      <c r="TI897"/>
      <c r="TJ897"/>
      <c r="TK897"/>
      <c r="TL897"/>
      <c r="TM897"/>
      <c r="TN897"/>
      <c r="TO897"/>
      <c r="TP897"/>
      <c r="TQ897"/>
      <c r="TR897"/>
      <c r="TS897"/>
      <c r="TT897"/>
      <c r="TU897"/>
      <c r="TV897"/>
      <c r="TW897"/>
      <c r="TX897"/>
      <c r="TY897"/>
      <c r="TZ897"/>
      <c r="UA897"/>
      <c r="UB897"/>
      <c r="UC897"/>
      <c r="UD897"/>
      <c r="UE897"/>
      <c r="UF897"/>
      <c r="UG897"/>
      <c r="UH897"/>
      <c r="UI897"/>
      <c r="UJ897"/>
      <c r="UK897"/>
      <c r="UL897"/>
      <c r="UM897"/>
      <c r="UN897"/>
      <c r="UO897"/>
      <c r="UP897"/>
      <c r="UQ897"/>
      <c r="UR897"/>
      <c r="US897"/>
      <c r="UT897"/>
      <c r="UU897"/>
      <c r="UV897"/>
      <c r="UW897"/>
      <c r="UX897"/>
      <c r="UY897"/>
      <c r="UZ897"/>
      <c r="VA897"/>
      <c r="VB897"/>
      <c r="VC897"/>
      <c r="VD897"/>
      <c r="VE897"/>
      <c r="VF897"/>
      <c r="VG897"/>
      <c r="VH897"/>
      <c r="VI897"/>
      <c r="VJ897"/>
      <c r="VK897"/>
      <c r="VL897"/>
      <c r="VM897"/>
      <c r="VN897"/>
      <c r="VO897"/>
      <c r="VP897"/>
      <c r="VQ897"/>
      <c r="VR897"/>
      <c r="VS897"/>
      <c r="VT897"/>
      <c r="VU897"/>
      <c r="VV897"/>
      <c r="VW897"/>
      <c r="VX897"/>
      <c r="VY897"/>
      <c r="VZ897"/>
      <c r="WA897"/>
      <c r="WB897"/>
      <c r="WC897"/>
      <c r="WD897"/>
      <c r="WE897"/>
      <c r="WF897"/>
      <c r="WG897"/>
      <c r="WH897"/>
      <c r="WI897"/>
      <c r="WJ897"/>
      <c r="WK897"/>
      <c r="WL897"/>
      <c r="WM897"/>
      <c r="WN897"/>
      <c r="WO897"/>
      <c r="WP897"/>
      <c r="WQ897"/>
      <c r="WR897"/>
      <c r="WS897"/>
      <c r="WT897"/>
      <c r="WU897"/>
      <c r="WV897"/>
      <c r="WW897"/>
      <c r="WX897"/>
      <c r="WY897"/>
      <c r="WZ897"/>
      <c r="XA897"/>
      <c r="XB897"/>
      <c r="XC897"/>
      <c r="XD897"/>
      <c r="XE897"/>
      <c r="XF897"/>
      <c r="XG897"/>
      <c r="XH897"/>
      <c r="XI897"/>
      <c r="XJ897"/>
      <c r="XK897"/>
      <c r="XL897"/>
      <c r="XM897"/>
      <c r="XN897"/>
      <c r="XO897"/>
      <c r="XP897"/>
      <c r="XQ897"/>
      <c r="XR897"/>
      <c r="XS897"/>
      <c r="XT897"/>
      <c r="XU897"/>
      <c r="XV897"/>
      <c r="XW897"/>
      <c r="XX897"/>
      <c r="XY897"/>
      <c r="XZ897"/>
      <c r="YA897"/>
      <c r="YB897"/>
      <c r="YC897"/>
      <c r="YD897"/>
      <c r="YE897"/>
      <c r="YF897"/>
      <c r="YG897"/>
      <c r="YH897"/>
      <c r="YI897"/>
      <c r="YJ897"/>
      <c r="YK897"/>
      <c r="YL897"/>
      <c r="YM897"/>
      <c r="YN897"/>
      <c r="YO897"/>
      <c r="YP897"/>
      <c r="YQ897"/>
      <c r="YR897"/>
      <c r="YS897"/>
      <c r="YT897"/>
      <c r="YU897"/>
      <c r="YV897"/>
      <c r="YW897"/>
      <c r="YX897"/>
      <c r="YY897"/>
      <c r="YZ897"/>
      <c r="ZA897"/>
      <c r="ZB897"/>
      <c r="ZC897"/>
      <c r="ZD897"/>
      <c r="ZE897"/>
      <c r="ZF897"/>
      <c r="ZG897"/>
      <c r="ZH897"/>
      <c r="ZI897"/>
      <c r="ZJ897"/>
      <c r="ZK897"/>
      <c r="ZL897"/>
      <c r="ZM897"/>
      <c r="ZN897"/>
      <c r="ZO897"/>
      <c r="ZP897"/>
      <c r="ZQ897"/>
      <c r="ZR897"/>
      <c r="ZS897"/>
      <c r="ZT897"/>
      <c r="ZU897"/>
      <c r="ZV897"/>
      <c r="ZW897"/>
      <c r="ZX897"/>
      <c r="ZY897"/>
      <c r="ZZ897"/>
      <c r="AAA897"/>
      <c r="AAB897"/>
      <c r="AAC897"/>
      <c r="AAD897"/>
      <c r="AAE897"/>
      <c r="AAF897"/>
      <c r="AAG897"/>
      <c r="AAH897"/>
      <c r="AAI897"/>
      <c r="AAJ897"/>
      <c r="AAK897"/>
      <c r="AAL897"/>
      <c r="AAM897"/>
      <c r="AAN897"/>
      <c r="AAO897"/>
      <c r="AAP897"/>
      <c r="AAQ897"/>
      <c r="AAR897"/>
      <c r="AAS897"/>
      <c r="AAT897"/>
      <c r="AAU897"/>
      <c r="AAV897"/>
      <c r="AAW897"/>
      <c r="AAX897"/>
      <c r="AAY897"/>
      <c r="AAZ897"/>
      <c r="ABA897"/>
      <c r="ABB897"/>
      <c r="ABC897"/>
      <c r="ABD897"/>
      <c r="ABE897"/>
      <c r="ABF897"/>
      <c r="ABG897"/>
      <c r="ABH897"/>
      <c r="ABI897"/>
      <c r="ABJ897"/>
      <c r="ABK897"/>
      <c r="ABL897"/>
      <c r="ABM897"/>
      <c r="ABN897"/>
      <c r="ABO897"/>
      <c r="ABP897"/>
      <c r="ABQ897"/>
      <c r="ABR897"/>
      <c r="ABS897"/>
      <c r="ABT897"/>
      <c r="ABU897"/>
      <c r="ABV897"/>
      <c r="ABW897"/>
      <c r="ABX897"/>
      <c r="ABY897"/>
      <c r="ABZ897"/>
      <c r="ACA897"/>
      <c r="ACB897"/>
      <c r="ACC897"/>
      <c r="ACD897"/>
      <c r="ACE897"/>
      <c r="ACF897"/>
      <c r="ACG897"/>
      <c r="ACH897"/>
      <c r="ACI897"/>
      <c r="ACJ897"/>
      <c r="ACK897"/>
      <c r="ACL897"/>
      <c r="ACM897"/>
      <c r="ACN897"/>
      <c r="ACO897"/>
      <c r="ACP897"/>
      <c r="ACQ897"/>
      <c r="ACR897"/>
      <c r="ACS897"/>
      <c r="ACT897"/>
      <c r="ACU897"/>
      <c r="ACV897"/>
      <c r="ACW897"/>
      <c r="ACX897"/>
      <c r="ACY897"/>
      <c r="ACZ897"/>
      <c r="ADA897"/>
      <c r="ADB897"/>
      <c r="ADC897"/>
      <c r="ADD897"/>
      <c r="ADE897"/>
      <c r="ADF897"/>
      <c r="ADG897"/>
      <c r="ADH897"/>
      <c r="ADI897"/>
      <c r="ADJ897"/>
      <c r="ADK897"/>
      <c r="ADL897"/>
      <c r="ADM897"/>
      <c r="ADN897"/>
      <c r="ADO897"/>
      <c r="ADP897"/>
      <c r="ADQ897"/>
      <c r="ADR897"/>
      <c r="ADS897"/>
      <c r="ADT897"/>
      <c r="ADU897"/>
      <c r="ADV897"/>
      <c r="ADW897"/>
      <c r="ADX897"/>
      <c r="ADY897"/>
      <c r="ADZ897"/>
      <c r="AEA897"/>
      <c r="AEB897"/>
      <c r="AEC897"/>
      <c r="AED897"/>
      <c r="AEE897"/>
      <c r="AEF897"/>
      <c r="AEG897"/>
      <c r="AEH897"/>
      <c r="AEI897"/>
      <c r="AEJ897"/>
      <c r="AEK897"/>
      <c r="AEL897"/>
      <c r="AEM897"/>
      <c r="AEN897"/>
      <c r="AEO897"/>
      <c r="AEP897"/>
      <c r="AEQ897"/>
      <c r="AER897"/>
      <c r="AES897"/>
      <c r="AET897"/>
      <c r="AEU897"/>
      <c r="AEV897"/>
      <c r="AEW897"/>
      <c r="AEX897"/>
      <c r="AEY897"/>
      <c r="AEZ897"/>
      <c r="AFA897"/>
      <c r="AFB897"/>
      <c r="AFC897"/>
      <c r="AFD897"/>
      <c r="AFE897"/>
      <c r="AFF897"/>
      <c r="AFG897"/>
      <c r="AFH897"/>
      <c r="AFI897"/>
      <c r="AFJ897"/>
      <c r="AFK897"/>
      <c r="AFL897"/>
      <c r="AFM897"/>
      <c r="AFN897"/>
      <c r="AFO897"/>
      <c r="AFP897"/>
      <c r="AFQ897"/>
      <c r="AFR897"/>
      <c r="AFS897"/>
      <c r="AFT897"/>
      <c r="AFU897"/>
      <c r="AFV897"/>
      <c r="AFW897"/>
      <c r="AFX897"/>
      <c r="AFY897"/>
      <c r="AFZ897"/>
      <c r="AGA897"/>
      <c r="AGB897"/>
      <c r="AGC897"/>
      <c r="AGD897"/>
      <c r="AGE897"/>
      <c r="AGF897"/>
      <c r="AGG897"/>
      <c r="AGH897"/>
      <c r="AGI897"/>
      <c r="AGJ897"/>
      <c r="AGK897"/>
      <c r="AGL897"/>
      <c r="AGM897"/>
      <c r="AGN897"/>
      <c r="AGO897"/>
      <c r="AGP897"/>
      <c r="AGQ897"/>
      <c r="AGR897"/>
      <c r="AGS897"/>
      <c r="AGT897"/>
      <c r="AGU897"/>
      <c r="AGV897"/>
      <c r="AGW897"/>
      <c r="AGX897"/>
      <c r="AGY897"/>
      <c r="AGZ897"/>
      <c r="AHA897"/>
      <c r="AHB897"/>
      <c r="AHC897"/>
      <c r="AHD897"/>
      <c r="AHE897"/>
      <c r="AHF897"/>
      <c r="AHG897"/>
      <c r="AHH897"/>
      <c r="AHI897"/>
      <c r="AHJ897"/>
      <c r="AHK897"/>
      <c r="AHL897"/>
      <c r="AHM897"/>
      <c r="AHN897"/>
      <c r="AHO897"/>
      <c r="AHP897"/>
      <c r="AHQ897"/>
      <c r="AHR897"/>
      <c r="AHS897"/>
      <c r="AHT897"/>
      <c r="AHU897"/>
      <c r="AHV897"/>
      <c r="AHW897"/>
      <c r="AHX897"/>
      <c r="AHY897"/>
      <c r="AHZ897"/>
      <c r="AIA897"/>
      <c r="AIB897"/>
      <c r="AIC897"/>
      <c r="AID897"/>
      <c r="AIE897"/>
      <c r="AIF897"/>
      <c r="AIG897"/>
      <c r="AIH897"/>
      <c r="AII897"/>
      <c r="AIJ897"/>
      <c r="AIK897"/>
      <c r="AIL897"/>
      <c r="AIM897"/>
      <c r="AIN897"/>
      <c r="AIO897"/>
      <c r="AIP897"/>
      <c r="AIQ897"/>
      <c r="AIR897"/>
      <c r="AIS897"/>
      <c r="AIT897"/>
      <c r="AIU897"/>
      <c r="AIV897"/>
      <c r="AIW897"/>
      <c r="AIX897"/>
      <c r="AIY897"/>
      <c r="AIZ897"/>
      <c r="AJA897"/>
      <c r="AJB897"/>
      <c r="AJC897"/>
      <c r="AJD897"/>
      <c r="AJE897"/>
      <c r="AJF897"/>
      <c r="AJG897"/>
      <c r="AJH897"/>
      <c r="AJI897"/>
      <c r="AJJ897"/>
      <c r="AJK897"/>
      <c r="AJL897"/>
      <c r="AJM897"/>
      <c r="AJN897"/>
      <c r="AJO897"/>
      <c r="AJP897"/>
      <c r="AJQ897"/>
      <c r="AJR897"/>
      <c r="AJS897"/>
      <c r="AJT897"/>
      <c r="AJU897"/>
      <c r="AJV897"/>
      <c r="AJW897"/>
      <c r="AJX897"/>
      <c r="AJY897"/>
      <c r="AJZ897"/>
      <c r="AKA897"/>
      <c r="AKB897"/>
      <c r="AKC897"/>
      <c r="AKD897"/>
      <c r="AKE897"/>
      <c r="AKF897"/>
      <c r="AKG897"/>
      <c r="AKH897"/>
      <c r="AKI897"/>
      <c r="AKJ897"/>
      <c r="AKK897"/>
      <c r="AKL897"/>
      <c r="AKM897"/>
      <c r="AKN897"/>
      <c r="AKO897"/>
      <c r="AKP897"/>
      <c r="AKQ897"/>
      <c r="AKR897"/>
      <c r="AKS897"/>
      <c r="AKT897"/>
      <c r="AKU897"/>
      <c r="AKV897"/>
      <c r="AKW897"/>
      <c r="AKX897"/>
      <c r="AKY897"/>
      <c r="AKZ897"/>
      <c r="ALA897"/>
      <c r="ALB897"/>
      <c r="ALC897"/>
      <c r="ALD897"/>
      <c r="ALE897"/>
      <c r="ALF897"/>
      <c r="ALG897"/>
      <c r="ALH897"/>
      <c r="ALI897"/>
      <c r="ALJ897"/>
      <c r="ALK897"/>
      <c r="ALL897"/>
      <c r="ALM897"/>
      <c r="ALN897"/>
      <c r="ALO897"/>
      <c r="ALP897"/>
      <c r="ALQ897"/>
      <c r="ALR897"/>
      <c r="ALS897"/>
      <c r="ALT897"/>
      <c r="ALU897"/>
      <c r="ALV897"/>
      <c r="ALW897"/>
      <c r="ALX897"/>
      <c r="ALY897"/>
      <c r="ALZ897"/>
      <c r="AMA897"/>
      <c r="AMB897"/>
      <c r="AMC897"/>
      <c r="AMD897"/>
      <c r="AME897"/>
      <c r="AMF897"/>
      <c r="AMG897"/>
      <c r="AMH897"/>
      <c r="AMI897"/>
      <c r="AMJ897"/>
    </row>
    <row r="898" spans="1:1024" ht="20" customHeight="1" x14ac:dyDescent="0.2">
      <c r="A898"/>
      <c r="B898"/>
      <c r="C898"/>
      <c r="D898"/>
      <c r="E898" s="2"/>
      <c r="F898" s="2"/>
      <c r="G898" s="271"/>
      <c r="H898" s="240"/>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c r="IU898"/>
      <c r="IV898"/>
      <c r="IW898"/>
      <c r="IX898"/>
      <c r="IY898"/>
      <c r="IZ898"/>
      <c r="JA898"/>
      <c r="JB898"/>
      <c r="JC898"/>
      <c r="JD898"/>
      <c r="JE898"/>
      <c r="JF898"/>
      <c r="JG898"/>
      <c r="JH898"/>
      <c r="JI898"/>
      <c r="JJ898"/>
      <c r="JK898"/>
      <c r="JL898"/>
      <c r="JM898"/>
      <c r="JN898"/>
      <c r="JO898"/>
      <c r="JP898"/>
      <c r="JQ898"/>
      <c r="JR898"/>
      <c r="JS898"/>
      <c r="JT898"/>
      <c r="JU898"/>
      <c r="JV898"/>
      <c r="JW898"/>
      <c r="JX898"/>
      <c r="JY898"/>
      <c r="JZ898"/>
      <c r="KA898"/>
      <c r="KB898"/>
      <c r="KC898"/>
      <c r="KD898"/>
      <c r="KE898"/>
      <c r="KF898"/>
      <c r="KG898"/>
      <c r="KH898"/>
      <c r="KI898"/>
      <c r="KJ898"/>
      <c r="KK898"/>
      <c r="KL898"/>
      <c r="KM898"/>
      <c r="KN898"/>
      <c r="KO898"/>
      <c r="KP898"/>
      <c r="KQ898"/>
      <c r="KR898"/>
      <c r="KS898"/>
      <c r="KT898"/>
      <c r="KU898"/>
      <c r="KV898"/>
      <c r="KW898"/>
      <c r="KX898"/>
      <c r="KY898"/>
      <c r="KZ898"/>
      <c r="LA898"/>
      <c r="LB898"/>
      <c r="LC898"/>
      <c r="LD898"/>
      <c r="LE898"/>
      <c r="LF898"/>
      <c r="LG898"/>
      <c r="LH898"/>
      <c r="LI898"/>
      <c r="LJ898"/>
      <c r="LK898"/>
      <c r="LL898"/>
      <c r="LM898"/>
      <c r="LN898"/>
      <c r="LO898"/>
      <c r="LP898"/>
      <c r="LQ898"/>
      <c r="LR898"/>
      <c r="LS898"/>
      <c r="LT898"/>
      <c r="LU898"/>
      <c r="LV898"/>
      <c r="LW898"/>
      <c r="LX898"/>
      <c r="LY898"/>
      <c r="LZ898"/>
      <c r="MA898"/>
      <c r="MB898"/>
      <c r="MC898"/>
      <c r="MD898"/>
      <c r="ME898"/>
      <c r="MF898"/>
      <c r="MG898"/>
      <c r="MH898"/>
      <c r="MI898"/>
      <c r="MJ898"/>
      <c r="MK898"/>
      <c r="ML898"/>
      <c r="MM898"/>
      <c r="MN898"/>
      <c r="MO898"/>
      <c r="MP898"/>
      <c r="MQ898"/>
      <c r="MR898"/>
      <c r="MS898"/>
      <c r="MT898"/>
      <c r="MU898"/>
      <c r="MV898"/>
      <c r="MW898"/>
      <c r="MX898"/>
      <c r="MY898"/>
      <c r="MZ898"/>
      <c r="NA898"/>
      <c r="NB898"/>
      <c r="NC898"/>
      <c r="ND898"/>
      <c r="NE898"/>
      <c r="NF898"/>
      <c r="NG898"/>
      <c r="NH898"/>
      <c r="NI898"/>
      <c r="NJ898"/>
      <c r="NK898"/>
      <c r="NL898"/>
      <c r="NM898"/>
      <c r="NN898"/>
      <c r="NO898"/>
      <c r="NP898"/>
      <c r="NQ898"/>
      <c r="NR898"/>
      <c r="NS898"/>
      <c r="NT898"/>
      <c r="NU898"/>
      <c r="NV898"/>
      <c r="NW898"/>
      <c r="NX898"/>
      <c r="NY898"/>
      <c r="NZ898"/>
      <c r="OA898"/>
      <c r="OB898"/>
      <c r="OC898"/>
      <c r="OD898"/>
      <c r="OE898"/>
      <c r="OF898"/>
      <c r="OG898"/>
      <c r="OH898"/>
      <c r="OI898"/>
      <c r="OJ898"/>
      <c r="OK898"/>
      <c r="OL898"/>
      <c r="OM898"/>
      <c r="ON898"/>
      <c r="OO898"/>
      <c r="OP898"/>
      <c r="OQ898"/>
      <c r="OR898"/>
      <c r="OS898"/>
      <c r="OT898"/>
      <c r="OU898"/>
      <c r="OV898"/>
      <c r="OW898"/>
      <c r="OX898"/>
      <c r="OY898"/>
      <c r="OZ898"/>
      <c r="PA898"/>
      <c r="PB898"/>
      <c r="PC898"/>
      <c r="PD898"/>
      <c r="PE898"/>
      <c r="PF898"/>
      <c r="PG898"/>
      <c r="PH898"/>
      <c r="PI898"/>
      <c r="PJ898"/>
      <c r="PK898"/>
      <c r="PL898"/>
      <c r="PM898"/>
      <c r="PN898"/>
      <c r="PO898"/>
      <c r="PP898"/>
      <c r="PQ898"/>
      <c r="PR898"/>
      <c r="PS898"/>
      <c r="PT898"/>
      <c r="PU898"/>
      <c r="PV898"/>
      <c r="PW898"/>
      <c r="PX898"/>
      <c r="PY898"/>
      <c r="PZ898"/>
      <c r="QA898"/>
      <c r="QB898"/>
      <c r="QC898"/>
      <c r="QD898"/>
      <c r="QE898"/>
      <c r="QF898"/>
      <c r="QG898"/>
      <c r="QH898"/>
      <c r="QI898"/>
      <c r="QJ898"/>
      <c r="QK898"/>
      <c r="QL898"/>
      <c r="QM898"/>
      <c r="QN898"/>
      <c r="QO898"/>
      <c r="QP898"/>
      <c r="QQ898"/>
      <c r="QR898"/>
      <c r="QS898"/>
      <c r="QT898"/>
      <c r="QU898"/>
      <c r="QV898"/>
      <c r="QW898"/>
      <c r="QX898"/>
      <c r="QY898"/>
      <c r="QZ898"/>
      <c r="RA898"/>
      <c r="RB898"/>
      <c r="RC898"/>
      <c r="RD898"/>
      <c r="RE898"/>
      <c r="RF898"/>
      <c r="RG898"/>
      <c r="RH898"/>
      <c r="RI898"/>
      <c r="RJ898"/>
      <c r="RK898"/>
      <c r="RL898"/>
      <c r="RM898"/>
      <c r="RN898"/>
      <c r="RO898"/>
      <c r="RP898"/>
      <c r="RQ898"/>
      <c r="RR898"/>
      <c r="RS898"/>
      <c r="RT898"/>
      <c r="RU898"/>
      <c r="RV898"/>
      <c r="RW898"/>
      <c r="RX898"/>
      <c r="RY898"/>
      <c r="RZ898"/>
      <c r="SA898"/>
      <c r="SB898"/>
      <c r="SC898"/>
      <c r="SD898"/>
      <c r="SE898"/>
      <c r="SF898"/>
      <c r="SG898"/>
      <c r="SH898"/>
      <c r="SI898"/>
      <c r="SJ898"/>
      <c r="SK898"/>
      <c r="SL898"/>
      <c r="SM898"/>
      <c r="SN898"/>
      <c r="SO898"/>
      <c r="SP898"/>
      <c r="SQ898"/>
      <c r="SR898"/>
      <c r="SS898"/>
      <c r="ST898"/>
      <c r="SU898"/>
      <c r="SV898"/>
      <c r="SW898"/>
      <c r="SX898"/>
      <c r="SY898"/>
      <c r="SZ898"/>
      <c r="TA898"/>
      <c r="TB898"/>
      <c r="TC898"/>
      <c r="TD898"/>
      <c r="TE898"/>
      <c r="TF898"/>
      <c r="TG898"/>
      <c r="TH898"/>
      <c r="TI898"/>
      <c r="TJ898"/>
      <c r="TK898"/>
      <c r="TL898"/>
      <c r="TM898"/>
      <c r="TN898"/>
      <c r="TO898"/>
      <c r="TP898"/>
      <c r="TQ898"/>
      <c r="TR898"/>
      <c r="TS898"/>
      <c r="TT898"/>
      <c r="TU898"/>
      <c r="TV898"/>
      <c r="TW898"/>
      <c r="TX898"/>
      <c r="TY898"/>
      <c r="TZ898"/>
      <c r="UA898"/>
      <c r="UB898"/>
      <c r="UC898"/>
      <c r="UD898"/>
      <c r="UE898"/>
      <c r="UF898"/>
      <c r="UG898"/>
      <c r="UH898"/>
      <c r="UI898"/>
      <c r="UJ898"/>
      <c r="UK898"/>
      <c r="UL898"/>
      <c r="UM898"/>
      <c r="UN898"/>
      <c r="UO898"/>
      <c r="UP898"/>
      <c r="UQ898"/>
      <c r="UR898"/>
      <c r="US898"/>
      <c r="UT898"/>
      <c r="UU898"/>
      <c r="UV898"/>
      <c r="UW898"/>
      <c r="UX898"/>
      <c r="UY898"/>
      <c r="UZ898"/>
      <c r="VA898"/>
      <c r="VB898"/>
      <c r="VC898"/>
      <c r="VD898"/>
      <c r="VE898"/>
      <c r="VF898"/>
      <c r="VG898"/>
      <c r="VH898"/>
      <c r="VI898"/>
      <c r="VJ898"/>
      <c r="VK898"/>
      <c r="VL898"/>
      <c r="VM898"/>
      <c r="VN898"/>
      <c r="VO898"/>
      <c r="VP898"/>
      <c r="VQ898"/>
      <c r="VR898"/>
      <c r="VS898"/>
      <c r="VT898"/>
      <c r="VU898"/>
      <c r="VV898"/>
      <c r="VW898"/>
      <c r="VX898"/>
      <c r="VY898"/>
      <c r="VZ898"/>
      <c r="WA898"/>
      <c r="WB898"/>
      <c r="WC898"/>
      <c r="WD898"/>
      <c r="WE898"/>
      <c r="WF898"/>
      <c r="WG898"/>
      <c r="WH898"/>
      <c r="WI898"/>
      <c r="WJ898"/>
      <c r="WK898"/>
      <c r="WL898"/>
      <c r="WM898"/>
      <c r="WN898"/>
      <c r="WO898"/>
      <c r="WP898"/>
      <c r="WQ898"/>
      <c r="WR898"/>
      <c r="WS898"/>
      <c r="WT898"/>
      <c r="WU898"/>
      <c r="WV898"/>
      <c r="WW898"/>
      <c r="WX898"/>
      <c r="WY898"/>
      <c r="WZ898"/>
      <c r="XA898"/>
      <c r="XB898"/>
      <c r="XC898"/>
      <c r="XD898"/>
      <c r="XE898"/>
      <c r="XF898"/>
      <c r="XG898"/>
      <c r="XH898"/>
      <c r="XI898"/>
      <c r="XJ898"/>
      <c r="XK898"/>
      <c r="XL898"/>
      <c r="XM898"/>
      <c r="XN898"/>
      <c r="XO898"/>
      <c r="XP898"/>
      <c r="XQ898"/>
      <c r="XR898"/>
      <c r="XS898"/>
      <c r="XT898"/>
      <c r="XU898"/>
      <c r="XV898"/>
      <c r="XW898"/>
      <c r="XX898"/>
      <c r="XY898"/>
      <c r="XZ898"/>
      <c r="YA898"/>
      <c r="YB898"/>
      <c r="YC898"/>
      <c r="YD898"/>
      <c r="YE898"/>
      <c r="YF898"/>
      <c r="YG898"/>
      <c r="YH898"/>
      <c r="YI898"/>
      <c r="YJ898"/>
      <c r="YK898"/>
      <c r="YL898"/>
      <c r="YM898"/>
      <c r="YN898"/>
      <c r="YO898"/>
      <c r="YP898"/>
      <c r="YQ898"/>
      <c r="YR898"/>
      <c r="YS898"/>
      <c r="YT898"/>
      <c r="YU898"/>
      <c r="YV898"/>
      <c r="YW898"/>
      <c r="YX898"/>
      <c r="YY898"/>
      <c r="YZ898"/>
      <c r="ZA898"/>
      <c r="ZB898"/>
      <c r="ZC898"/>
      <c r="ZD898"/>
      <c r="ZE898"/>
      <c r="ZF898"/>
      <c r="ZG898"/>
      <c r="ZH898"/>
      <c r="ZI898"/>
      <c r="ZJ898"/>
      <c r="ZK898"/>
      <c r="ZL898"/>
      <c r="ZM898"/>
      <c r="ZN898"/>
      <c r="ZO898"/>
      <c r="ZP898"/>
      <c r="ZQ898"/>
      <c r="ZR898"/>
      <c r="ZS898"/>
      <c r="ZT898"/>
      <c r="ZU898"/>
      <c r="ZV898"/>
      <c r="ZW898"/>
      <c r="ZX898"/>
      <c r="ZY898"/>
      <c r="ZZ898"/>
      <c r="AAA898"/>
      <c r="AAB898"/>
      <c r="AAC898"/>
      <c r="AAD898"/>
      <c r="AAE898"/>
      <c r="AAF898"/>
      <c r="AAG898"/>
      <c r="AAH898"/>
      <c r="AAI898"/>
      <c r="AAJ898"/>
      <c r="AAK898"/>
      <c r="AAL898"/>
      <c r="AAM898"/>
      <c r="AAN898"/>
      <c r="AAO898"/>
      <c r="AAP898"/>
      <c r="AAQ898"/>
      <c r="AAR898"/>
      <c r="AAS898"/>
      <c r="AAT898"/>
      <c r="AAU898"/>
      <c r="AAV898"/>
      <c r="AAW898"/>
      <c r="AAX898"/>
      <c r="AAY898"/>
      <c r="AAZ898"/>
      <c r="ABA898"/>
      <c r="ABB898"/>
      <c r="ABC898"/>
      <c r="ABD898"/>
      <c r="ABE898"/>
      <c r="ABF898"/>
      <c r="ABG898"/>
      <c r="ABH898"/>
      <c r="ABI898"/>
      <c r="ABJ898"/>
      <c r="ABK898"/>
      <c r="ABL898"/>
      <c r="ABM898"/>
      <c r="ABN898"/>
      <c r="ABO898"/>
      <c r="ABP898"/>
      <c r="ABQ898"/>
      <c r="ABR898"/>
      <c r="ABS898"/>
      <c r="ABT898"/>
      <c r="ABU898"/>
      <c r="ABV898"/>
      <c r="ABW898"/>
      <c r="ABX898"/>
      <c r="ABY898"/>
      <c r="ABZ898"/>
      <c r="ACA898"/>
      <c r="ACB898"/>
      <c r="ACC898"/>
      <c r="ACD898"/>
      <c r="ACE898"/>
      <c r="ACF898"/>
      <c r="ACG898"/>
      <c r="ACH898"/>
      <c r="ACI898"/>
      <c r="ACJ898"/>
      <c r="ACK898"/>
      <c r="ACL898"/>
      <c r="ACM898"/>
      <c r="ACN898"/>
      <c r="ACO898"/>
      <c r="ACP898"/>
      <c r="ACQ898"/>
      <c r="ACR898"/>
      <c r="ACS898"/>
      <c r="ACT898"/>
      <c r="ACU898"/>
      <c r="ACV898"/>
      <c r="ACW898"/>
      <c r="ACX898"/>
      <c r="ACY898"/>
      <c r="ACZ898"/>
      <c r="ADA898"/>
      <c r="ADB898"/>
      <c r="ADC898"/>
      <c r="ADD898"/>
      <c r="ADE898"/>
      <c r="ADF898"/>
      <c r="ADG898"/>
      <c r="ADH898"/>
      <c r="ADI898"/>
      <c r="ADJ898"/>
      <c r="ADK898"/>
      <c r="ADL898"/>
      <c r="ADM898"/>
      <c r="ADN898"/>
      <c r="ADO898"/>
      <c r="ADP898"/>
      <c r="ADQ898"/>
      <c r="ADR898"/>
      <c r="ADS898"/>
      <c r="ADT898"/>
      <c r="ADU898"/>
      <c r="ADV898"/>
      <c r="ADW898"/>
      <c r="ADX898"/>
      <c r="ADY898"/>
      <c r="ADZ898"/>
      <c r="AEA898"/>
      <c r="AEB898"/>
      <c r="AEC898"/>
      <c r="AED898"/>
      <c r="AEE898"/>
      <c r="AEF898"/>
      <c r="AEG898"/>
      <c r="AEH898"/>
      <c r="AEI898"/>
      <c r="AEJ898"/>
      <c r="AEK898"/>
      <c r="AEL898"/>
      <c r="AEM898"/>
      <c r="AEN898"/>
      <c r="AEO898"/>
      <c r="AEP898"/>
      <c r="AEQ898"/>
      <c r="AER898"/>
      <c r="AES898"/>
      <c r="AET898"/>
      <c r="AEU898"/>
      <c r="AEV898"/>
      <c r="AEW898"/>
      <c r="AEX898"/>
      <c r="AEY898"/>
      <c r="AEZ898"/>
      <c r="AFA898"/>
      <c r="AFB898"/>
      <c r="AFC898"/>
      <c r="AFD898"/>
      <c r="AFE898"/>
      <c r="AFF898"/>
      <c r="AFG898"/>
      <c r="AFH898"/>
      <c r="AFI898"/>
      <c r="AFJ898"/>
      <c r="AFK898"/>
      <c r="AFL898"/>
      <c r="AFM898"/>
      <c r="AFN898"/>
      <c r="AFO898"/>
      <c r="AFP898"/>
      <c r="AFQ898"/>
      <c r="AFR898"/>
      <c r="AFS898"/>
      <c r="AFT898"/>
      <c r="AFU898"/>
      <c r="AFV898"/>
      <c r="AFW898"/>
      <c r="AFX898"/>
      <c r="AFY898"/>
      <c r="AFZ898"/>
      <c r="AGA898"/>
      <c r="AGB898"/>
      <c r="AGC898"/>
      <c r="AGD898"/>
      <c r="AGE898"/>
      <c r="AGF898"/>
      <c r="AGG898"/>
      <c r="AGH898"/>
      <c r="AGI898"/>
      <c r="AGJ898"/>
      <c r="AGK898"/>
      <c r="AGL898"/>
      <c r="AGM898"/>
      <c r="AGN898"/>
      <c r="AGO898"/>
      <c r="AGP898"/>
      <c r="AGQ898"/>
      <c r="AGR898"/>
      <c r="AGS898"/>
      <c r="AGT898"/>
      <c r="AGU898"/>
      <c r="AGV898"/>
      <c r="AGW898"/>
      <c r="AGX898"/>
      <c r="AGY898"/>
      <c r="AGZ898"/>
      <c r="AHA898"/>
      <c r="AHB898"/>
      <c r="AHC898"/>
      <c r="AHD898"/>
      <c r="AHE898"/>
      <c r="AHF898"/>
      <c r="AHG898"/>
      <c r="AHH898"/>
      <c r="AHI898"/>
      <c r="AHJ898"/>
      <c r="AHK898"/>
      <c r="AHL898"/>
      <c r="AHM898"/>
      <c r="AHN898"/>
      <c r="AHO898"/>
      <c r="AHP898"/>
      <c r="AHQ898"/>
      <c r="AHR898"/>
      <c r="AHS898"/>
      <c r="AHT898"/>
      <c r="AHU898"/>
      <c r="AHV898"/>
      <c r="AHW898"/>
      <c r="AHX898"/>
      <c r="AHY898"/>
      <c r="AHZ898"/>
      <c r="AIA898"/>
      <c r="AIB898"/>
      <c r="AIC898"/>
      <c r="AID898"/>
      <c r="AIE898"/>
      <c r="AIF898"/>
      <c r="AIG898"/>
      <c r="AIH898"/>
      <c r="AII898"/>
      <c r="AIJ898"/>
      <c r="AIK898"/>
      <c r="AIL898"/>
      <c r="AIM898"/>
      <c r="AIN898"/>
      <c r="AIO898"/>
      <c r="AIP898"/>
      <c r="AIQ898"/>
      <c r="AIR898"/>
      <c r="AIS898"/>
      <c r="AIT898"/>
      <c r="AIU898"/>
      <c r="AIV898"/>
      <c r="AIW898"/>
      <c r="AIX898"/>
      <c r="AIY898"/>
      <c r="AIZ898"/>
      <c r="AJA898"/>
      <c r="AJB898"/>
      <c r="AJC898"/>
      <c r="AJD898"/>
      <c r="AJE898"/>
      <c r="AJF898"/>
      <c r="AJG898"/>
      <c r="AJH898"/>
      <c r="AJI898"/>
      <c r="AJJ898"/>
      <c r="AJK898"/>
      <c r="AJL898"/>
      <c r="AJM898"/>
      <c r="AJN898"/>
      <c r="AJO898"/>
      <c r="AJP898"/>
      <c r="AJQ898"/>
      <c r="AJR898"/>
      <c r="AJS898"/>
      <c r="AJT898"/>
      <c r="AJU898"/>
      <c r="AJV898"/>
      <c r="AJW898"/>
      <c r="AJX898"/>
      <c r="AJY898"/>
      <c r="AJZ898"/>
      <c r="AKA898"/>
      <c r="AKB898"/>
      <c r="AKC898"/>
      <c r="AKD898"/>
      <c r="AKE898"/>
      <c r="AKF898"/>
      <c r="AKG898"/>
      <c r="AKH898"/>
      <c r="AKI898"/>
      <c r="AKJ898"/>
      <c r="AKK898"/>
      <c r="AKL898"/>
      <c r="AKM898"/>
      <c r="AKN898"/>
      <c r="AKO898"/>
      <c r="AKP898"/>
      <c r="AKQ898"/>
      <c r="AKR898"/>
      <c r="AKS898"/>
      <c r="AKT898"/>
      <c r="AKU898"/>
      <c r="AKV898"/>
      <c r="AKW898"/>
      <c r="AKX898"/>
      <c r="AKY898"/>
      <c r="AKZ898"/>
      <c r="ALA898"/>
      <c r="ALB898"/>
      <c r="ALC898"/>
      <c r="ALD898"/>
      <c r="ALE898"/>
      <c r="ALF898"/>
      <c r="ALG898"/>
      <c r="ALH898"/>
      <c r="ALI898"/>
      <c r="ALJ898"/>
      <c r="ALK898"/>
      <c r="ALL898"/>
      <c r="ALM898"/>
      <c r="ALN898"/>
      <c r="ALO898"/>
      <c r="ALP898"/>
      <c r="ALQ898"/>
      <c r="ALR898"/>
      <c r="ALS898"/>
      <c r="ALT898"/>
      <c r="ALU898"/>
      <c r="ALV898"/>
      <c r="ALW898"/>
      <c r="ALX898"/>
      <c r="ALY898"/>
      <c r="ALZ898"/>
      <c r="AMA898"/>
      <c r="AMB898"/>
      <c r="AMC898"/>
      <c r="AMD898"/>
      <c r="AME898"/>
      <c r="AMF898"/>
      <c r="AMG898"/>
      <c r="AMH898"/>
      <c r="AMI898"/>
      <c r="AMJ898"/>
    </row>
    <row r="899" spans="1:1024" ht="20" customHeight="1" x14ac:dyDescent="0.2">
      <c r="A899"/>
      <c r="B899"/>
      <c r="C899"/>
      <c r="D899"/>
      <c r="E899" s="2"/>
      <c r="F899" s="2"/>
      <c r="G899" s="271"/>
      <c r="H899" s="240"/>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c r="IU899"/>
      <c r="IV899"/>
      <c r="IW899"/>
      <c r="IX899"/>
      <c r="IY899"/>
      <c r="IZ899"/>
      <c r="JA899"/>
      <c r="JB899"/>
      <c r="JC899"/>
      <c r="JD899"/>
      <c r="JE899"/>
      <c r="JF899"/>
      <c r="JG899"/>
      <c r="JH899"/>
      <c r="JI899"/>
      <c r="JJ899"/>
      <c r="JK899"/>
      <c r="JL899"/>
      <c r="JM899"/>
      <c r="JN899"/>
      <c r="JO899"/>
      <c r="JP899"/>
      <c r="JQ899"/>
      <c r="JR899"/>
      <c r="JS899"/>
      <c r="JT899"/>
      <c r="JU899"/>
      <c r="JV899"/>
      <c r="JW899"/>
      <c r="JX899"/>
      <c r="JY899"/>
      <c r="JZ899"/>
      <c r="KA899"/>
      <c r="KB899"/>
      <c r="KC899"/>
      <c r="KD899"/>
      <c r="KE899"/>
      <c r="KF899"/>
      <c r="KG899"/>
      <c r="KH899"/>
      <c r="KI899"/>
      <c r="KJ899"/>
      <c r="KK899"/>
      <c r="KL899"/>
      <c r="KM899"/>
      <c r="KN899"/>
      <c r="KO899"/>
      <c r="KP899"/>
      <c r="KQ899"/>
      <c r="KR899"/>
      <c r="KS899"/>
      <c r="KT899"/>
      <c r="KU899"/>
      <c r="KV899"/>
      <c r="KW899"/>
      <c r="KX899"/>
      <c r="KY899"/>
      <c r="KZ899"/>
      <c r="LA899"/>
      <c r="LB899"/>
      <c r="LC899"/>
      <c r="LD899"/>
      <c r="LE899"/>
      <c r="LF899"/>
      <c r="LG899"/>
      <c r="LH899"/>
      <c r="LI899"/>
      <c r="LJ899"/>
      <c r="LK899"/>
      <c r="LL899"/>
      <c r="LM899"/>
      <c r="LN899"/>
      <c r="LO899"/>
      <c r="LP899"/>
      <c r="LQ899"/>
      <c r="LR899"/>
      <c r="LS899"/>
      <c r="LT899"/>
      <c r="LU899"/>
      <c r="LV899"/>
      <c r="LW899"/>
      <c r="LX899"/>
      <c r="LY899"/>
      <c r="LZ899"/>
      <c r="MA899"/>
      <c r="MB899"/>
      <c r="MC899"/>
      <c r="MD899"/>
      <c r="ME899"/>
      <c r="MF899"/>
      <c r="MG899"/>
      <c r="MH899"/>
      <c r="MI899"/>
      <c r="MJ899"/>
      <c r="MK899"/>
      <c r="ML899"/>
      <c r="MM899"/>
      <c r="MN899"/>
      <c r="MO899"/>
      <c r="MP899"/>
      <c r="MQ899"/>
      <c r="MR899"/>
      <c r="MS899"/>
      <c r="MT899"/>
      <c r="MU899"/>
      <c r="MV899"/>
      <c r="MW899"/>
      <c r="MX899"/>
      <c r="MY899"/>
      <c r="MZ899"/>
      <c r="NA899"/>
      <c r="NB899"/>
      <c r="NC899"/>
      <c r="ND899"/>
      <c r="NE899"/>
      <c r="NF899"/>
      <c r="NG899"/>
      <c r="NH899"/>
      <c r="NI899"/>
      <c r="NJ899"/>
      <c r="NK899"/>
      <c r="NL899"/>
      <c r="NM899"/>
      <c r="NN899"/>
      <c r="NO899"/>
      <c r="NP899"/>
      <c r="NQ899"/>
      <c r="NR899"/>
      <c r="NS899"/>
      <c r="NT899"/>
      <c r="NU899"/>
      <c r="NV899"/>
      <c r="NW899"/>
      <c r="NX899"/>
      <c r="NY899"/>
      <c r="NZ899"/>
      <c r="OA899"/>
      <c r="OB899"/>
      <c r="OC899"/>
      <c r="OD899"/>
      <c r="OE899"/>
      <c r="OF899"/>
      <c r="OG899"/>
      <c r="OH899"/>
      <c r="OI899"/>
      <c r="OJ899"/>
      <c r="OK899"/>
      <c r="OL899"/>
      <c r="OM899"/>
      <c r="ON899"/>
      <c r="OO899"/>
      <c r="OP899"/>
      <c r="OQ899"/>
      <c r="OR899"/>
      <c r="OS899"/>
      <c r="OT899"/>
      <c r="OU899"/>
      <c r="OV899"/>
      <c r="OW899"/>
      <c r="OX899"/>
      <c r="OY899"/>
      <c r="OZ899"/>
      <c r="PA899"/>
      <c r="PB899"/>
      <c r="PC899"/>
      <c r="PD899"/>
      <c r="PE899"/>
      <c r="PF899"/>
      <c r="PG899"/>
      <c r="PH899"/>
      <c r="PI899"/>
      <c r="PJ899"/>
      <c r="PK899"/>
      <c r="PL899"/>
      <c r="PM899"/>
      <c r="PN899"/>
      <c r="PO899"/>
      <c r="PP899"/>
      <c r="PQ899"/>
      <c r="PR899"/>
      <c r="PS899"/>
      <c r="PT899"/>
      <c r="PU899"/>
      <c r="PV899"/>
      <c r="PW899"/>
      <c r="PX899"/>
      <c r="PY899"/>
      <c r="PZ899"/>
      <c r="QA899"/>
      <c r="QB899"/>
      <c r="QC899"/>
      <c r="QD899"/>
      <c r="QE899"/>
      <c r="QF899"/>
      <c r="QG899"/>
      <c r="QH899"/>
      <c r="QI899"/>
      <c r="QJ899"/>
      <c r="QK899"/>
      <c r="QL899"/>
      <c r="QM899"/>
      <c r="QN899"/>
      <c r="QO899"/>
      <c r="QP899"/>
      <c r="QQ899"/>
      <c r="QR899"/>
      <c r="QS899"/>
      <c r="QT899"/>
      <c r="QU899"/>
      <c r="QV899"/>
      <c r="QW899"/>
      <c r="QX899"/>
      <c r="QY899"/>
      <c r="QZ899"/>
      <c r="RA899"/>
      <c r="RB899"/>
      <c r="RC899"/>
      <c r="RD899"/>
      <c r="RE899"/>
      <c r="RF899"/>
      <c r="RG899"/>
      <c r="RH899"/>
      <c r="RI899"/>
      <c r="RJ899"/>
      <c r="RK899"/>
      <c r="RL899"/>
      <c r="RM899"/>
      <c r="RN899"/>
      <c r="RO899"/>
      <c r="RP899"/>
      <c r="RQ899"/>
      <c r="RR899"/>
      <c r="RS899"/>
      <c r="RT899"/>
      <c r="RU899"/>
      <c r="RV899"/>
      <c r="RW899"/>
      <c r="RX899"/>
      <c r="RY899"/>
      <c r="RZ899"/>
      <c r="SA899"/>
      <c r="SB899"/>
      <c r="SC899"/>
      <c r="SD899"/>
      <c r="SE899"/>
      <c r="SF899"/>
      <c r="SG899"/>
      <c r="SH899"/>
      <c r="SI899"/>
      <c r="SJ899"/>
      <c r="SK899"/>
      <c r="SL899"/>
      <c r="SM899"/>
      <c r="SN899"/>
      <c r="SO899"/>
      <c r="SP899"/>
      <c r="SQ899"/>
      <c r="SR899"/>
      <c r="SS899"/>
      <c r="ST899"/>
      <c r="SU899"/>
      <c r="SV899"/>
      <c r="SW899"/>
      <c r="SX899"/>
      <c r="SY899"/>
      <c r="SZ899"/>
      <c r="TA899"/>
      <c r="TB899"/>
      <c r="TC899"/>
      <c r="TD899"/>
      <c r="TE899"/>
      <c r="TF899"/>
      <c r="TG899"/>
      <c r="TH899"/>
      <c r="TI899"/>
      <c r="TJ899"/>
      <c r="TK899"/>
      <c r="TL899"/>
      <c r="TM899"/>
      <c r="TN899"/>
      <c r="TO899"/>
      <c r="TP899"/>
      <c r="TQ899"/>
      <c r="TR899"/>
      <c r="TS899"/>
      <c r="TT899"/>
      <c r="TU899"/>
      <c r="TV899"/>
      <c r="TW899"/>
      <c r="TX899"/>
      <c r="TY899"/>
      <c r="TZ899"/>
      <c r="UA899"/>
      <c r="UB899"/>
      <c r="UC899"/>
      <c r="UD899"/>
      <c r="UE899"/>
      <c r="UF899"/>
      <c r="UG899"/>
      <c r="UH899"/>
      <c r="UI899"/>
      <c r="UJ899"/>
      <c r="UK899"/>
      <c r="UL899"/>
      <c r="UM899"/>
      <c r="UN899"/>
      <c r="UO899"/>
      <c r="UP899"/>
      <c r="UQ899"/>
      <c r="UR899"/>
      <c r="US899"/>
      <c r="UT899"/>
      <c r="UU899"/>
      <c r="UV899"/>
      <c r="UW899"/>
      <c r="UX899"/>
      <c r="UY899"/>
      <c r="UZ899"/>
      <c r="VA899"/>
      <c r="VB899"/>
      <c r="VC899"/>
      <c r="VD899"/>
      <c r="VE899"/>
      <c r="VF899"/>
      <c r="VG899"/>
      <c r="VH899"/>
      <c r="VI899"/>
      <c r="VJ899"/>
      <c r="VK899"/>
      <c r="VL899"/>
      <c r="VM899"/>
      <c r="VN899"/>
      <c r="VO899"/>
      <c r="VP899"/>
      <c r="VQ899"/>
      <c r="VR899"/>
      <c r="VS899"/>
      <c r="VT899"/>
      <c r="VU899"/>
      <c r="VV899"/>
      <c r="VW899"/>
      <c r="VX899"/>
      <c r="VY899"/>
      <c r="VZ899"/>
      <c r="WA899"/>
      <c r="WB899"/>
      <c r="WC899"/>
      <c r="WD899"/>
      <c r="WE899"/>
      <c r="WF899"/>
      <c r="WG899"/>
      <c r="WH899"/>
      <c r="WI899"/>
      <c r="WJ899"/>
      <c r="WK899"/>
      <c r="WL899"/>
      <c r="WM899"/>
      <c r="WN899"/>
      <c r="WO899"/>
      <c r="WP899"/>
      <c r="WQ899"/>
      <c r="WR899"/>
      <c r="WS899"/>
      <c r="WT899"/>
      <c r="WU899"/>
      <c r="WV899"/>
      <c r="WW899"/>
      <c r="WX899"/>
      <c r="WY899"/>
      <c r="WZ899"/>
      <c r="XA899"/>
      <c r="XB899"/>
      <c r="XC899"/>
      <c r="XD899"/>
      <c r="XE899"/>
      <c r="XF899"/>
      <c r="XG899"/>
      <c r="XH899"/>
      <c r="XI899"/>
      <c r="XJ899"/>
      <c r="XK899"/>
      <c r="XL899"/>
      <c r="XM899"/>
      <c r="XN899"/>
      <c r="XO899"/>
      <c r="XP899"/>
      <c r="XQ899"/>
      <c r="XR899"/>
      <c r="XS899"/>
      <c r="XT899"/>
      <c r="XU899"/>
      <c r="XV899"/>
      <c r="XW899"/>
      <c r="XX899"/>
      <c r="XY899"/>
      <c r="XZ899"/>
      <c r="YA899"/>
      <c r="YB899"/>
      <c r="YC899"/>
      <c r="YD899"/>
      <c r="YE899"/>
      <c r="YF899"/>
      <c r="YG899"/>
      <c r="YH899"/>
      <c r="YI899"/>
      <c r="YJ899"/>
      <c r="YK899"/>
      <c r="YL899"/>
      <c r="YM899"/>
      <c r="YN899"/>
      <c r="YO899"/>
      <c r="YP899"/>
      <c r="YQ899"/>
      <c r="YR899"/>
      <c r="YS899"/>
      <c r="YT899"/>
      <c r="YU899"/>
      <c r="YV899"/>
      <c r="YW899"/>
      <c r="YX899"/>
      <c r="YY899"/>
      <c r="YZ899"/>
      <c r="ZA899"/>
      <c r="ZB899"/>
      <c r="ZC899"/>
      <c r="ZD899"/>
      <c r="ZE899"/>
      <c r="ZF899"/>
      <c r="ZG899"/>
      <c r="ZH899"/>
      <c r="ZI899"/>
      <c r="ZJ899"/>
      <c r="ZK899"/>
      <c r="ZL899"/>
      <c r="ZM899"/>
      <c r="ZN899"/>
      <c r="ZO899"/>
      <c r="ZP899"/>
      <c r="ZQ899"/>
      <c r="ZR899"/>
      <c r="ZS899"/>
      <c r="ZT899"/>
      <c r="ZU899"/>
      <c r="ZV899"/>
      <c r="ZW899"/>
      <c r="ZX899"/>
      <c r="ZY899"/>
      <c r="ZZ899"/>
      <c r="AAA899"/>
      <c r="AAB899"/>
      <c r="AAC899"/>
      <c r="AAD899"/>
      <c r="AAE899"/>
      <c r="AAF899"/>
      <c r="AAG899"/>
      <c r="AAH899"/>
      <c r="AAI899"/>
      <c r="AAJ899"/>
      <c r="AAK899"/>
      <c r="AAL899"/>
      <c r="AAM899"/>
      <c r="AAN899"/>
      <c r="AAO899"/>
      <c r="AAP899"/>
      <c r="AAQ899"/>
      <c r="AAR899"/>
      <c r="AAS899"/>
      <c r="AAT899"/>
      <c r="AAU899"/>
      <c r="AAV899"/>
      <c r="AAW899"/>
      <c r="AAX899"/>
      <c r="AAY899"/>
      <c r="AAZ899"/>
      <c r="ABA899"/>
      <c r="ABB899"/>
      <c r="ABC899"/>
      <c r="ABD899"/>
      <c r="ABE899"/>
      <c r="ABF899"/>
      <c r="ABG899"/>
      <c r="ABH899"/>
      <c r="ABI899"/>
      <c r="ABJ899"/>
      <c r="ABK899"/>
      <c r="ABL899"/>
      <c r="ABM899"/>
      <c r="ABN899"/>
      <c r="ABO899"/>
      <c r="ABP899"/>
      <c r="ABQ899"/>
      <c r="ABR899"/>
      <c r="ABS899"/>
      <c r="ABT899"/>
      <c r="ABU899"/>
      <c r="ABV899"/>
      <c r="ABW899"/>
      <c r="ABX899"/>
      <c r="ABY899"/>
      <c r="ABZ899"/>
      <c r="ACA899"/>
      <c r="ACB899"/>
      <c r="ACC899"/>
      <c r="ACD899"/>
      <c r="ACE899"/>
      <c r="ACF899"/>
      <c r="ACG899"/>
      <c r="ACH899"/>
      <c r="ACI899"/>
      <c r="ACJ899"/>
      <c r="ACK899"/>
      <c r="ACL899"/>
      <c r="ACM899"/>
      <c r="ACN899"/>
      <c r="ACO899"/>
      <c r="ACP899"/>
      <c r="ACQ899"/>
      <c r="ACR899"/>
      <c r="ACS899"/>
      <c r="ACT899"/>
      <c r="ACU899"/>
      <c r="ACV899"/>
      <c r="ACW899"/>
      <c r="ACX899"/>
      <c r="ACY899"/>
      <c r="ACZ899"/>
      <c r="ADA899"/>
      <c r="ADB899"/>
      <c r="ADC899"/>
      <c r="ADD899"/>
      <c r="ADE899"/>
      <c r="ADF899"/>
      <c r="ADG899"/>
      <c r="ADH899"/>
      <c r="ADI899"/>
      <c r="ADJ899"/>
      <c r="ADK899"/>
      <c r="ADL899"/>
      <c r="ADM899"/>
      <c r="ADN899"/>
      <c r="ADO899"/>
      <c r="ADP899"/>
      <c r="ADQ899"/>
      <c r="ADR899"/>
      <c r="ADS899"/>
      <c r="ADT899"/>
      <c r="ADU899"/>
      <c r="ADV899"/>
      <c r="ADW899"/>
      <c r="ADX899"/>
      <c r="ADY899"/>
      <c r="ADZ899"/>
      <c r="AEA899"/>
      <c r="AEB899"/>
      <c r="AEC899"/>
      <c r="AED899"/>
      <c r="AEE899"/>
      <c r="AEF899"/>
      <c r="AEG899"/>
      <c r="AEH899"/>
      <c r="AEI899"/>
      <c r="AEJ899"/>
      <c r="AEK899"/>
      <c r="AEL899"/>
      <c r="AEM899"/>
      <c r="AEN899"/>
      <c r="AEO899"/>
      <c r="AEP899"/>
      <c r="AEQ899"/>
      <c r="AER899"/>
      <c r="AES899"/>
      <c r="AET899"/>
      <c r="AEU899"/>
      <c r="AEV899"/>
      <c r="AEW899"/>
      <c r="AEX899"/>
      <c r="AEY899"/>
      <c r="AEZ899"/>
      <c r="AFA899"/>
      <c r="AFB899"/>
      <c r="AFC899"/>
      <c r="AFD899"/>
      <c r="AFE899"/>
      <c r="AFF899"/>
      <c r="AFG899"/>
      <c r="AFH899"/>
      <c r="AFI899"/>
      <c r="AFJ899"/>
      <c r="AFK899"/>
      <c r="AFL899"/>
      <c r="AFM899"/>
      <c r="AFN899"/>
      <c r="AFO899"/>
      <c r="AFP899"/>
      <c r="AFQ899"/>
      <c r="AFR899"/>
      <c r="AFS899"/>
      <c r="AFT899"/>
      <c r="AFU899"/>
      <c r="AFV899"/>
      <c r="AFW899"/>
      <c r="AFX899"/>
      <c r="AFY899"/>
      <c r="AFZ899"/>
      <c r="AGA899"/>
      <c r="AGB899"/>
      <c r="AGC899"/>
      <c r="AGD899"/>
      <c r="AGE899"/>
      <c r="AGF899"/>
      <c r="AGG899"/>
      <c r="AGH899"/>
      <c r="AGI899"/>
      <c r="AGJ899"/>
      <c r="AGK899"/>
      <c r="AGL899"/>
      <c r="AGM899"/>
      <c r="AGN899"/>
      <c r="AGO899"/>
      <c r="AGP899"/>
      <c r="AGQ899"/>
      <c r="AGR899"/>
      <c r="AGS899"/>
      <c r="AGT899"/>
      <c r="AGU899"/>
      <c r="AGV899"/>
      <c r="AGW899"/>
      <c r="AGX899"/>
      <c r="AGY899"/>
      <c r="AGZ899"/>
      <c r="AHA899"/>
      <c r="AHB899"/>
      <c r="AHC899"/>
      <c r="AHD899"/>
      <c r="AHE899"/>
      <c r="AHF899"/>
      <c r="AHG899"/>
      <c r="AHH899"/>
      <c r="AHI899"/>
      <c r="AHJ899"/>
      <c r="AHK899"/>
      <c r="AHL899"/>
      <c r="AHM899"/>
      <c r="AHN899"/>
      <c r="AHO899"/>
      <c r="AHP899"/>
      <c r="AHQ899"/>
      <c r="AHR899"/>
      <c r="AHS899"/>
      <c r="AHT899"/>
      <c r="AHU899"/>
      <c r="AHV899"/>
      <c r="AHW899"/>
      <c r="AHX899"/>
      <c r="AHY899"/>
      <c r="AHZ899"/>
      <c r="AIA899"/>
      <c r="AIB899"/>
      <c r="AIC899"/>
      <c r="AID899"/>
      <c r="AIE899"/>
      <c r="AIF899"/>
      <c r="AIG899"/>
      <c r="AIH899"/>
      <c r="AII899"/>
      <c r="AIJ899"/>
      <c r="AIK899"/>
      <c r="AIL899"/>
      <c r="AIM899"/>
      <c r="AIN899"/>
      <c r="AIO899"/>
      <c r="AIP899"/>
      <c r="AIQ899"/>
      <c r="AIR899"/>
      <c r="AIS899"/>
      <c r="AIT899"/>
      <c r="AIU899"/>
      <c r="AIV899"/>
      <c r="AIW899"/>
      <c r="AIX899"/>
      <c r="AIY899"/>
      <c r="AIZ899"/>
      <c r="AJA899"/>
      <c r="AJB899"/>
      <c r="AJC899"/>
      <c r="AJD899"/>
      <c r="AJE899"/>
      <c r="AJF899"/>
      <c r="AJG899"/>
      <c r="AJH899"/>
      <c r="AJI899"/>
      <c r="AJJ899"/>
      <c r="AJK899"/>
      <c r="AJL899"/>
      <c r="AJM899"/>
      <c r="AJN899"/>
      <c r="AJO899"/>
      <c r="AJP899"/>
      <c r="AJQ899"/>
      <c r="AJR899"/>
      <c r="AJS899"/>
      <c r="AJT899"/>
      <c r="AJU899"/>
      <c r="AJV899"/>
      <c r="AJW899"/>
      <c r="AJX899"/>
      <c r="AJY899"/>
      <c r="AJZ899"/>
      <c r="AKA899"/>
      <c r="AKB899"/>
      <c r="AKC899"/>
      <c r="AKD899"/>
      <c r="AKE899"/>
      <c r="AKF899"/>
      <c r="AKG899"/>
      <c r="AKH899"/>
      <c r="AKI899"/>
      <c r="AKJ899"/>
      <c r="AKK899"/>
      <c r="AKL899"/>
      <c r="AKM899"/>
      <c r="AKN899"/>
      <c r="AKO899"/>
      <c r="AKP899"/>
      <c r="AKQ899"/>
      <c r="AKR899"/>
      <c r="AKS899"/>
      <c r="AKT899"/>
      <c r="AKU899"/>
      <c r="AKV899"/>
      <c r="AKW899"/>
      <c r="AKX899"/>
      <c r="AKY899"/>
      <c r="AKZ899"/>
      <c r="ALA899"/>
      <c r="ALB899"/>
      <c r="ALC899"/>
      <c r="ALD899"/>
      <c r="ALE899"/>
      <c r="ALF899"/>
      <c r="ALG899"/>
      <c r="ALH899"/>
      <c r="ALI899"/>
      <c r="ALJ899"/>
      <c r="ALK899"/>
      <c r="ALL899"/>
      <c r="ALM899"/>
      <c r="ALN899"/>
      <c r="ALO899"/>
      <c r="ALP899"/>
      <c r="ALQ899"/>
      <c r="ALR899"/>
      <c r="ALS899"/>
      <c r="ALT899"/>
      <c r="ALU899"/>
      <c r="ALV899"/>
      <c r="ALW899"/>
      <c r="ALX899"/>
      <c r="ALY899"/>
      <c r="ALZ899"/>
      <c r="AMA899"/>
      <c r="AMB899"/>
      <c r="AMC899"/>
      <c r="AMD899"/>
      <c r="AME899"/>
      <c r="AMF899"/>
      <c r="AMG899"/>
      <c r="AMH899"/>
      <c r="AMI899"/>
      <c r="AMJ899"/>
    </row>
    <row r="900" spans="1:1024" ht="20" customHeight="1" x14ac:dyDescent="0.2">
      <c r="A900"/>
      <c r="B900"/>
      <c r="C900"/>
      <c r="D900"/>
      <c r="E900" s="2"/>
      <c r="F900" s="2"/>
      <c r="G900" s="271"/>
      <c r="H900" s="24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c r="IU900"/>
      <c r="IV900"/>
      <c r="IW900"/>
      <c r="IX900"/>
      <c r="IY900"/>
      <c r="IZ900"/>
      <c r="JA900"/>
      <c r="JB900"/>
      <c r="JC900"/>
      <c r="JD900"/>
      <c r="JE900"/>
      <c r="JF900"/>
      <c r="JG900"/>
      <c r="JH900"/>
      <c r="JI900"/>
      <c r="JJ900"/>
      <c r="JK900"/>
      <c r="JL900"/>
      <c r="JM900"/>
      <c r="JN900"/>
      <c r="JO900"/>
      <c r="JP900"/>
      <c r="JQ900"/>
      <c r="JR900"/>
      <c r="JS900"/>
      <c r="JT900"/>
      <c r="JU900"/>
      <c r="JV900"/>
      <c r="JW900"/>
      <c r="JX900"/>
      <c r="JY900"/>
      <c r="JZ900"/>
      <c r="KA900"/>
      <c r="KB900"/>
      <c r="KC900"/>
      <c r="KD900"/>
      <c r="KE900"/>
      <c r="KF900"/>
      <c r="KG900"/>
      <c r="KH900"/>
      <c r="KI900"/>
      <c r="KJ900"/>
      <c r="KK900"/>
      <c r="KL900"/>
      <c r="KM900"/>
      <c r="KN900"/>
      <c r="KO900"/>
      <c r="KP900"/>
      <c r="KQ900"/>
      <c r="KR900"/>
      <c r="KS900"/>
      <c r="KT900"/>
      <c r="KU900"/>
      <c r="KV900"/>
      <c r="KW900"/>
      <c r="KX900"/>
      <c r="KY900"/>
      <c r="KZ900"/>
      <c r="LA900"/>
      <c r="LB900"/>
      <c r="LC900"/>
      <c r="LD900"/>
      <c r="LE900"/>
      <c r="LF900"/>
      <c r="LG900"/>
      <c r="LH900"/>
      <c r="LI900"/>
      <c r="LJ900"/>
      <c r="LK900"/>
      <c r="LL900"/>
      <c r="LM900"/>
      <c r="LN900"/>
      <c r="LO900"/>
      <c r="LP900"/>
      <c r="LQ900"/>
      <c r="LR900"/>
      <c r="LS900"/>
      <c r="LT900"/>
      <c r="LU900"/>
      <c r="LV900"/>
      <c r="LW900"/>
      <c r="LX900"/>
      <c r="LY900"/>
      <c r="LZ900"/>
      <c r="MA900"/>
      <c r="MB900"/>
      <c r="MC900"/>
      <c r="MD900"/>
      <c r="ME900"/>
      <c r="MF900"/>
      <c r="MG900"/>
      <c r="MH900"/>
      <c r="MI900"/>
      <c r="MJ900"/>
      <c r="MK900"/>
      <c r="ML900"/>
      <c r="MM900"/>
      <c r="MN900"/>
      <c r="MO900"/>
      <c r="MP900"/>
      <c r="MQ900"/>
      <c r="MR900"/>
      <c r="MS900"/>
      <c r="MT900"/>
      <c r="MU900"/>
      <c r="MV900"/>
      <c r="MW900"/>
      <c r="MX900"/>
      <c r="MY900"/>
      <c r="MZ900"/>
      <c r="NA900"/>
      <c r="NB900"/>
      <c r="NC900"/>
      <c r="ND900"/>
      <c r="NE900"/>
      <c r="NF900"/>
      <c r="NG900"/>
      <c r="NH900"/>
      <c r="NI900"/>
      <c r="NJ900"/>
      <c r="NK900"/>
      <c r="NL900"/>
      <c r="NM900"/>
      <c r="NN900"/>
      <c r="NO900"/>
      <c r="NP900"/>
      <c r="NQ900"/>
      <c r="NR900"/>
      <c r="NS900"/>
      <c r="NT900"/>
      <c r="NU900"/>
      <c r="NV900"/>
      <c r="NW900"/>
      <c r="NX900"/>
      <c r="NY900"/>
      <c r="NZ900"/>
      <c r="OA900"/>
      <c r="OB900"/>
      <c r="OC900"/>
      <c r="OD900"/>
      <c r="OE900"/>
      <c r="OF900"/>
      <c r="OG900"/>
      <c r="OH900"/>
      <c r="OI900"/>
      <c r="OJ900"/>
      <c r="OK900"/>
      <c r="OL900"/>
      <c r="OM900"/>
      <c r="ON900"/>
      <c r="OO900"/>
      <c r="OP900"/>
      <c r="OQ900"/>
      <c r="OR900"/>
      <c r="OS900"/>
      <c r="OT900"/>
      <c r="OU900"/>
      <c r="OV900"/>
      <c r="OW900"/>
      <c r="OX900"/>
      <c r="OY900"/>
      <c r="OZ900"/>
      <c r="PA900"/>
      <c r="PB900"/>
      <c r="PC900"/>
      <c r="PD900"/>
      <c r="PE900"/>
      <c r="PF900"/>
      <c r="PG900"/>
      <c r="PH900"/>
      <c r="PI900"/>
      <c r="PJ900"/>
      <c r="PK900"/>
      <c r="PL900"/>
      <c r="PM900"/>
      <c r="PN900"/>
      <c r="PO900"/>
      <c r="PP900"/>
      <c r="PQ900"/>
      <c r="PR900"/>
      <c r="PS900"/>
      <c r="PT900"/>
      <c r="PU900"/>
      <c r="PV900"/>
      <c r="PW900"/>
      <c r="PX900"/>
      <c r="PY900"/>
      <c r="PZ900"/>
      <c r="QA900"/>
      <c r="QB900"/>
      <c r="QC900"/>
      <c r="QD900"/>
      <c r="QE900"/>
      <c r="QF900"/>
      <c r="QG900"/>
      <c r="QH900"/>
      <c r="QI900"/>
      <c r="QJ900"/>
      <c r="QK900"/>
      <c r="QL900"/>
      <c r="QM900"/>
      <c r="QN900"/>
      <c r="QO900"/>
      <c r="QP900"/>
      <c r="QQ900"/>
      <c r="QR900"/>
      <c r="QS900"/>
      <c r="QT900"/>
      <c r="QU900"/>
      <c r="QV900"/>
      <c r="QW900"/>
      <c r="QX900"/>
      <c r="QY900"/>
      <c r="QZ900"/>
      <c r="RA900"/>
      <c r="RB900"/>
      <c r="RC900"/>
      <c r="RD900"/>
      <c r="RE900"/>
      <c r="RF900"/>
      <c r="RG900"/>
      <c r="RH900"/>
      <c r="RI900"/>
      <c r="RJ900"/>
      <c r="RK900"/>
      <c r="RL900"/>
      <c r="RM900"/>
      <c r="RN900"/>
      <c r="RO900"/>
      <c r="RP900"/>
      <c r="RQ900"/>
      <c r="RR900"/>
      <c r="RS900"/>
      <c r="RT900"/>
      <c r="RU900"/>
      <c r="RV900"/>
      <c r="RW900"/>
      <c r="RX900"/>
      <c r="RY900"/>
      <c r="RZ900"/>
      <c r="SA900"/>
      <c r="SB900"/>
      <c r="SC900"/>
      <c r="SD900"/>
      <c r="SE900"/>
      <c r="SF900"/>
      <c r="SG900"/>
      <c r="SH900"/>
      <c r="SI900"/>
      <c r="SJ900"/>
      <c r="SK900"/>
      <c r="SL900"/>
      <c r="SM900"/>
      <c r="SN900"/>
      <c r="SO900"/>
      <c r="SP900"/>
      <c r="SQ900"/>
      <c r="SR900"/>
      <c r="SS900"/>
      <c r="ST900"/>
      <c r="SU900"/>
      <c r="SV900"/>
      <c r="SW900"/>
      <c r="SX900"/>
      <c r="SY900"/>
      <c r="SZ900"/>
      <c r="TA900"/>
      <c r="TB900"/>
      <c r="TC900"/>
      <c r="TD900"/>
      <c r="TE900"/>
      <c r="TF900"/>
      <c r="TG900"/>
      <c r="TH900"/>
      <c r="TI900"/>
      <c r="TJ900"/>
      <c r="TK900"/>
      <c r="TL900"/>
      <c r="TM900"/>
      <c r="TN900"/>
      <c r="TO900"/>
      <c r="TP900"/>
      <c r="TQ900"/>
      <c r="TR900"/>
      <c r="TS900"/>
      <c r="TT900"/>
      <c r="TU900"/>
      <c r="TV900"/>
      <c r="TW900"/>
      <c r="TX900"/>
      <c r="TY900"/>
      <c r="TZ900"/>
      <c r="UA900"/>
      <c r="UB900"/>
      <c r="UC900"/>
      <c r="UD900"/>
      <c r="UE900"/>
      <c r="UF900"/>
      <c r="UG900"/>
      <c r="UH900"/>
      <c r="UI900"/>
      <c r="UJ900"/>
      <c r="UK900"/>
      <c r="UL900"/>
      <c r="UM900"/>
      <c r="UN900"/>
      <c r="UO900"/>
      <c r="UP900"/>
      <c r="UQ900"/>
      <c r="UR900"/>
      <c r="US900"/>
      <c r="UT900"/>
      <c r="UU900"/>
      <c r="UV900"/>
      <c r="UW900"/>
      <c r="UX900"/>
      <c r="UY900"/>
      <c r="UZ900"/>
      <c r="VA900"/>
      <c r="VB900"/>
      <c r="VC900"/>
      <c r="VD900"/>
      <c r="VE900"/>
      <c r="VF900"/>
      <c r="VG900"/>
      <c r="VH900"/>
      <c r="VI900"/>
      <c r="VJ900"/>
      <c r="VK900"/>
      <c r="VL900"/>
      <c r="VM900"/>
      <c r="VN900"/>
      <c r="VO900"/>
      <c r="VP900"/>
      <c r="VQ900"/>
      <c r="VR900"/>
      <c r="VS900"/>
      <c r="VT900"/>
      <c r="VU900"/>
      <c r="VV900"/>
      <c r="VW900"/>
      <c r="VX900"/>
      <c r="VY900"/>
      <c r="VZ900"/>
      <c r="WA900"/>
      <c r="WB900"/>
      <c r="WC900"/>
      <c r="WD900"/>
      <c r="WE900"/>
      <c r="WF900"/>
      <c r="WG900"/>
      <c r="WH900"/>
      <c r="WI900"/>
      <c r="WJ900"/>
      <c r="WK900"/>
      <c r="WL900"/>
      <c r="WM900"/>
      <c r="WN900"/>
      <c r="WO900"/>
      <c r="WP900"/>
      <c r="WQ900"/>
      <c r="WR900"/>
      <c r="WS900"/>
      <c r="WT900"/>
      <c r="WU900"/>
      <c r="WV900"/>
      <c r="WW900"/>
      <c r="WX900"/>
      <c r="WY900"/>
      <c r="WZ900"/>
      <c r="XA900"/>
      <c r="XB900"/>
      <c r="XC900"/>
      <c r="XD900"/>
      <c r="XE900"/>
      <c r="XF900"/>
      <c r="XG900"/>
      <c r="XH900"/>
      <c r="XI900"/>
      <c r="XJ900"/>
      <c r="XK900"/>
      <c r="XL900"/>
      <c r="XM900"/>
      <c r="XN900"/>
      <c r="XO900"/>
      <c r="XP900"/>
      <c r="XQ900"/>
      <c r="XR900"/>
      <c r="XS900"/>
      <c r="XT900"/>
      <c r="XU900"/>
      <c r="XV900"/>
      <c r="XW900"/>
      <c r="XX900"/>
      <c r="XY900"/>
      <c r="XZ900"/>
      <c r="YA900"/>
      <c r="YB900"/>
      <c r="YC900"/>
      <c r="YD900"/>
      <c r="YE900"/>
      <c r="YF900"/>
      <c r="YG900"/>
      <c r="YH900"/>
      <c r="YI900"/>
      <c r="YJ900"/>
      <c r="YK900"/>
      <c r="YL900"/>
      <c r="YM900"/>
      <c r="YN900"/>
      <c r="YO900"/>
      <c r="YP900"/>
      <c r="YQ900"/>
      <c r="YR900"/>
      <c r="YS900"/>
      <c r="YT900"/>
      <c r="YU900"/>
      <c r="YV900"/>
      <c r="YW900"/>
      <c r="YX900"/>
      <c r="YY900"/>
      <c r="YZ900"/>
      <c r="ZA900"/>
      <c r="ZB900"/>
      <c r="ZC900"/>
      <c r="ZD900"/>
      <c r="ZE900"/>
      <c r="ZF900"/>
      <c r="ZG900"/>
      <c r="ZH900"/>
      <c r="ZI900"/>
      <c r="ZJ900"/>
      <c r="ZK900"/>
      <c r="ZL900"/>
      <c r="ZM900"/>
      <c r="ZN900"/>
      <c r="ZO900"/>
      <c r="ZP900"/>
      <c r="ZQ900"/>
      <c r="ZR900"/>
      <c r="ZS900"/>
      <c r="ZT900"/>
      <c r="ZU900"/>
      <c r="ZV900"/>
      <c r="ZW900"/>
      <c r="ZX900"/>
      <c r="ZY900"/>
      <c r="ZZ900"/>
      <c r="AAA900"/>
      <c r="AAB900"/>
      <c r="AAC900"/>
      <c r="AAD900"/>
      <c r="AAE900"/>
      <c r="AAF900"/>
      <c r="AAG900"/>
      <c r="AAH900"/>
      <c r="AAI900"/>
      <c r="AAJ900"/>
      <c r="AAK900"/>
      <c r="AAL900"/>
      <c r="AAM900"/>
      <c r="AAN900"/>
      <c r="AAO900"/>
      <c r="AAP900"/>
      <c r="AAQ900"/>
      <c r="AAR900"/>
      <c r="AAS900"/>
      <c r="AAT900"/>
      <c r="AAU900"/>
      <c r="AAV900"/>
      <c r="AAW900"/>
      <c r="AAX900"/>
      <c r="AAY900"/>
      <c r="AAZ900"/>
      <c r="ABA900"/>
      <c r="ABB900"/>
      <c r="ABC900"/>
      <c r="ABD900"/>
      <c r="ABE900"/>
      <c r="ABF900"/>
      <c r="ABG900"/>
      <c r="ABH900"/>
      <c r="ABI900"/>
      <c r="ABJ900"/>
      <c r="ABK900"/>
      <c r="ABL900"/>
      <c r="ABM900"/>
      <c r="ABN900"/>
      <c r="ABO900"/>
      <c r="ABP900"/>
      <c r="ABQ900"/>
      <c r="ABR900"/>
      <c r="ABS900"/>
      <c r="ABT900"/>
      <c r="ABU900"/>
      <c r="ABV900"/>
      <c r="ABW900"/>
      <c r="ABX900"/>
      <c r="ABY900"/>
      <c r="ABZ900"/>
      <c r="ACA900"/>
      <c r="ACB900"/>
      <c r="ACC900"/>
      <c r="ACD900"/>
      <c r="ACE900"/>
      <c r="ACF900"/>
      <c r="ACG900"/>
      <c r="ACH900"/>
      <c r="ACI900"/>
      <c r="ACJ900"/>
      <c r="ACK900"/>
      <c r="ACL900"/>
      <c r="ACM900"/>
      <c r="ACN900"/>
      <c r="ACO900"/>
      <c r="ACP900"/>
      <c r="ACQ900"/>
      <c r="ACR900"/>
      <c r="ACS900"/>
      <c r="ACT900"/>
      <c r="ACU900"/>
      <c r="ACV900"/>
      <c r="ACW900"/>
      <c r="ACX900"/>
      <c r="ACY900"/>
      <c r="ACZ900"/>
      <c r="ADA900"/>
      <c r="ADB900"/>
      <c r="ADC900"/>
      <c r="ADD900"/>
      <c r="ADE900"/>
      <c r="ADF900"/>
      <c r="ADG900"/>
      <c r="ADH900"/>
      <c r="ADI900"/>
      <c r="ADJ900"/>
      <c r="ADK900"/>
      <c r="ADL900"/>
      <c r="ADM900"/>
      <c r="ADN900"/>
      <c r="ADO900"/>
      <c r="ADP900"/>
      <c r="ADQ900"/>
      <c r="ADR900"/>
      <c r="ADS900"/>
      <c r="ADT900"/>
      <c r="ADU900"/>
      <c r="ADV900"/>
      <c r="ADW900"/>
      <c r="ADX900"/>
      <c r="ADY900"/>
      <c r="ADZ900"/>
      <c r="AEA900"/>
      <c r="AEB900"/>
      <c r="AEC900"/>
      <c r="AED900"/>
      <c r="AEE900"/>
      <c r="AEF900"/>
      <c r="AEG900"/>
      <c r="AEH900"/>
      <c r="AEI900"/>
      <c r="AEJ900"/>
      <c r="AEK900"/>
      <c r="AEL900"/>
      <c r="AEM900"/>
      <c r="AEN900"/>
      <c r="AEO900"/>
      <c r="AEP900"/>
      <c r="AEQ900"/>
      <c r="AER900"/>
      <c r="AES900"/>
      <c r="AET900"/>
      <c r="AEU900"/>
      <c r="AEV900"/>
      <c r="AEW900"/>
      <c r="AEX900"/>
      <c r="AEY900"/>
      <c r="AEZ900"/>
      <c r="AFA900"/>
      <c r="AFB900"/>
      <c r="AFC900"/>
      <c r="AFD900"/>
      <c r="AFE900"/>
      <c r="AFF900"/>
      <c r="AFG900"/>
      <c r="AFH900"/>
      <c r="AFI900"/>
      <c r="AFJ900"/>
      <c r="AFK900"/>
      <c r="AFL900"/>
      <c r="AFM900"/>
      <c r="AFN900"/>
      <c r="AFO900"/>
      <c r="AFP900"/>
      <c r="AFQ900"/>
      <c r="AFR900"/>
      <c r="AFS900"/>
      <c r="AFT900"/>
      <c r="AFU900"/>
      <c r="AFV900"/>
      <c r="AFW900"/>
      <c r="AFX900"/>
      <c r="AFY900"/>
      <c r="AFZ900"/>
      <c r="AGA900"/>
      <c r="AGB900"/>
      <c r="AGC900"/>
      <c r="AGD900"/>
      <c r="AGE900"/>
      <c r="AGF900"/>
      <c r="AGG900"/>
      <c r="AGH900"/>
      <c r="AGI900"/>
      <c r="AGJ900"/>
      <c r="AGK900"/>
      <c r="AGL900"/>
      <c r="AGM900"/>
      <c r="AGN900"/>
      <c r="AGO900"/>
      <c r="AGP900"/>
      <c r="AGQ900"/>
      <c r="AGR900"/>
      <c r="AGS900"/>
      <c r="AGT900"/>
      <c r="AGU900"/>
      <c r="AGV900"/>
      <c r="AGW900"/>
      <c r="AGX900"/>
      <c r="AGY900"/>
      <c r="AGZ900"/>
      <c r="AHA900"/>
      <c r="AHB900"/>
      <c r="AHC900"/>
      <c r="AHD900"/>
      <c r="AHE900"/>
      <c r="AHF900"/>
      <c r="AHG900"/>
      <c r="AHH900"/>
      <c r="AHI900"/>
      <c r="AHJ900"/>
      <c r="AHK900"/>
      <c r="AHL900"/>
      <c r="AHM900"/>
      <c r="AHN900"/>
      <c r="AHO900"/>
      <c r="AHP900"/>
      <c r="AHQ900"/>
      <c r="AHR900"/>
      <c r="AHS900"/>
      <c r="AHT900"/>
      <c r="AHU900"/>
      <c r="AHV900"/>
      <c r="AHW900"/>
      <c r="AHX900"/>
      <c r="AHY900"/>
      <c r="AHZ900"/>
      <c r="AIA900"/>
      <c r="AIB900"/>
      <c r="AIC900"/>
      <c r="AID900"/>
      <c r="AIE900"/>
      <c r="AIF900"/>
      <c r="AIG900"/>
      <c r="AIH900"/>
      <c r="AII900"/>
      <c r="AIJ900"/>
      <c r="AIK900"/>
      <c r="AIL900"/>
      <c r="AIM900"/>
      <c r="AIN900"/>
      <c r="AIO900"/>
      <c r="AIP900"/>
      <c r="AIQ900"/>
      <c r="AIR900"/>
      <c r="AIS900"/>
      <c r="AIT900"/>
      <c r="AIU900"/>
      <c r="AIV900"/>
      <c r="AIW900"/>
      <c r="AIX900"/>
      <c r="AIY900"/>
      <c r="AIZ900"/>
      <c r="AJA900"/>
      <c r="AJB900"/>
      <c r="AJC900"/>
      <c r="AJD900"/>
      <c r="AJE900"/>
      <c r="AJF900"/>
      <c r="AJG900"/>
      <c r="AJH900"/>
      <c r="AJI900"/>
      <c r="AJJ900"/>
      <c r="AJK900"/>
      <c r="AJL900"/>
      <c r="AJM900"/>
      <c r="AJN900"/>
      <c r="AJO900"/>
      <c r="AJP900"/>
      <c r="AJQ900"/>
      <c r="AJR900"/>
      <c r="AJS900"/>
      <c r="AJT900"/>
      <c r="AJU900"/>
      <c r="AJV900"/>
      <c r="AJW900"/>
      <c r="AJX900"/>
      <c r="AJY900"/>
      <c r="AJZ900"/>
      <c r="AKA900"/>
      <c r="AKB900"/>
      <c r="AKC900"/>
      <c r="AKD900"/>
      <c r="AKE900"/>
      <c r="AKF900"/>
      <c r="AKG900"/>
      <c r="AKH900"/>
      <c r="AKI900"/>
      <c r="AKJ900"/>
      <c r="AKK900"/>
      <c r="AKL900"/>
      <c r="AKM900"/>
      <c r="AKN900"/>
      <c r="AKO900"/>
      <c r="AKP900"/>
      <c r="AKQ900"/>
      <c r="AKR900"/>
      <c r="AKS900"/>
      <c r="AKT900"/>
      <c r="AKU900"/>
      <c r="AKV900"/>
      <c r="AKW900"/>
      <c r="AKX900"/>
      <c r="AKY900"/>
      <c r="AKZ900"/>
      <c r="ALA900"/>
      <c r="ALB900"/>
      <c r="ALC900"/>
      <c r="ALD900"/>
      <c r="ALE900"/>
      <c r="ALF900"/>
      <c r="ALG900"/>
      <c r="ALH900"/>
      <c r="ALI900"/>
      <c r="ALJ900"/>
      <c r="ALK900"/>
      <c r="ALL900"/>
      <c r="ALM900"/>
      <c r="ALN900"/>
      <c r="ALO900"/>
      <c r="ALP900"/>
      <c r="ALQ900"/>
      <c r="ALR900"/>
      <c r="ALS900"/>
      <c r="ALT900"/>
      <c r="ALU900"/>
      <c r="ALV900"/>
      <c r="ALW900"/>
      <c r="ALX900"/>
      <c r="ALY900"/>
      <c r="ALZ900"/>
      <c r="AMA900"/>
      <c r="AMB900"/>
      <c r="AMC900"/>
      <c r="AMD900"/>
      <c r="AME900"/>
      <c r="AMF900"/>
      <c r="AMG900"/>
      <c r="AMH900"/>
      <c r="AMI900"/>
      <c r="AMJ900"/>
    </row>
    <row r="901" spans="1:1024" ht="20" customHeight="1" x14ac:dyDescent="0.2">
      <c r="A901"/>
      <c r="B901"/>
      <c r="C901"/>
      <c r="D901"/>
      <c r="E901" s="2"/>
      <c r="F901" s="2"/>
      <c r="G901" s="271"/>
      <c r="H901" s="240"/>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c r="IU901"/>
      <c r="IV901"/>
      <c r="IW901"/>
      <c r="IX901"/>
      <c r="IY901"/>
      <c r="IZ901"/>
      <c r="JA901"/>
      <c r="JB901"/>
      <c r="JC901"/>
      <c r="JD901"/>
      <c r="JE901"/>
      <c r="JF901"/>
      <c r="JG901"/>
      <c r="JH901"/>
      <c r="JI901"/>
      <c r="JJ901"/>
      <c r="JK901"/>
      <c r="JL901"/>
      <c r="JM901"/>
      <c r="JN901"/>
      <c r="JO901"/>
      <c r="JP901"/>
      <c r="JQ901"/>
      <c r="JR901"/>
      <c r="JS901"/>
      <c r="JT901"/>
      <c r="JU901"/>
      <c r="JV901"/>
      <c r="JW901"/>
      <c r="JX901"/>
      <c r="JY901"/>
      <c r="JZ901"/>
      <c r="KA901"/>
      <c r="KB901"/>
      <c r="KC901"/>
      <c r="KD901"/>
      <c r="KE901"/>
      <c r="KF901"/>
      <c r="KG901"/>
      <c r="KH901"/>
      <c r="KI901"/>
      <c r="KJ901"/>
      <c r="KK901"/>
      <c r="KL901"/>
      <c r="KM901"/>
      <c r="KN901"/>
      <c r="KO901"/>
      <c r="KP901"/>
      <c r="KQ901"/>
      <c r="KR901"/>
      <c r="KS901"/>
      <c r="KT901"/>
      <c r="KU901"/>
      <c r="KV901"/>
      <c r="KW901"/>
      <c r="KX901"/>
      <c r="KY901"/>
      <c r="KZ901"/>
      <c r="LA901"/>
      <c r="LB901"/>
      <c r="LC901"/>
      <c r="LD901"/>
      <c r="LE901"/>
      <c r="LF901"/>
      <c r="LG901"/>
      <c r="LH901"/>
      <c r="LI901"/>
      <c r="LJ901"/>
      <c r="LK901"/>
      <c r="LL901"/>
      <c r="LM901"/>
      <c r="LN901"/>
      <c r="LO901"/>
      <c r="LP901"/>
      <c r="LQ901"/>
      <c r="LR901"/>
      <c r="LS901"/>
      <c r="LT901"/>
      <c r="LU901"/>
      <c r="LV901"/>
      <c r="LW901"/>
      <c r="LX901"/>
      <c r="LY901"/>
      <c r="LZ901"/>
      <c r="MA901"/>
      <c r="MB901"/>
      <c r="MC901"/>
      <c r="MD901"/>
      <c r="ME901"/>
      <c r="MF901"/>
      <c r="MG901"/>
      <c r="MH901"/>
      <c r="MI901"/>
      <c r="MJ901"/>
      <c r="MK901"/>
      <c r="ML901"/>
      <c r="MM901"/>
      <c r="MN901"/>
      <c r="MO901"/>
      <c r="MP901"/>
      <c r="MQ901"/>
      <c r="MR901"/>
      <c r="MS901"/>
      <c r="MT901"/>
      <c r="MU901"/>
      <c r="MV901"/>
      <c r="MW901"/>
      <c r="MX901"/>
      <c r="MY901"/>
      <c r="MZ901"/>
      <c r="NA901"/>
      <c r="NB901"/>
      <c r="NC901"/>
      <c r="ND901"/>
      <c r="NE901"/>
      <c r="NF901"/>
      <c r="NG901"/>
      <c r="NH901"/>
      <c r="NI901"/>
      <c r="NJ901"/>
      <c r="NK901"/>
      <c r="NL901"/>
      <c r="NM901"/>
      <c r="NN901"/>
      <c r="NO901"/>
      <c r="NP901"/>
      <c r="NQ901"/>
      <c r="NR901"/>
      <c r="NS901"/>
      <c r="NT901"/>
      <c r="NU901"/>
      <c r="NV901"/>
      <c r="NW901"/>
      <c r="NX901"/>
      <c r="NY901"/>
      <c r="NZ901"/>
      <c r="OA901"/>
      <c r="OB901"/>
      <c r="OC901"/>
      <c r="OD901"/>
      <c r="OE901"/>
      <c r="OF901"/>
      <c r="OG901"/>
      <c r="OH901"/>
      <c r="OI901"/>
      <c r="OJ901"/>
      <c r="OK901"/>
      <c r="OL901"/>
      <c r="OM901"/>
      <c r="ON901"/>
      <c r="OO901"/>
      <c r="OP901"/>
      <c r="OQ901"/>
      <c r="OR901"/>
      <c r="OS901"/>
      <c r="OT901"/>
      <c r="OU901"/>
      <c r="OV901"/>
      <c r="OW901"/>
      <c r="OX901"/>
      <c r="OY901"/>
      <c r="OZ901"/>
      <c r="PA901"/>
      <c r="PB901"/>
      <c r="PC901"/>
      <c r="PD901"/>
      <c r="PE901"/>
      <c r="PF901"/>
      <c r="PG901"/>
      <c r="PH901"/>
      <c r="PI901"/>
      <c r="PJ901"/>
      <c r="PK901"/>
      <c r="PL901"/>
      <c r="PM901"/>
      <c r="PN901"/>
      <c r="PO901"/>
      <c r="PP901"/>
      <c r="PQ901"/>
      <c r="PR901"/>
      <c r="PS901"/>
      <c r="PT901"/>
      <c r="PU901"/>
      <c r="PV901"/>
      <c r="PW901"/>
      <c r="PX901"/>
      <c r="PY901"/>
      <c r="PZ901"/>
      <c r="QA901"/>
      <c r="QB901"/>
      <c r="QC901"/>
      <c r="QD901"/>
      <c r="QE901"/>
      <c r="QF901"/>
      <c r="QG901"/>
      <c r="QH901"/>
      <c r="QI901"/>
      <c r="QJ901"/>
      <c r="QK901"/>
      <c r="QL901"/>
      <c r="QM901"/>
      <c r="QN901"/>
      <c r="QO901"/>
      <c r="QP901"/>
      <c r="QQ901"/>
      <c r="QR901"/>
      <c r="QS901"/>
      <c r="QT901"/>
      <c r="QU901"/>
      <c r="QV901"/>
      <c r="QW901"/>
      <c r="QX901"/>
      <c r="QY901"/>
      <c r="QZ901"/>
      <c r="RA901"/>
      <c r="RB901"/>
      <c r="RC901"/>
      <c r="RD901"/>
      <c r="RE901"/>
      <c r="RF901"/>
      <c r="RG901"/>
      <c r="RH901"/>
      <c r="RI901"/>
      <c r="RJ901"/>
      <c r="RK901"/>
      <c r="RL901"/>
      <c r="RM901"/>
      <c r="RN901"/>
      <c r="RO901"/>
      <c r="RP901"/>
      <c r="RQ901"/>
      <c r="RR901"/>
      <c r="RS901"/>
      <c r="RT901"/>
      <c r="RU901"/>
      <c r="RV901"/>
      <c r="RW901"/>
      <c r="RX901"/>
      <c r="RY901"/>
      <c r="RZ901"/>
      <c r="SA901"/>
      <c r="SB901"/>
      <c r="SC901"/>
      <c r="SD901"/>
      <c r="SE901"/>
      <c r="SF901"/>
      <c r="SG901"/>
      <c r="SH901"/>
      <c r="SI901"/>
      <c r="SJ901"/>
      <c r="SK901"/>
      <c r="SL901"/>
      <c r="SM901"/>
      <c r="SN901"/>
      <c r="SO901"/>
      <c r="SP901"/>
      <c r="SQ901"/>
      <c r="SR901"/>
      <c r="SS901"/>
      <c r="ST901"/>
      <c r="SU901"/>
      <c r="SV901"/>
      <c r="SW901"/>
      <c r="SX901"/>
      <c r="SY901"/>
      <c r="SZ901"/>
      <c r="TA901"/>
      <c r="TB901"/>
      <c r="TC901"/>
      <c r="TD901"/>
      <c r="TE901"/>
      <c r="TF901"/>
      <c r="TG901"/>
      <c r="TH901"/>
      <c r="TI901"/>
      <c r="TJ901"/>
      <c r="TK901"/>
      <c r="TL901"/>
      <c r="TM901"/>
      <c r="TN901"/>
      <c r="TO901"/>
      <c r="TP901"/>
      <c r="TQ901"/>
      <c r="TR901"/>
      <c r="TS901"/>
      <c r="TT901"/>
      <c r="TU901"/>
      <c r="TV901"/>
      <c r="TW901"/>
      <c r="TX901"/>
      <c r="TY901"/>
      <c r="TZ901"/>
      <c r="UA901"/>
      <c r="UB901"/>
      <c r="UC901"/>
      <c r="UD901"/>
      <c r="UE901"/>
      <c r="UF901"/>
      <c r="UG901"/>
      <c r="UH901"/>
      <c r="UI901"/>
      <c r="UJ901"/>
      <c r="UK901"/>
      <c r="UL901"/>
      <c r="UM901"/>
      <c r="UN901"/>
      <c r="UO901"/>
      <c r="UP901"/>
      <c r="UQ901"/>
      <c r="UR901"/>
      <c r="US901"/>
      <c r="UT901"/>
      <c r="UU901"/>
      <c r="UV901"/>
      <c r="UW901"/>
      <c r="UX901"/>
      <c r="UY901"/>
      <c r="UZ901"/>
      <c r="VA901"/>
      <c r="VB901"/>
      <c r="VC901"/>
      <c r="VD901"/>
      <c r="VE901"/>
      <c r="VF901"/>
      <c r="VG901"/>
      <c r="VH901"/>
      <c r="VI901"/>
      <c r="VJ901"/>
      <c r="VK901"/>
      <c r="VL901"/>
      <c r="VM901"/>
      <c r="VN901"/>
      <c r="VO901"/>
      <c r="VP901"/>
      <c r="VQ901"/>
      <c r="VR901"/>
      <c r="VS901"/>
      <c r="VT901"/>
      <c r="VU901"/>
      <c r="VV901"/>
      <c r="VW901"/>
      <c r="VX901"/>
      <c r="VY901"/>
      <c r="VZ901"/>
      <c r="WA901"/>
      <c r="WB901"/>
      <c r="WC901"/>
      <c r="WD901"/>
      <c r="WE901"/>
      <c r="WF901"/>
      <c r="WG901"/>
      <c r="WH901"/>
      <c r="WI901"/>
      <c r="WJ901"/>
      <c r="WK901"/>
      <c r="WL901"/>
      <c r="WM901"/>
      <c r="WN901"/>
      <c r="WO901"/>
      <c r="WP901"/>
      <c r="WQ901"/>
      <c r="WR901"/>
      <c r="WS901"/>
      <c r="WT901"/>
      <c r="WU901"/>
      <c r="WV901"/>
      <c r="WW901"/>
      <c r="WX901"/>
      <c r="WY901"/>
      <c r="WZ901"/>
      <c r="XA901"/>
      <c r="XB901"/>
      <c r="XC901"/>
      <c r="XD901"/>
      <c r="XE901"/>
      <c r="XF901"/>
      <c r="XG901"/>
      <c r="XH901"/>
      <c r="XI901"/>
      <c r="XJ901"/>
      <c r="XK901"/>
      <c r="XL901"/>
      <c r="XM901"/>
      <c r="XN901"/>
      <c r="XO901"/>
      <c r="XP901"/>
      <c r="XQ901"/>
      <c r="XR901"/>
      <c r="XS901"/>
      <c r="XT901"/>
      <c r="XU901"/>
      <c r="XV901"/>
      <c r="XW901"/>
      <c r="XX901"/>
      <c r="XY901"/>
      <c r="XZ901"/>
      <c r="YA901"/>
      <c r="YB901"/>
      <c r="YC901"/>
      <c r="YD901"/>
      <c r="YE901"/>
      <c r="YF901"/>
      <c r="YG901"/>
      <c r="YH901"/>
      <c r="YI901"/>
      <c r="YJ901"/>
      <c r="YK901"/>
      <c r="YL901"/>
      <c r="YM901"/>
      <c r="YN901"/>
      <c r="YO901"/>
      <c r="YP901"/>
      <c r="YQ901"/>
      <c r="YR901"/>
      <c r="YS901"/>
      <c r="YT901"/>
      <c r="YU901"/>
      <c r="YV901"/>
      <c r="YW901"/>
      <c r="YX901"/>
      <c r="YY901"/>
      <c r="YZ901"/>
      <c r="ZA901"/>
      <c r="ZB901"/>
      <c r="ZC901"/>
      <c r="ZD901"/>
      <c r="ZE901"/>
      <c r="ZF901"/>
      <c r="ZG901"/>
      <c r="ZH901"/>
      <c r="ZI901"/>
      <c r="ZJ901"/>
      <c r="ZK901"/>
      <c r="ZL901"/>
      <c r="ZM901"/>
      <c r="ZN901"/>
      <c r="ZO901"/>
      <c r="ZP901"/>
      <c r="ZQ901"/>
      <c r="ZR901"/>
      <c r="ZS901"/>
      <c r="ZT901"/>
      <c r="ZU901"/>
      <c r="ZV901"/>
      <c r="ZW901"/>
      <c r="ZX901"/>
      <c r="ZY901"/>
      <c r="ZZ901"/>
      <c r="AAA901"/>
      <c r="AAB901"/>
      <c r="AAC901"/>
      <c r="AAD901"/>
      <c r="AAE901"/>
      <c r="AAF901"/>
      <c r="AAG901"/>
      <c r="AAH901"/>
      <c r="AAI901"/>
      <c r="AAJ901"/>
      <c r="AAK901"/>
      <c r="AAL901"/>
      <c r="AAM901"/>
      <c r="AAN901"/>
      <c r="AAO901"/>
      <c r="AAP901"/>
      <c r="AAQ901"/>
      <c r="AAR901"/>
      <c r="AAS901"/>
      <c r="AAT901"/>
      <c r="AAU901"/>
      <c r="AAV901"/>
      <c r="AAW901"/>
      <c r="AAX901"/>
      <c r="AAY901"/>
      <c r="AAZ901"/>
      <c r="ABA901"/>
      <c r="ABB901"/>
      <c r="ABC901"/>
      <c r="ABD901"/>
      <c r="ABE901"/>
      <c r="ABF901"/>
      <c r="ABG901"/>
      <c r="ABH901"/>
      <c r="ABI901"/>
      <c r="ABJ901"/>
      <c r="ABK901"/>
      <c r="ABL901"/>
      <c r="ABM901"/>
      <c r="ABN901"/>
      <c r="ABO901"/>
      <c r="ABP901"/>
      <c r="ABQ901"/>
      <c r="ABR901"/>
      <c r="ABS901"/>
      <c r="ABT901"/>
      <c r="ABU901"/>
      <c r="ABV901"/>
      <c r="ABW901"/>
      <c r="ABX901"/>
      <c r="ABY901"/>
      <c r="ABZ901"/>
      <c r="ACA901"/>
      <c r="ACB901"/>
      <c r="ACC901"/>
      <c r="ACD901"/>
      <c r="ACE901"/>
      <c r="ACF901"/>
      <c r="ACG901"/>
      <c r="ACH901"/>
      <c r="ACI901"/>
      <c r="ACJ901"/>
      <c r="ACK901"/>
      <c r="ACL901"/>
      <c r="ACM901"/>
      <c r="ACN901"/>
      <c r="ACO901"/>
      <c r="ACP901"/>
      <c r="ACQ901"/>
      <c r="ACR901"/>
      <c r="ACS901"/>
      <c r="ACT901"/>
      <c r="ACU901"/>
      <c r="ACV901"/>
      <c r="ACW901"/>
      <c r="ACX901"/>
      <c r="ACY901"/>
      <c r="ACZ901"/>
      <c r="ADA901"/>
      <c r="ADB901"/>
      <c r="ADC901"/>
      <c r="ADD901"/>
      <c r="ADE901"/>
      <c r="ADF901"/>
      <c r="ADG901"/>
      <c r="ADH901"/>
      <c r="ADI901"/>
      <c r="ADJ901"/>
      <c r="ADK901"/>
      <c r="ADL901"/>
      <c r="ADM901"/>
      <c r="ADN901"/>
      <c r="ADO901"/>
      <c r="ADP901"/>
      <c r="ADQ901"/>
      <c r="ADR901"/>
      <c r="ADS901"/>
      <c r="ADT901"/>
      <c r="ADU901"/>
      <c r="ADV901"/>
      <c r="ADW901"/>
      <c r="ADX901"/>
      <c r="ADY901"/>
      <c r="ADZ901"/>
      <c r="AEA901"/>
      <c r="AEB901"/>
      <c r="AEC901"/>
      <c r="AED901"/>
      <c r="AEE901"/>
      <c r="AEF901"/>
      <c r="AEG901"/>
      <c r="AEH901"/>
      <c r="AEI901"/>
      <c r="AEJ901"/>
      <c r="AEK901"/>
      <c r="AEL901"/>
      <c r="AEM901"/>
      <c r="AEN901"/>
      <c r="AEO901"/>
      <c r="AEP901"/>
      <c r="AEQ901"/>
      <c r="AER901"/>
      <c r="AES901"/>
      <c r="AET901"/>
      <c r="AEU901"/>
      <c r="AEV901"/>
      <c r="AEW901"/>
      <c r="AEX901"/>
      <c r="AEY901"/>
      <c r="AEZ901"/>
      <c r="AFA901"/>
      <c r="AFB901"/>
      <c r="AFC901"/>
      <c r="AFD901"/>
      <c r="AFE901"/>
      <c r="AFF901"/>
      <c r="AFG901"/>
      <c r="AFH901"/>
      <c r="AFI901"/>
      <c r="AFJ901"/>
      <c r="AFK901"/>
      <c r="AFL901"/>
      <c r="AFM901"/>
      <c r="AFN901"/>
      <c r="AFO901"/>
      <c r="AFP901"/>
      <c r="AFQ901"/>
      <c r="AFR901"/>
      <c r="AFS901"/>
      <c r="AFT901"/>
      <c r="AFU901"/>
      <c r="AFV901"/>
      <c r="AFW901"/>
      <c r="AFX901"/>
      <c r="AFY901"/>
      <c r="AFZ901"/>
      <c r="AGA901"/>
      <c r="AGB901"/>
      <c r="AGC901"/>
      <c r="AGD901"/>
      <c r="AGE901"/>
      <c r="AGF901"/>
      <c r="AGG901"/>
      <c r="AGH901"/>
      <c r="AGI901"/>
      <c r="AGJ901"/>
      <c r="AGK901"/>
      <c r="AGL901"/>
      <c r="AGM901"/>
      <c r="AGN901"/>
      <c r="AGO901"/>
      <c r="AGP901"/>
      <c r="AGQ901"/>
      <c r="AGR901"/>
      <c r="AGS901"/>
      <c r="AGT901"/>
      <c r="AGU901"/>
      <c r="AGV901"/>
      <c r="AGW901"/>
      <c r="AGX901"/>
      <c r="AGY901"/>
      <c r="AGZ901"/>
      <c r="AHA901"/>
      <c r="AHB901"/>
      <c r="AHC901"/>
      <c r="AHD901"/>
      <c r="AHE901"/>
      <c r="AHF901"/>
      <c r="AHG901"/>
      <c r="AHH901"/>
      <c r="AHI901"/>
      <c r="AHJ901"/>
      <c r="AHK901"/>
      <c r="AHL901"/>
      <c r="AHM901"/>
      <c r="AHN901"/>
      <c r="AHO901"/>
      <c r="AHP901"/>
      <c r="AHQ901"/>
      <c r="AHR901"/>
      <c r="AHS901"/>
      <c r="AHT901"/>
      <c r="AHU901"/>
      <c r="AHV901"/>
      <c r="AHW901"/>
      <c r="AHX901"/>
      <c r="AHY901"/>
      <c r="AHZ901"/>
      <c r="AIA901"/>
      <c r="AIB901"/>
      <c r="AIC901"/>
      <c r="AID901"/>
      <c r="AIE901"/>
      <c r="AIF901"/>
      <c r="AIG901"/>
      <c r="AIH901"/>
      <c r="AII901"/>
      <c r="AIJ901"/>
      <c r="AIK901"/>
      <c r="AIL901"/>
      <c r="AIM901"/>
      <c r="AIN901"/>
      <c r="AIO901"/>
      <c r="AIP901"/>
      <c r="AIQ901"/>
      <c r="AIR901"/>
      <c r="AIS901"/>
      <c r="AIT901"/>
      <c r="AIU901"/>
      <c r="AIV901"/>
      <c r="AIW901"/>
      <c r="AIX901"/>
      <c r="AIY901"/>
      <c r="AIZ901"/>
      <c r="AJA901"/>
      <c r="AJB901"/>
      <c r="AJC901"/>
      <c r="AJD901"/>
      <c r="AJE901"/>
      <c r="AJF901"/>
      <c r="AJG901"/>
      <c r="AJH901"/>
      <c r="AJI901"/>
      <c r="AJJ901"/>
      <c r="AJK901"/>
      <c r="AJL901"/>
      <c r="AJM901"/>
      <c r="AJN901"/>
      <c r="AJO901"/>
      <c r="AJP901"/>
      <c r="AJQ901"/>
      <c r="AJR901"/>
      <c r="AJS901"/>
      <c r="AJT901"/>
      <c r="AJU901"/>
      <c r="AJV901"/>
      <c r="AJW901"/>
      <c r="AJX901"/>
      <c r="AJY901"/>
      <c r="AJZ901"/>
      <c r="AKA901"/>
      <c r="AKB901"/>
      <c r="AKC901"/>
      <c r="AKD901"/>
      <c r="AKE901"/>
      <c r="AKF901"/>
      <c r="AKG901"/>
      <c r="AKH901"/>
      <c r="AKI901"/>
      <c r="AKJ901"/>
      <c r="AKK901"/>
      <c r="AKL901"/>
      <c r="AKM901"/>
      <c r="AKN901"/>
      <c r="AKO901"/>
      <c r="AKP901"/>
      <c r="AKQ901"/>
      <c r="AKR901"/>
      <c r="AKS901"/>
      <c r="AKT901"/>
      <c r="AKU901"/>
      <c r="AKV901"/>
      <c r="AKW901"/>
      <c r="AKX901"/>
      <c r="AKY901"/>
      <c r="AKZ901"/>
      <c r="ALA901"/>
      <c r="ALB901"/>
      <c r="ALC901"/>
      <c r="ALD901"/>
      <c r="ALE901"/>
      <c r="ALF901"/>
      <c r="ALG901"/>
      <c r="ALH901"/>
      <c r="ALI901"/>
      <c r="ALJ901"/>
      <c r="ALK901"/>
      <c r="ALL901"/>
      <c r="ALM901"/>
      <c r="ALN901"/>
      <c r="ALO901"/>
      <c r="ALP901"/>
      <c r="ALQ901"/>
      <c r="ALR901"/>
      <c r="ALS901"/>
      <c r="ALT901"/>
      <c r="ALU901"/>
      <c r="ALV901"/>
      <c r="ALW901"/>
      <c r="ALX901"/>
      <c r="ALY901"/>
      <c r="ALZ901"/>
      <c r="AMA901"/>
      <c r="AMB901"/>
      <c r="AMC901"/>
      <c r="AMD901"/>
      <c r="AME901"/>
      <c r="AMF901"/>
      <c r="AMG901"/>
      <c r="AMH901"/>
      <c r="AMI901"/>
      <c r="AMJ901"/>
    </row>
    <row r="902" spans="1:1024" ht="20" customHeight="1" x14ac:dyDescent="0.2">
      <c r="A902"/>
      <c r="B902"/>
      <c r="C902"/>
      <c r="D902"/>
      <c r="E902" s="2"/>
      <c r="F902" s="2"/>
      <c r="G902" s="271"/>
      <c r="H902" s="240"/>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c r="IU902"/>
      <c r="IV902"/>
      <c r="IW902"/>
      <c r="IX902"/>
      <c r="IY902"/>
      <c r="IZ902"/>
      <c r="JA902"/>
      <c r="JB902"/>
      <c r="JC902"/>
      <c r="JD902"/>
      <c r="JE902"/>
      <c r="JF902"/>
      <c r="JG902"/>
      <c r="JH902"/>
      <c r="JI902"/>
      <c r="JJ902"/>
      <c r="JK902"/>
      <c r="JL902"/>
      <c r="JM902"/>
      <c r="JN902"/>
      <c r="JO902"/>
      <c r="JP902"/>
      <c r="JQ902"/>
      <c r="JR902"/>
      <c r="JS902"/>
      <c r="JT902"/>
      <c r="JU902"/>
      <c r="JV902"/>
      <c r="JW902"/>
      <c r="JX902"/>
      <c r="JY902"/>
      <c r="JZ902"/>
      <c r="KA902"/>
      <c r="KB902"/>
      <c r="KC902"/>
      <c r="KD902"/>
      <c r="KE902"/>
      <c r="KF902"/>
      <c r="KG902"/>
      <c r="KH902"/>
      <c r="KI902"/>
      <c r="KJ902"/>
      <c r="KK902"/>
      <c r="KL902"/>
      <c r="KM902"/>
      <c r="KN902"/>
      <c r="KO902"/>
      <c r="KP902"/>
      <c r="KQ902"/>
      <c r="KR902"/>
      <c r="KS902"/>
      <c r="KT902"/>
      <c r="KU902"/>
      <c r="KV902"/>
      <c r="KW902"/>
      <c r="KX902"/>
      <c r="KY902"/>
      <c r="KZ902"/>
      <c r="LA902"/>
      <c r="LB902"/>
      <c r="LC902"/>
      <c r="LD902"/>
      <c r="LE902"/>
      <c r="LF902"/>
      <c r="LG902"/>
      <c r="LH902"/>
      <c r="LI902"/>
      <c r="LJ902"/>
      <c r="LK902"/>
      <c r="LL902"/>
      <c r="LM902"/>
      <c r="LN902"/>
      <c r="LO902"/>
      <c r="LP902"/>
      <c r="LQ902"/>
      <c r="LR902"/>
      <c r="LS902"/>
      <c r="LT902"/>
      <c r="LU902"/>
      <c r="LV902"/>
      <c r="LW902"/>
      <c r="LX902"/>
      <c r="LY902"/>
      <c r="LZ902"/>
      <c r="MA902"/>
      <c r="MB902"/>
      <c r="MC902"/>
      <c r="MD902"/>
      <c r="ME902"/>
      <c r="MF902"/>
      <c r="MG902"/>
      <c r="MH902"/>
      <c r="MI902"/>
      <c r="MJ902"/>
      <c r="MK902"/>
      <c r="ML902"/>
      <c r="MM902"/>
      <c r="MN902"/>
      <c r="MO902"/>
      <c r="MP902"/>
      <c r="MQ902"/>
      <c r="MR902"/>
      <c r="MS902"/>
      <c r="MT902"/>
      <c r="MU902"/>
      <c r="MV902"/>
      <c r="MW902"/>
      <c r="MX902"/>
      <c r="MY902"/>
      <c r="MZ902"/>
      <c r="NA902"/>
      <c r="NB902"/>
      <c r="NC902"/>
      <c r="ND902"/>
      <c r="NE902"/>
      <c r="NF902"/>
      <c r="NG902"/>
      <c r="NH902"/>
      <c r="NI902"/>
      <c r="NJ902"/>
      <c r="NK902"/>
      <c r="NL902"/>
      <c r="NM902"/>
      <c r="NN902"/>
      <c r="NO902"/>
      <c r="NP902"/>
      <c r="NQ902"/>
      <c r="NR902"/>
      <c r="NS902"/>
      <c r="NT902"/>
      <c r="NU902"/>
      <c r="NV902"/>
      <c r="NW902"/>
      <c r="NX902"/>
      <c r="NY902"/>
      <c r="NZ902"/>
      <c r="OA902"/>
      <c r="OB902"/>
      <c r="OC902"/>
      <c r="OD902"/>
      <c r="OE902"/>
      <c r="OF902"/>
      <c r="OG902"/>
      <c r="OH902"/>
      <c r="OI902"/>
      <c r="OJ902"/>
      <c r="OK902"/>
      <c r="OL902"/>
      <c r="OM902"/>
      <c r="ON902"/>
      <c r="OO902"/>
      <c r="OP902"/>
      <c r="OQ902"/>
      <c r="OR902"/>
      <c r="OS902"/>
      <c r="OT902"/>
      <c r="OU902"/>
      <c r="OV902"/>
      <c r="OW902"/>
      <c r="OX902"/>
      <c r="OY902"/>
      <c r="OZ902"/>
      <c r="PA902"/>
      <c r="PB902"/>
      <c r="PC902"/>
      <c r="PD902"/>
      <c r="PE902"/>
      <c r="PF902"/>
      <c r="PG902"/>
      <c r="PH902"/>
      <c r="PI902"/>
      <c r="PJ902"/>
      <c r="PK902"/>
      <c r="PL902"/>
      <c r="PM902"/>
      <c r="PN902"/>
      <c r="PO902"/>
      <c r="PP902"/>
      <c r="PQ902"/>
      <c r="PR902"/>
      <c r="PS902"/>
      <c r="PT902"/>
      <c r="PU902"/>
      <c r="PV902"/>
      <c r="PW902"/>
      <c r="PX902"/>
      <c r="PY902"/>
      <c r="PZ902"/>
      <c r="QA902"/>
      <c r="QB902"/>
      <c r="QC902"/>
      <c r="QD902"/>
      <c r="QE902"/>
      <c r="QF902"/>
      <c r="QG902"/>
      <c r="QH902"/>
      <c r="QI902"/>
      <c r="QJ902"/>
      <c r="QK902"/>
      <c r="QL902"/>
      <c r="QM902"/>
      <c r="QN902"/>
      <c r="QO902"/>
      <c r="QP902"/>
      <c r="QQ902"/>
      <c r="QR902"/>
      <c r="QS902"/>
      <c r="QT902"/>
      <c r="QU902"/>
      <c r="QV902"/>
      <c r="QW902"/>
      <c r="QX902"/>
      <c r="QY902"/>
      <c r="QZ902"/>
      <c r="RA902"/>
      <c r="RB902"/>
      <c r="RC902"/>
      <c r="RD902"/>
      <c r="RE902"/>
      <c r="RF902"/>
      <c r="RG902"/>
      <c r="RH902"/>
      <c r="RI902"/>
      <c r="RJ902"/>
      <c r="RK902"/>
      <c r="RL902"/>
      <c r="RM902"/>
      <c r="RN902"/>
      <c r="RO902"/>
      <c r="RP902"/>
      <c r="RQ902"/>
      <c r="RR902"/>
      <c r="RS902"/>
      <c r="RT902"/>
      <c r="RU902"/>
      <c r="RV902"/>
      <c r="RW902"/>
      <c r="RX902"/>
      <c r="RY902"/>
      <c r="RZ902"/>
      <c r="SA902"/>
      <c r="SB902"/>
      <c r="SC902"/>
      <c r="SD902"/>
      <c r="SE902"/>
      <c r="SF902"/>
      <c r="SG902"/>
      <c r="SH902"/>
      <c r="SI902"/>
      <c r="SJ902"/>
      <c r="SK902"/>
      <c r="SL902"/>
      <c r="SM902"/>
      <c r="SN902"/>
      <c r="SO902"/>
      <c r="SP902"/>
      <c r="SQ902"/>
      <c r="SR902"/>
      <c r="SS902"/>
      <c r="ST902"/>
      <c r="SU902"/>
      <c r="SV902"/>
      <c r="SW902"/>
      <c r="SX902"/>
      <c r="SY902"/>
      <c r="SZ902"/>
      <c r="TA902"/>
      <c r="TB902"/>
      <c r="TC902"/>
      <c r="TD902"/>
      <c r="TE902"/>
      <c r="TF902"/>
      <c r="TG902"/>
      <c r="TH902"/>
      <c r="TI902"/>
      <c r="TJ902"/>
      <c r="TK902"/>
      <c r="TL902"/>
      <c r="TM902"/>
      <c r="TN902"/>
      <c r="TO902"/>
      <c r="TP902"/>
      <c r="TQ902"/>
      <c r="TR902"/>
      <c r="TS902"/>
      <c r="TT902"/>
      <c r="TU902"/>
      <c r="TV902"/>
      <c r="TW902"/>
      <c r="TX902"/>
      <c r="TY902"/>
      <c r="TZ902"/>
      <c r="UA902"/>
      <c r="UB902"/>
      <c r="UC902"/>
      <c r="UD902"/>
      <c r="UE902"/>
      <c r="UF902"/>
      <c r="UG902"/>
      <c r="UH902"/>
      <c r="UI902"/>
      <c r="UJ902"/>
      <c r="UK902"/>
      <c r="UL902"/>
      <c r="UM902"/>
      <c r="UN902"/>
      <c r="UO902"/>
      <c r="UP902"/>
      <c r="UQ902"/>
      <c r="UR902"/>
      <c r="US902"/>
      <c r="UT902"/>
      <c r="UU902"/>
      <c r="UV902"/>
      <c r="UW902"/>
      <c r="UX902"/>
      <c r="UY902"/>
      <c r="UZ902"/>
      <c r="VA902"/>
      <c r="VB902"/>
      <c r="VC902"/>
      <c r="VD902"/>
      <c r="VE902"/>
      <c r="VF902"/>
      <c r="VG902"/>
      <c r="VH902"/>
      <c r="VI902"/>
      <c r="VJ902"/>
      <c r="VK902"/>
      <c r="VL902"/>
      <c r="VM902"/>
      <c r="VN902"/>
      <c r="VO902"/>
      <c r="VP902"/>
      <c r="VQ902"/>
      <c r="VR902"/>
      <c r="VS902"/>
      <c r="VT902"/>
      <c r="VU902"/>
      <c r="VV902"/>
      <c r="VW902"/>
      <c r="VX902"/>
      <c r="VY902"/>
      <c r="VZ902"/>
      <c r="WA902"/>
      <c r="WB902"/>
      <c r="WC902"/>
      <c r="WD902"/>
      <c r="WE902"/>
      <c r="WF902"/>
      <c r="WG902"/>
      <c r="WH902"/>
      <c r="WI902"/>
      <c r="WJ902"/>
      <c r="WK902"/>
      <c r="WL902"/>
      <c r="WM902"/>
      <c r="WN902"/>
      <c r="WO902"/>
      <c r="WP902"/>
      <c r="WQ902"/>
      <c r="WR902"/>
      <c r="WS902"/>
      <c r="WT902"/>
      <c r="WU902"/>
      <c r="WV902"/>
      <c r="WW902"/>
      <c r="WX902"/>
      <c r="WY902"/>
      <c r="WZ902"/>
      <c r="XA902"/>
      <c r="XB902"/>
      <c r="XC902"/>
      <c r="XD902"/>
      <c r="XE902"/>
      <c r="XF902"/>
      <c r="XG902"/>
      <c r="XH902"/>
      <c r="XI902"/>
      <c r="XJ902"/>
      <c r="XK902"/>
      <c r="XL902"/>
      <c r="XM902"/>
      <c r="XN902"/>
      <c r="XO902"/>
      <c r="XP902"/>
      <c r="XQ902"/>
      <c r="XR902"/>
      <c r="XS902"/>
      <c r="XT902"/>
      <c r="XU902"/>
      <c r="XV902"/>
      <c r="XW902"/>
      <c r="XX902"/>
      <c r="XY902"/>
      <c r="XZ902"/>
      <c r="YA902"/>
      <c r="YB902"/>
      <c r="YC902"/>
      <c r="YD902"/>
      <c r="YE902"/>
      <c r="YF902"/>
      <c r="YG902"/>
      <c r="YH902"/>
      <c r="YI902"/>
      <c r="YJ902"/>
      <c r="YK902"/>
      <c r="YL902"/>
      <c r="YM902"/>
      <c r="YN902"/>
      <c r="YO902"/>
      <c r="YP902"/>
      <c r="YQ902"/>
      <c r="YR902"/>
      <c r="YS902"/>
      <c r="YT902"/>
      <c r="YU902"/>
      <c r="YV902"/>
      <c r="YW902"/>
      <c r="YX902"/>
      <c r="YY902"/>
      <c r="YZ902"/>
      <c r="ZA902"/>
      <c r="ZB902"/>
      <c r="ZC902"/>
      <c r="ZD902"/>
      <c r="ZE902"/>
      <c r="ZF902"/>
      <c r="ZG902"/>
      <c r="ZH902"/>
      <c r="ZI902"/>
      <c r="ZJ902"/>
      <c r="ZK902"/>
      <c r="ZL902"/>
      <c r="ZM902"/>
      <c r="ZN902"/>
      <c r="ZO902"/>
      <c r="ZP902"/>
      <c r="ZQ902"/>
      <c r="ZR902"/>
      <c r="ZS902"/>
      <c r="ZT902"/>
      <c r="ZU902"/>
      <c r="ZV902"/>
      <c r="ZW902"/>
      <c r="ZX902"/>
      <c r="ZY902"/>
      <c r="ZZ902"/>
      <c r="AAA902"/>
      <c r="AAB902"/>
      <c r="AAC902"/>
      <c r="AAD902"/>
      <c r="AAE902"/>
      <c r="AAF902"/>
      <c r="AAG902"/>
      <c r="AAH902"/>
      <c r="AAI902"/>
      <c r="AAJ902"/>
      <c r="AAK902"/>
      <c r="AAL902"/>
      <c r="AAM902"/>
      <c r="AAN902"/>
      <c r="AAO902"/>
      <c r="AAP902"/>
      <c r="AAQ902"/>
      <c r="AAR902"/>
      <c r="AAS902"/>
      <c r="AAT902"/>
      <c r="AAU902"/>
      <c r="AAV902"/>
      <c r="AAW902"/>
      <c r="AAX902"/>
      <c r="AAY902"/>
      <c r="AAZ902"/>
      <c r="ABA902"/>
      <c r="ABB902"/>
      <c r="ABC902"/>
      <c r="ABD902"/>
      <c r="ABE902"/>
      <c r="ABF902"/>
      <c r="ABG902"/>
      <c r="ABH902"/>
      <c r="ABI902"/>
      <c r="ABJ902"/>
      <c r="ABK902"/>
      <c r="ABL902"/>
      <c r="ABM902"/>
      <c r="ABN902"/>
      <c r="ABO902"/>
      <c r="ABP902"/>
      <c r="ABQ902"/>
      <c r="ABR902"/>
      <c r="ABS902"/>
      <c r="ABT902"/>
      <c r="ABU902"/>
      <c r="ABV902"/>
      <c r="ABW902"/>
      <c r="ABX902"/>
      <c r="ABY902"/>
      <c r="ABZ902"/>
      <c r="ACA902"/>
      <c r="ACB902"/>
      <c r="ACC902"/>
      <c r="ACD902"/>
      <c r="ACE902"/>
      <c r="ACF902"/>
      <c r="ACG902"/>
      <c r="ACH902"/>
      <c r="ACI902"/>
      <c r="ACJ902"/>
      <c r="ACK902"/>
      <c r="ACL902"/>
      <c r="ACM902"/>
      <c r="ACN902"/>
      <c r="ACO902"/>
      <c r="ACP902"/>
      <c r="ACQ902"/>
      <c r="ACR902"/>
      <c r="ACS902"/>
      <c r="ACT902"/>
      <c r="ACU902"/>
      <c r="ACV902"/>
      <c r="ACW902"/>
      <c r="ACX902"/>
      <c r="ACY902"/>
      <c r="ACZ902"/>
      <c r="ADA902"/>
      <c r="ADB902"/>
      <c r="ADC902"/>
      <c r="ADD902"/>
      <c r="ADE902"/>
      <c r="ADF902"/>
      <c r="ADG902"/>
      <c r="ADH902"/>
      <c r="ADI902"/>
      <c r="ADJ902"/>
      <c r="ADK902"/>
      <c r="ADL902"/>
      <c r="ADM902"/>
      <c r="ADN902"/>
      <c r="ADO902"/>
      <c r="ADP902"/>
      <c r="ADQ902"/>
      <c r="ADR902"/>
      <c r="ADS902"/>
      <c r="ADT902"/>
      <c r="ADU902"/>
      <c r="ADV902"/>
      <c r="ADW902"/>
      <c r="ADX902"/>
      <c r="ADY902"/>
      <c r="ADZ902"/>
      <c r="AEA902"/>
      <c r="AEB902"/>
      <c r="AEC902"/>
      <c r="AED902"/>
      <c r="AEE902"/>
      <c r="AEF902"/>
      <c r="AEG902"/>
      <c r="AEH902"/>
      <c r="AEI902"/>
      <c r="AEJ902"/>
      <c r="AEK902"/>
      <c r="AEL902"/>
      <c r="AEM902"/>
      <c r="AEN902"/>
      <c r="AEO902"/>
      <c r="AEP902"/>
      <c r="AEQ902"/>
      <c r="AER902"/>
      <c r="AES902"/>
      <c r="AET902"/>
      <c r="AEU902"/>
      <c r="AEV902"/>
      <c r="AEW902"/>
      <c r="AEX902"/>
      <c r="AEY902"/>
      <c r="AEZ902"/>
      <c r="AFA902"/>
      <c r="AFB902"/>
      <c r="AFC902"/>
      <c r="AFD902"/>
      <c r="AFE902"/>
      <c r="AFF902"/>
      <c r="AFG902"/>
      <c r="AFH902"/>
      <c r="AFI902"/>
      <c r="AFJ902"/>
      <c r="AFK902"/>
      <c r="AFL902"/>
      <c r="AFM902"/>
      <c r="AFN902"/>
      <c r="AFO902"/>
      <c r="AFP902"/>
      <c r="AFQ902"/>
      <c r="AFR902"/>
      <c r="AFS902"/>
      <c r="AFT902"/>
      <c r="AFU902"/>
      <c r="AFV902"/>
      <c r="AFW902"/>
      <c r="AFX902"/>
      <c r="AFY902"/>
      <c r="AFZ902"/>
      <c r="AGA902"/>
      <c r="AGB902"/>
      <c r="AGC902"/>
      <c r="AGD902"/>
      <c r="AGE902"/>
      <c r="AGF902"/>
      <c r="AGG902"/>
      <c r="AGH902"/>
      <c r="AGI902"/>
      <c r="AGJ902"/>
      <c r="AGK902"/>
      <c r="AGL902"/>
      <c r="AGM902"/>
      <c r="AGN902"/>
      <c r="AGO902"/>
      <c r="AGP902"/>
      <c r="AGQ902"/>
      <c r="AGR902"/>
      <c r="AGS902"/>
      <c r="AGT902"/>
      <c r="AGU902"/>
      <c r="AGV902"/>
      <c r="AGW902"/>
      <c r="AGX902"/>
      <c r="AGY902"/>
      <c r="AGZ902"/>
      <c r="AHA902"/>
      <c r="AHB902"/>
      <c r="AHC902"/>
      <c r="AHD902"/>
      <c r="AHE902"/>
      <c r="AHF902"/>
      <c r="AHG902"/>
      <c r="AHH902"/>
      <c r="AHI902"/>
      <c r="AHJ902"/>
      <c r="AHK902"/>
      <c r="AHL902"/>
      <c r="AHM902"/>
      <c r="AHN902"/>
      <c r="AHO902"/>
      <c r="AHP902"/>
      <c r="AHQ902"/>
      <c r="AHR902"/>
      <c r="AHS902"/>
      <c r="AHT902"/>
      <c r="AHU902"/>
      <c r="AHV902"/>
      <c r="AHW902"/>
      <c r="AHX902"/>
      <c r="AHY902"/>
      <c r="AHZ902"/>
      <c r="AIA902"/>
      <c r="AIB902"/>
      <c r="AIC902"/>
      <c r="AID902"/>
      <c r="AIE902"/>
      <c r="AIF902"/>
      <c r="AIG902"/>
      <c r="AIH902"/>
      <c r="AII902"/>
      <c r="AIJ902"/>
      <c r="AIK902"/>
      <c r="AIL902"/>
      <c r="AIM902"/>
      <c r="AIN902"/>
      <c r="AIO902"/>
      <c r="AIP902"/>
      <c r="AIQ902"/>
      <c r="AIR902"/>
      <c r="AIS902"/>
      <c r="AIT902"/>
      <c r="AIU902"/>
      <c r="AIV902"/>
      <c r="AIW902"/>
      <c r="AIX902"/>
      <c r="AIY902"/>
      <c r="AIZ902"/>
      <c r="AJA902"/>
      <c r="AJB902"/>
      <c r="AJC902"/>
      <c r="AJD902"/>
      <c r="AJE902"/>
      <c r="AJF902"/>
      <c r="AJG902"/>
      <c r="AJH902"/>
      <c r="AJI902"/>
      <c r="AJJ902"/>
      <c r="AJK902"/>
      <c r="AJL902"/>
      <c r="AJM902"/>
      <c r="AJN902"/>
      <c r="AJO902"/>
      <c r="AJP902"/>
      <c r="AJQ902"/>
      <c r="AJR902"/>
      <c r="AJS902"/>
      <c r="AJT902"/>
      <c r="AJU902"/>
      <c r="AJV902"/>
      <c r="AJW902"/>
      <c r="AJX902"/>
      <c r="AJY902"/>
      <c r="AJZ902"/>
      <c r="AKA902"/>
      <c r="AKB902"/>
      <c r="AKC902"/>
      <c r="AKD902"/>
      <c r="AKE902"/>
      <c r="AKF902"/>
      <c r="AKG902"/>
      <c r="AKH902"/>
      <c r="AKI902"/>
      <c r="AKJ902"/>
      <c r="AKK902"/>
      <c r="AKL902"/>
      <c r="AKM902"/>
      <c r="AKN902"/>
      <c r="AKO902"/>
      <c r="AKP902"/>
      <c r="AKQ902"/>
      <c r="AKR902"/>
      <c r="AKS902"/>
      <c r="AKT902"/>
      <c r="AKU902"/>
      <c r="AKV902"/>
      <c r="AKW902"/>
      <c r="AKX902"/>
      <c r="AKY902"/>
      <c r="AKZ902"/>
      <c r="ALA902"/>
      <c r="ALB902"/>
      <c r="ALC902"/>
      <c r="ALD902"/>
      <c r="ALE902"/>
      <c r="ALF902"/>
      <c r="ALG902"/>
      <c r="ALH902"/>
      <c r="ALI902"/>
      <c r="ALJ902"/>
      <c r="ALK902"/>
      <c r="ALL902"/>
      <c r="ALM902"/>
      <c r="ALN902"/>
      <c r="ALO902"/>
      <c r="ALP902"/>
      <c r="ALQ902"/>
      <c r="ALR902"/>
      <c r="ALS902"/>
      <c r="ALT902"/>
      <c r="ALU902"/>
      <c r="ALV902"/>
      <c r="ALW902"/>
      <c r="ALX902"/>
      <c r="ALY902"/>
      <c r="ALZ902"/>
      <c r="AMA902"/>
      <c r="AMB902"/>
      <c r="AMC902"/>
      <c r="AMD902"/>
      <c r="AME902"/>
      <c r="AMF902"/>
      <c r="AMG902"/>
      <c r="AMH902"/>
      <c r="AMI902"/>
      <c r="AMJ902"/>
    </row>
    <row r="903" spans="1:1024" ht="20" customHeight="1" x14ac:dyDescent="0.2">
      <c r="A903"/>
      <c r="B903"/>
      <c r="C903"/>
      <c r="D903"/>
      <c r="E903" s="2"/>
      <c r="F903" s="2"/>
      <c r="G903" s="271"/>
      <c r="H903" s="240"/>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c r="IU903"/>
      <c r="IV903"/>
      <c r="IW903"/>
      <c r="IX903"/>
      <c r="IY903"/>
      <c r="IZ903"/>
      <c r="JA903"/>
      <c r="JB903"/>
      <c r="JC903"/>
      <c r="JD903"/>
      <c r="JE903"/>
      <c r="JF903"/>
      <c r="JG903"/>
      <c r="JH903"/>
      <c r="JI903"/>
      <c r="JJ903"/>
      <c r="JK903"/>
      <c r="JL903"/>
      <c r="JM903"/>
      <c r="JN903"/>
      <c r="JO903"/>
      <c r="JP903"/>
      <c r="JQ903"/>
      <c r="JR903"/>
      <c r="JS903"/>
      <c r="JT903"/>
      <c r="JU903"/>
      <c r="JV903"/>
      <c r="JW903"/>
      <c r="JX903"/>
      <c r="JY903"/>
      <c r="JZ903"/>
      <c r="KA903"/>
      <c r="KB903"/>
      <c r="KC903"/>
      <c r="KD903"/>
      <c r="KE903"/>
      <c r="KF903"/>
      <c r="KG903"/>
      <c r="KH903"/>
      <c r="KI903"/>
      <c r="KJ903"/>
      <c r="KK903"/>
      <c r="KL903"/>
      <c r="KM903"/>
      <c r="KN903"/>
      <c r="KO903"/>
      <c r="KP903"/>
      <c r="KQ903"/>
      <c r="KR903"/>
      <c r="KS903"/>
      <c r="KT903"/>
      <c r="KU903"/>
      <c r="KV903"/>
      <c r="KW903"/>
      <c r="KX903"/>
      <c r="KY903"/>
      <c r="KZ903"/>
      <c r="LA903"/>
      <c r="LB903"/>
      <c r="LC903"/>
      <c r="LD903"/>
      <c r="LE903"/>
      <c r="LF903"/>
      <c r="LG903"/>
      <c r="LH903"/>
      <c r="LI903"/>
      <c r="LJ903"/>
      <c r="LK903"/>
      <c r="LL903"/>
      <c r="LM903"/>
      <c r="LN903"/>
      <c r="LO903"/>
      <c r="LP903"/>
      <c r="LQ903"/>
      <c r="LR903"/>
      <c r="LS903"/>
      <c r="LT903"/>
      <c r="LU903"/>
      <c r="LV903"/>
      <c r="LW903"/>
      <c r="LX903"/>
      <c r="LY903"/>
      <c r="LZ903"/>
      <c r="MA903"/>
      <c r="MB903"/>
      <c r="MC903"/>
      <c r="MD903"/>
      <c r="ME903"/>
      <c r="MF903"/>
      <c r="MG903"/>
      <c r="MH903"/>
      <c r="MI903"/>
      <c r="MJ903"/>
      <c r="MK903"/>
      <c r="ML903"/>
      <c r="MM903"/>
      <c r="MN903"/>
      <c r="MO903"/>
      <c r="MP903"/>
      <c r="MQ903"/>
      <c r="MR903"/>
      <c r="MS903"/>
      <c r="MT903"/>
      <c r="MU903"/>
      <c r="MV903"/>
      <c r="MW903"/>
      <c r="MX903"/>
      <c r="MY903"/>
      <c r="MZ903"/>
      <c r="NA903"/>
      <c r="NB903"/>
      <c r="NC903"/>
      <c r="ND903"/>
      <c r="NE903"/>
      <c r="NF903"/>
      <c r="NG903"/>
      <c r="NH903"/>
      <c r="NI903"/>
      <c r="NJ903"/>
      <c r="NK903"/>
      <c r="NL903"/>
      <c r="NM903"/>
      <c r="NN903"/>
      <c r="NO903"/>
      <c r="NP903"/>
      <c r="NQ903"/>
      <c r="NR903"/>
      <c r="NS903"/>
      <c r="NT903"/>
      <c r="NU903"/>
      <c r="NV903"/>
      <c r="NW903"/>
      <c r="NX903"/>
      <c r="NY903"/>
      <c r="NZ903"/>
      <c r="OA903"/>
      <c r="OB903"/>
      <c r="OC903"/>
      <c r="OD903"/>
      <c r="OE903"/>
      <c r="OF903"/>
      <c r="OG903"/>
      <c r="OH903"/>
      <c r="OI903"/>
      <c r="OJ903"/>
      <c r="OK903"/>
      <c r="OL903"/>
      <c r="OM903"/>
      <c r="ON903"/>
      <c r="OO903"/>
      <c r="OP903"/>
      <c r="OQ903"/>
      <c r="OR903"/>
      <c r="OS903"/>
      <c r="OT903"/>
      <c r="OU903"/>
      <c r="OV903"/>
      <c r="OW903"/>
      <c r="OX903"/>
      <c r="OY903"/>
      <c r="OZ903"/>
      <c r="PA903"/>
      <c r="PB903"/>
      <c r="PC903"/>
      <c r="PD903"/>
      <c r="PE903"/>
      <c r="PF903"/>
      <c r="PG903"/>
      <c r="PH903"/>
      <c r="PI903"/>
      <c r="PJ903"/>
      <c r="PK903"/>
      <c r="PL903"/>
      <c r="PM903"/>
      <c r="PN903"/>
      <c r="PO903"/>
      <c r="PP903"/>
      <c r="PQ903"/>
      <c r="PR903"/>
      <c r="PS903"/>
      <c r="PT903"/>
      <c r="PU903"/>
      <c r="PV903"/>
      <c r="PW903"/>
      <c r="PX903"/>
      <c r="PY903"/>
      <c r="PZ903"/>
      <c r="QA903"/>
      <c r="QB903"/>
      <c r="QC903"/>
      <c r="QD903"/>
      <c r="QE903"/>
      <c r="QF903"/>
      <c r="QG903"/>
      <c r="QH903"/>
      <c r="QI903"/>
      <c r="QJ903"/>
      <c r="QK903"/>
      <c r="QL903"/>
      <c r="QM903"/>
      <c r="QN903"/>
      <c r="QO903"/>
      <c r="QP903"/>
      <c r="QQ903"/>
      <c r="QR903"/>
      <c r="QS903"/>
      <c r="QT903"/>
      <c r="QU903"/>
      <c r="QV903"/>
      <c r="QW903"/>
      <c r="QX903"/>
      <c r="QY903"/>
      <c r="QZ903"/>
      <c r="RA903"/>
      <c r="RB903"/>
      <c r="RC903"/>
      <c r="RD903"/>
      <c r="RE903"/>
      <c r="RF903"/>
      <c r="RG903"/>
      <c r="RH903"/>
      <c r="RI903"/>
      <c r="RJ903"/>
      <c r="RK903"/>
      <c r="RL903"/>
      <c r="RM903"/>
      <c r="RN903"/>
      <c r="RO903"/>
      <c r="RP903"/>
      <c r="RQ903"/>
      <c r="RR903"/>
      <c r="RS903"/>
      <c r="RT903"/>
      <c r="RU903"/>
      <c r="RV903"/>
      <c r="RW903"/>
      <c r="RX903"/>
      <c r="RY903"/>
      <c r="RZ903"/>
      <c r="SA903"/>
      <c r="SB903"/>
      <c r="SC903"/>
      <c r="SD903"/>
      <c r="SE903"/>
      <c r="SF903"/>
      <c r="SG903"/>
      <c r="SH903"/>
      <c r="SI903"/>
      <c r="SJ903"/>
      <c r="SK903"/>
      <c r="SL903"/>
      <c r="SM903"/>
      <c r="SN903"/>
      <c r="SO903"/>
      <c r="SP903"/>
      <c r="SQ903"/>
      <c r="SR903"/>
      <c r="SS903"/>
      <c r="ST903"/>
      <c r="SU903"/>
      <c r="SV903"/>
      <c r="SW903"/>
      <c r="SX903"/>
      <c r="SY903"/>
      <c r="SZ903"/>
      <c r="TA903"/>
      <c r="TB903"/>
      <c r="TC903"/>
      <c r="TD903"/>
      <c r="TE903"/>
      <c r="TF903"/>
      <c r="TG903"/>
      <c r="TH903"/>
      <c r="TI903"/>
      <c r="TJ903"/>
      <c r="TK903"/>
      <c r="TL903"/>
      <c r="TM903"/>
      <c r="TN903"/>
      <c r="TO903"/>
      <c r="TP903"/>
      <c r="TQ903"/>
      <c r="TR903"/>
      <c r="TS903"/>
      <c r="TT903"/>
      <c r="TU903"/>
      <c r="TV903"/>
      <c r="TW903"/>
      <c r="TX903"/>
      <c r="TY903"/>
      <c r="TZ903"/>
      <c r="UA903"/>
      <c r="UB903"/>
      <c r="UC903"/>
      <c r="UD903"/>
      <c r="UE903"/>
      <c r="UF903"/>
      <c r="UG903"/>
      <c r="UH903"/>
      <c r="UI903"/>
      <c r="UJ903"/>
      <c r="UK903"/>
      <c r="UL903"/>
      <c r="UM903"/>
      <c r="UN903"/>
      <c r="UO903"/>
      <c r="UP903"/>
      <c r="UQ903"/>
      <c r="UR903"/>
      <c r="US903"/>
      <c r="UT903"/>
      <c r="UU903"/>
      <c r="UV903"/>
      <c r="UW903"/>
      <c r="UX903"/>
      <c r="UY903"/>
      <c r="UZ903"/>
      <c r="VA903"/>
      <c r="VB903"/>
      <c r="VC903"/>
      <c r="VD903"/>
      <c r="VE903"/>
      <c r="VF903"/>
      <c r="VG903"/>
      <c r="VH903"/>
      <c r="VI903"/>
      <c r="VJ903"/>
      <c r="VK903"/>
      <c r="VL903"/>
      <c r="VM903"/>
      <c r="VN903"/>
      <c r="VO903"/>
      <c r="VP903"/>
      <c r="VQ903"/>
      <c r="VR903"/>
      <c r="VS903"/>
      <c r="VT903"/>
      <c r="VU903"/>
      <c r="VV903"/>
      <c r="VW903"/>
      <c r="VX903"/>
      <c r="VY903"/>
      <c r="VZ903"/>
      <c r="WA903"/>
      <c r="WB903"/>
      <c r="WC903"/>
      <c r="WD903"/>
      <c r="WE903"/>
      <c r="WF903"/>
      <c r="WG903"/>
      <c r="WH903"/>
      <c r="WI903"/>
      <c r="WJ903"/>
      <c r="WK903"/>
      <c r="WL903"/>
      <c r="WM903"/>
      <c r="WN903"/>
      <c r="WO903"/>
      <c r="WP903"/>
      <c r="WQ903"/>
      <c r="WR903"/>
      <c r="WS903"/>
      <c r="WT903"/>
      <c r="WU903"/>
      <c r="WV903"/>
      <c r="WW903"/>
      <c r="WX903"/>
      <c r="WY903"/>
      <c r="WZ903"/>
      <c r="XA903"/>
      <c r="XB903"/>
      <c r="XC903"/>
      <c r="XD903"/>
      <c r="XE903"/>
      <c r="XF903"/>
      <c r="XG903"/>
      <c r="XH903"/>
      <c r="XI903"/>
      <c r="XJ903"/>
      <c r="XK903"/>
      <c r="XL903"/>
      <c r="XM903"/>
      <c r="XN903"/>
      <c r="XO903"/>
      <c r="XP903"/>
      <c r="XQ903"/>
      <c r="XR903"/>
      <c r="XS903"/>
      <c r="XT903"/>
      <c r="XU903"/>
      <c r="XV903"/>
      <c r="XW903"/>
      <c r="XX903"/>
      <c r="XY903"/>
      <c r="XZ903"/>
      <c r="YA903"/>
      <c r="YB903"/>
      <c r="YC903"/>
      <c r="YD903"/>
      <c r="YE903"/>
      <c r="YF903"/>
      <c r="YG903"/>
      <c r="YH903"/>
      <c r="YI903"/>
      <c r="YJ903"/>
      <c r="YK903"/>
      <c r="YL903"/>
      <c r="YM903"/>
      <c r="YN903"/>
      <c r="YO903"/>
      <c r="YP903"/>
      <c r="YQ903"/>
      <c r="YR903"/>
      <c r="YS903"/>
      <c r="YT903"/>
      <c r="YU903"/>
      <c r="YV903"/>
      <c r="YW903"/>
      <c r="YX903"/>
      <c r="YY903"/>
      <c r="YZ903"/>
      <c r="ZA903"/>
      <c r="ZB903"/>
      <c r="ZC903"/>
      <c r="ZD903"/>
      <c r="ZE903"/>
      <c r="ZF903"/>
      <c r="ZG903"/>
      <c r="ZH903"/>
      <c r="ZI903"/>
      <c r="ZJ903"/>
      <c r="ZK903"/>
      <c r="ZL903"/>
      <c r="ZM903"/>
      <c r="ZN903"/>
      <c r="ZO903"/>
      <c r="ZP903"/>
      <c r="ZQ903"/>
      <c r="ZR903"/>
      <c r="ZS903"/>
      <c r="ZT903"/>
      <c r="ZU903"/>
      <c r="ZV903"/>
      <c r="ZW903"/>
      <c r="ZX903"/>
      <c r="ZY903"/>
      <c r="ZZ903"/>
      <c r="AAA903"/>
      <c r="AAB903"/>
      <c r="AAC903"/>
      <c r="AAD903"/>
      <c r="AAE903"/>
      <c r="AAF903"/>
      <c r="AAG903"/>
      <c r="AAH903"/>
      <c r="AAI903"/>
      <c r="AAJ903"/>
      <c r="AAK903"/>
      <c r="AAL903"/>
      <c r="AAM903"/>
      <c r="AAN903"/>
      <c r="AAO903"/>
      <c r="AAP903"/>
      <c r="AAQ903"/>
      <c r="AAR903"/>
      <c r="AAS903"/>
      <c r="AAT903"/>
      <c r="AAU903"/>
      <c r="AAV903"/>
      <c r="AAW903"/>
      <c r="AAX903"/>
      <c r="AAY903"/>
      <c r="AAZ903"/>
      <c r="ABA903"/>
      <c r="ABB903"/>
      <c r="ABC903"/>
      <c r="ABD903"/>
      <c r="ABE903"/>
      <c r="ABF903"/>
      <c r="ABG903"/>
      <c r="ABH903"/>
      <c r="ABI903"/>
      <c r="ABJ903"/>
      <c r="ABK903"/>
      <c r="ABL903"/>
      <c r="ABM903"/>
      <c r="ABN903"/>
      <c r="ABO903"/>
      <c r="ABP903"/>
      <c r="ABQ903"/>
      <c r="ABR903"/>
      <c r="ABS903"/>
      <c r="ABT903"/>
      <c r="ABU903"/>
      <c r="ABV903"/>
      <c r="ABW903"/>
      <c r="ABX903"/>
      <c r="ABY903"/>
      <c r="ABZ903"/>
      <c r="ACA903"/>
      <c r="ACB903"/>
      <c r="ACC903"/>
      <c r="ACD903"/>
      <c r="ACE903"/>
      <c r="ACF903"/>
      <c r="ACG903"/>
      <c r="ACH903"/>
      <c r="ACI903"/>
      <c r="ACJ903"/>
      <c r="ACK903"/>
      <c r="ACL903"/>
      <c r="ACM903"/>
      <c r="ACN903"/>
      <c r="ACO903"/>
      <c r="ACP903"/>
      <c r="ACQ903"/>
      <c r="ACR903"/>
      <c r="ACS903"/>
      <c r="ACT903"/>
      <c r="ACU903"/>
      <c r="ACV903"/>
      <c r="ACW903"/>
      <c r="ACX903"/>
      <c r="ACY903"/>
      <c r="ACZ903"/>
      <c r="ADA903"/>
      <c r="ADB903"/>
      <c r="ADC903"/>
      <c r="ADD903"/>
      <c r="ADE903"/>
      <c r="ADF903"/>
      <c r="ADG903"/>
      <c r="ADH903"/>
      <c r="ADI903"/>
      <c r="ADJ903"/>
      <c r="ADK903"/>
      <c r="ADL903"/>
      <c r="ADM903"/>
      <c r="ADN903"/>
      <c r="ADO903"/>
      <c r="ADP903"/>
      <c r="ADQ903"/>
      <c r="ADR903"/>
      <c r="ADS903"/>
      <c r="ADT903"/>
      <c r="ADU903"/>
      <c r="ADV903"/>
      <c r="ADW903"/>
      <c r="ADX903"/>
      <c r="ADY903"/>
      <c r="ADZ903"/>
      <c r="AEA903"/>
      <c r="AEB903"/>
      <c r="AEC903"/>
      <c r="AED903"/>
      <c r="AEE903"/>
      <c r="AEF903"/>
      <c r="AEG903"/>
      <c r="AEH903"/>
      <c r="AEI903"/>
      <c r="AEJ903"/>
      <c r="AEK903"/>
      <c r="AEL903"/>
      <c r="AEM903"/>
      <c r="AEN903"/>
      <c r="AEO903"/>
      <c r="AEP903"/>
      <c r="AEQ903"/>
      <c r="AER903"/>
      <c r="AES903"/>
      <c r="AET903"/>
      <c r="AEU903"/>
      <c r="AEV903"/>
      <c r="AEW903"/>
      <c r="AEX903"/>
      <c r="AEY903"/>
      <c r="AEZ903"/>
      <c r="AFA903"/>
      <c r="AFB903"/>
      <c r="AFC903"/>
      <c r="AFD903"/>
      <c r="AFE903"/>
      <c r="AFF903"/>
      <c r="AFG903"/>
      <c r="AFH903"/>
      <c r="AFI903"/>
      <c r="AFJ903"/>
      <c r="AFK903"/>
      <c r="AFL903"/>
      <c r="AFM903"/>
      <c r="AFN903"/>
      <c r="AFO903"/>
      <c r="AFP903"/>
      <c r="AFQ903"/>
      <c r="AFR903"/>
      <c r="AFS903"/>
      <c r="AFT903"/>
      <c r="AFU903"/>
      <c r="AFV903"/>
      <c r="AFW903"/>
      <c r="AFX903"/>
      <c r="AFY903"/>
      <c r="AFZ903"/>
      <c r="AGA903"/>
      <c r="AGB903"/>
      <c r="AGC903"/>
      <c r="AGD903"/>
      <c r="AGE903"/>
      <c r="AGF903"/>
      <c r="AGG903"/>
      <c r="AGH903"/>
      <c r="AGI903"/>
      <c r="AGJ903"/>
      <c r="AGK903"/>
      <c r="AGL903"/>
      <c r="AGM903"/>
      <c r="AGN903"/>
      <c r="AGO903"/>
      <c r="AGP903"/>
      <c r="AGQ903"/>
      <c r="AGR903"/>
      <c r="AGS903"/>
      <c r="AGT903"/>
      <c r="AGU903"/>
      <c r="AGV903"/>
      <c r="AGW903"/>
      <c r="AGX903"/>
      <c r="AGY903"/>
      <c r="AGZ903"/>
      <c r="AHA903"/>
      <c r="AHB903"/>
      <c r="AHC903"/>
      <c r="AHD903"/>
      <c r="AHE903"/>
      <c r="AHF903"/>
      <c r="AHG903"/>
      <c r="AHH903"/>
      <c r="AHI903"/>
      <c r="AHJ903"/>
      <c r="AHK903"/>
      <c r="AHL903"/>
      <c r="AHM903"/>
      <c r="AHN903"/>
      <c r="AHO903"/>
      <c r="AHP903"/>
      <c r="AHQ903"/>
      <c r="AHR903"/>
      <c r="AHS903"/>
      <c r="AHT903"/>
      <c r="AHU903"/>
      <c r="AHV903"/>
      <c r="AHW903"/>
      <c r="AHX903"/>
      <c r="AHY903"/>
      <c r="AHZ903"/>
      <c r="AIA903"/>
      <c r="AIB903"/>
      <c r="AIC903"/>
      <c r="AID903"/>
      <c r="AIE903"/>
      <c r="AIF903"/>
      <c r="AIG903"/>
      <c r="AIH903"/>
      <c r="AII903"/>
      <c r="AIJ903"/>
      <c r="AIK903"/>
      <c r="AIL903"/>
      <c r="AIM903"/>
      <c r="AIN903"/>
      <c r="AIO903"/>
      <c r="AIP903"/>
      <c r="AIQ903"/>
      <c r="AIR903"/>
      <c r="AIS903"/>
      <c r="AIT903"/>
      <c r="AIU903"/>
      <c r="AIV903"/>
      <c r="AIW903"/>
      <c r="AIX903"/>
      <c r="AIY903"/>
      <c r="AIZ903"/>
      <c r="AJA903"/>
      <c r="AJB903"/>
      <c r="AJC903"/>
      <c r="AJD903"/>
      <c r="AJE903"/>
      <c r="AJF903"/>
      <c r="AJG903"/>
      <c r="AJH903"/>
      <c r="AJI903"/>
      <c r="AJJ903"/>
      <c r="AJK903"/>
      <c r="AJL903"/>
      <c r="AJM903"/>
      <c r="AJN903"/>
      <c r="AJO903"/>
      <c r="AJP903"/>
      <c r="AJQ903"/>
      <c r="AJR903"/>
      <c r="AJS903"/>
      <c r="AJT903"/>
      <c r="AJU903"/>
      <c r="AJV903"/>
      <c r="AJW903"/>
      <c r="AJX903"/>
      <c r="AJY903"/>
      <c r="AJZ903"/>
      <c r="AKA903"/>
      <c r="AKB903"/>
      <c r="AKC903"/>
      <c r="AKD903"/>
      <c r="AKE903"/>
      <c r="AKF903"/>
      <c r="AKG903"/>
      <c r="AKH903"/>
      <c r="AKI903"/>
      <c r="AKJ903"/>
      <c r="AKK903"/>
      <c r="AKL903"/>
      <c r="AKM903"/>
      <c r="AKN903"/>
      <c r="AKO903"/>
      <c r="AKP903"/>
      <c r="AKQ903"/>
      <c r="AKR903"/>
      <c r="AKS903"/>
      <c r="AKT903"/>
      <c r="AKU903"/>
      <c r="AKV903"/>
      <c r="AKW903"/>
      <c r="AKX903"/>
      <c r="AKY903"/>
      <c r="AKZ903"/>
      <c r="ALA903"/>
      <c r="ALB903"/>
      <c r="ALC903"/>
      <c r="ALD903"/>
      <c r="ALE903"/>
      <c r="ALF903"/>
      <c r="ALG903"/>
      <c r="ALH903"/>
      <c r="ALI903"/>
      <c r="ALJ903"/>
      <c r="ALK903"/>
      <c r="ALL903"/>
      <c r="ALM903"/>
      <c r="ALN903"/>
      <c r="ALO903"/>
      <c r="ALP903"/>
      <c r="ALQ903"/>
      <c r="ALR903"/>
      <c r="ALS903"/>
      <c r="ALT903"/>
      <c r="ALU903"/>
      <c r="ALV903"/>
      <c r="ALW903"/>
      <c r="ALX903"/>
      <c r="ALY903"/>
      <c r="ALZ903"/>
      <c r="AMA903"/>
      <c r="AMB903"/>
      <c r="AMC903"/>
      <c r="AMD903"/>
      <c r="AME903"/>
      <c r="AMF903"/>
      <c r="AMG903"/>
      <c r="AMH903"/>
      <c r="AMI903"/>
      <c r="AMJ903"/>
    </row>
    <row r="904" spans="1:1024" ht="20" customHeight="1" x14ac:dyDescent="0.2">
      <c r="A904"/>
      <c r="B904"/>
      <c r="C904"/>
      <c r="D904"/>
      <c r="E904" s="2"/>
      <c r="F904" s="2"/>
      <c r="G904" s="271"/>
      <c r="H904" s="240"/>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c r="IU904"/>
      <c r="IV904"/>
      <c r="IW904"/>
      <c r="IX904"/>
      <c r="IY904"/>
      <c r="IZ904"/>
      <c r="JA904"/>
      <c r="JB904"/>
      <c r="JC904"/>
      <c r="JD904"/>
      <c r="JE904"/>
      <c r="JF904"/>
      <c r="JG904"/>
      <c r="JH904"/>
      <c r="JI904"/>
      <c r="JJ904"/>
      <c r="JK904"/>
      <c r="JL904"/>
      <c r="JM904"/>
      <c r="JN904"/>
      <c r="JO904"/>
      <c r="JP904"/>
      <c r="JQ904"/>
      <c r="JR904"/>
      <c r="JS904"/>
      <c r="JT904"/>
      <c r="JU904"/>
      <c r="JV904"/>
      <c r="JW904"/>
      <c r="JX904"/>
      <c r="JY904"/>
      <c r="JZ904"/>
      <c r="KA904"/>
      <c r="KB904"/>
      <c r="KC904"/>
      <c r="KD904"/>
      <c r="KE904"/>
      <c r="KF904"/>
      <c r="KG904"/>
      <c r="KH904"/>
      <c r="KI904"/>
      <c r="KJ904"/>
      <c r="KK904"/>
      <c r="KL904"/>
      <c r="KM904"/>
      <c r="KN904"/>
      <c r="KO904"/>
      <c r="KP904"/>
      <c r="KQ904"/>
      <c r="KR904"/>
      <c r="KS904"/>
      <c r="KT904"/>
      <c r="KU904"/>
      <c r="KV904"/>
      <c r="KW904"/>
      <c r="KX904"/>
      <c r="KY904"/>
      <c r="KZ904"/>
      <c r="LA904"/>
      <c r="LB904"/>
      <c r="LC904"/>
      <c r="LD904"/>
      <c r="LE904"/>
      <c r="LF904"/>
      <c r="LG904"/>
      <c r="LH904"/>
      <c r="LI904"/>
      <c r="LJ904"/>
      <c r="LK904"/>
      <c r="LL904"/>
      <c r="LM904"/>
      <c r="LN904"/>
      <c r="LO904"/>
      <c r="LP904"/>
      <c r="LQ904"/>
      <c r="LR904"/>
      <c r="LS904"/>
      <c r="LT904"/>
      <c r="LU904"/>
      <c r="LV904"/>
      <c r="LW904"/>
      <c r="LX904"/>
      <c r="LY904"/>
      <c r="LZ904"/>
      <c r="MA904"/>
      <c r="MB904"/>
      <c r="MC904"/>
      <c r="MD904"/>
      <c r="ME904"/>
      <c r="MF904"/>
      <c r="MG904"/>
      <c r="MH904"/>
      <c r="MI904"/>
      <c r="MJ904"/>
      <c r="MK904"/>
      <c r="ML904"/>
      <c r="MM904"/>
      <c r="MN904"/>
      <c r="MO904"/>
      <c r="MP904"/>
      <c r="MQ904"/>
      <c r="MR904"/>
      <c r="MS904"/>
      <c r="MT904"/>
      <c r="MU904"/>
      <c r="MV904"/>
      <c r="MW904"/>
      <c r="MX904"/>
      <c r="MY904"/>
      <c r="MZ904"/>
      <c r="NA904"/>
      <c r="NB904"/>
      <c r="NC904"/>
      <c r="ND904"/>
      <c r="NE904"/>
      <c r="NF904"/>
      <c r="NG904"/>
      <c r="NH904"/>
      <c r="NI904"/>
      <c r="NJ904"/>
      <c r="NK904"/>
      <c r="NL904"/>
      <c r="NM904"/>
      <c r="NN904"/>
      <c r="NO904"/>
      <c r="NP904"/>
      <c r="NQ904"/>
      <c r="NR904"/>
      <c r="NS904"/>
      <c r="NT904"/>
      <c r="NU904"/>
      <c r="NV904"/>
      <c r="NW904"/>
      <c r="NX904"/>
      <c r="NY904"/>
      <c r="NZ904"/>
      <c r="OA904"/>
      <c r="OB904"/>
      <c r="OC904"/>
      <c r="OD904"/>
      <c r="OE904"/>
      <c r="OF904"/>
      <c r="OG904"/>
      <c r="OH904"/>
      <c r="OI904"/>
      <c r="OJ904"/>
      <c r="OK904"/>
      <c r="OL904"/>
      <c r="OM904"/>
      <c r="ON904"/>
      <c r="OO904"/>
      <c r="OP904"/>
      <c r="OQ904"/>
      <c r="OR904"/>
      <c r="OS904"/>
      <c r="OT904"/>
      <c r="OU904"/>
      <c r="OV904"/>
      <c r="OW904"/>
      <c r="OX904"/>
      <c r="OY904"/>
      <c r="OZ904"/>
      <c r="PA904"/>
      <c r="PB904"/>
      <c r="PC904"/>
      <c r="PD904"/>
      <c r="PE904"/>
      <c r="PF904"/>
      <c r="PG904"/>
      <c r="PH904"/>
      <c r="PI904"/>
      <c r="PJ904"/>
      <c r="PK904"/>
      <c r="PL904"/>
      <c r="PM904"/>
      <c r="PN904"/>
      <c r="PO904"/>
      <c r="PP904"/>
      <c r="PQ904"/>
      <c r="PR904"/>
      <c r="PS904"/>
      <c r="PT904"/>
      <c r="PU904"/>
      <c r="PV904"/>
      <c r="PW904"/>
      <c r="PX904"/>
      <c r="PY904"/>
      <c r="PZ904"/>
      <c r="QA904"/>
      <c r="QB904"/>
      <c r="QC904"/>
      <c r="QD904"/>
      <c r="QE904"/>
      <c r="QF904"/>
      <c r="QG904"/>
      <c r="QH904"/>
      <c r="QI904"/>
      <c r="QJ904"/>
      <c r="QK904"/>
      <c r="QL904"/>
      <c r="QM904"/>
      <c r="QN904"/>
      <c r="QO904"/>
      <c r="QP904"/>
      <c r="QQ904"/>
      <c r="QR904"/>
      <c r="QS904"/>
      <c r="QT904"/>
      <c r="QU904"/>
      <c r="QV904"/>
      <c r="QW904"/>
      <c r="QX904"/>
      <c r="QY904"/>
      <c r="QZ904"/>
      <c r="RA904"/>
      <c r="RB904"/>
      <c r="RC904"/>
      <c r="RD904"/>
      <c r="RE904"/>
      <c r="RF904"/>
      <c r="RG904"/>
      <c r="RH904"/>
      <c r="RI904"/>
      <c r="RJ904"/>
      <c r="RK904"/>
      <c r="RL904"/>
      <c r="RM904"/>
      <c r="RN904"/>
      <c r="RO904"/>
      <c r="RP904"/>
      <c r="RQ904"/>
      <c r="RR904"/>
      <c r="RS904"/>
      <c r="RT904"/>
      <c r="RU904"/>
      <c r="RV904"/>
      <c r="RW904"/>
      <c r="RX904"/>
      <c r="RY904"/>
      <c r="RZ904"/>
      <c r="SA904"/>
      <c r="SB904"/>
      <c r="SC904"/>
      <c r="SD904"/>
      <c r="SE904"/>
      <c r="SF904"/>
      <c r="SG904"/>
      <c r="SH904"/>
      <c r="SI904"/>
      <c r="SJ904"/>
      <c r="SK904"/>
      <c r="SL904"/>
      <c r="SM904"/>
      <c r="SN904"/>
      <c r="SO904"/>
      <c r="SP904"/>
      <c r="SQ904"/>
      <c r="SR904"/>
      <c r="SS904"/>
      <c r="ST904"/>
      <c r="SU904"/>
      <c r="SV904"/>
      <c r="SW904"/>
      <c r="SX904"/>
      <c r="SY904"/>
      <c r="SZ904"/>
      <c r="TA904"/>
      <c r="TB904"/>
      <c r="TC904"/>
      <c r="TD904"/>
      <c r="TE904"/>
      <c r="TF904"/>
      <c r="TG904"/>
      <c r="TH904"/>
      <c r="TI904"/>
      <c r="TJ904"/>
      <c r="TK904"/>
      <c r="TL904"/>
      <c r="TM904"/>
      <c r="TN904"/>
      <c r="TO904"/>
      <c r="TP904"/>
      <c r="TQ904"/>
      <c r="TR904"/>
      <c r="TS904"/>
      <c r="TT904"/>
      <c r="TU904"/>
      <c r="TV904"/>
      <c r="TW904"/>
      <c r="TX904"/>
      <c r="TY904"/>
      <c r="TZ904"/>
      <c r="UA904"/>
      <c r="UB904"/>
      <c r="UC904"/>
      <c r="UD904"/>
      <c r="UE904"/>
      <c r="UF904"/>
      <c r="UG904"/>
      <c r="UH904"/>
      <c r="UI904"/>
      <c r="UJ904"/>
      <c r="UK904"/>
      <c r="UL904"/>
      <c r="UM904"/>
      <c r="UN904"/>
      <c r="UO904"/>
      <c r="UP904"/>
      <c r="UQ904"/>
      <c r="UR904"/>
      <c r="US904"/>
      <c r="UT904"/>
      <c r="UU904"/>
      <c r="UV904"/>
      <c r="UW904"/>
      <c r="UX904"/>
      <c r="UY904"/>
      <c r="UZ904"/>
      <c r="VA904"/>
      <c r="VB904"/>
      <c r="VC904"/>
      <c r="VD904"/>
      <c r="VE904"/>
      <c r="VF904"/>
      <c r="VG904"/>
      <c r="VH904"/>
      <c r="VI904"/>
      <c r="VJ904"/>
      <c r="VK904"/>
      <c r="VL904"/>
      <c r="VM904"/>
      <c r="VN904"/>
      <c r="VO904"/>
      <c r="VP904"/>
      <c r="VQ904"/>
      <c r="VR904"/>
      <c r="VS904"/>
      <c r="VT904"/>
      <c r="VU904"/>
      <c r="VV904"/>
      <c r="VW904"/>
      <c r="VX904"/>
      <c r="VY904"/>
      <c r="VZ904"/>
      <c r="WA904"/>
      <c r="WB904"/>
      <c r="WC904"/>
      <c r="WD904"/>
      <c r="WE904"/>
      <c r="WF904"/>
      <c r="WG904"/>
      <c r="WH904"/>
      <c r="WI904"/>
      <c r="WJ904"/>
      <c r="WK904"/>
      <c r="WL904"/>
      <c r="WM904"/>
      <c r="WN904"/>
      <c r="WO904"/>
      <c r="WP904"/>
      <c r="WQ904"/>
      <c r="WR904"/>
      <c r="WS904"/>
      <c r="WT904"/>
      <c r="WU904"/>
      <c r="WV904"/>
      <c r="WW904"/>
      <c r="WX904"/>
      <c r="WY904"/>
      <c r="WZ904"/>
      <c r="XA904"/>
      <c r="XB904"/>
      <c r="XC904"/>
      <c r="XD904"/>
      <c r="XE904"/>
      <c r="XF904"/>
      <c r="XG904"/>
      <c r="XH904"/>
      <c r="XI904"/>
      <c r="XJ904"/>
      <c r="XK904"/>
      <c r="XL904"/>
      <c r="XM904"/>
      <c r="XN904"/>
      <c r="XO904"/>
      <c r="XP904"/>
      <c r="XQ904"/>
      <c r="XR904"/>
      <c r="XS904"/>
      <c r="XT904"/>
      <c r="XU904"/>
      <c r="XV904"/>
      <c r="XW904"/>
      <c r="XX904"/>
      <c r="XY904"/>
      <c r="XZ904"/>
      <c r="YA904"/>
      <c r="YB904"/>
      <c r="YC904"/>
      <c r="YD904"/>
      <c r="YE904"/>
      <c r="YF904"/>
      <c r="YG904"/>
      <c r="YH904"/>
      <c r="YI904"/>
      <c r="YJ904"/>
      <c r="YK904"/>
      <c r="YL904"/>
      <c r="YM904"/>
      <c r="YN904"/>
      <c r="YO904"/>
      <c r="YP904"/>
      <c r="YQ904"/>
      <c r="YR904"/>
      <c r="YS904"/>
      <c r="YT904"/>
      <c r="YU904"/>
      <c r="YV904"/>
      <c r="YW904"/>
      <c r="YX904"/>
      <c r="YY904"/>
      <c r="YZ904"/>
      <c r="ZA904"/>
      <c r="ZB904"/>
      <c r="ZC904"/>
      <c r="ZD904"/>
      <c r="ZE904"/>
      <c r="ZF904"/>
      <c r="ZG904"/>
      <c r="ZH904"/>
      <c r="ZI904"/>
      <c r="ZJ904"/>
      <c r="ZK904"/>
      <c r="ZL904"/>
      <c r="ZM904"/>
      <c r="ZN904"/>
      <c r="ZO904"/>
      <c r="ZP904"/>
      <c r="ZQ904"/>
      <c r="ZR904"/>
      <c r="ZS904"/>
      <c r="ZT904"/>
      <c r="ZU904"/>
      <c r="ZV904"/>
      <c r="ZW904"/>
      <c r="ZX904"/>
      <c r="ZY904"/>
      <c r="ZZ904"/>
      <c r="AAA904"/>
      <c r="AAB904"/>
      <c r="AAC904"/>
      <c r="AAD904"/>
      <c r="AAE904"/>
      <c r="AAF904"/>
      <c r="AAG904"/>
      <c r="AAH904"/>
      <c r="AAI904"/>
      <c r="AAJ904"/>
      <c r="AAK904"/>
      <c r="AAL904"/>
      <c r="AAM904"/>
      <c r="AAN904"/>
      <c r="AAO904"/>
      <c r="AAP904"/>
      <c r="AAQ904"/>
      <c r="AAR904"/>
      <c r="AAS904"/>
      <c r="AAT904"/>
      <c r="AAU904"/>
      <c r="AAV904"/>
      <c r="AAW904"/>
      <c r="AAX904"/>
      <c r="AAY904"/>
      <c r="AAZ904"/>
      <c r="ABA904"/>
      <c r="ABB904"/>
      <c r="ABC904"/>
      <c r="ABD904"/>
      <c r="ABE904"/>
      <c r="ABF904"/>
      <c r="ABG904"/>
      <c r="ABH904"/>
      <c r="ABI904"/>
      <c r="ABJ904"/>
      <c r="ABK904"/>
      <c r="ABL904"/>
      <c r="ABM904"/>
      <c r="ABN904"/>
      <c r="ABO904"/>
      <c r="ABP904"/>
      <c r="ABQ904"/>
      <c r="ABR904"/>
      <c r="ABS904"/>
      <c r="ABT904"/>
      <c r="ABU904"/>
      <c r="ABV904"/>
      <c r="ABW904"/>
      <c r="ABX904"/>
      <c r="ABY904"/>
      <c r="ABZ904"/>
      <c r="ACA904"/>
      <c r="ACB904"/>
      <c r="ACC904"/>
      <c r="ACD904"/>
      <c r="ACE904"/>
      <c r="ACF904"/>
      <c r="ACG904"/>
      <c r="ACH904"/>
      <c r="ACI904"/>
      <c r="ACJ904"/>
      <c r="ACK904"/>
      <c r="ACL904"/>
      <c r="ACM904"/>
      <c r="ACN904"/>
      <c r="ACO904"/>
      <c r="ACP904"/>
      <c r="ACQ904"/>
      <c r="ACR904"/>
      <c r="ACS904"/>
      <c r="ACT904"/>
      <c r="ACU904"/>
      <c r="ACV904"/>
      <c r="ACW904"/>
      <c r="ACX904"/>
      <c r="ACY904"/>
      <c r="ACZ904"/>
      <c r="ADA904"/>
      <c r="ADB904"/>
      <c r="ADC904"/>
      <c r="ADD904"/>
      <c r="ADE904"/>
      <c r="ADF904"/>
      <c r="ADG904"/>
      <c r="ADH904"/>
      <c r="ADI904"/>
      <c r="ADJ904"/>
      <c r="ADK904"/>
      <c r="ADL904"/>
      <c r="ADM904"/>
      <c r="ADN904"/>
      <c r="ADO904"/>
      <c r="ADP904"/>
      <c r="ADQ904"/>
      <c r="ADR904"/>
      <c r="ADS904"/>
      <c r="ADT904"/>
      <c r="ADU904"/>
      <c r="ADV904"/>
      <c r="ADW904"/>
      <c r="ADX904"/>
      <c r="ADY904"/>
      <c r="ADZ904"/>
      <c r="AEA904"/>
      <c r="AEB904"/>
      <c r="AEC904"/>
      <c r="AED904"/>
      <c r="AEE904"/>
      <c r="AEF904"/>
      <c r="AEG904"/>
      <c r="AEH904"/>
      <c r="AEI904"/>
      <c r="AEJ904"/>
      <c r="AEK904"/>
      <c r="AEL904"/>
      <c r="AEM904"/>
      <c r="AEN904"/>
      <c r="AEO904"/>
      <c r="AEP904"/>
      <c r="AEQ904"/>
      <c r="AER904"/>
      <c r="AES904"/>
      <c r="AET904"/>
      <c r="AEU904"/>
      <c r="AEV904"/>
      <c r="AEW904"/>
      <c r="AEX904"/>
      <c r="AEY904"/>
      <c r="AEZ904"/>
      <c r="AFA904"/>
      <c r="AFB904"/>
      <c r="AFC904"/>
      <c r="AFD904"/>
      <c r="AFE904"/>
      <c r="AFF904"/>
      <c r="AFG904"/>
      <c r="AFH904"/>
      <c r="AFI904"/>
      <c r="AFJ904"/>
      <c r="AFK904"/>
      <c r="AFL904"/>
      <c r="AFM904"/>
      <c r="AFN904"/>
      <c r="AFO904"/>
      <c r="AFP904"/>
      <c r="AFQ904"/>
      <c r="AFR904"/>
      <c r="AFS904"/>
      <c r="AFT904"/>
      <c r="AFU904"/>
      <c r="AFV904"/>
      <c r="AFW904"/>
      <c r="AFX904"/>
      <c r="AFY904"/>
      <c r="AFZ904"/>
      <c r="AGA904"/>
      <c r="AGB904"/>
      <c r="AGC904"/>
      <c r="AGD904"/>
      <c r="AGE904"/>
      <c r="AGF904"/>
      <c r="AGG904"/>
      <c r="AGH904"/>
      <c r="AGI904"/>
      <c r="AGJ904"/>
      <c r="AGK904"/>
      <c r="AGL904"/>
      <c r="AGM904"/>
      <c r="AGN904"/>
      <c r="AGO904"/>
      <c r="AGP904"/>
      <c r="AGQ904"/>
      <c r="AGR904"/>
      <c r="AGS904"/>
      <c r="AGT904"/>
      <c r="AGU904"/>
      <c r="AGV904"/>
      <c r="AGW904"/>
      <c r="AGX904"/>
      <c r="AGY904"/>
      <c r="AGZ904"/>
      <c r="AHA904"/>
      <c r="AHB904"/>
      <c r="AHC904"/>
      <c r="AHD904"/>
      <c r="AHE904"/>
      <c r="AHF904"/>
      <c r="AHG904"/>
      <c r="AHH904"/>
      <c r="AHI904"/>
      <c r="AHJ904"/>
      <c r="AHK904"/>
      <c r="AHL904"/>
      <c r="AHM904"/>
      <c r="AHN904"/>
      <c r="AHO904"/>
      <c r="AHP904"/>
      <c r="AHQ904"/>
      <c r="AHR904"/>
      <c r="AHS904"/>
      <c r="AHT904"/>
      <c r="AHU904"/>
      <c r="AHV904"/>
      <c r="AHW904"/>
      <c r="AHX904"/>
      <c r="AHY904"/>
      <c r="AHZ904"/>
      <c r="AIA904"/>
      <c r="AIB904"/>
      <c r="AIC904"/>
      <c r="AID904"/>
      <c r="AIE904"/>
      <c r="AIF904"/>
      <c r="AIG904"/>
      <c r="AIH904"/>
      <c r="AII904"/>
      <c r="AIJ904"/>
      <c r="AIK904"/>
      <c r="AIL904"/>
      <c r="AIM904"/>
      <c r="AIN904"/>
      <c r="AIO904"/>
      <c r="AIP904"/>
      <c r="AIQ904"/>
      <c r="AIR904"/>
      <c r="AIS904"/>
      <c r="AIT904"/>
      <c r="AIU904"/>
      <c r="AIV904"/>
      <c r="AIW904"/>
      <c r="AIX904"/>
      <c r="AIY904"/>
      <c r="AIZ904"/>
      <c r="AJA904"/>
      <c r="AJB904"/>
      <c r="AJC904"/>
      <c r="AJD904"/>
      <c r="AJE904"/>
      <c r="AJF904"/>
      <c r="AJG904"/>
      <c r="AJH904"/>
      <c r="AJI904"/>
      <c r="AJJ904"/>
      <c r="AJK904"/>
      <c r="AJL904"/>
      <c r="AJM904"/>
      <c r="AJN904"/>
      <c r="AJO904"/>
      <c r="AJP904"/>
      <c r="AJQ904"/>
      <c r="AJR904"/>
      <c r="AJS904"/>
      <c r="AJT904"/>
      <c r="AJU904"/>
      <c r="AJV904"/>
      <c r="AJW904"/>
      <c r="AJX904"/>
      <c r="AJY904"/>
      <c r="AJZ904"/>
      <c r="AKA904"/>
      <c r="AKB904"/>
      <c r="AKC904"/>
      <c r="AKD904"/>
      <c r="AKE904"/>
      <c r="AKF904"/>
      <c r="AKG904"/>
      <c r="AKH904"/>
      <c r="AKI904"/>
      <c r="AKJ904"/>
      <c r="AKK904"/>
      <c r="AKL904"/>
      <c r="AKM904"/>
      <c r="AKN904"/>
      <c r="AKO904"/>
      <c r="AKP904"/>
      <c r="AKQ904"/>
      <c r="AKR904"/>
      <c r="AKS904"/>
      <c r="AKT904"/>
      <c r="AKU904"/>
      <c r="AKV904"/>
      <c r="AKW904"/>
      <c r="AKX904"/>
      <c r="AKY904"/>
      <c r="AKZ904"/>
      <c r="ALA904"/>
      <c r="ALB904"/>
      <c r="ALC904"/>
      <c r="ALD904"/>
      <c r="ALE904"/>
      <c r="ALF904"/>
      <c r="ALG904"/>
      <c r="ALH904"/>
      <c r="ALI904"/>
      <c r="ALJ904"/>
      <c r="ALK904"/>
      <c r="ALL904"/>
      <c r="ALM904"/>
      <c r="ALN904"/>
      <c r="ALO904"/>
      <c r="ALP904"/>
      <c r="ALQ904"/>
      <c r="ALR904"/>
      <c r="ALS904"/>
      <c r="ALT904"/>
      <c r="ALU904"/>
      <c r="ALV904"/>
      <c r="ALW904"/>
      <c r="ALX904"/>
      <c r="ALY904"/>
      <c r="ALZ904"/>
      <c r="AMA904"/>
      <c r="AMB904"/>
      <c r="AMC904"/>
      <c r="AMD904"/>
      <c r="AME904"/>
      <c r="AMF904"/>
      <c r="AMG904"/>
      <c r="AMH904"/>
      <c r="AMI904"/>
      <c r="AMJ904"/>
    </row>
    <row r="905" spans="1:1024" ht="20" customHeight="1" x14ac:dyDescent="0.2">
      <c r="A905"/>
      <c r="B905"/>
      <c r="C905"/>
      <c r="D905"/>
      <c r="E905" s="2"/>
      <c r="F905" s="2"/>
      <c r="G905" s="271"/>
      <c r="H905" s="240"/>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c r="IU905"/>
      <c r="IV905"/>
      <c r="IW905"/>
      <c r="IX905"/>
      <c r="IY905"/>
      <c r="IZ905"/>
      <c r="JA905"/>
      <c r="JB905"/>
      <c r="JC905"/>
      <c r="JD905"/>
      <c r="JE905"/>
      <c r="JF905"/>
      <c r="JG905"/>
      <c r="JH905"/>
      <c r="JI905"/>
      <c r="JJ905"/>
      <c r="JK905"/>
      <c r="JL905"/>
      <c r="JM905"/>
      <c r="JN905"/>
      <c r="JO905"/>
      <c r="JP905"/>
      <c r="JQ905"/>
      <c r="JR905"/>
      <c r="JS905"/>
      <c r="JT905"/>
      <c r="JU905"/>
      <c r="JV905"/>
      <c r="JW905"/>
      <c r="JX905"/>
      <c r="JY905"/>
      <c r="JZ905"/>
      <c r="KA905"/>
      <c r="KB905"/>
      <c r="KC905"/>
      <c r="KD905"/>
      <c r="KE905"/>
      <c r="KF905"/>
      <c r="KG905"/>
      <c r="KH905"/>
      <c r="KI905"/>
      <c r="KJ905"/>
      <c r="KK905"/>
      <c r="KL905"/>
      <c r="KM905"/>
      <c r="KN905"/>
      <c r="KO905"/>
      <c r="KP905"/>
      <c r="KQ905"/>
      <c r="KR905"/>
      <c r="KS905"/>
      <c r="KT905"/>
      <c r="KU905"/>
      <c r="KV905"/>
      <c r="KW905"/>
      <c r="KX905"/>
      <c r="KY905"/>
      <c r="KZ905"/>
      <c r="LA905"/>
      <c r="LB905"/>
      <c r="LC905"/>
      <c r="LD905"/>
      <c r="LE905"/>
      <c r="LF905"/>
      <c r="LG905"/>
      <c r="LH905"/>
      <c r="LI905"/>
      <c r="LJ905"/>
      <c r="LK905"/>
      <c r="LL905"/>
      <c r="LM905"/>
      <c r="LN905"/>
      <c r="LO905"/>
      <c r="LP905"/>
      <c r="LQ905"/>
      <c r="LR905"/>
      <c r="LS905"/>
      <c r="LT905"/>
      <c r="LU905"/>
      <c r="LV905"/>
      <c r="LW905"/>
      <c r="LX905"/>
      <c r="LY905"/>
      <c r="LZ905"/>
      <c r="MA905"/>
      <c r="MB905"/>
      <c r="MC905"/>
      <c r="MD905"/>
      <c r="ME905"/>
      <c r="MF905"/>
      <c r="MG905"/>
      <c r="MH905"/>
      <c r="MI905"/>
      <c r="MJ905"/>
      <c r="MK905"/>
      <c r="ML905"/>
      <c r="MM905"/>
      <c r="MN905"/>
      <c r="MO905"/>
      <c r="MP905"/>
      <c r="MQ905"/>
      <c r="MR905"/>
      <c r="MS905"/>
      <c r="MT905"/>
      <c r="MU905"/>
      <c r="MV905"/>
      <c r="MW905"/>
      <c r="MX905"/>
      <c r="MY905"/>
      <c r="MZ905"/>
      <c r="NA905"/>
      <c r="NB905"/>
      <c r="NC905"/>
      <c r="ND905"/>
      <c r="NE905"/>
      <c r="NF905"/>
      <c r="NG905"/>
      <c r="NH905"/>
      <c r="NI905"/>
      <c r="NJ905"/>
      <c r="NK905"/>
      <c r="NL905"/>
      <c r="NM905"/>
      <c r="NN905"/>
      <c r="NO905"/>
      <c r="NP905"/>
      <c r="NQ905"/>
      <c r="NR905"/>
      <c r="NS905"/>
      <c r="NT905"/>
      <c r="NU905"/>
      <c r="NV905"/>
      <c r="NW905"/>
      <c r="NX905"/>
      <c r="NY905"/>
      <c r="NZ905"/>
      <c r="OA905"/>
      <c r="OB905"/>
      <c r="OC905"/>
      <c r="OD905"/>
      <c r="OE905"/>
      <c r="OF905"/>
      <c r="OG905"/>
      <c r="OH905"/>
      <c r="OI905"/>
      <c r="OJ905"/>
      <c r="OK905"/>
      <c r="OL905"/>
      <c r="OM905"/>
      <c r="ON905"/>
      <c r="OO905"/>
      <c r="OP905"/>
      <c r="OQ905"/>
      <c r="OR905"/>
      <c r="OS905"/>
      <c r="OT905"/>
      <c r="OU905"/>
      <c r="OV905"/>
      <c r="OW905"/>
      <c r="OX905"/>
      <c r="OY905"/>
      <c r="OZ905"/>
      <c r="PA905"/>
      <c r="PB905"/>
      <c r="PC905"/>
      <c r="PD905"/>
      <c r="PE905"/>
      <c r="PF905"/>
      <c r="PG905"/>
      <c r="PH905"/>
      <c r="PI905"/>
      <c r="PJ905"/>
      <c r="PK905"/>
      <c r="PL905"/>
      <c r="PM905"/>
      <c r="PN905"/>
      <c r="PO905"/>
      <c r="PP905"/>
      <c r="PQ905"/>
      <c r="PR905"/>
      <c r="PS905"/>
      <c r="PT905"/>
      <c r="PU905"/>
      <c r="PV905"/>
      <c r="PW905"/>
      <c r="PX905"/>
      <c r="PY905"/>
      <c r="PZ905"/>
      <c r="QA905"/>
      <c r="QB905"/>
      <c r="QC905"/>
      <c r="QD905"/>
      <c r="QE905"/>
      <c r="QF905"/>
      <c r="QG905"/>
      <c r="QH905"/>
      <c r="QI905"/>
      <c r="QJ905"/>
      <c r="QK905"/>
      <c r="QL905"/>
      <c r="QM905"/>
      <c r="QN905"/>
      <c r="QO905"/>
      <c r="QP905"/>
      <c r="QQ905"/>
      <c r="QR905"/>
      <c r="QS905"/>
      <c r="QT905"/>
      <c r="QU905"/>
      <c r="QV905"/>
      <c r="QW905"/>
      <c r="QX905"/>
      <c r="QY905"/>
      <c r="QZ905"/>
      <c r="RA905"/>
      <c r="RB905"/>
      <c r="RC905"/>
      <c r="RD905"/>
      <c r="RE905"/>
      <c r="RF905"/>
      <c r="RG905"/>
      <c r="RH905"/>
      <c r="RI905"/>
      <c r="RJ905"/>
      <c r="RK905"/>
      <c r="RL905"/>
      <c r="RM905"/>
      <c r="RN905"/>
      <c r="RO905"/>
      <c r="RP905"/>
      <c r="RQ905"/>
      <c r="RR905"/>
      <c r="RS905"/>
      <c r="RT905"/>
      <c r="RU905"/>
      <c r="RV905"/>
      <c r="RW905"/>
      <c r="RX905"/>
      <c r="RY905"/>
      <c r="RZ905"/>
      <c r="SA905"/>
      <c r="SB905"/>
      <c r="SC905"/>
      <c r="SD905"/>
      <c r="SE905"/>
      <c r="SF905"/>
      <c r="SG905"/>
      <c r="SH905"/>
      <c r="SI905"/>
      <c r="SJ905"/>
      <c r="SK905"/>
      <c r="SL905"/>
      <c r="SM905"/>
      <c r="SN905"/>
      <c r="SO905"/>
      <c r="SP905"/>
      <c r="SQ905"/>
      <c r="SR905"/>
      <c r="SS905"/>
      <c r="ST905"/>
      <c r="SU905"/>
      <c r="SV905"/>
      <c r="SW905"/>
      <c r="SX905"/>
      <c r="SY905"/>
      <c r="SZ905"/>
      <c r="TA905"/>
      <c r="TB905"/>
      <c r="TC905"/>
      <c r="TD905"/>
      <c r="TE905"/>
      <c r="TF905"/>
      <c r="TG905"/>
      <c r="TH905"/>
      <c r="TI905"/>
      <c r="TJ905"/>
      <c r="TK905"/>
      <c r="TL905"/>
      <c r="TM905"/>
      <c r="TN905"/>
      <c r="TO905"/>
      <c r="TP905"/>
      <c r="TQ905"/>
      <c r="TR905"/>
      <c r="TS905"/>
      <c r="TT905"/>
      <c r="TU905"/>
      <c r="TV905"/>
      <c r="TW905"/>
      <c r="TX905"/>
      <c r="TY905"/>
      <c r="TZ905"/>
      <c r="UA905"/>
      <c r="UB905"/>
      <c r="UC905"/>
      <c r="UD905"/>
      <c r="UE905"/>
      <c r="UF905"/>
      <c r="UG905"/>
      <c r="UH905"/>
      <c r="UI905"/>
      <c r="UJ905"/>
      <c r="UK905"/>
      <c r="UL905"/>
      <c r="UM905"/>
      <c r="UN905"/>
      <c r="UO905"/>
      <c r="UP905"/>
      <c r="UQ905"/>
      <c r="UR905"/>
      <c r="US905"/>
      <c r="UT905"/>
      <c r="UU905"/>
      <c r="UV905"/>
      <c r="UW905"/>
      <c r="UX905"/>
      <c r="UY905"/>
      <c r="UZ905"/>
      <c r="VA905"/>
      <c r="VB905"/>
      <c r="VC905"/>
      <c r="VD905"/>
      <c r="VE905"/>
      <c r="VF905"/>
      <c r="VG905"/>
      <c r="VH905"/>
      <c r="VI905"/>
      <c r="VJ905"/>
      <c r="VK905"/>
      <c r="VL905"/>
      <c r="VM905"/>
      <c r="VN905"/>
      <c r="VO905"/>
      <c r="VP905"/>
      <c r="VQ905"/>
      <c r="VR905"/>
      <c r="VS905"/>
      <c r="VT905"/>
      <c r="VU905"/>
      <c r="VV905"/>
      <c r="VW905"/>
      <c r="VX905"/>
      <c r="VY905"/>
      <c r="VZ905"/>
      <c r="WA905"/>
      <c r="WB905"/>
      <c r="WC905"/>
      <c r="WD905"/>
      <c r="WE905"/>
      <c r="WF905"/>
      <c r="WG905"/>
      <c r="WH905"/>
      <c r="WI905"/>
      <c r="WJ905"/>
      <c r="WK905"/>
      <c r="WL905"/>
      <c r="WM905"/>
      <c r="WN905"/>
      <c r="WO905"/>
      <c r="WP905"/>
      <c r="WQ905"/>
      <c r="WR905"/>
      <c r="WS905"/>
      <c r="WT905"/>
      <c r="WU905"/>
      <c r="WV905"/>
      <c r="WW905"/>
      <c r="WX905"/>
      <c r="WY905"/>
      <c r="WZ905"/>
      <c r="XA905"/>
      <c r="XB905"/>
      <c r="XC905"/>
      <c r="XD905"/>
      <c r="XE905"/>
      <c r="XF905"/>
      <c r="XG905"/>
      <c r="XH905"/>
      <c r="XI905"/>
      <c r="XJ905"/>
      <c r="XK905"/>
      <c r="XL905"/>
      <c r="XM905"/>
      <c r="XN905"/>
      <c r="XO905"/>
      <c r="XP905"/>
      <c r="XQ905"/>
      <c r="XR905"/>
      <c r="XS905"/>
      <c r="XT905"/>
      <c r="XU905"/>
      <c r="XV905"/>
      <c r="XW905"/>
      <c r="XX905"/>
      <c r="XY905"/>
      <c r="XZ905"/>
      <c r="YA905"/>
      <c r="YB905"/>
      <c r="YC905"/>
      <c r="YD905"/>
      <c r="YE905"/>
      <c r="YF905"/>
      <c r="YG905"/>
      <c r="YH905"/>
      <c r="YI905"/>
      <c r="YJ905"/>
      <c r="YK905"/>
      <c r="YL905"/>
      <c r="YM905"/>
      <c r="YN905"/>
      <c r="YO905"/>
      <c r="YP905"/>
      <c r="YQ905"/>
      <c r="YR905"/>
      <c r="YS905"/>
      <c r="YT905"/>
      <c r="YU905"/>
      <c r="YV905"/>
      <c r="YW905"/>
      <c r="YX905"/>
      <c r="YY905"/>
      <c r="YZ905"/>
      <c r="ZA905"/>
      <c r="ZB905"/>
      <c r="ZC905"/>
      <c r="ZD905"/>
      <c r="ZE905"/>
      <c r="ZF905"/>
      <c r="ZG905"/>
      <c r="ZH905"/>
      <c r="ZI905"/>
      <c r="ZJ905"/>
      <c r="ZK905"/>
      <c r="ZL905"/>
      <c r="ZM905"/>
      <c r="ZN905"/>
      <c r="ZO905"/>
      <c r="ZP905"/>
      <c r="ZQ905"/>
      <c r="ZR905"/>
      <c r="ZS905"/>
      <c r="ZT905"/>
      <c r="ZU905"/>
      <c r="ZV905"/>
      <c r="ZW905"/>
      <c r="ZX905"/>
      <c r="ZY905"/>
      <c r="ZZ905"/>
      <c r="AAA905"/>
      <c r="AAB905"/>
      <c r="AAC905"/>
      <c r="AAD905"/>
      <c r="AAE905"/>
      <c r="AAF905"/>
      <c r="AAG905"/>
      <c r="AAH905"/>
      <c r="AAI905"/>
      <c r="AAJ905"/>
      <c r="AAK905"/>
      <c r="AAL905"/>
      <c r="AAM905"/>
      <c r="AAN905"/>
      <c r="AAO905"/>
      <c r="AAP905"/>
      <c r="AAQ905"/>
      <c r="AAR905"/>
      <c r="AAS905"/>
      <c r="AAT905"/>
      <c r="AAU905"/>
      <c r="AAV905"/>
      <c r="AAW905"/>
      <c r="AAX905"/>
      <c r="AAY905"/>
      <c r="AAZ905"/>
      <c r="ABA905"/>
      <c r="ABB905"/>
      <c r="ABC905"/>
      <c r="ABD905"/>
      <c r="ABE905"/>
      <c r="ABF905"/>
      <c r="ABG905"/>
      <c r="ABH905"/>
      <c r="ABI905"/>
      <c r="ABJ905"/>
      <c r="ABK905"/>
      <c r="ABL905"/>
      <c r="ABM905"/>
      <c r="ABN905"/>
      <c r="ABO905"/>
      <c r="ABP905"/>
      <c r="ABQ905"/>
      <c r="ABR905"/>
      <c r="ABS905"/>
      <c r="ABT905"/>
      <c r="ABU905"/>
      <c r="ABV905"/>
      <c r="ABW905"/>
      <c r="ABX905"/>
      <c r="ABY905"/>
      <c r="ABZ905"/>
      <c r="ACA905"/>
      <c r="ACB905"/>
      <c r="ACC905"/>
      <c r="ACD905"/>
      <c r="ACE905"/>
      <c r="ACF905"/>
      <c r="ACG905"/>
      <c r="ACH905"/>
      <c r="ACI905"/>
      <c r="ACJ905"/>
      <c r="ACK905"/>
      <c r="ACL905"/>
      <c r="ACM905"/>
      <c r="ACN905"/>
      <c r="ACO905"/>
      <c r="ACP905"/>
      <c r="ACQ905"/>
      <c r="ACR905"/>
      <c r="ACS905"/>
      <c r="ACT905"/>
      <c r="ACU905"/>
      <c r="ACV905"/>
      <c r="ACW905"/>
      <c r="ACX905"/>
      <c r="ACY905"/>
      <c r="ACZ905"/>
      <c r="ADA905"/>
      <c r="ADB905"/>
      <c r="ADC905"/>
      <c r="ADD905"/>
      <c r="ADE905"/>
      <c r="ADF905"/>
      <c r="ADG905"/>
      <c r="ADH905"/>
      <c r="ADI905"/>
      <c r="ADJ905"/>
      <c r="ADK905"/>
      <c r="ADL905"/>
      <c r="ADM905"/>
      <c r="ADN905"/>
      <c r="ADO905"/>
      <c r="ADP905"/>
      <c r="ADQ905"/>
      <c r="ADR905"/>
      <c r="ADS905"/>
      <c r="ADT905"/>
      <c r="ADU905"/>
      <c r="ADV905"/>
      <c r="ADW905"/>
      <c r="ADX905"/>
      <c r="ADY905"/>
      <c r="ADZ905"/>
      <c r="AEA905"/>
      <c r="AEB905"/>
      <c r="AEC905"/>
      <c r="AED905"/>
      <c r="AEE905"/>
      <c r="AEF905"/>
      <c r="AEG905"/>
      <c r="AEH905"/>
      <c r="AEI905"/>
      <c r="AEJ905"/>
      <c r="AEK905"/>
      <c r="AEL905"/>
      <c r="AEM905"/>
      <c r="AEN905"/>
      <c r="AEO905"/>
      <c r="AEP905"/>
      <c r="AEQ905"/>
      <c r="AER905"/>
      <c r="AES905"/>
      <c r="AET905"/>
      <c r="AEU905"/>
      <c r="AEV905"/>
      <c r="AEW905"/>
      <c r="AEX905"/>
      <c r="AEY905"/>
      <c r="AEZ905"/>
      <c r="AFA905"/>
      <c r="AFB905"/>
      <c r="AFC905"/>
      <c r="AFD905"/>
      <c r="AFE905"/>
      <c r="AFF905"/>
      <c r="AFG905"/>
      <c r="AFH905"/>
      <c r="AFI905"/>
      <c r="AFJ905"/>
      <c r="AFK905"/>
      <c r="AFL905"/>
      <c r="AFM905"/>
      <c r="AFN905"/>
      <c r="AFO905"/>
      <c r="AFP905"/>
      <c r="AFQ905"/>
      <c r="AFR905"/>
      <c r="AFS905"/>
      <c r="AFT905"/>
      <c r="AFU905"/>
      <c r="AFV905"/>
      <c r="AFW905"/>
      <c r="AFX905"/>
      <c r="AFY905"/>
      <c r="AFZ905"/>
      <c r="AGA905"/>
      <c r="AGB905"/>
      <c r="AGC905"/>
      <c r="AGD905"/>
      <c r="AGE905"/>
      <c r="AGF905"/>
      <c r="AGG905"/>
      <c r="AGH905"/>
      <c r="AGI905"/>
      <c r="AGJ905"/>
      <c r="AGK905"/>
      <c r="AGL905"/>
      <c r="AGM905"/>
      <c r="AGN905"/>
      <c r="AGO905"/>
      <c r="AGP905"/>
      <c r="AGQ905"/>
      <c r="AGR905"/>
      <c r="AGS905"/>
      <c r="AGT905"/>
      <c r="AGU905"/>
      <c r="AGV905"/>
      <c r="AGW905"/>
      <c r="AGX905"/>
      <c r="AGY905"/>
      <c r="AGZ905"/>
      <c r="AHA905"/>
      <c r="AHB905"/>
      <c r="AHC905"/>
      <c r="AHD905"/>
      <c r="AHE905"/>
      <c r="AHF905"/>
      <c r="AHG905"/>
      <c r="AHH905"/>
      <c r="AHI905"/>
      <c r="AHJ905"/>
      <c r="AHK905"/>
      <c r="AHL905"/>
      <c r="AHM905"/>
      <c r="AHN905"/>
      <c r="AHO905"/>
      <c r="AHP905"/>
      <c r="AHQ905"/>
      <c r="AHR905"/>
      <c r="AHS905"/>
      <c r="AHT905"/>
      <c r="AHU905"/>
      <c r="AHV905"/>
      <c r="AHW905"/>
      <c r="AHX905"/>
      <c r="AHY905"/>
      <c r="AHZ905"/>
      <c r="AIA905"/>
      <c r="AIB905"/>
      <c r="AIC905"/>
      <c r="AID905"/>
      <c r="AIE905"/>
      <c r="AIF905"/>
      <c r="AIG905"/>
      <c r="AIH905"/>
      <c r="AII905"/>
      <c r="AIJ905"/>
      <c r="AIK905"/>
      <c r="AIL905"/>
      <c r="AIM905"/>
      <c r="AIN905"/>
      <c r="AIO905"/>
      <c r="AIP905"/>
      <c r="AIQ905"/>
      <c r="AIR905"/>
      <c r="AIS905"/>
      <c r="AIT905"/>
      <c r="AIU905"/>
      <c r="AIV905"/>
      <c r="AIW905"/>
      <c r="AIX905"/>
      <c r="AIY905"/>
      <c r="AIZ905"/>
      <c r="AJA905"/>
      <c r="AJB905"/>
      <c r="AJC905"/>
      <c r="AJD905"/>
      <c r="AJE905"/>
      <c r="AJF905"/>
      <c r="AJG905"/>
      <c r="AJH905"/>
      <c r="AJI905"/>
      <c r="AJJ905"/>
      <c r="AJK905"/>
      <c r="AJL905"/>
      <c r="AJM905"/>
      <c r="AJN905"/>
      <c r="AJO905"/>
      <c r="AJP905"/>
      <c r="AJQ905"/>
      <c r="AJR905"/>
      <c r="AJS905"/>
      <c r="AJT905"/>
      <c r="AJU905"/>
      <c r="AJV905"/>
      <c r="AJW905"/>
      <c r="AJX905"/>
      <c r="AJY905"/>
      <c r="AJZ905"/>
      <c r="AKA905"/>
      <c r="AKB905"/>
      <c r="AKC905"/>
      <c r="AKD905"/>
      <c r="AKE905"/>
      <c r="AKF905"/>
      <c r="AKG905"/>
      <c r="AKH905"/>
      <c r="AKI905"/>
      <c r="AKJ905"/>
      <c r="AKK905"/>
      <c r="AKL905"/>
      <c r="AKM905"/>
      <c r="AKN905"/>
      <c r="AKO905"/>
      <c r="AKP905"/>
      <c r="AKQ905"/>
      <c r="AKR905"/>
      <c r="AKS905"/>
      <c r="AKT905"/>
      <c r="AKU905"/>
      <c r="AKV905"/>
      <c r="AKW905"/>
      <c r="AKX905"/>
      <c r="AKY905"/>
      <c r="AKZ905"/>
      <c r="ALA905"/>
      <c r="ALB905"/>
      <c r="ALC905"/>
      <c r="ALD905"/>
      <c r="ALE905"/>
      <c r="ALF905"/>
      <c r="ALG905"/>
      <c r="ALH905"/>
      <c r="ALI905"/>
      <c r="ALJ905"/>
      <c r="ALK905"/>
      <c r="ALL905"/>
      <c r="ALM905"/>
      <c r="ALN905"/>
      <c r="ALO905"/>
      <c r="ALP905"/>
      <c r="ALQ905"/>
      <c r="ALR905"/>
      <c r="ALS905"/>
      <c r="ALT905"/>
      <c r="ALU905"/>
      <c r="ALV905"/>
      <c r="ALW905"/>
      <c r="ALX905"/>
      <c r="ALY905"/>
      <c r="ALZ905"/>
      <c r="AMA905"/>
      <c r="AMB905"/>
      <c r="AMC905"/>
      <c r="AMD905"/>
      <c r="AME905"/>
      <c r="AMF905"/>
      <c r="AMG905"/>
      <c r="AMH905"/>
      <c r="AMI905"/>
      <c r="AMJ905"/>
    </row>
    <row r="906" spans="1:1024" ht="20" customHeight="1" x14ac:dyDescent="0.2">
      <c r="A906"/>
      <c r="B906"/>
      <c r="C906"/>
      <c r="D906"/>
      <c r="E906" s="2"/>
      <c r="F906" s="2"/>
      <c r="G906" s="271"/>
      <c r="H906" s="240"/>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c r="IU906"/>
      <c r="IV906"/>
      <c r="IW906"/>
      <c r="IX906"/>
      <c r="IY906"/>
      <c r="IZ906"/>
      <c r="JA906"/>
      <c r="JB906"/>
      <c r="JC906"/>
      <c r="JD906"/>
      <c r="JE906"/>
      <c r="JF906"/>
      <c r="JG906"/>
      <c r="JH906"/>
      <c r="JI906"/>
      <c r="JJ906"/>
      <c r="JK906"/>
      <c r="JL906"/>
      <c r="JM906"/>
      <c r="JN906"/>
      <c r="JO906"/>
      <c r="JP906"/>
      <c r="JQ906"/>
      <c r="JR906"/>
      <c r="JS906"/>
      <c r="JT906"/>
      <c r="JU906"/>
      <c r="JV906"/>
      <c r="JW906"/>
      <c r="JX906"/>
      <c r="JY906"/>
      <c r="JZ906"/>
      <c r="KA906"/>
      <c r="KB906"/>
      <c r="KC906"/>
      <c r="KD906"/>
      <c r="KE906"/>
      <c r="KF906"/>
      <c r="KG906"/>
      <c r="KH906"/>
      <c r="KI906"/>
      <c r="KJ906"/>
      <c r="KK906"/>
      <c r="KL906"/>
      <c r="KM906"/>
      <c r="KN906"/>
      <c r="KO906"/>
      <c r="KP906"/>
      <c r="KQ906"/>
      <c r="KR906"/>
      <c r="KS906"/>
      <c r="KT906"/>
      <c r="KU906"/>
      <c r="KV906"/>
      <c r="KW906"/>
      <c r="KX906"/>
      <c r="KY906"/>
      <c r="KZ906"/>
      <c r="LA906"/>
      <c r="LB906"/>
      <c r="LC906"/>
      <c r="LD906"/>
      <c r="LE906"/>
      <c r="LF906"/>
      <c r="LG906"/>
      <c r="LH906"/>
      <c r="LI906"/>
      <c r="LJ906"/>
      <c r="LK906"/>
      <c r="LL906"/>
      <c r="LM906"/>
      <c r="LN906"/>
      <c r="LO906"/>
      <c r="LP906"/>
      <c r="LQ906"/>
      <c r="LR906"/>
      <c r="LS906"/>
      <c r="LT906"/>
      <c r="LU906"/>
      <c r="LV906"/>
      <c r="LW906"/>
      <c r="LX906"/>
      <c r="LY906"/>
      <c r="LZ906"/>
      <c r="MA906"/>
      <c r="MB906"/>
      <c r="MC906"/>
      <c r="MD906"/>
      <c r="ME906"/>
      <c r="MF906"/>
      <c r="MG906"/>
      <c r="MH906"/>
      <c r="MI906"/>
      <c r="MJ906"/>
      <c r="MK906"/>
      <c r="ML906"/>
      <c r="MM906"/>
      <c r="MN906"/>
      <c r="MO906"/>
      <c r="MP906"/>
      <c r="MQ906"/>
      <c r="MR906"/>
      <c r="MS906"/>
      <c r="MT906"/>
      <c r="MU906"/>
      <c r="MV906"/>
      <c r="MW906"/>
      <c r="MX906"/>
      <c r="MY906"/>
      <c r="MZ906"/>
      <c r="NA906"/>
      <c r="NB906"/>
      <c r="NC906"/>
      <c r="ND906"/>
      <c r="NE906"/>
      <c r="NF906"/>
      <c r="NG906"/>
      <c r="NH906"/>
      <c r="NI906"/>
      <c r="NJ906"/>
      <c r="NK906"/>
      <c r="NL906"/>
      <c r="NM906"/>
      <c r="NN906"/>
      <c r="NO906"/>
      <c r="NP906"/>
      <c r="NQ906"/>
      <c r="NR906"/>
      <c r="NS906"/>
      <c r="NT906"/>
      <c r="NU906"/>
      <c r="NV906"/>
      <c r="NW906"/>
      <c r="NX906"/>
      <c r="NY906"/>
      <c r="NZ906"/>
      <c r="OA906"/>
      <c r="OB906"/>
      <c r="OC906"/>
      <c r="OD906"/>
      <c r="OE906"/>
      <c r="OF906"/>
      <c r="OG906"/>
      <c r="OH906"/>
      <c r="OI906"/>
      <c r="OJ906"/>
      <c r="OK906"/>
      <c r="OL906"/>
      <c r="OM906"/>
      <c r="ON906"/>
      <c r="OO906"/>
      <c r="OP906"/>
      <c r="OQ906"/>
      <c r="OR906"/>
      <c r="OS906"/>
      <c r="OT906"/>
      <c r="OU906"/>
      <c r="OV906"/>
      <c r="OW906"/>
      <c r="OX906"/>
      <c r="OY906"/>
      <c r="OZ906"/>
      <c r="PA906"/>
      <c r="PB906"/>
      <c r="PC906"/>
      <c r="PD906"/>
      <c r="PE906"/>
      <c r="PF906"/>
      <c r="PG906"/>
      <c r="PH906"/>
      <c r="PI906"/>
      <c r="PJ906"/>
      <c r="PK906"/>
      <c r="PL906"/>
      <c r="PM906"/>
      <c r="PN906"/>
      <c r="PO906"/>
      <c r="PP906"/>
      <c r="PQ906"/>
      <c r="PR906"/>
      <c r="PS906"/>
      <c r="PT906"/>
      <c r="PU906"/>
      <c r="PV906"/>
      <c r="PW906"/>
      <c r="PX906"/>
      <c r="PY906"/>
      <c r="PZ906"/>
      <c r="QA906"/>
      <c r="QB906"/>
      <c r="QC906"/>
      <c r="QD906"/>
      <c r="QE906"/>
      <c r="QF906"/>
      <c r="QG906"/>
      <c r="QH906"/>
      <c r="QI906"/>
      <c r="QJ906"/>
      <c r="QK906"/>
      <c r="QL906"/>
      <c r="QM906"/>
      <c r="QN906"/>
      <c r="QO906"/>
      <c r="QP906"/>
      <c r="QQ906"/>
      <c r="QR906"/>
      <c r="QS906"/>
      <c r="QT906"/>
      <c r="QU906"/>
      <c r="QV906"/>
      <c r="QW906"/>
      <c r="QX906"/>
      <c r="QY906"/>
      <c r="QZ906"/>
      <c r="RA906"/>
      <c r="RB906"/>
      <c r="RC906"/>
      <c r="RD906"/>
      <c r="RE906"/>
      <c r="RF906"/>
      <c r="RG906"/>
      <c r="RH906"/>
      <c r="RI906"/>
      <c r="RJ906"/>
      <c r="RK906"/>
      <c r="RL906"/>
      <c r="RM906"/>
      <c r="RN906"/>
      <c r="RO906"/>
      <c r="RP906"/>
      <c r="RQ906"/>
      <c r="RR906"/>
      <c r="RS906"/>
      <c r="RT906"/>
      <c r="RU906"/>
      <c r="RV906"/>
      <c r="RW906"/>
      <c r="RX906"/>
      <c r="RY906"/>
      <c r="RZ906"/>
      <c r="SA906"/>
      <c r="SB906"/>
      <c r="SC906"/>
      <c r="SD906"/>
      <c r="SE906"/>
      <c r="SF906"/>
      <c r="SG906"/>
      <c r="SH906"/>
      <c r="SI906"/>
      <c r="SJ906"/>
      <c r="SK906"/>
      <c r="SL906"/>
      <c r="SM906"/>
      <c r="SN906"/>
      <c r="SO906"/>
      <c r="SP906"/>
      <c r="SQ906"/>
      <c r="SR906"/>
      <c r="SS906"/>
      <c r="ST906"/>
      <c r="SU906"/>
      <c r="SV906"/>
      <c r="SW906"/>
      <c r="SX906"/>
      <c r="SY906"/>
      <c r="SZ906"/>
      <c r="TA906"/>
      <c r="TB906"/>
      <c r="TC906"/>
      <c r="TD906"/>
      <c r="TE906"/>
      <c r="TF906"/>
      <c r="TG906"/>
      <c r="TH906"/>
      <c r="TI906"/>
      <c r="TJ906"/>
      <c r="TK906"/>
      <c r="TL906"/>
      <c r="TM906"/>
      <c r="TN906"/>
      <c r="TO906"/>
      <c r="TP906"/>
      <c r="TQ906"/>
      <c r="TR906"/>
      <c r="TS906"/>
      <c r="TT906"/>
      <c r="TU906"/>
      <c r="TV906"/>
      <c r="TW906"/>
      <c r="TX906"/>
      <c r="TY906"/>
      <c r="TZ906"/>
      <c r="UA906"/>
      <c r="UB906"/>
      <c r="UC906"/>
      <c r="UD906"/>
      <c r="UE906"/>
      <c r="UF906"/>
      <c r="UG906"/>
      <c r="UH906"/>
      <c r="UI906"/>
      <c r="UJ906"/>
      <c r="UK906"/>
      <c r="UL906"/>
      <c r="UM906"/>
      <c r="UN906"/>
      <c r="UO906"/>
      <c r="UP906"/>
      <c r="UQ906"/>
      <c r="UR906"/>
      <c r="US906"/>
      <c r="UT906"/>
      <c r="UU906"/>
      <c r="UV906"/>
      <c r="UW906"/>
      <c r="UX906"/>
      <c r="UY906"/>
      <c r="UZ906"/>
      <c r="VA906"/>
      <c r="VB906"/>
      <c r="VC906"/>
      <c r="VD906"/>
      <c r="VE906"/>
      <c r="VF906"/>
      <c r="VG906"/>
      <c r="VH906"/>
      <c r="VI906"/>
      <c r="VJ906"/>
      <c r="VK906"/>
      <c r="VL906"/>
      <c r="VM906"/>
      <c r="VN906"/>
      <c r="VO906"/>
      <c r="VP906"/>
      <c r="VQ906"/>
      <c r="VR906"/>
      <c r="VS906"/>
      <c r="VT906"/>
      <c r="VU906"/>
      <c r="VV906"/>
      <c r="VW906"/>
      <c r="VX906"/>
      <c r="VY906"/>
      <c r="VZ906"/>
      <c r="WA906"/>
      <c r="WB906"/>
      <c r="WC906"/>
      <c r="WD906"/>
      <c r="WE906"/>
      <c r="WF906"/>
      <c r="WG906"/>
      <c r="WH906"/>
      <c r="WI906"/>
      <c r="WJ906"/>
      <c r="WK906"/>
      <c r="WL906"/>
      <c r="WM906"/>
      <c r="WN906"/>
      <c r="WO906"/>
      <c r="WP906"/>
      <c r="WQ906"/>
      <c r="WR906"/>
      <c r="WS906"/>
      <c r="WT906"/>
      <c r="WU906"/>
      <c r="WV906"/>
      <c r="WW906"/>
      <c r="WX906"/>
      <c r="WY906"/>
      <c r="WZ906"/>
      <c r="XA906"/>
      <c r="XB906"/>
      <c r="XC906"/>
      <c r="XD906"/>
      <c r="XE906"/>
      <c r="XF906"/>
      <c r="XG906"/>
      <c r="XH906"/>
      <c r="XI906"/>
      <c r="XJ906"/>
      <c r="XK906"/>
      <c r="XL906"/>
      <c r="XM906"/>
      <c r="XN906"/>
      <c r="XO906"/>
      <c r="XP906"/>
      <c r="XQ906"/>
      <c r="XR906"/>
      <c r="XS906"/>
      <c r="XT906"/>
      <c r="XU906"/>
      <c r="XV906"/>
      <c r="XW906"/>
      <c r="XX906"/>
      <c r="XY906"/>
      <c r="XZ906"/>
      <c r="YA906"/>
      <c r="YB906"/>
      <c r="YC906"/>
      <c r="YD906"/>
      <c r="YE906"/>
      <c r="YF906"/>
      <c r="YG906"/>
      <c r="YH906"/>
      <c r="YI906"/>
      <c r="YJ906"/>
      <c r="YK906"/>
      <c r="YL906"/>
      <c r="YM906"/>
      <c r="YN906"/>
      <c r="YO906"/>
      <c r="YP906"/>
      <c r="YQ906"/>
      <c r="YR906"/>
      <c r="YS906"/>
      <c r="YT906"/>
      <c r="YU906"/>
      <c r="YV906"/>
      <c r="YW906"/>
      <c r="YX906"/>
      <c r="YY906"/>
      <c r="YZ906"/>
      <c r="ZA906"/>
      <c r="ZB906"/>
      <c r="ZC906"/>
      <c r="ZD906"/>
      <c r="ZE906"/>
      <c r="ZF906"/>
      <c r="ZG906"/>
      <c r="ZH906"/>
      <c r="ZI906"/>
      <c r="ZJ906"/>
      <c r="ZK906"/>
      <c r="ZL906"/>
      <c r="ZM906"/>
      <c r="ZN906"/>
      <c r="ZO906"/>
      <c r="ZP906"/>
      <c r="ZQ906"/>
      <c r="ZR906"/>
      <c r="ZS906"/>
      <c r="ZT906"/>
      <c r="ZU906"/>
      <c r="ZV906"/>
      <c r="ZW906"/>
      <c r="ZX906"/>
      <c r="ZY906"/>
      <c r="ZZ906"/>
      <c r="AAA906"/>
      <c r="AAB906"/>
      <c r="AAC906"/>
      <c r="AAD906"/>
      <c r="AAE906"/>
      <c r="AAF906"/>
      <c r="AAG906"/>
      <c r="AAH906"/>
      <c r="AAI906"/>
      <c r="AAJ906"/>
      <c r="AAK906"/>
      <c r="AAL906"/>
      <c r="AAM906"/>
      <c r="AAN906"/>
      <c r="AAO906"/>
      <c r="AAP906"/>
      <c r="AAQ906"/>
      <c r="AAR906"/>
      <c r="AAS906"/>
      <c r="AAT906"/>
      <c r="AAU906"/>
      <c r="AAV906"/>
      <c r="AAW906"/>
      <c r="AAX906"/>
      <c r="AAY906"/>
      <c r="AAZ906"/>
      <c r="ABA906"/>
      <c r="ABB906"/>
      <c r="ABC906"/>
      <c r="ABD906"/>
      <c r="ABE906"/>
      <c r="ABF906"/>
      <c r="ABG906"/>
      <c r="ABH906"/>
      <c r="ABI906"/>
      <c r="ABJ906"/>
      <c r="ABK906"/>
      <c r="ABL906"/>
      <c r="ABM906"/>
      <c r="ABN906"/>
      <c r="ABO906"/>
      <c r="ABP906"/>
      <c r="ABQ906"/>
      <c r="ABR906"/>
      <c r="ABS906"/>
      <c r="ABT906"/>
      <c r="ABU906"/>
      <c r="ABV906"/>
      <c r="ABW906"/>
      <c r="ABX906"/>
      <c r="ABY906"/>
      <c r="ABZ906"/>
      <c r="ACA906"/>
      <c r="ACB906"/>
      <c r="ACC906"/>
      <c r="ACD906"/>
      <c r="ACE906"/>
      <c r="ACF906"/>
      <c r="ACG906"/>
      <c r="ACH906"/>
      <c r="ACI906"/>
      <c r="ACJ906"/>
      <c r="ACK906"/>
      <c r="ACL906"/>
      <c r="ACM906"/>
      <c r="ACN906"/>
      <c r="ACO906"/>
      <c r="ACP906"/>
      <c r="ACQ906"/>
      <c r="ACR906"/>
      <c r="ACS906"/>
      <c r="ACT906"/>
      <c r="ACU906"/>
      <c r="ACV906"/>
      <c r="ACW906"/>
      <c r="ACX906"/>
      <c r="ACY906"/>
      <c r="ACZ906"/>
      <c r="ADA906"/>
      <c r="ADB906"/>
      <c r="ADC906"/>
      <c r="ADD906"/>
      <c r="ADE906"/>
      <c r="ADF906"/>
      <c r="ADG906"/>
      <c r="ADH906"/>
      <c r="ADI906"/>
      <c r="ADJ906"/>
      <c r="ADK906"/>
      <c r="ADL906"/>
      <c r="ADM906"/>
      <c r="ADN906"/>
      <c r="ADO906"/>
      <c r="ADP906"/>
      <c r="ADQ906"/>
      <c r="ADR906"/>
      <c r="ADS906"/>
      <c r="ADT906"/>
      <c r="ADU906"/>
      <c r="ADV906"/>
      <c r="ADW906"/>
      <c r="ADX906"/>
      <c r="ADY906"/>
      <c r="ADZ906"/>
      <c r="AEA906"/>
      <c r="AEB906"/>
      <c r="AEC906"/>
      <c r="AED906"/>
      <c r="AEE906"/>
      <c r="AEF906"/>
      <c r="AEG906"/>
      <c r="AEH906"/>
      <c r="AEI906"/>
      <c r="AEJ906"/>
      <c r="AEK906"/>
      <c r="AEL906"/>
      <c r="AEM906"/>
      <c r="AEN906"/>
      <c r="AEO906"/>
      <c r="AEP906"/>
      <c r="AEQ906"/>
      <c r="AER906"/>
      <c r="AES906"/>
      <c r="AET906"/>
      <c r="AEU906"/>
      <c r="AEV906"/>
      <c r="AEW906"/>
      <c r="AEX906"/>
      <c r="AEY906"/>
      <c r="AEZ906"/>
      <c r="AFA906"/>
      <c r="AFB906"/>
      <c r="AFC906"/>
      <c r="AFD906"/>
      <c r="AFE906"/>
      <c r="AFF906"/>
      <c r="AFG906"/>
      <c r="AFH906"/>
      <c r="AFI906"/>
      <c r="AFJ906"/>
      <c r="AFK906"/>
      <c r="AFL906"/>
      <c r="AFM906"/>
      <c r="AFN906"/>
      <c r="AFO906"/>
      <c r="AFP906"/>
      <c r="AFQ906"/>
      <c r="AFR906"/>
      <c r="AFS906"/>
      <c r="AFT906"/>
      <c r="AFU906"/>
      <c r="AFV906"/>
      <c r="AFW906"/>
      <c r="AFX906"/>
      <c r="AFY906"/>
      <c r="AFZ906"/>
      <c r="AGA906"/>
      <c r="AGB906"/>
      <c r="AGC906"/>
      <c r="AGD906"/>
      <c r="AGE906"/>
      <c r="AGF906"/>
      <c r="AGG906"/>
      <c r="AGH906"/>
      <c r="AGI906"/>
      <c r="AGJ906"/>
      <c r="AGK906"/>
      <c r="AGL906"/>
      <c r="AGM906"/>
      <c r="AGN906"/>
      <c r="AGO906"/>
      <c r="AGP906"/>
      <c r="AGQ906"/>
      <c r="AGR906"/>
      <c r="AGS906"/>
      <c r="AGT906"/>
      <c r="AGU906"/>
      <c r="AGV906"/>
      <c r="AGW906"/>
      <c r="AGX906"/>
      <c r="AGY906"/>
      <c r="AGZ906"/>
      <c r="AHA906"/>
      <c r="AHB906"/>
      <c r="AHC906"/>
      <c r="AHD906"/>
      <c r="AHE906"/>
      <c r="AHF906"/>
      <c r="AHG906"/>
      <c r="AHH906"/>
      <c r="AHI906"/>
      <c r="AHJ906"/>
      <c r="AHK906"/>
      <c r="AHL906"/>
      <c r="AHM906"/>
      <c r="AHN906"/>
      <c r="AHO906"/>
      <c r="AHP906"/>
      <c r="AHQ906"/>
      <c r="AHR906"/>
      <c r="AHS906"/>
      <c r="AHT906"/>
      <c r="AHU906"/>
      <c r="AHV906"/>
      <c r="AHW906"/>
      <c r="AHX906"/>
      <c r="AHY906"/>
      <c r="AHZ906"/>
      <c r="AIA906"/>
      <c r="AIB906"/>
      <c r="AIC906"/>
      <c r="AID906"/>
      <c r="AIE906"/>
      <c r="AIF906"/>
      <c r="AIG906"/>
      <c r="AIH906"/>
      <c r="AII906"/>
      <c r="AIJ906"/>
      <c r="AIK906"/>
      <c r="AIL906"/>
      <c r="AIM906"/>
      <c r="AIN906"/>
      <c r="AIO906"/>
      <c r="AIP906"/>
      <c r="AIQ906"/>
      <c r="AIR906"/>
      <c r="AIS906"/>
      <c r="AIT906"/>
      <c r="AIU906"/>
      <c r="AIV906"/>
      <c r="AIW906"/>
      <c r="AIX906"/>
      <c r="AIY906"/>
      <c r="AIZ906"/>
      <c r="AJA906"/>
      <c r="AJB906"/>
      <c r="AJC906"/>
      <c r="AJD906"/>
      <c r="AJE906"/>
      <c r="AJF906"/>
      <c r="AJG906"/>
      <c r="AJH906"/>
      <c r="AJI906"/>
      <c r="AJJ906"/>
      <c r="AJK906"/>
      <c r="AJL906"/>
      <c r="AJM906"/>
      <c r="AJN906"/>
      <c r="AJO906"/>
      <c r="AJP906"/>
      <c r="AJQ906"/>
      <c r="AJR906"/>
      <c r="AJS906"/>
      <c r="AJT906"/>
      <c r="AJU906"/>
      <c r="AJV906"/>
      <c r="AJW906"/>
      <c r="AJX906"/>
      <c r="AJY906"/>
      <c r="AJZ906"/>
      <c r="AKA906"/>
      <c r="AKB906"/>
      <c r="AKC906"/>
      <c r="AKD906"/>
      <c r="AKE906"/>
      <c r="AKF906"/>
      <c r="AKG906"/>
      <c r="AKH906"/>
      <c r="AKI906"/>
      <c r="AKJ906"/>
      <c r="AKK906"/>
      <c r="AKL906"/>
      <c r="AKM906"/>
      <c r="AKN906"/>
      <c r="AKO906"/>
      <c r="AKP906"/>
      <c r="AKQ906"/>
      <c r="AKR906"/>
      <c r="AKS906"/>
      <c r="AKT906"/>
      <c r="AKU906"/>
      <c r="AKV906"/>
      <c r="AKW906"/>
      <c r="AKX906"/>
      <c r="AKY906"/>
      <c r="AKZ906"/>
      <c r="ALA906"/>
      <c r="ALB906"/>
      <c r="ALC906"/>
      <c r="ALD906"/>
      <c r="ALE906"/>
      <c r="ALF906"/>
      <c r="ALG906"/>
      <c r="ALH906"/>
      <c r="ALI906"/>
      <c r="ALJ906"/>
      <c r="ALK906"/>
      <c r="ALL906"/>
      <c r="ALM906"/>
      <c r="ALN906"/>
      <c r="ALO906"/>
      <c r="ALP906"/>
      <c r="ALQ906"/>
      <c r="ALR906"/>
      <c r="ALS906"/>
      <c r="ALT906"/>
      <c r="ALU906"/>
      <c r="ALV906"/>
      <c r="ALW906"/>
      <c r="ALX906"/>
      <c r="ALY906"/>
      <c r="ALZ906"/>
      <c r="AMA906"/>
      <c r="AMB906"/>
      <c r="AMC906"/>
      <c r="AMD906"/>
      <c r="AME906"/>
      <c r="AMF906"/>
      <c r="AMG906"/>
      <c r="AMH906"/>
      <c r="AMI906"/>
      <c r="AMJ906"/>
    </row>
    <row r="907" spans="1:1024" ht="20" customHeight="1" x14ac:dyDescent="0.2">
      <c r="A907"/>
      <c r="B907"/>
      <c r="C907"/>
      <c r="D907"/>
      <c r="E907" s="2"/>
      <c r="F907" s="2"/>
      <c r="G907" s="271"/>
      <c r="H907" s="240"/>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c r="IU907"/>
      <c r="IV907"/>
      <c r="IW907"/>
      <c r="IX907"/>
      <c r="IY907"/>
      <c r="IZ907"/>
      <c r="JA907"/>
      <c r="JB907"/>
      <c r="JC907"/>
      <c r="JD907"/>
      <c r="JE907"/>
      <c r="JF907"/>
      <c r="JG907"/>
      <c r="JH907"/>
      <c r="JI907"/>
      <c r="JJ907"/>
      <c r="JK907"/>
      <c r="JL907"/>
      <c r="JM907"/>
      <c r="JN907"/>
      <c r="JO907"/>
      <c r="JP907"/>
      <c r="JQ907"/>
      <c r="JR907"/>
      <c r="JS907"/>
      <c r="JT907"/>
      <c r="JU907"/>
      <c r="JV907"/>
      <c r="JW907"/>
      <c r="JX907"/>
      <c r="JY907"/>
      <c r="JZ907"/>
      <c r="KA907"/>
      <c r="KB907"/>
      <c r="KC907"/>
      <c r="KD907"/>
      <c r="KE907"/>
      <c r="KF907"/>
      <c r="KG907"/>
      <c r="KH907"/>
      <c r="KI907"/>
      <c r="KJ907"/>
      <c r="KK907"/>
      <c r="KL907"/>
      <c r="KM907"/>
      <c r="KN907"/>
      <c r="KO907"/>
      <c r="KP907"/>
      <c r="KQ907"/>
      <c r="KR907"/>
      <c r="KS907"/>
      <c r="KT907"/>
      <c r="KU907"/>
      <c r="KV907"/>
      <c r="KW907"/>
      <c r="KX907"/>
      <c r="KY907"/>
      <c r="KZ907"/>
      <c r="LA907"/>
      <c r="LB907"/>
      <c r="LC907"/>
      <c r="LD907"/>
      <c r="LE907"/>
      <c r="LF907"/>
      <c r="LG907"/>
      <c r="LH907"/>
      <c r="LI907"/>
      <c r="LJ907"/>
      <c r="LK907"/>
      <c r="LL907"/>
      <c r="LM907"/>
      <c r="LN907"/>
      <c r="LO907"/>
      <c r="LP907"/>
      <c r="LQ907"/>
      <c r="LR907"/>
      <c r="LS907"/>
      <c r="LT907"/>
      <c r="LU907"/>
      <c r="LV907"/>
      <c r="LW907"/>
      <c r="LX907"/>
      <c r="LY907"/>
      <c r="LZ907"/>
      <c r="MA907"/>
      <c r="MB907"/>
      <c r="MC907"/>
      <c r="MD907"/>
      <c r="ME907"/>
      <c r="MF907"/>
      <c r="MG907"/>
      <c r="MH907"/>
      <c r="MI907"/>
      <c r="MJ907"/>
      <c r="MK907"/>
      <c r="ML907"/>
      <c r="MM907"/>
      <c r="MN907"/>
      <c r="MO907"/>
      <c r="MP907"/>
      <c r="MQ907"/>
      <c r="MR907"/>
      <c r="MS907"/>
      <c r="MT907"/>
      <c r="MU907"/>
      <c r="MV907"/>
      <c r="MW907"/>
      <c r="MX907"/>
      <c r="MY907"/>
      <c r="MZ907"/>
      <c r="NA907"/>
      <c r="NB907"/>
      <c r="NC907"/>
      <c r="ND907"/>
      <c r="NE907"/>
      <c r="NF907"/>
      <c r="NG907"/>
      <c r="NH907"/>
      <c r="NI907"/>
      <c r="NJ907"/>
      <c r="NK907"/>
      <c r="NL907"/>
      <c r="NM907"/>
      <c r="NN907"/>
      <c r="NO907"/>
      <c r="NP907"/>
      <c r="NQ907"/>
      <c r="NR907"/>
      <c r="NS907"/>
      <c r="NT907"/>
      <c r="NU907"/>
      <c r="NV907"/>
      <c r="NW907"/>
      <c r="NX907"/>
      <c r="NY907"/>
      <c r="NZ907"/>
      <c r="OA907"/>
      <c r="OB907"/>
      <c r="OC907"/>
      <c r="OD907"/>
      <c r="OE907"/>
      <c r="OF907"/>
      <c r="OG907"/>
      <c r="OH907"/>
      <c r="OI907"/>
      <c r="OJ907"/>
      <c r="OK907"/>
      <c r="OL907"/>
      <c r="OM907"/>
      <c r="ON907"/>
      <c r="OO907"/>
      <c r="OP907"/>
      <c r="OQ907"/>
      <c r="OR907"/>
      <c r="OS907"/>
      <c r="OT907"/>
      <c r="OU907"/>
      <c r="OV907"/>
      <c r="OW907"/>
      <c r="OX907"/>
      <c r="OY907"/>
      <c r="OZ907"/>
      <c r="PA907"/>
      <c r="PB907"/>
      <c r="PC907"/>
      <c r="PD907"/>
      <c r="PE907"/>
      <c r="PF907"/>
      <c r="PG907"/>
      <c r="PH907"/>
      <c r="PI907"/>
      <c r="PJ907"/>
      <c r="PK907"/>
      <c r="PL907"/>
      <c r="PM907"/>
      <c r="PN907"/>
      <c r="PO907"/>
      <c r="PP907"/>
      <c r="PQ907"/>
      <c r="PR907"/>
      <c r="PS907"/>
      <c r="PT907"/>
      <c r="PU907"/>
      <c r="PV907"/>
      <c r="PW907"/>
      <c r="PX907"/>
      <c r="PY907"/>
      <c r="PZ907"/>
      <c r="QA907"/>
      <c r="QB907"/>
      <c r="QC907"/>
      <c r="QD907"/>
      <c r="QE907"/>
      <c r="QF907"/>
      <c r="QG907"/>
      <c r="QH907"/>
      <c r="QI907"/>
      <c r="QJ907"/>
      <c r="QK907"/>
      <c r="QL907"/>
      <c r="QM907"/>
      <c r="QN907"/>
      <c r="QO907"/>
      <c r="QP907"/>
      <c r="QQ907"/>
      <c r="QR907"/>
      <c r="QS907"/>
      <c r="QT907"/>
      <c r="QU907"/>
      <c r="QV907"/>
      <c r="QW907"/>
      <c r="QX907"/>
      <c r="QY907"/>
      <c r="QZ907"/>
      <c r="RA907"/>
      <c r="RB907"/>
      <c r="RC907"/>
      <c r="RD907"/>
      <c r="RE907"/>
      <c r="RF907"/>
      <c r="RG907"/>
      <c r="RH907"/>
      <c r="RI907"/>
      <c r="RJ907"/>
      <c r="RK907"/>
      <c r="RL907"/>
      <c r="RM907"/>
      <c r="RN907"/>
      <c r="RO907"/>
      <c r="RP907"/>
      <c r="RQ907"/>
      <c r="RR907"/>
      <c r="RS907"/>
      <c r="RT907"/>
      <c r="RU907"/>
      <c r="RV907"/>
      <c r="RW907"/>
      <c r="RX907"/>
      <c r="RY907"/>
      <c r="RZ907"/>
      <c r="SA907"/>
      <c r="SB907"/>
      <c r="SC907"/>
      <c r="SD907"/>
      <c r="SE907"/>
      <c r="SF907"/>
      <c r="SG907"/>
      <c r="SH907"/>
      <c r="SI907"/>
      <c r="SJ907"/>
      <c r="SK907"/>
      <c r="SL907"/>
      <c r="SM907"/>
      <c r="SN907"/>
      <c r="SO907"/>
      <c r="SP907"/>
      <c r="SQ907"/>
      <c r="SR907"/>
      <c r="SS907"/>
      <c r="ST907"/>
      <c r="SU907"/>
      <c r="SV907"/>
      <c r="SW907"/>
      <c r="SX907"/>
      <c r="SY907"/>
      <c r="SZ907"/>
      <c r="TA907"/>
      <c r="TB907"/>
      <c r="TC907"/>
      <c r="TD907"/>
      <c r="TE907"/>
      <c r="TF907"/>
      <c r="TG907"/>
      <c r="TH907"/>
      <c r="TI907"/>
      <c r="TJ907"/>
      <c r="TK907"/>
      <c r="TL907"/>
      <c r="TM907"/>
      <c r="TN907"/>
      <c r="TO907"/>
      <c r="TP907"/>
      <c r="TQ907"/>
      <c r="TR907"/>
      <c r="TS907"/>
      <c r="TT907"/>
      <c r="TU907"/>
      <c r="TV907"/>
      <c r="TW907"/>
      <c r="TX907"/>
      <c r="TY907"/>
      <c r="TZ907"/>
      <c r="UA907"/>
      <c r="UB907"/>
      <c r="UC907"/>
      <c r="UD907"/>
      <c r="UE907"/>
      <c r="UF907"/>
      <c r="UG907"/>
      <c r="UH907"/>
      <c r="UI907"/>
      <c r="UJ907"/>
      <c r="UK907"/>
      <c r="UL907"/>
      <c r="UM907"/>
      <c r="UN907"/>
      <c r="UO907"/>
      <c r="UP907"/>
      <c r="UQ907"/>
      <c r="UR907"/>
      <c r="US907"/>
      <c r="UT907"/>
      <c r="UU907"/>
      <c r="UV907"/>
      <c r="UW907"/>
      <c r="UX907"/>
      <c r="UY907"/>
      <c r="UZ907"/>
      <c r="VA907"/>
      <c r="VB907"/>
      <c r="VC907"/>
      <c r="VD907"/>
      <c r="VE907"/>
      <c r="VF907"/>
      <c r="VG907"/>
      <c r="VH907"/>
      <c r="VI907"/>
      <c r="VJ907"/>
      <c r="VK907"/>
      <c r="VL907"/>
      <c r="VM907"/>
      <c r="VN907"/>
      <c r="VO907"/>
      <c r="VP907"/>
      <c r="VQ907"/>
      <c r="VR907"/>
      <c r="VS907"/>
      <c r="VT907"/>
      <c r="VU907"/>
      <c r="VV907"/>
      <c r="VW907"/>
      <c r="VX907"/>
      <c r="VY907"/>
      <c r="VZ907"/>
      <c r="WA907"/>
      <c r="WB907"/>
      <c r="WC907"/>
      <c r="WD907"/>
      <c r="WE907"/>
      <c r="WF907"/>
      <c r="WG907"/>
      <c r="WH907"/>
      <c r="WI907"/>
      <c r="WJ907"/>
      <c r="WK907"/>
      <c r="WL907"/>
      <c r="WM907"/>
      <c r="WN907"/>
      <c r="WO907"/>
      <c r="WP907"/>
      <c r="WQ907"/>
      <c r="WR907"/>
      <c r="WS907"/>
      <c r="WT907"/>
      <c r="WU907"/>
      <c r="WV907"/>
      <c r="WW907"/>
      <c r="WX907"/>
      <c r="WY907"/>
      <c r="WZ907"/>
      <c r="XA907"/>
      <c r="XB907"/>
      <c r="XC907"/>
      <c r="XD907"/>
      <c r="XE907"/>
      <c r="XF907"/>
      <c r="XG907"/>
      <c r="XH907"/>
      <c r="XI907"/>
      <c r="XJ907"/>
      <c r="XK907"/>
      <c r="XL907"/>
      <c r="XM907"/>
      <c r="XN907"/>
      <c r="XO907"/>
      <c r="XP907"/>
      <c r="XQ907"/>
      <c r="XR907"/>
      <c r="XS907"/>
      <c r="XT907"/>
      <c r="XU907"/>
      <c r="XV907"/>
      <c r="XW907"/>
      <c r="XX907"/>
      <c r="XY907"/>
      <c r="XZ907"/>
      <c r="YA907"/>
      <c r="YB907"/>
      <c r="YC907"/>
      <c r="YD907"/>
      <c r="YE907"/>
      <c r="YF907"/>
      <c r="YG907"/>
      <c r="YH907"/>
      <c r="YI907"/>
      <c r="YJ907"/>
      <c r="YK907"/>
      <c r="YL907"/>
      <c r="YM907"/>
      <c r="YN907"/>
      <c r="YO907"/>
      <c r="YP907"/>
      <c r="YQ907"/>
      <c r="YR907"/>
      <c r="YS907"/>
      <c r="YT907"/>
      <c r="YU907"/>
      <c r="YV907"/>
      <c r="YW907"/>
      <c r="YX907"/>
      <c r="YY907"/>
      <c r="YZ907"/>
      <c r="ZA907"/>
      <c r="ZB907"/>
      <c r="ZC907"/>
      <c r="ZD907"/>
      <c r="ZE907"/>
      <c r="ZF907"/>
      <c r="ZG907"/>
      <c r="ZH907"/>
      <c r="ZI907"/>
      <c r="ZJ907"/>
      <c r="ZK907"/>
      <c r="ZL907"/>
      <c r="ZM907"/>
      <c r="ZN907"/>
      <c r="ZO907"/>
      <c r="ZP907"/>
      <c r="ZQ907"/>
      <c r="ZR907"/>
      <c r="ZS907"/>
      <c r="ZT907"/>
      <c r="ZU907"/>
      <c r="ZV907"/>
      <c r="ZW907"/>
      <c r="ZX907"/>
      <c r="ZY907"/>
      <c r="ZZ907"/>
      <c r="AAA907"/>
      <c r="AAB907"/>
      <c r="AAC907"/>
      <c r="AAD907"/>
      <c r="AAE907"/>
      <c r="AAF907"/>
      <c r="AAG907"/>
      <c r="AAH907"/>
      <c r="AAI907"/>
      <c r="AAJ907"/>
      <c r="AAK907"/>
      <c r="AAL907"/>
      <c r="AAM907"/>
      <c r="AAN907"/>
      <c r="AAO907"/>
      <c r="AAP907"/>
      <c r="AAQ907"/>
      <c r="AAR907"/>
      <c r="AAS907"/>
      <c r="AAT907"/>
      <c r="AAU907"/>
      <c r="AAV907"/>
      <c r="AAW907"/>
      <c r="AAX907"/>
      <c r="AAY907"/>
      <c r="AAZ907"/>
      <c r="ABA907"/>
      <c r="ABB907"/>
      <c r="ABC907"/>
      <c r="ABD907"/>
      <c r="ABE907"/>
      <c r="ABF907"/>
      <c r="ABG907"/>
      <c r="ABH907"/>
      <c r="ABI907"/>
      <c r="ABJ907"/>
      <c r="ABK907"/>
      <c r="ABL907"/>
      <c r="ABM907"/>
      <c r="ABN907"/>
      <c r="ABO907"/>
      <c r="ABP907"/>
      <c r="ABQ907"/>
      <c r="ABR907"/>
      <c r="ABS907"/>
      <c r="ABT907"/>
      <c r="ABU907"/>
      <c r="ABV907"/>
      <c r="ABW907"/>
      <c r="ABX907"/>
      <c r="ABY907"/>
      <c r="ABZ907"/>
      <c r="ACA907"/>
      <c r="ACB907"/>
      <c r="ACC907"/>
      <c r="ACD907"/>
      <c r="ACE907"/>
      <c r="ACF907"/>
      <c r="ACG907"/>
      <c r="ACH907"/>
      <c r="ACI907"/>
      <c r="ACJ907"/>
      <c r="ACK907"/>
      <c r="ACL907"/>
      <c r="ACM907"/>
      <c r="ACN907"/>
      <c r="ACO907"/>
      <c r="ACP907"/>
      <c r="ACQ907"/>
      <c r="ACR907"/>
      <c r="ACS907"/>
      <c r="ACT907"/>
      <c r="ACU907"/>
      <c r="ACV907"/>
      <c r="ACW907"/>
      <c r="ACX907"/>
      <c r="ACY907"/>
      <c r="ACZ907"/>
      <c r="ADA907"/>
      <c r="ADB907"/>
      <c r="ADC907"/>
      <c r="ADD907"/>
      <c r="ADE907"/>
      <c r="ADF907"/>
      <c r="ADG907"/>
      <c r="ADH907"/>
      <c r="ADI907"/>
      <c r="ADJ907"/>
      <c r="ADK907"/>
      <c r="ADL907"/>
      <c r="ADM907"/>
      <c r="ADN907"/>
      <c r="ADO907"/>
      <c r="ADP907"/>
      <c r="ADQ907"/>
      <c r="ADR907"/>
      <c r="ADS907"/>
      <c r="ADT907"/>
      <c r="ADU907"/>
      <c r="ADV907"/>
      <c r="ADW907"/>
      <c r="ADX907"/>
      <c r="ADY907"/>
      <c r="ADZ907"/>
      <c r="AEA907"/>
      <c r="AEB907"/>
      <c r="AEC907"/>
      <c r="AED907"/>
      <c r="AEE907"/>
      <c r="AEF907"/>
      <c r="AEG907"/>
      <c r="AEH907"/>
      <c r="AEI907"/>
      <c r="AEJ907"/>
      <c r="AEK907"/>
      <c r="AEL907"/>
      <c r="AEM907"/>
      <c r="AEN907"/>
      <c r="AEO907"/>
      <c r="AEP907"/>
      <c r="AEQ907"/>
      <c r="AER907"/>
      <c r="AES907"/>
      <c r="AET907"/>
      <c r="AEU907"/>
      <c r="AEV907"/>
      <c r="AEW907"/>
      <c r="AEX907"/>
      <c r="AEY907"/>
      <c r="AEZ907"/>
      <c r="AFA907"/>
      <c r="AFB907"/>
      <c r="AFC907"/>
      <c r="AFD907"/>
      <c r="AFE907"/>
      <c r="AFF907"/>
      <c r="AFG907"/>
      <c r="AFH907"/>
      <c r="AFI907"/>
      <c r="AFJ907"/>
      <c r="AFK907"/>
      <c r="AFL907"/>
      <c r="AFM907"/>
      <c r="AFN907"/>
      <c r="AFO907"/>
      <c r="AFP907"/>
      <c r="AFQ907"/>
      <c r="AFR907"/>
      <c r="AFS907"/>
      <c r="AFT907"/>
      <c r="AFU907"/>
      <c r="AFV907"/>
      <c r="AFW907"/>
      <c r="AFX907"/>
      <c r="AFY907"/>
      <c r="AFZ907"/>
      <c r="AGA907"/>
      <c r="AGB907"/>
      <c r="AGC907"/>
      <c r="AGD907"/>
      <c r="AGE907"/>
      <c r="AGF907"/>
      <c r="AGG907"/>
      <c r="AGH907"/>
      <c r="AGI907"/>
      <c r="AGJ907"/>
      <c r="AGK907"/>
      <c r="AGL907"/>
      <c r="AGM907"/>
      <c r="AGN907"/>
      <c r="AGO907"/>
      <c r="AGP907"/>
      <c r="AGQ907"/>
      <c r="AGR907"/>
      <c r="AGS907"/>
      <c r="AGT907"/>
      <c r="AGU907"/>
      <c r="AGV907"/>
      <c r="AGW907"/>
      <c r="AGX907"/>
      <c r="AGY907"/>
      <c r="AGZ907"/>
      <c r="AHA907"/>
      <c r="AHB907"/>
      <c r="AHC907"/>
      <c r="AHD907"/>
      <c r="AHE907"/>
      <c r="AHF907"/>
      <c r="AHG907"/>
      <c r="AHH907"/>
      <c r="AHI907"/>
      <c r="AHJ907"/>
      <c r="AHK907"/>
      <c r="AHL907"/>
      <c r="AHM907"/>
      <c r="AHN907"/>
      <c r="AHO907"/>
      <c r="AHP907"/>
      <c r="AHQ907"/>
      <c r="AHR907"/>
      <c r="AHS907"/>
      <c r="AHT907"/>
      <c r="AHU907"/>
      <c r="AHV907"/>
      <c r="AHW907"/>
      <c r="AHX907"/>
      <c r="AHY907"/>
      <c r="AHZ907"/>
      <c r="AIA907"/>
      <c r="AIB907"/>
      <c r="AIC907"/>
      <c r="AID907"/>
      <c r="AIE907"/>
      <c r="AIF907"/>
      <c r="AIG907"/>
      <c r="AIH907"/>
      <c r="AII907"/>
      <c r="AIJ907"/>
      <c r="AIK907"/>
      <c r="AIL907"/>
      <c r="AIM907"/>
      <c r="AIN907"/>
      <c r="AIO907"/>
      <c r="AIP907"/>
      <c r="AIQ907"/>
      <c r="AIR907"/>
      <c r="AIS907"/>
      <c r="AIT907"/>
      <c r="AIU907"/>
      <c r="AIV907"/>
      <c r="AIW907"/>
      <c r="AIX907"/>
      <c r="AIY907"/>
      <c r="AIZ907"/>
      <c r="AJA907"/>
      <c r="AJB907"/>
      <c r="AJC907"/>
      <c r="AJD907"/>
      <c r="AJE907"/>
      <c r="AJF907"/>
      <c r="AJG907"/>
      <c r="AJH907"/>
      <c r="AJI907"/>
      <c r="AJJ907"/>
      <c r="AJK907"/>
      <c r="AJL907"/>
      <c r="AJM907"/>
      <c r="AJN907"/>
      <c r="AJO907"/>
      <c r="AJP907"/>
      <c r="AJQ907"/>
      <c r="AJR907"/>
      <c r="AJS907"/>
      <c r="AJT907"/>
      <c r="AJU907"/>
      <c r="AJV907"/>
      <c r="AJW907"/>
      <c r="AJX907"/>
      <c r="AJY907"/>
      <c r="AJZ907"/>
      <c r="AKA907"/>
      <c r="AKB907"/>
      <c r="AKC907"/>
      <c r="AKD907"/>
      <c r="AKE907"/>
      <c r="AKF907"/>
      <c r="AKG907"/>
      <c r="AKH907"/>
      <c r="AKI907"/>
      <c r="AKJ907"/>
      <c r="AKK907"/>
      <c r="AKL907"/>
      <c r="AKM907"/>
      <c r="AKN907"/>
      <c r="AKO907"/>
      <c r="AKP907"/>
      <c r="AKQ907"/>
      <c r="AKR907"/>
      <c r="AKS907"/>
      <c r="AKT907"/>
      <c r="AKU907"/>
      <c r="AKV907"/>
      <c r="AKW907"/>
      <c r="AKX907"/>
      <c r="AKY907"/>
      <c r="AKZ907"/>
      <c r="ALA907"/>
      <c r="ALB907"/>
      <c r="ALC907"/>
      <c r="ALD907"/>
      <c r="ALE907"/>
      <c r="ALF907"/>
      <c r="ALG907"/>
      <c r="ALH907"/>
      <c r="ALI907"/>
      <c r="ALJ907"/>
      <c r="ALK907"/>
      <c r="ALL907"/>
      <c r="ALM907"/>
      <c r="ALN907"/>
      <c r="ALO907"/>
      <c r="ALP907"/>
      <c r="ALQ907"/>
      <c r="ALR907"/>
      <c r="ALS907"/>
      <c r="ALT907"/>
      <c r="ALU907"/>
      <c r="ALV907"/>
      <c r="ALW907"/>
      <c r="ALX907"/>
      <c r="ALY907"/>
      <c r="ALZ907"/>
      <c r="AMA907"/>
      <c r="AMB907"/>
      <c r="AMC907"/>
      <c r="AMD907"/>
      <c r="AME907"/>
      <c r="AMF907"/>
      <c r="AMG907"/>
      <c r="AMH907"/>
      <c r="AMI907"/>
      <c r="AMJ907"/>
    </row>
    <row r="908" spans="1:1024" ht="20" customHeight="1" x14ac:dyDescent="0.2">
      <c r="A908"/>
      <c r="B908"/>
      <c r="C908"/>
      <c r="D908"/>
      <c r="E908" s="2"/>
      <c r="F908" s="2"/>
      <c r="G908" s="271"/>
      <c r="H908" s="240"/>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c r="IU908"/>
      <c r="IV908"/>
      <c r="IW908"/>
      <c r="IX908"/>
      <c r="IY908"/>
      <c r="IZ908"/>
      <c r="JA908"/>
      <c r="JB908"/>
      <c r="JC908"/>
      <c r="JD908"/>
      <c r="JE908"/>
      <c r="JF908"/>
      <c r="JG908"/>
      <c r="JH908"/>
      <c r="JI908"/>
      <c r="JJ908"/>
      <c r="JK908"/>
      <c r="JL908"/>
      <c r="JM908"/>
      <c r="JN908"/>
      <c r="JO908"/>
      <c r="JP908"/>
      <c r="JQ908"/>
      <c r="JR908"/>
      <c r="JS908"/>
      <c r="JT908"/>
      <c r="JU908"/>
      <c r="JV908"/>
      <c r="JW908"/>
      <c r="JX908"/>
      <c r="JY908"/>
      <c r="JZ908"/>
      <c r="KA908"/>
      <c r="KB908"/>
      <c r="KC908"/>
      <c r="KD908"/>
      <c r="KE908"/>
      <c r="KF908"/>
      <c r="KG908"/>
      <c r="KH908"/>
      <c r="KI908"/>
      <c r="KJ908"/>
      <c r="KK908"/>
      <c r="KL908"/>
      <c r="KM908"/>
      <c r="KN908"/>
      <c r="KO908"/>
      <c r="KP908"/>
      <c r="KQ908"/>
      <c r="KR908"/>
      <c r="KS908"/>
      <c r="KT908"/>
      <c r="KU908"/>
      <c r="KV908"/>
      <c r="KW908"/>
      <c r="KX908"/>
      <c r="KY908"/>
      <c r="KZ908"/>
      <c r="LA908"/>
      <c r="LB908"/>
      <c r="LC908"/>
      <c r="LD908"/>
      <c r="LE908"/>
      <c r="LF908"/>
      <c r="LG908"/>
      <c r="LH908"/>
      <c r="LI908"/>
      <c r="LJ908"/>
      <c r="LK908"/>
      <c r="LL908"/>
      <c r="LM908"/>
      <c r="LN908"/>
      <c r="LO908"/>
      <c r="LP908"/>
      <c r="LQ908"/>
      <c r="LR908"/>
      <c r="LS908"/>
      <c r="LT908"/>
      <c r="LU908"/>
      <c r="LV908"/>
      <c r="LW908"/>
      <c r="LX908"/>
      <c r="LY908"/>
      <c r="LZ908"/>
      <c r="MA908"/>
      <c r="MB908"/>
      <c r="MC908"/>
      <c r="MD908"/>
      <c r="ME908"/>
      <c r="MF908"/>
      <c r="MG908"/>
      <c r="MH908"/>
      <c r="MI908"/>
      <c r="MJ908"/>
      <c r="MK908"/>
      <c r="ML908"/>
      <c r="MM908"/>
      <c r="MN908"/>
      <c r="MO908"/>
      <c r="MP908"/>
      <c r="MQ908"/>
      <c r="MR908"/>
      <c r="MS908"/>
      <c r="MT908"/>
      <c r="MU908"/>
      <c r="MV908"/>
      <c r="MW908"/>
      <c r="MX908"/>
      <c r="MY908"/>
      <c r="MZ908"/>
      <c r="NA908"/>
      <c r="NB908"/>
      <c r="NC908"/>
      <c r="ND908"/>
      <c r="NE908"/>
      <c r="NF908"/>
      <c r="NG908"/>
      <c r="NH908"/>
      <c r="NI908"/>
      <c r="NJ908"/>
      <c r="NK908"/>
      <c r="NL908"/>
      <c r="NM908"/>
      <c r="NN908"/>
      <c r="NO908"/>
      <c r="NP908"/>
      <c r="NQ908"/>
      <c r="NR908"/>
      <c r="NS908"/>
      <c r="NT908"/>
      <c r="NU908"/>
      <c r="NV908"/>
      <c r="NW908"/>
      <c r="NX908"/>
      <c r="NY908"/>
      <c r="NZ908"/>
      <c r="OA908"/>
      <c r="OB908"/>
      <c r="OC908"/>
      <c r="OD908"/>
      <c r="OE908"/>
      <c r="OF908"/>
      <c r="OG908"/>
      <c r="OH908"/>
      <c r="OI908"/>
      <c r="OJ908"/>
      <c r="OK908"/>
      <c r="OL908"/>
      <c r="OM908"/>
      <c r="ON908"/>
      <c r="OO908"/>
      <c r="OP908"/>
      <c r="OQ908"/>
      <c r="OR908"/>
      <c r="OS908"/>
      <c r="OT908"/>
      <c r="OU908"/>
      <c r="OV908"/>
      <c r="OW908"/>
      <c r="OX908"/>
      <c r="OY908"/>
      <c r="OZ908"/>
      <c r="PA908"/>
      <c r="PB908"/>
      <c r="PC908"/>
      <c r="PD908"/>
      <c r="PE908"/>
      <c r="PF908"/>
      <c r="PG908"/>
      <c r="PH908"/>
      <c r="PI908"/>
      <c r="PJ908"/>
      <c r="PK908"/>
      <c r="PL908"/>
      <c r="PM908"/>
      <c r="PN908"/>
      <c r="PO908"/>
      <c r="PP908"/>
      <c r="PQ908"/>
      <c r="PR908"/>
      <c r="PS908"/>
      <c r="PT908"/>
      <c r="PU908"/>
      <c r="PV908"/>
      <c r="PW908"/>
      <c r="PX908"/>
      <c r="PY908"/>
      <c r="PZ908"/>
      <c r="QA908"/>
      <c r="QB908"/>
      <c r="QC908"/>
      <c r="QD908"/>
      <c r="QE908"/>
      <c r="QF908"/>
      <c r="QG908"/>
      <c r="QH908"/>
      <c r="QI908"/>
      <c r="QJ908"/>
      <c r="QK908"/>
      <c r="QL908"/>
      <c r="QM908"/>
      <c r="QN908"/>
      <c r="QO908"/>
      <c r="QP908"/>
      <c r="QQ908"/>
      <c r="QR908"/>
      <c r="QS908"/>
      <c r="QT908"/>
      <c r="QU908"/>
      <c r="QV908"/>
      <c r="QW908"/>
      <c r="QX908"/>
      <c r="QY908"/>
      <c r="QZ908"/>
      <c r="RA908"/>
      <c r="RB908"/>
      <c r="RC908"/>
      <c r="RD908"/>
      <c r="RE908"/>
      <c r="RF908"/>
      <c r="RG908"/>
      <c r="RH908"/>
      <c r="RI908"/>
      <c r="RJ908"/>
      <c r="RK908"/>
      <c r="RL908"/>
      <c r="RM908"/>
      <c r="RN908"/>
      <c r="RO908"/>
      <c r="RP908"/>
      <c r="RQ908"/>
      <c r="RR908"/>
      <c r="RS908"/>
      <c r="RT908"/>
      <c r="RU908"/>
      <c r="RV908"/>
      <c r="RW908"/>
      <c r="RX908"/>
      <c r="RY908"/>
      <c r="RZ908"/>
      <c r="SA908"/>
      <c r="SB908"/>
      <c r="SC908"/>
      <c r="SD908"/>
      <c r="SE908"/>
      <c r="SF908"/>
      <c r="SG908"/>
      <c r="SH908"/>
      <c r="SI908"/>
      <c r="SJ908"/>
      <c r="SK908"/>
      <c r="SL908"/>
      <c r="SM908"/>
      <c r="SN908"/>
      <c r="SO908"/>
      <c r="SP908"/>
      <c r="SQ908"/>
      <c r="SR908"/>
      <c r="SS908"/>
      <c r="ST908"/>
      <c r="SU908"/>
      <c r="SV908"/>
      <c r="SW908"/>
      <c r="SX908"/>
      <c r="SY908"/>
      <c r="SZ908"/>
      <c r="TA908"/>
      <c r="TB908"/>
      <c r="TC908"/>
      <c r="TD908"/>
      <c r="TE908"/>
      <c r="TF908"/>
      <c r="TG908"/>
      <c r="TH908"/>
      <c r="TI908"/>
      <c r="TJ908"/>
      <c r="TK908"/>
      <c r="TL908"/>
      <c r="TM908"/>
      <c r="TN908"/>
      <c r="TO908"/>
      <c r="TP908"/>
      <c r="TQ908"/>
      <c r="TR908"/>
      <c r="TS908"/>
      <c r="TT908"/>
      <c r="TU908"/>
      <c r="TV908"/>
      <c r="TW908"/>
      <c r="TX908"/>
      <c r="TY908"/>
      <c r="TZ908"/>
      <c r="UA908"/>
      <c r="UB908"/>
      <c r="UC908"/>
      <c r="UD908"/>
      <c r="UE908"/>
      <c r="UF908"/>
      <c r="UG908"/>
      <c r="UH908"/>
      <c r="UI908"/>
      <c r="UJ908"/>
      <c r="UK908"/>
      <c r="UL908"/>
      <c r="UM908"/>
      <c r="UN908"/>
      <c r="UO908"/>
      <c r="UP908"/>
      <c r="UQ908"/>
      <c r="UR908"/>
      <c r="US908"/>
      <c r="UT908"/>
      <c r="UU908"/>
      <c r="UV908"/>
      <c r="UW908"/>
      <c r="UX908"/>
      <c r="UY908"/>
      <c r="UZ908"/>
      <c r="VA908"/>
      <c r="VB908"/>
      <c r="VC908"/>
      <c r="VD908"/>
      <c r="VE908"/>
      <c r="VF908"/>
      <c r="VG908"/>
      <c r="VH908"/>
      <c r="VI908"/>
      <c r="VJ908"/>
      <c r="VK908"/>
      <c r="VL908"/>
      <c r="VM908"/>
      <c r="VN908"/>
      <c r="VO908"/>
      <c r="VP908"/>
      <c r="VQ908"/>
      <c r="VR908"/>
      <c r="VS908"/>
      <c r="VT908"/>
      <c r="VU908"/>
      <c r="VV908"/>
      <c r="VW908"/>
      <c r="VX908"/>
      <c r="VY908"/>
      <c r="VZ908"/>
      <c r="WA908"/>
      <c r="WB908"/>
      <c r="WC908"/>
      <c r="WD908"/>
      <c r="WE908"/>
      <c r="WF908"/>
      <c r="WG908"/>
      <c r="WH908"/>
      <c r="WI908"/>
      <c r="WJ908"/>
      <c r="WK908"/>
      <c r="WL908"/>
      <c r="WM908"/>
      <c r="WN908"/>
      <c r="WO908"/>
      <c r="WP908"/>
      <c r="WQ908"/>
      <c r="WR908"/>
      <c r="WS908"/>
      <c r="WT908"/>
      <c r="WU908"/>
      <c r="WV908"/>
      <c r="WW908"/>
      <c r="WX908"/>
      <c r="WY908"/>
      <c r="WZ908"/>
      <c r="XA908"/>
      <c r="XB908"/>
      <c r="XC908"/>
      <c r="XD908"/>
      <c r="XE908"/>
      <c r="XF908"/>
      <c r="XG908"/>
      <c r="XH908"/>
      <c r="XI908"/>
      <c r="XJ908"/>
      <c r="XK908"/>
      <c r="XL908"/>
      <c r="XM908"/>
      <c r="XN908"/>
      <c r="XO908"/>
      <c r="XP908"/>
      <c r="XQ908"/>
      <c r="XR908"/>
      <c r="XS908"/>
      <c r="XT908"/>
      <c r="XU908"/>
      <c r="XV908"/>
      <c r="XW908"/>
      <c r="XX908"/>
      <c r="XY908"/>
      <c r="XZ908"/>
      <c r="YA908"/>
      <c r="YB908"/>
      <c r="YC908"/>
      <c r="YD908"/>
      <c r="YE908"/>
      <c r="YF908"/>
      <c r="YG908"/>
      <c r="YH908"/>
      <c r="YI908"/>
      <c r="YJ908"/>
      <c r="YK908"/>
      <c r="YL908"/>
      <c r="YM908"/>
      <c r="YN908"/>
      <c r="YO908"/>
      <c r="YP908"/>
      <c r="YQ908"/>
      <c r="YR908"/>
      <c r="YS908"/>
      <c r="YT908"/>
      <c r="YU908"/>
      <c r="YV908"/>
      <c r="YW908"/>
      <c r="YX908"/>
      <c r="YY908"/>
      <c r="YZ908"/>
      <c r="ZA908"/>
      <c r="ZB908"/>
      <c r="ZC908"/>
      <c r="ZD908"/>
      <c r="ZE908"/>
      <c r="ZF908"/>
      <c r="ZG908"/>
      <c r="ZH908"/>
      <c r="ZI908"/>
      <c r="ZJ908"/>
      <c r="ZK908"/>
      <c r="ZL908"/>
      <c r="ZM908"/>
      <c r="ZN908"/>
      <c r="ZO908"/>
      <c r="ZP908"/>
      <c r="ZQ908"/>
      <c r="ZR908"/>
      <c r="ZS908"/>
      <c r="ZT908"/>
      <c r="ZU908"/>
      <c r="ZV908"/>
      <c r="ZW908"/>
      <c r="ZX908"/>
      <c r="ZY908"/>
      <c r="ZZ908"/>
      <c r="AAA908"/>
      <c r="AAB908"/>
      <c r="AAC908"/>
      <c r="AAD908"/>
      <c r="AAE908"/>
      <c r="AAF908"/>
      <c r="AAG908"/>
      <c r="AAH908"/>
      <c r="AAI908"/>
      <c r="AAJ908"/>
      <c r="AAK908"/>
      <c r="AAL908"/>
      <c r="AAM908"/>
      <c r="AAN908"/>
      <c r="AAO908"/>
      <c r="AAP908"/>
      <c r="AAQ908"/>
      <c r="AAR908"/>
      <c r="AAS908"/>
      <c r="AAT908"/>
      <c r="AAU908"/>
      <c r="AAV908"/>
      <c r="AAW908"/>
      <c r="AAX908"/>
      <c r="AAY908"/>
      <c r="AAZ908"/>
      <c r="ABA908"/>
      <c r="ABB908"/>
      <c r="ABC908"/>
      <c r="ABD908"/>
      <c r="ABE908"/>
      <c r="ABF908"/>
      <c r="ABG908"/>
      <c r="ABH908"/>
      <c r="ABI908"/>
      <c r="ABJ908"/>
      <c r="ABK908"/>
      <c r="ABL908"/>
      <c r="ABM908"/>
      <c r="ABN908"/>
      <c r="ABO908"/>
      <c r="ABP908"/>
      <c r="ABQ908"/>
      <c r="ABR908"/>
      <c r="ABS908"/>
      <c r="ABT908"/>
      <c r="ABU908"/>
      <c r="ABV908"/>
      <c r="ABW908"/>
      <c r="ABX908"/>
      <c r="ABY908"/>
      <c r="ABZ908"/>
      <c r="ACA908"/>
      <c r="ACB908"/>
      <c r="ACC908"/>
      <c r="ACD908"/>
      <c r="ACE908"/>
      <c r="ACF908"/>
      <c r="ACG908"/>
      <c r="ACH908"/>
      <c r="ACI908"/>
      <c r="ACJ908"/>
      <c r="ACK908"/>
      <c r="ACL908"/>
      <c r="ACM908"/>
      <c r="ACN908"/>
      <c r="ACO908"/>
      <c r="ACP908"/>
      <c r="ACQ908"/>
      <c r="ACR908"/>
      <c r="ACS908"/>
      <c r="ACT908"/>
      <c r="ACU908"/>
      <c r="ACV908"/>
      <c r="ACW908"/>
      <c r="ACX908"/>
      <c r="ACY908"/>
      <c r="ACZ908"/>
      <c r="ADA908"/>
      <c r="ADB908"/>
      <c r="ADC908"/>
      <c r="ADD908"/>
      <c r="ADE908"/>
      <c r="ADF908"/>
      <c r="ADG908"/>
      <c r="ADH908"/>
      <c r="ADI908"/>
      <c r="ADJ908"/>
      <c r="ADK908"/>
      <c r="ADL908"/>
      <c r="ADM908"/>
      <c r="ADN908"/>
      <c r="ADO908"/>
      <c r="ADP908"/>
      <c r="ADQ908"/>
      <c r="ADR908"/>
      <c r="ADS908"/>
      <c r="ADT908"/>
      <c r="ADU908"/>
      <c r="ADV908"/>
      <c r="ADW908"/>
      <c r="ADX908"/>
      <c r="ADY908"/>
      <c r="ADZ908"/>
      <c r="AEA908"/>
      <c r="AEB908"/>
      <c r="AEC908"/>
      <c r="AED908"/>
      <c r="AEE908"/>
      <c r="AEF908"/>
      <c r="AEG908"/>
      <c r="AEH908"/>
      <c r="AEI908"/>
      <c r="AEJ908"/>
      <c r="AEK908"/>
      <c r="AEL908"/>
      <c r="AEM908"/>
      <c r="AEN908"/>
      <c r="AEO908"/>
      <c r="AEP908"/>
      <c r="AEQ908"/>
      <c r="AER908"/>
      <c r="AES908"/>
      <c r="AET908"/>
      <c r="AEU908"/>
      <c r="AEV908"/>
      <c r="AEW908"/>
      <c r="AEX908"/>
      <c r="AEY908"/>
      <c r="AEZ908"/>
      <c r="AFA908"/>
      <c r="AFB908"/>
      <c r="AFC908"/>
      <c r="AFD908"/>
      <c r="AFE908"/>
      <c r="AFF908"/>
      <c r="AFG908"/>
      <c r="AFH908"/>
      <c r="AFI908"/>
      <c r="AFJ908"/>
      <c r="AFK908"/>
      <c r="AFL908"/>
      <c r="AFM908"/>
      <c r="AFN908"/>
      <c r="AFO908"/>
      <c r="AFP908"/>
      <c r="AFQ908"/>
      <c r="AFR908"/>
      <c r="AFS908"/>
      <c r="AFT908"/>
      <c r="AFU908"/>
      <c r="AFV908"/>
      <c r="AFW908"/>
      <c r="AFX908"/>
      <c r="AFY908"/>
      <c r="AFZ908"/>
      <c r="AGA908"/>
      <c r="AGB908"/>
      <c r="AGC908"/>
      <c r="AGD908"/>
      <c r="AGE908"/>
      <c r="AGF908"/>
      <c r="AGG908"/>
      <c r="AGH908"/>
      <c r="AGI908"/>
      <c r="AGJ908"/>
      <c r="AGK908"/>
      <c r="AGL908"/>
      <c r="AGM908"/>
      <c r="AGN908"/>
      <c r="AGO908"/>
      <c r="AGP908"/>
      <c r="AGQ908"/>
      <c r="AGR908"/>
      <c r="AGS908"/>
      <c r="AGT908"/>
      <c r="AGU908"/>
      <c r="AGV908"/>
      <c r="AGW908"/>
      <c r="AGX908"/>
      <c r="AGY908"/>
      <c r="AGZ908"/>
      <c r="AHA908"/>
      <c r="AHB908"/>
      <c r="AHC908"/>
      <c r="AHD908"/>
      <c r="AHE908"/>
      <c r="AHF908"/>
      <c r="AHG908"/>
      <c r="AHH908"/>
      <c r="AHI908"/>
      <c r="AHJ908"/>
      <c r="AHK908"/>
      <c r="AHL908"/>
      <c r="AHM908"/>
      <c r="AHN908"/>
      <c r="AHO908"/>
      <c r="AHP908"/>
      <c r="AHQ908"/>
      <c r="AHR908"/>
      <c r="AHS908"/>
      <c r="AHT908"/>
      <c r="AHU908"/>
      <c r="AHV908"/>
      <c r="AHW908"/>
      <c r="AHX908"/>
      <c r="AHY908"/>
      <c r="AHZ908"/>
      <c r="AIA908"/>
      <c r="AIB908"/>
      <c r="AIC908"/>
      <c r="AID908"/>
      <c r="AIE908"/>
      <c r="AIF908"/>
      <c r="AIG908"/>
      <c r="AIH908"/>
      <c r="AII908"/>
      <c r="AIJ908"/>
      <c r="AIK908"/>
      <c r="AIL908"/>
      <c r="AIM908"/>
      <c r="AIN908"/>
      <c r="AIO908"/>
      <c r="AIP908"/>
      <c r="AIQ908"/>
      <c r="AIR908"/>
      <c r="AIS908"/>
      <c r="AIT908"/>
      <c r="AIU908"/>
      <c r="AIV908"/>
      <c r="AIW908"/>
      <c r="AIX908"/>
      <c r="AIY908"/>
      <c r="AIZ908"/>
      <c r="AJA908"/>
      <c r="AJB908"/>
      <c r="AJC908"/>
      <c r="AJD908"/>
      <c r="AJE908"/>
      <c r="AJF908"/>
      <c r="AJG908"/>
      <c r="AJH908"/>
      <c r="AJI908"/>
      <c r="AJJ908"/>
      <c r="AJK908"/>
      <c r="AJL908"/>
      <c r="AJM908"/>
      <c r="AJN908"/>
      <c r="AJO908"/>
      <c r="AJP908"/>
      <c r="AJQ908"/>
      <c r="AJR908"/>
      <c r="AJS908"/>
      <c r="AJT908"/>
      <c r="AJU908"/>
      <c r="AJV908"/>
      <c r="AJW908"/>
      <c r="AJX908"/>
      <c r="AJY908"/>
      <c r="AJZ908"/>
      <c r="AKA908"/>
      <c r="AKB908"/>
      <c r="AKC908"/>
      <c r="AKD908"/>
      <c r="AKE908"/>
      <c r="AKF908"/>
      <c r="AKG908"/>
      <c r="AKH908"/>
      <c r="AKI908"/>
      <c r="AKJ908"/>
      <c r="AKK908"/>
      <c r="AKL908"/>
      <c r="AKM908"/>
      <c r="AKN908"/>
      <c r="AKO908"/>
      <c r="AKP908"/>
      <c r="AKQ908"/>
      <c r="AKR908"/>
      <c r="AKS908"/>
      <c r="AKT908"/>
      <c r="AKU908"/>
      <c r="AKV908"/>
      <c r="AKW908"/>
      <c r="AKX908"/>
      <c r="AKY908"/>
      <c r="AKZ908"/>
      <c r="ALA908"/>
      <c r="ALB908"/>
      <c r="ALC908"/>
      <c r="ALD908"/>
      <c r="ALE908"/>
      <c r="ALF908"/>
      <c r="ALG908"/>
      <c r="ALH908"/>
      <c r="ALI908"/>
      <c r="ALJ908"/>
      <c r="ALK908"/>
      <c r="ALL908"/>
      <c r="ALM908"/>
      <c r="ALN908"/>
      <c r="ALO908"/>
      <c r="ALP908"/>
      <c r="ALQ908"/>
      <c r="ALR908"/>
      <c r="ALS908"/>
      <c r="ALT908"/>
      <c r="ALU908"/>
      <c r="ALV908"/>
      <c r="ALW908"/>
      <c r="ALX908"/>
      <c r="ALY908"/>
      <c r="ALZ908"/>
      <c r="AMA908"/>
      <c r="AMB908"/>
      <c r="AMC908"/>
      <c r="AMD908"/>
      <c r="AME908"/>
      <c r="AMF908"/>
      <c r="AMG908"/>
      <c r="AMH908"/>
      <c r="AMI908"/>
      <c r="AMJ908"/>
    </row>
    <row r="909" spans="1:1024" ht="20" customHeight="1" x14ac:dyDescent="0.2">
      <c r="A909"/>
      <c r="B909"/>
      <c r="C909"/>
      <c r="D909"/>
      <c r="E909" s="2"/>
      <c r="F909" s="2"/>
      <c r="G909" s="271"/>
      <c r="H909" s="240"/>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c r="IU909"/>
      <c r="IV909"/>
      <c r="IW909"/>
      <c r="IX909"/>
      <c r="IY909"/>
      <c r="IZ909"/>
      <c r="JA909"/>
      <c r="JB909"/>
      <c r="JC909"/>
      <c r="JD909"/>
      <c r="JE909"/>
      <c r="JF909"/>
      <c r="JG909"/>
      <c r="JH909"/>
      <c r="JI909"/>
      <c r="JJ909"/>
      <c r="JK909"/>
      <c r="JL909"/>
      <c r="JM909"/>
      <c r="JN909"/>
      <c r="JO909"/>
      <c r="JP909"/>
      <c r="JQ909"/>
      <c r="JR909"/>
      <c r="JS909"/>
      <c r="JT909"/>
      <c r="JU909"/>
      <c r="JV909"/>
      <c r="JW909"/>
      <c r="JX909"/>
      <c r="JY909"/>
      <c r="JZ909"/>
      <c r="KA909"/>
      <c r="KB909"/>
      <c r="KC909"/>
      <c r="KD909"/>
      <c r="KE909"/>
      <c r="KF909"/>
      <c r="KG909"/>
      <c r="KH909"/>
      <c r="KI909"/>
      <c r="KJ909"/>
      <c r="KK909"/>
      <c r="KL909"/>
      <c r="KM909"/>
      <c r="KN909"/>
      <c r="KO909"/>
      <c r="KP909"/>
      <c r="KQ909"/>
      <c r="KR909"/>
      <c r="KS909"/>
      <c r="KT909"/>
      <c r="KU909"/>
      <c r="KV909"/>
      <c r="KW909"/>
      <c r="KX909"/>
      <c r="KY909"/>
      <c r="KZ909"/>
      <c r="LA909"/>
      <c r="LB909"/>
      <c r="LC909"/>
      <c r="LD909"/>
      <c r="LE909"/>
      <c r="LF909"/>
      <c r="LG909"/>
      <c r="LH909"/>
      <c r="LI909"/>
      <c r="LJ909"/>
      <c r="LK909"/>
      <c r="LL909"/>
      <c r="LM909"/>
      <c r="LN909"/>
      <c r="LO909"/>
      <c r="LP909"/>
      <c r="LQ909"/>
      <c r="LR909"/>
      <c r="LS909"/>
      <c r="LT909"/>
      <c r="LU909"/>
      <c r="LV909"/>
      <c r="LW909"/>
      <c r="LX909"/>
      <c r="LY909"/>
      <c r="LZ909"/>
      <c r="MA909"/>
      <c r="MB909"/>
      <c r="MC909"/>
      <c r="MD909"/>
      <c r="ME909"/>
      <c r="MF909"/>
      <c r="MG909"/>
      <c r="MH909"/>
      <c r="MI909"/>
      <c r="MJ909"/>
      <c r="MK909"/>
      <c r="ML909"/>
      <c r="MM909"/>
      <c r="MN909"/>
      <c r="MO909"/>
      <c r="MP909"/>
      <c r="MQ909"/>
      <c r="MR909"/>
      <c r="MS909"/>
      <c r="MT909"/>
      <c r="MU909"/>
      <c r="MV909"/>
      <c r="MW909"/>
      <c r="MX909"/>
      <c r="MY909"/>
      <c r="MZ909"/>
      <c r="NA909"/>
      <c r="NB909"/>
      <c r="NC909"/>
      <c r="ND909"/>
      <c r="NE909"/>
      <c r="NF909"/>
      <c r="NG909"/>
      <c r="NH909"/>
      <c r="NI909"/>
      <c r="NJ909"/>
      <c r="NK909"/>
      <c r="NL909"/>
      <c r="NM909"/>
      <c r="NN909"/>
      <c r="NO909"/>
      <c r="NP909"/>
      <c r="NQ909"/>
      <c r="NR909"/>
      <c r="NS909"/>
      <c r="NT909"/>
      <c r="NU909"/>
      <c r="NV909"/>
      <c r="NW909"/>
      <c r="NX909"/>
      <c r="NY909"/>
      <c r="NZ909"/>
      <c r="OA909"/>
      <c r="OB909"/>
      <c r="OC909"/>
      <c r="OD909"/>
      <c r="OE909"/>
      <c r="OF909"/>
      <c r="OG909"/>
      <c r="OH909"/>
      <c r="OI909"/>
      <c r="OJ909"/>
      <c r="OK909"/>
      <c r="OL909"/>
      <c r="OM909"/>
      <c r="ON909"/>
      <c r="OO909"/>
      <c r="OP909"/>
      <c r="OQ909"/>
      <c r="OR909"/>
      <c r="OS909"/>
      <c r="OT909"/>
      <c r="OU909"/>
      <c r="OV909"/>
      <c r="OW909"/>
      <c r="OX909"/>
      <c r="OY909"/>
      <c r="OZ909"/>
      <c r="PA909"/>
      <c r="PB909"/>
      <c r="PC909"/>
      <c r="PD909"/>
      <c r="PE909"/>
      <c r="PF909"/>
      <c r="PG909"/>
      <c r="PH909"/>
      <c r="PI909"/>
      <c r="PJ909"/>
      <c r="PK909"/>
      <c r="PL909"/>
      <c r="PM909"/>
      <c r="PN909"/>
      <c r="PO909"/>
      <c r="PP909"/>
      <c r="PQ909"/>
      <c r="PR909"/>
      <c r="PS909"/>
      <c r="PT909"/>
      <c r="PU909"/>
      <c r="PV909"/>
      <c r="PW909"/>
      <c r="PX909"/>
      <c r="PY909"/>
      <c r="PZ909"/>
      <c r="QA909"/>
      <c r="QB909"/>
      <c r="QC909"/>
      <c r="QD909"/>
      <c r="QE909"/>
      <c r="QF909"/>
      <c r="QG909"/>
      <c r="QH909"/>
      <c r="QI909"/>
      <c r="QJ909"/>
      <c r="QK909"/>
      <c r="QL909"/>
      <c r="QM909"/>
      <c r="QN909"/>
      <c r="QO909"/>
      <c r="QP909"/>
      <c r="QQ909"/>
      <c r="QR909"/>
      <c r="QS909"/>
      <c r="QT909"/>
      <c r="QU909"/>
      <c r="QV909"/>
      <c r="QW909"/>
      <c r="QX909"/>
      <c r="QY909"/>
      <c r="QZ909"/>
      <c r="RA909"/>
      <c r="RB909"/>
      <c r="RC909"/>
      <c r="RD909"/>
      <c r="RE909"/>
      <c r="RF909"/>
      <c r="RG909"/>
      <c r="RH909"/>
      <c r="RI909"/>
      <c r="RJ909"/>
      <c r="RK909"/>
      <c r="RL909"/>
      <c r="RM909"/>
      <c r="RN909"/>
      <c r="RO909"/>
      <c r="RP909"/>
      <c r="RQ909"/>
      <c r="RR909"/>
      <c r="RS909"/>
      <c r="RT909"/>
      <c r="RU909"/>
      <c r="RV909"/>
      <c r="RW909"/>
      <c r="RX909"/>
      <c r="RY909"/>
      <c r="RZ909"/>
      <c r="SA909"/>
      <c r="SB909"/>
      <c r="SC909"/>
      <c r="SD909"/>
      <c r="SE909"/>
      <c r="SF909"/>
      <c r="SG909"/>
      <c r="SH909"/>
      <c r="SI909"/>
      <c r="SJ909"/>
      <c r="SK909"/>
      <c r="SL909"/>
      <c r="SM909"/>
      <c r="SN909"/>
      <c r="SO909"/>
      <c r="SP909"/>
      <c r="SQ909"/>
      <c r="SR909"/>
      <c r="SS909"/>
      <c r="ST909"/>
      <c r="SU909"/>
      <c r="SV909"/>
      <c r="SW909"/>
      <c r="SX909"/>
      <c r="SY909"/>
      <c r="SZ909"/>
      <c r="TA909"/>
      <c r="TB909"/>
      <c r="TC909"/>
      <c r="TD909"/>
      <c r="TE909"/>
      <c r="TF909"/>
      <c r="TG909"/>
      <c r="TH909"/>
      <c r="TI909"/>
      <c r="TJ909"/>
      <c r="TK909"/>
      <c r="TL909"/>
      <c r="TM909"/>
      <c r="TN909"/>
      <c r="TO909"/>
      <c r="TP909"/>
      <c r="TQ909"/>
      <c r="TR909"/>
      <c r="TS909"/>
      <c r="TT909"/>
      <c r="TU909"/>
      <c r="TV909"/>
      <c r="TW909"/>
      <c r="TX909"/>
      <c r="TY909"/>
      <c r="TZ909"/>
      <c r="UA909"/>
      <c r="UB909"/>
      <c r="UC909"/>
      <c r="UD909"/>
      <c r="UE909"/>
      <c r="UF909"/>
      <c r="UG909"/>
      <c r="UH909"/>
      <c r="UI909"/>
      <c r="UJ909"/>
      <c r="UK909"/>
      <c r="UL909"/>
      <c r="UM909"/>
      <c r="UN909"/>
      <c r="UO909"/>
      <c r="UP909"/>
      <c r="UQ909"/>
      <c r="UR909"/>
      <c r="US909"/>
      <c r="UT909"/>
      <c r="UU909"/>
      <c r="UV909"/>
      <c r="UW909"/>
      <c r="UX909"/>
      <c r="UY909"/>
      <c r="UZ909"/>
      <c r="VA909"/>
      <c r="VB909"/>
      <c r="VC909"/>
      <c r="VD909"/>
      <c r="VE909"/>
      <c r="VF909"/>
      <c r="VG909"/>
      <c r="VH909"/>
      <c r="VI909"/>
      <c r="VJ909"/>
      <c r="VK909"/>
      <c r="VL909"/>
      <c r="VM909"/>
      <c r="VN909"/>
      <c r="VO909"/>
      <c r="VP909"/>
      <c r="VQ909"/>
      <c r="VR909"/>
      <c r="VS909"/>
      <c r="VT909"/>
      <c r="VU909"/>
      <c r="VV909"/>
      <c r="VW909"/>
      <c r="VX909"/>
      <c r="VY909"/>
      <c r="VZ909"/>
      <c r="WA909"/>
      <c r="WB909"/>
      <c r="WC909"/>
      <c r="WD909"/>
      <c r="WE909"/>
      <c r="WF909"/>
      <c r="WG909"/>
      <c r="WH909"/>
      <c r="WI909"/>
      <c r="WJ909"/>
      <c r="WK909"/>
      <c r="WL909"/>
      <c r="WM909"/>
      <c r="WN909"/>
      <c r="WO909"/>
      <c r="WP909"/>
      <c r="WQ909"/>
      <c r="WR909"/>
      <c r="WS909"/>
      <c r="WT909"/>
      <c r="WU909"/>
      <c r="WV909"/>
      <c r="WW909"/>
      <c r="WX909"/>
      <c r="WY909"/>
      <c r="WZ909"/>
      <c r="XA909"/>
      <c r="XB909"/>
      <c r="XC909"/>
      <c r="XD909"/>
      <c r="XE909"/>
      <c r="XF909"/>
      <c r="XG909"/>
      <c r="XH909"/>
      <c r="XI909"/>
      <c r="XJ909"/>
      <c r="XK909"/>
      <c r="XL909"/>
      <c r="XM909"/>
      <c r="XN909"/>
      <c r="XO909"/>
      <c r="XP909"/>
      <c r="XQ909"/>
      <c r="XR909"/>
      <c r="XS909"/>
      <c r="XT909"/>
      <c r="XU909"/>
      <c r="XV909"/>
      <c r="XW909"/>
      <c r="XX909"/>
      <c r="XY909"/>
      <c r="XZ909"/>
      <c r="YA909"/>
      <c r="YB909"/>
      <c r="YC909"/>
      <c r="YD909"/>
      <c r="YE909"/>
      <c r="YF909"/>
      <c r="YG909"/>
      <c r="YH909"/>
      <c r="YI909"/>
      <c r="YJ909"/>
      <c r="YK909"/>
      <c r="YL909"/>
      <c r="YM909"/>
      <c r="YN909"/>
      <c r="YO909"/>
      <c r="YP909"/>
      <c r="YQ909"/>
      <c r="YR909"/>
      <c r="YS909"/>
      <c r="YT909"/>
      <c r="YU909"/>
      <c r="YV909"/>
      <c r="YW909"/>
      <c r="YX909"/>
      <c r="YY909"/>
      <c r="YZ909"/>
      <c r="ZA909"/>
      <c r="ZB909"/>
      <c r="ZC909"/>
      <c r="ZD909"/>
      <c r="ZE909"/>
      <c r="ZF909"/>
      <c r="ZG909"/>
      <c r="ZH909"/>
      <c r="ZI909"/>
      <c r="ZJ909"/>
      <c r="ZK909"/>
      <c r="ZL909"/>
      <c r="ZM909"/>
      <c r="ZN909"/>
      <c r="ZO909"/>
      <c r="ZP909"/>
      <c r="ZQ909"/>
      <c r="ZR909"/>
      <c r="ZS909"/>
      <c r="ZT909"/>
      <c r="ZU909"/>
      <c r="ZV909"/>
      <c r="ZW909"/>
      <c r="ZX909"/>
      <c r="ZY909"/>
      <c r="ZZ909"/>
      <c r="AAA909"/>
      <c r="AAB909"/>
      <c r="AAC909"/>
      <c r="AAD909"/>
      <c r="AAE909"/>
      <c r="AAF909"/>
      <c r="AAG909"/>
      <c r="AAH909"/>
      <c r="AAI909"/>
      <c r="AAJ909"/>
      <c r="AAK909"/>
      <c r="AAL909"/>
      <c r="AAM909"/>
      <c r="AAN909"/>
      <c r="AAO909"/>
      <c r="AAP909"/>
      <c r="AAQ909"/>
      <c r="AAR909"/>
      <c r="AAS909"/>
      <c r="AAT909"/>
      <c r="AAU909"/>
      <c r="AAV909"/>
      <c r="AAW909"/>
      <c r="AAX909"/>
      <c r="AAY909"/>
      <c r="AAZ909"/>
      <c r="ABA909"/>
      <c r="ABB909"/>
      <c r="ABC909"/>
      <c r="ABD909"/>
      <c r="ABE909"/>
      <c r="ABF909"/>
      <c r="ABG909"/>
      <c r="ABH909"/>
      <c r="ABI909"/>
      <c r="ABJ909"/>
      <c r="ABK909"/>
      <c r="ABL909"/>
      <c r="ABM909"/>
      <c r="ABN909"/>
      <c r="ABO909"/>
      <c r="ABP909"/>
      <c r="ABQ909"/>
      <c r="ABR909"/>
      <c r="ABS909"/>
      <c r="ABT909"/>
      <c r="ABU909"/>
      <c r="ABV909"/>
      <c r="ABW909"/>
      <c r="ABX909"/>
      <c r="ABY909"/>
      <c r="ABZ909"/>
      <c r="ACA909"/>
      <c r="ACB909"/>
      <c r="ACC909"/>
      <c r="ACD909"/>
      <c r="ACE909"/>
      <c r="ACF909"/>
      <c r="ACG909"/>
      <c r="ACH909"/>
      <c r="ACI909"/>
      <c r="ACJ909"/>
      <c r="ACK909"/>
      <c r="ACL909"/>
      <c r="ACM909"/>
      <c r="ACN909"/>
      <c r="ACO909"/>
      <c r="ACP909"/>
      <c r="ACQ909"/>
      <c r="ACR909"/>
      <c r="ACS909"/>
      <c r="ACT909"/>
      <c r="ACU909"/>
      <c r="ACV909"/>
      <c r="ACW909"/>
      <c r="ACX909"/>
      <c r="ACY909"/>
      <c r="ACZ909"/>
      <c r="ADA909"/>
      <c r="ADB909"/>
      <c r="ADC909"/>
      <c r="ADD909"/>
      <c r="ADE909"/>
      <c r="ADF909"/>
      <c r="ADG909"/>
      <c r="ADH909"/>
      <c r="ADI909"/>
      <c r="ADJ909"/>
      <c r="ADK909"/>
      <c r="ADL909"/>
      <c r="ADM909"/>
      <c r="ADN909"/>
      <c r="ADO909"/>
      <c r="ADP909"/>
      <c r="ADQ909"/>
      <c r="ADR909"/>
      <c r="ADS909"/>
      <c r="ADT909"/>
      <c r="ADU909"/>
      <c r="ADV909"/>
      <c r="ADW909"/>
      <c r="ADX909"/>
      <c r="ADY909"/>
      <c r="ADZ909"/>
      <c r="AEA909"/>
      <c r="AEB909"/>
      <c r="AEC909"/>
      <c r="AED909"/>
      <c r="AEE909"/>
      <c r="AEF909"/>
      <c r="AEG909"/>
      <c r="AEH909"/>
      <c r="AEI909"/>
      <c r="AEJ909"/>
      <c r="AEK909"/>
      <c r="AEL909"/>
      <c r="AEM909"/>
      <c r="AEN909"/>
      <c r="AEO909"/>
      <c r="AEP909"/>
      <c r="AEQ909"/>
      <c r="AER909"/>
      <c r="AES909"/>
      <c r="AET909"/>
      <c r="AEU909"/>
      <c r="AEV909"/>
      <c r="AEW909"/>
      <c r="AEX909"/>
      <c r="AEY909"/>
      <c r="AEZ909"/>
      <c r="AFA909"/>
      <c r="AFB909"/>
      <c r="AFC909"/>
      <c r="AFD909"/>
      <c r="AFE909"/>
      <c r="AFF909"/>
      <c r="AFG909"/>
      <c r="AFH909"/>
      <c r="AFI909"/>
      <c r="AFJ909"/>
      <c r="AFK909"/>
      <c r="AFL909"/>
      <c r="AFM909"/>
      <c r="AFN909"/>
      <c r="AFO909"/>
      <c r="AFP909"/>
      <c r="AFQ909"/>
      <c r="AFR909"/>
      <c r="AFS909"/>
      <c r="AFT909"/>
      <c r="AFU909"/>
      <c r="AFV909"/>
      <c r="AFW909"/>
      <c r="AFX909"/>
      <c r="AFY909"/>
      <c r="AFZ909"/>
      <c r="AGA909"/>
      <c r="AGB909"/>
      <c r="AGC909"/>
      <c r="AGD909"/>
      <c r="AGE909"/>
      <c r="AGF909"/>
      <c r="AGG909"/>
      <c r="AGH909"/>
      <c r="AGI909"/>
      <c r="AGJ909"/>
      <c r="AGK909"/>
      <c r="AGL909"/>
      <c r="AGM909"/>
      <c r="AGN909"/>
      <c r="AGO909"/>
      <c r="AGP909"/>
      <c r="AGQ909"/>
      <c r="AGR909"/>
      <c r="AGS909"/>
      <c r="AGT909"/>
      <c r="AGU909"/>
      <c r="AGV909"/>
      <c r="AGW909"/>
      <c r="AGX909"/>
      <c r="AGY909"/>
      <c r="AGZ909"/>
      <c r="AHA909"/>
      <c r="AHB909"/>
      <c r="AHC909"/>
      <c r="AHD909"/>
      <c r="AHE909"/>
      <c r="AHF909"/>
      <c r="AHG909"/>
      <c r="AHH909"/>
      <c r="AHI909"/>
      <c r="AHJ909"/>
      <c r="AHK909"/>
      <c r="AHL909"/>
      <c r="AHM909"/>
      <c r="AHN909"/>
      <c r="AHO909"/>
      <c r="AHP909"/>
      <c r="AHQ909"/>
      <c r="AHR909"/>
      <c r="AHS909"/>
      <c r="AHT909"/>
      <c r="AHU909"/>
      <c r="AHV909"/>
      <c r="AHW909"/>
      <c r="AHX909"/>
      <c r="AHY909"/>
      <c r="AHZ909"/>
      <c r="AIA909"/>
      <c r="AIB909"/>
      <c r="AIC909"/>
      <c r="AID909"/>
      <c r="AIE909"/>
      <c r="AIF909"/>
      <c r="AIG909"/>
      <c r="AIH909"/>
      <c r="AII909"/>
      <c r="AIJ909"/>
      <c r="AIK909"/>
      <c r="AIL909"/>
      <c r="AIM909"/>
      <c r="AIN909"/>
      <c r="AIO909"/>
      <c r="AIP909"/>
      <c r="AIQ909"/>
      <c r="AIR909"/>
      <c r="AIS909"/>
      <c r="AIT909"/>
      <c r="AIU909"/>
      <c r="AIV909"/>
      <c r="AIW909"/>
      <c r="AIX909"/>
      <c r="AIY909"/>
      <c r="AIZ909"/>
      <c r="AJA909"/>
      <c r="AJB909"/>
      <c r="AJC909"/>
      <c r="AJD909"/>
      <c r="AJE909"/>
      <c r="AJF909"/>
      <c r="AJG909"/>
      <c r="AJH909"/>
      <c r="AJI909"/>
      <c r="AJJ909"/>
      <c r="AJK909"/>
      <c r="AJL909"/>
      <c r="AJM909"/>
      <c r="AJN909"/>
      <c r="AJO909"/>
      <c r="AJP909"/>
      <c r="AJQ909"/>
      <c r="AJR909"/>
      <c r="AJS909"/>
      <c r="AJT909"/>
      <c r="AJU909"/>
      <c r="AJV909"/>
      <c r="AJW909"/>
      <c r="AJX909"/>
      <c r="AJY909"/>
      <c r="AJZ909"/>
      <c r="AKA909"/>
      <c r="AKB909"/>
      <c r="AKC909"/>
      <c r="AKD909"/>
      <c r="AKE909"/>
      <c r="AKF909"/>
      <c r="AKG909"/>
      <c r="AKH909"/>
      <c r="AKI909"/>
      <c r="AKJ909"/>
      <c r="AKK909"/>
      <c r="AKL909"/>
      <c r="AKM909"/>
      <c r="AKN909"/>
      <c r="AKO909"/>
      <c r="AKP909"/>
      <c r="AKQ909"/>
      <c r="AKR909"/>
      <c r="AKS909"/>
      <c r="AKT909"/>
      <c r="AKU909"/>
      <c r="AKV909"/>
      <c r="AKW909"/>
      <c r="AKX909"/>
      <c r="AKY909"/>
      <c r="AKZ909"/>
      <c r="ALA909"/>
      <c r="ALB909"/>
      <c r="ALC909"/>
      <c r="ALD909"/>
      <c r="ALE909"/>
      <c r="ALF909"/>
      <c r="ALG909"/>
      <c r="ALH909"/>
      <c r="ALI909"/>
      <c r="ALJ909"/>
      <c r="ALK909"/>
      <c r="ALL909"/>
      <c r="ALM909"/>
      <c r="ALN909"/>
      <c r="ALO909"/>
      <c r="ALP909"/>
      <c r="ALQ909"/>
      <c r="ALR909"/>
      <c r="ALS909"/>
      <c r="ALT909"/>
      <c r="ALU909"/>
      <c r="ALV909"/>
      <c r="ALW909"/>
      <c r="ALX909"/>
      <c r="ALY909"/>
      <c r="ALZ909"/>
      <c r="AMA909"/>
      <c r="AMB909"/>
      <c r="AMC909"/>
      <c r="AMD909"/>
      <c r="AME909"/>
      <c r="AMF909"/>
      <c r="AMG909"/>
      <c r="AMH909"/>
      <c r="AMI909"/>
      <c r="AMJ909"/>
    </row>
    <row r="910" spans="1:1024" ht="20" customHeight="1" x14ac:dyDescent="0.2">
      <c r="A910"/>
      <c r="B910"/>
      <c r="C910"/>
      <c r="D910"/>
      <c r="E910" s="2"/>
      <c r="F910" s="2"/>
      <c r="G910" s="271"/>
      <c r="H910" s="24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c r="IU910"/>
      <c r="IV910"/>
      <c r="IW910"/>
      <c r="IX910"/>
      <c r="IY910"/>
      <c r="IZ910"/>
      <c r="JA910"/>
      <c r="JB910"/>
      <c r="JC910"/>
      <c r="JD910"/>
      <c r="JE910"/>
      <c r="JF910"/>
      <c r="JG910"/>
      <c r="JH910"/>
      <c r="JI910"/>
      <c r="JJ910"/>
      <c r="JK910"/>
      <c r="JL910"/>
      <c r="JM910"/>
      <c r="JN910"/>
      <c r="JO910"/>
      <c r="JP910"/>
      <c r="JQ910"/>
      <c r="JR910"/>
      <c r="JS910"/>
      <c r="JT910"/>
      <c r="JU910"/>
      <c r="JV910"/>
      <c r="JW910"/>
      <c r="JX910"/>
      <c r="JY910"/>
      <c r="JZ910"/>
      <c r="KA910"/>
      <c r="KB910"/>
      <c r="KC910"/>
      <c r="KD910"/>
      <c r="KE910"/>
      <c r="KF910"/>
      <c r="KG910"/>
      <c r="KH910"/>
      <c r="KI910"/>
      <c r="KJ910"/>
      <c r="KK910"/>
      <c r="KL910"/>
      <c r="KM910"/>
      <c r="KN910"/>
      <c r="KO910"/>
      <c r="KP910"/>
      <c r="KQ910"/>
      <c r="KR910"/>
      <c r="KS910"/>
      <c r="KT910"/>
      <c r="KU910"/>
      <c r="KV910"/>
      <c r="KW910"/>
      <c r="KX910"/>
      <c r="KY910"/>
      <c r="KZ910"/>
      <c r="LA910"/>
      <c r="LB910"/>
      <c r="LC910"/>
      <c r="LD910"/>
      <c r="LE910"/>
      <c r="LF910"/>
      <c r="LG910"/>
      <c r="LH910"/>
      <c r="LI910"/>
      <c r="LJ910"/>
      <c r="LK910"/>
      <c r="LL910"/>
      <c r="LM910"/>
      <c r="LN910"/>
      <c r="LO910"/>
      <c r="LP910"/>
      <c r="LQ910"/>
      <c r="LR910"/>
      <c r="LS910"/>
      <c r="LT910"/>
      <c r="LU910"/>
      <c r="LV910"/>
      <c r="LW910"/>
      <c r="LX910"/>
      <c r="LY910"/>
      <c r="LZ910"/>
      <c r="MA910"/>
      <c r="MB910"/>
      <c r="MC910"/>
      <c r="MD910"/>
      <c r="ME910"/>
      <c r="MF910"/>
      <c r="MG910"/>
      <c r="MH910"/>
      <c r="MI910"/>
      <c r="MJ910"/>
      <c r="MK910"/>
      <c r="ML910"/>
      <c r="MM910"/>
      <c r="MN910"/>
      <c r="MO910"/>
      <c r="MP910"/>
      <c r="MQ910"/>
      <c r="MR910"/>
      <c r="MS910"/>
      <c r="MT910"/>
      <c r="MU910"/>
      <c r="MV910"/>
      <c r="MW910"/>
      <c r="MX910"/>
      <c r="MY910"/>
      <c r="MZ910"/>
      <c r="NA910"/>
      <c r="NB910"/>
      <c r="NC910"/>
      <c r="ND910"/>
      <c r="NE910"/>
      <c r="NF910"/>
      <c r="NG910"/>
      <c r="NH910"/>
      <c r="NI910"/>
      <c r="NJ910"/>
      <c r="NK910"/>
      <c r="NL910"/>
      <c r="NM910"/>
      <c r="NN910"/>
      <c r="NO910"/>
      <c r="NP910"/>
      <c r="NQ910"/>
      <c r="NR910"/>
      <c r="NS910"/>
      <c r="NT910"/>
      <c r="NU910"/>
      <c r="NV910"/>
      <c r="NW910"/>
      <c r="NX910"/>
      <c r="NY910"/>
      <c r="NZ910"/>
      <c r="OA910"/>
      <c r="OB910"/>
      <c r="OC910"/>
      <c r="OD910"/>
      <c r="OE910"/>
      <c r="OF910"/>
      <c r="OG910"/>
      <c r="OH910"/>
      <c r="OI910"/>
      <c r="OJ910"/>
      <c r="OK910"/>
      <c r="OL910"/>
      <c r="OM910"/>
      <c r="ON910"/>
      <c r="OO910"/>
      <c r="OP910"/>
      <c r="OQ910"/>
      <c r="OR910"/>
      <c r="OS910"/>
      <c r="OT910"/>
      <c r="OU910"/>
      <c r="OV910"/>
      <c r="OW910"/>
      <c r="OX910"/>
      <c r="OY910"/>
      <c r="OZ910"/>
      <c r="PA910"/>
      <c r="PB910"/>
      <c r="PC910"/>
      <c r="PD910"/>
      <c r="PE910"/>
      <c r="PF910"/>
      <c r="PG910"/>
      <c r="PH910"/>
      <c r="PI910"/>
      <c r="PJ910"/>
      <c r="PK910"/>
      <c r="PL910"/>
      <c r="PM910"/>
      <c r="PN910"/>
      <c r="PO910"/>
      <c r="PP910"/>
      <c r="PQ910"/>
      <c r="PR910"/>
      <c r="PS910"/>
      <c r="PT910"/>
      <c r="PU910"/>
      <c r="PV910"/>
      <c r="PW910"/>
      <c r="PX910"/>
      <c r="PY910"/>
      <c r="PZ910"/>
      <c r="QA910"/>
      <c r="QB910"/>
      <c r="QC910"/>
      <c r="QD910"/>
      <c r="QE910"/>
      <c r="QF910"/>
      <c r="QG910"/>
      <c r="QH910"/>
      <c r="QI910"/>
      <c r="QJ910"/>
      <c r="QK910"/>
      <c r="QL910"/>
      <c r="QM910"/>
      <c r="QN910"/>
      <c r="QO910"/>
      <c r="QP910"/>
      <c r="QQ910"/>
      <c r="QR910"/>
      <c r="QS910"/>
      <c r="QT910"/>
      <c r="QU910"/>
      <c r="QV910"/>
      <c r="QW910"/>
      <c r="QX910"/>
      <c r="QY910"/>
      <c r="QZ910"/>
      <c r="RA910"/>
      <c r="RB910"/>
      <c r="RC910"/>
      <c r="RD910"/>
      <c r="RE910"/>
      <c r="RF910"/>
      <c r="RG910"/>
      <c r="RH910"/>
      <c r="RI910"/>
      <c r="RJ910"/>
      <c r="RK910"/>
      <c r="RL910"/>
      <c r="RM910"/>
      <c r="RN910"/>
      <c r="RO910"/>
      <c r="RP910"/>
      <c r="RQ910"/>
      <c r="RR910"/>
      <c r="RS910"/>
      <c r="RT910"/>
      <c r="RU910"/>
      <c r="RV910"/>
      <c r="RW910"/>
      <c r="RX910"/>
      <c r="RY910"/>
      <c r="RZ910"/>
      <c r="SA910"/>
      <c r="SB910"/>
      <c r="SC910"/>
      <c r="SD910"/>
      <c r="SE910"/>
      <c r="SF910"/>
      <c r="SG910"/>
      <c r="SH910"/>
      <c r="SI910"/>
      <c r="SJ910"/>
      <c r="SK910"/>
      <c r="SL910"/>
      <c r="SM910"/>
      <c r="SN910"/>
      <c r="SO910"/>
      <c r="SP910"/>
      <c r="SQ910"/>
      <c r="SR910"/>
      <c r="SS910"/>
      <c r="ST910"/>
      <c r="SU910"/>
      <c r="SV910"/>
      <c r="SW910"/>
      <c r="SX910"/>
      <c r="SY910"/>
      <c r="SZ910"/>
      <c r="TA910"/>
      <c r="TB910"/>
      <c r="TC910"/>
      <c r="TD910"/>
      <c r="TE910"/>
      <c r="TF910"/>
      <c r="TG910"/>
      <c r="TH910"/>
      <c r="TI910"/>
      <c r="TJ910"/>
      <c r="TK910"/>
      <c r="TL910"/>
      <c r="TM910"/>
      <c r="TN910"/>
      <c r="TO910"/>
      <c r="TP910"/>
      <c r="TQ910"/>
      <c r="TR910"/>
      <c r="TS910"/>
      <c r="TT910"/>
      <c r="TU910"/>
      <c r="TV910"/>
      <c r="TW910"/>
      <c r="TX910"/>
      <c r="TY910"/>
      <c r="TZ910"/>
      <c r="UA910"/>
      <c r="UB910"/>
      <c r="UC910"/>
      <c r="UD910"/>
      <c r="UE910"/>
      <c r="UF910"/>
      <c r="UG910"/>
      <c r="UH910"/>
      <c r="UI910"/>
      <c r="UJ910"/>
      <c r="UK910"/>
      <c r="UL910"/>
      <c r="UM910"/>
      <c r="UN910"/>
      <c r="UO910"/>
      <c r="UP910"/>
      <c r="UQ910"/>
      <c r="UR910"/>
      <c r="US910"/>
      <c r="UT910"/>
      <c r="UU910"/>
      <c r="UV910"/>
      <c r="UW910"/>
      <c r="UX910"/>
      <c r="UY910"/>
      <c r="UZ910"/>
      <c r="VA910"/>
      <c r="VB910"/>
      <c r="VC910"/>
      <c r="VD910"/>
      <c r="VE910"/>
      <c r="VF910"/>
      <c r="VG910"/>
      <c r="VH910"/>
      <c r="VI910"/>
      <c r="VJ910"/>
      <c r="VK910"/>
      <c r="VL910"/>
      <c r="VM910"/>
      <c r="VN910"/>
      <c r="VO910"/>
      <c r="VP910"/>
      <c r="VQ910"/>
      <c r="VR910"/>
      <c r="VS910"/>
      <c r="VT910"/>
      <c r="VU910"/>
      <c r="VV910"/>
      <c r="VW910"/>
      <c r="VX910"/>
      <c r="VY910"/>
      <c r="VZ910"/>
      <c r="WA910"/>
      <c r="WB910"/>
      <c r="WC910"/>
      <c r="WD910"/>
      <c r="WE910"/>
      <c r="WF910"/>
      <c r="WG910"/>
      <c r="WH910"/>
      <c r="WI910"/>
      <c r="WJ910"/>
      <c r="WK910"/>
      <c r="WL910"/>
      <c r="WM910"/>
      <c r="WN910"/>
      <c r="WO910"/>
      <c r="WP910"/>
      <c r="WQ910"/>
      <c r="WR910"/>
      <c r="WS910"/>
      <c r="WT910"/>
      <c r="WU910"/>
      <c r="WV910"/>
      <c r="WW910"/>
      <c r="WX910"/>
      <c r="WY910"/>
      <c r="WZ910"/>
      <c r="XA910"/>
      <c r="XB910"/>
      <c r="XC910"/>
      <c r="XD910"/>
      <c r="XE910"/>
      <c r="XF910"/>
      <c r="XG910"/>
      <c r="XH910"/>
      <c r="XI910"/>
      <c r="XJ910"/>
      <c r="XK910"/>
      <c r="XL910"/>
      <c r="XM910"/>
      <c r="XN910"/>
      <c r="XO910"/>
      <c r="XP910"/>
      <c r="XQ910"/>
      <c r="XR910"/>
      <c r="XS910"/>
      <c r="XT910"/>
      <c r="XU910"/>
      <c r="XV910"/>
      <c r="XW910"/>
      <c r="XX910"/>
      <c r="XY910"/>
      <c r="XZ910"/>
      <c r="YA910"/>
      <c r="YB910"/>
      <c r="YC910"/>
      <c r="YD910"/>
      <c r="YE910"/>
      <c r="YF910"/>
      <c r="YG910"/>
      <c r="YH910"/>
      <c r="YI910"/>
      <c r="YJ910"/>
      <c r="YK910"/>
      <c r="YL910"/>
      <c r="YM910"/>
      <c r="YN910"/>
      <c r="YO910"/>
      <c r="YP910"/>
      <c r="YQ910"/>
      <c r="YR910"/>
      <c r="YS910"/>
      <c r="YT910"/>
      <c r="YU910"/>
      <c r="YV910"/>
      <c r="YW910"/>
      <c r="YX910"/>
      <c r="YY910"/>
      <c r="YZ910"/>
      <c r="ZA910"/>
      <c r="ZB910"/>
      <c r="ZC910"/>
      <c r="ZD910"/>
      <c r="ZE910"/>
      <c r="ZF910"/>
      <c r="ZG910"/>
      <c r="ZH910"/>
      <c r="ZI910"/>
      <c r="ZJ910"/>
      <c r="ZK910"/>
      <c r="ZL910"/>
      <c r="ZM910"/>
      <c r="ZN910"/>
      <c r="ZO910"/>
      <c r="ZP910"/>
      <c r="ZQ910"/>
      <c r="ZR910"/>
      <c r="ZS910"/>
      <c r="ZT910"/>
      <c r="ZU910"/>
      <c r="ZV910"/>
      <c r="ZW910"/>
      <c r="ZX910"/>
      <c r="ZY910"/>
      <c r="ZZ910"/>
      <c r="AAA910"/>
      <c r="AAB910"/>
      <c r="AAC910"/>
      <c r="AAD910"/>
      <c r="AAE910"/>
      <c r="AAF910"/>
      <c r="AAG910"/>
      <c r="AAH910"/>
      <c r="AAI910"/>
      <c r="AAJ910"/>
      <c r="AAK910"/>
      <c r="AAL910"/>
      <c r="AAM910"/>
      <c r="AAN910"/>
      <c r="AAO910"/>
      <c r="AAP910"/>
      <c r="AAQ910"/>
      <c r="AAR910"/>
      <c r="AAS910"/>
      <c r="AAT910"/>
      <c r="AAU910"/>
      <c r="AAV910"/>
      <c r="AAW910"/>
      <c r="AAX910"/>
      <c r="AAY910"/>
      <c r="AAZ910"/>
      <c r="ABA910"/>
      <c r="ABB910"/>
      <c r="ABC910"/>
      <c r="ABD910"/>
      <c r="ABE910"/>
      <c r="ABF910"/>
      <c r="ABG910"/>
      <c r="ABH910"/>
      <c r="ABI910"/>
      <c r="ABJ910"/>
      <c r="ABK910"/>
      <c r="ABL910"/>
      <c r="ABM910"/>
      <c r="ABN910"/>
      <c r="ABO910"/>
      <c r="ABP910"/>
      <c r="ABQ910"/>
      <c r="ABR910"/>
      <c r="ABS910"/>
      <c r="ABT910"/>
      <c r="ABU910"/>
      <c r="ABV910"/>
      <c r="ABW910"/>
      <c r="ABX910"/>
      <c r="ABY910"/>
      <c r="ABZ910"/>
      <c r="ACA910"/>
      <c r="ACB910"/>
      <c r="ACC910"/>
      <c r="ACD910"/>
      <c r="ACE910"/>
      <c r="ACF910"/>
      <c r="ACG910"/>
      <c r="ACH910"/>
      <c r="ACI910"/>
      <c r="ACJ910"/>
      <c r="ACK910"/>
      <c r="ACL910"/>
      <c r="ACM910"/>
      <c r="ACN910"/>
      <c r="ACO910"/>
      <c r="ACP910"/>
      <c r="ACQ910"/>
      <c r="ACR910"/>
      <c r="ACS910"/>
      <c r="ACT910"/>
      <c r="ACU910"/>
      <c r="ACV910"/>
      <c r="ACW910"/>
      <c r="ACX910"/>
      <c r="ACY910"/>
      <c r="ACZ910"/>
      <c r="ADA910"/>
      <c r="ADB910"/>
      <c r="ADC910"/>
      <c r="ADD910"/>
      <c r="ADE910"/>
      <c r="ADF910"/>
      <c r="ADG910"/>
      <c r="ADH910"/>
      <c r="ADI910"/>
      <c r="ADJ910"/>
      <c r="ADK910"/>
      <c r="ADL910"/>
      <c r="ADM910"/>
      <c r="ADN910"/>
      <c r="ADO910"/>
      <c r="ADP910"/>
      <c r="ADQ910"/>
      <c r="ADR910"/>
      <c r="ADS910"/>
      <c r="ADT910"/>
      <c r="ADU910"/>
      <c r="ADV910"/>
      <c r="ADW910"/>
      <c r="ADX910"/>
      <c r="ADY910"/>
      <c r="ADZ910"/>
      <c r="AEA910"/>
      <c r="AEB910"/>
      <c r="AEC910"/>
      <c r="AED910"/>
      <c r="AEE910"/>
      <c r="AEF910"/>
      <c r="AEG910"/>
      <c r="AEH910"/>
      <c r="AEI910"/>
      <c r="AEJ910"/>
      <c r="AEK910"/>
      <c r="AEL910"/>
      <c r="AEM910"/>
      <c r="AEN910"/>
      <c r="AEO910"/>
      <c r="AEP910"/>
      <c r="AEQ910"/>
      <c r="AER910"/>
      <c r="AES910"/>
      <c r="AET910"/>
      <c r="AEU910"/>
      <c r="AEV910"/>
      <c r="AEW910"/>
      <c r="AEX910"/>
      <c r="AEY910"/>
      <c r="AEZ910"/>
      <c r="AFA910"/>
      <c r="AFB910"/>
      <c r="AFC910"/>
      <c r="AFD910"/>
      <c r="AFE910"/>
      <c r="AFF910"/>
      <c r="AFG910"/>
      <c r="AFH910"/>
      <c r="AFI910"/>
      <c r="AFJ910"/>
      <c r="AFK910"/>
      <c r="AFL910"/>
      <c r="AFM910"/>
      <c r="AFN910"/>
      <c r="AFO910"/>
      <c r="AFP910"/>
      <c r="AFQ910"/>
      <c r="AFR910"/>
      <c r="AFS910"/>
      <c r="AFT910"/>
      <c r="AFU910"/>
      <c r="AFV910"/>
      <c r="AFW910"/>
      <c r="AFX910"/>
      <c r="AFY910"/>
      <c r="AFZ910"/>
      <c r="AGA910"/>
      <c r="AGB910"/>
      <c r="AGC910"/>
      <c r="AGD910"/>
      <c r="AGE910"/>
      <c r="AGF910"/>
      <c r="AGG910"/>
      <c r="AGH910"/>
      <c r="AGI910"/>
      <c r="AGJ910"/>
      <c r="AGK910"/>
      <c r="AGL910"/>
      <c r="AGM910"/>
      <c r="AGN910"/>
      <c r="AGO910"/>
      <c r="AGP910"/>
      <c r="AGQ910"/>
      <c r="AGR910"/>
      <c r="AGS910"/>
      <c r="AGT910"/>
      <c r="AGU910"/>
      <c r="AGV910"/>
      <c r="AGW910"/>
      <c r="AGX910"/>
      <c r="AGY910"/>
      <c r="AGZ910"/>
      <c r="AHA910"/>
      <c r="AHB910"/>
      <c r="AHC910"/>
      <c r="AHD910"/>
      <c r="AHE910"/>
      <c r="AHF910"/>
      <c r="AHG910"/>
      <c r="AHH910"/>
      <c r="AHI910"/>
      <c r="AHJ910"/>
      <c r="AHK910"/>
      <c r="AHL910"/>
      <c r="AHM910"/>
      <c r="AHN910"/>
      <c r="AHO910"/>
      <c r="AHP910"/>
      <c r="AHQ910"/>
      <c r="AHR910"/>
      <c r="AHS910"/>
      <c r="AHT910"/>
      <c r="AHU910"/>
      <c r="AHV910"/>
      <c r="AHW910"/>
      <c r="AHX910"/>
      <c r="AHY910"/>
      <c r="AHZ910"/>
      <c r="AIA910"/>
      <c r="AIB910"/>
      <c r="AIC910"/>
      <c r="AID910"/>
      <c r="AIE910"/>
      <c r="AIF910"/>
      <c r="AIG910"/>
      <c r="AIH910"/>
      <c r="AII910"/>
      <c r="AIJ910"/>
      <c r="AIK910"/>
      <c r="AIL910"/>
      <c r="AIM910"/>
      <c r="AIN910"/>
      <c r="AIO910"/>
      <c r="AIP910"/>
      <c r="AIQ910"/>
      <c r="AIR910"/>
      <c r="AIS910"/>
      <c r="AIT910"/>
      <c r="AIU910"/>
      <c r="AIV910"/>
      <c r="AIW910"/>
      <c r="AIX910"/>
      <c r="AIY910"/>
      <c r="AIZ910"/>
      <c r="AJA910"/>
      <c r="AJB910"/>
      <c r="AJC910"/>
      <c r="AJD910"/>
      <c r="AJE910"/>
      <c r="AJF910"/>
      <c r="AJG910"/>
      <c r="AJH910"/>
      <c r="AJI910"/>
      <c r="AJJ910"/>
      <c r="AJK910"/>
      <c r="AJL910"/>
      <c r="AJM910"/>
      <c r="AJN910"/>
      <c r="AJO910"/>
      <c r="AJP910"/>
      <c r="AJQ910"/>
      <c r="AJR910"/>
      <c r="AJS910"/>
      <c r="AJT910"/>
      <c r="AJU910"/>
      <c r="AJV910"/>
      <c r="AJW910"/>
      <c r="AJX910"/>
      <c r="AJY910"/>
      <c r="AJZ910"/>
      <c r="AKA910"/>
      <c r="AKB910"/>
      <c r="AKC910"/>
      <c r="AKD910"/>
      <c r="AKE910"/>
      <c r="AKF910"/>
      <c r="AKG910"/>
      <c r="AKH910"/>
      <c r="AKI910"/>
      <c r="AKJ910"/>
      <c r="AKK910"/>
      <c r="AKL910"/>
      <c r="AKM910"/>
      <c r="AKN910"/>
      <c r="AKO910"/>
      <c r="AKP910"/>
      <c r="AKQ910"/>
      <c r="AKR910"/>
      <c r="AKS910"/>
      <c r="AKT910"/>
      <c r="AKU910"/>
      <c r="AKV910"/>
      <c r="AKW910"/>
      <c r="AKX910"/>
      <c r="AKY910"/>
      <c r="AKZ910"/>
      <c r="ALA910"/>
      <c r="ALB910"/>
      <c r="ALC910"/>
      <c r="ALD910"/>
      <c r="ALE910"/>
      <c r="ALF910"/>
      <c r="ALG910"/>
      <c r="ALH910"/>
      <c r="ALI910"/>
      <c r="ALJ910"/>
      <c r="ALK910"/>
      <c r="ALL910"/>
      <c r="ALM910"/>
      <c r="ALN910"/>
      <c r="ALO910"/>
      <c r="ALP910"/>
      <c r="ALQ910"/>
      <c r="ALR910"/>
      <c r="ALS910"/>
      <c r="ALT910"/>
      <c r="ALU910"/>
      <c r="ALV910"/>
      <c r="ALW910"/>
      <c r="ALX910"/>
      <c r="ALY910"/>
      <c r="ALZ910"/>
      <c r="AMA910"/>
      <c r="AMB910"/>
      <c r="AMC910"/>
      <c r="AMD910"/>
      <c r="AME910"/>
      <c r="AMF910"/>
      <c r="AMG910"/>
      <c r="AMH910"/>
      <c r="AMI910"/>
      <c r="AMJ910"/>
    </row>
    <row r="911" spans="1:1024" ht="20" customHeight="1" x14ac:dyDescent="0.2">
      <c r="A911"/>
      <c r="B911"/>
      <c r="C911"/>
      <c r="D911"/>
      <c r="E911" s="2"/>
      <c r="F911" s="2"/>
      <c r="G911" s="271"/>
      <c r="H911" s="240"/>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c r="IU911"/>
      <c r="IV911"/>
      <c r="IW911"/>
      <c r="IX911"/>
      <c r="IY911"/>
      <c r="IZ911"/>
      <c r="JA911"/>
      <c r="JB911"/>
      <c r="JC911"/>
      <c r="JD911"/>
      <c r="JE911"/>
      <c r="JF911"/>
      <c r="JG911"/>
      <c r="JH911"/>
      <c r="JI911"/>
      <c r="JJ911"/>
      <c r="JK911"/>
      <c r="JL911"/>
      <c r="JM911"/>
      <c r="JN911"/>
      <c r="JO911"/>
      <c r="JP911"/>
      <c r="JQ911"/>
      <c r="JR911"/>
      <c r="JS911"/>
      <c r="JT911"/>
      <c r="JU911"/>
      <c r="JV911"/>
      <c r="JW911"/>
      <c r="JX911"/>
      <c r="JY911"/>
      <c r="JZ911"/>
      <c r="KA911"/>
      <c r="KB911"/>
      <c r="KC911"/>
      <c r="KD911"/>
      <c r="KE911"/>
      <c r="KF911"/>
      <c r="KG911"/>
      <c r="KH911"/>
      <c r="KI911"/>
      <c r="KJ911"/>
      <c r="KK911"/>
      <c r="KL911"/>
      <c r="KM911"/>
      <c r="KN911"/>
      <c r="KO911"/>
      <c r="KP911"/>
      <c r="KQ911"/>
      <c r="KR911"/>
      <c r="KS911"/>
      <c r="KT911"/>
      <c r="KU911"/>
      <c r="KV911"/>
      <c r="KW911"/>
      <c r="KX911"/>
      <c r="KY911"/>
      <c r="KZ911"/>
      <c r="LA911"/>
      <c r="LB911"/>
      <c r="LC911"/>
      <c r="LD911"/>
      <c r="LE911"/>
      <c r="LF911"/>
      <c r="LG911"/>
      <c r="LH911"/>
      <c r="LI911"/>
      <c r="LJ911"/>
      <c r="LK911"/>
      <c r="LL911"/>
      <c r="LM911"/>
      <c r="LN911"/>
      <c r="LO911"/>
      <c r="LP911"/>
      <c r="LQ911"/>
      <c r="LR911"/>
      <c r="LS911"/>
      <c r="LT911"/>
      <c r="LU911"/>
      <c r="LV911"/>
      <c r="LW911"/>
      <c r="LX911"/>
      <c r="LY911"/>
      <c r="LZ911"/>
      <c r="MA911"/>
      <c r="MB911"/>
      <c r="MC911"/>
      <c r="MD911"/>
      <c r="ME911"/>
      <c r="MF911"/>
      <c r="MG911"/>
      <c r="MH911"/>
      <c r="MI911"/>
      <c r="MJ911"/>
      <c r="MK911"/>
      <c r="ML911"/>
      <c r="MM911"/>
      <c r="MN911"/>
      <c r="MO911"/>
      <c r="MP911"/>
      <c r="MQ911"/>
      <c r="MR911"/>
      <c r="MS911"/>
      <c r="MT911"/>
      <c r="MU911"/>
      <c r="MV911"/>
      <c r="MW911"/>
      <c r="MX911"/>
      <c r="MY911"/>
      <c r="MZ911"/>
      <c r="NA911"/>
      <c r="NB911"/>
      <c r="NC911"/>
      <c r="ND911"/>
      <c r="NE911"/>
      <c r="NF911"/>
      <c r="NG911"/>
      <c r="NH911"/>
      <c r="NI911"/>
      <c r="NJ911"/>
      <c r="NK911"/>
      <c r="NL911"/>
      <c r="NM911"/>
      <c r="NN911"/>
      <c r="NO911"/>
      <c r="NP911"/>
      <c r="NQ911"/>
      <c r="NR911"/>
      <c r="NS911"/>
      <c r="NT911"/>
      <c r="NU911"/>
      <c r="NV911"/>
      <c r="NW911"/>
      <c r="NX911"/>
      <c r="NY911"/>
      <c r="NZ911"/>
      <c r="OA911"/>
      <c r="OB911"/>
      <c r="OC911"/>
      <c r="OD911"/>
      <c r="OE911"/>
      <c r="OF911"/>
      <c r="OG911"/>
      <c r="OH911"/>
      <c r="OI911"/>
      <c r="OJ911"/>
      <c r="OK911"/>
      <c r="OL911"/>
      <c r="OM911"/>
      <c r="ON911"/>
      <c r="OO911"/>
      <c r="OP911"/>
      <c r="OQ911"/>
      <c r="OR911"/>
      <c r="OS911"/>
      <c r="OT911"/>
      <c r="OU911"/>
      <c r="OV911"/>
      <c r="OW911"/>
      <c r="OX911"/>
      <c r="OY911"/>
      <c r="OZ911"/>
      <c r="PA911"/>
      <c r="PB911"/>
      <c r="PC911"/>
      <c r="PD911"/>
      <c r="PE911"/>
      <c r="PF911"/>
      <c r="PG911"/>
      <c r="PH911"/>
      <c r="PI911"/>
      <c r="PJ911"/>
      <c r="PK911"/>
      <c r="PL911"/>
      <c r="PM911"/>
      <c r="PN911"/>
      <c r="PO911"/>
      <c r="PP911"/>
      <c r="PQ911"/>
      <c r="PR911"/>
      <c r="PS911"/>
      <c r="PT911"/>
      <c r="PU911"/>
      <c r="PV911"/>
      <c r="PW911"/>
      <c r="PX911"/>
      <c r="PY911"/>
      <c r="PZ911"/>
      <c r="QA911"/>
      <c r="QB911"/>
      <c r="QC911"/>
      <c r="QD911"/>
      <c r="QE911"/>
      <c r="QF911"/>
      <c r="QG911"/>
      <c r="QH911"/>
      <c r="QI911"/>
      <c r="QJ911"/>
      <c r="QK911"/>
      <c r="QL911"/>
      <c r="QM911"/>
      <c r="QN911"/>
      <c r="QO911"/>
      <c r="QP911"/>
      <c r="QQ911"/>
      <c r="QR911"/>
      <c r="QS911"/>
      <c r="QT911"/>
      <c r="QU911"/>
      <c r="QV911"/>
      <c r="QW911"/>
      <c r="QX911"/>
      <c r="QY911"/>
      <c r="QZ911"/>
      <c r="RA911"/>
      <c r="RB911"/>
      <c r="RC911"/>
      <c r="RD911"/>
      <c r="RE911"/>
      <c r="RF911"/>
      <c r="RG911"/>
      <c r="RH911"/>
      <c r="RI911"/>
      <c r="RJ911"/>
      <c r="RK911"/>
      <c r="RL911"/>
      <c r="RM911"/>
      <c r="RN911"/>
      <c r="RO911"/>
      <c r="RP911"/>
      <c r="RQ911"/>
      <c r="RR911"/>
      <c r="RS911"/>
      <c r="RT911"/>
      <c r="RU911"/>
      <c r="RV911"/>
      <c r="RW911"/>
      <c r="RX911"/>
      <c r="RY911"/>
      <c r="RZ911"/>
      <c r="SA911"/>
      <c r="SB911"/>
      <c r="SC911"/>
      <c r="SD911"/>
      <c r="SE911"/>
      <c r="SF911"/>
      <c r="SG911"/>
      <c r="SH911"/>
      <c r="SI911"/>
      <c r="SJ911"/>
      <c r="SK911"/>
      <c r="SL911"/>
      <c r="SM911"/>
      <c r="SN911"/>
      <c r="SO911"/>
      <c r="SP911"/>
      <c r="SQ911"/>
      <c r="SR911"/>
      <c r="SS911"/>
      <c r="ST911"/>
      <c r="SU911"/>
      <c r="SV911"/>
      <c r="SW911"/>
      <c r="SX911"/>
      <c r="SY911"/>
      <c r="SZ911"/>
      <c r="TA911"/>
      <c r="TB911"/>
      <c r="TC911"/>
      <c r="TD911"/>
      <c r="TE911"/>
      <c r="TF911"/>
      <c r="TG911"/>
      <c r="TH911"/>
      <c r="TI911"/>
      <c r="TJ911"/>
      <c r="TK911"/>
      <c r="TL911"/>
      <c r="TM911"/>
      <c r="TN911"/>
      <c r="TO911"/>
      <c r="TP911"/>
      <c r="TQ911"/>
      <c r="TR911"/>
      <c r="TS911"/>
      <c r="TT911"/>
      <c r="TU911"/>
      <c r="TV911"/>
      <c r="TW911"/>
      <c r="TX911"/>
      <c r="TY911"/>
      <c r="TZ911"/>
      <c r="UA911"/>
      <c r="UB911"/>
      <c r="UC911"/>
      <c r="UD911"/>
      <c r="UE911"/>
      <c r="UF911"/>
      <c r="UG911"/>
      <c r="UH911"/>
      <c r="UI911"/>
      <c r="UJ911"/>
      <c r="UK911"/>
      <c r="UL911"/>
      <c r="UM911"/>
      <c r="UN911"/>
      <c r="UO911"/>
      <c r="UP911"/>
      <c r="UQ911"/>
      <c r="UR911"/>
      <c r="US911"/>
      <c r="UT911"/>
      <c r="UU911"/>
      <c r="UV911"/>
      <c r="UW911"/>
      <c r="UX911"/>
      <c r="UY911"/>
      <c r="UZ911"/>
      <c r="VA911"/>
      <c r="VB911"/>
      <c r="VC911"/>
      <c r="VD911"/>
      <c r="VE911"/>
      <c r="VF911"/>
      <c r="VG911"/>
      <c r="VH911"/>
      <c r="VI911"/>
      <c r="VJ911"/>
      <c r="VK911"/>
      <c r="VL911"/>
      <c r="VM911"/>
      <c r="VN911"/>
      <c r="VO911"/>
      <c r="VP911"/>
      <c r="VQ911"/>
      <c r="VR911"/>
      <c r="VS911"/>
      <c r="VT911"/>
      <c r="VU911"/>
      <c r="VV911"/>
      <c r="VW911"/>
      <c r="VX911"/>
      <c r="VY911"/>
      <c r="VZ911"/>
      <c r="WA911"/>
      <c r="WB911"/>
      <c r="WC911"/>
      <c r="WD911"/>
      <c r="WE911"/>
      <c r="WF911"/>
      <c r="WG911"/>
      <c r="WH911"/>
      <c r="WI911"/>
      <c r="WJ911"/>
      <c r="WK911"/>
      <c r="WL911"/>
      <c r="WM911"/>
      <c r="WN911"/>
      <c r="WO911"/>
      <c r="WP911"/>
      <c r="WQ911"/>
      <c r="WR911"/>
      <c r="WS911"/>
      <c r="WT911"/>
      <c r="WU911"/>
      <c r="WV911"/>
      <c r="WW911"/>
      <c r="WX911"/>
      <c r="WY911"/>
      <c r="WZ911"/>
      <c r="XA911"/>
      <c r="XB911"/>
      <c r="XC911"/>
      <c r="XD911"/>
      <c r="XE911"/>
      <c r="XF911"/>
      <c r="XG911"/>
      <c r="XH911"/>
      <c r="XI911"/>
      <c r="XJ911"/>
      <c r="XK911"/>
      <c r="XL911"/>
      <c r="XM911"/>
      <c r="XN911"/>
      <c r="XO911"/>
      <c r="XP911"/>
      <c r="XQ911"/>
      <c r="XR911"/>
      <c r="XS911"/>
      <c r="XT911"/>
      <c r="XU911"/>
      <c r="XV911"/>
      <c r="XW911"/>
      <c r="XX911"/>
      <c r="XY911"/>
      <c r="XZ911"/>
      <c r="YA911"/>
      <c r="YB911"/>
      <c r="YC911"/>
      <c r="YD911"/>
      <c r="YE911"/>
      <c r="YF911"/>
      <c r="YG911"/>
      <c r="YH911"/>
      <c r="YI911"/>
      <c r="YJ911"/>
      <c r="YK911"/>
      <c r="YL911"/>
      <c r="YM911"/>
      <c r="YN911"/>
      <c r="YO911"/>
      <c r="YP911"/>
      <c r="YQ911"/>
      <c r="YR911"/>
      <c r="YS911"/>
      <c r="YT911"/>
      <c r="YU911"/>
      <c r="YV911"/>
      <c r="YW911"/>
      <c r="YX911"/>
      <c r="YY911"/>
      <c r="YZ911"/>
      <c r="ZA911"/>
      <c r="ZB911"/>
      <c r="ZC911"/>
      <c r="ZD911"/>
      <c r="ZE911"/>
      <c r="ZF911"/>
      <c r="ZG911"/>
      <c r="ZH911"/>
      <c r="ZI911"/>
      <c r="ZJ911"/>
      <c r="ZK911"/>
      <c r="ZL911"/>
      <c r="ZM911"/>
      <c r="ZN911"/>
      <c r="ZO911"/>
      <c r="ZP911"/>
      <c r="ZQ911"/>
      <c r="ZR911"/>
      <c r="ZS911"/>
      <c r="ZT911"/>
      <c r="ZU911"/>
      <c r="ZV911"/>
      <c r="ZW911"/>
      <c r="ZX911"/>
      <c r="ZY911"/>
      <c r="ZZ911"/>
      <c r="AAA911"/>
      <c r="AAB911"/>
      <c r="AAC911"/>
      <c r="AAD911"/>
      <c r="AAE911"/>
      <c r="AAF911"/>
      <c r="AAG911"/>
      <c r="AAH911"/>
      <c r="AAI911"/>
      <c r="AAJ911"/>
      <c r="AAK911"/>
      <c r="AAL911"/>
      <c r="AAM911"/>
      <c r="AAN911"/>
      <c r="AAO911"/>
      <c r="AAP911"/>
      <c r="AAQ911"/>
      <c r="AAR911"/>
      <c r="AAS911"/>
      <c r="AAT911"/>
      <c r="AAU911"/>
      <c r="AAV911"/>
      <c r="AAW911"/>
      <c r="AAX911"/>
      <c r="AAY911"/>
      <c r="AAZ911"/>
      <c r="ABA911"/>
      <c r="ABB911"/>
      <c r="ABC911"/>
      <c r="ABD911"/>
      <c r="ABE911"/>
      <c r="ABF911"/>
      <c r="ABG911"/>
      <c r="ABH911"/>
      <c r="ABI911"/>
      <c r="ABJ911"/>
      <c r="ABK911"/>
      <c r="ABL911"/>
      <c r="ABM911"/>
      <c r="ABN911"/>
      <c r="ABO911"/>
      <c r="ABP911"/>
      <c r="ABQ911"/>
      <c r="ABR911"/>
      <c r="ABS911"/>
      <c r="ABT911"/>
      <c r="ABU911"/>
      <c r="ABV911"/>
      <c r="ABW911"/>
      <c r="ABX911"/>
      <c r="ABY911"/>
      <c r="ABZ911"/>
      <c r="ACA911"/>
      <c r="ACB911"/>
      <c r="ACC911"/>
      <c r="ACD911"/>
      <c r="ACE911"/>
      <c r="ACF911"/>
      <c r="ACG911"/>
      <c r="ACH911"/>
      <c r="ACI911"/>
      <c r="ACJ911"/>
      <c r="ACK911"/>
      <c r="ACL911"/>
      <c r="ACM911"/>
      <c r="ACN911"/>
      <c r="ACO911"/>
      <c r="ACP911"/>
      <c r="ACQ911"/>
      <c r="ACR911"/>
      <c r="ACS911"/>
      <c r="ACT911"/>
      <c r="ACU911"/>
      <c r="ACV911"/>
      <c r="ACW911"/>
      <c r="ACX911"/>
      <c r="ACY911"/>
      <c r="ACZ911"/>
      <c r="ADA911"/>
      <c r="ADB911"/>
      <c r="ADC911"/>
      <c r="ADD911"/>
      <c r="ADE911"/>
      <c r="ADF911"/>
      <c r="ADG911"/>
      <c r="ADH911"/>
      <c r="ADI911"/>
      <c r="ADJ911"/>
      <c r="ADK911"/>
      <c r="ADL911"/>
      <c r="ADM911"/>
      <c r="ADN911"/>
      <c r="ADO911"/>
      <c r="ADP911"/>
      <c r="ADQ911"/>
      <c r="ADR911"/>
      <c r="ADS911"/>
      <c r="ADT911"/>
      <c r="ADU911"/>
      <c r="ADV911"/>
      <c r="ADW911"/>
      <c r="ADX911"/>
      <c r="ADY911"/>
      <c r="ADZ911"/>
      <c r="AEA911"/>
      <c r="AEB911"/>
      <c r="AEC911"/>
      <c r="AED911"/>
      <c r="AEE911"/>
      <c r="AEF911"/>
      <c r="AEG911"/>
      <c r="AEH911"/>
      <c r="AEI911"/>
      <c r="AEJ911"/>
      <c r="AEK911"/>
      <c r="AEL911"/>
      <c r="AEM911"/>
      <c r="AEN911"/>
      <c r="AEO911"/>
      <c r="AEP911"/>
      <c r="AEQ911"/>
      <c r="AER911"/>
      <c r="AES911"/>
      <c r="AET911"/>
      <c r="AEU911"/>
      <c r="AEV911"/>
      <c r="AEW911"/>
      <c r="AEX911"/>
      <c r="AEY911"/>
      <c r="AEZ911"/>
      <c r="AFA911"/>
      <c r="AFB911"/>
      <c r="AFC911"/>
      <c r="AFD911"/>
      <c r="AFE911"/>
      <c r="AFF911"/>
      <c r="AFG911"/>
      <c r="AFH911"/>
      <c r="AFI911"/>
      <c r="AFJ911"/>
      <c r="AFK911"/>
      <c r="AFL911"/>
      <c r="AFM911"/>
      <c r="AFN911"/>
      <c r="AFO911"/>
      <c r="AFP911"/>
      <c r="AFQ911"/>
      <c r="AFR911"/>
      <c r="AFS911"/>
      <c r="AFT911"/>
      <c r="AFU911"/>
      <c r="AFV911"/>
      <c r="AFW911"/>
      <c r="AFX911"/>
      <c r="AFY911"/>
      <c r="AFZ911"/>
      <c r="AGA911"/>
      <c r="AGB911"/>
      <c r="AGC911"/>
      <c r="AGD911"/>
      <c r="AGE911"/>
      <c r="AGF911"/>
      <c r="AGG911"/>
      <c r="AGH911"/>
      <c r="AGI911"/>
      <c r="AGJ911"/>
      <c r="AGK911"/>
      <c r="AGL911"/>
      <c r="AGM911"/>
      <c r="AGN911"/>
      <c r="AGO911"/>
      <c r="AGP911"/>
      <c r="AGQ911"/>
      <c r="AGR911"/>
      <c r="AGS911"/>
      <c r="AGT911"/>
      <c r="AGU911"/>
      <c r="AGV911"/>
      <c r="AGW911"/>
      <c r="AGX911"/>
      <c r="AGY911"/>
      <c r="AGZ911"/>
      <c r="AHA911"/>
      <c r="AHB911"/>
      <c r="AHC911"/>
      <c r="AHD911"/>
      <c r="AHE911"/>
      <c r="AHF911"/>
      <c r="AHG911"/>
      <c r="AHH911"/>
      <c r="AHI911"/>
      <c r="AHJ911"/>
      <c r="AHK911"/>
      <c r="AHL911"/>
      <c r="AHM911"/>
      <c r="AHN911"/>
      <c r="AHO911"/>
      <c r="AHP911"/>
      <c r="AHQ911"/>
      <c r="AHR911"/>
      <c r="AHS911"/>
      <c r="AHT911"/>
      <c r="AHU911"/>
      <c r="AHV911"/>
      <c r="AHW911"/>
      <c r="AHX911"/>
      <c r="AHY911"/>
      <c r="AHZ911"/>
      <c r="AIA911"/>
      <c r="AIB911"/>
      <c r="AIC911"/>
      <c r="AID911"/>
      <c r="AIE911"/>
      <c r="AIF911"/>
      <c r="AIG911"/>
      <c r="AIH911"/>
      <c r="AII911"/>
      <c r="AIJ911"/>
      <c r="AIK911"/>
      <c r="AIL911"/>
      <c r="AIM911"/>
      <c r="AIN911"/>
      <c r="AIO911"/>
      <c r="AIP911"/>
      <c r="AIQ911"/>
      <c r="AIR911"/>
      <c r="AIS911"/>
      <c r="AIT911"/>
      <c r="AIU911"/>
      <c r="AIV911"/>
      <c r="AIW911"/>
      <c r="AIX911"/>
      <c r="AIY911"/>
      <c r="AIZ911"/>
      <c r="AJA911"/>
      <c r="AJB911"/>
      <c r="AJC911"/>
      <c r="AJD911"/>
      <c r="AJE911"/>
      <c r="AJF911"/>
      <c r="AJG911"/>
      <c r="AJH911"/>
      <c r="AJI911"/>
      <c r="AJJ911"/>
      <c r="AJK911"/>
      <c r="AJL911"/>
      <c r="AJM911"/>
      <c r="AJN911"/>
      <c r="AJO911"/>
      <c r="AJP911"/>
      <c r="AJQ911"/>
      <c r="AJR911"/>
      <c r="AJS911"/>
      <c r="AJT911"/>
      <c r="AJU911"/>
      <c r="AJV911"/>
      <c r="AJW911"/>
      <c r="AJX911"/>
      <c r="AJY911"/>
      <c r="AJZ911"/>
      <c r="AKA911"/>
      <c r="AKB911"/>
      <c r="AKC911"/>
      <c r="AKD911"/>
      <c r="AKE911"/>
      <c r="AKF911"/>
      <c r="AKG911"/>
      <c r="AKH911"/>
      <c r="AKI911"/>
      <c r="AKJ911"/>
      <c r="AKK911"/>
      <c r="AKL911"/>
      <c r="AKM911"/>
      <c r="AKN911"/>
      <c r="AKO911"/>
      <c r="AKP911"/>
      <c r="AKQ911"/>
      <c r="AKR911"/>
      <c r="AKS911"/>
      <c r="AKT911"/>
      <c r="AKU911"/>
      <c r="AKV911"/>
      <c r="AKW911"/>
      <c r="AKX911"/>
      <c r="AKY911"/>
      <c r="AKZ911"/>
      <c r="ALA911"/>
      <c r="ALB911"/>
      <c r="ALC911"/>
      <c r="ALD911"/>
      <c r="ALE911"/>
      <c r="ALF911"/>
      <c r="ALG911"/>
      <c r="ALH911"/>
      <c r="ALI911"/>
      <c r="ALJ911"/>
      <c r="ALK911"/>
      <c r="ALL911"/>
      <c r="ALM911"/>
      <c r="ALN911"/>
      <c r="ALO911"/>
      <c r="ALP911"/>
      <c r="ALQ911"/>
      <c r="ALR911"/>
      <c r="ALS911"/>
      <c r="ALT911"/>
      <c r="ALU911"/>
      <c r="ALV911"/>
      <c r="ALW911"/>
      <c r="ALX911"/>
      <c r="ALY911"/>
      <c r="ALZ911"/>
      <c r="AMA911"/>
      <c r="AMB911"/>
      <c r="AMC911"/>
      <c r="AMD911"/>
      <c r="AME911"/>
      <c r="AMF911"/>
      <c r="AMG911"/>
      <c r="AMH911"/>
      <c r="AMI911"/>
      <c r="AMJ911"/>
    </row>
    <row r="912" spans="1:1024" ht="20" customHeight="1" x14ac:dyDescent="0.2">
      <c r="A912"/>
      <c r="B912"/>
      <c r="C912"/>
      <c r="D912"/>
      <c r="E912" s="2"/>
      <c r="F912" s="2"/>
      <c r="G912" s="271"/>
      <c r="H912" s="240"/>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c r="IU912"/>
      <c r="IV912"/>
      <c r="IW912"/>
      <c r="IX912"/>
      <c r="IY912"/>
      <c r="IZ912"/>
      <c r="JA912"/>
      <c r="JB912"/>
      <c r="JC912"/>
      <c r="JD912"/>
      <c r="JE912"/>
      <c r="JF912"/>
      <c r="JG912"/>
      <c r="JH912"/>
      <c r="JI912"/>
      <c r="JJ912"/>
      <c r="JK912"/>
      <c r="JL912"/>
      <c r="JM912"/>
      <c r="JN912"/>
      <c r="JO912"/>
      <c r="JP912"/>
      <c r="JQ912"/>
      <c r="JR912"/>
      <c r="JS912"/>
      <c r="JT912"/>
      <c r="JU912"/>
      <c r="JV912"/>
      <c r="JW912"/>
      <c r="JX912"/>
      <c r="JY912"/>
      <c r="JZ912"/>
      <c r="KA912"/>
      <c r="KB912"/>
      <c r="KC912"/>
      <c r="KD912"/>
      <c r="KE912"/>
      <c r="KF912"/>
      <c r="KG912"/>
      <c r="KH912"/>
      <c r="KI912"/>
      <c r="KJ912"/>
      <c r="KK912"/>
      <c r="KL912"/>
      <c r="KM912"/>
      <c r="KN912"/>
      <c r="KO912"/>
      <c r="KP912"/>
      <c r="KQ912"/>
      <c r="KR912"/>
      <c r="KS912"/>
      <c r="KT912"/>
      <c r="KU912"/>
      <c r="KV912"/>
      <c r="KW912"/>
      <c r="KX912"/>
      <c r="KY912"/>
      <c r="KZ912"/>
      <c r="LA912"/>
      <c r="LB912"/>
      <c r="LC912"/>
      <c r="LD912"/>
      <c r="LE912"/>
      <c r="LF912"/>
      <c r="LG912"/>
      <c r="LH912"/>
      <c r="LI912"/>
      <c r="LJ912"/>
      <c r="LK912"/>
      <c r="LL912"/>
      <c r="LM912"/>
      <c r="LN912"/>
      <c r="LO912"/>
      <c r="LP912"/>
      <c r="LQ912"/>
      <c r="LR912"/>
      <c r="LS912"/>
      <c r="LT912"/>
      <c r="LU912"/>
      <c r="LV912"/>
      <c r="LW912"/>
      <c r="LX912"/>
      <c r="LY912"/>
      <c r="LZ912"/>
      <c r="MA912"/>
      <c r="MB912"/>
      <c r="MC912"/>
      <c r="MD912"/>
      <c r="ME912"/>
      <c r="MF912"/>
      <c r="MG912"/>
      <c r="MH912"/>
      <c r="MI912"/>
      <c r="MJ912"/>
      <c r="MK912"/>
      <c r="ML912"/>
      <c r="MM912"/>
      <c r="MN912"/>
      <c r="MO912"/>
      <c r="MP912"/>
      <c r="MQ912"/>
      <c r="MR912"/>
      <c r="MS912"/>
      <c r="MT912"/>
      <c r="MU912"/>
      <c r="MV912"/>
      <c r="MW912"/>
      <c r="MX912"/>
      <c r="MY912"/>
      <c r="MZ912"/>
      <c r="NA912"/>
      <c r="NB912"/>
      <c r="NC912"/>
      <c r="ND912"/>
      <c r="NE912"/>
      <c r="NF912"/>
      <c r="NG912"/>
      <c r="NH912"/>
      <c r="NI912"/>
      <c r="NJ912"/>
      <c r="NK912"/>
      <c r="NL912"/>
      <c r="NM912"/>
      <c r="NN912"/>
      <c r="NO912"/>
      <c r="NP912"/>
      <c r="NQ912"/>
      <c r="NR912"/>
      <c r="NS912"/>
      <c r="NT912"/>
      <c r="NU912"/>
      <c r="NV912"/>
      <c r="NW912"/>
      <c r="NX912"/>
      <c r="NY912"/>
      <c r="NZ912"/>
      <c r="OA912"/>
      <c r="OB912"/>
      <c r="OC912"/>
      <c r="OD912"/>
      <c r="OE912"/>
      <c r="OF912"/>
      <c r="OG912"/>
      <c r="OH912"/>
      <c r="OI912"/>
      <c r="OJ912"/>
      <c r="OK912"/>
      <c r="OL912"/>
      <c r="OM912"/>
      <c r="ON912"/>
      <c r="OO912"/>
      <c r="OP912"/>
      <c r="OQ912"/>
      <c r="OR912"/>
      <c r="OS912"/>
      <c r="OT912"/>
      <c r="OU912"/>
      <c r="OV912"/>
      <c r="OW912"/>
      <c r="OX912"/>
      <c r="OY912"/>
      <c r="OZ912"/>
      <c r="PA912"/>
      <c r="PB912"/>
      <c r="PC912"/>
      <c r="PD912"/>
      <c r="PE912"/>
      <c r="PF912"/>
      <c r="PG912"/>
      <c r="PH912"/>
      <c r="PI912"/>
      <c r="PJ912"/>
      <c r="PK912"/>
      <c r="PL912"/>
      <c r="PM912"/>
      <c r="PN912"/>
      <c r="PO912"/>
      <c r="PP912"/>
      <c r="PQ912"/>
      <c r="PR912"/>
      <c r="PS912"/>
      <c r="PT912"/>
      <c r="PU912"/>
      <c r="PV912"/>
      <c r="PW912"/>
      <c r="PX912"/>
      <c r="PY912"/>
      <c r="PZ912"/>
      <c r="QA912"/>
      <c r="QB912"/>
      <c r="QC912"/>
      <c r="QD912"/>
      <c r="QE912"/>
      <c r="QF912"/>
      <c r="QG912"/>
      <c r="QH912"/>
      <c r="QI912"/>
      <c r="QJ912"/>
      <c r="QK912"/>
      <c r="QL912"/>
      <c r="QM912"/>
      <c r="QN912"/>
      <c r="QO912"/>
      <c r="QP912"/>
      <c r="QQ912"/>
      <c r="QR912"/>
      <c r="QS912"/>
      <c r="QT912"/>
      <c r="QU912"/>
      <c r="QV912"/>
      <c r="QW912"/>
      <c r="QX912"/>
      <c r="QY912"/>
      <c r="QZ912"/>
      <c r="RA912"/>
      <c r="RB912"/>
      <c r="RC912"/>
      <c r="RD912"/>
      <c r="RE912"/>
      <c r="RF912"/>
      <c r="RG912"/>
      <c r="RH912"/>
      <c r="RI912"/>
      <c r="RJ912"/>
      <c r="RK912"/>
      <c r="RL912"/>
      <c r="RM912"/>
      <c r="RN912"/>
      <c r="RO912"/>
      <c r="RP912"/>
      <c r="RQ912"/>
      <c r="RR912"/>
      <c r="RS912"/>
      <c r="RT912"/>
      <c r="RU912"/>
      <c r="RV912"/>
      <c r="RW912"/>
      <c r="RX912"/>
      <c r="RY912"/>
      <c r="RZ912"/>
      <c r="SA912"/>
      <c r="SB912"/>
      <c r="SC912"/>
      <c r="SD912"/>
      <c r="SE912"/>
      <c r="SF912"/>
      <c r="SG912"/>
      <c r="SH912"/>
      <c r="SI912"/>
      <c r="SJ912"/>
      <c r="SK912"/>
      <c r="SL912"/>
      <c r="SM912"/>
      <c r="SN912"/>
      <c r="SO912"/>
      <c r="SP912"/>
      <c r="SQ912"/>
      <c r="SR912"/>
      <c r="SS912"/>
      <c r="ST912"/>
      <c r="SU912"/>
      <c r="SV912"/>
      <c r="SW912"/>
      <c r="SX912"/>
      <c r="SY912"/>
      <c r="SZ912"/>
      <c r="TA912"/>
      <c r="TB912"/>
      <c r="TC912"/>
      <c r="TD912"/>
      <c r="TE912"/>
      <c r="TF912"/>
      <c r="TG912"/>
      <c r="TH912"/>
      <c r="TI912"/>
      <c r="TJ912"/>
      <c r="TK912"/>
      <c r="TL912"/>
      <c r="TM912"/>
      <c r="TN912"/>
      <c r="TO912"/>
      <c r="TP912"/>
      <c r="TQ912"/>
      <c r="TR912"/>
      <c r="TS912"/>
      <c r="TT912"/>
      <c r="TU912"/>
      <c r="TV912"/>
      <c r="TW912"/>
      <c r="TX912"/>
      <c r="TY912"/>
      <c r="TZ912"/>
      <c r="UA912"/>
      <c r="UB912"/>
      <c r="UC912"/>
      <c r="UD912"/>
      <c r="UE912"/>
      <c r="UF912"/>
      <c r="UG912"/>
      <c r="UH912"/>
      <c r="UI912"/>
      <c r="UJ912"/>
      <c r="UK912"/>
      <c r="UL912"/>
      <c r="UM912"/>
      <c r="UN912"/>
      <c r="UO912"/>
      <c r="UP912"/>
      <c r="UQ912"/>
      <c r="UR912"/>
      <c r="US912"/>
      <c r="UT912"/>
      <c r="UU912"/>
      <c r="UV912"/>
      <c r="UW912"/>
      <c r="UX912"/>
      <c r="UY912"/>
      <c r="UZ912"/>
      <c r="VA912"/>
      <c r="VB912"/>
      <c r="VC912"/>
      <c r="VD912"/>
      <c r="VE912"/>
      <c r="VF912"/>
      <c r="VG912"/>
      <c r="VH912"/>
      <c r="VI912"/>
      <c r="VJ912"/>
      <c r="VK912"/>
      <c r="VL912"/>
      <c r="VM912"/>
      <c r="VN912"/>
      <c r="VO912"/>
      <c r="VP912"/>
      <c r="VQ912"/>
      <c r="VR912"/>
      <c r="VS912"/>
      <c r="VT912"/>
      <c r="VU912"/>
      <c r="VV912"/>
      <c r="VW912"/>
      <c r="VX912"/>
      <c r="VY912"/>
      <c r="VZ912"/>
      <c r="WA912"/>
      <c r="WB912"/>
      <c r="WC912"/>
      <c r="WD912"/>
      <c r="WE912"/>
      <c r="WF912"/>
      <c r="WG912"/>
      <c r="WH912"/>
      <c r="WI912"/>
      <c r="WJ912"/>
      <c r="WK912"/>
      <c r="WL912"/>
      <c r="WM912"/>
      <c r="WN912"/>
      <c r="WO912"/>
      <c r="WP912"/>
      <c r="WQ912"/>
      <c r="WR912"/>
      <c r="WS912"/>
      <c r="WT912"/>
      <c r="WU912"/>
      <c r="WV912"/>
      <c r="WW912"/>
      <c r="WX912"/>
      <c r="WY912"/>
      <c r="WZ912"/>
      <c r="XA912"/>
      <c r="XB912"/>
      <c r="XC912"/>
      <c r="XD912"/>
      <c r="XE912"/>
      <c r="XF912"/>
      <c r="XG912"/>
      <c r="XH912"/>
      <c r="XI912"/>
      <c r="XJ912"/>
      <c r="XK912"/>
      <c r="XL912"/>
      <c r="XM912"/>
      <c r="XN912"/>
      <c r="XO912"/>
      <c r="XP912"/>
      <c r="XQ912"/>
      <c r="XR912"/>
      <c r="XS912"/>
      <c r="XT912"/>
      <c r="XU912"/>
      <c r="XV912"/>
      <c r="XW912"/>
      <c r="XX912"/>
      <c r="XY912"/>
      <c r="XZ912"/>
      <c r="YA912"/>
      <c r="YB912"/>
      <c r="YC912"/>
      <c r="YD912"/>
      <c r="YE912"/>
      <c r="YF912"/>
      <c r="YG912"/>
      <c r="YH912"/>
      <c r="YI912"/>
      <c r="YJ912"/>
      <c r="YK912"/>
      <c r="YL912"/>
      <c r="YM912"/>
      <c r="YN912"/>
      <c r="YO912"/>
      <c r="YP912"/>
      <c r="YQ912"/>
      <c r="YR912"/>
      <c r="YS912"/>
      <c r="YT912"/>
      <c r="YU912"/>
      <c r="YV912"/>
      <c r="YW912"/>
      <c r="YX912"/>
      <c r="YY912"/>
      <c r="YZ912"/>
      <c r="ZA912"/>
      <c r="ZB912"/>
      <c r="ZC912"/>
      <c r="ZD912"/>
      <c r="ZE912"/>
      <c r="ZF912"/>
      <c r="ZG912"/>
      <c r="ZH912"/>
      <c r="ZI912"/>
      <c r="ZJ912"/>
      <c r="ZK912"/>
      <c r="ZL912"/>
      <c r="ZM912"/>
      <c r="ZN912"/>
      <c r="ZO912"/>
      <c r="ZP912"/>
      <c r="ZQ912"/>
      <c r="ZR912"/>
      <c r="ZS912"/>
      <c r="ZT912"/>
      <c r="ZU912"/>
      <c r="ZV912"/>
      <c r="ZW912"/>
      <c r="ZX912"/>
      <c r="ZY912"/>
      <c r="ZZ912"/>
      <c r="AAA912"/>
      <c r="AAB912"/>
      <c r="AAC912"/>
      <c r="AAD912"/>
      <c r="AAE912"/>
      <c r="AAF912"/>
      <c r="AAG912"/>
      <c r="AAH912"/>
      <c r="AAI912"/>
      <c r="AAJ912"/>
      <c r="AAK912"/>
      <c r="AAL912"/>
      <c r="AAM912"/>
      <c r="AAN912"/>
      <c r="AAO912"/>
      <c r="AAP912"/>
      <c r="AAQ912"/>
      <c r="AAR912"/>
      <c r="AAS912"/>
      <c r="AAT912"/>
      <c r="AAU912"/>
      <c r="AAV912"/>
      <c r="AAW912"/>
      <c r="AAX912"/>
      <c r="AAY912"/>
      <c r="AAZ912"/>
      <c r="ABA912"/>
      <c r="ABB912"/>
      <c r="ABC912"/>
      <c r="ABD912"/>
      <c r="ABE912"/>
      <c r="ABF912"/>
      <c r="ABG912"/>
      <c r="ABH912"/>
      <c r="ABI912"/>
      <c r="ABJ912"/>
      <c r="ABK912"/>
      <c r="ABL912"/>
      <c r="ABM912"/>
      <c r="ABN912"/>
      <c r="ABO912"/>
      <c r="ABP912"/>
      <c r="ABQ912"/>
      <c r="ABR912"/>
      <c r="ABS912"/>
      <c r="ABT912"/>
      <c r="ABU912"/>
      <c r="ABV912"/>
      <c r="ABW912"/>
      <c r="ABX912"/>
      <c r="ABY912"/>
      <c r="ABZ912"/>
      <c r="ACA912"/>
      <c r="ACB912"/>
      <c r="ACC912"/>
      <c r="ACD912"/>
      <c r="ACE912"/>
      <c r="ACF912"/>
      <c r="ACG912"/>
      <c r="ACH912"/>
      <c r="ACI912"/>
      <c r="ACJ912"/>
      <c r="ACK912"/>
      <c r="ACL912"/>
      <c r="ACM912"/>
      <c r="ACN912"/>
      <c r="ACO912"/>
      <c r="ACP912"/>
      <c r="ACQ912"/>
      <c r="ACR912"/>
      <c r="ACS912"/>
      <c r="ACT912"/>
      <c r="ACU912"/>
      <c r="ACV912"/>
      <c r="ACW912"/>
      <c r="ACX912"/>
      <c r="ACY912"/>
      <c r="ACZ912"/>
      <c r="ADA912"/>
      <c r="ADB912"/>
      <c r="ADC912"/>
      <c r="ADD912"/>
      <c r="ADE912"/>
      <c r="ADF912"/>
      <c r="ADG912"/>
      <c r="ADH912"/>
      <c r="ADI912"/>
      <c r="ADJ912"/>
      <c r="ADK912"/>
      <c r="ADL912"/>
      <c r="ADM912"/>
      <c r="ADN912"/>
      <c r="ADO912"/>
      <c r="ADP912"/>
      <c r="ADQ912"/>
      <c r="ADR912"/>
      <c r="ADS912"/>
      <c r="ADT912"/>
      <c r="ADU912"/>
      <c r="ADV912"/>
      <c r="ADW912"/>
      <c r="ADX912"/>
      <c r="ADY912"/>
      <c r="ADZ912"/>
      <c r="AEA912"/>
      <c r="AEB912"/>
      <c r="AEC912"/>
      <c r="AED912"/>
      <c r="AEE912"/>
      <c r="AEF912"/>
      <c r="AEG912"/>
      <c r="AEH912"/>
      <c r="AEI912"/>
      <c r="AEJ912"/>
      <c r="AEK912"/>
      <c r="AEL912"/>
      <c r="AEM912"/>
      <c r="AEN912"/>
      <c r="AEO912"/>
      <c r="AEP912"/>
      <c r="AEQ912"/>
      <c r="AER912"/>
      <c r="AES912"/>
      <c r="AET912"/>
      <c r="AEU912"/>
      <c r="AEV912"/>
      <c r="AEW912"/>
      <c r="AEX912"/>
      <c r="AEY912"/>
      <c r="AEZ912"/>
      <c r="AFA912"/>
      <c r="AFB912"/>
      <c r="AFC912"/>
      <c r="AFD912"/>
      <c r="AFE912"/>
      <c r="AFF912"/>
      <c r="AFG912"/>
      <c r="AFH912"/>
      <c r="AFI912"/>
      <c r="AFJ912"/>
      <c r="AFK912"/>
      <c r="AFL912"/>
      <c r="AFM912"/>
      <c r="AFN912"/>
      <c r="AFO912"/>
      <c r="AFP912"/>
      <c r="AFQ912"/>
      <c r="AFR912"/>
      <c r="AFS912"/>
      <c r="AFT912"/>
      <c r="AFU912"/>
      <c r="AFV912"/>
      <c r="AFW912"/>
      <c r="AFX912"/>
      <c r="AFY912"/>
      <c r="AFZ912"/>
      <c r="AGA912"/>
      <c r="AGB912"/>
      <c r="AGC912"/>
      <c r="AGD912"/>
      <c r="AGE912"/>
      <c r="AGF912"/>
      <c r="AGG912"/>
      <c r="AGH912"/>
      <c r="AGI912"/>
      <c r="AGJ912"/>
      <c r="AGK912"/>
      <c r="AGL912"/>
      <c r="AGM912"/>
      <c r="AGN912"/>
      <c r="AGO912"/>
      <c r="AGP912"/>
      <c r="AGQ912"/>
      <c r="AGR912"/>
      <c r="AGS912"/>
      <c r="AGT912"/>
      <c r="AGU912"/>
      <c r="AGV912"/>
      <c r="AGW912"/>
      <c r="AGX912"/>
      <c r="AGY912"/>
      <c r="AGZ912"/>
      <c r="AHA912"/>
      <c r="AHB912"/>
      <c r="AHC912"/>
      <c r="AHD912"/>
      <c r="AHE912"/>
      <c r="AHF912"/>
      <c r="AHG912"/>
      <c r="AHH912"/>
      <c r="AHI912"/>
      <c r="AHJ912"/>
      <c r="AHK912"/>
      <c r="AHL912"/>
      <c r="AHM912"/>
      <c r="AHN912"/>
      <c r="AHO912"/>
      <c r="AHP912"/>
      <c r="AHQ912"/>
      <c r="AHR912"/>
      <c r="AHS912"/>
      <c r="AHT912"/>
      <c r="AHU912"/>
      <c r="AHV912"/>
      <c r="AHW912"/>
      <c r="AHX912"/>
      <c r="AHY912"/>
      <c r="AHZ912"/>
      <c r="AIA912"/>
      <c r="AIB912"/>
      <c r="AIC912"/>
      <c r="AID912"/>
      <c r="AIE912"/>
      <c r="AIF912"/>
      <c r="AIG912"/>
      <c r="AIH912"/>
      <c r="AII912"/>
      <c r="AIJ912"/>
      <c r="AIK912"/>
      <c r="AIL912"/>
      <c r="AIM912"/>
      <c r="AIN912"/>
      <c r="AIO912"/>
      <c r="AIP912"/>
      <c r="AIQ912"/>
      <c r="AIR912"/>
      <c r="AIS912"/>
      <c r="AIT912"/>
      <c r="AIU912"/>
      <c r="AIV912"/>
      <c r="AIW912"/>
      <c r="AIX912"/>
      <c r="AIY912"/>
      <c r="AIZ912"/>
      <c r="AJA912"/>
      <c r="AJB912"/>
      <c r="AJC912"/>
      <c r="AJD912"/>
      <c r="AJE912"/>
      <c r="AJF912"/>
      <c r="AJG912"/>
      <c r="AJH912"/>
      <c r="AJI912"/>
      <c r="AJJ912"/>
      <c r="AJK912"/>
      <c r="AJL912"/>
      <c r="AJM912"/>
      <c r="AJN912"/>
      <c r="AJO912"/>
      <c r="AJP912"/>
      <c r="AJQ912"/>
      <c r="AJR912"/>
      <c r="AJS912"/>
      <c r="AJT912"/>
      <c r="AJU912"/>
      <c r="AJV912"/>
      <c r="AJW912"/>
      <c r="AJX912"/>
      <c r="AJY912"/>
      <c r="AJZ912"/>
      <c r="AKA912"/>
      <c r="AKB912"/>
      <c r="AKC912"/>
      <c r="AKD912"/>
      <c r="AKE912"/>
      <c r="AKF912"/>
      <c r="AKG912"/>
      <c r="AKH912"/>
      <c r="AKI912"/>
      <c r="AKJ912"/>
      <c r="AKK912"/>
      <c r="AKL912"/>
      <c r="AKM912"/>
      <c r="AKN912"/>
      <c r="AKO912"/>
      <c r="AKP912"/>
      <c r="AKQ912"/>
      <c r="AKR912"/>
      <c r="AKS912"/>
      <c r="AKT912"/>
      <c r="AKU912"/>
      <c r="AKV912"/>
      <c r="AKW912"/>
      <c r="AKX912"/>
      <c r="AKY912"/>
      <c r="AKZ912"/>
      <c r="ALA912"/>
      <c r="ALB912"/>
      <c r="ALC912"/>
      <c r="ALD912"/>
      <c r="ALE912"/>
      <c r="ALF912"/>
      <c r="ALG912"/>
      <c r="ALH912"/>
      <c r="ALI912"/>
      <c r="ALJ912"/>
      <c r="ALK912"/>
      <c r="ALL912"/>
      <c r="ALM912"/>
      <c r="ALN912"/>
      <c r="ALO912"/>
      <c r="ALP912"/>
      <c r="ALQ912"/>
      <c r="ALR912"/>
      <c r="ALS912"/>
      <c r="ALT912"/>
      <c r="ALU912"/>
      <c r="ALV912"/>
      <c r="ALW912"/>
      <c r="ALX912"/>
      <c r="ALY912"/>
      <c r="ALZ912"/>
      <c r="AMA912"/>
      <c r="AMB912"/>
      <c r="AMC912"/>
      <c r="AMD912"/>
      <c r="AME912"/>
      <c r="AMF912"/>
      <c r="AMG912"/>
      <c r="AMH912"/>
      <c r="AMI912"/>
      <c r="AMJ912"/>
    </row>
    <row r="913" spans="1:1024" ht="20" customHeight="1" x14ac:dyDescent="0.2">
      <c r="A913"/>
      <c r="B913"/>
      <c r="C913"/>
      <c r="D913"/>
      <c r="E913" s="2"/>
      <c r="F913" s="2"/>
      <c r="G913" s="271"/>
      <c r="H913" s="240"/>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c r="IU913"/>
      <c r="IV913"/>
      <c r="IW913"/>
      <c r="IX913"/>
      <c r="IY913"/>
      <c r="IZ913"/>
      <c r="JA913"/>
      <c r="JB913"/>
      <c r="JC913"/>
      <c r="JD913"/>
      <c r="JE913"/>
      <c r="JF913"/>
      <c r="JG913"/>
      <c r="JH913"/>
      <c r="JI913"/>
      <c r="JJ913"/>
      <c r="JK913"/>
      <c r="JL913"/>
      <c r="JM913"/>
      <c r="JN913"/>
      <c r="JO913"/>
      <c r="JP913"/>
      <c r="JQ913"/>
      <c r="JR913"/>
      <c r="JS913"/>
      <c r="JT913"/>
      <c r="JU913"/>
      <c r="JV913"/>
      <c r="JW913"/>
      <c r="JX913"/>
      <c r="JY913"/>
      <c r="JZ913"/>
      <c r="KA913"/>
      <c r="KB913"/>
      <c r="KC913"/>
      <c r="KD913"/>
      <c r="KE913"/>
      <c r="KF913"/>
      <c r="KG913"/>
      <c r="KH913"/>
      <c r="KI913"/>
      <c r="KJ913"/>
      <c r="KK913"/>
      <c r="KL913"/>
      <c r="KM913"/>
      <c r="KN913"/>
      <c r="KO913"/>
      <c r="KP913"/>
      <c r="KQ913"/>
      <c r="KR913"/>
      <c r="KS913"/>
      <c r="KT913"/>
      <c r="KU913"/>
      <c r="KV913"/>
      <c r="KW913"/>
      <c r="KX913"/>
      <c r="KY913"/>
      <c r="KZ913"/>
      <c r="LA913"/>
      <c r="LB913"/>
      <c r="LC913"/>
      <c r="LD913"/>
      <c r="LE913"/>
      <c r="LF913"/>
      <c r="LG913"/>
      <c r="LH913"/>
      <c r="LI913"/>
      <c r="LJ913"/>
      <c r="LK913"/>
      <c r="LL913"/>
      <c r="LM913"/>
      <c r="LN913"/>
      <c r="LO913"/>
      <c r="LP913"/>
      <c r="LQ913"/>
      <c r="LR913"/>
      <c r="LS913"/>
      <c r="LT913"/>
      <c r="LU913"/>
      <c r="LV913"/>
      <c r="LW913"/>
      <c r="LX913"/>
      <c r="LY913"/>
      <c r="LZ913"/>
      <c r="MA913"/>
      <c r="MB913"/>
      <c r="MC913"/>
      <c r="MD913"/>
      <c r="ME913"/>
      <c r="MF913"/>
      <c r="MG913"/>
      <c r="MH913"/>
      <c r="MI913"/>
      <c r="MJ913"/>
      <c r="MK913"/>
      <c r="ML913"/>
      <c r="MM913"/>
      <c r="MN913"/>
      <c r="MO913"/>
      <c r="MP913"/>
      <c r="MQ913"/>
      <c r="MR913"/>
      <c r="MS913"/>
      <c r="MT913"/>
      <c r="MU913"/>
      <c r="MV913"/>
      <c r="MW913"/>
      <c r="MX913"/>
      <c r="MY913"/>
      <c r="MZ913"/>
      <c r="NA913"/>
      <c r="NB913"/>
      <c r="NC913"/>
      <c r="ND913"/>
      <c r="NE913"/>
      <c r="NF913"/>
      <c r="NG913"/>
      <c r="NH913"/>
      <c r="NI913"/>
      <c r="NJ913"/>
      <c r="NK913"/>
      <c r="NL913"/>
      <c r="NM913"/>
      <c r="NN913"/>
      <c r="NO913"/>
      <c r="NP913"/>
      <c r="NQ913"/>
      <c r="NR913"/>
      <c r="NS913"/>
      <c r="NT913"/>
      <c r="NU913"/>
      <c r="NV913"/>
      <c r="NW913"/>
      <c r="NX913"/>
      <c r="NY913"/>
      <c r="NZ913"/>
      <c r="OA913"/>
      <c r="OB913"/>
      <c r="OC913"/>
      <c r="OD913"/>
      <c r="OE913"/>
      <c r="OF913"/>
      <c r="OG913"/>
      <c r="OH913"/>
      <c r="OI913"/>
      <c r="OJ913"/>
      <c r="OK913"/>
      <c r="OL913"/>
      <c r="OM913"/>
      <c r="ON913"/>
      <c r="OO913"/>
      <c r="OP913"/>
      <c r="OQ913"/>
      <c r="OR913"/>
      <c r="OS913"/>
      <c r="OT913"/>
      <c r="OU913"/>
      <c r="OV913"/>
      <c r="OW913"/>
      <c r="OX913"/>
      <c r="OY913"/>
      <c r="OZ913"/>
      <c r="PA913"/>
      <c r="PB913"/>
      <c r="PC913"/>
      <c r="PD913"/>
      <c r="PE913"/>
      <c r="PF913"/>
      <c r="PG913"/>
      <c r="PH913"/>
      <c r="PI913"/>
      <c r="PJ913"/>
      <c r="PK913"/>
      <c r="PL913"/>
      <c r="PM913"/>
      <c r="PN913"/>
      <c r="PO913"/>
      <c r="PP913"/>
      <c r="PQ913"/>
      <c r="PR913"/>
      <c r="PS913"/>
      <c r="PT913"/>
      <c r="PU913"/>
      <c r="PV913"/>
      <c r="PW913"/>
      <c r="PX913"/>
      <c r="PY913"/>
      <c r="PZ913"/>
      <c r="QA913"/>
      <c r="QB913"/>
      <c r="QC913"/>
      <c r="QD913"/>
      <c r="QE913"/>
      <c r="QF913"/>
      <c r="QG913"/>
      <c r="QH913"/>
      <c r="QI913"/>
      <c r="QJ913"/>
      <c r="QK913"/>
      <c r="QL913"/>
      <c r="QM913"/>
      <c r="QN913"/>
      <c r="QO913"/>
      <c r="QP913"/>
      <c r="QQ913"/>
      <c r="QR913"/>
      <c r="QS913"/>
      <c r="QT913"/>
      <c r="QU913"/>
      <c r="QV913"/>
      <c r="QW913"/>
      <c r="QX913"/>
      <c r="QY913"/>
      <c r="QZ913"/>
      <c r="RA913"/>
      <c r="RB913"/>
      <c r="RC913"/>
      <c r="RD913"/>
      <c r="RE913"/>
      <c r="RF913"/>
      <c r="RG913"/>
      <c r="RH913"/>
      <c r="RI913"/>
      <c r="RJ913"/>
      <c r="RK913"/>
      <c r="RL913"/>
      <c r="RM913"/>
      <c r="RN913"/>
      <c r="RO913"/>
      <c r="RP913"/>
      <c r="RQ913"/>
      <c r="RR913"/>
      <c r="RS913"/>
      <c r="RT913"/>
      <c r="RU913"/>
      <c r="RV913"/>
      <c r="RW913"/>
      <c r="RX913"/>
      <c r="RY913"/>
      <c r="RZ913"/>
      <c r="SA913"/>
      <c r="SB913"/>
      <c r="SC913"/>
      <c r="SD913"/>
      <c r="SE913"/>
      <c r="SF913"/>
      <c r="SG913"/>
      <c r="SH913"/>
      <c r="SI913"/>
      <c r="SJ913"/>
      <c r="SK913"/>
      <c r="SL913"/>
      <c r="SM913"/>
      <c r="SN913"/>
      <c r="SO913"/>
      <c r="SP913"/>
      <c r="SQ913"/>
      <c r="SR913"/>
      <c r="SS913"/>
      <c r="ST913"/>
      <c r="SU913"/>
      <c r="SV913"/>
      <c r="SW913"/>
      <c r="SX913"/>
      <c r="SY913"/>
      <c r="SZ913"/>
      <c r="TA913"/>
      <c r="TB913"/>
      <c r="TC913"/>
      <c r="TD913"/>
      <c r="TE913"/>
      <c r="TF913"/>
      <c r="TG913"/>
      <c r="TH913"/>
      <c r="TI913"/>
      <c r="TJ913"/>
      <c r="TK913"/>
      <c r="TL913"/>
      <c r="TM913"/>
      <c r="TN913"/>
      <c r="TO913"/>
      <c r="TP913"/>
      <c r="TQ913"/>
      <c r="TR913"/>
      <c r="TS913"/>
      <c r="TT913"/>
      <c r="TU913"/>
      <c r="TV913"/>
      <c r="TW913"/>
      <c r="TX913"/>
      <c r="TY913"/>
      <c r="TZ913"/>
      <c r="UA913"/>
      <c r="UB913"/>
      <c r="UC913"/>
      <c r="UD913"/>
      <c r="UE913"/>
      <c r="UF913"/>
      <c r="UG913"/>
      <c r="UH913"/>
      <c r="UI913"/>
      <c r="UJ913"/>
      <c r="UK913"/>
      <c r="UL913"/>
      <c r="UM913"/>
      <c r="UN913"/>
      <c r="UO913"/>
      <c r="UP913"/>
      <c r="UQ913"/>
      <c r="UR913"/>
      <c r="US913"/>
      <c r="UT913"/>
      <c r="UU913"/>
      <c r="UV913"/>
      <c r="UW913"/>
      <c r="UX913"/>
      <c r="UY913"/>
      <c r="UZ913"/>
      <c r="VA913"/>
      <c r="VB913"/>
      <c r="VC913"/>
      <c r="VD913"/>
      <c r="VE913"/>
      <c r="VF913"/>
      <c r="VG913"/>
      <c r="VH913"/>
      <c r="VI913"/>
      <c r="VJ913"/>
      <c r="VK913"/>
      <c r="VL913"/>
      <c r="VM913"/>
      <c r="VN913"/>
      <c r="VO913"/>
      <c r="VP913"/>
      <c r="VQ913"/>
      <c r="VR913"/>
      <c r="VS913"/>
      <c r="VT913"/>
      <c r="VU913"/>
      <c r="VV913"/>
      <c r="VW913"/>
      <c r="VX913"/>
      <c r="VY913"/>
      <c r="VZ913"/>
      <c r="WA913"/>
      <c r="WB913"/>
      <c r="WC913"/>
      <c r="WD913"/>
      <c r="WE913"/>
      <c r="WF913"/>
      <c r="WG913"/>
      <c r="WH913"/>
      <c r="WI913"/>
      <c r="WJ913"/>
      <c r="WK913"/>
      <c r="WL913"/>
      <c r="WM913"/>
      <c r="WN913"/>
      <c r="WO913"/>
      <c r="WP913"/>
      <c r="WQ913"/>
      <c r="WR913"/>
      <c r="WS913"/>
      <c r="WT913"/>
      <c r="WU913"/>
      <c r="WV913"/>
      <c r="WW913"/>
      <c r="WX913"/>
      <c r="WY913"/>
      <c r="WZ913"/>
      <c r="XA913"/>
      <c r="XB913"/>
      <c r="XC913"/>
      <c r="XD913"/>
      <c r="XE913"/>
      <c r="XF913"/>
      <c r="XG913"/>
      <c r="XH913"/>
      <c r="XI913"/>
      <c r="XJ913"/>
      <c r="XK913"/>
      <c r="XL913"/>
      <c r="XM913"/>
      <c r="XN913"/>
      <c r="XO913"/>
      <c r="XP913"/>
      <c r="XQ913"/>
      <c r="XR913"/>
      <c r="XS913"/>
      <c r="XT913"/>
      <c r="XU913"/>
      <c r="XV913"/>
      <c r="XW913"/>
      <c r="XX913"/>
      <c r="XY913"/>
      <c r="XZ913"/>
      <c r="YA913"/>
      <c r="YB913"/>
      <c r="YC913"/>
      <c r="YD913"/>
      <c r="YE913"/>
      <c r="YF913"/>
      <c r="YG913"/>
      <c r="YH913"/>
      <c r="YI913"/>
      <c r="YJ913"/>
      <c r="YK913"/>
      <c r="YL913"/>
      <c r="YM913"/>
      <c r="YN913"/>
      <c r="YO913"/>
      <c r="YP913"/>
      <c r="YQ913"/>
      <c r="YR913"/>
      <c r="YS913"/>
      <c r="YT913"/>
      <c r="YU913"/>
      <c r="YV913"/>
      <c r="YW913"/>
      <c r="YX913"/>
      <c r="YY913"/>
      <c r="YZ913"/>
      <c r="ZA913"/>
      <c r="ZB913"/>
      <c r="ZC913"/>
      <c r="ZD913"/>
      <c r="ZE913"/>
      <c r="ZF913"/>
      <c r="ZG913"/>
      <c r="ZH913"/>
      <c r="ZI913"/>
      <c r="ZJ913"/>
      <c r="ZK913"/>
      <c r="ZL913"/>
      <c r="ZM913"/>
      <c r="ZN913"/>
      <c r="ZO913"/>
      <c r="ZP913"/>
      <c r="ZQ913"/>
      <c r="ZR913"/>
      <c r="ZS913"/>
      <c r="ZT913"/>
      <c r="ZU913"/>
      <c r="ZV913"/>
      <c r="ZW913"/>
      <c r="ZX913"/>
      <c r="ZY913"/>
      <c r="ZZ913"/>
      <c r="AAA913"/>
      <c r="AAB913"/>
      <c r="AAC913"/>
      <c r="AAD913"/>
      <c r="AAE913"/>
      <c r="AAF913"/>
      <c r="AAG913"/>
      <c r="AAH913"/>
      <c r="AAI913"/>
      <c r="AAJ913"/>
      <c r="AAK913"/>
      <c r="AAL913"/>
      <c r="AAM913"/>
      <c r="AAN913"/>
      <c r="AAO913"/>
      <c r="AAP913"/>
      <c r="AAQ913"/>
      <c r="AAR913"/>
      <c r="AAS913"/>
      <c r="AAT913"/>
      <c r="AAU913"/>
      <c r="AAV913"/>
      <c r="AAW913"/>
      <c r="AAX913"/>
      <c r="AAY913"/>
      <c r="AAZ913"/>
      <c r="ABA913"/>
      <c r="ABB913"/>
      <c r="ABC913"/>
      <c r="ABD913"/>
      <c r="ABE913"/>
      <c r="ABF913"/>
      <c r="ABG913"/>
      <c r="ABH913"/>
      <c r="ABI913"/>
      <c r="ABJ913"/>
      <c r="ABK913"/>
      <c r="ABL913"/>
      <c r="ABM913"/>
      <c r="ABN913"/>
      <c r="ABO913"/>
      <c r="ABP913"/>
      <c r="ABQ913"/>
      <c r="ABR913"/>
      <c r="ABS913"/>
      <c r="ABT913"/>
      <c r="ABU913"/>
      <c r="ABV913"/>
      <c r="ABW913"/>
      <c r="ABX913"/>
      <c r="ABY913"/>
      <c r="ABZ913"/>
      <c r="ACA913"/>
      <c r="ACB913"/>
      <c r="ACC913"/>
      <c r="ACD913"/>
      <c r="ACE913"/>
      <c r="ACF913"/>
      <c r="ACG913"/>
      <c r="ACH913"/>
      <c r="ACI913"/>
      <c r="ACJ913"/>
      <c r="ACK913"/>
      <c r="ACL913"/>
      <c r="ACM913"/>
      <c r="ACN913"/>
      <c r="ACO913"/>
      <c r="ACP913"/>
      <c r="ACQ913"/>
      <c r="ACR913"/>
      <c r="ACS913"/>
      <c r="ACT913"/>
      <c r="ACU913"/>
      <c r="ACV913"/>
      <c r="ACW913"/>
      <c r="ACX913"/>
      <c r="ACY913"/>
      <c r="ACZ913"/>
      <c r="ADA913"/>
      <c r="ADB913"/>
      <c r="ADC913"/>
      <c r="ADD913"/>
      <c r="ADE913"/>
      <c r="ADF913"/>
      <c r="ADG913"/>
      <c r="ADH913"/>
      <c r="ADI913"/>
      <c r="ADJ913"/>
      <c r="ADK913"/>
      <c r="ADL913"/>
      <c r="ADM913"/>
      <c r="ADN913"/>
      <c r="ADO913"/>
      <c r="ADP913"/>
      <c r="ADQ913"/>
      <c r="ADR913"/>
      <c r="ADS913"/>
      <c r="ADT913"/>
      <c r="ADU913"/>
      <c r="ADV913"/>
      <c r="ADW913"/>
      <c r="ADX913"/>
      <c r="ADY913"/>
      <c r="ADZ913"/>
      <c r="AEA913"/>
      <c r="AEB913"/>
      <c r="AEC913"/>
      <c r="AED913"/>
      <c r="AEE913"/>
      <c r="AEF913"/>
      <c r="AEG913"/>
      <c r="AEH913"/>
      <c r="AEI913"/>
      <c r="AEJ913"/>
      <c r="AEK913"/>
      <c r="AEL913"/>
      <c r="AEM913"/>
      <c r="AEN913"/>
      <c r="AEO913"/>
      <c r="AEP913"/>
      <c r="AEQ913"/>
      <c r="AER913"/>
      <c r="AES913"/>
      <c r="AET913"/>
      <c r="AEU913"/>
      <c r="AEV913"/>
      <c r="AEW913"/>
      <c r="AEX913"/>
      <c r="AEY913"/>
      <c r="AEZ913"/>
      <c r="AFA913"/>
      <c r="AFB913"/>
      <c r="AFC913"/>
      <c r="AFD913"/>
      <c r="AFE913"/>
      <c r="AFF913"/>
      <c r="AFG913"/>
      <c r="AFH913"/>
      <c r="AFI913"/>
      <c r="AFJ913"/>
      <c r="AFK913"/>
      <c r="AFL913"/>
      <c r="AFM913"/>
      <c r="AFN913"/>
      <c r="AFO913"/>
      <c r="AFP913"/>
      <c r="AFQ913"/>
      <c r="AFR913"/>
      <c r="AFS913"/>
      <c r="AFT913"/>
      <c r="AFU913"/>
      <c r="AFV913"/>
      <c r="AFW913"/>
      <c r="AFX913"/>
      <c r="AFY913"/>
      <c r="AFZ913"/>
      <c r="AGA913"/>
      <c r="AGB913"/>
      <c r="AGC913"/>
      <c r="AGD913"/>
      <c r="AGE913"/>
      <c r="AGF913"/>
      <c r="AGG913"/>
      <c r="AGH913"/>
      <c r="AGI913"/>
      <c r="AGJ913"/>
      <c r="AGK913"/>
      <c r="AGL913"/>
      <c r="AGM913"/>
      <c r="AGN913"/>
      <c r="AGO913"/>
      <c r="AGP913"/>
      <c r="AGQ913"/>
      <c r="AGR913"/>
      <c r="AGS913"/>
      <c r="AGT913"/>
      <c r="AGU913"/>
      <c r="AGV913"/>
      <c r="AGW913"/>
      <c r="AGX913"/>
      <c r="AGY913"/>
      <c r="AGZ913"/>
      <c r="AHA913"/>
      <c r="AHB913"/>
      <c r="AHC913"/>
      <c r="AHD913"/>
      <c r="AHE913"/>
      <c r="AHF913"/>
      <c r="AHG913"/>
      <c r="AHH913"/>
      <c r="AHI913"/>
      <c r="AHJ913"/>
      <c r="AHK913"/>
      <c r="AHL913"/>
      <c r="AHM913"/>
      <c r="AHN913"/>
      <c r="AHO913"/>
      <c r="AHP913"/>
      <c r="AHQ913"/>
      <c r="AHR913"/>
      <c r="AHS913"/>
      <c r="AHT913"/>
      <c r="AHU913"/>
      <c r="AHV913"/>
      <c r="AHW913"/>
      <c r="AHX913"/>
      <c r="AHY913"/>
      <c r="AHZ913"/>
      <c r="AIA913"/>
      <c r="AIB913"/>
      <c r="AIC913"/>
      <c r="AID913"/>
      <c r="AIE913"/>
      <c r="AIF913"/>
      <c r="AIG913"/>
      <c r="AIH913"/>
      <c r="AII913"/>
      <c r="AIJ913"/>
      <c r="AIK913"/>
      <c r="AIL913"/>
      <c r="AIM913"/>
      <c r="AIN913"/>
      <c r="AIO913"/>
      <c r="AIP913"/>
      <c r="AIQ913"/>
      <c r="AIR913"/>
      <c r="AIS913"/>
      <c r="AIT913"/>
      <c r="AIU913"/>
      <c r="AIV913"/>
      <c r="AIW913"/>
      <c r="AIX913"/>
      <c r="AIY913"/>
      <c r="AIZ913"/>
      <c r="AJA913"/>
      <c r="AJB913"/>
      <c r="AJC913"/>
      <c r="AJD913"/>
      <c r="AJE913"/>
      <c r="AJF913"/>
      <c r="AJG913"/>
      <c r="AJH913"/>
      <c r="AJI913"/>
      <c r="AJJ913"/>
      <c r="AJK913"/>
      <c r="AJL913"/>
      <c r="AJM913"/>
      <c r="AJN913"/>
      <c r="AJO913"/>
      <c r="AJP913"/>
      <c r="AJQ913"/>
      <c r="AJR913"/>
      <c r="AJS913"/>
      <c r="AJT913"/>
      <c r="AJU913"/>
      <c r="AJV913"/>
      <c r="AJW913"/>
      <c r="AJX913"/>
      <c r="AJY913"/>
      <c r="AJZ913"/>
      <c r="AKA913"/>
      <c r="AKB913"/>
      <c r="AKC913"/>
      <c r="AKD913"/>
      <c r="AKE913"/>
      <c r="AKF913"/>
      <c r="AKG913"/>
      <c r="AKH913"/>
      <c r="AKI913"/>
      <c r="AKJ913"/>
      <c r="AKK913"/>
      <c r="AKL913"/>
      <c r="AKM913"/>
      <c r="AKN913"/>
      <c r="AKO913"/>
      <c r="AKP913"/>
      <c r="AKQ913"/>
      <c r="AKR913"/>
      <c r="AKS913"/>
      <c r="AKT913"/>
      <c r="AKU913"/>
      <c r="AKV913"/>
      <c r="AKW913"/>
      <c r="AKX913"/>
      <c r="AKY913"/>
      <c r="AKZ913"/>
      <c r="ALA913"/>
      <c r="ALB913"/>
      <c r="ALC913"/>
      <c r="ALD913"/>
      <c r="ALE913"/>
      <c r="ALF913"/>
      <c r="ALG913"/>
      <c r="ALH913"/>
      <c r="ALI913"/>
      <c r="ALJ913"/>
      <c r="ALK913"/>
      <c r="ALL913"/>
      <c r="ALM913"/>
      <c r="ALN913"/>
      <c r="ALO913"/>
      <c r="ALP913"/>
      <c r="ALQ913"/>
      <c r="ALR913"/>
      <c r="ALS913"/>
      <c r="ALT913"/>
      <c r="ALU913"/>
      <c r="ALV913"/>
      <c r="ALW913"/>
      <c r="ALX913"/>
      <c r="ALY913"/>
      <c r="ALZ913"/>
      <c r="AMA913"/>
      <c r="AMB913"/>
      <c r="AMC913"/>
      <c r="AMD913"/>
      <c r="AME913"/>
      <c r="AMF913"/>
      <c r="AMG913"/>
      <c r="AMH913"/>
      <c r="AMI913"/>
      <c r="AMJ913"/>
    </row>
    <row r="914" spans="1:1024" ht="20" customHeight="1" x14ac:dyDescent="0.2">
      <c r="A914"/>
      <c r="B914"/>
      <c r="C914"/>
      <c r="D914"/>
      <c r="E914" s="2"/>
      <c r="F914" s="2"/>
      <c r="G914" s="271"/>
      <c r="H914" s="240"/>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c r="IU914"/>
      <c r="IV914"/>
      <c r="IW914"/>
      <c r="IX914"/>
      <c r="IY914"/>
      <c r="IZ914"/>
      <c r="JA914"/>
      <c r="JB914"/>
      <c r="JC914"/>
      <c r="JD914"/>
      <c r="JE914"/>
      <c r="JF914"/>
      <c r="JG914"/>
      <c r="JH914"/>
      <c r="JI914"/>
      <c r="JJ914"/>
      <c r="JK914"/>
      <c r="JL914"/>
      <c r="JM914"/>
      <c r="JN914"/>
      <c r="JO914"/>
      <c r="JP914"/>
      <c r="JQ914"/>
      <c r="JR914"/>
      <c r="JS914"/>
      <c r="JT914"/>
      <c r="JU914"/>
      <c r="JV914"/>
      <c r="JW914"/>
      <c r="JX914"/>
      <c r="JY914"/>
      <c r="JZ914"/>
      <c r="KA914"/>
      <c r="KB914"/>
      <c r="KC914"/>
      <c r="KD914"/>
      <c r="KE914"/>
      <c r="KF914"/>
      <c r="KG914"/>
      <c r="KH914"/>
      <c r="KI914"/>
      <c r="KJ914"/>
      <c r="KK914"/>
      <c r="KL914"/>
      <c r="KM914"/>
      <c r="KN914"/>
      <c r="KO914"/>
      <c r="KP914"/>
      <c r="KQ914"/>
      <c r="KR914"/>
      <c r="KS914"/>
      <c r="KT914"/>
      <c r="KU914"/>
      <c r="KV914"/>
      <c r="KW914"/>
      <c r="KX914"/>
      <c r="KY914"/>
      <c r="KZ914"/>
      <c r="LA914"/>
      <c r="LB914"/>
      <c r="LC914"/>
      <c r="LD914"/>
      <c r="LE914"/>
      <c r="LF914"/>
      <c r="LG914"/>
      <c r="LH914"/>
      <c r="LI914"/>
      <c r="LJ914"/>
      <c r="LK914"/>
      <c r="LL914"/>
      <c r="LM914"/>
      <c r="LN914"/>
      <c r="LO914"/>
      <c r="LP914"/>
      <c r="LQ914"/>
      <c r="LR914"/>
      <c r="LS914"/>
      <c r="LT914"/>
      <c r="LU914"/>
      <c r="LV914"/>
      <c r="LW914"/>
      <c r="LX914"/>
      <c r="LY914"/>
      <c r="LZ914"/>
      <c r="MA914"/>
      <c r="MB914"/>
      <c r="MC914"/>
      <c r="MD914"/>
      <c r="ME914"/>
      <c r="MF914"/>
      <c r="MG914"/>
      <c r="MH914"/>
      <c r="MI914"/>
      <c r="MJ914"/>
      <c r="MK914"/>
      <c r="ML914"/>
      <c r="MM914"/>
      <c r="MN914"/>
      <c r="MO914"/>
      <c r="MP914"/>
      <c r="MQ914"/>
      <c r="MR914"/>
      <c r="MS914"/>
      <c r="MT914"/>
      <c r="MU914"/>
      <c r="MV914"/>
      <c r="MW914"/>
      <c r="MX914"/>
      <c r="MY914"/>
      <c r="MZ914"/>
      <c r="NA914"/>
      <c r="NB914"/>
      <c r="NC914"/>
      <c r="ND914"/>
      <c r="NE914"/>
      <c r="NF914"/>
      <c r="NG914"/>
      <c r="NH914"/>
      <c r="NI914"/>
      <c r="NJ914"/>
      <c r="NK914"/>
      <c r="NL914"/>
      <c r="NM914"/>
      <c r="NN914"/>
      <c r="NO914"/>
      <c r="NP914"/>
      <c r="NQ914"/>
      <c r="NR914"/>
      <c r="NS914"/>
      <c r="NT914"/>
      <c r="NU914"/>
      <c r="NV914"/>
      <c r="NW914"/>
      <c r="NX914"/>
      <c r="NY914"/>
      <c r="NZ914"/>
      <c r="OA914"/>
      <c r="OB914"/>
      <c r="OC914"/>
      <c r="OD914"/>
      <c r="OE914"/>
      <c r="OF914"/>
      <c r="OG914"/>
      <c r="OH914"/>
      <c r="OI914"/>
      <c r="OJ914"/>
      <c r="OK914"/>
      <c r="OL914"/>
      <c r="OM914"/>
      <c r="ON914"/>
      <c r="OO914"/>
      <c r="OP914"/>
      <c r="OQ914"/>
      <c r="OR914"/>
      <c r="OS914"/>
      <c r="OT914"/>
      <c r="OU914"/>
      <c r="OV914"/>
      <c r="OW914"/>
      <c r="OX914"/>
      <c r="OY914"/>
      <c r="OZ914"/>
      <c r="PA914"/>
      <c r="PB914"/>
      <c r="PC914"/>
      <c r="PD914"/>
      <c r="PE914"/>
      <c r="PF914"/>
      <c r="PG914"/>
      <c r="PH914"/>
      <c r="PI914"/>
      <c r="PJ914"/>
      <c r="PK914"/>
      <c r="PL914"/>
      <c r="PM914"/>
      <c r="PN914"/>
      <c r="PO914"/>
      <c r="PP914"/>
      <c r="PQ914"/>
      <c r="PR914"/>
      <c r="PS914"/>
      <c r="PT914"/>
      <c r="PU914"/>
      <c r="PV914"/>
      <c r="PW914"/>
      <c r="PX914"/>
      <c r="PY914"/>
      <c r="PZ914"/>
      <c r="QA914"/>
      <c r="QB914"/>
      <c r="QC914"/>
      <c r="QD914"/>
      <c r="QE914"/>
      <c r="QF914"/>
      <c r="QG914"/>
      <c r="QH914"/>
      <c r="QI914"/>
      <c r="QJ914"/>
      <c r="QK914"/>
      <c r="QL914"/>
      <c r="QM914"/>
      <c r="QN914"/>
      <c r="QO914"/>
      <c r="QP914"/>
      <c r="QQ914"/>
      <c r="QR914"/>
      <c r="QS914"/>
      <c r="QT914"/>
      <c r="QU914"/>
      <c r="QV914"/>
      <c r="QW914"/>
      <c r="QX914"/>
      <c r="QY914"/>
      <c r="QZ914"/>
      <c r="RA914"/>
      <c r="RB914"/>
      <c r="RC914"/>
      <c r="RD914"/>
      <c r="RE914"/>
      <c r="RF914"/>
      <c r="RG914"/>
      <c r="RH914"/>
      <c r="RI914"/>
      <c r="RJ914"/>
      <c r="RK914"/>
      <c r="RL914"/>
      <c r="RM914"/>
      <c r="RN914"/>
      <c r="RO914"/>
      <c r="RP914"/>
      <c r="RQ914"/>
      <c r="RR914"/>
      <c r="RS914"/>
      <c r="RT914"/>
      <c r="RU914"/>
      <c r="RV914"/>
      <c r="RW914"/>
      <c r="RX914"/>
      <c r="RY914"/>
      <c r="RZ914"/>
      <c r="SA914"/>
      <c r="SB914"/>
      <c r="SC914"/>
      <c r="SD914"/>
      <c r="SE914"/>
      <c r="SF914"/>
      <c r="SG914"/>
      <c r="SH914"/>
      <c r="SI914"/>
      <c r="SJ914"/>
      <c r="SK914"/>
      <c r="SL914"/>
      <c r="SM914"/>
      <c r="SN914"/>
      <c r="SO914"/>
      <c r="SP914"/>
      <c r="SQ914"/>
      <c r="SR914"/>
      <c r="SS914"/>
      <c r="ST914"/>
      <c r="SU914"/>
      <c r="SV914"/>
      <c r="SW914"/>
      <c r="SX914"/>
      <c r="SY914"/>
      <c r="SZ914"/>
      <c r="TA914"/>
      <c r="TB914"/>
      <c r="TC914"/>
      <c r="TD914"/>
      <c r="TE914"/>
      <c r="TF914"/>
      <c r="TG914"/>
      <c r="TH914"/>
      <c r="TI914"/>
      <c r="TJ914"/>
      <c r="TK914"/>
      <c r="TL914"/>
      <c r="TM914"/>
      <c r="TN914"/>
      <c r="TO914"/>
      <c r="TP914"/>
      <c r="TQ914"/>
      <c r="TR914"/>
      <c r="TS914"/>
      <c r="TT914"/>
      <c r="TU914"/>
      <c r="TV914"/>
      <c r="TW914"/>
      <c r="TX914"/>
      <c r="TY914"/>
      <c r="TZ914"/>
      <c r="UA914"/>
      <c r="UB914"/>
      <c r="UC914"/>
      <c r="UD914"/>
      <c r="UE914"/>
      <c r="UF914"/>
      <c r="UG914"/>
      <c r="UH914"/>
      <c r="UI914"/>
      <c r="UJ914"/>
      <c r="UK914"/>
      <c r="UL914"/>
      <c r="UM914"/>
      <c r="UN914"/>
      <c r="UO914"/>
      <c r="UP914"/>
      <c r="UQ914"/>
      <c r="UR914"/>
      <c r="US914"/>
      <c r="UT914"/>
      <c r="UU914"/>
      <c r="UV914"/>
      <c r="UW914"/>
      <c r="UX914"/>
      <c r="UY914"/>
      <c r="UZ914"/>
      <c r="VA914"/>
      <c r="VB914"/>
      <c r="VC914"/>
      <c r="VD914"/>
      <c r="VE914"/>
      <c r="VF914"/>
      <c r="VG914"/>
      <c r="VH914"/>
      <c r="VI914"/>
      <c r="VJ914"/>
      <c r="VK914"/>
      <c r="VL914"/>
      <c r="VM914"/>
      <c r="VN914"/>
      <c r="VO914"/>
      <c r="VP914"/>
      <c r="VQ914"/>
      <c r="VR914"/>
      <c r="VS914"/>
      <c r="VT914"/>
      <c r="VU914"/>
      <c r="VV914"/>
      <c r="VW914"/>
      <c r="VX914"/>
      <c r="VY914"/>
      <c r="VZ914"/>
      <c r="WA914"/>
      <c r="WB914"/>
      <c r="WC914"/>
      <c r="WD914"/>
      <c r="WE914"/>
      <c r="WF914"/>
      <c r="WG914"/>
      <c r="WH914"/>
      <c r="WI914"/>
      <c r="WJ914"/>
      <c r="WK914"/>
      <c r="WL914"/>
      <c r="WM914"/>
      <c r="WN914"/>
      <c r="WO914"/>
      <c r="WP914"/>
      <c r="WQ914"/>
      <c r="WR914"/>
      <c r="WS914"/>
      <c r="WT914"/>
      <c r="WU914"/>
      <c r="WV914"/>
      <c r="WW914"/>
      <c r="WX914"/>
      <c r="WY914"/>
      <c r="WZ914"/>
      <c r="XA914"/>
      <c r="XB914"/>
      <c r="XC914"/>
      <c r="XD914"/>
      <c r="XE914"/>
      <c r="XF914"/>
      <c r="XG914"/>
      <c r="XH914"/>
      <c r="XI914"/>
      <c r="XJ914"/>
      <c r="XK914"/>
      <c r="XL914"/>
      <c r="XM914"/>
      <c r="XN914"/>
      <c r="XO914"/>
      <c r="XP914"/>
      <c r="XQ914"/>
      <c r="XR914"/>
      <c r="XS914"/>
      <c r="XT914"/>
      <c r="XU914"/>
      <c r="XV914"/>
      <c r="XW914"/>
      <c r="XX914"/>
      <c r="XY914"/>
      <c r="XZ914"/>
      <c r="YA914"/>
      <c r="YB914"/>
      <c r="YC914"/>
      <c r="YD914"/>
      <c r="YE914"/>
      <c r="YF914"/>
      <c r="YG914"/>
      <c r="YH914"/>
      <c r="YI914"/>
      <c r="YJ914"/>
      <c r="YK914"/>
      <c r="YL914"/>
      <c r="YM914"/>
      <c r="YN914"/>
      <c r="YO914"/>
      <c r="YP914"/>
      <c r="YQ914"/>
      <c r="YR914"/>
      <c r="YS914"/>
      <c r="YT914"/>
      <c r="YU914"/>
      <c r="YV914"/>
      <c r="YW914"/>
      <c r="YX914"/>
      <c r="YY914"/>
      <c r="YZ914"/>
      <c r="ZA914"/>
      <c r="ZB914"/>
      <c r="ZC914"/>
      <c r="ZD914"/>
      <c r="ZE914"/>
      <c r="ZF914"/>
      <c r="ZG914"/>
      <c r="ZH914"/>
      <c r="ZI914"/>
      <c r="ZJ914"/>
      <c r="ZK914"/>
      <c r="ZL914"/>
      <c r="ZM914"/>
      <c r="ZN914"/>
      <c r="ZO914"/>
      <c r="ZP914"/>
      <c r="ZQ914"/>
      <c r="ZR914"/>
      <c r="ZS914"/>
      <c r="ZT914"/>
      <c r="ZU914"/>
      <c r="ZV914"/>
      <c r="ZW914"/>
      <c r="ZX914"/>
      <c r="ZY914"/>
      <c r="ZZ914"/>
      <c r="AAA914"/>
      <c r="AAB914"/>
      <c r="AAC914"/>
      <c r="AAD914"/>
      <c r="AAE914"/>
      <c r="AAF914"/>
      <c r="AAG914"/>
      <c r="AAH914"/>
      <c r="AAI914"/>
      <c r="AAJ914"/>
      <c r="AAK914"/>
      <c r="AAL914"/>
      <c r="AAM914"/>
      <c r="AAN914"/>
      <c r="AAO914"/>
      <c r="AAP914"/>
      <c r="AAQ914"/>
      <c r="AAR914"/>
      <c r="AAS914"/>
      <c r="AAT914"/>
      <c r="AAU914"/>
      <c r="AAV914"/>
      <c r="AAW914"/>
      <c r="AAX914"/>
      <c r="AAY914"/>
      <c r="AAZ914"/>
      <c r="ABA914"/>
      <c r="ABB914"/>
      <c r="ABC914"/>
      <c r="ABD914"/>
      <c r="ABE914"/>
      <c r="ABF914"/>
      <c r="ABG914"/>
      <c r="ABH914"/>
      <c r="ABI914"/>
      <c r="ABJ914"/>
      <c r="ABK914"/>
      <c r="ABL914"/>
      <c r="ABM914"/>
      <c r="ABN914"/>
      <c r="ABO914"/>
      <c r="ABP914"/>
      <c r="ABQ914"/>
      <c r="ABR914"/>
      <c r="ABS914"/>
      <c r="ABT914"/>
      <c r="ABU914"/>
      <c r="ABV914"/>
      <c r="ABW914"/>
      <c r="ABX914"/>
      <c r="ABY914"/>
      <c r="ABZ914"/>
      <c r="ACA914"/>
      <c r="ACB914"/>
      <c r="ACC914"/>
      <c r="ACD914"/>
      <c r="ACE914"/>
      <c r="ACF914"/>
      <c r="ACG914"/>
      <c r="ACH914"/>
      <c r="ACI914"/>
      <c r="ACJ914"/>
      <c r="ACK914"/>
      <c r="ACL914"/>
      <c r="ACM914"/>
      <c r="ACN914"/>
      <c r="ACO914"/>
      <c r="ACP914"/>
      <c r="ACQ914"/>
      <c r="ACR914"/>
      <c r="ACS914"/>
      <c r="ACT914"/>
      <c r="ACU914"/>
      <c r="ACV914"/>
      <c r="ACW914"/>
      <c r="ACX914"/>
      <c r="ACY914"/>
      <c r="ACZ914"/>
      <c r="ADA914"/>
      <c r="ADB914"/>
      <c r="ADC914"/>
      <c r="ADD914"/>
      <c r="ADE914"/>
      <c r="ADF914"/>
      <c r="ADG914"/>
      <c r="ADH914"/>
      <c r="ADI914"/>
      <c r="ADJ914"/>
      <c r="ADK914"/>
      <c r="ADL914"/>
      <c r="ADM914"/>
      <c r="ADN914"/>
      <c r="ADO914"/>
      <c r="ADP914"/>
      <c r="ADQ914"/>
      <c r="ADR914"/>
      <c r="ADS914"/>
      <c r="ADT914"/>
      <c r="ADU914"/>
      <c r="ADV914"/>
      <c r="ADW914"/>
      <c r="ADX914"/>
      <c r="ADY914"/>
      <c r="ADZ914"/>
      <c r="AEA914"/>
      <c r="AEB914"/>
      <c r="AEC914"/>
      <c r="AED914"/>
      <c r="AEE914"/>
      <c r="AEF914"/>
      <c r="AEG914"/>
      <c r="AEH914"/>
      <c r="AEI914"/>
      <c r="AEJ914"/>
      <c r="AEK914"/>
      <c r="AEL914"/>
      <c r="AEM914"/>
      <c r="AEN914"/>
      <c r="AEO914"/>
      <c r="AEP914"/>
      <c r="AEQ914"/>
      <c r="AER914"/>
      <c r="AES914"/>
      <c r="AET914"/>
      <c r="AEU914"/>
      <c r="AEV914"/>
      <c r="AEW914"/>
      <c r="AEX914"/>
      <c r="AEY914"/>
      <c r="AEZ914"/>
      <c r="AFA914"/>
      <c r="AFB914"/>
      <c r="AFC914"/>
      <c r="AFD914"/>
      <c r="AFE914"/>
      <c r="AFF914"/>
      <c r="AFG914"/>
      <c r="AFH914"/>
      <c r="AFI914"/>
      <c r="AFJ914"/>
      <c r="AFK914"/>
      <c r="AFL914"/>
      <c r="AFM914"/>
      <c r="AFN914"/>
      <c r="AFO914"/>
      <c r="AFP914"/>
      <c r="AFQ914"/>
      <c r="AFR914"/>
      <c r="AFS914"/>
      <c r="AFT914"/>
      <c r="AFU914"/>
      <c r="AFV914"/>
      <c r="AFW914"/>
      <c r="AFX914"/>
      <c r="AFY914"/>
      <c r="AFZ914"/>
      <c r="AGA914"/>
      <c r="AGB914"/>
      <c r="AGC914"/>
      <c r="AGD914"/>
      <c r="AGE914"/>
      <c r="AGF914"/>
      <c r="AGG914"/>
      <c r="AGH914"/>
      <c r="AGI914"/>
      <c r="AGJ914"/>
      <c r="AGK914"/>
      <c r="AGL914"/>
      <c r="AGM914"/>
      <c r="AGN914"/>
      <c r="AGO914"/>
      <c r="AGP914"/>
      <c r="AGQ914"/>
      <c r="AGR914"/>
      <c r="AGS914"/>
      <c r="AGT914"/>
      <c r="AGU914"/>
      <c r="AGV914"/>
      <c r="AGW914"/>
      <c r="AGX914"/>
      <c r="AGY914"/>
      <c r="AGZ914"/>
      <c r="AHA914"/>
      <c r="AHB914"/>
      <c r="AHC914"/>
      <c r="AHD914"/>
      <c r="AHE914"/>
      <c r="AHF914"/>
      <c r="AHG914"/>
      <c r="AHH914"/>
      <c r="AHI914"/>
      <c r="AHJ914"/>
      <c r="AHK914"/>
      <c r="AHL914"/>
      <c r="AHM914"/>
      <c r="AHN914"/>
      <c r="AHO914"/>
      <c r="AHP914"/>
      <c r="AHQ914"/>
      <c r="AHR914"/>
      <c r="AHS914"/>
      <c r="AHT914"/>
      <c r="AHU914"/>
      <c r="AHV914"/>
      <c r="AHW914"/>
      <c r="AHX914"/>
      <c r="AHY914"/>
      <c r="AHZ914"/>
      <c r="AIA914"/>
      <c r="AIB914"/>
      <c r="AIC914"/>
      <c r="AID914"/>
      <c r="AIE914"/>
      <c r="AIF914"/>
      <c r="AIG914"/>
      <c r="AIH914"/>
      <c r="AII914"/>
      <c r="AIJ914"/>
      <c r="AIK914"/>
      <c r="AIL914"/>
      <c r="AIM914"/>
      <c r="AIN914"/>
      <c r="AIO914"/>
      <c r="AIP914"/>
      <c r="AIQ914"/>
      <c r="AIR914"/>
      <c r="AIS914"/>
      <c r="AIT914"/>
      <c r="AIU914"/>
      <c r="AIV914"/>
      <c r="AIW914"/>
      <c r="AIX914"/>
      <c r="AIY914"/>
      <c r="AIZ914"/>
      <c r="AJA914"/>
      <c r="AJB914"/>
      <c r="AJC914"/>
      <c r="AJD914"/>
      <c r="AJE914"/>
      <c r="AJF914"/>
      <c r="AJG914"/>
      <c r="AJH914"/>
      <c r="AJI914"/>
      <c r="AJJ914"/>
      <c r="AJK914"/>
      <c r="AJL914"/>
      <c r="AJM914"/>
      <c r="AJN914"/>
      <c r="AJO914"/>
      <c r="AJP914"/>
      <c r="AJQ914"/>
      <c r="AJR914"/>
      <c r="AJS914"/>
      <c r="AJT914"/>
      <c r="AJU914"/>
      <c r="AJV914"/>
      <c r="AJW914"/>
      <c r="AJX914"/>
      <c r="AJY914"/>
      <c r="AJZ914"/>
      <c r="AKA914"/>
      <c r="AKB914"/>
      <c r="AKC914"/>
      <c r="AKD914"/>
      <c r="AKE914"/>
      <c r="AKF914"/>
      <c r="AKG914"/>
      <c r="AKH914"/>
      <c r="AKI914"/>
      <c r="AKJ914"/>
      <c r="AKK914"/>
      <c r="AKL914"/>
      <c r="AKM914"/>
      <c r="AKN914"/>
      <c r="AKO914"/>
      <c r="AKP914"/>
      <c r="AKQ914"/>
      <c r="AKR914"/>
      <c r="AKS914"/>
      <c r="AKT914"/>
      <c r="AKU914"/>
      <c r="AKV914"/>
      <c r="AKW914"/>
      <c r="AKX914"/>
      <c r="AKY914"/>
      <c r="AKZ914"/>
      <c r="ALA914"/>
      <c r="ALB914"/>
      <c r="ALC914"/>
      <c r="ALD914"/>
      <c r="ALE914"/>
      <c r="ALF914"/>
      <c r="ALG914"/>
      <c r="ALH914"/>
      <c r="ALI914"/>
      <c r="ALJ914"/>
      <c r="ALK914"/>
      <c r="ALL914"/>
      <c r="ALM914"/>
      <c r="ALN914"/>
      <c r="ALO914"/>
      <c r="ALP914"/>
      <c r="ALQ914"/>
      <c r="ALR914"/>
      <c r="ALS914"/>
      <c r="ALT914"/>
      <c r="ALU914"/>
      <c r="ALV914"/>
      <c r="ALW914"/>
      <c r="ALX914"/>
      <c r="ALY914"/>
      <c r="ALZ914"/>
      <c r="AMA914"/>
      <c r="AMB914"/>
      <c r="AMC914"/>
      <c r="AMD914"/>
      <c r="AME914"/>
      <c r="AMF914"/>
      <c r="AMG914"/>
      <c r="AMH914"/>
      <c r="AMI914"/>
      <c r="AMJ914"/>
    </row>
    <row r="915" spans="1:1024" ht="20" customHeight="1" x14ac:dyDescent="0.2">
      <c r="A915"/>
      <c r="B915"/>
      <c r="C915"/>
      <c r="D915"/>
      <c r="E915" s="2"/>
      <c r="F915" s="2"/>
      <c r="G915" s="271"/>
      <c r="H915" s="240"/>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c r="IU915"/>
      <c r="IV915"/>
      <c r="IW915"/>
      <c r="IX915"/>
      <c r="IY915"/>
      <c r="IZ915"/>
      <c r="JA915"/>
      <c r="JB915"/>
      <c r="JC915"/>
      <c r="JD915"/>
      <c r="JE915"/>
      <c r="JF915"/>
      <c r="JG915"/>
      <c r="JH915"/>
      <c r="JI915"/>
      <c r="JJ915"/>
      <c r="JK915"/>
      <c r="JL915"/>
      <c r="JM915"/>
      <c r="JN915"/>
      <c r="JO915"/>
      <c r="JP915"/>
      <c r="JQ915"/>
      <c r="JR915"/>
      <c r="JS915"/>
      <c r="JT915"/>
      <c r="JU915"/>
      <c r="JV915"/>
      <c r="JW915"/>
      <c r="JX915"/>
      <c r="JY915"/>
      <c r="JZ915"/>
      <c r="KA915"/>
      <c r="KB915"/>
      <c r="KC915"/>
      <c r="KD915"/>
      <c r="KE915"/>
      <c r="KF915"/>
      <c r="KG915"/>
      <c r="KH915"/>
      <c r="KI915"/>
      <c r="KJ915"/>
      <c r="KK915"/>
      <c r="KL915"/>
      <c r="KM915"/>
      <c r="KN915"/>
      <c r="KO915"/>
      <c r="KP915"/>
      <c r="KQ915"/>
      <c r="KR915"/>
      <c r="KS915"/>
      <c r="KT915"/>
      <c r="KU915"/>
      <c r="KV915"/>
      <c r="KW915"/>
      <c r="KX915"/>
      <c r="KY915"/>
      <c r="KZ915"/>
      <c r="LA915"/>
      <c r="LB915"/>
      <c r="LC915"/>
      <c r="LD915"/>
      <c r="LE915"/>
      <c r="LF915"/>
      <c r="LG915"/>
      <c r="LH915"/>
      <c r="LI915"/>
      <c r="LJ915"/>
      <c r="LK915"/>
      <c r="LL915"/>
      <c r="LM915"/>
      <c r="LN915"/>
      <c r="LO915"/>
      <c r="LP915"/>
      <c r="LQ915"/>
      <c r="LR915"/>
      <c r="LS915"/>
      <c r="LT915"/>
      <c r="LU915"/>
      <c r="LV915"/>
      <c r="LW915"/>
      <c r="LX915"/>
      <c r="LY915"/>
      <c r="LZ915"/>
      <c r="MA915"/>
      <c r="MB915"/>
      <c r="MC915"/>
      <c r="MD915"/>
      <c r="ME915"/>
      <c r="MF915"/>
      <c r="MG915"/>
      <c r="MH915"/>
      <c r="MI915"/>
      <c r="MJ915"/>
      <c r="MK915"/>
      <c r="ML915"/>
      <c r="MM915"/>
      <c r="MN915"/>
      <c r="MO915"/>
      <c r="MP915"/>
      <c r="MQ915"/>
      <c r="MR915"/>
      <c r="MS915"/>
      <c r="MT915"/>
      <c r="MU915"/>
      <c r="MV915"/>
      <c r="MW915"/>
      <c r="MX915"/>
      <c r="MY915"/>
      <c r="MZ915"/>
      <c r="NA915"/>
      <c r="NB915"/>
      <c r="NC915"/>
      <c r="ND915"/>
      <c r="NE915"/>
      <c r="NF915"/>
      <c r="NG915"/>
      <c r="NH915"/>
      <c r="NI915"/>
      <c r="NJ915"/>
      <c r="NK915"/>
      <c r="NL915"/>
      <c r="NM915"/>
      <c r="NN915"/>
      <c r="NO915"/>
      <c r="NP915"/>
      <c r="NQ915"/>
      <c r="NR915"/>
      <c r="NS915"/>
      <c r="NT915"/>
      <c r="NU915"/>
      <c r="NV915"/>
      <c r="NW915"/>
      <c r="NX915"/>
      <c r="NY915"/>
      <c r="NZ915"/>
      <c r="OA915"/>
      <c r="OB915"/>
      <c r="OC915"/>
      <c r="OD915"/>
      <c r="OE915"/>
      <c r="OF915"/>
      <c r="OG915"/>
      <c r="OH915"/>
      <c r="OI915"/>
      <c r="OJ915"/>
      <c r="OK915"/>
      <c r="OL915"/>
      <c r="OM915"/>
      <c r="ON915"/>
      <c r="OO915"/>
      <c r="OP915"/>
      <c r="OQ915"/>
      <c r="OR915"/>
      <c r="OS915"/>
      <c r="OT915"/>
      <c r="OU915"/>
      <c r="OV915"/>
      <c r="OW915"/>
      <c r="OX915"/>
      <c r="OY915"/>
      <c r="OZ915"/>
      <c r="PA915"/>
      <c r="PB915"/>
      <c r="PC915"/>
      <c r="PD915"/>
      <c r="PE915"/>
      <c r="PF915"/>
      <c r="PG915"/>
      <c r="PH915"/>
      <c r="PI915"/>
      <c r="PJ915"/>
      <c r="PK915"/>
      <c r="PL915"/>
      <c r="PM915"/>
      <c r="PN915"/>
      <c r="PO915"/>
      <c r="PP915"/>
      <c r="PQ915"/>
      <c r="PR915"/>
      <c r="PS915"/>
      <c r="PT915"/>
      <c r="PU915"/>
      <c r="PV915"/>
      <c r="PW915"/>
      <c r="PX915"/>
      <c r="PY915"/>
      <c r="PZ915"/>
      <c r="QA915"/>
      <c r="QB915"/>
      <c r="QC915"/>
      <c r="QD915"/>
      <c r="QE915"/>
      <c r="QF915"/>
      <c r="QG915"/>
      <c r="QH915"/>
      <c r="QI915"/>
      <c r="QJ915"/>
      <c r="QK915"/>
      <c r="QL915"/>
      <c r="QM915"/>
      <c r="QN915"/>
      <c r="QO915"/>
      <c r="QP915"/>
      <c r="QQ915"/>
      <c r="QR915"/>
      <c r="QS915"/>
      <c r="QT915"/>
      <c r="QU915"/>
      <c r="QV915"/>
      <c r="QW915"/>
      <c r="QX915"/>
      <c r="QY915"/>
      <c r="QZ915"/>
      <c r="RA915"/>
      <c r="RB915"/>
      <c r="RC915"/>
      <c r="RD915"/>
      <c r="RE915"/>
      <c r="RF915"/>
      <c r="RG915"/>
      <c r="RH915"/>
      <c r="RI915"/>
      <c r="RJ915"/>
      <c r="RK915"/>
      <c r="RL915"/>
      <c r="RM915"/>
      <c r="RN915"/>
      <c r="RO915"/>
      <c r="RP915"/>
      <c r="RQ915"/>
      <c r="RR915"/>
      <c r="RS915"/>
      <c r="RT915"/>
      <c r="RU915"/>
      <c r="RV915"/>
      <c r="RW915"/>
      <c r="RX915"/>
      <c r="RY915"/>
      <c r="RZ915"/>
      <c r="SA915"/>
      <c r="SB915"/>
      <c r="SC915"/>
      <c r="SD915"/>
      <c r="SE915"/>
      <c r="SF915"/>
      <c r="SG915"/>
      <c r="SH915"/>
      <c r="SI915"/>
      <c r="SJ915"/>
      <c r="SK915"/>
      <c r="SL915"/>
      <c r="SM915"/>
      <c r="SN915"/>
      <c r="SO915"/>
      <c r="SP915"/>
      <c r="SQ915"/>
      <c r="SR915"/>
      <c r="SS915"/>
      <c r="ST915"/>
      <c r="SU915"/>
      <c r="SV915"/>
      <c r="SW915"/>
      <c r="SX915"/>
      <c r="SY915"/>
      <c r="SZ915"/>
      <c r="TA915"/>
      <c r="TB915"/>
      <c r="TC915"/>
      <c r="TD915"/>
      <c r="TE915"/>
      <c r="TF915"/>
      <c r="TG915"/>
      <c r="TH915"/>
      <c r="TI915"/>
      <c r="TJ915"/>
      <c r="TK915"/>
      <c r="TL915"/>
      <c r="TM915"/>
      <c r="TN915"/>
      <c r="TO915"/>
      <c r="TP915"/>
      <c r="TQ915"/>
      <c r="TR915"/>
      <c r="TS915"/>
      <c r="TT915"/>
      <c r="TU915"/>
      <c r="TV915"/>
      <c r="TW915"/>
      <c r="TX915"/>
      <c r="TY915"/>
      <c r="TZ915"/>
      <c r="UA915"/>
      <c r="UB915"/>
      <c r="UC915"/>
      <c r="UD915"/>
      <c r="UE915"/>
      <c r="UF915"/>
      <c r="UG915"/>
      <c r="UH915"/>
      <c r="UI915"/>
      <c r="UJ915"/>
      <c r="UK915"/>
      <c r="UL915"/>
      <c r="UM915"/>
      <c r="UN915"/>
      <c r="UO915"/>
      <c r="UP915"/>
      <c r="UQ915"/>
      <c r="UR915"/>
      <c r="US915"/>
      <c r="UT915"/>
      <c r="UU915"/>
      <c r="UV915"/>
      <c r="UW915"/>
      <c r="UX915"/>
      <c r="UY915"/>
      <c r="UZ915"/>
      <c r="VA915"/>
      <c r="VB915"/>
      <c r="VC915"/>
      <c r="VD915"/>
      <c r="VE915"/>
      <c r="VF915"/>
      <c r="VG915"/>
      <c r="VH915"/>
      <c r="VI915"/>
      <c r="VJ915"/>
      <c r="VK915"/>
      <c r="VL915"/>
      <c r="VM915"/>
      <c r="VN915"/>
      <c r="VO915"/>
      <c r="VP915"/>
      <c r="VQ915"/>
      <c r="VR915"/>
      <c r="VS915"/>
      <c r="VT915"/>
      <c r="VU915"/>
      <c r="VV915"/>
      <c r="VW915"/>
      <c r="VX915"/>
      <c r="VY915"/>
      <c r="VZ915"/>
      <c r="WA915"/>
      <c r="WB915"/>
      <c r="WC915"/>
      <c r="WD915"/>
      <c r="WE915"/>
      <c r="WF915"/>
      <c r="WG915"/>
      <c r="WH915"/>
      <c r="WI915"/>
      <c r="WJ915"/>
      <c r="WK915"/>
      <c r="WL915"/>
      <c r="WM915"/>
      <c r="WN915"/>
      <c r="WO915"/>
      <c r="WP915"/>
      <c r="WQ915"/>
      <c r="WR915"/>
      <c r="WS915"/>
      <c r="WT915"/>
      <c r="WU915"/>
      <c r="WV915"/>
      <c r="WW915"/>
      <c r="WX915"/>
      <c r="WY915"/>
      <c r="WZ915"/>
      <c r="XA915"/>
      <c r="XB915"/>
      <c r="XC915"/>
      <c r="XD915"/>
      <c r="XE915"/>
      <c r="XF915"/>
      <c r="XG915"/>
      <c r="XH915"/>
      <c r="XI915"/>
      <c r="XJ915"/>
      <c r="XK915"/>
      <c r="XL915"/>
      <c r="XM915"/>
      <c r="XN915"/>
      <c r="XO915"/>
      <c r="XP915"/>
      <c r="XQ915"/>
      <c r="XR915"/>
      <c r="XS915"/>
      <c r="XT915"/>
      <c r="XU915"/>
      <c r="XV915"/>
      <c r="XW915"/>
      <c r="XX915"/>
      <c r="XY915"/>
      <c r="XZ915"/>
      <c r="YA915"/>
      <c r="YB915"/>
      <c r="YC915"/>
      <c r="YD915"/>
      <c r="YE915"/>
      <c r="YF915"/>
      <c r="YG915"/>
      <c r="YH915"/>
      <c r="YI915"/>
      <c r="YJ915"/>
      <c r="YK915"/>
      <c r="YL915"/>
      <c r="YM915"/>
      <c r="YN915"/>
      <c r="YO915"/>
      <c r="YP915"/>
      <c r="YQ915"/>
      <c r="YR915"/>
      <c r="YS915"/>
      <c r="YT915"/>
      <c r="YU915"/>
      <c r="YV915"/>
      <c r="YW915"/>
      <c r="YX915"/>
      <c r="YY915"/>
      <c r="YZ915"/>
      <c r="ZA915"/>
      <c r="ZB915"/>
      <c r="ZC915"/>
      <c r="ZD915"/>
      <c r="ZE915"/>
      <c r="ZF915"/>
      <c r="ZG915"/>
      <c r="ZH915"/>
      <c r="ZI915"/>
      <c r="ZJ915"/>
      <c r="ZK915"/>
      <c r="ZL915"/>
      <c r="ZM915"/>
      <c r="ZN915"/>
      <c r="ZO915"/>
      <c r="ZP915"/>
      <c r="ZQ915"/>
      <c r="ZR915"/>
      <c r="ZS915"/>
      <c r="ZT915"/>
      <c r="ZU915"/>
      <c r="ZV915"/>
      <c r="ZW915"/>
      <c r="ZX915"/>
      <c r="ZY915"/>
      <c r="ZZ915"/>
      <c r="AAA915"/>
      <c r="AAB915"/>
      <c r="AAC915"/>
      <c r="AAD915"/>
      <c r="AAE915"/>
      <c r="AAF915"/>
      <c r="AAG915"/>
      <c r="AAH915"/>
      <c r="AAI915"/>
      <c r="AAJ915"/>
      <c r="AAK915"/>
      <c r="AAL915"/>
      <c r="AAM915"/>
      <c r="AAN915"/>
      <c r="AAO915"/>
      <c r="AAP915"/>
      <c r="AAQ915"/>
      <c r="AAR915"/>
      <c r="AAS915"/>
      <c r="AAT915"/>
      <c r="AAU915"/>
      <c r="AAV915"/>
      <c r="AAW915"/>
      <c r="AAX915"/>
      <c r="AAY915"/>
      <c r="AAZ915"/>
      <c r="ABA915"/>
      <c r="ABB915"/>
      <c r="ABC915"/>
      <c r="ABD915"/>
      <c r="ABE915"/>
      <c r="ABF915"/>
      <c r="ABG915"/>
      <c r="ABH915"/>
      <c r="ABI915"/>
      <c r="ABJ915"/>
      <c r="ABK915"/>
      <c r="ABL915"/>
      <c r="ABM915"/>
      <c r="ABN915"/>
      <c r="ABO915"/>
      <c r="ABP915"/>
      <c r="ABQ915"/>
      <c r="ABR915"/>
      <c r="ABS915"/>
      <c r="ABT915"/>
      <c r="ABU915"/>
      <c r="ABV915"/>
      <c r="ABW915"/>
      <c r="ABX915"/>
      <c r="ABY915"/>
      <c r="ABZ915"/>
      <c r="ACA915"/>
      <c r="ACB915"/>
      <c r="ACC915"/>
      <c r="ACD915"/>
      <c r="ACE915"/>
      <c r="ACF915"/>
      <c r="ACG915"/>
      <c r="ACH915"/>
      <c r="ACI915"/>
      <c r="ACJ915"/>
      <c r="ACK915"/>
      <c r="ACL915"/>
      <c r="ACM915"/>
      <c r="ACN915"/>
      <c r="ACO915"/>
      <c r="ACP915"/>
      <c r="ACQ915"/>
      <c r="ACR915"/>
      <c r="ACS915"/>
      <c r="ACT915"/>
      <c r="ACU915"/>
      <c r="ACV915"/>
      <c r="ACW915"/>
      <c r="ACX915"/>
      <c r="ACY915"/>
      <c r="ACZ915"/>
      <c r="ADA915"/>
      <c r="ADB915"/>
      <c r="ADC915"/>
      <c r="ADD915"/>
      <c r="ADE915"/>
      <c r="ADF915"/>
      <c r="ADG915"/>
      <c r="ADH915"/>
      <c r="ADI915"/>
      <c r="ADJ915"/>
      <c r="ADK915"/>
      <c r="ADL915"/>
      <c r="ADM915"/>
      <c r="ADN915"/>
      <c r="ADO915"/>
      <c r="ADP915"/>
      <c r="ADQ915"/>
      <c r="ADR915"/>
      <c r="ADS915"/>
      <c r="ADT915"/>
      <c r="ADU915"/>
      <c r="ADV915"/>
      <c r="ADW915"/>
      <c r="ADX915"/>
      <c r="ADY915"/>
      <c r="ADZ915"/>
      <c r="AEA915"/>
      <c r="AEB915"/>
      <c r="AEC915"/>
      <c r="AED915"/>
      <c r="AEE915"/>
      <c r="AEF915"/>
      <c r="AEG915"/>
      <c r="AEH915"/>
      <c r="AEI915"/>
      <c r="AEJ915"/>
      <c r="AEK915"/>
      <c r="AEL915"/>
      <c r="AEM915"/>
      <c r="AEN915"/>
      <c r="AEO915"/>
      <c r="AEP915"/>
      <c r="AEQ915"/>
      <c r="AER915"/>
      <c r="AES915"/>
      <c r="AET915"/>
      <c r="AEU915"/>
      <c r="AEV915"/>
      <c r="AEW915"/>
      <c r="AEX915"/>
      <c r="AEY915"/>
      <c r="AEZ915"/>
      <c r="AFA915"/>
      <c r="AFB915"/>
      <c r="AFC915"/>
      <c r="AFD915"/>
      <c r="AFE915"/>
      <c r="AFF915"/>
      <c r="AFG915"/>
      <c r="AFH915"/>
      <c r="AFI915"/>
      <c r="AFJ915"/>
      <c r="AFK915"/>
      <c r="AFL915"/>
      <c r="AFM915"/>
      <c r="AFN915"/>
      <c r="AFO915"/>
      <c r="AFP915"/>
      <c r="AFQ915"/>
      <c r="AFR915"/>
      <c r="AFS915"/>
      <c r="AFT915"/>
      <c r="AFU915"/>
      <c r="AFV915"/>
      <c r="AFW915"/>
      <c r="AFX915"/>
      <c r="AFY915"/>
      <c r="AFZ915"/>
      <c r="AGA915"/>
      <c r="AGB915"/>
      <c r="AGC915"/>
      <c r="AGD915"/>
      <c r="AGE915"/>
      <c r="AGF915"/>
      <c r="AGG915"/>
      <c r="AGH915"/>
      <c r="AGI915"/>
      <c r="AGJ915"/>
      <c r="AGK915"/>
      <c r="AGL915"/>
      <c r="AGM915"/>
      <c r="AGN915"/>
      <c r="AGO915"/>
      <c r="AGP915"/>
      <c r="AGQ915"/>
      <c r="AGR915"/>
      <c r="AGS915"/>
      <c r="AGT915"/>
      <c r="AGU915"/>
      <c r="AGV915"/>
      <c r="AGW915"/>
      <c r="AGX915"/>
      <c r="AGY915"/>
      <c r="AGZ915"/>
      <c r="AHA915"/>
      <c r="AHB915"/>
      <c r="AHC915"/>
      <c r="AHD915"/>
      <c r="AHE915"/>
      <c r="AHF915"/>
      <c r="AHG915"/>
      <c r="AHH915"/>
      <c r="AHI915"/>
      <c r="AHJ915"/>
      <c r="AHK915"/>
      <c r="AHL915"/>
      <c r="AHM915"/>
      <c r="AHN915"/>
      <c r="AHO915"/>
      <c r="AHP915"/>
      <c r="AHQ915"/>
      <c r="AHR915"/>
      <c r="AHS915"/>
      <c r="AHT915"/>
      <c r="AHU915"/>
      <c r="AHV915"/>
      <c r="AHW915"/>
      <c r="AHX915"/>
      <c r="AHY915"/>
      <c r="AHZ915"/>
      <c r="AIA915"/>
      <c r="AIB915"/>
      <c r="AIC915"/>
      <c r="AID915"/>
      <c r="AIE915"/>
      <c r="AIF915"/>
      <c r="AIG915"/>
      <c r="AIH915"/>
      <c r="AII915"/>
      <c r="AIJ915"/>
      <c r="AIK915"/>
      <c r="AIL915"/>
      <c r="AIM915"/>
      <c r="AIN915"/>
      <c r="AIO915"/>
      <c r="AIP915"/>
      <c r="AIQ915"/>
      <c r="AIR915"/>
      <c r="AIS915"/>
      <c r="AIT915"/>
      <c r="AIU915"/>
      <c r="AIV915"/>
      <c r="AIW915"/>
      <c r="AIX915"/>
      <c r="AIY915"/>
      <c r="AIZ915"/>
      <c r="AJA915"/>
      <c r="AJB915"/>
      <c r="AJC915"/>
      <c r="AJD915"/>
      <c r="AJE915"/>
      <c r="AJF915"/>
      <c r="AJG915"/>
      <c r="AJH915"/>
      <c r="AJI915"/>
      <c r="AJJ915"/>
      <c r="AJK915"/>
      <c r="AJL915"/>
      <c r="AJM915"/>
      <c r="AJN915"/>
      <c r="AJO915"/>
      <c r="AJP915"/>
      <c r="AJQ915"/>
      <c r="AJR915"/>
      <c r="AJS915"/>
      <c r="AJT915"/>
      <c r="AJU915"/>
      <c r="AJV915"/>
      <c r="AJW915"/>
      <c r="AJX915"/>
      <c r="AJY915"/>
      <c r="AJZ915"/>
      <c r="AKA915"/>
      <c r="AKB915"/>
      <c r="AKC915"/>
      <c r="AKD915"/>
      <c r="AKE915"/>
      <c r="AKF915"/>
      <c r="AKG915"/>
      <c r="AKH915"/>
      <c r="AKI915"/>
      <c r="AKJ915"/>
      <c r="AKK915"/>
      <c r="AKL915"/>
      <c r="AKM915"/>
      <c r="AKN915"/>
      <c r="AKO915"/>
      <c r="AKP915"/>
      <c r="AKQ915"/>
      <c r="AKR915"/>
      <c r="AKS915"/>
      <c r="AKT915"/>
      <c r="AKU915"/>
      <c r="AKV915"/>
      <c r="AKW915"/>
      <c r="AKX915"/>
      <c r="AKY915"/>
      <c r="AKZ915"/>
      <c r="ALA915"/>
      <c r="ALB915"/>
      <c r="ALC915"/>
      <c r="ALD915"/>
      <c r="ALE915"/>
      <c r="ALF915"/>
      <c r="ALG915"/>
      <c r="ALH915"/>
      <c r="ALI915"/>
      <c r="ALJ915"/>
      <c r="ALK915"/>
      <c r="ALL915"/>
      <c r="ALM915"/>
      <c r="ALN915"/>
      <c r="ALO915"/>
      <c r="ALP915"/>
      <c r="ALQ915"/>
      <c r="ALR915"/>
      <c r="ALS915"/>
      <c r="ALT915"/>
      <c r="ALU915"/>
      <c r="ALV915"/>
      <c r="ALW915"/>
      <c r="ALX915"/>
      <c r="ALY915"/>
      <c r="ALZ915"/>
      <c r="AMA915"/>
      <c r="AMB915"/>
      <c r="AMC915"/>
      <c r="AMD915"/>
      <c r="AME915"/>
      <c r="AMF915"/>
      <c r="AMG915"/>
      <c r="AMH915"/>
      <c r="AMI915"/>
      <c r="AMJ915"/>
    </row>
    <row r="916" spans="1:1024" ht="20" customHeight="1" x14ac:dyDescent="0.2">
      <c r="A916"/>
      <c r="B916"/>
      <c r="C916"/>
      <c r="D916"/>
      <c r="E916" s="2"/>
      <c r="F916" s="2"/>
      <c r="G916" s="271"/>
      <c r="H916" s="240"/>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c r="IU916"/>
      <c r="IV916"/>
      <c r="IW916"/>
      <c r="IX916"/>
      <c r="IY916"/>
      <c r="IZ916"/>
      <c r="JA916"/>
      <c r="JB916"/>
      <c r="JC916"/>
      <c r="JD916"/>
      <c r="JE916"/>
      <c r="JF916"/>
      <c r="JG916"/>
      <c r="JH916"/>
      <c r="JI916"/>
      <c r="JJ916"/>
      <c r="JK916"/>
      <c r="JL916"/>
      <c r="JM916"/>
      <c r="JN916"/>
      <c r="JO916"/>
      <c r="JP916"/>
      <c r="JQ916"/>
      <c r="JR916"/>
      <c r="JS916"/>
      <c r="JT916"/>
      <c r="JU916"/>
      <c r="JV916"/>
      <c r="JW916"/>
      <c r="JX916"/>
      <c r="JY916"/>
      <c r="JZ916"/>
      <c r="KA916"/>
      <c r="KB916"/>
      <c r="KC916"/>
      <c r="KD916"/>
      <c r="KE916"/>
      <c r="KF916"/>
      <c r="KG916"/>
      <c r="KH916"/>
      <c r="KI916"/>
      <c r="KJ916"/>
      <c r="KK916"/>
      <c r="KL916"/>
      <c r="KM916"/>
      <c r="KN916"/>
      <c r="KO916"/>
      <c r="KP916"/>
      <c r="KQ916"/>
      <c r="KR916"/>
      <c r="KS916"/>
      <c r="KT916"/>
      <c r="KU916"/>
      <c r="KV916"/>
      <c r="KW916"/>
      <c r="KX916"/>
      <c r="KY916"/>
      <c r="KZ916"/>
      <c r="LA916"/>
      <c r="LB916"/>
      <c r="LC916"/>
      <c r="LD916"/>
      <c r="LE916"/>
      <c r="LF916"/>
      <c r="LG916"/>
      <c r="LH916"/>
      <c r="LI916"/>
      <c r="LJ916"/>
      <c r="LK916"/>
      <c r="LL916"/>
      <c r="LM916"/>
      <c r="LN916"/>
      <c r="LO916"/>
      <c r="LP916"/>
      <c r="LQ916"/>
      <c r="LR916"/>
      <c r="LS916"/>
      <c r="LT916"/>
      <c r="LU916"/>
      <c r="LV916"/>
      <c r="LW916"/>
      <c r="LX916"/>
      <c r="LY916"/>
      <c r="LZ916"/>
      <c r="MA916"/>
      <c r="MB916"/>
      <c r="MC916"/>
      <c r="MD916"/>
      <c r="ME916"/>
      <c r="MF916"/>
      <c r="MG916"/>
      <c r="MH916"/>
      <c r="MI916"/>
      <c r="MJ916"/>
      <c r="MK916"/>
      <c r="ML916"/>
      <c r="MM916"/>
      <c r="MN916"/>
      <c r="MO916"/>
      <c r="MP916"/>
      <c r="MQ916"/>
      <c r="MR916"/>
      <c r="MS916"/>
      <c r="MT916"/>
      <c r="MU916"/>
      <c r="MV916"/>
      <c r="MW916"/>
      <c r="MX916"/>
      <c r="MY916"/>
      <c r="MZ916"/>
      <c r="NA916"/>
      <c r="NB916"/>
      <c r="NC916"/>
      <c r="ND916"/>
      <c r="NE916"/>
      <c r="NF916"/>
      <c r="NG916"/>
      <c r="NH916"/>
      <c r="NI916"/>
      <c r="NJ916"/>
      <c r="NK916"/>
      <c r="NL916"/>
      <c r="NM916"/>
      <c r="NN916"/>
      <c r="NO916"/>
      <c r="NP916"/>
      <c r="NQ916"/>
      <c r="NR916"/>
      <c r="NS916"/>
      <c r="NT916"/>
      <c r="NU916"/>
      <c r="NV916"/>
      <c r="NW916"/>
      <c r="NX916"/>
      <c r="NY916"/>
      <c r="NZ916"/>
      <c r="OA916"/>
      <c r="OB916"/>
      <c r="OC916"/>
      <c r="OD916"/>
      <c r="OE916"/>
      <c r="OF916"/>
      <c r="OG916"/>
      <c r="OH916"/>
      <c r="OI916"/>
      <c r="OJ916"/>
      <c r="OK916"/>
      <c r="OL916"/>
      <c r="OM916"/>
      <c r="ON916"/>
      <c r="OO916"/>
      <c r="OP916"/>
      <c r="OQ916"/>
      <c r="OR916"/>
      <c r="OS916"/>
      <c r="OT916"/>
      <c r="OU916"/>
      <c r="OV916"/>
      <c r="OW916"/>
      <c r="OX916"/>
      <c r="OY916"/>
      <c r="OZ916"/>
      <c r="PA916"/>
      <c r="PB916"/>
      <c r="PC916"/>
      <c r="PD916"/>
      <c r="PE916"/>
      <c r="PF916"/>
      <c r="PG916"/>
      <c r="PH916"/>
      <c r="PI916"/>
      <c r="PJ916"/>
      <c r="PK916"/>
      <c r="PL916"/>
      <c r="PM916"/>
      <c r="PN916"/>
      <c r="PO916"/>
      <c r="PP916"/>
      <c r="PQ916"/>
      <c r="PR916"/>
      <c r="PS916"/>
      <c r="PT916"/>
      <c r="PU916"/>
      <c r="PV916"/>
      <c r="PW916"/>
      <c r="PX916"/>
      <c r="PY916"/>
      <c r="PZ916"/>
      <c r="QA916"/>
      <c r="QB916"/>
      <c r="QC916"/>
      <c r="QD916"/>
      <c r="QE916"/>
      <c r="QF916"/>
      <c r="QG916"/>
      <c r="QH916"/>
      <c r="QI916"/>
      <c r="QJ916"/>
      <c r="QK916"/>
      <c r="QL916"/>
      <c r="QM916"/>
      <c r="QN916"/>
      <c r="QO916"/>
      <c r="QP916"/>
      <c r="QQ916"/>
      <c r="QR916"/>
      <c r="QS916"/>
      <c r="QT916"/>
      <c r="QU916"/>
      <c r="QV916"/>
      <c r="QW916"/>
      <c r="QX916"/>
      <c r="QY916"/>
      <c r="QZ916"/>
      <c r="RA916"/>
      <c r="RB916"/>
      <c r="RC916"/>
      <c r="RD916"/>
      <c r="RE916"/>
      <c r="RF916"/>
      <c r="RG916"/>
      <c r="RH916"/>
      <c r="RI916"/>
      <c r="RJ916"/>
      <c r="RK916"/>
      <c r="RL916"/>
      <c r="RM916"/>
      <c r="RN916"/>
      <c r="RO916"/>
      <c r="RP916"/>
      <c r="RQ916"/>
      <c r="RR916"/>
      <c r="RS916"/>
      <c r="RT916"/>
      <c r="RU916"/>
      <c r="RV916"/>
      <c r="RW916"/>
      <c r="RX916"/>
      <c r="RY916"/>
      <c r="RZ916"/>
      <c r="SA916"/>
      <c r="SB916"/>
      <c r="SC916"/>
      <c r="SD916"/>
      <c r="SE916"/>
      <c r="SF916"/>
      <c r="SG916"/>
      <c r="SH916"/>
      <c r="SI916"/>
      <c r="SJ916"/>
      <c r="SK916"/>
      <c r="SL916"/>
      <c r="SM916"/>
      <c r="SN916"/>
      <c r="SO916"/>
      <c r="SP916"/>
      <c r="SQ916"/>
      <c r="SR916"/>
      <c r="SS916"/>
      <c r="ST916"/>
      <c r="SU916"/>
      <c r="SV916"/>
      <c r="SW916"/>
      <c r="SX916"/>
      <c r="SY916"/>
      <c r="SZ916"/>
      <c r="TA916"/>
      <c r="TB916"/>
      <c r="TC916"/>
      <c r="TD916"/>
      <c r="TE916"/>
      <c r="TF916"/>
      <c r="TG916"/>
      <c r="TH916"/>
      <c r="TI916"/>
      <c r="TJ916"/>
      <c r="TK916"/>
      <c r="TL916"/>
      <c r="TM916"/>
      <c r="TN916"/>
      <c r="TO916"/>
      <c r="TP916"/>
      <c r="TQ916"/>
      <c r="TR916"/>
      <c r="TS916"/>
      <c r="TT916"/>
      <c r="TU916"/>
      <c r="TV916"/>
      <c r="TW916"/>
      <c r="TX916"/>
      <c r="TY916"/>
      <c r="TZ916"/>
      <c r="UA916"/>
      <c r="UB916"/>
      <c r="UC916"/>
      <c r="UD916"/>
      <c r="UE916"/>
      <c r="UF916"/>
      <c r="UG916"/>
      <c r="UH916"/>
      <c r="UI916"/>
      <c r="UJ916"/>
      <c r="UK916"/>
      <c r="UL916"/>
      <c r="UM916"/>
      <c r="UN916"/>
      <c r="UO916"/>
      <c r="UP916"/>
      <c r="UQ916"/>
      <c r="UR916"/>
      <c r="US916"/>
      <c r="UT916"/>
      <c r="UU916"/>
      <c r="UV916"/>
      <c r="UW916"/>
      <c r="UX916"/>
      <c r="UY916"/>
      <c r="UZ916"/>
      <c r="VA916"/>
      <c r="VB916"/>
      <c r="VC916"/>
      <c r="VD916"/>
      <c r="VE916"/>
      <c r="VF916"/>
      <c r="VG916"/>
      <c r="VH916"/>
      <c r="VI916"/>
      <c r="VJ916"/>
      <c r="VK916"/>
      <c r="VL916"/>
      <c r="VM916"/>
      <c r="VN916"/>
      <c r="VO916"/>
      <c r="VP916"/>
      <c r="VQ916"/>
      <c r="VR916"/>
      <c r="VS916"/>
      <c r="VT916"/>
      <c r="VU916"/>
      <c r="VV916"/>
      <c r="VW916"/>
      <c r="VX916"/>
      <c r="VY916"/>
      <c r="VZ916"/>
      <c r="WA916"/>
      <c r="WB916"/>
      <c r="WC916"/>
      <c r="WD916"/>
      <c r="WE916"/>
      <c r="WF916"/>
      <c r="WG916"/>
      <c r="WH916"/>
      <c r="WI916"/>
      <c r="WJ916"/>
      <c r="WK916"/>
      <c r="WL916"/>
      <c r="WM916"/>
      <c r="WN916"/>
      <c r="WO916"/>
      <c r="WP916"/>
      <c r="WQ916"/>
      <c r="WR916"/>
      <c r="WS916"/>
      <c r="WT916"/>
      <c r="WU916"/>
      <c r="WV916"/>
      <c r="WW916"/>
      <c r="WX916"/>
      <c r="WY916"/>
      <c r="WZ916"/>
      <c r="XA916"/>
      <c r="XB916"/>
      <c r="XC916"/>
      <c r="XD916"/>
      <c r="XE916"/>
      <c r="XF916"/>
      <c r="XG916"/>
      <c r="XH916"/>
      <c r="XI916"/>
      <c r="XJ916"/>
      <c r="XK916"/>
      <c r="XL916"/>
      <c r="XM916"/>
      <c r="XN916"/>
      <c r="XO916"/>
      <c r="XP916"/>
      <c r="XQ916"/>
      <c r="XR916"/>
      <c r="XS916"/>
      <c r="XT916"/>
      <c r="XU916"/>
      <c r="XV916"/>
      <c r="XW916"/>
      <c r="XX916"/>
      <c r="XY916"/>
      <c r="XZ916"/>
      <c r="YA916"/>
      <c r="YB916"/>
      <c r="YC916"/>
      <c r="YD916"/>
      <c r="YE916"/>
      <c r="YF916"/>
      <c r="YG916"/>
      <c r="YH916"/>
      <c r="YI916"/>
      <c r="YJ916"/>
      <c r="YK916"/>
      <c r="YL916"/>
      <c r="YM916"/>
      <c r="YN916"/>
      <c r="YO916"/>
      <c r="YP916"/>
      <c r="YQ916"/>
      <c r="YR916"/>
      <c r="YS916"/>
      <c r="YT916"/>
      <c r="YU916"/>
      <c r="YV916"/>
      <c r="YW916"/>
      <c r="YX916"/>
      <c r="YY916"/>
      <c r="YZ916"/>
      <c r="ZA916"/>
      <c r="ZB916"/>
      <c r="ZC916"/>
      <c r="ZD916"/>
      <c r="ZE916"/>
      <c r="ZF916"/>
      <c r="ZG916"/>
      <c r="ZH916"/>
      <c r="ZI916"/>
      <c r="ZJ916"/>
      <c r="ZK916"/>
      <c r="ZL916"/>
      <c r="ZM916"/>
      <c r="ZN916"/>
      <c r="ZO916"/>
      <c r="ZP916"/>
      <c r="ZQ916"/>
      <c r="ZR916"/>
      <c r="ZS916"/>
      <c r="ZT916"/>
      <c r="ZU916"/>
      <c r="ZV916"/>
      <c r="ZW916"/>
      <c r="ZX916"/>
      <c r="ZY916"/>
      <c r="ZZ916"/>
      <c r="AAA916"/>
      <c r="AAB916"/>
      <c r="AAC916"/>
      <c r="AAD916"/>
      <c r="AAE916"/>
      <c r="AAF916"/>
      <c r="AAG916"/>
      <c r="AAH916"/>
      <c r="AAI916"/>
      <c r="AAJ916"/>
      <c r="AAK916"/>
      <c r="AAL916"/>
      <c r="AAM916"/>
      <c r="AAN916"/>
      <c r="AAO916"/>
      <c r="AAP916"/>
      <c r="AAQ916"/>
      <c r="AAR916"/>
      <c r="AAS916"/>
      <c r="AAT916"/>
      <c r="AAU916"/>
      <c r="AAV916"/>
      <c r="AAW916"/>
      <c r="AAX916"/>
      <c r="AAY916"/>
      <c r="AAZ916"/>
      <c r="ABA916"/>
      <c r="ABB916"/>
      <c r="ABC916"/>
      <c r="ABD916"/>
      <c r="ABE916"/>
      <c r="ABF916"/>
      <c r="ABG916"/>
      <c r="ABH916"/>
      <c r="ABI916"/>
      <c r="ABJ916"/>
      <c r="ABK916"/>
      <c r="ABL916"/>
      <c r="ABM916"/>
      <c r="ABN916"/>
      <c r="ABO916"/>
      <c r="ABP916"/>
      <c r="ABQ916"/>
      <c r="ABR916"/>
      <c r="ABS916"/>
      <c r="ABT916"/>
      <c r="ABU916"/>
      <c r="ABV916"/>
      <c r="ABW916"/>
      <c r="ABX916"/>
      <c r="ABY916"/>
      <c r="ABZ916"/>
      <c r="ACA916"/>
      <c r="ACB916"/>
      <c r="ACC916"/>
      <c r="ACD916"/>
      <c r="ACE916"/>
      <c r="ACF916"/>
      <c r="ACG916"/>
      <c r="ACH916"/>
      <c r="ACI916"/>
      <c r="ACJ916"/>
      <c r="ACK916"/>
      <c r="ACL916"/>
      <c r="ACM916"/>
      <c r="ACN916"/>
      <c r="ACO916"/>
      <c r="ACP916"/>
      <c r="ACQ916"/>
      <c r="ACR916"/>
      <c r="ACS916"/>
      <c r="ACT916"/>
      <c r="ACU916"/>
      <c r="ACV916"/>
      <c r="ACW916"/>
      <c r="ACX916"/>
      <c r="ACY916"/>
      <c r="ACZ916"/>
      <c r="ADA916"/>
      <c r="ADB916"/>
      <c r="ADC916"/>
      <c r="ADD916"/>
      <c r="ADE916"/>
      <c r="ADF916"/>
      <c r="ADG916"/>
      <c r="ADH916"/>
      <c r="ADI916"/>
      <c r="ADJ916"/>
      <c r="ADK916"/>
      <c r="ADL916"/>
      <c r="ADM916"/>
      <c r="ADN916"/>
      <c r="ADO916"/>
      <c r="ADP916"/>
      <c r="ADQ916"/>
      <c r="ADR916"/>
      <c r="ADS916"/>
      <c r="ADT916"/>
      <c r="ADU916"/>
      <c r="ADV916"/>
      <c r="ADW916"/>
      <c r="ADX916"/>
      <c r="ADY916"/>
      <c r="ADZ916"/>
      <c r="AEA916"/>
      <c r="AEB916"/>
      <c r="AEC916"/>
      <c r="AED916"/>
      <c r="AEE916"/>
      <c r="AEF916"/>
      <c r="AEG916"/>
      <c r="AEH916"/>
      <c r="AEI916"/>
      <c r="AEJ916"/>
      <c r="AEK916"/>
      <c r="AEL916"/>
      <c r="AEM916"/>
      <c r="AEN916"/>
      <c r="AEO916"/>
      <c r="AEP916"/>
      <c r="AEQ916"/>
      <c r="AER916"/>
      <c r="AES916"/>
      <c r="AET916"/>
      <c r="AEU916"/>
      <c r="AEV916"/>
      <c r="AEW916"/>
      <c r="AEX916"/>
      <c r="AEY916"/>
      <c r="AEZ916"/>
      <c r="AFA916"/>
      <c r="AFB916"/>
      <c r="AFC916"/>
      <c r="AFD916"/>
      <c r="AFE916"/>
      <c r="AFF916"/>
      <c r="AFG916"/>
      <c r="AFH916"/>
      <c r="AFI916"/>
      <c r="AFJ916"/>
      <c r="AFK916"/>
      <c r="AFL916"/>
      <c r="AFM916"/>
      <c r="AFN916"/>
      <c r="AFO916"/>
      <c r="AFP916"/>
      <c r="AFQ916"/>
      <c r="AFR916"/>
      <c r="AFS916"/>
      <c r="AFT916"/>
      <c r="AFU916"/>
      <c r="AFV916"/>
      <c r="AFW916"/>
      <c r="AFX916"/>
      <c r="AFY916"/>
      <c r="AFZ916"/>
      <c r="AGA916"/>
      <c r="AGB916"/>
      <c r="AGC916"/>
      <c r="AGD916"/>
      <c r="AGE916"/>
      <c r="AGF916"/>
      <c r="AGG916"/>
      <c r="AGH916"/>
      <c r="AGI916"/>
      <c r="AGJ916"/>
      <c r="AGK916"/>
      <c r="AGL916"/>
      <c r="AGM916"/>
      <c r="AGN916"/>
      <c r="AGO916"/>
      <c r="AGP916"/>
      <c r="AGQ916"/>
      <c r="AGR916"/>
      <c r="AGS916"/>
      <c r="AGT916"/>
      <c r="AGU916"/>
      <c r="AGV916"/>
      <c r="AGW916"/>
      <c r="AGX916"/>
      <c r="AGY916"/>
      <c r="AGZ916"/>
      <c r="AHA916"/>
      <c r="AHB916"/>
      <c r="AHC916"/>
      <c r="AHD916"/>
      <c r="AHE916"/>
      <c r="AHF916"/>
      <c r="AHG916"/>
      <c r="AHH916"/>
      <c r="AHI916"/>
      <c r="AHJ916"/>
      <c r="AHK916"/>
      <c r="AHL916"/>
      <c r="AHM916"/>
      <c r="AHN916"/>
      <c r="AHO916"/>
      <c r="AHP916"/>
      <c r="AHQ916"/>
      <c r="AHR916"/>
      <c r="AHS916"/>
      <c r="AHT916"/>
      <c r="AHU916"/>
      <c r="AHV916"/>
      <c r="AHW916"/>
      <c r="AHX916"/>
      <c r="AHY916"/>
      <c r="AHZ916"/>
      <c r="AIA916"/>
      <c r="AIB916"/>
      <c r="AIC916"/>
      <c r="AID916"/>
      <c r="AIE916"/>
      <c r="AIF916"/>
      <c r="AIG916"/>
      <c r="AIH916"/>
      <c r="AII916"/>
      <c r="AIJ916"/>
      <c r="AIK916"/>
      <c r="AIL916"/>
      <c r="AIM916"/>
      <c r="AIN916"/>
      <c r="AIO916"/>
      <c r="AIP916"/>
      <c r="AIQ916"/>
      <c r="AIR916"/>
      <c r="AIS916"/>
      <c r="AIT916"/>
      <c r="AIU916"/>
      <c r="AIV916"/>
      <c r="AIW916"/>
      <c r="AIX916"/>
      <c r="AIY916"/>
      <c r="AIZ916"/>
      <c r="AJA916"/>
      <c r="AJB916"/>
      <c r="AJC916"/>
      <c r="AJD916"/>
      <c r="AJE916"/>
      <c r="AJF916"/>
      <c r="AJG916"/>
      <c r="AJH916"/>
      <c r="AJI916"/>
      <c r="AJJ916"/>
      <c r="AJK916"/>
      <c r="AJL916"/>
      <c r="AJM916"/>
      <c r="AJN916"/>
      <c r="AJO916"/>
      <c r="AJP916"/>
      <c r="AJQ916"/>
      <c r="AJR916"/>
      <c r="AJS916"/>
      <c r="AJT916"/>
      <c r="AJU916"/>
      <c r="AJV916"/>
      <c r="AJW916"/>
      <c r="AJX916"/>
      <c r="AJY916"/>
      <c r="AJZ916"/>
      <c r="AKA916"/>
      <c r="AKB916"/>
      <c r="AKC916"/>
      <c r="AKD916"/>
      <c r="AKE916"/>
      <c r="AKF916"/>
      <c r="AKG916"/>
      <c r="AKH916"/>
      <c r="AKI916"/>
      <c r="AKJ916"/>
      <c r="AKK916"/>
      <c r="AKL916"/>
      <c r="AKM916"/>
      <c r="AKN916"/>
      <c r="AKO916"/>
      <c r="AKP916"/>
      <c r="AKQ916"/>
      <c r="AKR916"/>
      <c r="AKS916"/>
      <c r="AKT916"/>
      <c r="AKU916"/>
      <c r="AKV916"/>
      <c r="AKW916"/>
      <c r="AKX916"/>
      <c r="AKY916"/>
      <c r="AKZ916"/>
      <c r="ALA916"/>
      <c r="ALB916"/>
      <c r="ALC916"/>
      <c r="ALD916"/>
      <c r="ALE916"/>
      <c r="ALF916"/>
      <c r="ALG916"/>
      <c r="ALH916"/>
      <c r="ALI916"/>
      <c r="ALJ916"/>
      <c r="ALK916"/>
      <c r="ALL916"/>
      <c r="ALM916"/>
      <c r="ALN916"/>
      <c r="ALO916"/>
      <c r="ALP916"/>
      <c r="ALQ916"/>
      <c r="ALR916"/>
      <c r="ALS916"/>
      <c r="ALT916"/>
      <c r="ALU916"/>
      <c r="ALV916"/>
      <c r="ALW916"/>
      <c r="ALX916"/>
      <c r="ALY916"/>
      <c r="ALZ916"/>
      <c r="AMA916"/>
      <c r="AMB916"/>
      <c r="AMC916"/>
      <c r="AMD916"/>
      <c r="AME916"/>
      <c r="AMF916"/>
      <c r="AMG916"/>
      <c r="AMH916"/>
      <c r="AMI916"/>
      <c r="AMJ916"/>
    </row>
    <row r="917" spans="1:1024" ht="20" customHeight="1" x14ac:dyDescent="0.2">
      <c r="A917"/>
      <c r="B917"/>
      <c r="C917"/>
      <c r="D917"/>
      <c r="E917" s="2"/>
      <c r="F917" s="2"/>
      <c r="G917" s="271"/>
      <c r="H917" s="240"/>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c r="IU917"/>
      <c r="IV917"/>
      <c r="IW917"/>
      <c r="IX917"/>
      <c r="IY917"/>
      <c r="IZ917"/>
      <c r="JA917"/>
      <c r="JB917"/>
      <c r="JC917"/>
      <c r="JD917"/>
      <c r="JE917"/>
      <c r="JF917"/>
      <c r="JG917"/>
      <c r="JH917"/>
      <c r="JI917"/>
      <c r="JJ917"/>
      <c r="JK917"/>
      <c r="JL917"/>
      <c r="JM917"/>
      <c r="JN917"/>
      <c r="JO917"/>
      <c r="JP917"/>
      <c r="JQ917"/>
      <c r="JR917"/>
      <c r="JS917"/>
      <c r="JT917"/>
      <c r="JU917"/>
      <c r="JV917"/>
      <c r="JW917"/>
      <c r="JX917"/>
      <c r="JY917"/>
      <c r="JZ917"/>
      <c r="KA917"/>
      <c r="KB917"/>
      <c r="KC917"/>
      <c r="KD917"/>
      <c r="KE917"/>
      <c r="KF917"/>
      <c r="KG917"/>
      <c r="KH917"/>
      <c r="KI917"/>
      <c r="KJ917"/>
      <c r="KK917"/>
      <c r="KL917"/>
      <c r="KM917"/>
      <c r="KN917"/>
      <c r="KO917"/>
      <c r="KP917"/>
      <c r="KQ917"/>
      <c r="KR917"/>
      <c r="KS917"/>
      <c r="KT917"/>
      <c r="KU917"/>
      <c r="KV917"/>
      <c r="KW917"/>
      <c r="KX917"/>
      <c r="KY917"/>
      <c r="KZ917"/>
      <c r="LA917"/>
      <c r="LB917"/>
      <c r="LC917"/>
      <c r="LD917"/>
      <c r="LE917"/>
      <c r="LF917"/>
      <c r="LG917"/>
      <c r="LH917"/>
      <c r="LI917"/>
      <c r="LJ917"/>
      <c r="LK917"/>
      <c r="LL917"/>
      <c r="LM917"/>
      <c r="LN917"/>
      <c r="LO917"/>
      <c r="LP917"/>
      <c r="LQ917"/>
      <c r="LR917"/>
      <c r="LS917"/>
      <c r="LT917"/>
      <c r="LU917"/>
      <c r="LV917"/>
      <c r="LW917"/>
      <c r="LX917"/>
      <c r="LY917"/>
      <c r="LZ917"/>
      <c r="MA917"/>
      <c r="MB917"/>
      <c r="MC917"/>
      <c r="MD917"/>
      <c r="ME917"/>
      <c r="MF917"/>
      <c r="MG917"/>
      <c r="MH917"/>
      <c r="MI917"/>
      <c r="MJ917"/>
      <c r="MK917"/>
      <c r="ML917"/>
      <c r="MM917"/>
      <c r="MN917"/>
      <c r="MO917"/>
      <c r="MP917"/>
      <c r="MQ917"/>
      <c r="MR917"/>
      <c r="MS917"/>
      <c r="MT917"/>
      <c r="MU917"/>
      <c r="MV917"/>
      <c r="MW917"/>
      <c r="MX917"/>
      <c r="MY917"/>
      <c r="MZ917"/>
      <c r="NA917"/>
      <c r="NB917"/>
      <c r="NC917"/>
      <c r="ND917"/>
      <c r="NE917"/>
      <c r="NF917"/>
      <c r="NG917"/>
      <c r="NH917"/>
      <c r="NI917"/>
      <c r="NJ917"/>
      <c r="NK917"/>
      <c r="NL917"/>
      <c r="NM917"/>
      <c r="NN917"/>
      <c r="NO917"/>
      <c r="NP917"/>
      <c r="NQ917"/>
      <c r="NR917"/>
      <c r="NS917"/>
      <c r="NT917"/>
      <c r="NU917"/>
      <c r="NV917"/>
      <c r="NW917"/>
      <c r="NX917"/>
      <c r="NY917"/>
      <c r="NZ917"/>
      <c r="OA917"/>
      <c r="OB917"/>
      <c r="OC917"/>
      <c r="OD917"/>
      <c r="OE917"/>
      <c r="OF917"/>
      <c r="OG917"/>
      <c r="OH917"/>
      <c r="OI917"/>
      <c r="OJ917"/>
      <c r="OK917"/>
      <c r="OL917"/>
      <c r="OM917"/>
      <c r="ON917"/>
      <c r="OO917"/>
      <c r="OP917"/>
      <c r="OQ917"/>
      <c r="OR917"/>
      <c r="OS917"/>
      <c r="OT917"/>
      <c r="OU917"/>
      <c r="OV917"/>
      <c r="OW917"/>
      <c r="OX917"/>
      <c r="OY917"/>
      <c r="OZ917"/>
      <c r="PA917"/>
      <c r="PB917"/>
      <c r="PC917"/>
      <c r="PD917"/>
      <c r="PE917"/>
      <c r="PF917"/>
      <c r="PG917"/>
      <c r="PH917"/>
      <c r="PI917"/>
      <c r="PJ917"/>
      <c r="PK917"/>
      <c r="PL917"/>
      <c r="PM917"/>
      <c r="PN917"/>
      <c r="PO917"/>
      <c r="PP917"/>
      <c r="PQ917"/>
      <c r="PR917"/>
      <c r="PS917"/>
      <c r="PT917"/>
      <c r="PU917"/>
      <c r="PV917"/>
      <c r="PW917"/>
      <c r="PX917"/>
      <c r="PY917"/>
      <c r="PZ917"/>
      <c r="QA917"/>
      <c r="QB917"/>
      <c r="QC917"/>
      <c r="QD917"/>
      <c r="QE917"/>
      <c r="QF917"/>
      <c r="QG917"/>
      <c r="QH917"/>
      <c r="QI917"/>
      <c r="QJ917"/>
      <c r="QK917"/>
      <c r="QL917"/>
      <c r="QM917"/>
      <c r="QN917"/>
      <c r="QO917"/>
      <c r="QP917"/>
      <c r="QQ917"/>
      <c r="QR917"/>
      <c r="QS917"/>
      <c r="QT917"/>
      <c r="QU917"/>
      <c r="QV917"/>
      <c r="QW917"/>
      <c r="QX917"/>
      <c r="QY917"/>
      <c r="QZ917"/>
      <c r="RA917"/>
      <c r="RB917"/>
      <c r="RC917"/>
      <c r="RD917"/>
      <c r="RE917"/>
      <c r="RF917"/>
      <c r="RG917"/>
      <c r="RH917"/>
      <c r="RI917"/>
      <c r="RJ917"/>
      <c r="RK917"/>
      <c r="RL917"/>
      <c r="RM917"/>
      <c r="RN917"/>
      <c r="RO917"/>
      <c r="RP917"/>
      <c r="RQ917"/>
      <c r="RR917"/>
      <c r="RS917"/>
      <c r="RT917"/>
      <c r="RU917"/>
      <c r="RV917"/>
      <c r="RW917"/>
      <c r="RX917"/>
      <c r="RY917"/>
      <c r="RZ917"/>
      <c r="SA917"/>
      <c r="SB917"/>
      <c r="SC917"/>
      <c r="SD917"/>
      <c r="SE917"/>
      <c r="SF917"/>
      <c r="SG917"/>
      <c r="SH917"/>
      <c r="SI917"/>
      <c r="SJ917"/>
      <c r="SK917"/>
      <c r="SL917"/>
      <c r="SM917"/>
      <c r="SN917"/>
      <c r="SO917"/>
      <c r="SP917"/>
      <c r="SQ917"/>
      <c r="SR917"/>
      <c r="SS917"/>
      <c r="ST917"/>
      <c r="SU917"/>
      <c r="SV917"/>
      <c r="SW917"/>
      <c r="SX917"/>
      <c r="SY917"/>
      <c r="SZ917"/>
      <c r="TA917"/>
      <c r="TB917"/>
      <c r="TC917"/>
      <c r="TD917"/>
      <c r="TE917"/>
      <c r="TF917"/>
      <c r="TG917"/>
      <c r="TH917"/>
      <c r="TI917"/>
      <c r="TJ917"/>
      <c r="TK917"/>
      <c r="TL917"/>
      <c r="TM917"/>
      <c r="TN917"/>
      <c r="TO917"/>
      <c r="TP917"/>
      <c r="TQ917"/>
      <c r="TR917"/>
      <c r="TS917"/>
      <c r="TT917"/>
      <c r="TU917"/>
      <c r="TV917"/>
      <c r="TW917"/>
      <c r="TX917"/>
      <c r="TY917"/>
      <c r="TZ917"/>
      <c r="UA917"/>
      <c r="UB917"/>
      <c r="UC917"/>
      <c r="UD917"/>
      <c r="UE917"/>
      <c r="UF917"/>
      <c r="UG917"/>
      <c r="UH917"/>
      <c r="UI917"/>
      <c r="UJ917"/>
      <c r="UK917"/>
      <c r="UL917"/>
      <c r="UM917"/>
      <c r="UN917"/>
      <c r="UO917"/>
      <c r="UP917"/>
      <c r="UQ917"/>
      <c r="UR917"/>
      <c r="US917"/>
      <c r="UT917"/>
      <c r="UU917"/>
      <c r="UV917"/>
      <c r="UW917"/>
      <c r="UX917"/>
      <c r="UY917"/>
      <c r="UZ917"/>
      <c r="VA917"/>
      <c r="VB917"/>
      <c r="VC917"/>
      <c r="VD917"/>
      <c r="VE917"/>
      <c r="VF917"/>
      <c r="VG917"/>
      <c r="VH917"/>
      <c r="VI917"/>
      <c r="VJ917"/>
      <c r="VK917"/>
      <c r="VL917"/>
      <c r="VM917"/>
      <c r="VN917"/>
      <c r="VO917"/>
      <c r="VP917"/>
      <c r="VQ917"/>
      <c r="VR917"/>
      <c r="VS917"/>
      <c r="VT917"/>
      <c r="VU917"/>
      <c r="VV917"/>
      <c r="VW917"/>
      <c r="VX917"/>
      <c r="VY917"/>
      <c r="VZ917"/>
      <c r="WA917"/>
      <c r="WB917"/>
      <c r="WC917"/>
      <c r="WD917"/>
      <c r="WE917"/>
      <c r="WF917"/>
      <c r="WG917"/>
      <c r="WH917"/>
      <c r="WI917"/>
      <c r="WJ917"/>
      <c r="WK917"/>
      <c r="WL917"/>
      <c r="WM917"/>
      <c r="WN917"/>
      <c r="WO917"/>
      <c r="WP917"/>
      <c r="WQ917"/>
      <c r="WR917"/>
      <c r="WS917"/>
      <c r="WT917"/>
      <c r="WU917"/>
      <c r="WV917"/>
      <c r="WW917"/>
      <c r="WX917"/>
      <c r="WY917"/>
      <c r="WZ917"/>
      <c r="XA917"/>
      <c r="XB917"/>
      <c r="XC917"/>
      <c r="XD917"/>
      <c r="XE917"/>
      <c r="XF917"/>
      <c r="XG917"/>
      <c r="XH917"/>
      <c r="XI917"/>
      <c r="XJ917"/>
      <c r="XK917"/>
      <c r="XL917"/>
      <c r="XM917"/>
      <c r="XN917"/>
      <c r="XO917"/>
      <c r="XP917"/>
      <c r="XQ917"/>
      <c r="XR917"/>
      <c r="XS917"/>
      <c r="XT917"/>
      <c r="XU917"/>
      <c r="XV917"/>
      <c r="XW917"/>
      <c r="XX917"/>
      <c r="XY917"/>
      <c r="XZ917"/>
      <c r="YA917"/>
      <c r="YB917"/>
      <c r="YC917"/>
      <c r="YD917"/>
      <c r="YE917"/>
      <c r="YF917"/>
      <c r="YG917"/>
      <c r="YH917"/>
      <c r="YI917"/>
      <c r="YJ917"/>
      <c r="YK917"/>
      <c r="YL917"/>
      <c r="YM917"/>
      <c r="YN917"/>
      <c r="YO917"/>
      <c r="YP917"/>
      <c r="YQ917"/>
      <c r="YR917"/>
      <c r="YS917"/>
      <c r="YT917"/>
      <c r="YU917"/>
      <c r="YV917"/>
      <c r="YW917"/>
      <c r="YX917"/>
      <c r="YY917"/>
      <c r="YZ917"/>
      <c r="ZA917"/>
      <c r="ZB917"/>
      <c r="ZC917"/>
      <c r="ZD917"/>
      <c r="ZE917"/>
      <c r="ZF917"/>
      <c r="ZG917"/>
      <c r="ZH917"/>
      <c r="ZI917"/>
      <c r="ZJ917"/>
      <c r="ZK917"/>
      <c r="ZL917"/>
      <c r="ZM917"/>
      <c r="ZN917"/>
      <c r="ZO917"/>
      <c r="ZP917"/>
      <c r="ZQ917"/>
      <c r="ZR917"/>
      <c r="ZS917"/>
      <c r="ZT917"/>
      <c r="ZU917"/>
      <c r="ZV917"/>
      <c r="ZW917"/>
      <c r="ZX917"/>
      <c r="ZY917"/>
      <c r="ZZ917"/>
      <c r="AAA917"/>
      <c r="AAB917"/>
      <c r="AAC917"/>
      <c r="AAD917"/>
      <c r="AAE917"/>
      <c r="AAF917"/>
      <c r="AAG917"/>
      <c r="AAH917"/>
      <c r="AAI917"/>
      <c r="AAJ917"/>
      <c r="AAK917"/>
      <c r="AAL917"/>
      <c r="AAM917"/>
      <c r="AAN917"/>
      <c r="AAO917"/>
      <c r="AAP917"/>
      <c r="AAQ917"/>
      <c r="AAR917"/>
      <c r="AAS917"/>
      <c r="AAT917"/>
      <c r="AAU917"/>
      <c r="AAV917"/>
      <c r="AAW917"/>
      <c r="AAX917"/>
      <c r="AAY917"/>
      <c r="AAZ917"/>
      <c r="ABA917"/>
      <c r="ABB917"/>
      <c r="ABC917"/>
      <c r="ABD917"/>
      <c r="ABE917"/>
      <c r="ABF917"/>
      <c r="ABG917"/>
      <c r="ABH917"/>
      <c r="ABI917"/>
      <c r="ABJ917"/>
      <c r="ABK917"/>
      <c r="ABL917"/>
      <c r="ABM917"/>
      <c r="ABN917"/>
      <c r="ABO917"/>
      <c r="ABP917"/>
      <c r="ABQ917"/>
      <c r="ABR917"/>
      <c r="ABS917"/>
      <c r="ABT917"/>
      <c r="ABU917"/>
      <c r="ABV917"/>
      <c r="ABW917"/>
      <c r="ABX917"/>
      <c r="ABY917"/>
      <c r="ABZ917"/>
      <c r="ACA917"/>
      <c r="ACB917"/>
      <c r="ACC917"/>
      <c r="ACD917"/>
      <c r="ACE917"/>
      <c r="ACF917"/>
      <c r="ACG917"/>
      <c r="ACH917"/>
      <c r="ACI917"/>
      <c r="ACJ917"/>
      <c r="ACK917"/>
      <c r="ACL917"/>
      <c r="ACM917"/>
      <c r="ACN917"/>
      <c r="ACO917"/>
      <c r="ACP917"/>
      <c r="ACQ917"/>
      <c r="ACR917"/>
      <c r="ACS917"/>
      <c r="ACT917"/>
      <c r="ACU917"/>
      <c r="ACV917"/>
      <c r="ACW917"/>
      <c r="ACX917"/>
      <c r="ACY917"/>
      <c r="ACZ917"/>
      <c r="ADA917"/>
      <c r="ADB917"/>
      <c r="ADC917"/>
      <c r="ADD917"/>
      <c r="ADE917"/>
      <c r="ADF917"/>
      <c r="ADG917"/>
      <c r="ADH917"/>
      <c r="ADI917"/>
      <c r="ADJ917"/>
      <c r="ADK917"/>
      <c r="ADL917"/>
      <c r="ADM917"/>
      <c r="ADN917"/>
      <c r="ADO917"/>
      <c r="ADP917"/>
      <c r="ADQ917"/>
      <c r="ADR917"/>
      <c r="ADS917"/>
      <c r="ADT917"/>
      <c r="ADU917"/>
      <c r="ADV917"/>
      <c r="ADW917"/>
      <c r="ADX917"/>
      <c r="ADY917"/>
      <c r="ADZ917"/>
      <c r="AEA917"/>
      <c r="AEB917"/>
      <c r="AEC917"/>
      <c r="AED917"/>
      <c r="AEE917"/>
      <c r="AEF917"/>
      <c r="AEG917"/>
      <c r="AEH917"/>
      <c r="AEI917"/>
      <c r="AEJ917"/>
      <c r="AEK917"/>
      <c r="AEL917"/>
      <c r="AEM917"/>
      <c r="AEN917"/>
      <c r="AEO917"/>
      <c r="AEP917"/>
      <c r="AEQ917"/>
      <c r="AER917"/>
      <c r="AES917"/>
      <c r="AET917"/>
      <c r="AEU917"/>
      <c r="AEV917"/>
      <c r="AEW917"/>
      <c r="AEX917"/>
      <c r="AEY917"/>
      <c r="AEZ917"/>
      <c r="AFA917"/>
      <c r="AFB917"/>
      <c r="AFC917"/>
      <c r="AFD917"/>
      <c r="AFE917"/>
      <c r="AFF917"/>
      <c r="AFG917"/>
      <c r="AFH917"/>
      <c r="AFI917"/>
      <c r="AFJ917"/>
      <c r="AFK917"/>
      <c r="AFL917"/>
      <c r="AFM917"/>
      <c r="AFN917"/>
      <c r="AFO917"/>
      <c r="AFP917"/>
      <c r="AFQ917"/>
      <c r="AFR917"/>
      <c r="AFS917"/>
      <c r="AFT917"/>
      <c r="AFU917"/>
      <c r="AFV917"/>
      <c r="AFW917"/>
      <c r="AFX917"/>
      <c r="AFY917"/>
      <c r="AFZ917"/>
      <c r="AGA917"/>
      <c r="AGB917"/>
      <c r="AGC917"/>
      <c r="AGD917"/>
      <c r="AGE917"/>
      <c r="AGF917"/>
      <c r="AGG917"/>
      <c r="AGH917"/>
      <c r="AGI917"/>
      <c r="AGJ917"/>
      <c r="AGK917"/>
      <c r="AGL917"/>
      <c r="AGM917"/>
      <c r="AGN917"/>
      <c r="AGO917"/>
      <c r="AGP917"/>
      <c r="AGQ917"/>
      <c r="AGR917"/>
      <c r="AGS917"/>
      <c r="AGT917"/>
      <c r="AGU917"/>
      <c r="AGV917"/>
      <c r="AGW917"/>
      <c r="AGX917"/>
      <c r="AGY917"/>
      <c r="AGZ917"/>
      <c r="AHA917"/>
      <c r="AHB917"/>
      <c r="AHC917"/>
      <c r="AHD917"/>
      <c r="AHE917"/>
      <c r="AHF917"/>
      <c r="AHG917"/>
      <c r="AHH917"/>
      <c r="AHI917"/>
      <c r="AHJ917"/>
      <c r="AHK917"/>
      <c r="AHL917"/>
      <c r="AHM917"/>
      <c r="AHN917"/>
      <c r="AHO917"/>
      <c r="AHP917"/>
      <c r="AHQ917"/>
      <c r="AHR917"/>
      <c r="AHS917"/>
      <c r="AHT917"/>
      <c r="AHU917"/>
      <c r="AHV917"/>
      <c r="AHW917"/>
      <c r="AHX917"/>
      <c r="AHY917"/>
      <c r="AHZ917"/>
      <c r="AIA917"/>
      <c r="AIB917"/>
      <c r="AIC917"/>
      <c r="AID917"/>
      <c r="AIE917"/>
      <c r="AIF917"/>
      <c r="AIG917"/>
      <c r="AIH917"/>
      <c r="AII917"/>
      <c r="AIJ917"/>
      <c r="AIK917"/>
      <c r="AIL917"/>
      <c r="AIM917"/>
      <c r="AIN917"/>
      <c r="AIO917"/>
      <c r="AIP917"/>
      <c r="AIQ917"/>
      <c r="AIR917"/>
      <c r="AIS917"/>
      <c r="AIT917"/>
      <c r="AIU917"/>
      <c r="AIV917"/>
      <c r="AIW917"/>
      <c r="AIX917"/>
      <c r="AIY917"/>
      <c r="AIZ917"/>
      <c r="AJA917"/>
      <c r="AJB917"/>
      <c r="AJC917"/>
      <c r="AJD917"/>
      <c r="AJE917"/>
      <c r="AJF917"/>
      <c r="AJG917"/>
      <c r="AJH917"/>
      <c r="AJI917"/>
      <c r="AJJ917"/>
      <c r="AJK917"/>
      <c r="AJL917"/>
      <c r="AJM917"/>
      <c r="AJN917"/>
      <c r="AJO917"/>
      <c r="AJP917"/>
      <c r="AJQ917"/>
      <c r="AJR917"/>
      <c r="AJS917"/>
      <c r="AJT917"/>
      <c r="AJU917"/>
      <c r="AJV917"/>
      <c r="AJW917"/>
      <c r="AJX917"/>
      <c r="AJY917"/>
      <c r="AJZ917"/>
      <c r="AKA917"/>
      <c r="AKB917"/>
      <c r="AKC917"/>
      <c r="AKD917"/>
      <c r="AKE917"/>
      <c r="AKF917"/>
      <c r="AKG917"/>
      <c r="AKH917"/>
      <c r="AKI917"/>
      <c r="AKJ917"/>
      <c r="AKK917"/>
      <c r="AKL917"/>
      <c r="AKM917"/>
      <c r="AKN917"/>
      <c r="AKO917"/>
      <c r="AKP917"/>
      <c r="AKQ917"/>
      <c r="AKR917"/>
      <c r="AKS917"/>
      <c r="AKT917"/>
      <c r="AKU917"/>
      <c r="AKV917"/>
      <c r="AKW917"/>
      <c r="AKX917"/>
      <c r="AKY917"/>
      <c r="AKZ917"/>
      <c r="ALA917"/>
      <c r="ALB917"/>
      <c r="ALC917"/>
      <c r="ALD917"/>
      <c r="ALE917"/>
      <c r="ALF917"/>
      <c r="ALG917"/>
      <c r="ALH917"/>
      <c r="ALI917"/>
      <c r="ALJ917"/>
      <c r="ALK917"/>
      <c r="ALL917"/>
      <c r="ALM917"/>
      <c r="ALN917"/>
      <c r="ALO917"/>
      <c r="ALP917"/>
      <c r="ALQ917"/>
      <c r="ALR917"/>
      <c r="ALS917"/>
      <c r="ALT917"/>
      <c r="ALU917"/>
      <c r="ALV917"/>
      <c r="ALW917"/>
      <c r="ALX917"/>
      <c r="ALY917"/>
      <c r="ALZ917"/>
      <c r="AMA917"/>
      <c r="AMB917"/>
      <c r="AMC917"/>
      <c r="AMD917"/>
      <c r="AME917"/>
      <c r="AMF917"/>
      <c r="AMG917"/>
      <c r="AMH917"/>
      <c r="AMI917"/>
      <c r="AMJ917"/>
    </row>
    <row r="918" spans="1:1024" ht="20" customHeight="1" x14ac:dyDescent="0.2">
      <c r="A918"/>
      <c r="B918"/>
      <c r="C918"/>
      <c r="D918"/>
      <c r="E918" s="2"/>
      <c r="F918" s="2"/>
      <c r="G918" s="271"/>
      <c r="H918" s="240"/>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c r="IU918"/>
      <c r="IV918"/>
      <c r="IW918"/>
      <c r="IX918"/>
      <c r="IY918"/>
      <c r="IZ918"/>
      <c r="JA918"/>
      <c r="JB918"/>
      <c r="JC918"/>
      <c r="JD918"/>
      <c r="JE918"/>
      <c r="JF918"/>
      <c r="JG918"/>
      <c r="JH918"/>
      <c r="JI918"/>
      <c r="JJ918"/>
      <c r="JK918"/>
      <c r="JL918"/>
      <c r="JM918"/>
      <c r="JN918"/>
      <c r="JO918"/>
      <c r="JP918"/>
      <c r="JQ918"/>
      <c r="JR918"/>
      <c r="JS918"/>
      <c r="JT918"/>
      <c r="JU918"/>
      <c r="JV918"/>
      <c r="JW918"/>
      <c r="JX918"/>
      <c r="JY918"/>
      <c r="JZ918"/>
      <c r="KA918"/>
      <c r="KB918"/>
      <c r="KC918"/>
      <c r="KD918"/>
      <c r="KE918"/>
      <c r="KF918"/>
      <c r="KG918"/>
      <c r="KH918"/>
      <c r="KI918"/>
      <c r="KJ918"/>
      <c r="KK918"/>
      <c r="KL918"/>
      <c r="KM918"/>
      <c r="KN918"/>
      <c r="KO918"/>
      <c r="KP918"/>
      <c r="KQ918"/>
      <c r="KR918"/>
      <c r="KS918"/>
      <c r="KT918"/>
      <c r="KU918"/>
      <c r="KV918"/>
      <c r="KW918"/>
      <c r="KX918"/>
      <c r="KY918"/>
      <c r="KZ918"/>
      <c r="LA918"/>
      <c r="LB918"/>
      <c r="LC918"/>
      <c r="LD918"/>
      <c r="LE918"/>
      <c r="LF918"/>
      <c r="LG918"/>
      <c r="LH918"/>
      <c r="LI918"/>
      <c r="LJ918"/>
      <c r="LK918"/>
      <c r="LL918"/>
      <c r="LM918"/>
      <c r="LN918"/>
      <c r="LO918"/>
      <c r="LP918"/>
      <c r="LQ918"/>
      <c r="LR918"/>
      <c r="LS918"/>
      <c r="LT918"/>
      <c r="LU918"/>
      <c r="LV918"/>
      <c r="LW918"/>
      <c r="LX918"/>
      <c r="LY918"/>
      <c r="LZ918"/>
      <c r="MA918"/>
      <c r="MB918"/>
      <c r="MC918"/>
      <c r="MD918"/>
      <c r="ME918"/>
      <c r="MF918"/>
      <c r="MG918"/>
      <c r="MH918"/>
      <c r="MI918"/>
      <c r="MJ918"/>
      <c r="MK918"/>
      <c r="ML918"/>
      <c r="MM918"/>
      <c r="MN918"/>
      <c r="MO918"/>
      <c r="MP918"/>
      <c r="MQ918"/>
      <c r="MR918"/>
      <c r="MS918"/>
      <c r="MT918"/>
      <c r="MU918"/>
      <c r="MV918"/>
      <c r="MW918"/>
      <c r="MX918"/>
      <c r="MY918"/>
      <c r="MZ918"/>
      <c r="NA918"/>
      <c r="NB918"/>
      <c r="NC918"/>
      <c r="ND918"/>
      <c r="NE918"/>
      <c r="NF918"/>
      <c r="NG918"/>
      <c r="NH918"/>
      <c r="NI918"/>
      <c r="NJ918"/>
      <c r="NK918"/>
      <c r="NL918"/>
      <c r="NM918"/>
      <c r="NN918"/>
      <c r="NO918"/>
      <c r="NP918"/>
      <c r="NQ918"/>
      <c r="NR918"/>
      <c r="NS918"/>
      <c r="NT918"/>
      <c r="NU918"/>
      <c r="NV918"/>
      <c r="NW918"/>
      <c r="NX918"/>
      <c r="NY918"/>
      <c r="NZ918"/>
      <c r="OA918"/>
      <c r="OB918"/>
      <c r="OC918"/>
      <c r="OD918"/>
      <c r="OE918"/>
      <c r="OF918"/>
      <c r="OG918"/>
      <c r="OH918"/>
      <c r="OI918"/>
      <c r="OJ918"/>
      <c r="OK918"/>
      <c r="OL918"/>
      <c r="OM918"/>
      <c r="ON918"/>
      <c r="OO918"/>
      <c r="OP918"/>
      <c r="OQ918"/>
      <c r="OR918"/>
      <c r="OS918"/>
      <c r="OT918"/>
      <c r="OU918"/>
      <c r="OV918"/>
      <c r="OW918"/>
      <c r="OX918"/>
      <c r="OY918"/>
      <c r="OZ918"/>
      <c r="PA918"/>
      <c r="PB918"/>
      <c r="PC918"/>
      <c r="PD918"/>
      <c r="PE918"/>
      <c r="PF918"/>
      <c r="PG918"/>
      <c r="PH918"/>
      <c r="PI918"/>
      <c r="PJ918"/>
      <c r="PK918"/>
      <c r="PL918"/>
      <c r="PM918"/>
      <c r="PN918"/>
      <c r="PO918"/>
      <c r="PP918"/>
      <c r="PQ918"/>
      <c r="PR918"/>
      <c r="PS918"/>
      <c r="PT918"/>
      <c r="PU918"/>
      <c r="PV918"/>
      <c r="PW918"/>
      <c r="PX918"/>
      <c r="PY918"/>
      <c r="PZ918"/>
      <c r="QA918"/>
      <c r="QB918"/>
      <c r="QC918"/>
      <c r="QD918"/>
      <c r="QE918"/>
      <c r="QF918"/>
      <c r="QG918"/>
      <c r="QH918"/>
      <c r="QI918"/>
      <c r="QJ918"/>
      <c r="QK918"/>
      <c r="QL918"/>
      <c r="QM918"/>
      <c r="QN918"/>
      <c r="QO918"/>
      <c r="QP918"/>
      <c r="QQ918"/>
      <c r="QR918"/>
      <c r="QS918"/>
      <c r="QT918"/>
      <c r="QU918"/>
      <c r="QV918"/>
      <c r="QW918"/>
      <c r="QX918"/>
      <c r="QY918"/>
      <c r="QZ918"/>
      <c r="RA918"/>
      <c r="RB918"/>
      <c r="RC918"/>
      <c r="RD918"/>
      <c r="RE918"/>
      <c r="RF918"/>
      <c r="RG918"/>
      <c r="RH918"/>
      <c r="RI918"/>
      <c r="RJ918"/>
      <c r="RK918"/>
      <c r="RL918"/>
      <c r="RM918"/>
      <c r="RN918"/>
      <c r="RO918"/>
      <c r="RP918"/>
      <c r="RQ918"/>
      <c r="RR918"/>
      <c r="RS918"/>
      <c r="RT918"/>
      <c r="RU918"/>
      <c r="RV918"/>
      <c r="RW918"/>
      <c r="RX918"/>
      <c r="RY918"/>
      <c r="RZ918"/>
      <c r="SA918"/>
      <c r="SB918"/>
      <c r="SC918"/>
      <c r="SD918"/>
      <c r="SE918"/>
      <c r="SF918"/>
      <c r="SG918"/>
      <c r="SH918"/>
      <c r="SI918"/>
      <c r="SJ918"/>
      <c r="SK918"/>
      <c r="SL918"/>
      <c r="SM918"/>
      <c r="SN918"/>
      <c r="SO918"/>
      <c r="SP918"/>
      <c r="SQ918"/>
      <c r="SR918"/>
      <c r="SS918"/>
      <c r="ST918"/>
      <c r="SU918"/>
      <c r="SV918"/>
      <c r="SW918"/>
      <c r="SX918"/>
      <c r="SY918"/>
      <c r="SZ918"/>
      <c r="TA918"/>
      <c r="TB918"/>
      <c r="TC918"/>
      <c r="TD918"/>
      <c r="TE918"/>
      <c r="TF918"/>
      <c r="TG918"/>
      <c r="TH918"/>
      <c r="TI918"/>
      <c r="TJ918"/>
      <c r="TK918"/>
      <c r="TL918"/>
      <c r="TM918"/>
      <c r="TN918"/>
      <c r="TO918"/>
      <c r="TP918"/>
      <c r="TQ918"/>
      <c r="TR918"/>
      <c r="TS918"/>
      <c r="TT918"/>
      <c r="TU918"/>
      <c r="TV918"/>
      <c r="TW918"/>
      <c r="TX918"/>
      <c r="TY918"/>
      <c r="TZ918"/>
      <c r="UA918"/>
      <c r="UB918"/>
      <c r="UC918"/>
      <c r="UD918"/>
      <c r="UE918"/>
      <c r="UF918"/>
      <c r="UG918"/>
      <c r="UH918"/>
      <c r="UI918"/>
      <c r="UJ918"/>
      <c r="UK918"/>
      <c r="UL918"/>
      <c r="UM918"/>
      <c r="UN918"/>
      <c r="UO918"/>
      <c r="UP918"/>
      <c r="UQ918"/>
      <c r="UR918"/>
      <c r="US918"/>
      <c r="UT918"/>
      <c r="UU918"/>
      <c r="UV918"/>
      <c r="UW918"/>
      <c r="UX918"/>
      <c r="UY918"/>
      <c r="UZ918"/>
      <c r="VA918"/>
      <c r="VB918"/>
      <c r="VC918"/>
      <c r="VD918"/>
      <c r="VE918"/>
      <c r="VF918"/>
      <c r="VG918"/>
      <c r="VH918"/>
      <c r="VI918"/>
      <c r="VJ918"/>
      <c r="VK918"/>
      <c r="VL918"/>
      <c r="VM918"/>
      <c r="VN918"/>
      <c r="VO918"/>
      <c r="VP918"/>
      <c r="VQ918"/>
      <c r="VR918"/>
      <c r="VS918"/>
      <c r="VT918"/>
      <c r="VU918"/>
      <c r="VV918"/>
      <c r="VW918"/>
      <c r="VX918"/>
      <c r="VY918"/>
      <c r="VZ918"/>
      <c r="WA918"/>
      <c r="WB918"/>
      <c r="WC918"/>
      <c r="WD918"/>
      <c r="WE918"/>
      <c r="WF918"/>
      <c r="WG918"/>
      <c r="WH918"/>
      <c r="WI918"/>
      <c r="WJ918"/>
      <c r="WK918"/>
      <c r="WL918"/>
      <c r="WM918"/>
      <c r="WN918"/>
      <c r="WO918"/>
      <c r="WP918"/>
      <c r="WQ918"/>
      <c r="WR918"/>
      <c r="WS918"/>
      <c r="WT918"/>
      <c r="WU918"/>
      <c r="WV918"/>
      <c r="WW918"/>
      <c r="WX918"/>
      <c r="WY918"/>
      <c r="WZ918"/>
      <c r="XA918"/>
      <c r="XB918"/>
      <c r="XC918"/>
      <c r="XD918"/>
      <c r="XE918"/>
      <c r="XF918"/>
      <c r="XG918"/>
      <c r="XH918"/>
      <c r="XI918"/>
      <c r="XJ918"/>
      <c r="XK918"/>
      <c r="XL918"/>
      <c r="XM918"/>
      <c r="XN918"/>
      <c r="XO918"/>
      <c r="XP918"/>
      <c r="XQ918"/>
      <c r="XR918"/>
      <c r="XS918"/>
      <c r="XT918"/>
      <c r="XU918"/>
      <c r="XV918"/>
      <c r="XW918"/>
      <c r="XX918"/>
      <c r="XY918"/>
      <c r="XZ918"/>
      <c r="YA918"/>
      <c r="YB918"/>
      <c r="YC918"/>
      <c r="YD918"/>
      <c r="YE918"/>
      <c r="YF918"/>
      <c r="YG918"/>
      <c r="YH918"/>
      <c r="YI918"/>
      <c r="YJ918"/>
      <c r="YK918"/>
      <c r="YL918"/>
      <c r="YM918"/>
      <c r="YN918"/>
      <c r="YO918"/>
      <c r="YP918"/>
      <c r="YQ918"/>
      <c r="YR918"/>
      <c r="YS918"/>
      <c r="YT918"/>
      <c r="YU918"/>
      <c r="YV918"/>
      <c r="YW918"/>
      <c r="YX918"/>
      <c r="YY918"/>
      <c r="YZ918"/>
      <c r="ZA918"/>
      <c r="ZB918"/>
      <c r="ZC918"/>
      <c r="ZD918"/>
      <c r="ZE918"/>
      <c r="ZF918"/>
      <c r="ZG918"/>
      <c r="ZH918"/>
      <c r="ZI918"/>
      <c r="ZJ918"/>
      <c r="ZK918"/>
      <c r="ZL918"/>
      <c r="ZM918"/>
      <c r="ZN918"/>
      <c r="ZO918"/>
      <c r="ZP918"/>
      <c r="ZQ918"/>
      <c r="ZR918"/>
      <c r="ZS918"/>
      <c r="ZT918"/>
      <c r="ZU918"/>
      <c r="ZV918"/>
      <c r="ZW918"/>
      <c r="ZX918"/>
      <c r="ZY918"/>
      <c r="ZZ918"/>
      <c r="AAA918"/>
      <c r="AAB918"/>
      <c r="AAC918"/>
      <c r="AAD918"/>
      <c r="AAE918"/>
      <c r="AAF918"/>
      <c r="AAG918"/>
      <c r="AAH918"/>
      <c r="AAI918"/>
      <c r="AAJ918"/>
      <c r="AAK918"/>
      <c r="AAL918"/>
      <c r="AAM918"/>
      <c r="AAN918"/>
      <c r="AAO918"/>
      <c r="AAP918"/>
      <c r="AAQ918"/>
      <c r="AAR918"/>
      <c r="AAS918"/>
      <c r="AAT918"/>
      <c r="AAU918"/>
      <c r="AAV918"/>
      <c r="AAW918"/>
      <c r="AAX918"/>
      <c r="AAY918"/>
      <c r="AAZ918"/>
      <c r="ABA918"/>
      <c r="ABB918"/>
      <c r="ABC918"/>
      <c r="ABD918"/>
      <c r="ABE918"/>
      <c r="ABF918"/>
      <c r="ABG918"/>
      <c r="ABH918"/>
      <c r="ABI918"/>
      <c r="ABJ918"/>
      <c r="ABK918"/>
      <c r="ABL918"/>
      <c r="ABM918"/>
      <c r="ABN918"/>
      <c r="ABO918"/>
      <c r="ABP918"/>
      <c r="ABQ918"/>
      <c r="ABR918"/>
      <c r="ABS918"/>
      <c r="ABT918"/>
      <c r="ABU918"/>
      <c r="ABV918"/>
      <c r="ABW918"/>
      <c r="ABX918"/>
      <c r="ABY918"/>
      <c r="ABZ918"/>
      <c r="ACA918"/>
      <c r="ACB918"/>
      <c r="ACC918"/>
      <c r="ACD918"/>
      <c r="ACE918"/>
      <c r="ACF918"/>
      <c r="ACG918"/>
      <c r="ACH918"/>
      <c r="ACI918"/>
      <c r="ACJ918"/>
      <c r="ACK918"/>
      <c r="ACL918"/>
      <c r="ACM918"/>
      <c r="ACN918"/>
      <c r="ACO918"/>
      <c r="ACP918"/>
      <c r="ACQ918"/>
      <c r="ACR918"/>
      <c r="ACS918"/>
      <c r="ACT918"/>
      <c r="ACU918"/>
      <c r="ACV918"/>
      <c r="ACW918"/>
      <c r="ACX918"/>
      <c r="ACY918"/>
      <c r="ACZ918"/>
      <c r="ADA918"/>
      <c r="ADB918"/>
      <c r="ADC918"/>
      <c r="ADD918"/>
      <c r="ADE918"/>
      <c r="ADF918"/>
      <c r="ADG918"/>
      <c r="ADH918"/>
      <c r="ADI918"/>
      <c r="ADJ918"/>
      <c r="ADK918"/>
      <c r="ADL918"/>
      <c r="ADM918"/>
      <c r="ADN918"/>
      <c r="ADO918"/>
      <c r="ADP918"/>
      <c r="ADQ918"/>
      <c r="ADR918"/>
      <c r="ADS918"/>
      <c r="ADT918"/>
      <c r="ADU918"/>
      <c r="ADV918"/>
      <c r="ADW918"/>
      <c r="ADX918"/>
      <c r="ADY918"/>
      <c r="ADZ918"/>
      <c r="AEA918"/>
      <c r="AEB918"/>
      <c r="AEC918"/>
      <c r="AED918"/>
      <c r="AEE918"/>
      <c r="AEF918"/>
      <c r="AEG918"/>
      <c r="AEH918"/>
      <c r="AEI918"/>
      <c r="AEJ918"/>
      <c r="AEK918"/>
      <c r="AEL918"/>
      <c r="AEM918"/>
      <c r="AEN918"/>
      <c r="AEO918"/>
      <c r="AEP918"/>
      <c r="AEQ918"/>
      <c r="AER918"/>
      <c r="AES918"/>
      <c r="AET918"/>
      <c r="AEU918"/>
      <c r="AEV918"/>
      <c r="AEW918"/>
      <c r="AEX918"/>
      <c r="AEY918"/>
      <c r="AEZ918"/>
      <c r="AFA918"/>
      <c r="AFB918"/>
      <c r="AFC918"/>
      <c r="AFD918"/>
      <c r="AFE918"/>
      <c r="AFF918"/>
      <c r="AFG918"/>
      <c r="AFH918"/>
      <c r="AFI918"/>
      <c r="AFJ918"/>
      <c r="AFK918"/>
      <c r="AFL918"/>
      <c r="AFM918"/>
      <c r="AFN918"/>
      <c r="AFO918"/>
      <c r="AFP918"/>
      <c r="AFQ918"/>
      <c r="AFR918"/>
      <c r="AFS918"/>
      <c r="AFT918"/>
      <c r="AFU918"/>
      <c r="AFV918"/>
      <c r="AFW918"/>
      <c r="AFX918"/>
      <c r="AFY918"/>
      <c r="AFZ918"/>
      <c r="AGA918"/>
      <c r="AGB918"/>
      <c r="AGC918"/>
      <c r="AGD918"/>
      <c r="AGE918"/>
      <c r="AGF918"/>
      <c r="AGG918"/>
      <c r="AGH918"/>
      <c r="AGI918"/>
      <c r="AGJ918"/>
      <c r="AGK918"/>
      <c r="AGL918"/>
      <c r="AGM918"/>
      <c r="AGN918"/>
      <c r="AGO918"/>
      <c r="AGP918"/>
      <c r="AGQ918"/>
      <c r="AGR918"/>
      <c r="AGS918"/>
      <c r="AGT918"/>
      <c r="AGU918"/>
      <c r="AGV918"/>
      <c r="AGW918"/>
      <c r="AGX918"/>
      <c r="AGY918"/>
      <c r="AGZ918"/>
      <c r="AHA918"/>
      <c r="AHB918"/>
      <c r="AHC918"/>
      <c r="AHD918"/>
      <c r="AHE918"/>
      <c r="AHF918"/>
      <c r="AHG918"/>
      <c r="AHH918"/>
      <c r="AHI918"/>
      <c r="AHJ918"/>
      <c r="AHK918"/>
      <c r="AHL918"/>
      <c r="AHM918"/>
      <c r="AHN918"/>
      <c r="AHO918"/>
      <c r="AHP918"/>
      <c r="AHQ918"/>
      <c r="AHR918"/>
      <c r="AHS918"/>
      <c r="AHT918"/>
      <c r="AHU918"/>
      <c r="AHV918"/>
      <c r="AHW918"/>
      <c r="AHX918"/>
      <c r="AHY918"/>
      <c r="AHZ918"/>
      <c r="AIA918"/>
      <c r="AIB918"/>
      <c r="AIC918"/>
      <c r="AID918"/>
      <c r="AIE918"/>
      <c r="AIF918"/>
      <c r="AIG918"/>
      <c r="AIH918"/>
      <c r="AII918"/>
      <c r="AIJ918"/>
      <c r="AIK918"/>
      <c r="AIL918"/>
      <c r="AIM918"/>
      <c r="AIN918"/>
      <c r="AIO918"/>
      <c r="AIP918"/>
      <c r="AIQ918"/>
      <c r="AIR918"/>
      <c r="AIS918"/>
      <c r="AIT918"/>
      <c r="AIU918"/>
      <c r="AIV918"/>
      <c r="AIW918"/>
      <c r="AIX918"/>
      <c r="AIY918"/>
      <c r="AIZ918"/>
      <c r="AJA918"/>
      <c r="AJB918"/>
      <c r="AJC918"/>
      <c r="AJD918"/>
      <c r="AJE918"/>
      <c r="AJF918"/>
      <c r="AJG918"/>
      <c r="AJH918"/>
      <c r="AJI918"/>
      <c r="AJJ918"/>
      <c r="AJK918"/>
      <c r="AJL918"/>
      <c r="AJM918"/>
      <c r="AJN918"/>
      <c r="AJO918"/>
      <c r="AJP918"/>
      <c r="AJQ918"/>
      <c r="AJR918"/>
      <c r="AJS918"/>
      <c r="AJT918"/>
      <c r="AJU918"/>
      <c r="AJV918"/>
      <c r="AJW918"/>
      <c r="AJX918"/>
      <c r="AJY918"/>
      <c r="AJZ918"/>
      <c r="AKA918"/>
      <c r="AKB918"/>
      <c r="AKC918"/>
      <c r="AKD918"/>
      <c r="AKE918"/>
      <c r="AKF918"/>
      <c r="AKG918"/>
      <c r="AKH918"/>
      <c r="AKI918"/>
      <c r="AKJ918"/>
      <c r="AKK918"/>
      <c r="AKL918"/>
      <c r="AKM918"/>
      <c r="AKN918"/>
      <c r="AKO918"/>
      <c r="AKP918"/>
      <c r="AKQ918"/>
      <c r="AKR918"/>
      <c r="AKS918"/>
      <c r="AKT918"/>
      <c r="AKU918"/>
      <c r="AKV918"/>
      <c r="AKW918"/>
      <c r="AKX918"/>
      <c r="AKY918"/>
      <c r="AKZ918"/>
      <c r="ALA918"/>
      <c r="ALB918"/>
      <c r="ALC918"/>
      <c r="ALD918"/>
      <c r="ALE918"/>
      <c r="ALF918"/>
      <c r="ALG918"/>
      <c r="ALH918"/>
      <c r="ALI918"/>
      <c r="ALJ918"/>
      <c r="ALK918"/>
      <c r="ALL918"/>
      <c r="ALM918"/>
      <c r="ALN918"/>
      <c r="ALO918"/>
      <c r="ALP918"/>
      <c r="ALQ918"/>
      <c r="ALR918"/>
      <c r="ALS918"/>
      <c r="ALT918"/>
      <c r="ALU918"/>
      <c r="ALV918"/>
      <c r="ALW918"/>
      <c r="ALX918"/>
      <c r="ALY918"/>
      <c r="ALZ918"/>
      <c r="AMA918"/>
      <c r="AMB918"/>
      <c r="AMC918"/>
      <c r="AMD918"/>
      <c r="AME918"/>
      <c r="AMF918"/>
      <c r="AMG918"/>
      <c r="AMH918"/>
      <c r="AMI918"/>
      <c r="AMJ918"/>
    </row>
    <row r="919" spans="1:1024" ht="20" customHeight="1" x14ac:dyDescent="0.2">
      <c r="A919"/>
      <c r="B919"/>
      <c r="C919"/>
      <c r="D919"/>
      <c r="E919" s="2"/>
      <c r="F919" s="2"/>
      <c r="G919" s="271"/>
      <c r="H919" s="240"/>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c r="IU919"/>
      <c r="IV919"/>
      <c r="IW919"/>
      <c r="IX919"/>
      <c r="IY919"/>
      <c r="IZ919"/>
      <c r="JA919"/>
      <c r="JB919"/>
      <c r="JC919"/>
      <c r="JD919"/>
      <c r="JE919"/>
      <c r="JF919"/>
      <c r="JG919"/>
      <c r="JH919"/>
      <c r="JI919"/>
      <c r="JJ919"/>
      <c r="JK919"/>
      <c r="JL919"/>
      <c r="JM919"/>
      <c r="JN919"/>
      <c r="JO919"/>
      <c r="JP919"/>
      <c r="JQ919"/>
      <c r="JR919"/>
      <c r="JS919"/>
      <c r="JT919"/>
      <c r="JU919"/>
      <c r="JV919"/>
      <c r="JW919"/>
      <c r="JX919"/>
      <c r="JY919"/>
      <c r="JZ919"/>
      <c r="KA919"/>
      <c r="KB919"/>
      <c r="KC919"/>
      <c r="KD919"/>
      <c r="KE919"/>
      <c r="KF919"/>
      <c r="KG919"/>
      <c r="KH919"/>
      <c r="KI919"/>
      <c r="KJ919"/>
      <c r="KK919"/>
      <c r="KL919"/>
      <c r="KM919"/>
      <c r="KN919"/>
      <c r="KO919"/>
      <c r="KP919"/>
      <c r="KQ919"/>
      <c r="KR919"/>
      <c r="KS919"/>
      <c r="KT919"/>
      <c r="KU919"/>
      <c r="KV919"/>
      <c r="KW919"/>
      <c r="KX919"/>
      <c r="KY919"/>
      <c r="KZ919"/>
      <c r="LA919"/>
      <c r="LB919"/>
      <c r="LC919"/>
      <c r="LD919"/>
      <c r="LE919"/>
      <c r="LF919"/>
      <c r="LG919"/>
      <c r="LH919"/>
      <c r="LI919"/>
      <c r="LJ919"/>
      <c r="LK919"/>
      <c r="LL919"/>
      <c r="LM919"/>
      <c r="LN919"/>
      <c r="LO919"/>
      <c r="LP919"/>
      <c r="LQ919"/>
      <c r="LR919"/>
      <c r="LS919"/>
      <c r="LT919"/>
      <c r="LU919"/>
      <c r="LV919"/>
      <c r="LW919"/>
      <c r="LX919"/>
      <c r="LY919"/>
      <c r="LZ919"/>
      <c r="MA919"/>
      <c r="MB919"/>
      <c r="MC919"/>
      <c r="MD919"/>
      <c r="ME919"/>
      <c r="MF919"/>
      <c r="MG919"/>
      <c r="MH919"/>
      <c r="MI919"/>
      <c r="MJ919"/>
      <c r="MK919"/>
      <c r="ML919"/>
      <c r="MM919"/>
      <c r="MN919"/>
      <c r="MO919"/>
      <c r="MP919"/>
      <c r="MQ919"/>
      <c r="MR919"/>
      <c r="MS919"/>
      <c r="MT919"/>
      <c r="MU919"/>
      <c r="MV919"/>
      <c r="MW919"/>
      <c r="MX919"/>
      <c r="MY919"/>
      <c r="MZ919"/>
      <c r="NA919"/>
      <c r="NB919"/>
      <c r="NC919"/>
      <c r="ND919"/>
      <c r="NE919"/>
      <c r="NF919"/>
      <c r="NG919"/>
      <c r="NH919"/>
      <c r="NI919"/>
      <c r="NJ919"/>
      <c r="NK919"/>
      <c r="NL919"/>
      <c r="NM919"/>
      <c r="NN919"/>
      <c r="NO919"/>
      <c r="NP919"/>
      <c r="NQ919"/>
      <c r="NR919"/>
      <c r="NS919"/>
      <c r="NT919"/>
      <c r="NU919"/>
      <c r="NV919"/>
      <c r="NW919"/>
      <c r="NX919"/>
      <c r="NY919"/>
      <c r="NZ919"/>
      <c r="OA919"/>
      <c r="OB919"/>
      <c r="OC919"/>
      <c r="OD919"/>
      <c r="OE919"/>
      <c r="OF919"/>
      <c r="OG919"/>
      <c r="OH919"/>
      <c r="OI919"/>
      <c r="OJ919"/>
      <c r="OK919"/>
      <c r="OL919"/>
      <c r="OM919"/>
      <c r="ON919"/>
      <c r="OO919"/>
      <c r="OP919"/>
      <c r="OQ919"/>
      <c r="OR919"/>
      <c r="OS919"/>
      <c r="OT919"/>
      <c r="OU919"/>
      <c r="OV919"/>
      <c r="OW919"/>
      <c r="OX919"/>
      <c r="OY919"/>
      <c r="OZ919"/>
      <c r="PA919"/>
      <c r="PB919"/>
      <c r="PC919"/>
      <c r="PD919"/>
      <c r="PE919"/>
      <c r="PF919"/>
      <c r="PG919"/>
      <c r="PH919"/>
      <c r="PI919"/>
      <c r="PJ919"/>
      <c r="PK919"/>
      <c r="PL919"/>
      <c r="PM919"/>
      <c r="PN919"/>
      <c r="PO919"/>
      <c r="PP919"/>
      <c r="PQ919"/>
      <c r="PR919"/>
      <c r="PS919"/>
      <c r="PT919"/>
      <c r="PU919"/>
      <c r="PV919"/>
      <c r="PW919"/>
      <c r="PX919"/>
      <c r="PY919"/>
      <c r="PZ919"/>
      <c r="QA919"/>
      <c r="QB919"/>
      <c r="QC919"/>
      <c r="QD919"/>
      <c r="QE919"/>
      <c r="QF919"/>
      <c r="QG919"/>
      <c r="QH919"/>
      <c r="QI919"/>
      <c r="QJ919"/>
      <c r="QK919"/>
      <c r="QL919"/>
      <c r="QM919"/>
      <c r="QN919"/>
      <c r="QO919"/>
      <c r="QP919"/>
      <c r="QQ919"/>
      <c r="QR919"/>
      <c r="QS919"/>
      <c r="QT919"/>
      <c r="QU919"/>
      <c r="QV919"/>
      <c r="QW919"/>
      <c r="QX919"/>
      <c r="QY919"/>
      <c r="QZ919"/>
      <c r="RA919"/>
      <c r="RB919"/>
      <c r="RC919"/>
      <c r="RD919"/>
      <c r="RE919"/>
      <c r="RF919"/>
      <c r="RG919"/>
      <c r="RH919"/>
      <c r="RI919"/>
      <c r="RJ919"/>
      <c r="RK919"/>
      <c r="RL919"/>
      <c r="RM919"/>
      <c r="RN919"/>
      <c r="RO919"/>
      <c r="RP919"/>
      <c r="RQ919"/>
      <c r="RR919"/>
      <c r="RS919"/>
      <c r="RT919"/>
      <c r="RU919"/>
      <c r="RV919"/>
      <c r="RW919"/>
      <c r="RX919"/>
      <c r="RY919"/>
      <c r="RZ919"/>
      <c r="SA919"/>
      <c r="SB919"/>
      <c r="SC919"/>
      <c r="SD919"/>
      <c r="SE919"/>
      <c r="SF919"/>
      <c r="SG919"/>
      <c r="SH919"/>
      <c r="SI919"/>
      <c r="SJ919"/>
      <c r="SK919"/>
      <c r="SL919"/>
      <c r="SM919"/>
      <c r="SN919"/>
      <c r="SO919"/>
      <c r="SP919"/>
      <c r="SQ919"/>
      <c r="SR919"/>
      <c r="SS919"/>
      <c r="ST919"/>
      <c r="SU919"/>
      <c r="SV919"/>
      <c r="SW919"/>
      <c r="SX919"/>
      <c r="SY919"/>
      <c r="SZ919"/>
      <c r="TA919"/>
      <c r="TB919"/>
      <c r="TC919"/>
      <c r="TD919"/>
      <c r="TE919"/>
      <c r="TF919"/>
      <c r="TG919"/>
      <c r="TH919"/>
      <c r="TI919"/>
      <c r="TJ919"/>
      <c r="TK919"/>
      <c r="TL919"/>
      <c r="TM919"/>
      <c r="TN919"/>
      <c r="TO919"/>
      <c r="TP919"/>
      <c r="TQ919"/>
      <c r="TR919"/>
      <c r="TS919"/>
      <c r="TT919"/>
      <c r="TU919"/>
      <c r="TV919"/>
      <c r="TW919"/>
      <c r="TX919"/>
      <c r="TY919"/>
      <c r="TZ919"/>
      <c r="UA919"/>
      <c r="UB919"/>
      <c r="UC919"/>
      <c r="UD919"/>
      <c r="UE919"/>
      <c r="UF919"/>
      <c r="UG919"/>
      <c r="UH919"/>
      <c r="UI919"/>
      <c r="UJ919"/>
      <c r="UK919"/>
      <c r="UL919"/>
      <c r="UM919"/>
      <c r="UN919"/>
      <c r="UO919"/>
      <c r="UP919"/>
      <c r="UQ919"/>
      <c r="UR919"/>
      <c r="US919"/>
      <c r="UT919"/>
      <c r="UU919"/>
      <c r="UV919"/>
      <c r="UW919"/>
      <c r="UX919"/>
      <c r="UY919"/>
      <c r="UZ919"/>
      <c r="VA919"/>
      <c r="VB919"/>
      <c r="VC919"/>
      <c r="VD919"/>
      <c r="VE919"/>
      <c r="VF919"/>
      <c r="VG919"/>
      <c r="VH919"/>
      <c r="VI919"/>
      <c r="VJ919"/>
      <c r="VK919"/>
      <c r="VL919"/>
      <c r="VM919"/>
      <c r="VN919"/>
      <c r="VO919"/>
      <c r="VP919"/>
      <c r="VQ919"/>
      <c r="VR919"/>
      <c r="VS919"/>
      <c r="VT919"/>
      <c r="VU919"/>
      <c r="VV919"/>
      <c r="VW919"/>
      <c r="VX919"/>
      <c r="VY919"/>
      <c r="VZ919"/>
      <c r="WA919"/>
      <c r="WB919"/>
      <c r="WC919"/>
      <c r="WD919"/>
      <c r="WE919"/>
      <c r="WF919"/>
      <c r="WG919"/>
      <c r="WH919"/>
      <c r="WI919"/>
      <c r="WJ919"/>
      <c r="WK919"/>
      <c r="WL919"/>
      <c r="WM919"/>
      <c r="WN919"/>
      <c r="WO919"/>
      <c r="WP919"/>
      <c r="WQ919"/>
      <c r="WR919"/>
      <c r="WS919"/>
      <c r="WT919"/>
      <c r="WU919"/>
      <c r="WV919"/>
      <c r="WW919"/>
      <c r="WX919"/>
      <c r="WY919"/>
      <c r="WZ919"/>
      <c r="XA919"/>
      <c r="XB919"/>
      <c r="XC919"/>
      <c r="XD919"/>
      <c r="XE919"/>
      <c r="XF919"/>
      <c r="XG919"/>
      <c r="XH919"/>
      <c r="XI919"/>
      <c r="XJ919"/>
      <c r="XK919"/>
      <c r="XL919"/>
      <c r="XM919"/>
      <c r="XN919"/>
      <c r="XO919"/>
      <c r="XP919"/>
      <c r="XQ919"/>
      <c r="XR919"/>
      <c r="XS919"/>
      <c r="XT919"/>
      <c r="XU919"/>
      <c r="XV919"/>
      <c r="XW919"/>
      <c r="XX919"/>
      <c r="XY919"/>
      <c r="XZ919"/>
      <c r="YA919"/>
      <c r="YB919"/>
      <c r="YC919"/>
      <c r="YD919"/>
      <c r="YE919"/>
      <c r="YF919"/>
      <c r="YG919"/>
      <c r="YH919"/>
      <c r="YI919"/>
      <c r="YJ919"/>
      <c r="YK919"/>
      <c r="YL919"/>
      <c r="YM919"/>
      <c r="YN919"/>
      <c r="YO919"/>
      <c r="YP919"/>
      <c r="YQ919"/>
      <c r="YR919"/>
      <c r="YS919"/>
      <c r="YT919"/>
      <c r="YU919"/>
      <c r="YV919"/>
      <c r="YW919"/>
      <c r="YX919"/>
      <c r="YY919"/>
      <c r="YZ919"/>
      <c r="ZA919"/>
      <c r="ZB919"/>
      <c r="ZC919"/>
      <c r="ZD919"/>
      <c r="ZE919"/>
      <c r="ZF919"/>
      <c r="ZG919"/>
      <c r="ZH919"/>
      <c r="ZI919"/>
      <c r="ZJ919"/>
      <c r="ZK919"/>
      <c r="ZL919"/>
      <c r="ZM919"/>
      <c r="ZN919"/>
      <c r="ZO919"/>
      <c r="ZP919"/>
      <c r="ZQ919"/>
      <c r="ZR919"/>
      <c r="ZS919"/>
      <c r="ZT919"/>
      <c r="ZU919"/>
      <c r="ZV919"/>
      <c r="ZW919"/>
      <c r="ZX919"/>
      <c r="ZY919"/>
      <c r="ZZ919"/>
      <c r="AAA919"/>
      <c r="AAB919"/>
      <c r="AAC919"/>
      <c r="AAD919"/>
      <c r="AAE919"/>
      <c r="AAF919"/>
      <c r="AAG919"/>
      <c r="AAH919"/>
      <c r="AAI919"/>
      <c r="AAJ919"/>
      <c r="AAK919"/>
      <c r="AAL919"/>
      <c r="AAM919"/>
      <c r="AAN919"/>
      <c r="AAO919"/>
      <c r="AAP919"/>
      <c r="AAQ919"/>
      <c r="AAR919"/>
      <c r="AAS919"/>
      <c r="AAT919"/>
      <c r="AAU919"/>
      <c r="AAV919"/>
      <c r="AAW919"/>
      <c r="AAX919"/>
      <c r="AAY919"/>
      <c r="AAZ919"/>
      <c r="ABA919"/>
      <c r="ABB919"/>
      <c r="ABC919"/>
      <c r="ABD919"/>
      <c r="ABE919"/>
      <c r="ABF919"/>
      <c r="ABG919"/>
      <c r="ABH919"/>
      <c r="ABI919"/>
      <c r="ABJ919"/>
      <c r="ABK919"/>
      <c r="ABL919"/>
      <c r="ABM919"/>
      <c r="ABN919"/>
      <c r="ABO919"/>
      <c r="ABP919"/>
      <c r="ABQ919"/>
      <c r="ABR919"/>
      <c r="ABS919"/>
      <c r="ABT919"/>
      <c r="ABU919"/>
      <c r="ABV919"/>
      <c r="ABW919"/>
      <c r="ABX919"/>
      <c r="ABY919"/>
      <c r="ABZ919"/>
      <c r="ACA919"/>
      <c r="ACB919"/>
      <c r="ACC919"/>
      <c r="ACD919"/>
      <c r="ACE919"/>
      <c r="ACF919"/>
      <c r="ACG919"/>
      <c r="ACH919"/>
      <c r="ACI919"/>
      <c r="ACJ919"/>
      <c r="ACK919"/>
      <c r="ACL919"/>
      <c r="ACM919"/>
      <c r="ACN919"/>
      <c r="ACO919"/>
      <c r="ACP919"/>
      <c r="ACQ919"/>
      <c r="ACR919"/>
      <c r="ACS919"/>
      <c r="ACT919"/>
      <c r="ACU919"/>
      <c r="ACV919"/>
      <c r="ACW919"/>
      <c r="ACX919"/>
      <c r="ACY919"/>
      <c r="ACZ919"/>
      <c r="ADA919"/>
      <c r="ADB919"/>
      <c r="ADC919"/>
      <c r="ADD919"/>
      <c r="ADE919"/>
      <c r="ADF919"/>
      <c r="ADG919"/>
      <c r="ADH919"/>
      <c r="ADI919"/>
      <c r="ADJ919"/>
      <c r="ADK919"/>
      <c r="ADL919"/>
      <c r="ADM919"/>
      <c r="ADN919"/>
      <c r="ADO919"/>
      <c r="ADP919"/>
      <c r="ADQ919"/>
      <c r="ADR919"/>
      <c r="ADS919"/>
      <c r="ADT919"/>
      <c r="ADU919"/>
      <c r="ADV919"/>
      <c r="ADW919"/>
      <c r="ADX919"/>
      <c r="ADY919"/>
      <c r="ADZ919"/>
      <c r="AEA919"/>
      <c r="AEB919"/>
      <c r="AEC919"/>
      <c r="AED919"/>
      <c r="AEE919"/>
      <c r="AEF919"/>
      <c r="AEG919"/>
      <c r="AEH919"/>
      <c r="AEI919"/>
      <c r="AEJ919"/>
      <c r="AEK919"/>
      <c r="AEL919"/>
      <c r="AEM919"/>
      <c r="AEN919"/>
      <c r="AEO919"/>
      <c r="AEP919"/>
      <c r="AEQ919"/>
      <c r="AER919"/>
      <c r="AES919"/>
      <c r="AET919"/>
      <c r="AEU919"/>
      <c r="AEV919"/>
      <c r="AEW919"/>
      <c r="AEX919"/>
      <c r="AEY919"/>
      <c r="AEZ919"/>
      <c r="AFA919"/>
      <c r="AFB919"/>
      <c r="AFC919"/>
      <c r="AFD919"/>
      <c r="AFE919"/>
      <c r="AFF919"/>
      <c r="AFG919"/>
      <c r="AFH919"/>
      <c r="AFI919"/>
      <c r="AFJ919"/>
      <c r="AFK919"/>
      <c r="AFL919"/>
      <c r="AFM919"/>
      <c r="AFN919"/>
      <c r="AFO919"/>
      <c r="AFP919"/>
      <c r="AFQ919"/>
      <c r="AFR919"/>
      <c r="AFS919"/>
      <c r="AFT919"/>
      <c r="AFU919"/>
      <c r="AFV919"/>
      <c r="AFW919"/>
      <c r="AFX919"/>
      <c r="AFY919"/>
      <c r="AFZ919"/>
      <c r="AGA919"/>
      <c r="AGB919"/>
      <c r="AGC919"/>
      <c r="AGD919"/>
      <c r="AGE919"/>
      <c r="AGF919"/>
      <c r="AGG919"/>
      <c r="AGH919"/>
      <c r="AGI919"/>
      <c r="AGJ919"/>
      <c r="AGK919"/>
      <c r="AGL919"/>
      <c r="AGM919"/>
      <c r="AGN919"/>
      <c r="AGO919"/>
      <c r="AGP919"/>
      <c r="AGQ919"/>
      <c r="AGR919"/>
      <c r="AGS919"/>
      <c r="AGT919"/>
      <c r="AGU919"/>
      <c r="AGV919"/>
      <c r="AGW919"/>
      <c r="AGX919"/>
      <c r="AGY919"/>
      <c r="AGZ919"/>
      <c r="AHA919"/>
      <c r="AHB919"/>
      <c r="AHC919"/>
      <c r="AHD919"/>
      <c r="AHE919"/>
      <c r="AHF919"/>
      <c r="AHG919"/>
      <c r="AHH919"/>
      <c r="AHI919"/>
      <c r="AHJ919"/>
      <c r="AHK919"/>
      <c r="AHL919"/>
      <c r="AHM919"/>
      <c r="AHN919"/>
      <c r="AHO919"/>
      <c r="AHP919"/>
      <c r="AHQ919"/>
      <c r="AHR919"/>
      <c r="AHS919"/>
      <c r="AHT919"/>
      <c r="AHU919"/>
      <c r="AHV919"/>
      <c r="AHW919"/>
      <c r="AHX919"/>
      <c r="AHY919"/>
      <c r="AHZ919"/>
      <c r="AIA919"/>
      <c r="AIB919"/>
      <c r="AIC919"/>
      <c r="AID919"/>
      <c r="AIE919"/>
      <c r="AIF919"/>
      <c r="AIG919"/>
      <c r="AIH919"/>
      <c r="AII919"/>
      <c r="AIJ919"/>
      <c r="AIK919"/>
      <c r="AIL919"/>
      <c r="AIM919"/>
      <c r="AIN919"/>
      <c r="AIO919"/>
      <c r="AIP919"/>
      <c r="AIQ919"/>
      <c r="AIR919"/>
      <c r="AIS919"/>
      <c r="AIT919"/>
      <c r="AIU919"/>
      <c r="AIV919"/>
      <c r="AIW919"/>
      <c r="AIX919"/>
      <c r="AIY919"/>
      <c r="AIZ919"/>
      <c r="AJA919"/>
      <c r="AJB919"/>
      <c r="AJC919"/>
      <c r="AJD919"/>
      <c r="AJE919"/>
      <c r="AJF919"/>
      <c r="AJG919"/>
      <c r="AJH919"/>
      <c r="AJI919"/>
      <c r="AJJ919"/>
      <c r="AJK919"/>
      <c r="AJL919"/>
      <c r="AJM919"/>
      <c r="AJN919"/>
      <c r="AJO919"/>
      <c r="AJP919"/>
      <c r="AJQ919"/>
      <c r="AJR919"/>
      <c r="AJS919"/>
      <c r="AJT919"/>
      <c r="AJU919"/>
      <c r="AJV919"/>
      <c r="AJW919"/>
      <c r="AJX919"/>
      <c r="AJY919"/>
      <c r="AJZ919"/>
      <c r="AKA919"/>
      <c r="AKB919"/>
      <c r="AKC919"/>
      <c r="AKD919"/>
      <c r="AKE919"/>
      <c r="AKF919"/>
      <c r="AKG919"/>
      <c r="AKH919"/>
      <c r="AKI919"/>
      <c r="AKJ919"/>
      <c r="AKK919"/>
      <c r="AKL919"/>
      <c r="AKM919"/>
      <c r="AKN919"/>
      <c r="AKO919"/>
      <c r="AKP919"/>
      <c r="AKQ919"/>
      <c r="AKR919"/>
      <c r="AKS919"/>
      <c r="AKT919"/>
      <c r="AKU919"/>
      <c r="AKV919"/>
      <c r="AKW919"/>
      <c r="AKX919"/>
      <c r="AKY919"/>
      <c r="AKZ919"/>
      <c r="ALA919"/>
      <c r="ALB919"/>
      <c r="ALC919"/>
      <c r="ALD919"/>
      <c r="ALE919"/>
      <c r="ALF919"/>
      <c r="ALG919"/>
      <c r="ALH919"/>
      <c r="ALI919"/>
      <c r="ALJ919"/>
      <c r="ALK919"/>
      <c r="ALL919"/>
      <c r="ALM919"/>
      <c r="ALN919"/>
      <c r="ALO919"/>
      <c r="ALP919"/>
      <c r="ALQ919"/>
      <c r="ALR919"/>
      <c r="ALS919"/>
      <c r="ALT919"/>
      <c r="ALU919"/>
      <c r="ALV919"/>
      <c r="ALW919"/>
      <c r="ALX919"/>
      <c r="ALY919"/>
      <c r="ALZ919"/>
      <c r="AMA919"/>
      <c r="AMB919"/>
      <c r="AMC919"/>
      <c r="AMD919"/>
      <c r="AME919"/>
      <c r="AMF919"/>
      <c r="AMG919"/>
      <c r="AMH919"/>
      <c r="AMI919"/>
      <c r="AMJ919"/>
    </row>
    <row r="920" spans="1:1024" ht="20" customHeight="1" x14ac:dyDescent="0.2">
      <c r="A920"/>
      <c r="B920"/>
      <c r="C920"/>
      <c r="D920"/>
      <c r="E920" s="2"/>
      <c r="F920" s="2"/>
      <c r="G920" s="271"/>
      <c r="H920" s="24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c r="IU920"/>
      <c r="IV920"/>
      <c r="IW920"/>
      <c r="IX920"/>
      <c r="IY920"/>
      <c r="IZ920"/>
      <c r="JA920"/>
      <c r="JB920"/>
      <c r="JC920"/>
      <c r="JD920"/>
      <c r="JE920"/>
      <c r="JF920"/>
      <c r="JG920"/>
      <c r="JH920"/>
      <c r="JI920"/>
      <c r="JJ920"/>
      <c r="JK920"/>
      <c r="JL920"/>
      <c r="JM920"/>
      <c r="JN920"/>
      <c r="JO920"/>
      <c r="JP920"/>
      <c r="JQ920"/>
      <c r="JR920"/>
      <c r="JS920"/>
      <c r="JT920"/>
      <c r="JU920"/>
      <c r="JV920"/>
      <c r="JW920"/>
      <c r="JX920"/>
      <c r="JY920"/>
      <c r="JZ920"/>
      <c r="KA920"/>
      <c r="KB920"/>
      <c r="KC920"/>
      <c r="KD920"/>
      <c r="KE920"/>
      <c r="KF920"/>
      <c r="KG920"/>
      <c r="KH920"/>
      <c r="KI920"/>
      <c r="KJ920"/>
      <c r="KK920"/>
      <c r="KL920"/>
      <c r="KM920"/>
      <c r="KN920"/>
      <c r="KO920"/>
      <c r="KP920"/>
      <c r="KQ920"/>
      <c r="KR920"/>
      <c r="KS920"/>
      <c r="KT920"/>
      <c r="KU920"/>
      <c r="KV920"/>
      <c r="KW920"/>
      <c r="KX920"/>
      <c r="KY920"/>
      <c r="KZ920"/>
      <c r="LA920"/>
      <c r="LB920"/>
      <c r="LC920"/>
      <c r="LD920"/>
      <c r="LE920"/>
      <c r="LF920"/>
      <c r="LG920"/>
      <c r="LH920"/>
      <c r="LI920"/>
      <c r="LJ920"/>
      <c r="LK920"/>
      <c r="LL920"/>
      <c r="LM920"/>
      <c r="LN920"/>
      <c r="LO920"/>
      <c r="LP920"/>
      <c r="LQ920"/>
      <c r="LR920"/>
      <c r="LS920"/>
      <c r="LT920"/>
      <c r="LU920"/>
      <c r="LV920"/>
      <c r="LW920"/>
      <c r="LX920"/>
      <c r="LY920"/>
      <c r="LZ920"/>
      <c r="MA920"/>
      <c r="MB920"/>
      <c r="MC920"/>
      <c r="MD920"/>
      <c r="ME920"/>
      <c r="MF920"/>
      <c r="MG920"/>
      <c r="MH920"/>
      <c r="MI920"/>
      <c r="MJ920"/>
      <c r="MK920"/>
      <c r="ML920"/>
      <c r="MM920"/>
      <c r="MN920"/>
      <c r="MO920"/>
      <c r="MP920"/>
      <c r="MQ920"/>
      <c r="MR920"/>
      <c r="MS920"/>
      <c r="MT920"/>
      <c r="MU920"/>
      <c r="MV920"/>
      <c r="MW920"/>
      <c r="MX920"/>
      <c r="MY920"/>
      <c r="MZ920"/>
      <c r="NA920"/>
      <c r="NB920"/>
      <c r="NC920"/>
      <c r="ND920"/>
      <c r="NE920"/>
      <c r="NF920"/>
      <c r="NG920"/>
      <c r="NH920"/>
      <c r="NI920"/>
      <c r="NJ920"/>
      <c r="NK920"/>
      <c r="NL920"/>
      <c r="NM920"/>
      <c r="NN920"/>
      <c r="NO920"/>
      <c r="NP920"/>
      <c r="NQ920"/>
      <c r="NR920"/>
      <c r="NS920"/>
      <c r="NT920"/>
      <c r="NU920"/>
      <c r="NV920"/>
      <c r="NW920"/>
      <c r="NX920"/>
      <c r="NY920"/>
      <c r="NZ920"/>
      <c r="OA920"/>
      <c r="OB920"/>
      <c r="OC920"/>
      <c r="OD920"/>
      <c r="OE920"/>
      <c r="OF920"/>
      <c r="OG920"/>
      <c r="OH920"/>
      <c r="OI920"/>
      <c r="OJ920"/>
      <c r="OK920"/>
      <c r="OL920"/>
      <c r="OM920"/>
      <c r="ON920"/>
      <c r="OO920"/>
      <c r="OP920"/>
      <c r="OQ920"/>
      <c r="OR920"/>
      <c r="OS920"/>
      <c r="OT920"/>
      <c r="OU920"/>
      <c r="OV920"/>
      <c r="OW920"/>
      <c r="OX920"/>
      <c r="OY920"/>
      <c r="OZ920"/>
      <c r="PA920"/>
      <c r="PB920"/>
      <c r="PC920"/>
      <c r="PD920"/>
      <c r="PE920"/>
      <c r="PF920"/>
      <c r="PG920"/>
      <c r="PH920"/>
      <c r="PI920"/>
      <c r="PJ920"/>
      <c r="PK920"/>
      <c r="PL920"/>
      <c r="PM920"/>
      <c r="PN920"/>
      <c r="PO920"/>
      <c r="PP920"/>
      <c r="PQ920"/>
      <c r="PR920"/>
      <c r="PS920"/>
      <c r="PT920"/>
      <c r="PU920"/>
      <c r="PV920"/>
      <c r="PW920"/>
      <c r="PX920"/>
      <c r="PY920"/>
      <c r="PZ920"/>
      <c r="QA920"/>
      <c r="QB920"/>
      <c r="QC920"/>
      <c r="QD920"/>
      <c r="QE920"/>
      <c r="QF920"/>
      <c r="QG920"/>
      <c r="QH920"/>
      <c r="QI920"/>
      <c r="QJ920"/>
      <c r="QK920"/>
      <c r="QL920"/>
      <c r="QM920"/>
      <c r="QN920"/>
      <c r="QO920"/>
      <c r="QP920"/>
      <c r="QQ920"/>
      <c r="QR920"/>
      <c r="QS920"/>
      <c r="QT920"/>
      <c r="QU920"/>
      <c r="QV920"/>
      <c r="QW920"/>
      <c r="QX920"/>
      <c r="QY920"/>
      <c r="QZ920"/>
      <c r="RA920"/>
      <c r="RB920"/>
      <c r="RC920"/>
      <c r="RD920"/>
      <c r="RE920"/>
      <c r="RF920"/>
      <c r="RG920"/>
      <c r="RH920"/>
      <c r="RI920"/>
      <c r="RJ920"/>
      <c r="RK920"/>
      <c r="RL920"/>
      <c r="RM920"/>
      <c r="RN920"/>
      <c r="RO920"/>
      <c r="RP920"/>
      <c r="RQ920"/>
      <c r="RR920"/>
      <c r="RS920"/>
      <c r="RT920"/>
      <c r="RU920"/>
      <c r="RV920"/>
      <c r="RW920"/>
      <c r="RX920"/>
      <c r="RY920"/>
      <c r="RZ920"/>
      <c r="SA920"/>
      <c r="SB920"/>
      <c r="SC920"/>
      <c r="SD920"/>
      <c r="SE920"/>
      <c r="SF920"/>
      <c r="SG920"/>
      <c r="SH920"/>
      <c r="SI920"/>
      <c r="SJ920"/>
      <c r="SK920"/>
      <c r="SL920"/>
      <c r="SM920"/>
      <c r="SN920"/>
      <c r="SO920"/>
      <c r="SP920"/>
      <c r="SQ920"/>
      <c r="SR920"/>
      <c r="SS920"/>
      <c r="ST920"/>
      <c r="SU920"/>
      <c r="SV920"/>
      <c r="SW920"/>
      <c r="SX920"/>
      <c r="SY920"/>
      <c r="SZ920"/>
      <c r="TA920"/>
      <c r="TB920"/>
      <c r="TC920"/>
      <c r="TD920"/>
      <c r="TE920"/>
      <c r="TF920"/>
      <c r="TG920"/>
      <c r="TH920"/>
      <c r="TI920"/>
      <c r="TJ920"/>
      <c r="TK920"/>
      <c r="TL920"/>
      <c r="TM920"/>
      <c r="TN920"/>
      <c r="TO920"/>
      <c r="TP920"/>
      <c r="TQ920"/>
      <c r="TR920"/>
      <c r="TS920"/>
      <c r="TT920"/>
      <c r="TU920"/>
      <c r="TV920"/>
      <c r="TW920"/>
      <c r="TX920"/>
      <c r="TY920"/>
      <c r="TZ920"/>
      <c r="UA920"/>
      <c r="UB920"/>
      <c r="UC920"/>
      <c r="UD920"/>
      <c r="UE920"/>
      <c r="UF920"/>
      <c r="UG920"/>
      <c r="UH920"/>
      <c r="UI920"/>
      <c r="UJ920"/>
      <c r="UK920"/>
      <c r="UL920"/>
      <c r="UM920"/>
      <c r="UN920"/>
      <c r="UO920"/>
      <c r="UP920"/>
      <c r="UQ920"/>
      <c r="UR920"/>
      <c r="US920"/>
      <c r="UT920"/>
      <c r="UU920"/>
      <c r="UV920"/>
      <c r="UW920"/>
      <c r="UX920"/>
      <c r="UY920"/>
      <c r="UZ920"/>
      <c r="VA920"/>
      <c r="VB920"/>
      <c r="VC920"/>
      <c r="VD920"/>
      <c r="VE920"/>
      <c r="VF920"/>
      <c r="VG920"/>
      <c r="VH920"/>
      <c r="VI920"/>
      <c r="VJ920"/>
      <c r="VK920"/>
      <c r="VL920"/>
      <c r="VM920"/>
      <c r="VN920"/>
      <c r="VO920"/>
      <c r="VP920"/>
      <c r="VQ920"/>
      <c r="VR920"/>
      <c r="VS920"/>
      <c r="VT920"/>
      <c r="VU920"/>
      <c r="VV920"/>
      <c r="VW920"/>
      <c r="VX920"/>
      <c r="VY920"/>
      <c r="VZ920"/>
      <c r="WA920"/>
      <c r="WB920"/>
      <c r="WC920"/>
      <c r="WD920"/>
      <c r="WE920"/>
      <c r="WF920"/>
      <c r="WG920"/>
      <c r="WH920"/>
      <c r="WI920"/>
      <c r="WJ920"/>
      <c r="WK920"/>
      <c r="WL920"/>
      <c r="WM920"/>
      <c r="WN920"/>
      <c r="WO920"/>
      <c r="WP920"/>
      <c r="WQ920"/>
      <c r="WR920"/>
      <c r="WS920"/>
      <c r="WT920"/>
      <c r="WU920"/>
      <c r="WV920"/>
      <c r="WW920"/>
      <c r="WX920"/>
      <c r="WY920"/>
      <c r="WZ920"/>
      <c r="XA920"/>
      <c r="XB920"/>
      <c r="XC920"/>
      <c r="XD920"/>
      <c r="XE920"/>
      <c r="XF920"/>
      <c r="XG920"/>
      <c r="XH920"/>
      <c r="XI920"/>
      <c r="XJ920"/>
      <c r="XK920"/>
      <c r="XL920"/>
      <c r="XM920"/>
      <c r="XN920"/>
      <c r="XO920"/>
      <c r="XP920"/>
      <c r="XQ920"/>
      <c r="XR920"/>
      <c r="XS920"/>
      <c r="XT920"/>
      <c r="XU920"/>
      <c r="XV920"/>
      <c r="XW920"/>
      <c r="XX920"/>
      <c r="XY920"/>
      <c r="XZ920"/>
      <c r="YA920"/>
      <c r="YB920"/>
      <c r="YC920"/>
      <c r="YD920"/>
      <c r="YE920"/>
      <c r="YF920"/>
      <c r="YG920"/>
      <c r="YH920"/>
      <c r="YI920"/>
      <c r="YJ920"/>
      <c r="YK920"/>
      <c r="YL920"/>
      <c r="YM920"/>
      <c r="YN920"/>
      <c r="YO920"/>
      <c r="YP920"/>
      <c r="YQ920"/>
      <c r="YR920"/>
      <c r="YS920"/>
      <c r="YT920"/>
      <c r="YU920"/>
      <c r="YV920"/>
      <c r="YW920"/>
      <c r="YX920"/>
      <c r="YY920"/>
      <c r="YZ920"/>
      <c r="ZA920"/>
      <c r="ZB920"/>
      <c r="ZC920"/>
      <c r="ZD920"/>
      <c r="ZE920"/>
      <c r="ZF920"/>
      <c r="ZG920"/>
      <c r="ZH920"/>
      <c r="ZI920"/>
      <c r="ZJ920"/>
      <c r="ZK920"/>
      <c r="ZL920"/>
      <c r="ZM920"/>
      <c r="ZN920"/>
      <c r="ZO920"/>
      <c r="ZP920"/>
      <c r="ZQ920"/>
      <c r="ZR920"/>
      <c r="ZS920"/>
      <c r="ZT920"/>
      <c r="ZU920"/>
      <c r="ZV920"/>
      <c r="ZW920"/>
      <c r="ZX920"/>
      <c r="ZY920"/>
      <c r="ZZ920"/>
      <c r="AAA920"/>
      <c r="AAB920"/>
      <c r="AAC920"/>
      <c r="AAD920"/>
      <c r="AAE920"/>
      <c r="AAF920"/>
      <c r="AAG920"/>
      <c r="AAH920"/>
      <c r="AAI920"/>
      <c r="AAJ920"/>
      <c r="AAK920"/>
      <c r="AAL920"/>
      <c r="AAM920"/>
      <c r="AAN920"/>
      <c r="AAO920"/>
      <c r="AAP920"/>
      <c r="AAQ920"/>
      <c r="AAR920"/>
      <c r="AAS920"/>
      <c r="AAT920"/>
      <c r="AAU920"/>
      <c r="AAV920"/>
      <c r="AAW920"/>
      <c r="AAX920"/>
      <c r="AAY920"/>
      <c r="AAZ920"/>
      <c r="ABA920"/>
      <c r="ABB920"/>
      <c r="ABC920"/>
      <c r="ABD920"/>
      <c r="ABE920"/>
      <c r="ABF920"/>
      <c r="ABG920"/>
      <c r="ABH920"/>
      <c r="ABI920"/>
      <c r="ABJ920"/>
      <c r="ABK920"/>
      <c r="ABL920"/>
      <c r="ABM920"/>
      <c r="ABN920"/>
      <c r="ABO920"/>
      <c r="ABP920"/>
      <c r="ABQ920"/>
      <c r="ABR920"/>
      <c r="ABS920"/>
      <c r="ABT920"/>
      <c r="ABU920"/>
      <c r="ABV920"/>
      <c r="ABW920"/>
      <c r="ABX920"/>
      <c r="ABY920"/>
      <c r="ABZ920"/>
      <c r="ACA920"/>
      <c r="ACB920"/>
      <c r="ACC920"/>
      <c r="ACD920"/>
      <c r="ACE920"/>
      <c r="ACF920"/>
      <c r="ACG920"/>
      <c r="ACH920"/>
      <c r="ACI920"/>
      <c r="ACJ920"/>
      <c r="ACK920"/>
      <c r="ACL920"/>
      <c r="ACM920"/>
      <c r="ACN920"/>
      <c r="ACO920"/>
      <c r="ACP920"/>
      <c r="ACQ920"/>
      <c r="ACR920"/>
      <c r="ACS920"/>
      <c r="ACT920"/>
      <c r="ACU920"/>
      <c r="ACV920"/>
      <c r="ACW920"/>
      <c r="ACX920"/>
      <c r="ACY920"/>
      <c r="ACZ920"/>
      <c r="ADA920"/>
      <c r="ADB920"/>
      <c r="ADC920"/>
      <c r="ADD920"/>
      <c r="ADE920"/>
      <c r="ADF920"/>
      <c r="ADG920"/>
      <c r="ADH920"/>
      <c r="ADI920"/>
      <c r="ADJ920"/>
      <c r="ADK920"/>
      <c r="ADL920"/>
      <c r="ADM920"/>
      <c r="ADN920"/>
      <c r="ADO920"/>
      <c r="ADP920"/>
      <c r="ADQ920"/>
      <c r="ADR920"/>
      <c r="ADS920"/>
      <c r="ADT920"/>
      <c r="ADU920"/>
      <c r="ADV920"/>
      <c r="ADW920"/>
      <c r="ADX920"/>
      <c r="ADY920"/>
      <c r="ADZ920"/>
      <c r="AEA920"/>
      <c r="AEB920"/>
      <c r="AEC920"/>
      <c r="AED920"/>
      <c r="AEE920"/>
      <c r="AEF920"/>
      <c r="AEG920"/>
      <c r="AEH920"/>
      <c r="AEI920"/>
      <c r="AEJ920"/>
      <c r="AEK920"/>
      <c r="AEL920"/>
      <c r="AEM920"/>
      <c r="AEN920"/>
      <c r="AEO920"/>
      <c r="AEP920"/>
      <c r="AEQ920"/>
      <c r="AER920"/>
      <c r="AES920"/>
      <c r="AET920"/>
      <c r="AEU920"/>
      <c r="AEV920"/>
      <c r="AEW920"/>
      <c r="AEX920"/>
      <c r="AEY920"/>
      <c r="AEZ920"/>
      <c r="AFA920"/>
      <c r="AFB920"/>
      <c r="AFC920"/>
      <c r="AFD920"/>
      <c r="AFE920"/>
      <c r="AFF920"/>
      <c r="AFG920"/>
      <c r="AFH920"/>
      <c r="AFI920"/>
      <c r="AFJ920"/>
      <c r="AFK920"/>
      <c r="AFL920"/>
      <c r="AFM920"/>
      <c r="AFN920"/>
      <c r="AFO920"/>
      <c r="AFP920"/>
      <c r="AFQ920"/>
      <c r="AFR920"/>
      <c r="AFS920"/>
      <c r="AFT920"/>
      <c r="AFU920"/>
      <c r="AFV920"/>
      <c r="AFW920"/>
      <c r="AFX920"/>
      <c r="AFY920"/>
      <c r="AFZ920"/>
      <c r="AGA920"/>
      <c r="AGB920"/>
      <c r="AGC920"/>
      <c r="AGD920"/>
      <c r="AGE920"/>
      <c r="AGF920"/>
      <c r="AGG920"/>
      <c r="AGH920"/>
      <c r="AGI920"/>
      <c r="AGJ920"/>
      <c r="AGK920"/>
      <c r="AGL920"/>
      <c r="AGM920"/>
      <c r="AGN920"/>
      <c r="AGO920"/>
      <c r="AGP920"/>
      <c r="AGQ920"/>
      <c r="AGR920"/>
      <c r="AGS920"/>
      <c r="AGT920"/>
      <c r="AGU920"/>
      <c r="AGV920"/>
      <c r="AGW920"/>
      <c r="AGX920"/>
      <c r="AGY920"/>
      <c r="AGZ920"/>
      <c r="AHA920"/>
      <c r="AHB920"/>
      <c r="AHC920"/>
      <c r="AHD920"/>
      <c r="AHE920"/>
      <c r="AHF920"/>
      <c r="AHG920"/>
      <c r="AHH920"/>
      <c r="AHI920"/>
      <c r="AHJ920"/>
      <c r="AHK920"/>
      <c r="AHL920"/>
      <c r="AHM920"/>
      <c r="AHN920"/>
      <c r="AHO920"/>
      <c r="AHP920"/>
      <c r="AHQ920"/>
      <c r="AHR920"/>
      <c r="AHS920"/>
      <c r="AHT920"/>
      <c r="AHU920"/>
      <c r="AHV920"/>
      <c r="AHW920"/>
      <c r="AHX920"/>
      <c r="AHY920"/>
      <c r="AHZ920"/>
      <c r="AIA920"/>
      <c r="AIB920"/>
      <c r="AIC920"/>
      <c r="AID920"/>
      <c r="AIE920"/>
      <c r="AIF920"/>
      <c r="AIG920"/>
      <c r="AIH920"/>
      <c r="AII920"/>
      <c r="AIJ920"/>
      <c r="AIK920"/>
      <c r="AIL920"/>
      <c r="AIM920"/>
      <c r="AIN920"/>
      <c r="AIO920"/>
      <c r="AIP920"/>
      <c r="AIQ920"/>
      <c r="AIR920"/>
      <c r="AIS920"/>
      <c r="AIT920"/>
      <c r="AIU920"/>
      <c r="AIV920"/>
      <c r="AIW920"/>
      <c r="AIX920"/>
      <c r="AIY920"/>
      <c r="AIZ920"/>
      <c r="AJA920"/>
      <c r="AJB920"/>
      <c r="AJC920"/>
      <c r="AJD920"/>
      <c r="AJE920"/>
      <c r="AJF920"/>
      <c r="AJG920"/>
      <c r="AJH920"/>
      <c r="AJI920"/>
      <c r="AJJ920"/>
      <c r="AJK920"/>
      <c r="AJL920"/>
      <c r="AJM920"/>
      <c r="AJN920"/>
      <c r="AJO920"/>
      <c r="AJP920"/>
      <c r="AJQ920"/>
      <c r="AJR920"/>
      <c r="AJS920"/>
      <c r="AJT920"/>
      <c r="AJU920"/>
      <c r="AJV920"/>
      <c r="AJW920"/>
      <c r="AJX920"/>
      <c r="AJY920"/>
      <c r="AJZ920"/>
      <c r="AKA920"/>
      <c r="AKB920"/>
      <c r="AKC920"/>
      <c r="AKD920"/>
      <c r="AKE920"/>
      <c r="AKF920"/>
      <c r="AKG920"/>
      <c r="AKH920"/>
      <c r="AKI920"/>
      <c r="AKJ920"/>
      <c r="AKK920"/>
      <c r="AKL920"/>
      <c r="AKM920"/>
      <c r="AKN920"/>
      <c r="AKO920"/>
      <c r="AKP920"/>
      <c r="AKQ920"/>
      <c r="AKR920"/>
      <c r="AKS920"/>
      <c r="AKT920"/>
      <c r="AKU920"/>
      <c r="AKV920"/>
      <c r="AKW920"/>
      <c r="AKX920"/>
      <c r="AKY920"/>
      <c r="AKZ920"/>
      <c r="ALA920"/>
      <c r="ALB920"/>
      <c r="ALC920"/>
      <c r="ALD920"/>
      <c r="ALE920"/>
      <c r="ALF920"/>
      <c r="ALG920"/>
      <c r="ALH920"/>
      <c r="ALI920"/>
      <c r="ALJ920"/>
      <c r="ALK920"/>
      <c r="ALL920"/>
      <c r="ALM920"/>
      <c r="ALN920"/>
      <c r="ALO920"/>
      <c r="ALP920"/>
      <c r="ALQ920"/>
      <c r="ALR920"/>
      <c r="ALS920"/>
      <c r="ALT920"/>
      <c r="ALU920"/>
      <c r="ALV920"/>
      <c r="ALW920"/>
      <c r="ALX920"/>
      <c r="ALY920"/>
      <c r="ALZ920"/>
      <c r="AMA920"/>
      <c r="AMB920"/>
      <c r="AMC920"/>
      <c r="AMD920"/>
      <c r="AME920"/>
      <c r="AMF920"/>
      <c r="AMG920"/>
      <c r="AMH920"/>
      <c r="AMI920"/>
      <c r="AMJ920"/>
    </row>
    <row r="921" spans="1:1024" ht="20" customHeight="1" x14ac:dyDescent="0.2">
      <c r="A921"/>
      <c r="B921"/>
      <c r="C921"/>
      <c r="D921"/>
      <c r="E921" s="2"/>
      <c r="F921" s="2"/>
      <c r="G921" s="271"/>
      <c r="H921" s="240"/>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c r="IU921"/>
      <c r="IV921"/>
      <c r="IW921"/>
      <c r="IX921"/>
      <c r="IY921"/>
      <c r="IZ921"/>
      <c r="JA921"/>
      <c r="JB921"/>
      <c r="JC921"/>
      <c r="JD921"/>
      <c r="JE921"/>
      <c r="JF921"/>
      <c r="JG921"/>
      <c r="JH921"/>
      <c r="JI921"/>
      <c r="JJ921"/>
      <c r="JK921"/>
      <c r="JL921"/>
      <c r="JM921"/>
      <c r="JN921"/>
      <c r="JO921"/>
      <c r="JP921"/>
      <c r="JQ921"/>
      <c r="JR921"/>
      <c r="JS921"/>
      <c r="JT921"/>
      <c r="JU921"/>
      <c r="JV921"/>
      <c r="JW921"/>
      <c r="JX921"/>
      <c r="JY921"/>
      <c r="JZ921"/>
      <c r="KA921"/>
      <c r="KB921"/>
      <c r="KC921"/>
      <c r="KD921"/>
      <c r="KE921"/>
      <c r="KF921"/>
      <c r="KG921"/>
      <c r="KH921"/>
      <c r="KI921"/>
      <c r="KJ921"/>
      <c r="KK921"/>
      <c r="KL921"/>
      <c r="KM921"/>
      <c r="KN921"/>
      <c r="KO921"/>
      <c r="KP921"/>
      <c r="KQ921"/>
      <c r="KR921"/>
      <c r="KS921"/>
      <c r="KT921"/>
      <c r="KU921"/>
      <c r="KV921"/>
      <c r="KW921"/>
      <c r="KX921"/>
      <c r="KY921"/>
      <c r="KZ921"/>
      <c r="LA921"/>
      <c r="LB921"/>
      <c r="LC921"/>
      <c r="LD921"/>
      <c r="LE921"/>
      <c r="LF921"/>
      <c r="LG921"/>
      <c r="LH921"/>
      <c r="LI921"/>
      <c r="LJ921"/>
      <c r="LK921"/>
      <c r="LL921"/>
      <c r="LM921"/>
      <c r="LN921"/>
      <c r="LO921"/>
      <c r="LP921"/>
      <c r="LQ921"/>
      <c r="LR921"/>
      <c r="LS921"/>
      <c r="LT921"/>
      <c r="LU921"/>
      <c r="LV921"/>
      <c r="LW921"/>
      <c r="LX921"/>
      <c r="LY921"/>
      <c r="LZ921"/>
      <c r="MA921"/>
      <c r="MB921"/>
      <c r="MC921"/>
      <c r="MD921"/>
      <c r="ME921"/>
      <c r="MF921"/>
      <c r="MG921"/>
      <c r="MH921"/>
      <c r="MI921"/>
      <c r="MJ921"/>
      <c r="MK921"/>
      <c r="ML921"/>
      <c r="MM921"/>
      <c r="MN921"/>
      <c r="MO921"/>
      <c r="MP921"/>
      <c r="MQ921"/>
      <c r="MR921"/>
      <c r="MS921"/>
      <c r="MT921"/>
      <c r="MU921"/>
      <c r="MV921"/>
      <c r="MW921"/>
      <c r="MX921"/>
      <c r="MY921"/>
      <c r="MZ921"/>
      <c r="NA921"/>
      <c r="NB921"/>
      <c r="NC921"/>
      <c r="ND921"/>
      <c r="NE921"/>
      <c r="NF921"/>
      <c r="NG921"/>
      <c r="NH921"/>
      <c r="NI921"/>
      <c r="NJ921"/>
      <c r="NK921"/>
      <c r="NL921"/>
      <c r="NM921"/>
      <c r="NN921"/>
      <c r="NO921"/>
      <c r="NP921"/>
      <c r="NQ921"/>
      <c r="NR921"/>
      <c r="NS921"/>
      <c r="NT921"/>
      <c r="NU921"/>
      <c r="NV921"/>
      <c r="NW921"/>
      <c r="NX921"/>
      <c r="NY921"/>
      <c r="NZ921"/>
      <c r="OA921"/>
      <c r="OB921"/>
      <c r="OC921"/>
      <c r="OD921"/>
      <c r="OE921"/>
      <c r="OF921"/>
      <c r="OG921"/>
      <c r="OH921"/>
      <c r="OI921"/>
      <c r="OJ921"/>
      <c r="OK921"/>
      <c r="OL921"/>
      <c r="OM921"/>
      <c r="ON921"/>
      <c r="OO921"/>
      <c r="OP921"/>
      <c r="OQ921"/>
      <c r="OR921"/>
      <c r="OS921"/>
      <c r="OT921"/>
      <c r="OU921"/>
      <c r="OV921"/>
      <c r="OW921"/>
      <c r="OX921"/>
      <c r="OY921"/>
      <c r="OZ921"/>
      <c r="PA921"/>
      <c r="PB921"/>
      <c r="PC921"/>
      <c r="PD921"/>
      <c r="PE921"/>
      <c r="PF921"/>
      <c r="PG921"/>
      <c r="PH921"/>
      <c r="PI921"/>
      <c r="PJ921"/>
      <c r="PK921"/>
      <c r="PL921"/>
      <c r="PM921"/>
      <c r="PN921"/>
      <c r="PO921"/>
      <c r="PP921"/>
      <c r="PQ921"/>
      <c r="PR921"/>
      <c r="PS921"/>
      <c r="PT921"/>
      <c r="PU921"/>
      <c r="PV921"/>
      <c r="PW921"/>
      <c r="PX921"/>
      <c r="PY921"/>
      <c r="PZ921"/>
      <c r="QA921"/>
      <c r="QB921"/>
      <c r="QC921"/>
      <c r="QD921"/>
      <c r="QE921"/>
      <c r="QF921"/>
      <c r="QG921"/>
      <c r="QH921"/>
      <c r="QI921"/>
      <c r="QJ921"/>
      <c r="QK921"/>
      <c r="QL921"/>
      <c r="QM921"/>
      <c r="QN921"/>
      <c r="QO921"/>
      <c r="QP921"/>
      <c r="QQ921"/>
      <c r="QR921"/>
      <c r="QS921"/>
      <c r="QT921"/>
      <c r="QU921"/>
      <c r="QV921"/>
      <c r="QW921"/>
      <c r="QX921"/>
      <c r="QY921"/>
      <c r="QZ921"/>
      <c r="RA921"/>
      <c r="RB921"/>
      <c r="RC921"/>
      <c r="RD921"/>
      <c r="RE921"/>
      <c r="RF921"/>
      <c r="RG921"/>
      <c r="RH921"/>
      <c r="RI921"/>
      <c r="RJ921"/>
      <c r="RK921"/>
      <c r="RL921"/>
      <c r="RM921"/>
      <c r="RN921"/>
      <c r="RO921"/>
      <c r="RP921"/>
      <c r="RQ921"/>
      <c r="RR921"/>
      <c r="RS921"/>
      <c r="RT921"/>
      <c r="RU921"/>
      <c r="RV921"/>
      <c r="RW921"/>
      <c r="RX921"/>
      <c r="RY921"/>
      <c r="RZ921"/>
      <c r="SA921"/>
      <c r="SB921"/>
      <c r="SC921"/>
      <c r="SD921"/>
      <c r="SE921"/>
      <c r="SF921"/>
      <c r="SG921"/>
      <c r="SH921"/>
      <c r="SI921"/>
      <c r="SJ921"/>
      <c r="SK921"/>
      <c r="SL921"/>
      <c r="SM921"/>
      <c r="SN921"/>
      <c r="SO921"/>
      <c r="SP921"/>
      <c r="SQ921"/>
      <c r="SR921"/>
      <c r="SS921"/>
      <c r="ST921"/>
      <c r="SU921"/>
      <c r="SV921"/>
      <c r="SW921"/>
      <c r="SX921"/>
      <c r="SY921"/>
      <c r="SZ921"/>
      <c r="TA921"/>
      <c r="TB921"/>
      <c r="TC921"/>
      <c r="TD921"/>
      <c r="TE921"/>
      <c r="TF921"/>
      <c r="TG921"/>
      <c r="TH921"/>
      <c r="TI921"/>
      <c r="TJ921"/>
      <c r="TK921"/>
      <c r="TL921"/>
      <c r="TM921"/>
      <c r="TN921"/>
      <c r="TO921"/>
      <c r="TP921"/>
      <c r="TQ921"/>
      <c r="TR921"/>
      <c r="TS921"/>
      <c r="TT921"/>
      <c r="TU921"/>
      <c r="TV921"/>
      <c r="TW921"/>
      <c r="TX921"/>
      <c r="TY921"/>
      <c r="TZ921"/>
      <c r="UA921"/>
      <c r="UB921"/>
      <c r="UC921"/>
      <c r="UD921"/>
      <c r="UE921"/>
      <c r="UF921"/>
      <c r="UG921"/>
      <c r="UH921"/>
      <c r="UI921"/>
      <c r="UJ921"/>
      <c r="UK921"/>
      <c r="UL921"/>
      <c r="UM921"/>
      <c r="UN921"/>
      <c r="UO921"/>
      <c r="UP921"/>
      <c r="UQ921"/>
      <c r="UR921"/>
      <c r="US921"/>
      <c r="UT921"/>
      <c r="UU921"/>
      <c r="UV921"/>
      <c r="UW921"/>
      <c r="UX921"/>
      <c r="UY921"/>
      <c r="UZ921"/>
      <c r="VA921"/>
      <c r="VB921"/>
      <c r="VC921"/>
      <c r="VD921"/>
      <c r="VE921"/>
      <c r="VF921"/>
      <c r="VG921"/>
      <c r="VH921"/>
      <c r="VI921"/>
      <c r="VJ921"/>
      <c r="VK921"/>
      <c r="VL921"/>
      <c r="VM921"/>
      <c r="VN921"/>
      <c r="VO921"/>
      <c r="VP921"/>
      <c r="VQ921"/>
      <c r="VR921"/>
      <c r="VS921"/>
      <c r="VT921"/>
      <c r="VU921"/>
      <c r="VV921"/>
      <c r="VW921"/>
      <c r="VX921"/>
      <c r="VY921"/>
      <c r="VZ921"/>
      <c r="WA921"/>
      <c r="WB921"/>
      <c r="WC921"/>
      <c r="WD921"/>
      <c r="WE921"/>
      <c r="WF921"/>
      <c r="WG921"/>
      <c r="WH921"/>
      <c r="WI921"/>
      <c r="WJ921"/>
      <c r="WK921"/>
      <c r="WL921"/>
      <c r="WM921"/>
      <c r="WN921"/>
      <c r="WO921"/>
      <c r="WP921"/>
      <c r="WQ921"/>
      <c r="WR921"/>
      <c r="WS921"/>
      <c r="WT921"/>
      <c r="WU921"/>
      <c r="WV921"/>
      <c r="WW921"/>
      <c r="WX921"/>
      <c r="WY921"/>
      <c r="WZ921"/>
      <c r="XA921"/>
      <c r="XB921"/>
      <c r="XC921"/>
      <c r="XD921"/>
      <c r="XE921"/>
      <c r="XF921"/>
      <c r="XG921"/>
      <c r="XH921"/>
      <c r="XI921"/>
      <c r="XJ921"/>
      <c r="XK921"/>
      <c r="XL921"/>
      <c r="XM921"/>
      <c r="XN921"/>
      <c r="XO921"/>
      <c r="XP921"/>
      <c r="XQ921"/>
      <c r="XR921"/>
      <c r="XS921"/>
      <c r="XT921"/>
      <c r="XU921"/>
      <c r="XV921"/>
      <c r="XW921"/>
      <c r="XX921"/>
      <c r="XY921"/>
      <c r="XZ921"/>
      <c r="YA921"/>
      <c r="YB921"/>
      <c r="YC921"/>
      <c r="YD921"/>
      <c r="YE921"/>
      <c r="YF921"/>
      <c r="YG921"/>
      <c r="YH921"/>
      <c r="YI921"/>
      <c r="YJ921"/>
      <c r="YK921"/>
      <c r="YL921"/>
      <c r="YM921"/>
      <c r="YN921"/>
      <c r="YO921"/>
      <c r="YP921"/>
      <c r="YQ921"/>
      <c r="YR921"/>
      <c r="YS921"/>
      <c r="YT921"/>
      <c r="YU921"/>
      <c r="YV921"/>
      <c r="YW921"/>
      <c r="YX921"/>
      <c r="YY921"/>
      <c r="YZ921"/>
      <c r="ZA921"/>
      <c r="ZB921"/>
      <c r="ZC921"/>
      <c r="ZD921"/>
      <c r="ZE921"/>
      <c r="ZF921"/>
      <c r="ZG921"/>
      <c r="ZH921"/>
      <c r="ZI921"/>
      <c r="ZJ921"/>
      <c r="ZK921"/>
      <c r="ZL921"/>
      <c r="ZM921"/>
      <c r="ZN921"/>
      <c r="ZO921"/>
      <c r="ZP921"/>
      <c r="ZQ921"/>
      <c r="ZR921"/>
      <c r="ZS921"/>
      <c r="ZT921"/>
      <c r="ZU921"/>
      <c r="ZV921"/>
      <c r="ZW921"/>
      <c r="ZX921"/>
      <c r="ZY921"/>
      <c r="ZZ921"/>
      <c r="AAA921"/>
      <c r="AAB921"/>
      <c r="AAC921"/>
      <c r="AAD921"/>
      <c r="AAE921"/>
      <c r="AAF921"/>
      <c r="AAG921"/>
      <c r="AAH921"/>
      <c r="AAI921"/>
      <c r="AAJ921"/>
      <c r="AAK921"/>
      <c r="AAL921"/>
      <c r="AAM921"/>
      <c r="AAN921"/>
      <c r="AAO921"/>
      <c r="AAP921"/>
      <c r="AAQ921"/>
      <c r="AAR921"/>
      <c r="AAS921"/>
      <c r="AAT921"/>
      <c r="AAU921"/>
      <c r="AAV921"/>
      <c r="AAW921"/>
      <c r="AAX921"/>
      <c r="AAY921"/>
      <c r="AAZ921"/>
      <c r="ABA921"/>
      <c r="ABB921"/>
      <c r="ABC921"/>
      <c r="ABD921"/>
      <c r="ABE921"/>
      <c r="ABF921"/>
      <c r="ABG921"/>
      <c r="ABH921"/>
      <c r="ABI921"/>
      <c r="ABJ921"/>
      <c r="ABK921"/>
      <c r="ABL921"/>
      <c r="ABM921"/>
      <c r="ABN921"/>
      <c r="ABO921"/>
      <c r="ABP921"/>
      <c r="ABQ921"/>
      <c r="ABR921"/>
      <c r="ABS921"/>
      <c r="ABT921"/>
      <c r="ABU921"/>
      <c r="ABV921"/>
      <c r="ABW921"/>
      <c r="ABX921"/>
      <c r="ABY921"/>
      <c r="ABZ921"/>
      <c r="ACA921"/>
      <c r="ACB921"/>
      <c r="ACC921"/>
      <c r="ACD921"/>
      <c r="ACE921"/>
      <c r="ACF921"/>
      <c r="ACG921"/>
      <c r="ACH921"/>
      <c r="ACI921"/>
      <c r="ACJ921"/>
      <c r="ACK921"/>
      <c r="ACL921"/>
      <c r="ACM921"/>
      <c r="ACN921"/>
      <c r="ACO921"/>
      <c r="ACP921"/>
      <c r="ACQ921"/>
      <c r="ACR921"/>
      <c r="ACS921"/>
      <c r="ACT921"/>
      <c r="ACU921"/>
      <c r="ACV921"/>
      <c r="ACW921"/>
      <c r="ACX921"/>
      <c r="ACY921"/>
      <c r="ACZ921"/>
      <c r="ADA921"/>
      <c r="ADB921"/>
      <c r="ADC921"/>
      <c r="ADD921"/>
      <c r="ADE921"/>
      <c r="ADF921"/>
      <c r="ADG921"/>
      <c r="ADH921"/>
      <c r="ADI921"/>
      <c r="ADJ921"/>
      <c r="ADK921"/>
      <c r="ADL921"/>
      <c r="ADM921"/>
      <c r="ADN921"/>
      <c r="ADO921"/>
      <c r="ADP921"/>
      <c r="ADQ921"/>
      <c r="ADR921"/>
      <c r="ADS921"/>
      <c r="ADT921"/>
      <c r="ADU921"/>
      <c r="ADV921"/>
      <c r="ADW921"/>
      <c r="ADX921"/>
      <c r="ADY921"/>
      <c r="ADZ921"/>
      <c r="AEA921"/>
      <c r="AEB921"/>
      <c r="AEC921"/>
      <c r="AED921"/>
      <c r="AEE921"/>
      <c r="AEF921"/>
      <c r="AEG921"/>
      <c r="AEH921"/>
      <c r="AEI921"/>
      <c r="AEJ921"/>
      <c r="AEK921"/>
      <c r="AEL921"/>
      <c r="AEM921"/>
      <c r="AEN921"/>
      <c r="AEO921"/>
      <c r="AEP921"/>
      <c r="AEQ921"/>
      <c r="AER921"/>
      <c r="AES921"/>
      <c r="AET921"/>
      <c r="AEU921"/>
      <c r="AEV921"/>
      <c r="AEW921"/>
      <c r="AEX921"/>
      <c r="AEY921"/>
      <c r="AEZ921"/>
      <c r="AFA921"/>
      <c r="AFB921"/>
      <c r="AFC921"/>
      <c r="AFD921"/>
      <c r="AFE921"/>
      <c r="AFF921"/>
      <c r="AFG921"/>
      <c r="AFH921"/>
      <c r="AFI921"/>
      <c r="AFJ921"/>
      <c r="AFK921"/>
      <c r="AFL921"/>
      <c r="AFM921"/>
      <c r="AFN921"/>
      <c r="AFO921"/>
      <c r="AFP921"/>
      <c r="AFQ921"/>
      <c r="AFR921"/>
      <c r="AFS921"/>
      <c r="AFT921"/>
      <c r="AFU921"/>
      <c r="AFV921"/>
      <c r="AFW921"/>
      <c r="AFX921"/>
      <c r="AFY921"/>
      <c r="AFZ921"/>
      <c r="AGA921"/>
      <c r="AGB921"/>
      <c r="AGC921"/>
      <c r="AGD921"/>
      <c r="AGE921"/>
      <c r="AGF921"/>
      <c r="AGG921"/>
      <c r="AGH921"/>
      <c r="AGI921"/>
      <c r="AGJ921"/>
      <c r="AGK921"/>
      <c r="AGL921"/>
      <c r="AGM921"/>
      <c r="AGN921"/>
      <c r="AGO921"/>
      <c r="AGP921"/>
      <c r="AGQ921"/>
      <c r="AGR921"/>
      <c r="AGS921"/>
      <c r="AGT921"/>
      <c r="AGU921"/>
      <c r="AGV921"/>
      <c r="AGW921"/>
      <c r="AGX921"/>
      <c r="AGY921"/>
      <c r="AGZ921"/>
      <c r="AHA921"/>
      <c r="AHB921"/>
      <c r="AHC921"/>
      <c r="AHD921"/>
      <c r="AHE921"/>
      <c r="AHF921"/>
      <c r="AHG921"/>
      <c r="AHH921"/>
      <c r="AHI921"/>
      <c r="AHJ921"/>
      <c r="AHK921"/>
      <c r="AHL921"/>
      <c r="AHM921"/>
      <c r="AHN921"/>
      <c r="AHO921"/>
      <c r="AHP921"/>
      <c r="AHQ921"/>
      <c r="AHR921"/>
      <c r="AHS921"/>
      <c r="AHT921"/>
      <c r="AHU921"/>
      <c r="AHV921"/>
      <c r="AHW921"/>
      <c r="AHX921"/>
      <c r="AHY921"/>
      <c r="AHZ921"/>
      <c r="AIA921"/>
      <c r="AIB921"/>
      <c r="AIC921"/>
      <c r="AID921"/>
      <c r="AIE921"/>
      <c r="AIF921"/>
      <c r="AIG921"/>
      <c r="AIH921"/>
      <c r="AII921"/>
      <c r="AIJ921"/>
      <c r="AIK921"/>
      <c r="AIL921"/>
      <c r="AIM921"/>
      <c r="AIN921"/>
      <c r="AIO921"/>
      <c r="AIP921"/>
      <c r="AIQ921"/>
      <c r="AIR921"/>
      <c r="AIS921"/>
      <c r="AIT921"/>
      <c r="AIU921"/>
      <c r="AIV921"/>
      <c r="AIW921"/>
      <c r="AIX921"/>
      <c r="AIY921"/>
      <c r="AIZ921"/>
      <c r="AJA921"/>
      <c r="AJB921"/>
      <c r="AJC921"/>
      <c r="AJD921"/>
      <c r="AJE921"/>
      <c r="AJF921"/>
      <c r="AJG921"/>
      <c r="AJH921"/>
      <c r="AJI921"/>
      <c r="AJJ921"/>
      <c r="AJK921"/>
      <c r="AJL921"/>
      <c r="AJM921"/>
      <c r="AJN921"/>
      <c r="AJO921"/>
      <c r="AJP921"/>
      <c r="AJQ921"/>
      <c r="AJR921"/>
      <c r="AJS921"/>
      <c r="AJT921"/>
      <c r="AJU921"/>
      <c r="AJV921"/>
      <c r="AJW921"/>
      <c r="AJX921"/>
      <c r="AJY921"/>
      <c r="AJZ921"/>
      <c r="AKA921"/>
      <c r="AKB921"/>
      <c r="AKC921"/>
      <c r="AKD921"/>
      <c r="AKE921"/>
      <c r="AKF921"/>
      <c r="AKG921"/>
      <c r="AKH921"/>
      <c r="AKI921"/>
      <c r="AKJ921"/>
      <c r="AKK921"/>
      <c r="AKL921"/>
      <c r="AKM921"/>
      <c r="AKN921"/>
      <c r="AKO921"/>
      <c r="AKP921"/>
      <c r="AKQ921"/>
      <c r="AKR921"/>
      <c r="AKS921"/>
      <c r="AKT921"/>
      <c r="AKU921"/>
      <c r="AKV921"/>
      <c r="AKW921"/>
      <c r="AKX921"/>
      <c r="AKY921"/>
      <c r="AKZ921"/>
      <c r="ALA921"/>
      <c r="ALB921"/>
      <c r="ALC921"/>
      <c r="ALD921"/>
      <c r="ALE921"/>
      <c r="ALF921"/>
      <c r="ALG921"/>
      <c r="ALH921"/>
      <c r="ALI921"/>
      <c r="ALJ921"/>
      <c r="ALK921"/>
      <c r="ALL921"/>
      <c r="ALM921"/>
      <c r="ALN921"/>
      <c r="ALO921"/>
      <c r="ALP921"/>
      <c r="ALQ921"/>
      <c r="ALR921"/>
      <c r="ALS921"/>
      <c r="ALT921"/>
      <c r="ALU921"/>
      <c r="ALV921"/>
      <c r="ALW921"/>
      <c r="ALX921"/>
      <c r="ALY921"/>
      <c r="ALZ921"/>
      <c r="AMA921"/>
      <c r="AMB921"/>
      <c r="AMC921"/>
      <c r="AMD921"/>
      <c r="AME921"/>
      <c r="AMF921"/>
      <c r="AMG921"/>
      <c r="AMH921"/>
      <c r="AMI921"/>
      <c r="AMJ921"/>
    </row>
    <row r="922" spans="1:1024" ht="20" customHeight="1" x14ac:dyDescent="0.2">
      <c r="A922"/>
      <c r="B922"/>
      <c r="C922"/>
      <c r="D922"/>
      <c r="E922" s="2"/>
      <c r="F922" s="2"/>
      <c r="G922" s="271"/>
      <c r="H922" s="240"/>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c r="IU922"/>
      <c r="IV922"/>
      <c r="IW922"/>
      <c r="IX922"/>
      <c r="IY922"/>
      <c r="IZ922"/>
      <c r="JA922"/>
      <c r="JB922"/>
      <c r="JC922"/>
      <c r="JD922"/>
      <c r="JE922"/>
      <c r="JF922"/>
      <c r="JG922"/>
      <c r="JH922"/>
      <c r="JI922"/>
      <c r="JJ922"/>
      <c r="JK922"/>
      <c r="JL922"/>
      <c r="JM922"/>
      <c r="JN922"/>
      <c r="JO922"/>
      <c r="JP922"/>
      <c r="JQ922"/>
      <c r="JR922"/>
      <c r="JS922"/>
      <c r="JT922"/>
      <c r="JU922"/>
      <c r="JV922"/>
      <c r="JW922"/>
      <c r="JX922"/>
      <c r="JY922"/>
      <c r="JZ922"/>
      <c r="KA922"/>
      <c r="KB922"/>
      <c r="KC922"/>
      <c r="KD922"/>
      <c r="KE922"/>
      <c r="KF922"/>
      <c r="KG922"/>
      <c r="KH922"/>
      <c r="KI922"/>
      <c r="KJ922"/>
      <c r="KK922"/>
      <c r="KL922"/>
      <c r="KM922"/>
      <c r="KN922"/>
      <c r="KO922"/>
      <c r="KP922"/>
      <c r="KQ922"/>
      <c r="KR922"/>
      <c r="KS922"/>
      <c r="KT922"/>
      <c r="KU922"/>
      <c r="KV922"/>
      <c r="KW922"/>
      <c r="KX922"/>
      <c r="KY922"/>
      <c r="KZ922"/>
      <c r="LA922"/>
      <c r="LB922"/>
      <c r="LC922"/>
      <c r="LD922"/>
      <c r="LE922"/>
      <c r="LF922"/>
      <c r="LG922"/>
      <c r="LH922"/>
      <c r="LI922"/>
      <c r="LJ922"/>
      <c r="LK922"/>
      <c r="LL922"/>
      <c r="LM922"/>
      <c r="LN922"/>
      <c r="LO922"/>
      <c r="LP922"/>
      <c r="LQ922"/>
      <c r="LR922"/>
      <c r="LS922"/>
      <c r="LT922"/>
      <c r="LU922"/>
      <c r="LV922"/>
      <c r="LW922"/>
      <c r="LX922"/>
      <c r="LY922"/>
      <c r="LZ922"/>
      <c r="MA922"/>
      <c r="MB922"/>
      <c r="MC922"/>
      <c r="MD922"/>
      <c r="ME922"/>
      <c r="MF922"/>
      <c r="MG922"/>
      <c r="MH922"/>
      <c r="MI922"/>
      <c r="MJ922"/>
      <c r="MK922"/>
      <c r="ML922"/>
      <c r="MM922"/>
      <c r="MN922"/>
      <c r="MO922"/>
      <c r="MP922"/>
      <c r="MQ922"/>
      <c r="MR922"/>
      <c r="MS922"/>
      <c r="MT922"/>
      <c r="MU922"/>
      <c r="MV922"/>
      <c r="MW922"/>
      <c r="MX922"/>
      <c r="MY922"/>
      <c r="MZ922"/>
      <c r="NA922"/>
      <c r="NB922"/>
      <c r="NC922"/>
      <c r="ND922"/>
      <c r="NE922"/>
      <c r="NF922"/>
      <c r="NG922"/>
      <c r="NH922"/>
      <c r="NI922"/>
      <c r="NJ922"/>
      <c r="NK922"/>
      <c r="NL922"/>
      <c r="NM922"/>
      <c r="NN922"/>
      <c r="NO922"/>
      <c r="NP922"/>
      <c r="NQ922"/>
      <c r="NR922"/>
      <c r="NS922"/>
      <c r="NT922"/>
      <c r="NU922"/>
      <c r="NV922"/>
      <c r="NW922"/>
      <c r="NX922"/>
      <c r="NY922"/>
      <c r="NZ922"/>
      <c r="OA922"/>
      <c r="OB922"/>
      <c r="OC922"/>
      <c r="OD922"/>
      <c r="OE922"/>
      <c r="OF922"/>
      <c r="OG922"/>
      <c r="OH922"/>
      <c r="OI922"/>
      <c r="OJ922"/>
      <c r="OK922"/>
      <c r="OL922"/>
      <c r="OM922"/>
      <c r="ON922"/>
      <c r="OO922"/>
      <c r="OP922"/>
      <c r="OQ922"/>
      <c r="OR922"/>
      <c r="OS922"/>
      <c r="OT922"/>
      <c r="OU922"/>
      <c r="OV922"/>
      <c r="OW922"/>
      <c r="OX922"/>
      <c r="OY922"/>
      <c r="OZ922"/>
      <c r="PA922"/>
      <c r="PB922"/>
      <c r="PC922"/>
      <c r="PD922"/>
      <c r="PE922"/>
      <c r="PF922"/>
      <c r="PG922"/>
      <c r="PH922"/>
      <c r="PI922"/>
      <c r="PJ922"/>
      <c r="PK922"/>
      <c r="PL922"/>
      <c r="PM922"/>
      <c r="PN922"/>
      <c r="PO922"/>
      <c r="PP922"/>
      <c r="PQ922"/>
      <c r="PR922"/>
      <c r="PS922"/>
      <c r="PT922"/>
      <c r="PU922"/>
      <c r="PV922"/>
      <c r="PW922"/>
      <c r="PX922"/>
      <c r="PY922"/>
      <c r="PZ922"/>
      <c r="QA922"/>
      <c r="QB922"/>
      <c r="QC922"/>
      <c r="QD922"/>
      <c r="QE922"/>
      <c r="QF922"/>
      <c r="QG922"/>
      <c r="QH922"/>
      <c r="QI922"/>
      <c r="QJ922"/>
      <c r="QK922"/>
      <c r="QL922"/>
      <c r="QM922"/>
      <c r="QN922"/>
      <c r="QO922"/>
      <c r="QP922"/>
      <c r="QQ922"/>
      <c r="QR922"/>
      <c r="QS922"/>
      <c r="QT922"/>
      <c r="QU922"/>
      <c r="QV922"/>
      <c r="QW922"/>
      <c r="QX922"/>
      <c r="QY922"/>
      <c r="QZ922"/>
      <c r="RA922"/>
      <c r="RB922"/>
      <c r="RC922"/>
      <c r="RD922"/>
      <c r="RE922"/>
      <c r="RF922"/>
      <c r="RG922"/>
      <c r="RH922"/>
      <c r="RI922"/>
      <c r="RJ922"/>
      <c r="RK922"/>
      <c r="RL922"/>
      <c r="RM922"/>
      <c r="RN922"/>
      <c r="RO922"/>
      <c r="RP922"/>
      <c r="RQ922"/>
      <c r="RR922"/>
      <c r="RS922"/>
      <c r="RT922"/>
      <c r="RU922"/>
      <c r="RV922"/>
      <c r="RW922"/>
      <c r="RX922"/>
      <c r="RY922"/>
      <c r="RZ922"/>
      <c r="SA922"/>
      <c r="SB922"/>
      <c r="SC922"/>
      <c r="SD922"/>
      <c r="SE922"/>
      <c r="SF922"/>
      <c r="SG922"/>
      <c r="SH922"/>
      <c r="SI922"/>
      <c r="SJ922"/>
      <c r="SK922"/>
      <c r="SL922"/>
      <c r="SM922"/>
      <c r="SN922"/>
      <c r="SO922"/>
      <c r="SP922"/>
      <c r="SQ922"/>
      <c r="SR922"/>
      <c r="SS922"/>
      <c r="ST922"/>
      <c r="SU922"/>
      <c r="SV922"/>
      <c r="SW922"/>
      <c r="SX922"/>
      <c r="SY922"/>
      <c r="SZ922"/>
      <c r="TA922"/>
      <c r="TB922"/>
      <c r="TC922"/>
      <c r="TD922"/>
      <c r="TE922"/>
      <c r="TF922"/>
      <c r="TG922"/>
      <c r="TH922"/>
      <c r="TI922"/>
      <c r="TJ922"/>
      <c r="TK922"/>
      <c r="TL922"/>
      <c r="TM922"/>
      <c r="TN922"/>
      <c r="TO922"/>
      <c r="TP922"/>
      <c r="TQ922"/>
      <c r="TR922"/>
      <c r="TS922"/>
      <c r="TT922"/>
      <c r="TU922"/>
      <c r="TV922"/>
      <c r="TW922"/>
      <c r="TX922"/>
      <c r="TY922"/>
      <c r="TZ922"/>
      <c r="UA922"/>
      <c r="UB922"/>
      <c r="UC922"/>
      <c r="UD922"/>
      <c r="UE922"/>
      <c r="UF922"/>
      <c r="UG922"/>
      <c r="UH922"/>
      <c r="UI922"/>
      <c r="UJ922"/>
      <c r="UK922"/>
      <c r="UL922"/>
      <c r="UM922"/>
      <c r="UN922"/>
      <c r="UO922"/>
      <c r="UP922"/>
      <c r="UQ922"/>
      <c r="UR922"/>
      <c r="US922"/>
      <c r="UT922"/>
      <c r="UU922"/>
      <c r="UV922"/>
      <c r="UW922"/>
      <c r="UX922"/>
      <c r="UY922"/>
      <c r="UZ922"/>
      <c r="VA922"/>
      <c r="VB922"/>
      <c r="VC922"/>
      <c r="VD922"/>
      <c r="VE922"/>
      <c r="VF922"/>
      <c r="VG922"/>
      <c r="VH922"/>
      <c r="VI922"/>
      <c r="VJ922"/>
      <c r="VK922"/>
      <c r="VL922"/>
      <c r="VM922"/>
      <c r="VN922"/>
      <c r="VO922"/>
      <c r="VP922"/>
      <c r="VQ922"/>
      <c r="VR922"/>
      <c r="VS922"/>
      <c r="VT922"/>
      <c r="VU922"/>
      <c r="VV922"/>
      <c r="VW922"/>
      <c r="VX922"/>
      <c r="VY922"/>
      <c r="VZ922"/>
      <c r="WA922"/>
      <c r="WB922"/>
      <c r="WC922"/>
      <c r="WD922"/>
      <c r="WE922"/>
      <c r="WF922"/>
      <c r="WG922"/>
      <c r="WH922"/>
      <c r="WI922"/>
      <c r="WJ922"/>
      <c r="WK922"/>
      <c r="WL922"/>
      <c r="WM922"/>
      <c r="WN922"/>
      <c r="WO922"/>
      <c r="WP922"/>
      <c r="WQ922"/>
      <c r="WR922"/>
      <c r="WS922"/>
      <c r="WT922"/>
      <c r="WU922"/>
      <c r="WV922"/>
      <c r="WW922"/>
      <c r="WX922"/>
      <c r="WY922"/>
      <c r="WZ922"/>
      <c r="XA922"/>
      <c r="XB922"/>
      <c r="XC922"/>
      <c r="XD922"/>
      <c r="XE922"/>
      <c r="XF922"/>
      <c r="XG922"/>
      <c r="XH922"/>
      <c r="XI922"/>
      <c r="XJ922"/>
      <c r="XK922"/>
      <c r="XL922"/>
      <c r="XM922"/>
      <c r="XN922"/>
      <c r="XO922"/>
      <c r="XP922"/>
      <c r="XQ922"/>
      <c r="XR922"/>
      <c r="XS922"/>
      <c r="XT922"/>
      <c r="XU922"/>
      <c r="XV922"/>
      <c r="XW922"/>
      <c r="XX922"/>
      <c r="XY922"/>
      <c r="XZ922"/>
      <c r="YA922"/>
      <c r="YB922"/>
      <c r="YC922"/>
      <c r="YD922"/>
      <c r="YE922"/>
      <c r="YF922"/>
      <c r="YG922"/>
      <c r="YH922"/>
      <c r="YI922"/>
      <c r="YJ922"/>
      <c r="YK922"/>
      <c r="YL922"/>
      <c r="YM922"/>
      <c r="YN922"/>
      <c r="YO922"/>
      <c r="YP922"/>
      <c r="YQ922"/>
      <c r="YR922"/>
      <c r="YS922"/>
      <c r="YT922"/>
      <c r="YU922"/>
      <c r="YV922"/>
      <c r="YW922"/>
      <c r="YX922"/>
      <c r="YY922"/>
      <c r="YZ922"/>
      <c r="ZA922"/>
      <c r="ZB922"/>
      <c r="ZC922"/>
      <c r="ZD922"/>
      <c r="ZE922"/>
      <c r="ZF922"/>
      <c r="ZG922"/>
      <c r="ZH922"/>
      <c r="ZI922"/>
      <c r="ZJ922"/>
      <c r="ZK922"/>
      <c r="ZL922"/>
      <c r="ZM922"/>
      <c r="ZN922"/>
      <c r="ZO922"/>
      <c r="ZP922"/>
      <c r="ZQ922"/>
      <c r="ZR922"/>
      <c r="ZS922"/>
      <c r="ZT922"/>
      <c r="ZU922"/>
      <c r="ZV922"/>
      <c r="ZW922"/>
      <c r="ZX922"/>
      <c r="ZY922"/>
      <c r="ZZ922"/>
      <c r="AAA922"/>
      <c r="AAB922"/>
      <c r="AAC922"/>
      <c r="AAD922"/>
      <c r="AAE922"/>
      <c r="AAF922"/>
      <c r="AAG922"/>
      <c r="AAH922"/>
      <c r="AAI922"/>
      <c r="AAJ922"/>
      <c r="AAK922"/>
      <c r="AAL922"/>
      <c r="AAM922"/>
      <c r="AAN922"/>
      <c r="AAO922"/>
      <c r="AAP922"/>
      <c r="AAQ922"/>
      <c r="AAR922"/>
      <c r="AAS922"/>
      <c r="AAT922"/>
      <c r="AAU922"/>
      <c r="AAV922"/>
      <c r="AAW922"/>
      <c r="AAX922"/>
      <c r="AAY922"/>
      <c r="AAZ922"/>
      <c r="ABA922"/>
      <c r="ABB922"/>
      <c r="ABC922"/>
      <c r="ABD922"/>
      <c r="ABE922"/>
      <c r="ABF922"/>
      <c r="ABG922"/>
      <c r="ABH922"/>
      <c r="ABI922"/>
      <c r="ABJ922"/>
      <c r="ABK922"/>
      <c r="ABL922"/>
      <c r="ABM922"/>
      <c r="ABN922"/>
      <c r="ABO922"/>
      <c r="ABP922"/>
      <c r="ABQ922"/>
      <c r="ABR922"/>
      <c r="ABS922"/>
      <c r="ABT922"/>
      <c r="ABU922"/>
      <c r="ABV922"/>
      <c r="ABW922"/>
      <c r="ABX922"/>
      <c r="ABY922"/>
      <c r="ABZ922"/>
      <c r="ACA922"/>
      <c r="ACB922"/>
      <c r="ACC922"/>
      <c r="ACD922"/>
      <c r="ACE922"/>
      <c r="ACF922"/>
      <c r="ACG922"/>
      <c r="ACH922"/>
      <c r="ACI922"/>
      <c r="ACJ922"/>
      <c r="ACK922"/>
      <c r="ACL922"/>
      <c r="ACM922"/>
      <c r="ACN922"/>
      <c r="ACO922"/>
      <c r="ACP922"/>
      <c r="ACQ922"/>
      <c r="ACR922"/>
      <c r="ACS922"/>
      <c r="ACT922"/>
      <c r="ACU922"/>
      <c r="ACV922"/>
      <c r="ACW922"/>
      <c r="ACX922"/>
      <c r="ACY922"/>
      <c r="ACZ922"/>
      <c r="ADA922"/>
      <c r="ADB922"/>
      <c r="ADC922"/>
      <c r="ADD922"/>
      <c r="ADE922"/>
      <c r="ADF922"/>
      <c r="ADG922"/>
      <c r="ADH922"/>
      <c r="ADI922"/>
      <c r="ADJ922"/>
      <c r="ADK922"/>
      <c r="ADL922"/>
      <c r="ADM922"/>
      <c r="ADN922"/>
      <c r="ADO922"/>
      <c r="ADP922"/>
      <c r="ADQ922"/>
      <c r="ADR922"/>
      <c r="ADS922"/>
      <c r="ADT922"/>
      <c r="ADU922"/>
      <c r="ADV922"/>
      <c r="ADW922"/>
      <c r="ADX922"/>
      <c r="ADY922"/>
      <c r="ADZ922"/>
      <c r="AEA922"/>
      <c r="AEB922"/>
      <c r="AEC922"/>
      <c r="AED922"/>
      <c r="AEE922"/>
      <c r="AEF922"/>
      <c r="AEG922"/>
      <c r="AEH922"/>
      <c r="AEI922"/>
      <c r="AEJ922"/>
      <c r="AEK922"/>
      <c r="AEL922"/>
      <c r="AEM922"/>
      <c r="AEN922"/>
      <c r="AEO922"/>
      <c r="AEP922"/>
      <c r="AEQ922"/>
      <c r="AER922"/>
      <c r="AES922"/>
      <c r="AET922"/>
      <c r="AEU922"/>
      <c r="AEV922"/>
      <c r="AEW922"/>
      <c r="AEX922"/>
      <c r="AEY922"/>
      <c r="AEZ922"/>
      <c r="AFA922"/>
      <c r="AFB922"/>
      <c r="AFC922"/>
      <c r="AFD922"/>
      <c r="AFE922"/>
      <c r="AFF922"/>
      <c r="AFG922"/>
      <c r="AFH922"/>
      <c r="AFI922"/>
      <c r="AFJ922"/>
      <c r="AFK922"/>
      <c r="AFL922"/>
      <c r="AFM922"/>
      <c r="AFN922"/>
      <c r="AFO922"/>
      <c r="AFP922"/>
      <c r="AFQ922"/>
      <c r="AFR922"/>
      <c r="AFS922"/>
      <c r="AFT922"/>
      <c r="AFU922"/>
      <c r="AFV922"/>
      <c r="AFW922"/>
      <c r="AFX922"/>
      <c r="AFY922"/>
      <c r="AFZ922"/>
      <c r="AGA922"/>
      <c r="AGB922"/>
      <c r="AGC922"/>
      <c r="AGD922"/>
      <c r="AGE922"/>
      <c r="AGF922"/>
      <c r="AGG922"/>
      <c r="AGH922"/>
      <c r="AGI922"/>
      <c r="AGJ922"/>
      <c r="AGK922"/>
      <c r="AGL922"/>
      <c r="AGM922"/>
      <c r="AGN922"/>
      <c r="AGO922"/>
      <c r="AGP922"/>
      <c r="AGQ922"/>
      <c r="AGR922"/>
      <c r="AGS922"/>
      <c r="AGT922"/>
      <c r="AGU922"/>
      <c r="AGV922"/>
      <c r="AGW922"/>
      <c r="AGX922"/>
      <c r="AGY922"/>
      <c r="AGZ922"/>
      <c r="AHA922"/>
      <c r="AHB922"/>
      <c r="AHC922"/>
      <c r="AHD922"/>
      <c r="AHE922"/>
      <c r="AHF922"/>
      <c r="AHG922"/>
      <c r="AHH922"/>
      <c r="AHI922"/>
      <c r="AHJ922"/>
      <c r="AHK922"/>
      <c r="AHL922"/>
      <c r="AHM922"/>
      <c r="AHN922"/>
      <c r="AHO922"/>
      <c r="AHP922"/>
      <c r="AHQ922"/>
      <c r="AHR922"/>
      <c r="AHS922"/>
      <c r="AHT922"/>
      <c r="AHU922"/>
      <c r="AHV922"/>
      <c r="AHW922"/>
      <c r="AHX922"/>
      <c r="AHY922"/>
      <c r="AHZ922"/>
      <c r="AIA922"/>
      <c r="AIB922"/>
      <c r="AIC922"/>
      <c r="AID922"/>
      <c r="AIE922"/>
      <c r="AIF922"/>
      <c r="AIG922"/>
      <c r="AIH922"/>
      <c r="AII922"/>
      <c r="AIJ922"/>
      <c r="AIK922"/>
      <c r="AIL922"/>
      <c r="AIM922"/>
      <c r="AIN922"/>
      <c r="AIO922"/>
      <c r="AIP922"/>
      <c r="AIQ922"/>
      <c r="AIR922"/>
      <c r="AIS922"/>
      <c r="AIT922"/>
      <c r="AIU922"/>
      <c r="AIV922"/>
      <c r="AIW922"/>
      <c r="AIX922"/>
      <c r="AIY922"/>
      <c r="AIZ922"/>
      <c r="AJA922"/>
      <c r="AJB922"/>
      <c r="AJC922"/>
      <c r="AJD922"/>
      <c r="AJE922"/>
      <c r="AJF922"/>
      <c r="AJG922"/>
      <c r="AJH922"/>
      <c r="AJI922"/>
      <c r="AJJ922"/>
      <c r="AJK922"/>
      <c r="AJL922"/>
      <c r="AJM922"/>
      <c r="AJN922"/>
      <c r="AJO922"/>
      <c r="AJP922"/>
      <c r="AJQ922"/>
      <c r="AJR922"/>
      <c r="AJS922"/>
      <c r="AJT922"/>
      <c r="AJU922"/>
      <c r="AJV922"/>
      <c r="AJW922"/>
      <c r="AJX922"/>
      <c r="AJY922"/>
      <c r="AJZ922"/>
      <c r="AKA922"/>
      <c r="AKB922"/>
      <c r="AKC922"/>
      <c r="AKD922"/>
      <c r="AKE922"/>
      <c r="AKF922"/>
      <c r="AKG922"/>
      <c r="AKH922"/>
      <c r="AKI922"/>
      <c r="AKJ922"/>
      <c r="AKK922"/>
      <c r="AKL922"/>
      <c r="AKM922"/>
      <c r="AKN922"/>
      <c r="AKO922"/>
      <c r="AKP922"/>
      <c r="AKQ922"/>
      <c r="AKR922"/>
      <c r="AKS922"/>
      <c r="AKT922"/>
      <c r="AKU922"/>
      <c r="AKV922"/>
      <c r="AKW922"/>
      <c r="AKX922"/>
      <c r="AKY922"/>
      <c r="AKZ922"/>
      <c r="ALA922"/>
      <c r="ALB922"/>
      <c r="ALC922"/>
      <c r="ALD922"/>
      <c r="ALE922"/>
      <c r="ALF922"/>
      <c r="ALG922"/>
      <c r="ALH922"/>
      <c r="ALI922"/>
      <c r="ALJ922"/>
      <c r="ALK922"/>
      <c r="ALL922"/>
      <c r="ALM922"/>
      <c r="ALN922"/>
      <c r="ALO922"/>
      <c r="ALP922"/>
      <c r="ALQ922"/>
      <c r="ALR922"/>
      <c r="ALS922"/>
      <c r="ALT922"/>
      <c r="ALU922"/>
      <c r="ALV922"/>
      <c r="ALW922"/>
      <c r="ALX922"/>
      <c r="ALY922"/>
      <c r="ALZ922"/>
      <c r="AMA922"/>
      <c r="AMB922"/>
      <c r="AMC922"/>
      <c r="AMD922"/>
      <c r="AME922"/>
      <c r="AMF922"/>
      <c r="AMG922"/>
      <c r="AMH922"/>
      <c r="AMI922"/>
      <c r="AMJ922"/>
    </row>
    <row r="923" spans="1:1024" ht="20" customHeight="1" x14ac:dyDescent="0.2">
      <c r="A923"/>
      <c r="B923"/>
      <c r="C923"/>
      <c r="D923"/>
      <c r="E923" s="2"/>
      <c r="F923" s="2"/>
      <c r="G923" s="271"/>
      <c r="H923" s="240"/>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c r="IU923"/>
      <c r="IV923"/>
      <c r="IW923"/>
      <c r="IX923"/>
      <c r="IY923"/>
      <c r="IZ923"/>
      <c r="JA923"/>
      <c r="JB923"/>
      <c r="JC923"/>
      <c r="JD923"/>
      <c r="JE923"/>
      <c r="JF923"/>
      <c r="JG923"/>
      <c r="JH923"/>
      <c r="JI923"/>
      <c r="JJ923"/>
      <c r="JK923"/>
      <c r="JL923"/>
      <c r="JM923"/>
      <c r="JN923"/>
      <c r="JO923"/>
      <c r="JP923"/>
      <c r="JQ923"/>
      <c r="JR923"/>
      <c r="JS923"/>
      <c r="JT923"/>
      <c r="JU923"/>
      <c r="JV923"/>
      <c r="JW923"/>
      <c r="JX923"/>
      <c r="JY923"/>
      <c r="JZ923"/>
      <c r="KA923"/>
      <c r="KB923"/>
      <c r="KC923"/>
      <c r="KD923"/>
      <c r="KE923"/>
      <c r="KF923"/>
      <c r="KG923"/>
      <c r="KH923"/>
      <c r="KI923"/>
      <c r="KJ923"/>
      <c r="KK923"/>
      <c r="KL923"/>
      <c r="KM923"/>
      <c r="KN923"/>
      <c r="KO923"/>
      <c r="KP923"/>
      <c r="KQ923"/>
      <c r="KR923"/>
      <c r="KS923"/>
      <c r="KT923"/>
      <c r="KU923"/>
      <c r="KV923"/>
      <c r="KW923"/>
      <c r="KX923"/>
      <c r="KY923"/>
      <c r="KZ923"/>
      <c r="LA923"/>
      <c r="LB923"/>
      <c r="LC923"/>
      <c r="LD923"/>
      <c r="LE923"/>
      <c r="LF923"/>
      <c r="LG923"/>
      <c r="LH923"/>
      <c r="LI923"/>
      <c r="LJ923"/>
      <c r="LK923"/>
      <c r="LL923"/>
      <c r="LM923"/>
      <c r="LN923"/>
      <c r="LO923"/>
      <c r="LP923"/>
      <c r="LQ923"/>
      <c r="LR923"/>
      <c r="LS923"/>
      <c r="LT923"/>
      <c r="LU923"/>
      <c r="LV923"/>
      <c r="LW923"/>
      <c r="LX923"/>
      <c r="LY923"/>
      <c r="LZ923"/>
      <c r="MA923"/>
      <c r="MB923"/>
      <c r="MC923"/>
      <c r="MD923"/>
      <c r="ME923"/>
      <c r="MF923"/>
      <c r="MG923"/>
      <c r="MH923"/>
      <c r="MI923"/>
      <c r="MJ923"/>
      <c r="MK923"/>
      <c r="ML923"/>
      <c r="MM923"/>
      <c r="MN923"/>
      <c r="MO923"/>
      <c r="MP923"/>
      <c r="MQ923"/>
      <c r="MR923"/>
      <c r="MS923"/>
      <c r="MT923"/>
      <c r="MU923"/>
      <c r="MV923"/>
      <c r="MW923"/>
      <c r="MX923"/>
      <c r="MY923"/>
      <c r="MZ923"/>
      <c r="NA923"/>
      <c r="NB923"/>
      <c r="NC923"/>
      <c r="ND923"/>
      <c r="NE923"/>
      <c r="NF923"/>
      <c r="NG923"/>
      <c r="NH923"/>
      <c r="NI923"/>
      <c r="NJ923"/>
      <c r="NK923"/>
      <c r="NL923"/>
      <c r="NM923"/>
      <c r="NN923"/>
      <c r="NO923"/>
      <c r="NP923"/>
      <c r="NQ923"/>
      <c r="NR923"/>
      <c r="NS923"/>
      <c r="NT923"/>
      <c r="NU923"/>
      <c r="NV923"/>
      <c r="NW923"/>
      <c r="NX923"/>
      <c r="NY923"/>
      <c r="NZ923"/>
      <c r="OA923"/>
      <c r="OB923"/>
      <c r="OC923"/>
      <c r="OD923"/>
      <c r="OE923"/>
      <c r="OF923"/>
      <c r="OG923"/>
      <c r="OH923"/>
      <c r="OI923"/>
      <c r="OJ923"/>
      <c r="OK923"/>
      <c r="OL923"/>
      <c r="OM923"/>
      <c r="ON923"/>
      <c r="OO923"/>
      <c r="OP923"/>
      <c r="OQ923"/>
      <c r="OR923"/>
      <c r="OS923"/>
      <c r="OT923"/>
      <c r="OU923"/>
      <c r="OV923"/>
      <c r="OW923"/>
      <c r="OX923"/>
      <c r="OY923"/>
      <c r="OZ923"/>
      <c r="PA923"/>
      <c r="PB923"/>
      <c r="PC923"/>
      <c r="PD923"/>
      <c r="PE923"/>
      <c r="PF923"/>
      <c r="PG923"/>
      <c r="PH923"/>
      <c r="PI923"/>
      <c r="PJ923"/>
      <c r="PK923"/>
      <c r="PL923"/>
      <c r="PM923"/>
      <c r="PN923"/>
      <c r="PO923"/>
      <c r="PP923"/>
      <c r="PQ923"/>
      <c r="PR923"/>
      <c r="PS923"/>
      <c r="PT923"/>
      <c r="PU923"/>
      <c r="PV923"/>
      <c r="PW923"/>
      <c r="PX923"/>
      <c r="PY923"/>
      <c r="PZ923"/>
      <c r="QA923"/>
      <c r="QB923"/>
      <c r="QC923"/>
      <c r="QD923"/>
      <c r="QE923"/>
      <c r="QF923"/>
      <c r="QG923"/>
      <c r="QH923"/>
      <c r="QI923"/>
      <c r="QJ923"/>
      <c r="QK923"/>
      <c r="QL923"/>
      <c r="QM923"/>
      <c r="QN923"/>
      <c r="QO923"/>
      <c r="QP923"/>
      <c r="QQ923"/>
      <c r="QR923"/>
      <c r="QS923"/>
      <c r="QT923"/>
      <c r="QU923"/>
      <c r="QV923"/>
      <c r="QW923"/>
      <c r="QX923"/>
      <c r="QY923"/>
      <c r="QZ923"/>
      <c r="RA923"/>
      <c r="RB923"/>
      <c r="RC923"/>
      <c r="RD923"/>
      <c r="RE923"/>
      <c r="RF923"/>
      <c r="RG923"/>
      <c r="RH923"/>
      <c r="RI923"/>
      <c r="RJ923"/>
      <c r="RK923"/>
      <c r="RL923"/>
      <c r="RM923"/>
      <c r="RN923"/>
      <c r="RO923"/>
      <c r="RP923"/>
      <c r="RQ923"/>
      <c r="RR923"/>
      <c r="RS923"/>
      <c r="RT923"/>
      <c r="RU923"/>
      <c r="RV923"/>
      <c r="RW923"/>
      <c r="RX923"/>
      <c r="RY923"/>
      <c r="RZ923"/>
      <c r="SA923"/>
      <c r="SB923"/>
      <c r="SC923"/>
      <c r="SD923"/>
      <c r="SE923"/>
      <c r="SF923"/>
      <c r="SG923"/>
      <c r="SH923"/>
      <c r="SI923"/>
      <c r="SJ923"/>
      <c r="SK923"/>
      <c r="SL923"/>
      <c r="SM923"/>
      <c r="SN923"/>
      <c r="SO923"/>
      <c r="SP923"/>
      <c r="SQ923"/>
      <c r="SR923"/>
      <c r="SS923"/>
      <c r="ST923"/>
      <c r="SU923"/>
      <c r="SV923"/>
      <c r="SW923"/>
      <c r="SX923"/>
      <c r="SY923"/>
      <c r="SZ923"/>
      <c r="TA923"/>
      <c r="TB923"/>
      <c r="TC923"/>
      <c r="TD923"/>
      <c r="TE923"/>
      <c r="TF923"/>
      <c r="TG923"/>
      <c r="TH923"/>
      <c r="TI923"/>
      <c r="TJ923"/>
      <c r="TK923"/>
      <c r="TL923"/>
      <c r="TM923"/>
      <c r="TN923"/>
      <c r="TO923"/>
      <c r="TP923"/>
      <c r="TQ923"/>
      <c r="TR923"/>
      <c r="TS923"/>
      <c r="TT923"/>
      <c r="TU923"/>
      <c r="TV923"/>
      <c r="TW923"/>
      <c r="TX923"/>
      <c r="TY923"/>
      <c r="TZ923"/>
      <c r="UA923"/>
      <c r="UB923"/>
      <c r="UC923"/>
      <c r="UD923"/>
      <c r="UE923"/>
      <c r="UF923"/>
      <c r="UG923"/>
      <c r="UH923"/>
      <c r="UI923"/>
      <c r="UJ923"/>
      <c r="UK923"/>
      <c r="UL923"/>
      <c r="UM923"/>
      <c r="UN923"/>
      <c r="UO923"/>
      <c r="UP923"/>
      <c r="UQ923"/>
      <c r="UR923"/>
      <c r="US923"/>
      <c r="UT923"/>
      <c r="UU923"/>
      <c r="UV923"/>
      <c r="UW923"/>
      <c r="UX923"/>
      <c r="UY923"/>
      <c r="UZ923"/>
      <c r="VA923"/>
      <c r="VB923"/>
      <c r="VC923"/>
      <c r="VD923"/>
      <c r="VE923"/>
      <c r="VF923"/>
      <c r="VG923"/>
      <c r="VH923"/>
      <c r="VI923"/>
      <c r="VJ923"/>
      <c r="VK923"/>
      <c r="VL923"/>
      <c r="VM923"/>
      <c r="VN923"/>
      <c r="VO923"/>
      <c r="VP923"/>
      <c r="VQ923"/>
      <c r="VR923"/>
      <c r="VS923"/>
      <c r="VT923"/>
      <c r="VU923"/>
      <c r="VV923"/>
      <c r="VW923"/>
      <c r="VX923"/>
      <c r="VY923"/>
      <c r="VZ923"/>
      <c r="WA923"/>
      <c r="WB923"/>
      <c r="WC923"/>
      <c r="WD923"/>
      <c r="WE923"/>
      <c r="WF923"/>
      <c r="WG923"/>
      <c r="WH923"/>
      <c r="WI923"/>
      <c r="WJ923"/>
      <c r="WK923"/>
      <c r="WL923"/>
      <c r="WM923"/>
      <c r="WN923"/>
      <c r="WO923"/>
      <c r="WP923"/>
      <c r="WQ923"/>
      <c r="WR923"/>
      <c r="WS923"/>
      <c r="WT923"/>
      <c r="WU923"/>
      <c r="WV923"/>
      <c r="WW923"/>
      <c r="WX923"/>
      <c r="WY923"/>
      <c r="WZ923"/>
      <c r="XA923"/>
      <c r="XB923"/>
      <c r="XC923"/>
      <c r="XD923"/>
      <c r="XE923"/>
      <c r="XF923"/>
      <c r="XG923"/>
      <c r="XH923"/>
      <c r="XI923"/>
      <c r="XJ923"/>
      <c r="XK923"/>
      <c r="XL923"/>
      <c r="XM923"/>
      <c r="XN923"/>
      <c r="XO923"/>
      <c r="XP923"/>
      <c r="XQ923"/>
      <c r="XR923"/>
      <c r="XS923"/>
      <c r="XT923"/>
      <c r="XU923"/>
      <c r="XV923"/>
      <c r="XW923"/>
      <c r="XX923"/>
      <c r="XY923"/>
      <c r="XZ923"/>
      <c r="YA923"/>
      <c r="YB923"/>
      <c r="YC923"/>
      <c r="YD923"/>
      <c r="YE923"/>
      <c r="YF923"/>
      <c r="YG923"/>
      <c r="YH923"/>
      <c r="YI923"/>
      <c r="YJ923"/>
      <c r="YK923"/>
      <c r="YL923"/>
      <c r="YM923"/>
      <c r="YN923"/>
      <c r="YO923"/>
      <c r="YP923"/>
      <c r="YQ923"/>
      <c r="YR923"/>
      <c r="YS923"/>
      <c r="YT923"/>
      <c r="YU923"/>
      <c r="YV923"/>
      <c r="YW923"/>
      <c r="YX923"/>
      <c r="YY923"/>
      <c r="YZ923"/>
      <c r="ZA923"/>
      <c r="ZB923"/>
      <c r="ZC923"/>
      <c r="ZD923"/>
      <c r="ZE923"/>
      <c r="ZF923"/>
      <c r="ZG923"/>
      <c r="ZH923"/>
      <c r="ZI923"/>
      <c r="ZJ923"/>
      <c r="ZK923"/>
      <c r="ZL923"/>
      <c r="ZM923"/>
      <c r="ZN923"/>
      <c r="ZO923"/>
      <c r="ZP923"/>
      <c r="ZQ923"/>
      <c r="ZR923"/>
      <c r="ZS923"/>
      <c r="ZT923"/>
      <c r="ZU923"/>
      <c r="ZV923"/>
      <c r="ZW923"/>
      <c r="ZX923"/>
      <c r="ZY923"/>
      <c r="ZZ923"/>
      <c r="AAA923"/>
      <c r="AAB923"/>
      <c r="AAC923"/>
      <c r="AAD923"/>
      <c r="AAE923"/>
      <c r="AAF923"/>
      <c r="AAG923"/>
      <c r="AAH923"/>
      <c r="AAI923"/>
      <c r="AAJ923"/>
      <c r="AAK923"/>
      <c r="AAL923"/>
      <c r="AAM923"/>
      <c r="AAN923"/>
      <c r="AAO923"/>
      <c r="AAP923"/>
      <c r="AAQ923"/>
      <c r="AAR923"/>
      <c r="AAS923"/>
      <c r="AAT923"/>
      <c r="AAU923"/>
      <c r="AAV923"/>
      <c r="AAW923"/>
      <c r="AAX923"/>
      <c r="AAY923"/>
      <c r="AAZ923"/>
      <c r="ABA923"/>
      <c r="ABB923"/>
      <c r="ABC923"/>
      <c r="ABD923"/>
      <c r="ABE923"/>
      <c r="ABF923"/>
      <c r="ABG923"/>
      <c r="ABH923"/>
      <c r="ABI923"/>
      <c r="ABJ923"/>
      <c r="ABK923"/>
      <c r="ABL923"/>
      <c r="ABM923"/>
      <c r="ABN923"/>
      <c r="ABO923"/>
      <c r="ABP923"/>
      <c r="ABQ923"/>
      <c r="ABR923"/>
      <c r="ABS923"/>
      <c r="ABT923"/>
      <c r="ABU923"/>
      <c r="ABV923"/>
      <c r="ABW923"/>
      <c r="ABX923"/>
      <c r="ABY923"/>
      <c r="ABZ923"/>
      <c r="ACA923"/>
      <c r="ACB923"/>
      <c r="ACC923"/>
      <c r="ACD923"/>
      <c r="ACE923"/>
      <c r="ACF923"/>
      <c r="ACG923"/>
      <c r="ACH923"/>
      <c r="ACI923"/>
      <c r="ACJ923"/>
      <c r="ACK923"/>
      <c r="ACL923"/>
      <c r="ACM923"/>
      <c r="ACN923"/>
      <c r="ACO923"/>
      <c r="ACP923"/>
      <c r="ACQ923"/>
      <c r="ACR923"/>
      <c r="ACS923"/>
      <c r="ACT923"/>
      <c r="ACU923"/>
      <c r="ACV923"/>
      <c r="ACW923"/>
      <c r="ACX923"/>
      <c r="ACY923"/>
      <c r="ACZ923"/>
      <c r="ADA923"/>
      <c r="ADB923"/>
      <c r="ADC923"/>
      <c r="ADD923"/>
      <c r="ADE923"/>
      <c r="ADF923"/>
      <c r="ADG923"/>
      <c r="ADH923"/>
      <c r="ADI923"/>
      <c r="ADJ923"/>
      <c r="ADK923"/>
      <c r="ADL923"/>
      <c r="ADM923"/>
      <c r="ADN923"/>
      <c r="ADO923"/>
      <c r="ADP923"/>
      <c r="ADQ923"/>
      <c r="ADR923"/>
      <c r="ADS923"/>
      <c r="ADT923"/>
      <c r="ADU923"/>
      <c r="ADV923"/>
      <c r="ADW923"/>
      <c r="ADX923"/>
      <c r="ADY923"/>
      <c r="ADZ923"/>
      <c r="AEA923"/>
      <c r="AEB923"/>
      <c r="AEC923"/>
      <c r="AED923"/>
      <c r="AEE923"/>
      <c r="AEF923"/>
      <c r="AEG923"/>
      <c r="AEH923"/>
      <c r="AEI923"/>
      <c r="AEJ923"/>
      <c r="AEK923"/>
      <c r="AEL923"/>
      <c r="AEM923"/>
      <c r="AEN923"/>
      <c r="AEO923"/>
      <c r="AEP923"/>
      <c r="AEQ923"/>
      <c r="AER923"/>
      <c r="AES923"/>
      <c r="AET923"/>
      <c r="AEU923"/>
      <c r="AEV923"/>
      <c r="AEW923"/>
      <c r="AEX923"/>
      <c r="AEY923"/>
      <c r="AEZ923"/>
      <c r="AFA923"/>
      <c r="AFB923"/>
      <c r="AFC923"/>
      <c r="AFD923"/>
      <c r="AFE923"/>
      <c r="AFF923"/>
      <c r="AFG923"/>
      <c r="AFH923"/>
      <c r="AFI923"/>
      <c r="AFJ923"/>
      <c r="AFK923"/>
      <c r="AFL923"/>
      <c r="AFM923"/>
      <c r="AFN923"/>
      <c r="AFO923"/>
      <c r="AFP923"/>
      <c r="AFQ923"/>
      <c r="AFR923"/>
      <c r="AFS923"/>
      <c r="AFT923"/>
      <c r="AFU923"/>
      <c r="AFV923"/>
      <c r="AFW923"/>
      <c r="AFX923"/>
      <c r="AFY923"/>
      <c r="AFZ923"/>
      <c r="AGA923"/>
      <c r="AGB923"/>
      <c r="AGC923"/>
      <c r="AGD923"/>
      <c r="AGE923"/>
      <c r="AGF923"/>
      <c r="AGG923"/>
      <c r="AGH923"/>
      <c r="AGI923"/>
      <c r="AGJ923"/>
      <c r="AGK923"/>
      <c r="AGL923"/>
      <c r="AGM923"/>
      <c r="AGN923"/>
      <c r="AGO923"/>
      <c r="AGP923"/>
      <c r="AGQ923"/>
      <c r="AGR923"/>
      <c r="AGS923"/>
      <c r="AGT923"/>
      <c r="AGU923"/>
      <c r="AGV923"/>
      <c r="AGW923"/>
      <c r="AGX923"/>
      <c r="AGY923"/>
      <c r="AGZ923"/>
      <c r="AHA923"/>
      <c r="AHB923"/>
      <c r="AHC923"/>
      <c r="AHD923"/>
      <c r="AHE923"/>
      <c r="AHF923"/>
      <c r="AHG923"/>
      <c r="AHH923"/>
      <c r="AHI923"/>
      <c r="AHJ923"/>
      <c r="AHK923"/>
      <c r="AHL923"/>
      <c r="AHM923"/>
      <c r="AHN923"/>
      <c r="AHO923"/>
      <c r="AHP923"/>
      <c r="AHQ923"/>
      <c r="AHR923"/>
      <c r="AHS923"/>
      <c r="AHT923"/>
      <c r="AHU923"/>
      <c r="AHV923"/>
      <c r="AHW923"/>
      <c r="AHX923"/>
      <c r="AHY923"/>
      <c r="AHZ923"/>
      <c r="AIA923"/>
      <c r="AIB923"/>
      <c r="AIC923"/>
      <c r="AID923"/>
      <c r="AIE923"/>
      <c r="AIF923"/>
      <c r="AIG923"/>
      <c r="AIH923"/>
      <c r="AII923"/>
      <c r="AIJ923"/>
      <c r="AIK923"/>
      <c r="AIL923"/>
      <c r="AIM923"/>
      <c r="AIN923"/>
      <c r="AIO923"/>
      <c r="AIP923"/>
      <c r="AIQ923"/>
      <c r="AIR923"/>
      <c r="AIS923"/>
      <c r="AIT923"/>
      <c r="AIU923"/>
      <c r="AIV923"/>
      <c r="AIW923"/>
      <c r="AIX923"/>
      <c r="AIY923"/>
      <c r="AIZ923"/>
      <c r="AJA923"/>
      <c r="AJB923"/>
      <c r="AJC923"/>
      <c r="AJD923"/>
      <c r="AJE923"/>
      <c r="AJF923"/>
      <c r="AJG923"/>
      <c r="AJH923"/>
      <c r="AJI923"/>
      <c r="AJJ923"/>
      <c r="AJK923"/>
      <c r="AJL923"/>
      <c r="AJM923"/>
      <c r="AJN923"/>
      <c r="AJO923"/>
      <c r="AJP923"/>
      <c r="AJQ923"/>
      <c r="AJR923"/>
      <c r="AJS923"/>
      <c r="AJT923"/>
      <c r="AJU923"/>
      <c r="AJV923"/>
      <c r="AJW923"/>
      <c r="AJX923"/>
      <c r="AJY923"/>
      <c r="AJZ923"/>
      <c r="AKA923"/>
      <c r="AKB923"/>
      <c r="AKC923"/>
      <c r="AKD923"/>
      <c r="AKE923"/>
      <c r="AKF923"/>
      <c r="AKG923"/>
      <c r="AKH923"/>
      <c r="AKI923"/>
      <c r="AKJ923"/>
      <c r="AKK923"/>
      <c r="AKL923"/>
      <c r="AKM923"/>
      <c r="AKN923"/>
      <c r="AKO923"/>
      <c r="AKP923"/>
      <c r="AKQ923"/>
      <c r="AKR923"/>
      <c r="AKS923"/>
      <c r="AKT923"/>
      <c r="AKU923"/>
      <c r="AKV923"/>
      <c r="AKW923"/>
      <c r="AKX923"/>
      <c r="AKY923"/>
      <c r="AKZ923"/>
      <c r="ALA923"/>
      <c r="ALB923"/>
      <c r="ALC923"/>
      <c r="ALD923"/>
      <c r="ALE923"/>
      <c r="ALF923"/>
      <c r="ALG923"/>
      <c r="ALH923"/>
      <c r="ALI923"/>
      <c r="ALJ923"/>
      <c r="ALK923"/>
      <c r="ALL923"/>
      <c r="ALM923"/>
      <c r="ALN923"/>
      <c r="ALO923"/>
      <c r="ALP923"/>
      <c r="ALQ923"/>
      <c r="ALR923"/>
      <c r="ALS923"/>
      <c r="ALT923"/>
      <c r="ALU923"/>
      <c r="ALV923"/>
      <c r="ALW923"/>
      <c r="ALX923"/>
      <c r="ALY923"/>
      <c r="ALZ923"/>
      <c r="AMA923"/>
      <c r="AMB923"/>
      <c r="AMC923"/>
      <c r="AMD923"/>
      <c r="AME923"/>
      <c r="AMF923"/>
      <c r="AMG923"/>
      <c r="AMH923"/>
      <c r="AMI923"/>
      <c r="AMJ923"/>
    </row>
    <row r="924" spans="1:1024" ht="20" customHeight="1" x14ac:dyDescent="0.2">
      <c r="A924"/>
      <c r="B924"/>
      <c r="C924"/>
      <c r="D924"/>
      <c r="E924" s="2"/>
      <c r="F924" s="2"/>
      <c r="G924" s="271"/>
      <c r="H924" s="240"/>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c r="IU924"/>
      <c r="IV924"/>
      <c r="IW924"/>
      <c r="IX924"/>
      <c r="IY924"/>
      <c r="IZ924"/>
      <c r="JA924"/>
      <c r="JB924"/>
      <c r="JC924"/>
      <c r="JD924"/>
      <c r="JE924"/>
      <c r="JF924"/>
      <c r="JG924"/>
      <c r="JH924"/>
      <c r="JI924"/>
      <c r="JJ924"/>
      <c r="JK924"/>
      <c r="JL924"/>
      <c r="JM924"/>
      <c r="JN924"/>
      <c r="JO924"/>
      <c r="JP924"/>
      <c r="JQ924"/>
      <c r="JR924"/>
      <c r="JS924"/>
      <c r="JT924"/>
      <c r="JU924"/>
      <c r="JV924"/>
      <c r="JW924"/>
      <c r="JX924"/>
      <c r="JY924"/>
      <c r="JZ924"/>
      <c r="KA924"/>
      <c r="KB924"/>
      <c r="KC924"/>
      <c r="KD924"/>
      <c r="KE924"/>
      <c r="KF924"/>
      <c r="KG924"/>
      <c r="KH924"/>
      <c r="KI924"/>
      <c r="KJ924"/>
      <c r="KK924"/>
      <c r="KL924"/>
      <c r="KM924"/>
      <c r="KN924"/>
      <c r="KO924"/>
      <c r="KP924"/>
      <c r="KQ924"/>
      <c r="KR924"/>
      <c r="KS924"/>
      <c r="KT924"/>
      <c r="KU924"/>
      <c r="KV924"/>
      <c r="KW924"/>
      <c r="KX924"/>
      <c r="KY924"/>
      <c r="KZ924"/>
      <c r="LA924"/>
      <c r="LB924"/>
      <c r="LC924"/>
      <c r="LD924"/>
      <c r="LE924"/>
      <c r="LF924"/>
      <c r="LG924"/>
      <c r="LH924"/>
      <c r="LI924"/>
      <c r="LJ924"/>
      <c r="LK924"/>
      <c r="LL924"/>
      <c r="LM924"/>
      <c r="LN924"/>
      <c r="LO924"/>
      <c r="LP924"/>
      <c r="LQ924"/>
      <c r="LR924"/>
      <c r="LS924"/>
      <c r="LT924"/>
      <c r="LU924"/>
      <c r="LV924"/>
      <c r="LW924"/>
      <c r="LX924"/>
      <c r="LY924"/>
      <c r="LZ924"/>
      <c r="MA924"/>
      <c r="MB924"/>
      <c r="MC924"/>
      <c r="MD924"/>
      <c r="ME924"/>
      <c r="MF924"/>
      <c r="MG924"/>
      <c r="MH924"/>
      <c r="MI924"/>
      <c r="MJ924"/>
      <c r="MK924"/>
      <c r="ML924"/>
      <c r="MM924"/>
      <c r="MN924"/>
      <c r="MO924"/>
      <c r="MP924"/>
      <c r="MQ924"/>
      <c r="MR924"/>
      <c r="MS924"/>
      <c r="MT924"/>
      <c r="MU924"/>
      <c r="MV924"/>
      <c r="MW924"/>
      <c r="MX924"/>
      <c r="MY924"/>
      <c r="MZ924"/>
      <c r="NA924"/>
      <c r="NB924"/>
      <c r="NC924"/>
      <c r="ND924"/>
      <c r="NE924"/>
      <c r="NF924"/>
      <c r="NG924"/>
      <c r="NH924"/>
      <c r="NI924"/>
      <c r="NJ924"/>
      <c r="NK924"/>
      <c r="NL924"/>
      <c r="NM924"/>
      <c r="NN924"/>
      <c r="NO924"/>
      <c r="NP924"/>
      <c r="NQ924"/>
      <c r="NR924"/>
      <c r="NS924"/>
      <c r="NT924"/>
      <c r="NU924"/>
      <c r="NV924"/>
      <c r="NW924"/>
      <c r="NX924"/>
      <c r="NY924"/>
      <c r="NZ924"/>
      <c r="OA924"/>
      <c r="OB924"/>
      <c r="OC924"/>
      <c r="OD924"/>
      <c r="OE924"/>
      <c r="OF924"/>
      <c r="OG924"/>
      <c r="OH924"/>
      <c r="OI924"/>
      <c r="OJ924"/>
      <c r="OK924"/>
      <c r="OL924"/>
      <c r="OM924"/>
      <c r="ON924"/>
      <c r="OO924"/>
      <c r="OP924"/>
      <c r="OQ924"/>
      <c r="OR924"/>
      <c r="OS924"/>
      <c r="OT924"/>
      <c r="OU924"/>
      <c r="OV924"/>
      <c r="OW924"/>
      <c r="OX924"/>
      <c r="OY924"/>
      <c r="OZ924"/>
      <c r="PA924"/>
      <c r="PB924"/>
      <c r="PC924"/>
      <c r="PD924"/>
      <c r="PE924"/>
      <c r="PF924"/>
      <c r="PG924"/>
      <c r="PH924"/>
      <c r="PI924"/>
      <c r="PJ924"/>
      <c r="PK924"/>
      <c r="PL924"/>
      <c r="PM924"/>
      <c r="PN924"/>
      <c r="PO924"/>
      <c r="PP924"/>
      <c r="PQ924"/>
      <c r="PR924"/>
      <c r="PS924"/>
      <c r="PT924"/>
      <c r="PU924"/>
      <c r="PV924"/>
      <c r="PW924"/>
      <c r="PX924"/>
      <c r="PY924"/>
      <c r="PZ924"/>
      <c r="QA924"/>
      <c r="QB924"/>
      <c r="QC924"/>
      <c r="QD924"/>
      <c r="QE924"/>
      <c r="QF924"/>
      <c r="QG924"/>
      <c r="QH924"/>
      <c r="QI924"/>
      <c r="QJ924"/>
      <c r="QK924"/>
      <c r="QL924"/>
      <c r="QM924"/>
      <c r="QN924"/>
      <c r="QO924"/>
      <c r="QP924"/>
      <c r="QQ924"/>
      <c r="QR924"/>
      <c r="QS924"/>
      <c r="QT924"/>
      <c r="QU924"/>
      <c r="QV924"/>
      <c r="QW924"/>
      <c r="QX924"/>
      <c r="QY924"/>
      <c r="QZ924"/>
      <c r="RA924"/>
      <c r="RB924"/>
      <c r="RC924"/>
      <c r="RD924"/>
      <c r="RE924"/>
      <c r="RF924"/>
      <c r="RG924"/>
      <c r="RH924"/>
      <c r="RI924"/>
      <c r="RJ924"/>
      <c r="RK924"/>
      <c r="RL924"/>
      <c r="RM924"/>
      <c r="RN924"/>
      <c r="RO924"/>
      <c r="RP924"/>
      <c r="RQ924"/>
      <c r="RR924"/>
      <c r="RS924"/>
      <c r="RT924"/>
      <c r="RU924"/>
      <c r="RV924"/>
      <c r="RW924"/>
      <c r="RX924"/>
      <c r="RY924"/>
      <c r="RZ924"/>
      <c r="SA924"/>
      <c r="SB924"/>
      <c r="SC924"/>
      <c r="SD924"/>
      <c r="SE924"/>
      <c r="SF924"/>
      <c r="SG924"/>
      <c r="SH924"/>
      <c r="SI924"/>
      <c r="SJ924"/>
      <c r="SK924"/>
      <c r="SL924"/>
      <c r="SM924"/>
      <c r="SN924"/>
      <c r="SO924"/>
      <c r="SP924"/>
      <c r="SQ924"/>
      <c r="SR924"/>
      <c r="SS924"/>
      <c r="ST924"/>
      <c r="SU924"/>
      <c r="SV924"/>
      <c r="SW924"/>
      <c r="SX924"/>
      <c r="SY924"/>
      <c r="SZ924"/>
      <c r="TA924"/>
      <c r="TB924"/>
      <c r="TC924"/>
      <c r="TD924"/>
      <c r="TE924"/>
      <c r="TF924"/>
      <c r="TG924"/>
      <c r="TH924"/>
      <c r="TI924"/>
      <c r="TJ924"/>
      <c r="TK924"/>
      <c r="TL924"/>
      <c r="TM924"/>
      <c r="TN924"/>
      <c r="TO924"/>
      <c r="TP924"/>
      <c r="TQ924"/>
      <c r="TR924"/>
      <c r="TS924"/>
      <c r="TT924"/>
      <c r="TU924"/>
      <c r="TV924"/>
      <c r="TW924"/>
      <c r="TX924"/>
      <c r="TY924"/>
      <c r="TZ924"/>
      <c r="UA924"/>
      <c r="UB924"/>
      <c r="UC924"/>
      <c r="UD924"/>
      <c r="UE924"/>
      <c r="UF924"/>
      <c r="UG924"/>
      <c r="UH924"/>
      <c r="UI924"/>
      <c r="UJ924"/>
      <c r="UK924"/>
      <c r="UL924"/>
      <c r="UM924"/>
      <c r="UN924"/>
      <c r="UO924"/>
      <c r="UP924"/>
      <c r="UQ924"/>
      <c r="UR924"/>
      <c r="US924"/>
      <c r="UT924"/>
      <c r="UU924"/>
      <c r="UV924"/>
      <c r="UW924"/>
      <c r="UX924"/>
      <c r="UY924"/>
      <c r="UZ924"/>
      <c r="VA924"/>
      <c r="VB924"/>
      <c r="VC924"/>
      <c r="VD924"/>
      <c r="VE924"/>
      <c r="VF924"/>
      <c r="VG924"/>
      <c r="VH924"/>
      <c r="VI924"/>
      <c r="VJ924"/>
      <c r="VK924"/>
      <c r="VL924"/>
      <c r="VM924"/>
      <c r="VN924"/>
      <c r="VO924"/>
      <c r="VP924"/>
      <c r="VQ924"/>
      <c r="VR924"/>
      <c r="VS924"/>
      <c r="VT924"/>
      <c r="VU924"/>
      <c r="VV924"/>
      <c r="VW924"/>
      <c r="VX924"/>
      <c r="VY924"/>
      <c r="VZ924"/>
      <c r="WA924"/>
      <c r="WB924"/>
      <c r="WC924"/>
      <c r="WD924"/>
      <c r="WE924"/>
      <c r="WF924"/>
      <c r="WG924"/>
      <c r="WH924"/>
      <c r="WI924"/>
      <c r="WJ924"/>
      <c r="WK924"/>
      <c r="WL924"/>
      <c r="WM924"/>
      <c r="WN924"/>
      <c r="WO924"/>
      <c r="WP924"/>
      <c r="WQ924"/>
      <c r="WR924"/>
      <c r="WS924"/>
      <c r="WT924"/>
      <c r="WU924"/>
      <c r="WV924"/>
      <c r="WW924"/>
      <c r="WX924"/>
      <c r="WY924"/>
      <c r="WZ924"/>
      <c r="XA924"/>
      <c r="XB924"/>
      <c r="XC924"/>
      <c r="XD924"/>
      <c r="XE924"/>
      <c r="XF924"/>
      <c r="XG924"/>
      <c r="XH924"/>
      <c r="XI924"/>
      <c r="XJ924"/>
      <c r="XK924"/>
      <c r="XL924"/>
      <c r="XM924"/>
      <c r="XN924"/>
      <c r="XO924"/>
      <c r="XP924"/>
      <c r="XQ924"/>
      <c r="XR924"/>
      <c r="XS924"/>
      <c r="XT924"/>
      <c r="XU924"/>
      <c r="XV924"/>
      <c r="XW924"/>
      <c r="XX924"/>
      <c r="XY924"/>
      <c r="XZ924"/>
      <c r="YA924"/>
      <c r="YB924"/>
      <c r="YC924"/>
      <c r="YD924"/>
      <c r="YE924"/>
      <c r="YF924"/>
      <c r="YG924"/>
      <c r="YH924"/>
      <c r="YI924"/>
      <c r="YJ924"/>
      <c r="YK924"/>
      <c r="YL924"/>
      <c r="YM924"/>
      <c r="YN924"/>
      <c r="YO924"/>
      <c r="YP924"/>
      <c r="YQ924"/>
      <c r="YR924"/>
      <c r="YS924"/>
      <c r="YT924"/>
      <c r="YU924"/>
      <c r="YV924"/>
      <c r="YW924"/>
      <c r="YX924"/>
      <c r="YY924"/>
      <c r="YZ924"/>
      <c r="ZA924"/>
      <c r="ZB924"/>
      <c r="ZC924"/>
      <c r="ZD924"/>
      <c r="ZE924"/>
      <c r="ZF924"/>
      <c r="ZG924"/>
      <c r="ZH924"/>
      <c r="ZI924"/>
      <c r="ZJ924"/>
      <c r="ZK924"/>
      <c r="ZL924"/>
      <c r="ZM924"/>
      <c r="ZN924"/>
      <c r="ZO924"/>
      <c r="ZP924"/>
      <c r="ZQ924"/>
      <c r="ZR924"/>
      <c r="ZS924"/>
      <c r="ZT924"/>
      <c r="ZU924"/>
      <c r="ZV924"/>
      <c r="ZW924"/>
      <c r="ZX924"/>
      <c r="ZY924"/>
      <c r="ZZ924"/>
      <c r="AAA924"/>
      <c r="AAB924"/>
      <c r="AAC924"/>
      <c r="AAD924"/>
      <c r="AAE924"/>
      <c r="AAF924"/>
      <c r="AAG924"/>
      <c r="AAH924"/>
      <c r="AAI924"/>
      <c r="AAJ924"/>
      <c r="AAK924"/>
      <c r="AAL924"/>
      <c r="AAM924"/>
      <c r="AAN924"/>
      <c r="AAO924"/>
      <c r="AAP924"/>
      <c r="AAQ924"/>
      <c r="AAR924"/>
      <c r="AAS924"/>
      <c r="AAT924"/>
      <c r="AAU924"/>
      <c r="AAV924"/>
      <c r="AAW924"/>
      <c r="AAX924"/>
      <c r="AAY924"/>
      <c r="AAZ924"/>
      <c r="ABA924"/>
      <c r="ABB924"/>
      <c r="ABC924"/>
      <c r="ABD924"/>
      <c r="ABE924"/>
      <c r="ABF924"/>
      <c r="ABG924"/>
      <c r="ABH924"/>
      <c r="ABI924"/>
      <c r="ABJ924"/>
      <c r="ABK924"/>
      <c r="ABL924"/>
      <c r="ABM924"/>
      <c r="ABN924"/>
      <c r="ABO924"/>
      <c r="ABP924"/>
      <c r="ABQ924"/>
      <c r="ABR924"/>
      <c r="ABS924"/>
      <c r="ABT924"/>
      <c r="ABU924"/>
      <c r="ABV924"/>
      <c r="ABW924"/>
      <c r="ABX924"/>
      <c r="ABY924"/>
      <c r="ABZ924"/>
      <c r="ACA924"/>
      <c r="ACB924"/>
      <c r="ACC924"/>
      <c r="ACD924"/>
      <c r="ACE924"/>
      <c r="ACF924"/>
      <c r="ACG924"/>
      <c r="ACH924"/>
      <c r="ACI924"/>
      <c r="ACJ924"/>
      <c r="ACK924"/>
      <c r="ACL924"/>
      <c r="ACM924"/>
      <c r="ACN924"/>
      <c r="ACO924"/>
      <c r="ACP924"/>
      <c r="ACQ924"/>
      <c r="ACR924"/>
      <c r="ACS924"/>
      <c r="ACT924"/>
      <c r="ACU924"/>
      <c r="ACV924"/>
      <c r="ACW924"/>
      <c r="ACX924"/>
      <c r="ACY924"/>
      <c r="ACZ924"/>
      <c r="ADA924"/>
      <c r="ADB924"/>
      <c r="ADC924"/>
      <c r="ADD924"/>
      <c r="ADE924"/>
      <c r="ADF924"/>
      <c r="ADG924"/>
      <c r="ADH924"/>
      <c r="ADI924"/>
      <c r="ADJ924"/>
      <c r="ADK924"/>
      <c r="ADL924"/>
      <c r="ADM924"/>
      <c r="ADN924"/>
      <c r="ADO924"/>
      <c r="ADP924"/>
      <c r="ADQ924"/>
      <c r="ADR924"/>
      <c r="ADS924"/>
      <c r="ADT924"/>
      <c r="ADU924"/>
      <c r="ADV924"/>
      <c r="ADW924"/>
      <c r="ADX924"/>
      <c r="ADY924"/>
      <c r="ADZ924"/>
      <c r="AEA924"/>
      <c r="AEB924"/>
      <c r="AEC924"/>
      <c r="AED924"/>
      <c r="AEE924"/>
      <c r="AEF924"/>
      <c r="AEG924"/>
      <c r="AEH924"/>
      <c r="AEI924"/>
      <c r="AEJ924"/>
      <c r="AEK924"/>
      <c r="AEL924"/>
      <c r="AEM924"/>
      <c r="AEN924"/>
      <c r="AEO924"/>
      <c r="AEP924"/>
      <c r="AEQ924"/>
      <c r="AER924"/>
      <c r="AES924"/>
      <c r="AET924"/>
      <c r="AEU924"/>
      <c r="AEV924"/>
      <c r="AEW924"/>
      <c r="AEX924"/>
      <c r="AEY924"/>
      <c r="AEZ924"/>
      <c r="AFA924"/>
      <c r="AFB924"/>
      <c r="AFC924"/>
      <c r="AFD924"/>
      <c r="AFE924"/>
      <c r="AFF924"/>
      <c r="AFG924"/>
      <c r="AFH924"/>
      <c r="AFI924"/>
      <c r="AFJ924"/>
      <c r="AFK924"/>
      <c r="AFL924"/>
      <c r="AFM924"/>
      <c r="AFN924"/>
      <c r="AFO924"/>
      <c r="AFP924"/>
      <c r="AFQ924"/>
      <c r="AFR924"/>
      <c r="AFS924"/>
      <c r="AFT924"/>
      <c r="AFU924"/>
      <c r="AFV924"/>
      <c r="AFW924"/>
      <c r="AFX924"/>
      <c r="AFY924"/>
      <c r="AFZ924"/>
      <c r="AGA924"/>
      <c r="AGB924"/>
      <c r="AGC924"/>
      <c r="AGD924"/>
      <c r="AGE924"/>
      <c r="AGF924"/>
      <c r="AGG924"/>
      <c r="AGH924"/>
      <c r="AGI924"/>
      <c r="AGJ924"/>
      <c r="AGK924"/>
      <c r="AGL924"/>
      <c r="AGM924"/>
      <c r="AGN924"/>
      <c r="AGO924"/>
      <c r="AGP924"/>
      <c r="AGQ924"/>
      <c r="AGR924"/>
      <c r="AGS924"/>
      <c r="AGT924"/>
      <c r="AGU924"/>
      <c r="AGV924"/>
      <c r="AGW924"/>
      <c r="AGX924"/>
      <c r="AGY924"/>
      <c r="AGZ924"/>
      <c r="AHA924"/>
      <c r="AHB924"/>
      <c r="AHC924"/>
      <c r="AHD924"/>
      <c r="AHE924"/>
      <c r="AHF924"/>
      <c r="AHG924"/>
      <c r="AHH924"/>
      <c r="AHI924"/>
      <c r="AHJ924"/>
      <c r="AHK924"/>
      <c r="AHL924"/>
      <c r="AHM924"/>
      <c r="AHN924"/>
      <c r="AHO924"/>
      <c r="AHP924"/>
      <c r="AHQ924"/>
      <c r="AHR924"/>
      <c r="AHS924"/>
      <c r="AHT924"/>
      <c r="AHU924"/>
      <c r="AHV924"/>
      <c r="AHW924"/>
      <c r="AHX924"/>
      <c r="AHY924"/>
      <c r="AHZ924"/>
      <c r="AIA924"/>
      <c r="AIB924"/>
      <c r="AIC924"/>
      <c r="AID924"/>
      <c r="AIE924"/>
      <c r="AIF924"/>
      <c r="AIG924"/>
      <c r="AIH924"/>
      <c r="AII924"/>
      <c r="AIJ924"/>
      <c r="AIK924"/>
      <c r="AIL924"/>
      <c r="AIM924"/>
      <c r="AIN924"/>
      <c r="AIO924"/>
      <c r="AIP924"/>
      <c r="AIQ924"/>
      <c r="AIR924"/>
      <c r="AIS924"/>
      <c r="AIT924"/>
      <c r="AIU924"/>
      <c r="AIV924"/>
      <c r="AIW924"/>
      <c r="AIX924"/>
      <c r="AIY924"/>
      <c r="AIZ924"/>
      <c r="AJA924"/>
      <c r="AJB924"/>
      <c r="AJC924"/>
      <c r="AJD924"/>
      <c r="AJE924"/>
      <c r="AJF924"/>
      <c r="AJG924"/>
      <c r="AJH924"/>
      <c r="AJI924"/>
      <c r="AJJ924"/>
      <c r="AJK924"/>
      <c r="AJL924"/>
      <c r="AJM924"/>
      <c r="AJN924"/>
      <c r="AJO924"/>
      <c r="AJP924"/>
      <c r="AJQ924"/>
      <c r="AJR924"/>
      <c r="AJS924"/>
      <c r="AJT924"/>
      <c r="AJU924"/>
      <c r="AJV924"/>
      <c r="AJW924"/>
      <c r="AJX924"/>
      <c r="AJY924"/>
      <c r="AJZ924"/>
      <c r="AKA924"/>
      <c r="AKB924"/>
      <c r="AKC924"/>
      <c r="AKD924"/>
      <c r="AKE924"/>
      <c r="AKF924"/>
      <c r="AKG924"/>
      <c r="AKH924"/>
      <c r="AKI924"/>
      <c r="AKJ924"/>
      <c r="AKK924"/>
      <c r="AKL924"/>
      <c r="AKM924"/>
      <c r="AKN924"/>
      <c r="AKO924"/>
      <c r="AKP924"/>
      <c r="AKQ924"/>
      <c r="AKR924"/>
      <c r="AKS924"/>
      <c r="AKT924"/>
      <c r="AKU924"/>
      <c r="AKV924"/>
      <c r="AKW924"/>
      <c r="AKX924"/>
      <c r="AKY924"/>
      <c r="AKZ924"/>
      <c r="ALA924"/>
      <c r="ALB924"/>
      <c r="ALC924"/>
      <c r="ALD924"/>
      <c r="ALE924"/>
      <c r="ALF924"/>
      <c r="ALG924"/>
      <c r="ALH924"/>
      <c r="ALI924"/>
      <c r="ALJ924"/>
      <c r="ALK924"/>
      <c r="ALL924"/>
      <c r="ALM924"/>
      <c r="ALN924"/>
      <c r="ALO924"/>
      <c r="ALP924"/>
      <c r="ALQ924"/>
      <c r="ALR924"/>
      <c r="ALS924"/>
      <c r="ALT924"/>
      <c r="ALU924"/>
      <c r="ALV924"/>
      <c r="ALW924"/>
      <c r="ALX924"/>
      <c r="ALY924"/>
      <c r="ALZ924"/>
      <c r="AMA924"/>
      <c r="AMB924"/>
      <c r="AMC924"/>
      <c r="AMD924"/>
      <c r="AME924"/>
      <c r="AMF924"/>
      <c r="AMG924"/>
      <c r="AMH924"/>
      <c r="AMI924"/>
      <c r="AMJ924"/>
    </row>
    <row r="925" spans="1:1024" ht="20" customHeight="1" x14ac:dyDescent="0.2">
      <c r="A925"/>
      <c r="B925"/>
      <c r="C925"/>
      <c r="D925"/>
      <c r="E925" s="2"/>
      <c r="F925" s="2"/>
      <c r="G925" s="271"/>
      <c r="H925" s="240"/>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c r="IU925"/>
      <c r="IV925"/>
      <c r="IW925"/>
      <c r="IX925"/>
      <c r="IY925"/>
      <c r="IZ925"/>
      <c r="JA925"/>
      <c r="JB925"/>
      <c r="JC925"/>
      <c r="JD925"/>
      <c r="JE925"/>
      <c r="JF925"/>
      <c r="JG925"/>
      <c r="JH925"/>
      <c r="JI925"/>
      <c r="JJ925"/>
      <c r="JK925"/>
      <c r="JL925"/>
      <c r="JM925"/>
      <c r="JN925"/>
      <c r="JO925"/>
      <c r="JP925"/>
      <c r="JQ925"/>
      <c r="JR925"/>
      <c r="JS925"/>
      <c r="JT925"/>
      <c r="JU925"/>
      <c r="JV925"/>
      <c r="JW925"/>
      <c r="JX925"/>
      <c r="JY925"/>
      <c r="JZ925"/>
      <c r="KA925"/>
      <c r="KB925"/>
      <c r="KC925"/>
      <c r="KD925"/>
      <c r="KE925"/>
      <c r="KF925"/>
      <c r="KG925"/>
      <c r="KH925"/>
      <c r="KI925"/>
      <c r="KJ925"/>
      <c r="KK925"/>
      <c r="KL925"/>
      <c r="KM925"/>
      <c r="KN925"/>
      <c r="KO925"/>
      <c r="KP925"/>
      <c r="KQ925"/>
      <c r="KR925"/>
      <c r="KS925"/>
      <c r="KT925"/>
      <c r="KU925"/>
      <c r="KV925"/>
      <c r="KW925"/>
      <c r="KX925"/>
      <c r="KY925"/>
      <c r="KZ925"/>
      <c r="LA925"/>
      <c r="LB925"/>
      <c r="LC925"/>
      <c r="LD925"/>
      <c r="LE925"/>
      <c r="LF925"/>
      <c r="LG925"/>
      <c r="LH925"/>
      <c r="LI925"/>
      <c r="LJ925"/>
      <c r="LK925"/>
      <c r="LL925"/>
      <c r="LM925"/>
      <c r="LN925"/>
      <c r="LO925"/>
      <c r="LP925"/>
      <c r="LQ925"/>
      <c r="LR925"/>
      <c r="LS925"/>
      <c r="LT925"/>
      <c r="LU925"/>
      <c r="LV925"/>
      <c r="LW925"/>
      <c r="LX925"/>
      <c r="LY925"/>
      <c r="LZ925"/>
      <c r="MA925"/>
      <c r="MB925"/>
      <c r="MC925"/>
      <c r="MD925"/>
      <c r="ME925"/>
      <c r="MF925"/>
      <c r="MG925"/>
      <c r="MH925"/>
      <c r="MI925"/>
      <c r="MJ925"/>
      <c r="MK925"/>
      <c r="ML925"/>
      <c r="MM925"/>
      <c r="MN925"/>
      <c r="MO925"/>
      <c r="MP925"/>
      <c r="MQ925"/>
      <c r="MR925"/>
      <c r="MS925"/>
      <c r="MT925"/>
      <c r="MU925"/>
      <c r="MV925"/>
      <c r="MW925"/>
      <c r="MX925"/>
      <c r="MY925"/>
      <c r="MZ925"/>
      <c r="NA925"/>
      <c r="NB925"/>
      <c r="NC925"/>
      <c r="ND925"/>
      <c r="NE925"/>
      <c r="NF925"/>
      <c r="NG925"/>
      <c r="NH925"/>
      <c r="NI925"/>
      <c r="NJ925"/>
      <c r="NK925"/>
      <c r="NL925"/>
      <c r="NM925"/>
      <c r="NN925"/>
      <c r="NO925"/>
      <c r="NP925"/>
      <c r="NQ925"/>
      <c r="NR925"/>
      <c r="NS925"/>
      <c r="NT925"/>
      <c r="NU925"/>
      <c r="NV925"/>
      <c r="NW925"/>
      <c r="NX925"/>
      <c r="NY925"/>
      <c r="NZ925"/>
      <c r="OA925"/>
      <c r="OB925"/>
      <c r="OC925"/>
      <c r="OD925"/>
      <c r="OE925"/>
      <c r="OF925"/>
      <c r="OG925"/>
      <c r="OH925"/>
      <c r="OI925"/>
      <c r="OJ925"/>
      <c r="OK925"/>
      <c r="OL925"/>
      <c r="OM925"/>
      <c r="ON925"/>
      <c r="OO925"/>
      <c r="OP925"/>
      <c r="OQ925"/>
      <c r="OR925"/>
      <c r="OS925"/>
      <c r="OT925"/>
      <c r="OU925"/>
      <c r="OV925"/>
      <c r="OW925"/>
      <c r="OX925"/>
      <c r="OY925"/>
      <c r="OZ925"/>
      <c r="PA925"/>
      <c r="PB925"/>
      <c r="PC925"/>
      <c r="PD925"/>
      <c r="PE925"/>
      <c r="PF925"/>
      <c r="PG925"/>
      <c r="PH925"/>
      <c r="PI925"/>
      <c r="PJ925"/>
      <c r="PK925"/>
      <c r="PL925"/>
      <c r="PM925"/>
      <c r="PN925"/>
      <c r="PO925"/>
      <c r="PP925"/>
      <c r="PQ925"/>
      <c r="PR925"/>
      <c r="PS925"/>
      <c r="PT925"/>
      <c r="PU925"/>
      <c r="PV925"/>
      <c r="PW925"/>
      <c r="PX925"/>
      <c r="PY925"/>
      <c r="PZ925"/>
      <c r="QA925"/>
      <c r="QB925"/>
      <c r="QC925"/>
      <c r="QD925"/>
      <c r="QE925"/>
      <c r="QF925"/>
      <c r="QG925"/>
      <c r="QH925"/>
      <c r="QI925"/>
      <c r="QJ925"/>
      <c r="QK925"/>
      <c r="QL925"/>
      <c r="QM925"/>
      <c r="QN925"/>
      <c r="QO925"/>
      <c r="QP925"/>
      <c r="QQ925"/>
      <c r="QR925"/>
      <c r="QS925"/>
      <c r="QT925"/>
      <c r="QU925"/>
      <c r="QV925"/>
      <c r="QW925"/>
      <c r="QX925"/>
      <c r="QY925"/>
      <c r="QZ925"/>
      <c r="RA925"/>
      <c r="RB925"/>
      <c r="RC925"/>
      <c r="RD925"/>
      <c r="RE925"/>
      <c r="RF925"/>
      <c r="RG925"/>
      <c r="RH925"/>
      <c r="RI925"/>
      <c r="RJ925"/>
      <c r="RK925"/>
      <c r="RL925"/>
      <c r="RM925"/>
      <c r="RN925"/>
      <c r="RO925"/>
      <c r="RP925"/>
      <c r="RQ925"/>
      <c r="RR925"/>
      <c r="RS925"/>
      <c r="RT925"/>
      <c r="RU925"/>
      <c r="RV925"/>
      <c r="RW925"/>
      <c r="RX925"/>
      <c r="RY925"/>
      <c r="RZ925"/>
      <c r="SA925"/>
      <c r="SB925"/>
      <c r="SC925"/>
      <c r="SD925"/>
      <c r="SE925"/>
      <c r="SF925"/>
      <c r="SG925"/>
      <c r="SH925"/>
      <c r="SI925"/>
      <c r="SJ925"/>
      <c r="SK925"/>
      <c r="SL925"/>
      <c r="SM925"/>
      <c r="SN925"/>
      <c r="SO925"/>
      <c r="SP925"/>
      <c r="SQ925"/>
      <c r="SR925"/>
      <c r="SS925"/>
      <c r="ST925"/>
      <c r="SU925"/>
      <c r="SV925"/>
      <c r="SW925"/>
      <c r="SX925"/>
      <c r="SY925"/>
      <c r="SZ925"/>
      <c r="TA925"/>
      <c r="TB925"/>
      <c r="TC925"/>
      <c r="TD925"/>
      <c r="TE925"/>
      <c r="TF925"/>
      <c r="TG925"/>
      <c r="TH925"/>
      <c r="TI925"/>
      <c r="TJ925"/>
      <c r="TK925"/>
      <c r="TL925"/>
      <c r="TM925"/>
      <c r="TN925"/>
      <c r="TO925"/>
      <c r="TP925"/>
      <c r="TQ925"/>
      <c r="TR925"/>
      <c r="TS925"/>
      <c r="TT925"/>
      <c r="TU925"/>
      <c r="TV925"/>
      <c r="TW925"/>
      <c r="TX925"/>
      <c r="TY925"/>
      <c r="TZ925"/>
      <c r="UA925"/>
      <c r="UB925"/>
      <c r="UC925"/>
      <c r="UD925"/>
      <c r="UE925"/>
      <c r="UF925"/>
      <c r="UG925"/>
      <c r="UH925"/>
      <c r="UI925"/>
      <c r="UJ925"/>
      <c r="UK925"/>
      <c r="UL925"/>
      <c r="UM925"/>
      <c r="UN925"/>
      <c r="UO925"/>
      <c r="UP925"/>
      <c r="UQ925"/>
      <c r="UR925"/>
      <c r="US925"/>
      <c r="UT925"/>
      <c r="UU925"/>
      <c r="UV925"/>
      <c r="UW925"/>
      <c r="UX925"/>
      <c r="UY925"/>
      <c r="UZ925"/>
      <c r="VA925"/>
      <c r="VB925"/>
      <c r="VC925"/>
      <c r="VD925"/>
      <c r="VE925"/>
      <c r="VF925"/>
      <c r="VG925"/>
      <c r="VH925"/>
      <c r="VI925"/>
      <c r="VJ925"/>
      <c r="VK925"/>
      <c r="VL925"/>
      <c r="VM925"/>
      <c r="VN925"/>
      <c r="VO925"/>
      <c r="VP925"/>
      <c r="VQ925"/>
      <c r="VR925"/>
      <c r="VS925"/>
      <c r="VT925"/>
      <c r="VU925"/>
      <c r="VV925"/>
      <c r="VW925"/>
      <c r="VX925"/>
      <c r="VY925"/>
      <c r="VZ925"/>
      <c r="WA925"/>
      <c r="WB925"/>
      <c r="WC925"/>
      <c r="WD925"/>
      <c r="WE925"/>
      <c r="WF925"/>
      <c r="WG925"/>
      <c r="WH925"/>
      <c r="WI925"/>
      <c r="WJ925"/>
      <c r="WK925"/>
      <c r="WL925"/>
      <c r="WM925"/>
      <c r="WN925"/>
      <c r="WO925"/>
      <c r="WP925"/>
      <c r="WQ925"/>
      <c r="WR925"/>
      <c r="WS925"/>
      <c r="WT925"/>
      <c r="WU925"/>
      <c r="WV925"/>
      <c r="WW925"/>
      <c r="WX925"/>
      <c r="WY925"/>
      <c r="WZ925"/>
      <c r="XA925"/>
      <c r="XB925"/>
      <c r="XC925"/>
      <c r="XD925"/>
      <c r="XE925"/>
      <c r="XF925"/>
      <c r="XG925"/>
      <c r="XH925"/>
      <c r="XI925"/>
      <c r="XJ925"/>
      <c r="XK925"/>
      <c r="XL925"/>
      <c r="XM925"/>
      <c r="XN925"/>
      <c r="XO925"/>
      <c r="XP925"/>
      <c r="XQ925"/>
      <c r="XR925"/>
      <c r="XS925"/>
      <c r="XT925"/>
      <c r="XU925"/>
      <c r="XV925"/>
      <c r="XW925"/>
      <c r="XX925"/>
      <c r="XY925"/>
      <c r="XZ925"/>
      <c r="YA925"/>
      <c r="YB925"/>
      <c r="YC925"/>
      <c r="YD925"/>
      <c r="YE925"/>
      <c r="YF925"/>
      <c r="YG925"/>
      <c r="YH925"/>
      <c r="YI925"/>
      <c r="YJ925"/>
      <c r="YK925"/>
      <c r="YL925"/>
      <c r="YM925"/>
      <c r="YN925"/>
      <c r="YO925"/>
      <c r="YP925"/>
      <c r="YQ925"/>
      <c r="YR925"/>
      <c r="YS925"/>
      <c r="YT925"/>
      <c r="YU925"/>
      <c r="YV925"/>
      <c r="YW925"/>
      <c r="YX925"/>
      <c r="YY925"/>
      <c r="YZ925"/>
      <c r="ZA925"/>
      <c r="ZB925"/>
      <c r="ZC925"/>
      <c r="ZD925"/>
      <c r="ZE925"/>
      <c r="ZF925"/>
      <c r="ZG925"/>
      <c r="ZH925"/>
      <c r="ZI925"/>
      <c r="ZJ925"/>
      <c r="ZK925"/>
      <c r="ZL925"/>
      <c r="ZM925"/>
      <c r="ZN925"/>
      <c r="ZO925"/>
      <c r="ZP925"/>
      <c r="ZQ925"/>
      <c r="ZR925"/>
      <c r="ZS925"/>
      <c r="ZT925"/>
      <c r="ZU925"/>
      <c r="ZV925"/>
      <c r="ZW925"/>
      <c r="ZX925"/>
      <c r="ZY925"/>
      <c r="ZZ925"/>
      <c r="AAA925"/>
      <c r="AAB925"/>
      <c r="AAC925"/>
      <c r="AAD925"/>
      <c r="AAE925"/>
      <c r="AAF925"/>
      <c r="AAG925"/>
      <c r="AAH925"/>
      <c r="AAI925"/>
      <c r="AAJ925"/>
      <c r="AAK925"/>
      <c r="AAL925"/>
      <c r="AAM925"/>
      <c r="AAN925"/>
      <c r="AAO925"/>
      <c r="AAP925"/>
      <c r="AAQ925"/>
      <c r="AAR925"/>
      <c r="AAS925"/>
      <c r="AAT925"/>
      <c r="AAU925"/>
      <c r="AAV925"/>
      <c r="AAW925"/>
      <c r="AAX925"/>
      <c r="AAY925"/>
      <c r="AAZ925"/>
      <c r="ABA925"/>
      <c r="ABB925"/>
      <c r="ABC925"/>
      <c r="ABD925"/>
      <c r="ABE925"/>
      <c r="ABF925"/>
      <c r="ABG925"/>
      <c r="ABH925"/>
      <c r="ABI925"/>
      <c r="ABJ925"/>
      <c r="ABK925"/>
      <c r="ABL925"/>
      <c r="ABM925"/>
      <c r="ABN925"/>
      <c r="ABO925"/>
      <c r="ABP925"/>
      <c r="ABQ925"/>
      <c r="ABR925"/>
      <c r="ABS925"/>
      <c r="ABT925"/>
      <c r="ABU925"/>
      <c r="ABV925"/>
      <c r="ABW925"/>
      <c r="ABX925"/>
      <c r="ABY925"/>
      <c r="ABZ925"/>
      <c r="ACA925"/>
      <c r="ACB925"/>
      <c r="ACC925"/>
      <c r="ACD925"/>
      <c r="ACE925"/>
      <c r="ACF925"/>
      <c r="ACG925"/>
      <c r="ACH925"/>
      <c r="ACI925"/>
      <c r="ACJ925"/>
      <c r="ACK925"/>
      <c r="ACL925"/>
      <c r="ACM925"/>
      <c r="ACN925"/>
      <c r="ACO925"/>
      <c r="ACP925"/>
      <c r="ACQ925"/>
      <c r="ACR925"/>
      <c r="ACS925"/>
      <c r="ACT925"/>
      <c r="ACU925"/>
      <c r="ACV925"/>
      <c r="ACW925"/>
      <c r="ACX925"/>
      <c r="ACY925"/>
      <c r="ACZ925"/>
      <c r="ADA925"/>
      <c r="ADB925"/>
      <c r="ADC925"/>
      <c r="ADD925"/>
      <c r="ADE925"/>
      <c r="ADF925"/>
      <c r="ADG925"/>
      <c r="ADH925"/>
      <c r="ADI925"/>
      <c r="ADJ925"/>
      <c r="ADK925"/>
      <c r="ADL925"/>
      <c r="ADM925"/>
      <c r="ADN925"/>
      <c r="ADO925"/>
      <c r="ADP925"/>
      <c r="ADQ925"/>
      <c r="ADR925"/>
      <c r="ADS925"/>
      <c r="ADT925"/>
      <c r="ADU925"/>
      <c r="ADV925"/>
      <c r="ADW925"/>
      <c r="ADX925"/>
      <c r="ADY925"/>
      <c r="ADZ925"/>
      <c r="AEA925"/>
      <c r="AEB925"/>
      <c r="AEC925"/>
      <c r="AED925"/>
      <c r="AEE925"/>
      <c r="AEF925"/>
      <c r="AEG925"/>
      <c r="AEH925"/>
      <c r="AEI925"/>
      <c r="AEJ925"/>
      <c r="AEK925"/>
      <c r="AEL925"/>
      <c r="AEM925"/>
      <c r="AEN925"/>
      <c r="AEO925"/>
      <c r="AEP925"/>
      <c r="AEQ925"/>
      <c r="AER925"/>
      <c r="AES925"/>
      <c r="AET925"/>
      <c r="AEU925"/>
      <c r="AEV925"/>
      <c r="AEW925"/>
      <c r="AEX925"/>
      <c r="AEY925"/>
      <c r="AEZ925"/>
      <c r="AFA925"/>
      <c r="AFB925"/>
      <c r="AFC925"/>
      <c r="AFD925"/>
      <c r="AFE925"/>
      <c r="AFF925"/>
      <c r="AFG925"/>
      <c r="AFH925"/>
      <c r="AFI925"/>
      <c r="AFJ925"/>
      <c r="AFK925"/>
      <c r="AFL925"/>
      <c r="AFM925"/>
      <c r="AFN925"/>
      <c r="AFO925"/>
      <c r="AFP925"/>
      <c r="AFQ925"/>
      <c r="AFR925"/>
      <c r="AFS925"/>
      <c r="AFT925"/>
      <c r="AFU925"/>
      <c r="AFV925"/>
      <c r="AFW925"/>
      <c r="AFX925"/>
      <c r="AFY925"/>
      <c r="AFZ925"/>
      <c r="AGA925"/>
      <c r="AGB925"/>
      <c r="AGC925"/>
      <c r="AGD925"/>
      <c r="AGE925"/>
      <c r="AGF925"/>
      <c r="AGG925"/>
      <c r="AGH925"/>
      <c r="AGI925"/>
      <c r="AGJ925"/>
      <c r="AGK925"/>
      <c r="AGL925"/>
      <c r="AGM925"/>
      <c r="AGN925"/>
      <c r="AGO925"/>
      <c r="AGP925"/>
      <c r="AGQ925"/>
      <c r="AGR925"/>
      <c r="AGS925"/>
      <c r="AGT925"/>
      <c r="AGU925"/>
      <c r="AGV925"/>
      <c r="AGW925"/>
      <c r="AGX925"/>
      <c r="AGY925"/>
      <c r="AGZ925"/>
      <c r="AHA925"/>
      <c r="AHB925"/>
      <c r="AHC925"/>
      <c r="AHD925"/>
      <c r="AHE925"/>
      <c r="AHF925"/>
      <c r="AHG925"/>
      <c r="AHH925"/>
      <c r="AHI925"/>
      <c r="AHJ925"/>
      <c r="AHK925"/>
      <c r="AHL925"/>
      <c r="AHM925"/>
      <c r="AHN925"/>
      <c r="AHO925"/>
      <c r="AHP925"/>
      <c r="AHQ925"/>
      <c r="AHR925"/>
      <c r="AHS925"/>
      <c r="AHT925"/>
      <c r="AHU925"/>
      <c r="AHV925"/>
      <c r="AHW925"/>
      <c r="AHX925"/>
      <c r="AHY925"/>
      <c r="AHZ925"/>
      <c r="AIA925"/>
      <c r="AIB925"/>
      <c r="AIC925"/>
      <c r="AID925"/>
      <c r="AIE925"/>
      <c r="AIF925"/>
      <c r="AIG925"/>
      <c r="AIH925"/>
      <c r="AII925"/>
      <c r="AIJ925"/>
      <c r="AIK925"/>
      <c r="AIL925"/>
      <c r="AIM925"/>
      <c r="AIN925"/>
      <c r="AIO925"/>
      <c r="AIP925"/>
      <c r="AIQ925"/>
      <c r="AIR925"/>
      <c r="AIS925"/>
      <c r="AIT925"/>
      <c r="AIU925"/>
      <c r="AIV925"/>
      <c r="AIW925"/>
      <c r="AIX925"/>
      <c r="AIY925"/>
      <c r="AIZ925"/>
      <c r="AJA925"/>
      <c r="AJB925"/>
      <c r="AJC925"/>
      <c r="AJD925"/>
      <c r="AJE925"/>
      <c r="AJF925"/>
      <c r="AJG925"/>
      <c r="AJH925"/>
      <c r="AJI925"/>
      <c r="AJJ925"/>
      <c r="AJK925"/>
      <c r="AJL925"/>
      <c r="AJM925"/>
      <c r="AJN925"/>
      <c r="AJO925"/>
      <c r="AJP925"/>
      <c r="AJQ925"/>
      <c r="AJR925"/>
      <c r="AJS925"/>
      <c r="AJT925"/>
      <c r="AJU925"/>
      <c r="AJV925"/>
      <c r="AJW925"/>
      <c r="AJX925"/>
      <c r="AJY925"/>
      <c r="AJZ925"/>
      <c r="AKA925"/>
      <c r="AKB925"/>
      <c r="AKC925"/>
      <c r="AKD925"/>
      <c r="AKE925"/>
      <c r="AKF925"/>
      <c r="AKG925"/>
      <c r="AKH925"/>
      <c r="AKI925"/>
      <c r="AKJ925"/>
      <c r="AKK925"/>
      <c r="AKL925"/>
      <c r="AKM925"/>
      <c r="AKN925"/>
      <c r="AKO925"/>
      <c r="AKP925"/>
      <c r="AKQ925"/>
      <c r="AKR925"/>
      <c r="AKS925"/>
      <c r="AKT925"/>
      <c r="AKU925"/>
      <c r="AKV925"/>
      <c r="AKW925"/>
      <c r="AKX925"/>
      <c r="AKY925"/>
      <c r="AKZ925"/>
      <c r="ALA925"/>
      <c r="ALB925"/>
      <c r="ALC925"/>
      <c r="ALD925"/>
      <c r="ALE925"/>
      <c r="ALF925"/>
      <c r="ALG925"/>
      <c r="ALH925"/>
      <c r="ALI925"/>
      <c r="ALJ925"/>
      <c r="ALK925"/>
      <c r="ALL925"/>
      <c r="ALM925"/>
      <c r="ALN925"/>
      <c r="ALO925"/>
      <c r="ALP925"/>
      <c r="ALQ925"/>
      <c r="ALR925"/>
      <c r="ALS925"/>
      <c r="ALT925"/>
      <c r="ALU925"/>
      <c r="ALV925"/>
      <c r="ALW925"/>
      <c r="ALX925"/>
      <c r="ALY925"/>
      <c r="ALZ925"/>
      <c r="AMA925"/>
      <c r="AMB925"/>
      <c r="AMC925"/>
      <c r="AMD925"/>
      <c r="AME925"/>
      <c r="AMF925"/>
      <c r="AMG925"/>
      <c r="AMH925"/>
      <c r="AMI925"/>
      <c r="AMJ925"/>
    </row>
    <row r="926" spans="1:1024" ht="20" customHeight="1" x14ac:dyDescent="0.2">
      <c r="A926"/>
      <c r="B926"/>
      <c r="C926"/>
      <c r="D926"/>
      <c r="E926" s="2"/>
      <c r="F926" s="2"/>
      <c r="G926" s="271"/>
      <c r="H926" s="240"/>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c r="IU926"/>
      <c r="IV926"/>
      <c r="IW926"/>
      <c r="IX926"/>
      <c r="IY926"/>
      <c r="IZ926"/>
      <c r="JA926"/>
      <c r="JB926"/>
      <c r="JC926"/>
      <c r="JD926"/>
      <c r="JE926"/>
      <c r="JF926"/>
      <c r="JG926"/>
      <c r="JH926"/>
      <c r="JI926"/>
      <c r="JJ926"/>
      <c r="JK926"/>
      <c r="JL926"/>
      <c r="JM926"/>
      <c r="JN926"/>
      <c r="JO926"/>
      <c r="JP926"/>
      <c r="JQ926"/>
      <c r="JR926"/>
      <c r="JS926"/>
      <c r="JT926"/>
      <c r="JU926"/>
      <c r="JV926"/>
      <c r="JW926"/>
      <c r="JX926"/>
      <c r="JY926"/>
      <c r="JZ926"/>
      <c r="KA926"/>
      <c r="KB926"/>
      <c r="KC926"/>
      <c r="KD926"/>
      <c r="KE926"/>
      <c r="KF926"/>
      <c r="KG926"/>
      <c r="KH926"/>
      <c r="KI926"/>
      <c r="KJ926"/>
      <c r="KK926"/>
      <c r="KL926"/>
      <c r="KM926"/>
      <c r="KN926"/>
      <c r="KO926"/>
      <c r="KP926"/>
      <c r="KQ926"/>
      <c r="KR926"/>
      <c r="KS926"/>
      <c r="KT926"/>
      <c r="KU926"/>
      <c r="KV926"/>
      <c r="KW926"/>
      <c r="KX926"/>
      <c r="KY926"/>
      <c r="KZ926"/>
      <c r="LA926"/>
      <c r="LB926"/>
      <c r="LC926"/>
      <c r="LD926"/>
      <c r="LE926"/>
      <c r="LF926"/>
      <c r="LG926"/>
      <c r="LH926"/>
      <c r="LI926"/>
      <c r="LJ926"/>
      <c r="LK926"/>
      <c r="LL926"/>
      <c r="LM926"/>
      <c r="LN926"/>
      <c r="LO926"/>
      <c r="LP926"/>
      <c r="LQ926"/>
      <c r="LR926"/>
      <c r="LS926"/>
      <c r="LT926"/>
      <c r="LU926"/>
      <c r="LV926"/>
      <c r="LW926"/>
      <c r="LX926"/>
      <c r="LY926"/>
      <c r="LZ926"/>
      <c r="MA926"/>
      <c r="MB926"/>
      <c r="MC926"/>
      <c r="MD926"/>
      <c r="ME926"/>
      <c r="MF926"/>
      <c r="MG926"/>
      <c r="MH926"/>
      <c r="MI926"/>
      <c r="MJ926"/>
      <c r="MK926"/>
      <c r="ML926"/>
      <c r="MM926"/>
      <c r="MN926"/>
      <c r="MO926"/>
      <c r="MP926"/>
      <c r="MQ926"/>
      <c r="MR926"/>
      <c r="MS926"/>
      <c r="MT926"/>
      <c r="MU926"/>
      <c r="MV926"/>
      <c r="MW926"/>
      <c r="MX926"/>
      <c r="MY926"/>
      <c r="MZ926"/>
      <c r="NA926"/>
      <c r="NB926"/>
      <c r="NC926"/>
      <c r="ND926"/>
      <c r="NE926"/>
      <c r="NF926"/>
      <c r="NG926"/>
      <c r="NH926"/>
      <c r="NI926"/>
      <c r="NJ926"/>
      <c r="NK926"/>
      <c r="NL926"/>
      <c r="NM926"/>
      <c r="NN926"/>
      <c r="NO926"/>
      <c r="NP926"/>
      <c r="NQ926"/>
      <c r="NR926"/>
      <c r="NS926"/>
      <c r="NT926"/>
      <c r="NU926"/>
      <c r="NV926"/>
      <c r="NW926"/>
      <c r="NX926"/>
      <c r="NY926"/>
      <c r="NZ926"/>
      <c r="OA926"/>
      <c r="OB926"/>
      <c r="OC926"/>
      <c r="OD926"/>
      <c r="OE926"/>
      <c r="OF926"/>
      <c r="OG926"/>
      <c r="OH926"/>
      <c r="OI926"/>
      <c r="OJ926"/>
      <c r="OK926"/>
      <c r="OL926"/>
      <c r="OM926"/>
      <c r="ON926"/>
      <c r="OO926"/>
      <c r="OP926"/>
      <c r="OQ926"/>
      <c r="OR926"/>
      <c r="OS926"/>
      <c r="OT926"/>
      <c r="OU926"/>
      <c r="OV926"/>
      <c r="OW926"/>
      <c r="OX926"/>
      <c r="OY926"/>
      <c r="OZ926"/>
      <c r="PA926"/>
      <c r="PB926"/>
      <c r="PC926"/>
      <c r="PD926"/>
      <c r="PE926"/>
      <c r="PF926"/>
      <c r="PG926"/>
      <c r="PH926"/>
      <c r="PI926"/>
      <c r="PJ926"/>
      <c r="PK926"/>
      <c r="PL926"/>
      <c r="PM926"/>
      <c r="PN926"/>
      <c r="PO926"/>
      <c r="PP926"/>
      <c r="PQ926"/>
      <c r="PR926"/>
      <c r="PS926"/>
      <c r="PT926"/>
      <c r="PU926"/>
      <c r="PV926"/>
      <c r="PW926"/>
      <c r="PX926"/>
      <c r="PY926"/>
      <c r="PZ926"/>
      <c r="QA926"/>
      <c r="QB926"/>
      <c r="QC926"/>
      <c r="QD926"/>
      <c r="QE926"/>
      <c r="QF926"/>
      <c r="QG926"/>
      <c r="QH926"/>
      <c r="QI926"/>
      <c r="QJ926"/>
      <c r="QK926"/>
      <c r="QL926"/>
      <c r="QM926"/>
      <c r="QN926"/>
      <c r="QO926"/>
      <c r="QP926"/>
      <c r="QQ926"/>
      <c r="QR926"/>
      <c r="QS926"/>
      <c r="QT926"/>
      <c r="QU926"/>
      <c r="QV926"/>
      <c r="QW926"/>
      <c r="QX926"/>
      <c r="QY926"/>
      <c r="QZ926"/>
      <c r="RA926"/>
      <c r="RB926"/>
      <c r="RC926"/>
      <c r="RD926"/>
      <c r="RE926"/>
      <c r="RF926"/>
      <c r="RG926"/>
      <c r="RH926"/>
      <c r="RI926"/>
      <c r="RJ926"/>
      <c r="RK926"/>
      <c r="RL926"/>
      <c r="RM926"/>
      <c r="RN926"/>
      <c r="RO926"/>
      <c r="RP926"/>
      <c r="RQ926"/>
      <c r="RR926"/>
      <c r="RS926"/>
      <c r="RT926"/>
      <c r="RU926"/>
      <c r="RV926"/>
      <c r="RW926"/>
      <c r="RX926"/>
      <c r="RY926"/>
      <c r="RZ926"/>
      <c r="SA926"/>
      <c r="SB926"/>
      <c r="SC926"/>
      <c r="SD926"/>
      <c r="SE926"/>
      <c r="SF926"/>
      <c r="SG926"/>
      <c r="SH926"/>
      <c r="SI926"/>
      <c r="SJ926"/>
      <c r="SK926"/>
      <c r="SL926"/>
      <c r="SM926"/>
      <c r="SN926"/>
      <c r="SO926"/>
      <c r="SP926"/>
      <c r="SQ926"/>
      <c r="SR926"/>
      <c r="SS926"/>
      <c r="ST926"/>
      <c r="SU926"/>
      <c r="SV926"/>
      <c r="SW926"/>
      <c r="SX926"/>
      <c r="SY926"/>
      <c r="SZ926"/>
      <c r="TA926"/>
      <c r="TB926"/>
      <c r="TC926"/>
      <c r="TD926"/>
      <c r="TE926"/>
      <c r="TF926"/>
      <c r="TG926"/>
      <c r="TH926"/>
      <c r="TI926"/>
      <c r="TJ926"/>
      <c r="TK926"/>
      <c r="TL926"/>
      <c r="TM926"/>
      <c r="TN926"/>
      <c r="TO926"/>
      <c r="TP926"/>
      <c r="TQ926"/>
      <c r="TR926"/>
      <c r="TS926"/>
      <c r="TT926"/>
      <c r="TU926"/>
      <c r="TV926"/>
      <c r="TW926"/>
      <c r="TX926"/>
      <c r="TY926"/>
      <c r="TZ926"/>
      <c r="UA926"/>
      <c r="UB926"/>
      <c r="UC926"/>
      <c r="UD926"/>
      <c r="UE926"/>
      <c r="UF926"/>
      <c r="UG926"/>
      <c r="UH926"/>
      <c r="UI926"/>
      <c r="UJ926"/>
      <c r="UK926"/>
      <c r="UL926"/>
      <c r="UM926"/>
      <c r="UN926"/>
      <c r="UO926"/>
      <c r="UP926"/>
      <c r="UQ926"/>
      <c r="UR926"/>
      <c r="US926"/>
      <c r="UT926"/>
      <c r="UU926"/>
      <c r="UV926"/>
      <c r="UW926"/>
      <c r="UX926"/>
      <c r="UY926"/>
      <c r="UZ926"/>
      <c r="VA926"/>
      <c r="VB926"/>
      <c r="VC926"/>
      <c r="VD926"/>
      <c r="VE926"/>
      <c r="VF926"/>
      <c r="VG926"/>
      <c r="VH926"/>
      <c r="VI926"/>
      <c r="VJ926"/>
      <c r="VK926"/>
      <c r="VL926"/>
      <c r="VM926"/>
      <c r="VN926"/>
      <c r="VO926"/>
      <c r="VP926"/>
      <c r="VQ926"/>
      <c r="VR926"/>
      <c r="VS926"/>
      <c r="VT926"/>
      <c r="VU926"/>
      <c r="VV926"/>
      <c r="VW926"/>
      <c r="VX926"/>
      <c r="VY926"/>
      <c r="VZ926"/>
      <c r="WA926"/>
      <c r="WB926"/>
      <c r="WC926"/>
      <c r="WD926"/>
      <c r="WE926"/>
      <c r="WF926"/>
      <c r="WG926"/>
      <c r="WH926"/>
      <c r="WI926"/>
      <c r="WJ926"/>
      <c r="WK926"/>
      <c r="WL926"/>
      <c r="WM926"/>
      <c r="WN926"/>
      <c r="WO926"/>
      <c r="WP926"/>
      <c r="WQ926"/>
      <c r="WR926"/>
      <c r="WS926"/>
      <c r="WT926"/>
      <c r="WU926"/>
      <c r="WV926"/>
      <c r="WW926"/>
      <c r="WX926"/>
      <c r="WY926"/>
      <c r="WZ926"/>
      <c r="XA926"/>
      <c r="XB926"/>
      <c r="XC926"/>
      <c r="XD926"/>
      <c r="XE926"/>
      <c r="XF926"/>
      <c r="XG926"/>
      <c r="XH926"/>
      <c r="XI926"/>
      <c r="XJ926"/>
      <c r="XK926"/>
      <c r="XL926"/>
      <c r="XM926"/>
      <c r="XN926"/>
      <c r="XO926"/>
      <c r="XP926"/>
      <c r="XQ926"/>
      <c r="XR926"/>
      <c r="XS926"/>
      <c r="XT926"/>
      <c r="XU926"/>
      <c r="XV926"/>
      <c r="XW926"/>
      <c r="XX926"/>
      <c r="XY926"/>
      <c r="XZ926"/>
      <c r="YA926"/>
      <c r="YB926"/>
      <c r="YC926"/>
      <c r="YD926"/>
      <c r="YE926"/>
      <c r="YF926"/>
      <c r="YG926"/>
      <c r="YH926"/>
      <c r="YI926"/>
      <c r="YJ926"/>
      <c r="YK926"/>
      <c r="YL926"/>
      <c r="YM926"/>
      <c r="YN926"/>
      <c r="YO926"/>
      <c r="YP926"/>
      <c r="YQ926"/>
      <c r="YR926"/>
      <c r="YS926"/>
      <c r="YT926"/>
      <c r="YU926"/>
      <c r="YV926"/>
      <c r="YW926"/>
      <c r="YX926"/>
      <c r="YY926"/>
      <c r="YZ926"/>
      <c r="ZA926"/>
      <c r="ZB926"/>
      <c r="ZC926"/>
      <c r="ZD926"/>
      <c r="ZE926"/>
      <c r="ZF926"/>
      <c r="ZG926"/>
      <c r="ZH926"/>
      <c r="ZI926"/>
      <c r="ZJ926"/>
      <c r="ZK926"/>
      <c r="ZL926"/>
      <c r="ZM926"/>
      <c r="ZN926"/>
      <c r="ZO926"/>
      <c r="ZP926"/>
      <c r="ZQ926"/>
      <c r="ZR926"/>
      <c r="ZS926"/>
      <c r="ZT926"/>
      <c r="ZU926"/>
      <c r="ZV926"/>
      <c r="ZW926"/>
      <c r="ZX926"/>
      <c r="ZY926"/>
      <c r="ZZ926"/>
      <c r="AAA926"/>
      <c r="AAB926"/>
      <c r="AAC926"/>
      <c r="AAD926"/>
      <c r="AAE926"/>
      <c r="AAF926"/>
      <c r="AAG926"/>
      <c r="AAH926"/>
      <c r="AAI926"/>
      <c r="AAJ926"/>
      <c r="AAK926"/>
      <c r="AAL926"/>
      <c r="AAM926"/>
      <c r="AAN926"/>
      <c r="AAO926"/>
      <c r="AAP926"/>
      <c r="AAQ926"/>
      <c r="AAR926"/>
      <c r="AAS926"/>
      <c r="AAT926"/>
      <c r="AAU926"/>
      <c r="AAV926"/>
      <c r="AAW926"/>
      <c r="AAX926"/>
      <c r="AAY926"/>
      <c r="AAZ926"/>
      <c r="ABA926"/>
      <c r="ABB926"/>
      <c r="ABC926"/>
      <c r="ABD926"/>
      <c r="ABE926"/>
      <c r="ABF926"/>
      <c r="ABG926"/>
      <c r="ABH926"/>
      <c r="ABI926"/>
      <c r="ABJ926"/>
      <c r="ABK926"/>
      <c r="ABL926"/>
      <c r="ABM926"/>
      <c r="ABN926"/>
      <c r="ABO926"/>
      <c r="ABP926"/>
      <c r="ABQ926"/>
      <c r="ABR926"/>
      <c r="ABS926"/>
      <c r="ABT926"/>
      <c r="ABU926"/>
      <c r="ABV926"/>
      <c r="ABW926"/>
      <c r="ABX926"/>
      <c r="ABY926"/>
      <c r="ABZ926"/>
      <c r="ACA926"/>
      <c r="ACB926"/>
      <c r="ACC926"/>
      <c r="ACD926"/>
      <c r="ACE926"/>
      <c r="ACF926"/>
      <c r="ACG926"/>
      <c r="ACH926"/>
      <c r="ACI926"/>
      <c r="ACJ926"/>
      <c r="ACK926"/>
      <c r="ACL926"/>
      <c r="ACM926"/>
      <c r="ACN926"/>
      <c r="ACO926"/>
      <c r="ACP926"/>
      <c r="ACQ926"/>
      <c r="ACR926"/>
      <c r="ACS926"/>
      <c r="ACT926"/>
      <c r="ACU926"/>
      <c r="ACV926"/>
      <c r="ACW926"/>
      <c r="ACX926"/>
      <c r="ACY926"/>
      <c r="ACZ926"/>
      <c r="ADA926"/>
      <c r="ADB926"/>
      <c r="ADC926"/>
      <c r="ADD926"/>
      <c r="ADE926"/>
      <c r="ADF926"/>
      <c r="ADG926"/>
      <c r="ADH926"/>
      <c r="ADI926"/>
      <c r="ADJ926"/>
      <c r="ADK926"/>
      <c r="ADL926"/>
      <c r="ADM926"/>
      <c r="ADN926"/>
      <c r="ADO926"/>
      <c r="ADP926"/>
      <c r="ADQ926"/>
      <c r="ADR926"/>
      <c r="ADS926"/>
      <c r="ADT926"/>
      <c r="ADU926"/>
      <c r="ADV926"/>
      <c r="ADW926"/>
      <c r="ADX926"/>
      <c r="ADY926"/>
      <c r="ADZ926"/>
      <c r="AEA926"/>
      <c r="AEB926"/>
      <c r="AEC926"/>
      <c r="AED926"/>
      <c r="AEE926"/>
      <c r="AEF926"/>
      <c r="AEG926"/>
      <c r="AEH926"/>
      <c r="AEI926"/>
      <c r="AEJ926"/>
      <c r="AEK926"/>
      <c r="AEL926"/>
      <c r="AEM926"/>
      <c r="AEN926"/>
      <c r="AEO926"/>
      <c r="AEP926"/>
      <c r="AEQ926"/>
      <c r="AER926"/>
      <c r="AES926"/>
      <c r="AET926"/>
      <c r="AEU926"/>
      <c r="AEV926"/>
      <c r="AEW926"/>
      <c r="AEX926"/>
      <c r="AEY926"/>
      <c r="AEZ926"/>
      <c r="AFA926"/>
      <c r="AFB926"/>
      <c r="AFC926"/>
      <c r="AFD926"/>
      <c r="AFE926"/>
      <c r="AFF926"/>
      <c r="AFG926"/>
      <c r="AFH926"/>
      <c r="AFI926"/>
      <c r="AFJ926"/>
      <c r="AFK926"/>
      <c r="AFL926"/>
      <c r="AFM926"/>
      <c r="AFN926"/>
      <c r="AFO926"/>
      <c r="AFP926"/>
      <c r="AFQ926"/>
      <c r="AFR926"/>
      <c r="AFS926"/>
      <c r="AFT926"/>
      <c r="AFU926"/>
      <c r="AFV926"/>
      <c r="AFW926"/>
      <c r="AFX926"/>
      <c r="AFY926"/>
      <c r="AFZ926"/>
      <c r="AGA926"/>
      <c r="AGB926"/>
      <c r="AGC926"/>
      <c r="AGD926"/>
      <c r="AGE926"/>
      <c r="AGF926"/>
      <c r="AGG926"/>
      <c r="AGH926"/>
      <c r="AGI926"/>
      <c r="AGJ926"/>
      <c r="AGK926"/>
      <c r="AGL926"/>
      <c r="AGM926"/>
      <c r="AGN926"/>
      <c r="AGO926"/>
      <c r="AGP926"/>
      <c r="AGQ926"/>
      <c r="AGR926"/>
      <c r="AGS926"/>
      <c r="AGT926"/>
      <c r="AGU926"/>
      <c r="AGV926"/>
      <c r="AGW926"/>
      <c r="AGX926"/>
      <c r="AGY926"/>
      <c r="AGZ926"/>
      <c r="AHA926"/>
      <c r="AHB926"/>
      <c r="AHC926"/>
      <c r="AHD926"/>
      <c r="AHE926"/>
      <c r="AHF926"/>
      <c r="AHG926"/>
      <c r="AHH926"/>
      <c r="AHI926"/>
      <c r="AHJ926"/>
      <c r="AHK926"/>
      <c r="AHL926"/>
      <c r="AHM926"/>
      <c r="AHN926"/>
      <c r="AHO926"/>
      <c r="AHP926"/>
      <c r="AHQ926"/>
      <c r="AHR926"/>
      <c r="AHS926"/>
      <c r="AHT926"/>
      <c r="AHU926"/>
      <c r="AHV926"/>
      <c r="AHW926"/>
      <c r="AHX926"/>
      <c r="AHY926"/>
      <c r="AHZ926"/>
      <c r="AIA926"/>
      <c r="AIB926"/>
      <c r="AIC926"/>
      <c r="AID926"/>
      <c r="AIE926"/>
      <c r="AIF926"/>
      <c r="AIG926"/>
      <c r="AIH926"/>
      <c r="AII926"/>
      <c r="AIJ926"/>
      <c r="AIK926"/>
      <c r="AIL926"/>
      <c r="AIM926"/>
      <c r="AIN926"/>
      <c r="AIO926"/>
      <c r="AIP926"/>
      <c r="AIQ926"/>
      <c r="AIR926"/>
      <c r="AIS926"/>
      <c r="AIT926"/>
      <c r="AIU926"/>
      <c r="AIV926"/>
      <c r="AIW926"/>
      <c r="AIX926"/>
      <c r="AIY926"/>
      <c r="AIZ926"/>
      <c r="AJA926"/>
      <c r="AJB926"/>
      <c r="AJC926"/>
      <c r="AJD926"/>
      <c r="AJE926"/>
      <c r="AJF926"/>
      <c r="AJG926"/>
      <c r="AJH926"/>
      <c r="AJI926"/>
      <c r="AJJ926"/>
      <c r="AJK926"/>
      <c r="AJL926"/>
      <c r="AJM926"/>
      <c r="AJN926"/>
      <c r="AJO926"/>
      <c r="AJP926"/>
      <c r="AJQ926"/>
      <c r="AJR926"/>
      <c r="AJS926"/>
      <c r="AJT926"/>
      <c r="AJU926"/>
      <c r="AJV926"/>
      <c r="AJW926"/>
      <c r="AJX926"/>
      <c r="AJY926"/>
      <c r="AJZ926"/>
      <c r="AKA926"/>
      <c r="AKB926"/>
      <c r="AKC926"/>
      <c r="AKD926"/>
      <c r="AKE926"/>
      <c r="AKF926"/>
      <c r="AKG926"/>
      <c r="AKH926"/>
      <c r="AKI926"/>
      <c r="AKJ926"/>
      <c r="AKK926"/>
      <c r="AKL926"/>
      <c r="AKM926"/>
      <c r="AKN926"/>
      <c r="AKO926"/>
      <c r="AKP926"/>
      <c r="AKQ926"/>
      <c r="AKR926"/>
      <c r="AKS926"/>
      <c r="AKT926"/>
      <c r="AKU926"/>
      <c r="AKV926"/>
      <c r="AKW926"/>
      <c r="AKX926"/>
      <c r="AKY926"/>
      <c r="AKZ926"/>
      <c r="ALA926"/>
      <c r="ALB926"/>
      <c r="ALC926"/>
      <c r="ALD926"/>
      <c r="ALE926"/>
      <c r="ALF926"/>
      <c r="ALG926"/>
      <c r="ALH926"/>
      <c r="ALI926"/>
      <c r="ALJ926"/>
      <c r="ALK926"/>
      <c r="ALL926"/>
      <c r="ALM926"/>
      <c r="ALN926"/>
      <c r="ALO926"/>
      <c r="ALP926"/>
      <c r="ALQ926"/>
      <c r="ALR926"/>
      <c r="ALS926"/>
      <c r="ALT926"/>
      <c r="ALU926"/>
      <c r="ALV926"/>
      <c r="ALW926"/>
      <c r="ALX926"/>
      <c r="ALY926"/>
      <c r="ALZ926"/>
      <c r="AMA926"/>
      <c r="AMB926"/>
      <c r="AMC926"/>
      <c r="AMD926"/>
      <c r="AME926"/>
      <c r="AMF926"/>
      <c r="AMG926"/>
      <c r="AMH926"/>
      <c r="AMI926"/>
      <c r="AMJ926"/>
    </row>
    <row r="927" spans="1:1024" ht="20" customHeight="1" x14ac:dyDescent="0.2">
      <c r="A927"/>
      <c r="B927"/>
      <c r="C927"/>
      <c r="D927"/>
      <c r="E927" s="2"/>
      <c r="F927" s="2"/>
      <c r="G927" s="271"/>
      <c r="H927" s="240"/>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c r="IU927"/>
      <c r="IV927"/>
      <c r="IW927"/>
      <c r="IX927"/>
      <c r="IY927"/>
      <c r="IZ927"/>
      <c r="JA927"/>
      <c r="JB927"/>
      <c r="JC927"/>
      <c r="JD927"/>
      <c r="JE927"/>
      <c r="JF927"/>
      <c r="JG927"/>
      <c r="JH927"/>
      <c r="JI927"/>
      <c r="JJ927"/>
      <c r="JK927"/>
      <c r="JL927"/>
      <c r="JM927"/>
      <c r="JN927"/>
      <c r="JO927"/>
      <c r="JP927"/>
      <c r="JQ927"/>
      <c r="JR927"/>
      <c r="JS927"/>
      <c r="JT927"/>
      <c r="JU927"/>
      <c r="JV927"/>
      <c r="JW927"/>
      <c r="JX927"/>
      <c r="JY927"/>
      <c r="JZ927"/>
      <c r="KA927"/>
      <c r="KB927"/>
      <c r="KC927"/>
      <c r="KD927"/>
      <c r="KE927"/>
      <c r="KF927"/>
      <c r="KG927"/>
      <c r="KH927"/>
      <c r="KI927"/>
      <c r="KJ927"/>
      <c r="KK927"/>
      <c r="KL927"/>
      <c r="KM927"/>
      <c r="KN927"/>
      <c r="KO927"/>
      <c r="KP927"/>
      <c r="KQ927"/>
      <c r="KR927"/>
      <c r="KS927"/>
      <c r="KT927"/>
      <c r="KU927"/>
      <c r="KV927"/>
      <c r="KW927"/>
      <c r="KX927"/>
      <c r="KY927"/>
      <c r="KZ927"/>
      <c r="LA927"/>
      <c r="LB927"/>
      <c r="LC927"/>
      <c r="LD927"/>
      <c r="LE927"/>
      <c r="LF927"/>
      <c r="LG927"/>
      <c r="LH927"/>
      <c r="LI927"/>
      <c r="LJ927"/>
      <c r="LK927"/>
      <c r="LL927"/>
      <c r="LM927"/>
      <c r="LN927"/>
      <c r="LO927"/>
      <c r="LP927"/>
      <c r="LQ927"/>
      <c r="LR927"/>
      <c r="LS927"/>
      <c r="LT927"/>
      <c r="LU927"/>
      <c r="LV927"/>
      <c r="LW927"/>
      <c r="LX927"/>
      <c r="LY927"/>
      <c r="LZ927"/>
      <c r="MA927"/>
      <c r="MB927"/>
      <c r="MC927"/>
      <c r="MD927"/>
      <c r="ME927"/>
      <c r="MF927"/>
      <c r="MG927"/>
      <c r="MH927"/>
      <c r="MI927"/>
      <c r="MJ927"/>
      <c r="MK927"/>
      <c r="ML927"/>
      <c r="MM927"/>
      <c r="MN927"/>
      <c r="MO927"/>
      <c r="MP927"/>
      <c r="MQ927"/>
      <c r="MR927"/>
      <c r="MS927"/>
      <c r="MT927"/>
      <c r="MU927"/>
      <c r="MV927"/>
      <c r="MW927"/>
      <c r="MX927"/>
      <c r="MY927"/>
      <c r="MZ927"/>
      <c r="NA927"/>
      <c r="NB927"/>
      <c r="NC927"/>
      <c r="ND927"/>
      <c r="NE927"/>
      <c r="NF927"/>
      <c r="NG927"/>
      <c r="NH927"/>
      <c r="NI927"/>
      <c r="NJ927"/>
      <c r="NK927"/>
      <c r="NL927"/>
      <c r="NM927"/>
      <c r="NN927"/>
      <c r="NO927"/>
      <c r="NP927"/>
      <c r="NQ927"/>
      <c r="NR927"/>
      <c r="NS927"/>
      <c r="NT927"/>
      <c r="NU927"/>
      <c r="NV927"/>
      <c r="NW927"/>
      <c r="NX927"/>
      <c r="NY927"/>
      <c r="NZ927"/>
      <c r="OA927"/>
      <c r="OB927"/>
      <c r="OC927"/>
      <c r="OD927"/>
      <c r="OE927"/>
      <c r="OF927"/>
      <c r="OG927"/>
      <c r="OH927"/>
      <c r="OI927"/>
      <c r="OJ927"/>
      <c r="OK927"/>
      <c r="OL927"/>
      <c r="OM927"/>
      <c r="ON927"/>
      <c r="OO927"/>
      <c r="OP927"/>
      <c r="OQ927"/>
      <c r="OR927"/>
      <c r="OS927"/>
      <c r="OT927"/>
      <c r="OU927"/>
      <c r="OV927"/>
      <c r="OW927"/>
      <c r="OX927"/>
      <c r="OY927"/>
      <c r="OZ927"/>
      <c r="PA927"/>
      <c r="PB927"/>
      <c r="PC927"/>
      <c r="PD927"/>
      <c r="PE927"/>
      <c r="PF927"/>
      <c r="PG927"/>
      <c r="PH927"/>
      <c r="PI927"/>
      <c r="PJ927"/>
      <c r="PK927"/>
      <c r="PL927"/>
      <c r="PM927"/>
      <c r="PN927"/>
      <c r="PO927"/>
      <c r="PP927"/>
      <c r="PQ927"/>
      <c r="PR927"/>
      <c r="PS927"/>
      <c r="PT927"/>
      <c r="PU927"/>
      <c r="PV927"/>
      <c r="PW927"/>
      <c r="PX927"/>
      <c r="PY927"/>
      <c r="PZ927"/>
      <c r="QA927"/>
      <c r="QB927"/>
      <c r="QC927"/>
      <c r="QD927"/>
      <c r="QE927"/>
      <c r="QF927"/>
      <c r="QG927"/>
      <c r="QH927"/>
      <c r="QI927"/>
      <c r="QJ927"/>
      <c r="QK927"/>
      <c r="QL927"/>
      <c r="QM927"/>
      <c r="QN927"/>
      <c r="QO927"/>
      <c r="QP927"/>
      <c r="QQ927"/>
      <c r="QR927"/>
      <c r="QS927"/>
      <c r="QT927"/>
      <c r="QU927"/>
      <c r="QV927"/>
      <c r="QW927"/>
      <c r="QX927"/>
      <c r="QY927"/>
      <c r="QZ927"/>
      <c r="RA927"/>
      <c r="RB927"/>
      <c r="RC927"/>
      <c r="RD927"/>
      <c r="RE927"/>
      <c r="RF927"/>
      <c r="RG927"/>
      <c r="RH927"/>
      <c r="RI927"/>
      <c r="RJ927"/>
      <c r="RK927"/>
      <c r="RL927"/>
      <c r="RM927"/>
      <c r="RN927"/>
      <c r="RO927"/>
      <c r="RP927"/>
      <c r="RQ927"/>
      <c r="RR927"/>
      <c r="RS927"/>
      <c r="RT927"/>
      <c r="RU927"/>
      <c r="RV927"/>
      <c r="RW927"/>
      <c r="RX927"/>
      <c r="RY927"/>
      <c r="RZ927"/>
      <c r="SA927"/>
      <c r="SB927"/>
      <c r="SC927"/>
      <c r="SD927"/>
      <c r="SE927"/>
      <c r="SF927"/>
      <c r="SG927"/>
      <c r="SH927"/>
      <c r="SI927"/>
      <c r="SJ927"/>
      <c r="SK927"/>
      <c r="SL927"/>
      <c r="SM927"/>
      <c r="SN927"/>
      <c r="SO927"/>
      <c r="SP927"/>
      <c r="SQ927"/>
      <c r="SR927"/>
      <c r="SS927"/>
      <c r="ST927"/>
      <c r="SU927"/>
      <c r="SV927"/>
      <c r="SW927"/>
      <c r="SX927"/>
      <c r="SY927"/>
      <c r="SZ927"/>
      <c r="TA927"/>
      <c r="TB927"/>
      <c r="TC927"/>
      <c r="TD927"/>
      <c r="TE927"/>
      <c r="TF927"/>
      <c r="TG927"/>
      <c r="TH927"/>
      <c r="TI927"/>
      <c r="TJ927"/>
      <c r="TK927"/>
      <c r="TL927"/>
      <c r="TM927"/>
      <c r="TN927"/>
      <c r="TO927"/>
      <c r="TP927"/>
      <c r="TQ927"/>
      <c r="TR927"/>
      <c r="TS927"/>
      <c r="TT927"/>
      <c r="TU927"/>
      <c r="TV927"/>
      <c r="TW927"/>
      <c r="TX927"/>
      <c r="TY927"/>
      <c r="TZ927"/>
      <c r="UA927"/>
      <c r="UB927"/>
      <c r="UC927"/>
      <c r="UD927"/>
      <c r="UE927"/>
      <c r="UF927"/>
      <c r="UG927"/>
      <c r="UH927"/>
      <c r="UI927"/>
      <c r="UJ927"/>
      <c r="UK927"/>
      <c r="UL927"/>
      <c r="UM927"/>
      <c r="UN927"/>
      <c r="UO927"/>
      <c r="UP927"/>
      <c r="UQ927"/>
      <c r="UR927"/>
      <c r="US927"/>
      <c r="UT927"/>
      <c r="UU927"/>
      <c r="UV927"/>
      <c r="UW927"/>
      <c r="UX927"/>
      <c r="UY927"/>
      <c r="UZ927"/>
      <c r="VA927"/>
      <c r="VB927"/>
      <c r="VC927"/>
      <c r="VD927"/>
      <c r="VE927"/>
      <c r="VF927"/>
      <c r="VG927"/>
      <c r="VH927"/>
      <c r="VI927"/>
      <c r="VJ927"/>
      <c r="VK927"/>
      <c r="VL927"/>
      <c r="VM927"/>
      <c r="VN927"/>
      <c r="VO927"/>
      <c r="VP927"/>
      <c r="VQ927"/>
      <c r="VR927"/>
      <c r="VS927"/>
      <c r="VT927"/>
      <c r="VU927"/>
      <c r="VV927"/>
      <c r="VW927"/>
      <c r="VX927"/>
      <c r="VY927"/>
      <c r="VZ927"/>
      <c r="WA927"/>
      <c r="WB927"/>
      <c r="WC927"/>
      <c r="WD927"/>
      <c r="WE927"/>
      <c r="WF927"/>
      <c r="WG927"/>
      <c r="WH927"/>
      <c r="WI927"/>
      <c r="WJ927"/>
      <c r="WK927"/>
      <c r="WL927"/>
      <c r="WM927"/>
      <c r="WN927"/>
      <c r="WO927"/>
      <c r="WP927"/>
      <c r="WQ927"/>
      <c r="WR927"/>
      <c r="WS927"/>
      <c r="WT927"/>
      <c r="WU927"/>
      <c r="WV927"/>
      <c r="WW927"/>
      <c r="WX927"/>
      <c r="WY927"/>
      <c r="WZ927"/>
      <c r="XA927"/>
      <c r="XB927"/>
      <c r="XC927"/>
      <c r="XD927"/>
      <c r="XE927"/>
      <c r="XF927"/>
      <c r="XG927"/>
      <c r="XH927"/>
      <c r="XI927"/>
      <c r="XJ927"/>
      <c r="XK927"/>
      <c r="XL927"/>
      <c r="XM927"/>
      <c r="XN927"/>
      <c r="XO927"/>
      <c r="XP927"/>
      <c r="XQ927"/>
      <c r="XR927"/>
      <c r="XS927"/>
      <c r="XT927"/>
      <c r="XU927"/>
      <c r="XV927"/>
      <c r="XW927"/>
      <c r="XX927"/>
      <c r="XY927"/>
      <c r="XZ927"/>
      <c r="YA927"/>
      <c r="YB927"/>
      <c r="YC927"/>
      <c r="YD927"/>
      <c r="YE927"/>
      <c r="YF927"/>
      <c r="YG927"/>
      <c r="YH927"/>
      <c r="YI927"/>
      <c r="YJ927"/>
      <c r="YK927"/>
      <c r="YL927"/>
      <c r="YM927"/>
      <c r="YN927"/>
      <c r="YO927"/>
      <c r="YP927"/>
      <c r="YQ927"/>
      <c r="YR927"/>
      <c r="YS927"/>
      <c r="YT927"/>
      <c r="YU927"/>
      <c r="YV927"/>
      <c r="YW927"/>
      <c r="YX927"/>
      <c r="YY927"/>
      <c r="YZ927"/>
      <c r="ZA927"/>
      <c r="ZB927"/>
      <c r="ZC927"/>
      <c r="ZD927"/>
      <c r="ZE927"/>
      <c r="ZF927"/>
      <c r="ZG927"/>
      <c r="ZH927"/>
      <c r="ZI927"/>
      <c r="ZJ927"/>
      <c r="ZK927"/>
      <c r="ZL927"/>
      <c r="ZM927"/>
      <c r="ZN927"/>
      <c r="ZO927"/>
      <c r="ZP927"/>
      <c r="ZQ927"/>
      <c r="ZR927"/>
      <c r="ZS927"/>
      <c r="ZT927"/>
      <c r="ZU927"/>
      <c r="ZV927"/>
      <c r="ZW927"/>
      <c r="ZX927"/>
      <c r="ZY927"/>
      <c r="ZZ927"/>
      <c r="AAA927"/>
      <c r="AAB927"/>
      <c r="AAC927"/>
      <c r="AAD927"/>
      <c r="AAE927"/>
      <c r="AAF927"/>
      <c r="AAG927"/>
      <c r="AAH927"/>
      <c r="AAI927"/>
      <c r="AAJ927"/>
      <c r="AAK927"/>
      <c r="AAL927"/>
      <c r="AAM927"/>
      <c r="AAN927"/>
      <c r="AAO927"/>
      <c r="AAP927"/>
      <c r="AAQ927"/>
      <c r="AAR927"/>
      <c r="AAS927"/>
      <c r="AAT927"/>
      <c r="AAU927"/>
      <c r="AAV927"/>
      <c r="AAW927"/>
      <c r="AAX927"/>
      <c r="AAY927"/>
      <c r="AAZ927"/>
      <c r="ABA927"/>
      <c r="ABB927"/>
      <c r="ABC927"/>
      <c r="ABD927"/>
      <c r="ABE927"/>
      <c r="ABF927"/>
      <c r="ABG927"/>
      <c r="ABH927"/>
      <c r="ABI927"/>
      <c r="ABJ927"/>
      <c r="ABK927"/>
      <c r="ABL927"/>
      <c r="ABM927"/>
      <c r="ABN927"/>
      <c r="ABO927"/>
      <c r="ABP927"/>
      <c r="ABQ927"/>
      <c r="ABR927"/>
      <c r="ABS927"/>
      <c r="ABT927"/>
      <c r="ABU927"/>
      <c r="ABV927"/>
      <c r="ABW927"/>
      <c r="ABX927"/>
      <c r="ABY927"/>
      <c r="ABZ927"/>
      <c r="ACA927"/>
      <c r="ACB927"/>
      <c r="ACC927"/>
      <c r="ACD927"/>
      <c r="ACE927"/>
      <c r="ACF927"/>
      <c r="ACG927"/>
      <c r="ACH927"/>
      <c r="ACI927"/>
      <c r="ACJ927"/>
      <c r="ACK927"/>
      <c r="ACL927"/>
      <c r="ACM927"/>
      <c r="ACN927"/>
      <c r="ACO927"/>
      <c r="ACP927"/>
      <c r="ACQ927"/>
      <c r="ACR927"/>
      <c r="ACS927"/>
      <c r="ACT927"/>
      <c r="ACU927"/>
      <c r="ACV927"/>
      <c r="ACW927"/>
      <c r="ACX927"/>
      <c r="ACY927"/>
      <c r="ACZ927"/>
      <c r="ADA927"/>
      <c r="ADB927"/>
      <c r="ADC927"/>
      <c r="ADD927"/>
      <c r="ADE927"/>
      <c r="ADF927"/>
      <c r="ADG927"/>
      <c r="ADH927"/>
      <c r="ADI927"/>
      <c r="ADJ927"/>
      <c r="ADK927"/>
      <c r="ADL927"/>
      <c r="ADM927"/>
      <c r="ADN927"/>
      <c r="ADO927"/>
      <c r="ADP927"/>
      <c r="ADQ927"/>
      <c r="ADR927"/>
      <c r="ADS927"/>
      <c r="ADT927"/>
      <c r="ADU927"/>
      <c r="ADV927"/>
      <c r="ADW927"/>
      <c r="ADX927"/>
      <c r="ADY927"/>
      <c r="ADZ927"/>
      <c r="AEA927"/>
      <c r="AEB927"/>
      <c r="AEC927"/>
      <c r="AED927"/>
      <c r="AEE927"/>
      <c r="AEF927"/>
      <c r="AEG927"/>
      <c r="AEH927"/>
      <c r="AEI927"/>
      <c r="AEJ927"/>
      <c r="AEK927"/>
      <c r="AEL927"/>
      <c r="AEM927"/>
      <c r="AEN927"/>
      <c r="AEO927"/>
      <c r="AEP927"/>
      <c r="AEQ927"/>
      <c r="AER927"/>
      <c r="AES927"/>
      <c r="AET927"/>
      <c r="AEU927"/>
      <c r="AEV927"/>
      <c r="AEW927"/>
      <c r="AEX927"/>
      <c r="AEY927"/>
      <c r="AEZ927"/>
      <c r="AFA927"/>
      <c r="AFB927"/>
      <c r="AFC927"/>
      <c r="AFD927"/>
      <c r="AFE927"/>
      <c r="AFF927"/>
      <c r="AFG927"/>
      <c r="AFH927"/>
      <c r="AFI927"/>
      <c r="AFJ927"/>
      <c r="AFK927"/>
      <c r="AFL927"/>
      <c r="AFM927"/>
      <c r="AFN927"/>
      <c r="AFO927"/>
      <c r="AFP927"/>
      <c r="AFQ927"/>
      <c r="AFR927"/>
      <c r="AFS927"/>
      <c r="AFT927"/>
      <c r="AFU927"/>
      <c r="AFV927"/>
      <c r="AFW927"/>
      <c r="AFX927"/>
      <c r="AFY927"/>
      <c r="AFZ927"/>
      <c r="AGA927"/>
      <c r="AGB927"/>
      <c r="AGC927"/>
      <c r="AGD927"/>
      <c r="AGE927"/>
      <c r="AGF927"/>
      <c r="AGG927"/>
      <c r="AGH927"/>
      <c r="AGI927"/>
      <c r="AGJ927"/>
      <c r="AGK927"/>
      <c r="AGL927"/>
      <c r="AGM927"/>
      <c r="AGN927"/>
      <c r="AGO927"/>
      <c r="AGP927"/>
      <c r="AGQ927"/>
      <c r="AGR927"/>
      <c r="AGS927"/>
      <c r="AGT927"/>
      <c r="AGU927"/>
      <c r="AGV927"/>
      <c r="AGW927"/>
      <c r="AGX927"/>
      <c r="AGY927"/>
      <c r="AGZ927"/>
      <c r="AHA927"/>
      <c r="AHB927"/>
      <c r="AHC927"/>
      <c r="AHD927"/>
      <c r="AHE927"/>
      <c r="AHF927"/>
      <c r="AHG927"/>
      <c r="AHH927"/>
      <c r="AHI927"/>
      <c r="AHJ927"/>
      <c r="AHK927"/>
      <c r="AHL927"/>
      <c r="AHM927"/>
      <c r="AHN927"/>
      <c r="AHO927"/>
      <c r="AHP927"/>
      <c r="AHQ927"/>
      <c r="AHR927"/>
      <c r="AHS927"/>
      <c r="AHT927"/>
      <c r="AHU927"/>
      <c r="AHV927"/>
      <c r="AHW927"/>
      <c r="AHX927"/>
      <c r="AHY927"/>
      <c r="AHZ927"/>
      <c r="AIA927"/>
      <c r="AIB927"/>
      <c r="AIC927"/>
      <c r="AID927"/>
      <c r="AIE927"/>
      <c r="AIF927"/>
      <c r="AIG927"/>
      <c r="AIH927"/>
      <c r="AII927"/>
      <c r="AIJ927"/>
      <c r="AIK927"/>
      <c r="AIL927"/>
      <c r="AIM927"/>
      <c r="AIN927"/>
      <c r="AIO927"/>
      <c r="AIP927"/>
      <c r="AIQ927"/>
      <c r="AIR927"/>
      <c r="AIS927"/>
      <c r="AIT927"/>
      <c r="AIU927"/>
      <c r="AIV927"/>
      <c r="AIW927"/>
      <c r="AIX927"/>
      <c r="AIY927"/>
      <c r="AIZ927"/>
      <c r="AJA927"/>
      <c r="AJB927"/>
      <c r="AJC927"/>
      <c r="AJD927"/>
      <c r="AJE927"/>
      <c r="AJF927"/>
      <c r="AJG927"/>
      <c r="AJH927"/>
      <c r="AJI927"/>
      <c r="AJJ927"/>
      <c r="AJK927"/>
      <c r="AJL927"/>
      <c r="AJM927"/>
      <c r="AJN927"/>
      <c r="AJO927"/>
      <c r="AJP927"/>
      <c r="AJQ927"/>
      <c r="AJR927"/>
      <c r="AJS927"/>
      <c r="AJT927"/>
      <c r="AJU927"/>
      <c r="AJV927"/>
      <c r="AJW927"/>
      <c r="AJX927"/>
      <c r="AJY927"/>
      <c r="AJZ927"/>
      <c r="AKA927"/>
      <c r="AKB927"/>
      <c r="AKC927"/>
      <c r="AKD927"/>
      <c r="AKE927"/>
      <c r="AKF927"/>
      <c r="AKG927"/>
      <c r="AKH927"/>
      <c r="AKI927"/>
      <c r="AKJ927"/>
      <c r="AKK927"/>
      <c r="AKL927"/>
      <c r="AKM927"/>
      <c r="AKN927"/>
      <c r="AKO927"/>
      <c r="AKP927"/>
      <c r="AKQ927"/>
      <c r="AKR927"/>
      <c r="AKS927"/>
      <c r="AKT927"/>
      <c r="AKU927"/>
      <c r="AKV927"/>
      <c r="AKW927"/>
      <c r="AKX927"/>
      <c r="AKY927"/>
      <c r="AKZ927"/>
      <c r="ALA927"/>
      <c r="ALB927"/>
      <c r="ALC927"/>
      <c r="ALD927"/>
      <c r="ALE927"/>
      <c r="ALF927"/>
      <c r="ALG927"/>
      <c r="ALH927"/>
      <c r="ALI927"/>
      <c r="ALJ927"/>
      <c r="ALK927"/>
      <c r="ALL927"/>
      <c r="ALM927"/>
      <c r="ALN927"/>
      <c r="ALO927"/>
      <c r="ALP927"/>
      <c r="ALQ927"/>
      <c r="ALR927"/>
      <c r="ALS927"/>
      <c r="ALT927"/>
      <c r="ALU927"/>
      <c r="ALV927"/>
      <c r="ALW927"/>
      <c r="ALX927"/>
      <c r="ALY927"/>
      <c r="ALZ927"/>
      <c r="AMA927"/>
      <c r="AMB927"/>
      <c r="AMC927"/>
      <c r="AMD927"/>
      <c r="AME927"/>
      <c r="AMF927"/>
      <c r="AMG927"/>
      <c r="AMH927"/>
      <c r="AMI927"/>
      <c r="AMJ927"/>
    </row>
    <row r="928" spans="1:1024" ht="20" customHeight="1" x14ac:dyDescent="0.2">
      <c r="A928"/>
      <c r="B928"/>
      <c r="C928"/>
      <c r="D928"/>
      <c r="E928" s="2"/>
      <c r="F928" s="2"/>
      <c r="G928" s="271"/>
      <c r="H928" s="240"/>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c r="IU928"/>
      <c r="IV928"/>
      <c r="IW928"/>
      <c r="IX928"/>
      <c r="IY928"/>
      <c r="IZ928"/>
      <c r="JA928"/>
      <c r="JB928"/>
      <c r="JC928"/>
      <c r="JD928"/>
      <c r="JE928"/>
      <c r="JF928"/>
      <c r="JG928"/>
      <c r="JH928"/>
      <c r="JI928"/>
      <c r="JJ928"/>
      <c r="JK928"/>
      <c r="JL928"/>
      <c r="JM928"/>
      <c r="JN928"/>
      <c r="JO928"/>
      <c r="JP928"/>
      <c r="JQ928"/>
      <c r="JR928"/>
      <c r="JS928"/>
      <c r="JT928"/>
      <c r="JU928"/>
      <c r="JV928"/>
      <c r="JW928"/>
      <c r="JX928"/>
      <c r="JY928"/>
      <c r="JZ928"/>
      <c r="KA928"/>
      <c r="KB928"/>
      <c r="KC928"/>
      <c r="KD928"/>
      <c r="KE928"/>
      <c r="KF928"/>
      <c r="KG928"/>
      <c r="KH928"/>
      <c r="KI928"/>
      <c r="KJ928"/>
      <c r="KK928"/>
      <c r="KL928"/>
      <c r="KM928"/>
      <c r="KN928"/>
      <c r="KO928"/>
      <c r="KP928"/>
      <c r="KQ928"/>
      <c r="KR928"/>
      <c r="KS928"/>
      <c r="KT928"/>
      <c r="KU928"/>
      <c r="KV928"/>
      <c r="KW928"/>
      <c r="KX928"/>
      <c r="KY928"/>
      <c r="KZ928"/>
      <c r="LA928"/>
      <c r="LB928"/>
      <c r="LC928"/>
      <c r="LD928"/>
      <c r="LE928"/>
      <c r="LF928"/>
      <c r="LG928"/>
      <c r="LH928"/>
      <c r="LI928"/>
      <c r="LJ928"/>
      <c r="LK928"/>
      <c r="LL928"/>
      <c r="LM928"/>
      <c r="LN928"/>
      <c r="LO928"/>
      <c r="LP928"/>
      <c r="LQ928"/>
      <c r="LR928"/>
      <c r="LS928"/>
      <c r="LT928"/>
      <c r="LU928"/>
      <c r="LV928"/>
      <c r="LW928"/>
      <c r="LX928"/>
      <c r="LY928"/>
      <c r="LZ928"/>
      <c r="MA928"/>
      <c r="MB928"/>
      <c r="MC928"/>
      <c r="MD928"/>
      <c r="ME928"/>
      <c r="MF928"/>
      <c r="MG928"/>
      <c r="MH928"/>
      <c r="MI928"/>
      <c r="MJ928"/>
      <c r="MK928"/>
      <c r="ML928"/>
      <c r="MM928"/>
      <c r="MN928"/>
      <c r="MO928"/>
      <c r="MP928"/>
      <c r="MQ928"/>
      <c r="MR928"/>
      <c r="MS928"/>
      <c r="MT928"/>
      <c r="MU928"/>
      <c r="MV928"/>
      <c r="MW928"/>
      <c r="MX928"/>
      <c r="MY928"/>
      <c r="MZ928"/>
      <c r="NA928"/>
      <c r="NB928"/>
      <c r="NC928"/>
      <c r="ND928"/>
      <c r="NE928"/>
      <c r="NF928"/>
      <c r="NG928"/>
      <c r="NH928"/>
      <c r="NI928"/>
      <c r="NJ928"/>
      <c r="NK928"/>
      <c r="NL928"/>
      <c r="NM928"/>
      <c r="NN928"/>
      <c r="NO928"/>
      <c r="NP928"/>
      <c r="NQ928"/>
      <c r="NR928"/>
      <c r="NS928"/>
      <c r="NT928"/>
      <c r="NU928"/>
      <c r="NV928"/>
      <c r="NW928"/>
      <c r="NX928"/>
      <c r="NY928"/>
      <c r="NZ928"/>
      <c r="OA928"/>
      <c r="OB928"/>
      <c r="OC928"/>
      <c r="OD928"/>
      <c r="OE928"/>
      <c r="OF928"/>
      <c r="OG928"/>
      <c r="OH928"/>
      <c r="OI928"/>
      <c r="OJ928"/>
      <c r="OK928"/>
      <c r="OL928"/>
      <c r="OM928"/>
      <c r="ON928"/>
      <c r="OO928"/>
      <c r="OP928"/>
      <c r="OQ928"/>
      <c r="OR928"/>
      <c r="OS928"/>
      <c r="OT928"/>
      <c r="OU928"/>
      <c r="OV928"/>
      <c r="OW928"/>
      <c r="OX928"/>
      <c r="OY928"/>
      <c r="OZ928"/>
      <c r="PA928"/>
      <c r="PB928"/>
      <c r="PC928"/>
      <c r="PD928"/>
      <c r="PE928"/>
      <c r="PF928"/>
      <c r="PG928"/>
      <c r="PH928"/>
      <c r="PI928"/>
      <c r="PJ928"/>
      <c r="PK928"/>
      <c r="PL928"/>
      <c r="PM928"/>
      <c r="PN928"/>
      <c r="PO928"/>
      <c r="PP928"/>
      <c r="PQ928"/>
      <c r="PR928"/>
      <c r="PS928"/>
      <c r="PT928"/>
      <c r="PU928"/>
      <c r="PV928"/>
      <c r="PW928"/>
      <c r="PX928"/>
      <c r="PY928"/>
      <c r="PZ928"/>
      <c r="QA928"/>
      <c r="QB928"/>
      <c r="QC928"/>
      <c r="QD928"/>
      <c r="QE928"/>
      <c r="QF928"/>
      <c r="QG928"/>
      <c r="QH928"/>
      <c r="QI928"/>
      <c r="QJ928"/>
      <c r="QK928"/>
      <c r="QL928"/>
      <c r="QM928"/>
      <c r="QN928"/>
      <c r="QO928"/>
      <c r="QP928"/>
      <c r="QQ928"/>
      <c r="QR928"/>
      <c r="QS928"/>
      <c r="QT928"/>
      <c r="QU928"/>
      <c r="QV928"/>
      <c r="QW928"/>
      <c r="QX928"/>
      <c r="QY928"/>
      <c r="QZ928"/>
      <c r="RA928"/>
      <c r="RB928"/>
      <c r="RC928"/>
      <c r="RD928"/>
      <c r="RE928"/>
      <c r="RF928"/>
      <c r="RG928"/>
      <c r="RH928"/>
      <c r="RI928"/>
      <c r="RJ928"/>
      <c r="RK928"/>
      <c r="RL928"/>
      <c r="RM928"/>
      <c r="RN928"/>
      <c r="RO928"/>
      <c r="RP928"/>
      <c r="RQ928"/>
      <c r="RR928"/>
      <c r="RS928"/>
      <c r="RT928"/>
      <c r="RU928"/>
      <c r="RV928"/>
      <c r="RW928"/>
      <c r="RX928"/>
      <c r="RY928"/>
      <c r="RZ928"/>
      <c r="SA928"/>
      <c r="SB928"/>
      <c r="SC928"/>
      <c r="SD928"/>
      <c r="SE928"/>
      <c r="SF928"/>
      <c r="SG928"/>
      <c r="SH928"/>
      <c r="SI928"/>
      <c r="SJ928"/>
      <c r="SK928"/>
      <c r="SL928"/>
      <c r="SM928"/>
      <c r="SN928"/>
      <c r="SO928"/>
      <c r="SP928"/>
      <c r="SQ928"/>
      <c r="SR928"/>
      <c r="SS928"/>
      <c r="ST928"/>
      <c r="SU928"/>
      <c r="SV928"/>
      <c r="SW928"/>
      <c r="SX928"/>
      <c r="SY928"/>
      <c r="SZ928"/>
      <c r="TA928"/>
      <c r="TB928"/>
      <c r="TC928"/>
      <c r="TD928"/>
      <c r="TE928"/>
      <c r="TF928"/>
      <c r="TG928"/>
      <c r="TH928"/>
      <c r="TI928"/>
      <c r="TJ928"/>
      <c r="TK928"/>
      <c r="TL928"/>
      <c r="TM928"/>
      <c r="TN928"/>
      <c r="TO928"/>
      <c r="TP928"/>
      <c r="TQ928"/>
      <c r="TR928"/>
      <c r="TS928"/>
      <c r="TT928"/>
      <c r="TU928"/>
      <c r="TV928"/>
      <c r="TW928"/>
      <c r="TX928"/>
      <c r="TY928"/>
      <c r="TZ928"/>
      <c r="UA928"/>
      <c r="UB928"/>
      <c r="UC928"/>
      <c r="UD928"/>
      <c r="UE928"/>
      <c r="UF928"/>
      <c r="UG928"/>
      <c r="UH928"/>
      <c r="UI928"/>
      <c r="UJ928"/>
      <c r="UK928"/>
      <c r="UL928"/>
      <c r="UM928"/>
      <c r="UN928"/>
      <c r="UO928"/>
      <c r="UP928"/>
      <c r="UQ928"/>
      <c r="UR928"/>
      <c r="US928"/>
      <c r="UT928"/>
      <c r="UU928"/>
      <c r="UV928"/>
      <c r="UW928"/>
      <c r="UX928"/>
      <c r="UY928"/>
      <c r="UZ928"/>
      <c r="VA928"/>
      <c r="VB928"/>
      <c r="VC928"/>
      <c r="VD928"/>
      <c r="VE928"/>
      <c r="VF928"/>
      <c r="VG928"/>
      <c r="VH928"/>
      <c r="VI928"/>
      <c r="VJ928"/>
      <c r="VK928"/>
      <c r="VL928"/>
      <c r="VM928"/>
      <c r="VN928"/>
      <c r="VO928"/>
      <c r="VP928"/>
      <c r="VQ928"/>
      <c r="VR928"/>
      <c r="VS928"/>
      <c r="VT928"/>
      <c r="VU928"/>
      <c r="VV928"/>
      <c r="VW928"/>
      <c r="VX928"/>
      <c r="VY928"/>
      <c r="VZ928"/>
      <c r="WA928"/>
      <c r="WB928"/>
      <c r="WC928"/>
      <c r="WD928"/>
      <c r="WE928"/>
      <c r="WF928"/>
      <c r="WG928"/>
      <c r="WH928"/>
      <c r="WI928"/>
      <c r="WJ928"/>
      <c r="WK928"/>
      <c r="WL928"/>
      <c r="WM928"/>
      <c r="WN928"/>
      <c r="WO928"/>
      <c r="WP928"/>
      <c r="WQ928"/>
      <c r="WR928"/>
      <c r="WS928"/>
      <c r="WT928"/>
      <c r="WU928"/>
      <c r="WV928"/>
      <c r="WW928"/>
      <c r="WX928"/>
      <c r="WY928"/>
      <c r="WZ928"/>
      <c r="XA928"/>
      <c r="XB928"/>
      <c r="XC928"/>
      <c r="XD928"/>
      <c r="XE928"/>
      <c r="XF928"/>
      <c r="XG928"/>
      <c r="XH928"/>
      <c r="XI928"/>
      <c r="XJ928"/>
      <c r="XK928"/>
      <c r="XL928"/>
      <c r="XM928"/>
      <c r="XN928"/>
      <c r="XO928"/>
      <c r="XP928"/>
      <c r="XQ928"/>
      <c r="XR928"/>
      <c r="XS928"/>
      <c r="XT928"/>
      <c r="XU928"/>
      <c r="XV928"/>
      <c r="XW928"/>
      <c r="XX928"/>
      <c r="XY928"/>
      <c r="XZ928"/>
      <c r="YA928"/>
      <c r="YB928"/>
      <c r="YC928"/>
      <c r="YD928"/>
      <c r="YE928"/>
      <c r="YF928"/>
      <c r="YG928"/>
      <c r="YH928"/>
      <c r="YI928"/>
      <c r="YJ928"/>
      <c r="YK928"/>
      <c r="YL928"/>
      <c r="YM928"/>
      <c r="YN928"/>
      <c r="YO928"/>
      <c r="YP928"/>
      <c r="YQ928"/>
      <c r="YR928"/>
      <c r="YS928"/>
      <c r="YT928"/>
      <c r="YU928"/>
      <c r="YV928"/>
      <c r="YW928"/>
      <c r="YX928"/>
      <c r="YY928"/>
      <c r="YZ928"/>
      <c r="ZA928"/>
      <c r="ZB928"/>
      <c r="ZC928"/>
      <c r="ZD928"/>
      <c r="ZE928"/>
      <c r="ZF928"/>
      <c r="ZG928"/>
      <c r="ZH928"/>
      <c r="ZI928"/>
      <c r="ZJ928"/>
      <c r="ZK928"/>
      <c r="ZL928"/>
      <c r="ZM928"/>
      <c r="ZN928"/>
      <c r="ZO928"/>
      <c r="ZP928"/>
      <c r="ZQ928"/>
      <c r="ZR928"/>
      <c r="ZS928"/>
      <c r="ZT928"/>
      <c r="ZU928"/>
      <c r="ZV928"/>
      <c r="ZW928"/>
      <c r="ZX928"/>
      <c r="ZY928"/>
      <c r="ZZ928"/>
      <c r="AAA928"/>
      <c r="AAB928"/>
      <c r="AAC928"/>
      <c r="AAD928"/>
      <c r="AAE928"/>
      <c r="AAF928"/>
      <c r="AAG928"/>
      <c r="AAH928"/>
      <c r="AAI928"/>
      <c r="AAJ928"/>
      <c r="AAK928"/>
      <c r="AAL928"/>
      <c r="AAM928"/>
      <c r="AAN928"/>
      <c r="AAO928"/>
      <c r="AAP928"/>
      <c r="AAQ928"/>
      <c r="AAR928"/>
      <c r="AAS928"/>
      <c r="AAT928"/>
      <c r="AAU928"/>
      <c r="AAV928"/>
      <c r="AAW928"/>
      <c r="AAX928"/>
      <c r="AAY928"/>
      <c r="AAZ928"/>
      <c r="ABA928"/>
      <c r="ABB928"/>
      <c r="ABC928"/>
      <c r="ABD928"/>
      <c r="ABE928"/>
      <c r="ABF928"/>
      <c r="ABG928"/>
      <c r="ABH928"/>
      <c r="ABI928"/>
      <c r="ABJ928"/>
      <c r="ABK928"/>
      <c r="ABL928"/>
      <c r="ABM928"/>
      <c r="ABN928"/>
      <c r="ABO928"/>
      <c r="ABP928"/>
      <c r="ABQ928"/>
      <c r="ABR928"/>
      <c r="ABS928"/>
      <c r="ABT928"/>
      <c r="ABU928"/>
      <c r="ABV928"/>
      <c r="ABW928"/>
      <c r="ABX928"/>
      <c r="ABY928"/>
      <c r="ABZ928"/>
      <c r="ACA928"/>
      <c r="ACB928"/>
      <c r="ACC928"/>
      <c r="ACD928"/>
      <c r="ACE928"/>
      <c r="ACF928"/>
      <c r="ACG928"/>
      <c r="ACH928"/>
      <c r="ACI928"/>
      <c r="ACJ928"/>
      <c r="ACK928"/>
      <c r="ACL928"/>
      <c r="ACM928"/>
      <c r="ACN928"/>
      <c r="ACO928"/>
      <c r="ACP928"/>
      <c r="ACQ928"/>
      <c r="ACR928"/>
      <c r="ACS928"/>
      <c r="ACT928"/>
      <c r="ACU928"/>
      <c r="ACV928"/>
      <c r="ACW928"/>
      <c r="ACX928"/>
      <c r="ACY928"/>
      <c r="ACZ928"/>
      <c r="ADA928"/>
      <c r="ADB928"/>
      <c r="ADC928"/>
      <c r="ADD928"/>
      <c r="ADE928"/>
      <c r="ADF928"/>
      <c r="ADG928"/>
      <c r="ADH928"/>
      <c r="ADI928"/>
      <c r="ADJ928"/>
      <c r="ADK928"/>
      <c r="ADL928"/>
      <c r="ADM928"/>
      <c r="ADN928"/>
      <c r="ADO928"/>
      <c r="ADP928"/>
      <c r="ADQ928"/>
      <c r="ADR928"/>
      <c r="ADS928"/>
      <c r="ADT928"/>
      <c r="ADU928"/>
      <c r="ADV928"/>
      <c r="ADW928"/>
      <c r="ADX928"/>
      <c r="ADY928"/>
      <c r="ADZ928"/>
      <c r="AEA928"/>
      <c r="AEB928"/>
      <c r="AEC928"/>
      <c r="AED928"/>
      <c r="AEE928"/>
      <c r="AEF928"/>
      <c r="AEG928"/>
      <c r="AEH928"/>
      <c r="AEI928"/>
      <c r="AEJ928"/>
      <c r="AEK928"/>
      <c r="AEL928"/>
      <c r="AEM928"/>
      <c r="AEN928"/>
      <c r="AEO928"/>
      <c r="AEP928"/>
      <c r="AEQ928"/>
      <c r="AER928"/>
      <c r="AES928"/>
      <c r="AET928"/>
      <c r="AEU928"/>
      <c r="AEV928"/>
      <c r="AEW928"/>
      <c r="AEX928"/>
      <c r="AEY928"/>
      <c r="AEZ928"/>
      <c r="AFA928"/>
      <c r="AFB928"/>
      <c r="AFC928"/>
      <c r="AFD928"/>
      <c r="AFE928"/>
      <c r="AFF928"/>
      <c r="AFG928"/>
      <c r="AFH928"/>
      <c r="AFI928"/>
      <c r="AFJ928"/>
      <c r="AFK928"/>
      <c r="AFL928"/>
      <c r="AFM928"/>
      <c r="AFN928"/>
      <c r="AFO928"/>
      <c r="AFP928"/>
      <c r="AFQ928"/>
      <c r="AFR928"/>
      <c r="AFS928"/>
      <c r="AFT928"/>
      <c r="AFU928"/>
      <c r="AFV928"/>
      <c r="AFW928"/>
      <c r="AFX928"/>
      <c r="AFY928"/>
      <c r="AFZ928"/>
      <c r="AGA928"/>
      <c r="AGB928"/>
      <c r="AGC928"/>
      <c r="AGD928"/>
      <c r="AGE928"/>
      <c r="AGF928"/>
      <c r="AGG928"/>
      <c r="AGH928"/>
      <c r="AGI928"/>
      <c r="AGJ928"/>
      <c r="AGK928"/>
      <c r="AGL928"/>
      <c r="AGM928"/>
      <c r="AGN928"/>
      <c r="AGO928"/>
      <c r="AGP928"/>
      <c r="AGQ928"/>
      <c r="AGR928"/>
      <c r="AGS928"/>
      <c r="AGT928"/>
      <c r="AGU928"/>
      <c r="AGV928"/>
      <c r="AGW928"/>
      <c r="AGX928"/>
      <c r="AGY928"/>
      <c r="AGZ928"/>
      <c r="AHA928"/>
      <c r="AHB928"/>
      <c r="AHC928"/>
      <c r="AHD928"/>
      <c r="AHE928"/>
      <c r="AHF928"/>
      <c r="AHG928"/>
      <c r="AHH928"/>
      <c r="AHI928"/>
      <c r="AHJ928"/>
      <c r="AHK928"/>
      <c r="AHL928"/>
      <c r="AHM928"/>
      <c r="AHN928"/>
      <c r="AHO928"/>
      <c r="AHP928"/>
      <c r="AHQ928"/>
      <c r="AHR928"/>
      <c r="AHS928"/>
      <c r="AHT928"/>
      <c r="AHU928"/>
      <c r="AHV928"/>
      <c r="AHW928"/>
      <c r="AHX928"/>
      <c r="AHY928"/>
      <c r="AHZ928"/>
      <c r="AIA928"/>
      <c r="AIB928"/>
      <c r="AIC928"/>
      <c r="AID928"/>
      <c r="AIE928"/>
      <c r="AIF928"/>
      <c r="AIG928"/>
      <c r="AIH928"/>
      <c r="AII928"/>
      <c r="AIJ928"/>
      <c r="AIK928"/>
      <c r="AIL928"/>
      <c r="AIM928"/>
      <c r="AIN928"/>
      <c r="AIO928"/>
      <c r="AIP928"/>
      <c r="AIQ928"/>
      <c r="AIR928"/>
      <c r="AIS928"/>
      <c r="AIT928"/>
      <c r="AIU928"/>
      <c r="AIV928"/>
      <c r="AIW928"/>
      <c r="AIX928"/>
      <c r="AIY928"/>
      <c r="AIZ928"/>
      <c r="AJA928"/>
      <c r="AJB928"/>
      <c r="AJC928"/>
      <c r="AJD928"/>
      <c r="AJE928"/>
      <c r="AJF928"/>
      <c r="AJG928"/>
      <c r="AJH928"/>
      <c r="AJI928"/>
      <c r="AJJ928"/>
      <c r="AJK928"/>
      <c r="AJL928"/>
      <c r="AJM928"/>
      <c r="AJN928"/>
      <c r="AJO928"/>
      <c r="AJP928"/>
      <c r="AJQ928"/>
      <c r="AJR928"/>
      <c r="AJS928"/>
      <c r="AJT928"/>
      <c r="AJU928"/>
      <c r="AJV928"/>
      <c r="AJW928"/>
      <c r="AJX928"/>
      <c r="AJY928"/>
      <c r="AJZ928"/>
      <c r="AKA928"/>
      <c r="AKB928"/>
      <c r="AKC928"/>
      <c r="AKD928"/>
      <c r="AKE928"/>
      <c r="AKF928"/>
      <c r="AKG928"/>
      <c r="AKH928"/>
      <c r="AKI928"/>
      <c r="AKJ928"/>
      <c r="AKK928"/>
      <c r="AKL928"/>
      <c r="AKM928"/>
      <c r="AKN928"/>
      <c r="AKO928"/>
      <c r="AKP928"/>
      <c r="AKQ928"/>
      <c r="AKR928"/>
      <c r="AKS928"/>
      <c r="AKT928"/>
      <c r="AKU928"/>
      <c r="AKV928"/>
      <c r="AKW928"/>
      <c r="AKX928"/>
      <c r="AKY928"/>
      <c r="AKZ928"/>
      <c r="ALA928"/>
      <c r="ALB928"/>
      <c r="ALC928"/>
      <c r="ALD928"/>
      <c r="ALE928"/>
      <c r="ALF928"/>
      <c r="ALG928"/>
      <c r="ALH928"/>
      <c r="ALI928"/>
      <c r="ALJ928"/>
      <c r="ALK928"/>
      <c r="ALL928"/>
      <c r="ALM928"/>
      <c r="ALN928"/>
      <c r="ALO928"/>
      <c r="ALP928"/>
      <c r="ALQ928"/>
      <c r="ALR928"/>
      <c r="ALS928"/>
      <c r="ALT928"/>
      <c r="ALU928"/>
      <c r="ALV928"/>
      <c r="ALW928"/>
      <c r="ALX928"/>
      <c r="ALY928"/>
      <c r="ALZ928"/>
      <c r="AMA928"/>
      <c r="AMB928"/>
      <c r="AMC928"/>
      <c r="AMD928"/>
      <c r="AME928"/>
      <c r="AMF928"/>
      <c r="AMG928"/>
      <c r="AMH928"/>
      <c r="AMI928"/>
      <c r="AMJ928"/>
    </row>
    <row r="929" spans="1:1024" ht="20" customHeight="1" x14ac:dyDescent="0.2">
      <c r="A929"/>
      <c r="B929"/>
      <c r="C929"/>
      <c r="D929"/>
      <c r="E929" s="2"/>
      <c r="F929" s="2"/>
      <c r="G929" s="271"/>
      <c r="H929" s="240"/>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c r="IU929"/>
      <c r="IV929"/>
      <c r="IW929"/>
      <c r="IX929"/>
      <c r="IY929"/>
      <c r="IZ929"/>
      <c r="JA929"/>
      <c r="JB929"/>
      <c r="JC929"/>
      <c r="JD929"/>
      <c r="JE929"/>
      <c r="JF929"/>
      <c r="JG929"/>
      <c r="JH929"/>
      <c r="JI929"/>
      <c r="JJ929"/>
      <c r="JK929"/>
      <c r="JL929"/>
      <c r="JM929"/>
      <c r="JN929"/>
      <c r="JO929"/>
      <c r="JP929"/>
      <c r="JQ929"/>
      <c r="JR929"/>
      <c r="JS929"/>
      <c r="JT929"/>
      <c r="JU929"/>
      <c r="JV929"/>
      <c r="JW929"/>
      <c r="JX929"/>
      <c r="JY929"/>
      <c r="JZ929"/>
      <c r="KA929"/>
      <c r="KB929"/>
      <c r="KC929"/>
      <c r="KD929"/>
      <c r="KE929"/>
      <c r="KF929"/>
      <c r="KG929"/>
      <c r="KH929"/>
      <c r="KI929"/>
      <c r="KJ929"/>
      <c r="KK929"/>
      <c r="KL929"/>
      <c r="KM929"/>
      <c r="KN929"/>
      <c r="KO929"/>
      <c r="KP929"/>
      <c r="KQ929"/>
      <c r="KR929"/>
      <c r="KS929"/>
      <c r="KT929"/>
      <c r="KU929"/>
      <c r="KV929"/>
      <c r="KW929"/>
      <c r="KX929"/>
      <c r="KY929"/>
      <c r="KZ929"/>
      <c r="LA929"/>
      <c r="LB929"/>
      <c r="LC929"/>
      <c r="LD929"/>
      <c r="LE929"/>
      <c r="LF929"/>
      <c r="LG929"/>
      <c r="LH929"/>
      <c r="LI929"/>
      <c r="LJ929"/>
      <c r="LK929"/>
      <c r="LL929"/>
      <c r="LM929"/>
      <c r="LN929"/>
      <c r="LO929"/>
      <c r="LP929"/>
      <c r="LQ929"/>
      <c r="LR929"/>
      <c r="LS929"/>
      <c r="LT929"/>
      <c r="LU929"/>
      <c r="LV929"/>
      <c r="LW929"/>
      <c r="LX929"/>
      <c r="LY929"/>
      <c r="LZ929"/>
      <c r="MA929"/>
      <c r="MB929"/>
      <c r="MC929"/>
      <c r="MD929"/>
      <c r="ME929"/>
      <c r="MF929"/>
      <c r="MG929"/>
      <c r="MH929"/>
      <c r="MI929"/>
      <c r="MJ929"/>
      <c r="MK929"/>
      <c r="ML929"/>
      <c r="MM929"/>
      <c r="MN929"/>
      <c r="MO929"/>
      <c r="MP929"/>
      <c r="MQ929"/>
      <c r="MR929"/>
      <c r="MS929"/>
      <c r="MT929"/>
      <c r="MU929"/>
      <c r="MV929"/>
      <c r="MW929"/>
      <c r="MX929"/>
      <c r="MY929"/>
      <c r="MZ929"/>
      <c r="NA929"/>
      <c r="NB929"/>
      <c r="NC929"/>
      <c r="ND929"/>
      <c r="NE929"/>
      <c r="NF929"/>
      <c r="NG929"/>
      <c r="NH929"/>
      <c r="NI929"/>
      <c r="NJ929"/>
      <c r="NK929"/>
      <c r="NL929"/>
      <c r="NM929"/>
      <c r="NN929"/>
      <c r="NO929"/>
      <c r="NP929"/>
      <c r="NQ929"/>
      <c r="NR929"/>
      <c r="NS929"/>
      <c r="NT929"/>
      <c r="NU929"/>
      <c r="NV929"/>
      <c r="NW929"/>
      <c r="NX929"/>
      <c r="NY929"/>
      <c r="NZ929"/>
      <c r="OA929"/>
      <c r="OB929"/>
      <c r="OC929"/>
      <c r="OD929"/>
      <c r="OE929"/>
      <c r="OF929"/>
      <c r="OG929"/>
      <c r="OH929"/>
      <c r="OI929"/>
      <c r="OJ929"/>
      <c r="OK929"/>
      <c r="OL929"/>
      <c r="OM929"/>
      <c r="ON929"/>
      <c r="OO929"/>
      <c r="OP929"/>
      <c r="OQ929"/>
      <c r="OR929"/>
      <c r="OS929"/>
      <c r="OT929"/>
      <c r="OU929"/>
      <c r="OV929"/>
      <c r="OW929"/>
      <c r="OX929"/>
      <c r="OY929"/>
      <c r="OZ929"/>
      <c r="PA929"/>
      <c r="PB929"/>
      <c r="PC929"/>
      <c r="PD929"/>
      <c r="PE929"/>
      <c r="PF929"/>
      <c r="PG929"/>
      <c r="PH929"/>
      <c r="PI929"/>
      <c r="PJ929"/>
      <c r="PK929"/>
      <c r="PL929"/>
      <c r="PM929"/>
      <c r="PN929"/>
      <c r="PO929"/>
      <c r="PP929"/>
      <c r="PQ929"/>
      <c r="PR929"/>
      <c r="PS929"/>
      <c r="PT929"/>
      <c r="PU929"/>
      <c r="PV929"/>
      <c r="PW929"/>
      <c r="PX929"/>
      <c r="PY929"/>
      <c r="PZ929"/>
      <c r="QA929"/>
      <c r="QB929"/>
      <c r="QC929"/>
      <c r="QD929"/>
      <c r="QE929"/>
      <c r="QF929"/>
      <c r="QG929"/>
      <c r="QH929"/>
      <c r="QI929"/>
      <c r="QJ929"/>
      <c r="QK929"/>
      <c r="QL929"/>
      <c r="QM929"/>
      <c r="QN929"/>
      <c r="QO929"/>
      <c r="QP929"/>
      <c r="QQ929"/>
      <c r="QR929"/>
      <c r="QS929"/>
      <c r="QT929"/>
      <c r="QU929"/>
      <c r="QV929"/>
      <c r="QW929"/>
      <c r="QX929"/>
      <c r="QY929"/>
      <c r="QZ929"/>
      <c r="RA929"/>
      <c r="RB929"/>
      <c r="RC929"/>
      <c r="RD929"/>
      <c r="RE929"/>
      <c r="RF929"/>
      <c r="RG929"/>
      <c r="RH929"/>
      <c r="RI929"/>
      <c r="RJ929"/>
      <c r="RK929"/>
      <c r="RL929"/>
      <c r="RM929"/>
      <c r="RN929"/>
      <c r="RO929"/>
      <c r="RP929"/>
      <c r="RQ929"/>
      <c r="RR929"/>
      <c r="RS929"/>
      <c r="RT929"/>
      <c r="RU929"/>
      <c r="RV929"/>
      <c r="RW929"/>
      <c r="RX929"/>
      <c r="RY929"/>
      <c r="RZ929"/>
      <c r="SA929"/>
      <c r="SB929"/>
      <c r="SC929"/>
      <c r="SD929"/>
      <c r="SE929"/>
      <c r="SF929"/>
      <c r="SG929"/>
      <c r="SH929"/>
      <c r="SI929"/>
      <c r="SJ929"/>
      <c r="SK929"/>
      <c r="SL929"/>
      <c r="SM929"/>
      <c r="SN929"/>
      <c r="SO929"/>
      <c r="SP929"/>
      <c r="SQ929"/>
      <c r="SR929"/>
      <c r="SS929"/>
      <c r="ST929"/>
      <c r="SU929"/>
      <c r="SV929"/>
      <c r="SW929"/>
      <c r="SX929"/>
      <c r="SY929"/>
      <c r="SZ929"/>
      <c r="TA929"/>
      <c r="TB929"/>
      <c r="TC929"/>
      <c r="TD929"/>
      <c r="TE929"/>
      <c r="TF929"/>
      <c r="TG929"/>
      <c r="TH929"/>
      <c r="TI929"/>
      <c r="TJ929"/>
      <c r="TK929"/>
      <c r="TL929"/>
      <c r="TM929"/>
      <c r="TN929"/>
      <c r="TO929"/>
      <c r="TP929"/>
      <c r="TQ929"/>
      <c r="TR929"/>
      <c r="TS929"/>
      <c r="TT929"/>
      <c r="TU929"/>
      <c r="TV929"/>
      <c r="TW929"/>
      <c r="TX929"/>
      <c r="TY929"/>
      <c r="TZ929"/>
      <c r="UA929"/>
      <c r="UB929"/>
      <c r="UC929"/>
      <c r="UD929"/>
      <c r="UE929"/>
      <c r="UF929"/>
      <c r="UG929"/>
      <c r="UH929"/>
      <c r="UI929"/>
      <c r="UJ929"/>
      <c r="UK929"/>
      <c r="UL929"/>
      <c r="UM929"/>
      <c r="UN929"/>
      <c r="UO929"/>
      <c r="UP929"/>
      <c r="UQ929"/>
      <c r="UR929"/>
      <c r="US929"/>
      <c r="UT929"/>
      <c r="UU929"/>
      <c r="UV929"/>
      <c r="UW929"/>
      <c r="UX929"/>
      <c r="UY929"/>
      <c r="UZ929"/>
      <c r="VA929"/>
      <c r="VB929"/>
      <c r="VC929"/>
      <c r="VD929"/>
      <c r="VE929"/>
      <c r="VF929"/>
      <c r="VG929"/>
      <c r="VH929"/>
      <c r="VI929"/>
      <c r="VJ929"/>
      <c r="VK929"/>
      <c r="VL929"/>
      <c r="VM929"/>
      <c r="VN929"/>
      <c r="VO929"/>
      <c r="VP929"/>
      <c r="VQ929"/>
      <c r="VR929"/>
      <c r="VS929"/>
      <c r="VT929"/>
      <c r="VU929"/>
      <c r="VV929"/>
      <c r="VW929"/>
      <c r="VX929"/>
      <c r="VY929"/>
      <c r="VZ929"/>
      <c r="WA929"/>
      <c r="WB929"/>
      <c r="WC929"/>
      <c r="WD929"/>
      <c r="WE929"/>
      <c r="WF929"/>
      <c r="WG929"/>
      <c r="WH929"/>
      <c r="WI929"/>
      <c r="WJ929"/>
      <c r="WK929"/>
      <c r="WL929"/>
      <c r="WM929"/>
      <c r="WN929"/>
      <c r="WO929"/>
      <c r="WP929"/>
      <c r="WQ929"/>
      <c r="WR929"/>
      <c r="WS929"/>
      <c r="WT929"/>
      <c r="WU929"/>
      <c r="WV929"/>
      <c r="WW929"/>
      <c r="WX929"/>
      <c r="WY929"/>
      <c r="WZ929"/>
      <c r="XA929"/>
      <c r="XB929"/>
      <c r="XC929"/>
      <c r="XD929"/>
      <c r="XE929"/>
      <c r="XF929"/>
      <c r="XG929"/>
      <c r="XH929"/>
      <c r="XI929"/>
      <c r="XJ929"/>
      <c r="XK929"/>
      <c r="XL929"/>
      <c r="XM929"/>
      <c r="XN929"/>
      <c r="XO929"/>
      <c r="XP929"/>
      <c r="XQ929"/>
      <c r="XR929"/>
      <c r="XS929"/>
      <c r="XT929"/>
      <c r="XU929"/>
      <c r="XV929"/>
      <c r="XW929"/>
      <c r="XX929"/>
      <c r="XY929"/>
      <c r="XZ929"/>
      <c r="YA929"/>
      <c r="YB929"/>
      <c r="YC929"/>
      <c r="YD929"/>
      <c r="YE929"/>
      <c r="YF929"/>
      <c r="YG929"/>
      <c r="YH929"/>
      <c r="YI929"/>
      <c r="YJ929"/>
      <c r="YK929"/>
      <c r="YL929"/>
      <c r="YM929"/>
      <c r="YN929"/>
      <c r="YO929"/>
      <c r="YP929"/>
      <c r="YQ929"/>
      <c r="YR929"/>
      <c r="YS929"/>
      <c r="YT929"/>
      <c r="YU929"/>
      <c r="YV929"/>
      <c r="YW929"/>
      <c r="YX929"/>
      <c r="YY929"/>
      <c r="YZ929"/>
      <c r="ZA929"/>
      <c r="ZB929"/>
      <c r="ZC929"/>
      <c r="ZD929"/>
      <c r="ZE929"/>
      <c r="ZF929"/>
      <c r="ZG929"/>
      <c r="ZH929"/>
      <c r="ZI929"/>
      <c r="ZJ929"/>
      <c r="ZK929"/>
      <c r="ZL929"/>
      <c r="ZM929"/>
      <c r="ZN929"/>
      <c r="ZO929"/>
      <c r="ZP929"/>
      <c r="ZQ929"/>
      <c r="ZR929"/>
      <c r="ZS929"/>
      <c r="ZT929"/>
      <c r="ZU929"/>
      <c r="ZV929"/>
      <c r="ZW929"/>
      <c r="ZX929"/>
      <c r="ZY929"/>
      <c r="ZZ929"/>
      <c r="AAA929"/>
      <c r="AAB929"/>
      <c r="AAC929"/>
      <c r="AAD929"/>
      <c r="AAE929"/>
      <c r="AAF929"/>
      <c r="AAG929"/>
      <c r="AAH929"/>
      <c r="AAI929"/>
      <c r="AAJ929"/>
      <c r="AAK929"/>
      <c r="AAL929"/>
      <c r="AAM929"/>
      <c r="AAN929"/>
      <c r="AAO929"/>
      <c r="AAP929"/>
      <c r="AAQ929"/>
      <c r="AAR929"/>
      <c r="AAS929"/>
      <c r="AAT929"/>
      <c r="AAU929"/>
      <c r="AAV929"/>
      <c r="AAW929"/>
      <c r="AAX929"/>
      <c r="AAY929"/>
      <c r="AAZ929"/>
      <c r="ABA929"/>
      <c r="ABB929"/>
      <c r="ABC929"/>
      <c r="ABD929"/>
      <c r="ABE929"/>
      <c r="ABF929"/>
      <c r="ABG929"/>
      <c r="ABH929"/>
      <c r="ABI929"/>
      <c r="ABJ929"/>
      <c r="ABK929"/>
      <c r="ABL929"/>
      <c r="ABM929"/>
      <c r="ABN929"/>
      <c r="ABO929"/>
      <c r="ABP929"/>
      <c r="ABQ929"/>
      <c r="ABR929"/>
      <c r="ABS929"/>
      <c r="ABT929"/>
      <c r="ABU929"/>
      <c r="ABV929"/>
      <c r="ABW929"/>
      <c r="ABX929"/>
      <c r="ABY929"/>
      <c r="ABZ929"/>
      <c r="ACA929"/>
      <c r="ACB929"/>
      <c r="ACC929"/>
      <c r="ACD929"/>
      <c r="ACE929"/>
      <c r="ACF929"/>
      <c r="ACG929"/>
      <c r="ACH929"/>
      <c r="ACI929"/>
      <c r="ACJ929"/>
      <c r="ACK929"/>
      <c r="ACL929"/>
      <c r="ACM929"/>
      <c r="ACN929"/>
      <c r="ACO929"/>
      <c r="ACP929"/>
      <c r="ACQ929"/>
      <c r="ACR929"/>
      <c r="ACS929"/>
      <c r="ACT929"/>
      <c r="ACU929"/>
      <c r="ACV929"/>
      <c r="ACW929"/>
      <c r="ACX929"/>
      <c r="ACY929"/>
      <c r="ACZ929"/>
      <c r="ADA929"/>
      <c r="ADB929"/>
      <c r="ADC929"/>
      <c r="ADD929"/>
      <c r="ADE929"/>
      <c r="ADF929"/>
      <c r="ADG929"/>
      <c r="ADH929"/>
      <c r="ADI929"/>
      <c r="ADJ929"/>
      <c r="ADK929"/>
      <c r="ADL929"/>
      <c r="ADM929"/>
      <c r="ADN929"/>
      <c r="ADO929"/>
      <c r="ADP929"/>
      <c r="ADQ929"/>
      <c r="ADR929"/>
      <c r="ADS929"/>
      <c r="ADT929"/>
      <c r="ADU929"/>
      <c r="ADV929"/>
      <c r="ADW929"/>
      <c r="ADX929"/>
      <c r="ADY929"/>
      <c r="ADZ929"/>
      <c r="AEA929"/>
      <c r="AEB929"/>
      <c r="AEC929"/>
      <c r="AED929"/>
      <c r="AEE929"/>
      <c r="AEF929"/>
      <c r="AEG929"/>
      <c r="AEH929"/>
      <c r="AEI929"/>
      <c r="AEJ929"/>
      <c r="AEK929"/>
      <c r="AEL929"/>
      <c r="AEM929"/>
      <c r="AEN929"/>
      <c r="AEO929"/>
      <c r="AEP929"/>
      <c r="AEQ929"/>
      <c r="AER929"/>
      <c r="AES929"/>
      <c r="AET929"/>
      <c r="AEU929"/>
      <c r="AEV929"/>
      <c r="AEW929"/>
      <c r="AEX929"/>
      <c r="AEY929"/>
      <c r="AEZ929"/>
      <c r="AFA929"/>
      <c r="AFB929"/>
      <c r="AFC929"/>
      <c r="AFD929"/>
      <c r="AFE929"/>
      <c r="AFF929"/>
      <c r="AFG929"/>
      <c r="AFH929"/>
      <c r="AFI929"/>
      <c r="AFJ929"/>
      <c r="AFK929"/>
      <c r="AFL929"/>
      <c r="AFM929"/>
      <c r="AFN929"/>
      <c r="AFO929"/>
      <c r="AFP929"/>
      <c r="AFQ929"/>
      <c r="AFR929"/>
      <c r="AFS929"/>
      <c r="AFT929"/>
      <c r="AFU929"/>
      <c r="AFV929"/>
      <c r="AFW929"/>
      <c r="AFX929"/>
      <c r="AFY929"/>
      <c r="AFZ929"/>
      <c r="AGA929"/>
      <c r="AGB929"/>
      <c r="AGC929"/>
      <c r="AGD929"/>
      <c r="AGE929"/>
      <c r="AGF929"/>
      <c r="AGG929"/>
      <c r="AGH929"/>
      <c r="AGI929"/>
      <c r="AGJ929"/>
      <c r="AGK929"/>
      <c r="AGL929"/>
      <c r="AGM929"/>
      <c r="AGN929"/>
      <c r="AGO929"/>
      <c r="AGP929"/>
      <c r="AGQ929"/>
      <c r="AGR929"/>
      <c r="AGS929"/>
      <c r="AGT929"/>
      <c r="AGU929"/>
      <c r="AGV929"/>
      <c r="AGW929"/>
      <c r="AGX929"/>
      <c r="AGY929"/>
      <c r="AGZ929"/>
      <c r="AHA929"/>
      <c r="AHB929"/>
      <c r="AHC929"/>
      <c r="AHD929"/>
      <c r="AHE929"/>
      <c r="AHF929"/>
      <c r="AHG929"/>
      <c r="AHH929"/>
      <c r="AHI929"/>
      <c r="AHJ929"/>
      <c r="AHK929"/>
      <c r="AHL929"/>
      <c r="AHM929"/>
      <c r="AHN929"/>
      <c r="AHO929"/>
      <c r="AHP929"/>
      <c r="AHQ929"/>
      <c r="AHR929"/>
      <c r="AHS929"/>
      <c r="AHT929"/>
      <c r="AHU929"/>
      <c r="AHV929"/>
      <c r="AHW929"/>
      <c r="AHX929"/>
      <c r="AHY929"/>
      <c r="AHZ929"/>
      <c r="AIA929"/>
      <c r="AIB929"/>
      <c r="AIC929"/>
      <c r="AID929"/>
      <c r="AIE929"/>
      <c r="AIF929"/>
      <c r="AIG929"/>
      <c r="AIH929"/>
      <c r="AII929"/>
      <c r="AIJ929"/>
      <c r="AIK929"/>
      <c r="AIL929"/>
      <c r="AIM929"/>
      <c r="AIN929"/>
      <c r="AIO929"/>
      <c r="AIP929"/>
      <c r="AIQ929"/>
      <c r="AIR929"/>
      <c r="AIS929"/>
      <c r="AIT929"/>
      <c r="AIU929"/>
      <c r="AIV929"/>
      <c r="AIW929"/>
      <c r="AIX929"/>
      <c r="AIY929"/>
      <c r="AIZ929"/>
      <c r="AJA929"/>
      <c r="AJB929"/>
      <c r="AJC929"/>
      <c r="AJD929"/>
      <c r="AJE929"/>
      <c r="AJF929"/>
      <c r="AJG929"/>
      <c r="AJH929"/>
      <c r="AJI929"/>
      <c r="AJJ929"/>
      <c r="AJK929"/>
      <c r="AJL929"/>
      <c r="AJM929"/>
      <c r="AJN929"/>
      <c r="AJO929"/>
      <c r="AJP929"/>
      <c r="AJQ929"/>
      <c r="AJR929"/>
      <c r="AJS929"/>
      <c r="AJT929"/>
      <c r="AJU929"/>
      <c r="AJV929"/>
      <c r="AJW929"/>
      <c r="AJX929"/>
      <c r="AJY929"/>
      <c r="AJZ929"/>
      <c r="AKA929"/>
      <c r="AKB929"/>
      <c r="AKC929"/>
      <c r="AKD929"/>
      <c r="AKE929"/>
      <c r="AKF929"/>
      <c r="AKG929"/>
      <c r="AKH929"/>
      <c r="AKI929"/>
      <c r="AKJ929"/>
      <c r="AKK929"/>
      <c r="AKL929"/>
      <c r="AKM929"/>
      <c r="AKN929"/>
      <c r="AKO929"/>
      <c r="AKP929"/>
      <c r="AKQ929"/>
      <c r="AKR929"/>
      <c r="AKS929"/>
      <c r="AKT929"/>
      <c r="AKU929"/>
      <c r="AKV929"/>
      <c r="AKW929"/>
      <c r="AKX929"/>
      <c r="AKY929"/>
      <c r="AKZ929"/>
      <c r="ALA929"/>
      <c r="ALB929"/>
      <c r="ALC929"/>
      <c r="ALD929"/>
      <c r="ALE929"/>
      <c r="ALF929"/>
      <c r="ALG929"/>
      <c r="ALH929"/>
      <c r="ALI929"/>
      <c r="ALJ929"/>
      <c r="ALK929"/>
      <c r="ALL929"/>
      <c r="ALM929"/>
      <c r="ALN929"/>
      <c r="ALO929"/>
      <c r="ALP929"/>
      <c r="ALQ929"/>
      <c r="ALR929"/>
      <c r="ALS929"/>
      <c r="ALT929"/>
      <c r="ALU929"/>
      <c r="ALV929"/>
      <c r="ALW929"/>
      <c r="ALX929"/>
      <c r="ALY929"/>
      <c r="ALZ929"/>
      <c r="AMA929"/>
      <c r="AMB929"/>
      <c r="AMC929"/>
      <c r="AMD929"/>
      <c r="AME929"/>
      <c r="AMF929"/>
      <c r="AMG929"/>
      <c r="AMH929"/>
      <c r="AMI929"/>
      <c r="AMJ929"/>
    </row>
    <row r="930" spans="1:1024" ht="20" customHeight="1" x14ac:dyDescent="0.2">
      <c r="A930"/>
      <c r="B930"/>
      <c r="C930"/>
      <c r="D930"/>
      <c r="E930" s="2"/>
      <c r="F930" s="2"/>
      <c r="G930" s="271"/>
      <c r="H930" s="24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c r="IU930"/>
      <c r="IV930"/>
      <c r="IW930"/>
      <c r="IX930"/>
      <c r="IY930"/>
      <c r="IZ930"/>
      <c r="JA930"/>
      <c r="JB930"/>
      <c r="JC930"/>
      <c r="JD930"/>
      <c r="JE930"/>
      <c r="JF930"/>
      <c r="JG930"/>
      <c r="JH930"/>
      <c r="JI930"/>
      <c r="JJ930"/>
      <c r="JK930"/>
      <c r="JL930"/>
      <c r="JM930"/>
      <c r="JN930"/>
      <c r="JO930"/>
      <c r="JP930"/>
      <c r="JQ930"/>
      <c r="JR930"/>
      <c r="JS930"/>
      <c r="JT930"/>
      <c r="JU930"/>
      <c r="JV930"/>
      <c r="JW930"/>
      <c r="JX930"/>
      <c r="JY930"/>
      <c r="JZ930"/>
      <c r="KA930"/>
      <c r="KB930"/>
      <c r="KC930"/>
      <c r="KD930"/>
      <c r="KE930"/>
      <c r="KF930"/>
      <c r="KG930"/>
      <c r="KH930"/>
      <c r="KI930"/>
      <c r="KJ930"/>
      <c r="KK930"/>
      <c r="KL930"/>
      <c r="KM930"/>
      <c r="KN930"/>
      <c r="KO930"/>
      <c r="KP930"/>
      <c r="KQ930"/>
      <c r="KR930"/>
      <c r="KS930"/>
      <c r="KT930"/>
      <c r="KU930"/>
      <c r="KV930"/>
      <c r="KW930"/>
      <c r="KX930"/>
      <c r="KY930"/>
      <c r="KZ930"/>
      <c r="LA930"/>
      <c r="LB930"/>
      <c r="LC930"/>
      <c r="LD930"/>
      <c r="LE930"/>
      <c r="LF930"/>
      <c r="LG930"/>
      <c r="LH930"/>
      <c r="LI930"/>
      <c r="LJ930"/>
      <c r="LK930"/>
      <c r="LL930"/>
      <c r="LM930"/>
      <c r="LN930"/>
      <c r="LO930"/>
      <c r="LP930"/>
      <c r="LQ930"/>
      <c r="LR930"/>
      <c r="LS930"/>
      <c r="LT930"/>
      <c r="LU930"/>
      <c r="LV930"/>
      <c r="LW930"/>
      <c r="LX930"/>
      <c r="LY930"/>
      <c r="LZ930"/>
      <c r="MA930"/>
      <c r="MB930"/>
      <c r="MC930"/>
      <c r="MD930"/>
      <c r="ME930"/>
      <c r="MF930"/>
      <c r="MG930"/>
      <c r="MH930"/>
      <c r="MI930"/>
      <c r="MJ930"/>
      <c r="MK930"/>
      <c r="ML930"/>
      <c r="MM930"/>
      <c r="MN930"/>
      <c r="MO930"/>
      <c r="MP930"/>
      <c r="MQ930"/>
      <c r="MR930"/>
      <c r="MS930"/>
      <c r="MT930"/>
      <c r="MU930"/>
      <c r="MV930"/>
      <c r="MW930"/>
      <c r="MX930"/>
      <c r="MY930"/>
      <c r="MZ930"/>
      <c r="NA930"/>
      <c r="NB930"/>
      <c r="NC930"/>
      <c r="ND930"/>
      <c r="NE930"/>
      <c r="NF930"/>
      <c r="NG930"/>
      <c r="NH930"/>
      <c r="NI930"/>
      <c r="NJ930"/>
      <c r="NK930"/>
      <c r="NL930"/>
      <c r="NM930"/>
      <c r="NN930"/>
      <c r="NO930"/>
      <c r="NP930"/>
      <c r="NQ930"/>
      <c r="NR930"/>
      <c r="NS930"/>
      <c r="NT930"/>
      <c r="NU930"/>
      <c r="NV930"/>
      <c r="NW930"/>
      <c r="NX930"/>
      <c r="NY930"/>
      <c r="NZ930"/>
      <c r="OA930"/>
      <c r="OB930"/>
      <c r="OC930"/>
      <c r="OD930"/>
      <c r="OE930"/>
      <c r="OF930"/>
      <c r="OG930"/>
      <c r="OH930"/>
      <c r="OI930"/>
      <c r="OJ930"/>
      <c r="OK930"/>
      <c r="OL930"/>
      <c r="OM930"/>
      <c r="ON930"/>
      <c r="OO930"/>
      <c r="OP930"/>
      <c r="OQ930"/>
      <c r="OR930"/>
      <c r="OS930"/>
      <c r="OT930"/>
      <c r="OU930"/>
      <c r="OV930"/>
      <c r="OW930"/>
      <c r="OX930"/>
      <c r="OY930"/>
      <c r="OZ930"/>
      <c r="PA930"/>
      <c r="PB930"/>
      <c r="PC930"/>
      <c r="PD930"/>
      <c r="PE930"/>
      <c r="PF930"/>
      <c r="PG930"/>
      <c r="PH930"/>
      <c r="PI930"/>
      <c r="PJ930"/>
      <c r="PK930"/>
      <c r="PL930"/>
      <c r="PM930"/>
      <c r="PN930"/>
      <c r="PO930"/>
      <c r="PP930"/>
      <c r="PQ930"/>
      <c r="PR930"/>
      <c r="PS930"/>
      <c r="PT930"/>
      <c r="PU930"/>
      <c r="PV930"/>
      <c r="PW930"/>
      <c r="PX930"/>
      <c r="PY930"/>
      <c r="PZ930"/>
      <c r="QA930"/>
      <c r="QB930"/>
      <c r="QC930"/>
      <c r="QD930"/>
      <c r="QE930"/>
      <c r="QF930"/>
      <c r="QG930"/>
      <c r="QH930"/>
      <c r="QI930"/>
      <c r="QJ930"/>
      <c r="QK930"/>
      <c r="QL930"/>
      <c r="QM930"/>
      <c r="QN930"/>
      <c r="QO930"/>
      <c r="QP930"/>
      <c r="QQ930"/>
      <c r="QR930"/>
      <c r="QS930"/>
      <c r="QT930"/>
      <c r="QU930"/>
      <c r="QV930"/>
      <c r="QW930"/>
      <c r="QX930"/>
      <c r="QY930"/>
      <c r="QZ930"/>
      <c r="RA930"/>
      <c r="RB930"/>
      <c r="RC930"/>
      <c r="RD930"/>
      <c r="RE930"/>
      <c r="RF930"/>
      <c r="RG930"/>
      <c r="RH930"/>
      <c r="RI930"/>
      <c r="RJ930"/>
      <c r="RK930"/>
      <c r="RL930"/>
      <c r="RM930"/>
      <c r="RN930"/>
      <c r="RO930"/>
      <c r="RP930"/>
      <c r="RQ930"/>
      <c r="RR930"/>
      <c r="RS930"/>
      <c r="RT930"/>
      <c r="RU930"/>
      <c r="RV930"/>
      <c r="RW930"/>
      <c r="RX930"/>
      <c r="RY930"/>
      <c r="RZ930"/>
      <c r="SA930"/>
      <c r="SB930"/>
      <c r="SC930"/>
      <c r="SD930"/>
      <c r="SE930"/>
      <c r="SF930"/>
      <c r="SG930"/>
      <c r="SH930"/>
      <c r="SI930"/>
      <c r="SJ930"/>
      <c r="SK930"/>
      <c r="SL930"/>
      <c r="SM930"/>
      <c r="SN930"/>
      <c r="SO930"/>
      <c r="SP930"/>
      <c r="SQ930"/>
      <c r="SR930"/>
      <c r="SS930"/>
      <c r="ST930"/>
      <c r="SU930"/>
      <c r="SV930"/>
      <c r="SW930"/>
      <c r="SX930"/>
      <c r="SY930"/>
      <c r="SZ930"/>
      <c r="TA930"/>
      <c r="TB930"/>
      <c r="TC930"/>
      <c r="TD930"/>
      <c r="TE930"/>
      <c r="TF930"/>
      <c r="TG930"/>
      <c r="TH930"/>
      <c r="TI930"/>
      <c r="TJ930"/>
      <c r="TK930"/>
      <c r="TL930"/>
      <c r="TM930"/>
      <c r="TN930"/>
      <c r="TO930"/>
      <c r="TP930"/>
      <c r="TQ930"/>
      <c r="TR930"/>
      <c r="TS930"/>
      <c r="TT930"/>
      <c r="TU930"/>
      <c r="TV930"/>
      <c r="TW930"/>
      <c r="TX930"/>
      <c r="TY930"/>
      <c r="TZ930"/>
      <c r="UA930"/>
      <c r="UB930"/>
      <c r="UC930"/>
      <c r="UD930"/>
      <c r="UE930"/>
      <c r="UF930"/>
      <c r="UG930"/>
      <c r="UH930"/>
      <c r="UI930"/>
      <c r="UJ930"/>
      <c r="UK930"/>
      <c r="UL930"/>
      <c r="UM930"/>
      <c r="UN930"/>
      <c r="UO930"/>
      <c r="UP930"/>
      <c r="UQ930"/>
      <c r="UR930"/>
      <c r="US930"/>
      <c r="UT930"/>
      <c r="UU930"/>
      <c r="UV930"/>
      <c r="UW930"/>
      <c r="UX930"/>
      <c r="UY930"/>
      <c r="UZ930"/>
      <c r="VA930"/>
      <c r="VB930"/>
      <c r="VC930"/>
      <c r="VD930"/>
      <c r="VE930"/>
      <c r="VF930"/>
      <c r="VG930"/>
      <c r="VH930"/>
      <c r="VI930"/>
      <c r="VJ930"/>
      <c r="VK930"/>
      <c r="VL930"/>
      <c r="VM930"/>
      <c r="VN930"/>
      <c r="VO930"/>
      <c r="VP930"/>
      <c r="VQ930"/>
      <c r="VR930"/>
      <c r="VS930"/>
      <c r="VT930"/>
      <c r="VU930"/>
      <c r="VV930"/>
      <c r="VW930"/>
      <c r="VX930"/>
      <c r="VY930"/>
      <c r="VZ930"/>
      <c r="WA930"/>
      <c r="WB930"/>
      <c r="WC930"/>
      <c r="WD930"/>
      <c r="WE930"/>
      <c r="WF930"/>
      <c r="WG930"/>
      <c r="WH930"/>
      <c r="WI930"/>
      <c r="WJ930"/>
      <c r="WK930"/>
      <c r="WL930"/>
      <c r="WM930"/>
      <c r="WN930"/>
      <c r="WO930"/>
      <c r="WP930"/>
      <c r="WQ930"/>
      <c r="WR930"/>
      <c r="WS930"/>
      <c r="WT930"/>
      <c r="WU930"/>
      <c r="WV930"/>
      <c r="WW930"/>
      <c r="WX930"/>
      <c r="WY930"/>
      <c r="WZ930"/>
      <c r="XA930"/>
      <c r="XB930"/>
      <c r="XC930"/>
      <c r="XD930"/>
      <c r="XE930"/>
      <c r="XF930"/>
      <c r="XG930"/>
      <c r="XH930"/>
      <c r="XI930"/>
      <c r="XJ930"/>
      <c r="XK930"/>
      <c r="XL930"/>
      <c r="XM930"/>
      <c r="XN930"/>
      <c r="XO930"/>
      <c r="XP930"/>
      <c r="XQ930"/>
      <c r="XR930"/>
      <c r="XS930"/>
      <c r="XT930"/>
      <c r="XU930"/>
      <c r="XV930"/>
      <c r="XW930"/>
      <c r="XX930"/>
      <c r="XY930"/>
      <c r="XZ930"/>
      <c r="YA930"/>
      <c r="YB930"/>
      <c r="YC930"/>
      <c r="YD930"/>
      <c r="YE930"/>
      <c r="YF930"/>
      <c r="YG930"/>
      <c r="YH930"/>
      <c r="YI930"/>
      <c r="YJ930"/>
      <c r="YK930"/>
      <c r="YL930"/>
      <c r="YM930"/>
      <c r="YN930"/>
      <c r="YO930"/>
      <c r="YP930"/>
      <c r="YQ930"/>
      <c r="YR930"/>
      <c r="YS930"/>
      <c r="YT930"/>
      <c r="YU930"/>
      <c r="YV930"/>
      <c r="YW930"/>
      <c r="YX930"/>
      <c r="YY930"/>
      <c r="YZ930"/>
      <c r="ZA930"/>
      <c r="ZB930"/>
      <c r="ZC930"/>
      <c r="ZD930"/>
      <c r="ZE930"/>
      <c r="ZF930"/>
      <c r="ZG930"/>
      <c r="ZH930"/>
      <c r="ZI930"/>
      <c r="ZJ930"/>
      <c r="ZK930"/>
      <c r="ZL930"/>
      <c r="ZM930"/>
      <c r="ZN930"/>
      <c r="ZO930"/>
      <c r="ZP930"/>
      <c r="ZQ930"/>
      <c r="ZR930"/>
      <c r="ZS930"/>
      <c r="ZT930"/>
      <c r="ZU930"/>
      <c r="ZV930"/>
      <c r="ZW930"/>
      <c r="ZX930"/>
      <c r="ZY930"/>
      <c r="ZZ930"/>
      <c r="AAA930"/>
      <c r="AAB930"/>
      <c r="AAC930"/>
      <c r="AAD930"/>
      <c r="AAE930"/>
      <c r="AAF930"/>
      <c r="AAG930"/>
      <c r="AAH930"/>
      <c r="AAI930"/>
      <c r="AAJ930"/>
      <c r="AAK930"/>
      <c r="AAL930"/>
      <c r="AAM930"/>
      <c r="AAN930"/>
      <c r="AAO930"/>
      <c r="AAP930"/>
      <c r="AAQ930"/>
      <c r="AAR930"/>
      <c r="AAS930"/>
      <c r="AAT930"/>
      <c r="AAU930"/>
      <c r="AAV930"/>
      <c r="AAW930"/>
      <c r="AAX930"/>
      <c r="AAY930"/>
      <c r="AAZ930"/>
      <c r="ABA930"/>
      <c r="ABB930"/>
      <c r="ABC930"/>
      <c r="ABD930"/>
      <c r="ABE930"/>
      <c r="ABF930"/>
      <c r="ABG930"/>
      <c r="ABH930"/>
      <c r="ABI930"/>
      <c r="ABJ930"/>
      <c r="ABK930"/>
      <c r="ABL930"/>
      <c r="ABM930"/>
      <c r="ABN930"/>
      <c r="ABO930"/>
      <c r="ABP930"/>
      <c r="ABQ930"/>
      <c r="ABR930"/>
      <c r="ABS930"/>
      <c r="ABT930"/>
      <c r="ABU930"/>
      <c r="ABV930"/>
      <c r="ABW930"/>
      <c r="ABX930"/>
      <c r="ABY930"/>
      <c r="ABZ930"/>
      <c r="ACA930"/>
      <c r="ACB930"/>
      <c r="ACC930"/>
      <c r="ACD930"/>
      <c r="ACE930"/>
      <c r="ACF930"/>
      <c r="ACG930"/>
      <c r="ACH930"/>
      <c r="ACI930"/>
      <c r="ACJ930"/>
      <c r="ACK930"/>
      <c r="ACL930"/>
      <c r="ACM930"/>
      <c r="ACN930"/>
      <c r="ACO930"/>
      <c r="ACP930"/>
      <c r="ACQ930"/>
      <c r="ACR930"/>
      <c r="ACS930"/>
      <c r="ACT930"/>
      <c r="ACU930"/>
      <c r="ACV930"/>
      <c r="ACW930"/>
      <c r="ACX930"/>
      <c r="ACY930"/>
      <c r="ACZ930"/>
      <c r="ADA930"/>
      <c r="ADB930"/>
      <c r="ADC930"/>
      <c r="ADD930"/>
      <c r="ADE930"/>
      <c r="ADF930"/>
      <c r="ADG930"/>
      <c r="ADH930"/>
      <c r="ADI930"/>
      <c r="ADJ930"/>
      <c r="ADK930"/>
      <c r="ADL930"/>
      <c r="ADM930"/>
      <c r="ADN930"/>
      <c r="ADO930"/>
      <c r="ADP930"/>
      <c r="ADQ930"/>
      <c r="ADR930"/>
      <c r="ADS930"/>
      <c r="ADT930"/>
      <c r="ADU930"/>
      <c r="ADV930"/>
      <c r="ADW930"/>
      <c r="ADX930"/>
      <c r="ADY930"/>
      <c r="ADZ930"/>
      <c r="AEA930"/>
      <c r="AEB930"/>
      <c r="AEC930"/>
      <c r="AED930"/>
      <c r="AEE930"/>
      <c r="AEF930"/>
      <c r="AEG930"/>
      <c r="AEH930"/>
      <c r="AEI930"/>
      <c r="AEJ930"/>
      <c r="AEK930"/>
      <c r="AEL930"/>
      <c r="AEM930"/>
      <c r="AEN930"/>
      <c r="AEO930"/>
      <c r="AEP930"/>
      <c r="AEQ930"/>
      <c r="AER930"/>
      <c r="AES930"/>
      <c r="AET930"/>
      <c r="AEU930"/>
      <c r="AEV930"/>
      <c r="AEW930"/>
      <c r="AEX930"/>
      <c r="AEY930"/>
      <c r="AEZ930"/>
      <c r="AFA930"/>
      <c r="AFB930"/>
      <c r="AFC930"/>
      <c r="AFD930"/>
      <c r="AFE930"/>
      <c r="AFF930"/>
      <c r="AFG930"/>
      <c r="AFH930"/>
      <c r="AFI930"/>
      <c r="AFJ930"/>
      <c r="AFK930"/>
      <c r="AFL930"/>
      <c r="AFM930"/>
      <c r="AFN930"/>
      <c r="AFO930"/>
      <c r="AFP930"/>
      <c r="AFQ930"/>
      <c r="AFR930"/>
      <c r="AFS930"/>
      <c r="AFT930"/>
      <c r="AFU930"/>
      <c r="AFV930"/>
      <c r="AFW930"/>
      <c r="AFX930"/>
      <c r="AFY930"/>
      <c r="AFZ930"/>
      <c r="AGA930"/>
      <c r="AGB930"/>
      <c r="AGC930"/>
      <c r="AGD930"/>
      <c r="AGE930"/>
      <c r="AGF930"/>
      <c r="AGG930"/>
      <c r="AGH930"/>
      <c r="AGI930"/>
      <c r="AGJ930"/>
      <c r="AGK930"/>
      <c r="AGL930"/>
      <c r="AGM930"/>
      <c r="AGN930"/>
      <c r="AGO930"/>
      <c r="AGP930"/>
      <c r="AGQ930"/>
      <c r="AGR930"/>
      <c r="AGS930"/>
      <c r="AGT930"/>
      <c r="AGU930"/>
      <c r="AGV930"/>
      <c r="AGW930"/>
      <c r="AGX930"/>
      <c r="AGY930"/>
      <c r="AGZ930"/>
      <c r="AHA930"/>
      <c r="AHB930"/>
      <c r="AHC930"/>
      <c r="AHD930"/>
      <c r="AHE930"/>
      <c r="AHF930"/>
      <c r="AHG930"/>
      <c r="AHH930"/>
      <c r="AHI930"/>
      <c r="AHJ930"/>
      <c r="AHK930"/>
      <c r="AHL930"/>
      <c r="AHM930"/>
      <c r="AHN930"/>
      <c r="AHO930"/>
      <c r="AHP930"/>
      <c r="AHQ930"/>
      <c r="AHR930"/>
      <c r="AHS930"/>
      <c r="AHT930"/>
      <c r="AHU930"/>
      <c r="AHV930"/>
      <c r="AHW930"/>
      <c r="AHX930"/>
      <c r="AHY930"/>
      <c r="AHZ930"/>
      <c r="AIA930"/>
      <c r="AIB930"/>
      <c r="AIC930"/>
      <c r="AID930"/>
      <c r="AIE930"/>
      <c r="AIF930"/>
      <c r="AIG930"/>
      <c r="AIH930"/>
      <c r="AII930"/>
      <c r="AIJ930"/>
      <c r="AIK930"/>
      <c r="AIL930"/>
      <c r="AIM930"/>
      <c r="AIN930"/>
      <c r="AIO930"/>
      <c r="AIP930"/>
      <c r="AIQ930"/>
      <c r="AIR930"/>
      <c r="AIS930"/>
      <c r="AIT930"/>
      <c r="AIU930"/>
      <c r="AIV930"/>
      <c r="AIW930"/>
      <c r="AIX930"/>
      <c r="AIY930"/>
      <c r="AIZ930"/>
      <c r="AJA930"/>
      <c r="AJB930"/>
      <c r="AJC930"/>
      <c r="AJD930"/>
      <c r="AJE930"/>
      <c r="AJF930"/>
      <c r="AJG930"/>
      <c r="AJH930"/>
      <c r="AJI930"/>
      <c r="AJJ930"/>
      <c r="AJK930"/>
      <c r="AJL930"/>
      <c r="AJM930"/>
      <c r="AJN930"/>
      <c r="AJO930"/>
      <c r="AJP930"/>
      <c r="AJQ930"/>
      <c r="AJR930"/>
      <c r="AJS930"/>
      <c r="AJT930"/>
      <c r="AJU930"/>
      <c r="AJV930"/>
      <c r="AJW930"/>
      <c r="AJX930"/>
      <c r="AJY930"/>
      <c r="AJZ930"/>
      <c r="AKA930"/>
      <c r="AKB930"/>
      <c r="AKC930"/>
      <c r="AKD930"/>
      <c r="AKE930"/>
      <c r="AKF930"/>
      <c r="AKG930"/>
      <c r="AKH930"/>
      <c r="AKI930"/>
      <c r="AKJ930"/>
      <c r="AKK930"/>
      <c r="AKL930"/>
      <c r="AKM930"/>
      <c r="AKN930"/>
      <c r="AKO930"/>
      <c r="AKP930"/>
      <c r="AKQ930"/>
      <c r="AKR930"/>
      <c r="AKS930"/>
      <c r="AKT930"/>
      <c r="AKU930"/>
      <c r="AKV930"/>
      <c r="AKW930"/>
      <c r="AKX930"/>
      <c r="AKY930"/>
      <c r="AKZ930"/>
      <c r="ALA930"/>
      <c r="ALB930"/>
      <c r="ALC930"/>
      <c r="ALD930"/>
      <c r="ALE930"/>
      <c r="ALF930"/>
      <c r="ALG930"/>
      <c r="ALH930"/>
      <c r="ALI930"/>
      <c r="ALJ930"/>
      <c r="ALK930"/>
      <c r="ALL930"/>
      <c r="ALM930"/>
      <c r="ALN930"/>
      <c r="ALO930"/>
      <c r="ALP930"/>
      <c r="ALQ930"/>
      <c r="ALR930"/>
      <c r="ALS930"/>
      <c r="ALT930"/>
      <c r="ALU930"/>
      <c r="ALV930"/>
      <c r="ALW930"/>
      <c r="ALX930"/>
      <c r="ALY930"/>
      <c r="ALZ930"/>
      <c r="AMA930"/>
      <c r="AMB930"/>
      <c r="AMC930"/>
      <c r="AMD930"/>
      <c r="AME930"/>
      <c r="AMF930"/>
      <c r="AMG930"/>
      <c r="AMH930"/>
      <c r="AMI930"/>
      <c r="AMJ930"/>
    </row>
    <row r="931" spans="1:1024" ht="20" customHeight="1" x14ac:dyDescent="0.2">
      <c r="A931"/>
      <c r="B931"/>
      <c r="C931"/>
      <c r="D931"/>
      <c r="E931" s="2"/>
      <c r="F931" s="2"/>
      <c r="G931" s="271"/>
      <c r="H931" s="240"/>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c r="IU931"/>
      <c r="IV931"/>
      <c r="IW931"/>
      <c r="IX931"/>
      <c r="IY931"/>
      <c r="IZ931"/>
      <c r="JA931"/>
      <c r="JB931"/>
      <c r="JC931"/>
      <c r="JD931"/>
      <c r="JE931"/>
      <c r="JF931"/>
      <c r="JG931"/>
      <c r="JH931"/>
      <c r="JI931"/>
      <c r="JJ931"/>
      <c r="JK931"/>
      <c r="JL931"/>
      <c r="JM931"/>
      <c r="JN931"/>
      <c r="JO931"/>
      <c r="JP931"/>
      <c r="JQ931"/>
      <c r="JR931"/>
      <c r="JS931"/>
      <c r="JT931"/>
      <c r="JU931"/>
      <c r="JV931"/>
      <c r="JW931"/>
      <c r="JX931"/>
      <c r="JY931"/>
      <c r="JZ931"/>
      <c r="KA931"/>
      <c r="KB931"/>
      <c r="KC931"/>
      <c r="KD931"/>
      <c r="KE931"/>
      <c r="KF931"/>
      <c r="KG931"/>
      <c r="KH931"/>
      <c r="KI931"/>
      <c r="KJ931"/>
      <c r="KK931"/>
      <c r="KL931"/>
      <c r="KM931"/>
      <c r="KN931"/>
      <c r="KO931"/>
      <c r="KP931"/>
      <c r="KQ931"/>
      <c r="KR931"/>
      <c r="KS931"/>
      <c r="KT931"/>
      <c r="KU931"/>
      <c r="KV931"/>
      <c r="KW931"/>
      <c r="KX931"/>
      <c r="KY931"/>
      <c r="KZ931"/>
      <c r="LA931"/>
      <c r="LB931"/>
      <c r="LC931"/>
      <c r="LD931"/>
      <c r="LE931"/>
      <c r="LF931"/>
      <c r="LG931"/>
      <c r="LH931"/>
      <c r="LI931"/>
      <c r="LJ931"/>
      <c r="LK931"/>
      <c r="LL931"/>
      <c r="LM931"/>
      <c r="LN931"/>
      <c r="LO931"/>
      <c r="LP931"/>
      <c r="LQ931"/>
      <c r="LR931"/>
      <c r="LS931"/>
      <c r="LT931"/>
      <c r="LU931"/>
      <c r="LV931"/>
      <c r="LW931"/>
      <c r="LX931"/>
      <c r="LY931"/>
      <c r="LZ931"/>
      <c r="MA931"/>
      <c r="MB931"/>
      <c r="MC931"/>
      <c r="MD931"/>
      <c r="ME931"/>
      <c r="MF931"/>
      <c r="MG931"/>
      <c r="MH931"/>
      <c r="MI931"/>
      <c r="MJ931"/>
      <c r="MK931"/>
      <c r="ML931"/>
      <c r="MM931"/>
      <c r="MN931"/>
      <c r="MO931"/>
      <c r="MP931"/>
      <c r="MQ931"/>
      <c r="MR931"/>
      <c r="MS931"/>
      <c r="MT931"/>
      <c r="MU931"/>
      <c r="MV931"/>
      <c r="MW931"/>
      <c r="MX931"/>
      <c r="MY931"/>
      <c r="MZ931"/>
      <c r="NA931"/>
      <c r="NB931"/>
      <c r="NC931"/>
      <c r="ND931"/>
      <c r="NE931"/>
      <c r="NF931"/>
      <c r="NG931"/>
      <c r="NH931"/>
      <c r="NI931"/>
      <c r="NJ931"/>
      <c r="NK931"/>
      <c r="NL931"/>
      <c r="NM931"/>
      <c r="NN931"/>
      <c r="NO931"/>
      <c r="NP931"/>
      <c r="NQ931"/>
      <c r="NR931"/>
      <c r="NS931"/>
      <c r="NT931"/>
      <c r="NU931"/>
      <c r="NV931"/>
      <c r="NW931"/>
      <c r="NX931"/>
      <c r="NY931"/>
      <c r="NZ931"/>
      <c r="OA931"/>
      <c r="OB931"/>
      <c r="OC931"/>
      <c r="OD931"/>
      <c r="OE931"/>
      <c r="OF931"/>
      <c r="OG931"/>
      <c r="OH931"/>
      <c r="OI931"/>
      <c r="OJ931"/>
      <c r="OK931"/>
      <c r="OL931"/>
      <c r="OM931"/>
      <c r="ON931"/>
      <c r="OO931"/>
      <c r="OP931"/>
      <c r="OQ931"/>
      <c r="OR931"/>
      <c r="OS931"/>
      <c r="OT931"/>
      <c r="OU931"/>
      <c r="OV931"/>
      <c r="OW931"/>
      <c r="OX931"/>
      <c r="OY931"/>
      <c r="OZ931"/>
      <c r="PA931"/>
      <c r="PB931"/>
      <c r="PC931"/>
      <c r="PD931"/>
      <c r="PE931"/>
      <c r="PF931"/>
      <c r="PG931"/>
      <c r="PH931"/>
      <c r="PI931"/>
      <c r="PJ931"/>
      <c r="PK931"/>
      <c r="PL931"/>
      <c r="PM931"/>
      <c r="PN931"/>
      <c r="PO931"/>
      <c r="PP931"/>
      <c r="PQ931"/>
      <c r="PR931"/>
      <c r="PS931"/>
      <c r="PT931"/>
      <c r="PU931"/>
      <c r="PV931"/>
      <c r="PW931"/>
      <c r="PX931"/>
      <c r="PY931"/>
      <c r="PZ931"/>
      <c r="QA931"/>
      <c r="QB931"/>
      <c r="QC931"/>
      <c r="QD931"/>
      <c r="QE931"/>
      <c r="QF931"/>
      <c r="QG931"/>
      <c r="QH931"/>
      <c r="QI931"/>
      <c r="QJ931"/>
      <c r="QK931"/>
      <c r="QL931"/>
      <c r="QM931"/>
      <c r="QN931"/>
      <c r="QO931"/>
      <c r="QP931"/>
      <c r="QQ931"/>
      <c r="QR931"/>
      <c r="QS931"/>
      <c r="QT931"/>
      <c r="QU931"/>
      <c r="QV931"/>
      <c r="QW931"/>
      <c r="QX931"/>
      <c r="QY931"/>
      <c r="QZ931"/>
      <c r="RA931"/>
      <c r="RB931"/>
      <c r="RC931"/>
      <c r="RD931"/>
      <c r="RE931"/>
      <c r="RF931"/>
      <c r="RG931"/>
      <c r="RH931"/>
      <c r="RI931"/>
      <c r="RJ931"/>
      <c r="RK931"/>
      <c r="RL931"/>
      <c r="RM931"/>
      <c r="RN931"/>
      <c r="RO931"/>
      <c r="RP931"/>
      <c r="RQ931"/>
      <c r="RR931"/>
      <c r="RS931"/>
      <c r="RT931"/>
      <c r="RU931"/>
      <c r="RV931"/>
      <c r="RW931"/>
      <c r="RX931"/>
      <c r="RY931"/>
      <c r="RZ931"/>
      <c r="SA931"/>
      <c r="SB931"/>
      <c r="SC931"/>
      <c r="SD931"/>
      <c r="SE931"/>
      <c r="SF931"/>
      <c r="SG931"/>
      <c r="SH931"/>
      <c r="SI931"/>
      <c r="SJ931"/>
      <c r="SK931"/>
      <c r="SL931"/>
      <c r="SM931"/>
      <c r="SN931"/>
      <c r="SO931"/>
      <c r="SP931"/>
      <c r="SQ931"/>
      <c r="SR931"/>
      <c r="SS931"/>
      <c r="ST931"/>
      <c r="SU931"/>
      <c r="SV931"/>
      <c r="SW931"/>
      <c r="SX931"/>
      <c r="SY931"/>
      <c r="SZ931"/>
      <c r="TA931"/>
      <c r="TB931"/>
      <c r="TC931"/>
      <c r="TD931"/>
      <c r="TE931"/>
      <c r="TF931"/>
      <c r="TG931"/>
      <c r="TH931"/>
      <c r="TI931"/>
      <c r="TJ931"/>
      <c r="TK931"/>
      <c r="TL931"/>
      <c r="TM931"/>
      <c r="TN931"/>
      <c r="TO931"/>
      <c r="TP931"/>
      <c r="TQ931"/>
      <c r="TR931"/>
      <c r="TS931"/>
      <c r="TT931"/>
      <c r="TU931"/>
      <c r="TV931"/>
      <c r="TW931"/>
      <c r="TX931"/>
      <c r="TY931"/>
      <c r="TZ931"/>
      <c r="UA931"/>
      <c r="UB931"/>
      <c r="UC931"/>
      <c r="UD931"/>
      <c r="UE931"/>
      <c r="UF931"/>
      <c r="UG931"/>
      <c r="UH931"/>
      <c r="UI931"/>
      <c r="UJ931"/>
      <c r="UK931"/>
      <c r="UL931"/>
      <c r="UM931"/>
      <c r="UN931"/>
      <c r="UO931"/>
      <c r="UP931"/>
      <c r="UQ931"/>
      <c r="UR931"/>
      <c r="US931"/>
      <c r="UT931"/>
      <c r="UU931"/>
      <c r="UV931"/>
      <c r="UW931"/>
      <c r="UX931"/>
      <c r="UY931"/>
      <c r="UZ931"/>
      <c r="VA931"/>
      <c r="VB931"/>
      <c r="VC931"/>
      <c r="VD931"/>
      <c r="VE931"/>
      <c r="VF931"/>
      <c r="VG931"/>
      <c r="VH931"/>
      <c r="VI931"/>
      <c r="VJ931"/>
      <c r="VK931"/>
      <c r="VL931"/>
      <c r="VM931"/>
      <c r="VN931"/>
      <c r="VO931"/>
      <c r="VP931"/>
      <c r="VQ931"/>
      <c r="VR931"/>
      <c r="VS931"/>
      <c r="VT931"/>
      <c r="VU931"/>
      <c r="VV931"/>
      <c r="VW931"/>
      <c r="VX931"/>
      <c r="VY931"/>
      <c r="VZ931"/>
      <c r="WA931"/>
      <c r="WB931"/>
      <c r="WC931"/>
      <c r="WD931"/>
      <c r="WE931"/>
      <c r="WF931"/>
      <c r="WG931"/>
      <c r="WH931"/>
      <c r="WI931"/>
      <c r="WJ931"/>
      <c r="WK931"/>
      <c r="WL931"/>
      <c r="WM931"/>
      <c r="WN931"/>
      <c r="WO931"/>
      <c r="WP931"/>
      <c r="WQ931"/>
      <c r="WR931"/>
      <c r="WS931"/>
      <c r="WT931"/>
      <c r="WU931"/>
      <c r="WV931"/>
      <c r="WW931"/>
      <c r="WX931"/>
      <c r="WY931"/>
      <c r="WZ931"/>
      <c r="XA931"/>
      <c r="XB931"/>
      <c r="XC931"/>
      <c r="XD931"/>
      <c r="XE931"/>
      <c r="XF931"/>
      <c r="XG931"/>
      <c r="XH931"/>
      <c r="XI931"/>
      <c r="XJ931"/>
      <c r="XK931"/>
      <c r="XL931"/>
      <c r="XM931"/>
      <c r="XN931"/>
      <c r="XO931"/>
      <c r="XP931"/>
      <c r="XQ931"/>
      <c r="XR931"/>
      <c r="XS931"/>
      <c r="XT931"/>
      <c r="XU931"/>
      <c r="XV931"/>
      <c r="XW931"/>
      <c r="XX931"/>
      <c r="XY931"/>
      <c r="XZ931"/>
      <c r="YA931"/>
      <c r="YB931"/>
      <c r="YC931"/>
      <c r="YD931"/>
      <c r="YE931"/>
      <c r="YF931"/>
      <c r="YG931"/>
      <c r="YH931"/>
      <c r="YI931"/>
      <c r="YJ931"/>
      <c r="YK931"/>
      <c r="YL931"/>
      <c r="YM931"/>
      <c r="YN931"/>
      <c r="YO931"/>
      <c r="YP931"/>
      <c r="YQ931"/>
      <c r="YR931"/>
      <c r="YS931"/>
      <c r="YT931"/>
      <c r="YU931"/>
      <c r="YV931"/>
      <c r="YW931"/>
      <c r="YX931"/>
      <c r="YY931"/>
      <c r="YZ931"/>
      <c r="ZA931"/>
      <c r="ZB931"/>
      <c r="ZC931"/>
      <c r="ZD931"/>
      <c r="ZE931"/>
      <c r="ZF931"/>
      <c r="ZG931"/>
      <c r="ZH931"/>
      <c r="ZI931"/>
      <c r="ZJ931"/>
      <c r="ZK931"/>
      <c r="ZL931"/>
      <c r="ZM931"/>
      <c r="ZN931"/>
      <c r="ZO931"/>
      <c r="ZP931"/>
      <c r="ZQ931"/>
      <c r="ZR931"/>
      <c r="ZS931"/>
      <c r="ZT931"/>
      <c r="ZU931"/>
      <c r="ZV931"/>
      <c r="ZW931"/>
      <c r="ZX931"/>
      <c r="ZY931"/>
      <c r="ZZ931"/>
      <c r="AAA931"/>
      <c r="AAB931"/>
      <c r="AAC931"/>
      <c r="AAD931"/>
      <c r="AAE931"/>
      <c r="AAF931"/>
      <c r="AAG931"/>
      <c r="AAH931"/>
      <c r="AAI931"/>
      <c r="AAJ931"/>
      <c r="AAK931"/>
      <c r="AAL931"/>
      <c r="AAM931"/>
      <c r="AAN931"/>
      <c r="AAO931"/>
      <c r="AAP931"/>
      <c r="AAQ931"/>
      <c r="AAR931"/>
      <c r="AAS931"/>
      <c r="AAT931"/>
      <c r="AAU931"/>
      <c r="AAV931"/>
      <c r="AAW931"/>
      <c r="AAX931"/>
      <c r="AAY931"/>
      <c r="AAZ931"/>
      <c r="ABA931"/>
      <c r="ABB931"/>
      <c r="ABC931"/>
      <c r="ABD931"/>
      <c r="ABE931"/>
      <c r="ABF931"/>
      <c r="ABG931"/>
      <c r="ABH931"/>
      <c r="ABI931"/>
      <c r="ABJ931"/>
      <c r="ABK931"/>
      <c r="ABL931"/>
      <c r="ABM931"/>
      <c r="ABN931"/>
      <c r="ABO931"/>
      <c r="ABP931"/>
      <c r="ABQ931"/>
      <c r="ABR931"/>
      <c r="ABS931"/>
      <c r="ABT931"/>
      <c r="ABU931"/>
      <c r="ABV931"/>
      <c r="ABW931"/>
      <c r="ABX931"/>
      <c r="ABY931"/>
      <c r="ABZ931"/>
      <c r="ACA931"/>
      <c r="ACB931"/>
      <c r="ACC931"/>
      <c r="ACD931"/>
      <c r="ACE931"/>
      <c r="ACF931"/>
      <c r="ACG931"/>
      <c r="ACH931"/>
      <c r="ACI931"/>
      <c r="ACJ931"/>
      <c r="ACK931"/>
      <c r="ACL931"/>
      <c r="ACM931"/>
      <c r="ACN931"/>
      <c r="ACO931"/>
      <c r="ACP931"/>
      <c r="ACQ931"/>
      <c r="ACR931"/>
      <c r="ACS931"/>
      <c r="ACT931"/>
      <c r="ACU931"/>
      <c r="ACV931"/>
      <c r="ACW931"/>
      <c r="ACX931"/>
      <c r="ACY931"/>
      <c r="ACZ931"/>
      <c r="ADA931"/>
      <c r="ADB931"/>
      <c r="ADC931"/>
      <c r="ADD931"/>
      <c r="ADE931"/>
      <c r="ADF931"/>
      <c r="ADG931"/>
      <c r="ADH931"/>
      <c r="ADI931"/>
      <c r="ADJ931"/>
      <c r="ADK931"/>
      <c r="ADL931"/>
      <c r="ADM931"/>
      <c r="ADN931"/>
      <c r="ADO931"/>
      <c r="ADP931"/>
      <c r="ADQ931"/>
      <c r="ADR931"/>
      <c r="ADS931"/>
      <c r="ADT931"/>
      <c r="ADU931"/>
      <c r="ADV931"/>
      <c r="ADW931"/>
      <c r="ADX931"/>
      <c r="ADY931"/>
      <c r="ADZ931"/>
      <c r="AEA931"/>
      <c r="AEB931"/>
      <c r="AEC931"/>
      <c r="AED931"/>
      <c r="AEE931"/>
      <c r="AEF931"/>
      <c r="AEG931"/>
      <c r="AEH931"/>
      <c r="AEI931"/>
      <c r="AEJ931"/>
      <c r="AEK931"/>
      <c r="AEL931"/>
      <c r="AEM931"/>
      <c r="AEN931"/>
      <c r="AEO931"/>
      <c r="AEP931"/>
      <c r="AEQ931"/>
      <c r="AER931"/>
      <c r="AES931"/>
      <c r="AET931"/>
      <c r="AEU931"/>
      <c r="AEV931"/>
      <c r="AEW931"/>
      <c r="AEX931"/>
      <c r="AEY931"/>
      <c r="AEZ931"/>
      <c r="AFA931"/>
      <c r="AFB931"/>
      <c r="AFC931"/>
      <c r="AFD931"/>
      <c r="AFE931"/>
      <c r="AFF931"/>
      <c r="AFG931"/>
      <c r="AFH931"/>
      <c r="AFI931"/>
      <c r="AFJ931"/>
      <c r="AFK931"/>
      <c r="AFL931"/>
      <c r="AFM931"/>
      <c r="AFN931"/>
      <c r="AFO931"/>
      <c r="AFP931"/>
      <c r="AFQ931"/>
      <c r="AFR931"/>
      <c r="AFS931"/>
      <c r="AFT931"/>
      <c r="AFU931"/>
      <c r="AFV931"/>
      <c r="AFW931"/>
      <c r="AFX931"/>
      <c r="AFY931"/>
      <c r="AFZ931"/>
      <c r="AGA931"/>
      <c r="AGB931"/>
      <c r="AGC931"/>
      <c r="AGD931"/>
      <c r="AGE931"/>
      <c r="AGF931"/>
      <c r="AGG931"/>
      <c r="AGH931"/>
      <c r="AGI931"/>
      <c r="AGJ931"/>
      <c r="AGK931"/>
      <c r="AGL931"/>
      <c r="AGM931"/>
      <c r="AGN931"/>
      <c r="AGO931"/>
      <c r="AGP931"/>
      <c r="AGQ931"/>
      <c r="AGR931"/>
      <c r="AGS931"/>
      <c r="AGT931"/>
      <c r="AGU931"/>
      <c r="AGV931"/>
      <c r="AGW931"/>
      <c r="AGX931"/>
      <c r="AGY931"/>
      <c r="AGZ931"/>
      <c r="AHA931"/>
      <c r="AHB931"/>
      <c r="AHC931"/>
      <c r="AHD931"/>
      <c r="AHE931"/>
      <c r="AHF931"/>
      <c r="AHG931"/>
      <c r="AHH931"/>
      <c r="AHI931"/>
      <c r="AHJ931"/>
      <c r="AHK931"/>
      <c r="AHL931"/>
      <c r="AHM931"/>
      <c r="AHN931"/>
      <c r="AHO931"/>
      <c r="AHP931"/>
      <c r="AHQ931"/>
      <c r="AHR931"/>
      <c r="AHS931"/>
      <c r="AHT931"/>
      <c r="AHU931"/>
      <c r="AHV931"/>
      <c r="AHW931"/>
      <c r="AHX931"/>
      <c r="AHY931"/>
      <c r="AHZ931"/>
      <c r="AIA931"/>
      <c r="AIB931"/>
      <c r="AIC931"/>
      <c r="AID931"/>
      <c r="AIE931"/>
      <c r="AIF931"/>
      <c r="AIG931"/>
      <c r="AIH931"/>
      <c r="AII931"/>
      <c r="AIJ931"/>
      <c r="AIK931"/>
      <c r="AIL931"/>
      <c r="AIM931"/>
      <c r="AIN931"/>
      <c r="AIO931"/>
      <c r="AIP931"/>
      <c r="AIQ931"/>
      <c r="AIR931"/>
      <c r="AIS931"/>
      <c r="AIT931"/>
      <c r="AIU931"/>
      <c r="AIV931"/>
      <c r="AIW931"/>
      <c r="AIX931"/>
      <c r="AIY931"/>
      <c r="AIZ931"/>
      <c r="AJA931"/>
      <c r="AJB931"/>
      <c r="AJC931"/>
      <c r="AJD931"/>
      <c r="AJE931"/>
      <c r="AJF931"/>
      <c r="AJG931"/>
      <c r="AJH931"/>
      <c r="AJI931"/>
      <c r="AJJ931"/>
      <c r="AJK931"/>
      <c r="AJL931"/>
      <c r="AJM931"/>
      <c r="AJN931"/>
      <c r="AJO931"/>
      <c r="AJP931"/>
      <c r="AJQ931"/>
      <c r="AJR931"/>
      <c r="AJS931"/>
      <c r="AJT931"/>
      <c r="AJU931"/>
      <c r="AJV931"/>
      <c r="AJW931"/>
      <c r="AJX931"/>
      <c r="AJY931"/>
      <c r="AJZ931"/>
      <c r="AKA931"/>
      <c r="AKB931"/>
      <c r="AKC931"/>
      <c r="AKD931"/>
      <c r="AKE931"/>
      <c r="AKF931"/>
      <c r="AKG931"/>
      <c r="AKH931"/>
      <c r="AKI931"/>
      <c r="AKJ931"/>
      <c r="AKK931"/>
      <c r="AKL931"/>
      <c r="AKM931"/>
      <c r="AKN931"/>
      <c r="AKO931"/>
      <c r="AKP931"/>
      <c r="AKQ931"/>
      <c r="AKR931"/>
      <c r="AKS931"/>
      <c r="AKT931"/>
      <c r="AKU931"/>
      <c r="AKV931"/>
      <c r="AKW931"/>
      <c r="AKX931"/>
      <c r="AKY931"/>
      <c r="AKZ931"/>
      <c r="ALA931"/>
      <c r="ALB931"/>
      <c r="ALC931"/>
      <c r="ALD931"/>
      <c r="ALE931"/>
      <c r="ALF931"/>
      <c r="ALG931"/>
      <c r="ALH931"/>
      <c r="ALI931"/>
      <c r="ALJ931"/>
      <c r="ALK931"/>
      <c r="ALL931"/>
      <c r="ALM931"/>
      <c r="ALN931"/>
      <c r="ALO931"/>
      <c r="ALP931"/>
      <c r="ALQ931"/>
      <c r="ALR931"/>
      <c r="ALS931"/>
      <c r="ALT931"/>
      <c r="ALU931"/>
      <c r="ALV931"/>
      <c r="ALW931"/>
      <c r="ALX931"/>
      <c r="ALY931"/>
      <c r="ALZ931"/>
      <c r="AMA931"/>
      <c r="AMB931"/>
      <c r="AMC931"/>
      <c r="AMD931"/>
      <c r="AME931"/>
      <c r="AMF931"/>
      <c r="AMG931"/>
      <c r="AMH931"/>
      <c r="AMI931"/>
      <c r="AMJ931"/>
    </row>
    <row r="932" spans="1:1024" ht="20" customHeight="1" x14ac:dyDescent="0.2">
      <c r="A932"/>
      <c r="B932"/>
      <c r="C932"/>
      <c r="D932"/>
      <c r="E932" s="2"/>
      <c r="F932" s="2"/>
      <c r="G932" s="271"/>
      <c r="H932" s="240"/>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c r="IU932"/>
      <c r="IV932"/>
      <c r="IW932"/>
      <c r="IX932"/>
      <c r="IY932"/>
      <c r="IZ932"/>
      <c r="JA932"/>
      <c r="JB932"/>
      <c r="JC932"/>
      <c r="JD932"/>
      <c r="JE932"/>
      <c r="JF932"/>
      <c r="JG932"/>
      <c r="JH932"/>
      <c r="JI932"/>
      <c r="JJ932"/>
      <c r="JK932"/>
      <c r="JL932"/>
      <c r="JM932"/>
      <c r="JN932"/>
      <c r="JO932"/>
      <c r="JP932"/>
      <c r="JQ932"/>
      <c r="JR932"/>
      <c r="JS932"/>
      <c r="JT932"/>
      <c r="JU932"/>
      <c r="JV932"/>
      <c r="JW932"/>
      <c r="JX932"/>
      <c r="JY932"/>
      <c r="JZ932"/>
      <c r="KA932"/>
      <c r="KB932"/>
      <c r="KC932"/>
      <c r="KD932"/>
      <c r="KE932"/>
      <c r="KF932"/>
      <c r="KG932"/>
      <c r="KH932"/>
      <c r="KI932"/>
      <c r="KJ932"/>
      <c r="KK932"/>
      <c r="KL932"/>
      <c r="KM932"/>
      <c r="KN932"/>
      <c r="KO932"/>
      <c r="KP932"/>
      <c r="KQ932"/>
      <c r="KR932"/>
      <c r="KS932"/>
      <c r="KT932"/>
      <c r="KU932"/>
      <c r="KV932"/>
      <c r="KW932"/>
      <c r="KX932"/>
      <c r="KY932"/>
      <c r="KZ932"/>
      <c r="LA932"/>
      <c r="LB932"/>
      <c r="LC932"/>
      <c r="LD932"/>
      <c r="LE932"/>
      <c r="LF932"/>
      <c r="LG932"/>
      <c r="LH932"/>
      <c r="LI932"/>
      <c r="LJ932"/>
      <c r="LK932"/>
      <c r="LL932"/>
      <c r="LM932"/>
      <c r="LN932"/>
      <c r="LO932"/>
      <c r="LP932"/>
      <c r="LQ932"/>
      <c r="LR932"/>
      <c r="LS932"/>
      <c r="LT932"/>
      <c r="LU932"/>
      <c r="LV932"/>
      <c r="LW932"/>
      <c r="LX932"/>
      <c r="LY932"/>
      <c r="LZ932"/>
      <c r="MA932"/>
      <c r="MB932"/>
      <c r="MC932"/>
      <c r="MD932"/>
      <c r="ME932"/>
      <c r="MF932"/>
      <c r="MG932"/>
      <c r="MH932"/>
      <c r="MI932"/>
      <c r="MJ932"/>
      <c r="MK932"/>
      <c r="ML932"/>
      <c r="MM932"/>
      <c r="MN932"/>
      <c r="MO932"/>
      <c r="MP932"/>
      <c r="MQ932"/>
      <c r="MR932"/>
      <c r="MS932"/>
      <c r="MT932"/>
      <c r="MU932"/>
      <c r="MV932"/>
      <c r="MW932"/>
      <c r="MX932"/>
      <c r="MY932"/>
      <c r="MZ932"/>
      <c r="NA932"/>
      <c r="NB932"/>
      <c r="NC932"/>
      <c r="ND932"/>
      <c r="NE932"/>
      <c r="NF932"/>
      <c r="NG932"/>
      <c r="NH932"/>
      <c r="NI932"/>
      <c r="NJ932"/>
      <c r="NK932"/>
      <c r="NL932"/>
      <c r="NM932"/>
      <c r="NN932"/>
      <c r="NO932"/>
      <c r="NP932"/>
      <c r="NQ932"/>
      <c r="NR932"/>
      <c r="NS932"/>
      <c r="NT932"/>
      <c r="NU932"/>
      <c r="NV932"/>
      <c r="NW932"/>
      <c r="NX932"/>
      <c r="NY932"/>
      <c r="NZ932"/>
      <c r="OA932"/>
      <c r="OB932"/>
      <c r="OC932"/>
      <c r="OD932"/>
      <c r="OE932"/>
      <c r="OF932"/>
      <c r="OG932"/>
      <c r="OH932"/>
      <c r="OI932"/>
      <c r="OJ932"/>
      <c r="OK932"/>
      <c r="OL932"/>
      <c r="OM932"/>
      <c r="ON932"/>
      <c r="OO932"/>
      <c r="OP932"/>
      <c r="OQ932"/>
      <c r="OR932"/>
      <c r="OS932"/>
      <c r="OT932"/>
      <c r="OU932"/>
      <c r="OV932"/>
      <c r="OW932"/>
      <c r="OX932"/>
      <c r="OY932"/>
      <c r="OZ932"/>
      <c r="PA932"/>
      <c r="PB932"/>
      <c r="PC932"/>
      <c r="PD932"/>
      <c r="PE932"/>
      <c r="PF932"/>
      <c r="PG932"/>
      <c r="PH932"/>
      <c r="PI932"/>
      <c r="PJ932"/>
      <c r="PK932"/>
      <c r="PL932"/>
      <c r="PM932"/>
      <c r="PN932"/>
      <c r="PO932"/>
      <c r="PP932"/>
      <c r="PQ932"/>
      <c r="PR932"/>
      <c r="PS932"/>
      <c r="PT932"/>
      <c r="PU932"/>
      <c r="PV932"/>
      <c r="PW932"/>
      <c r="PX932"/>
      <c r="PY932"/>
      <c r="PZ932"/>
      <c r="QA932"/>
      <c r="QB932"/>
      <c r="QC932"/>
      <c r="QD932"/>
      <c r="QE932"/>
      <c r="QF932"/>
      <c r="QG932"/>
      <c r="QH932"/>
      <c r="QI932"/>
      <c r="QJ932"/>
      <c r="QK932"/>
      <c r="QL932"/>
      <c r="QM932"/>
      <c r="QN932"/>
      <c r="QO932"/>
      <c r="QP932"/>
      <c r="QQ932"/>
      <c r="QR932"/>
      <c r="QS932"/>
      <c r="QT932"/>
      <c r="QU932"/>
      <c r="QV932"/>
      <c r="QW932"/>
      <c r="QX932"/>
      <c r="QY932"/>
      <c r="QZ932"/>
      <c r="RA932"/>
      <c r="RB932"/>
      <c r="RC932"/>
      <c r="RD932"/>
      <c r="RE932"/>
      <c r="RF932"/>
      <c r="RG932"/>
      <c r="RH932"/>
      <c r="RI932"/>
      <c r="RJ932"/>
      <c r="RK932"/>
      <c r="RL932"/>
      <c r="RM932"/>
      <c r="RN932"/>
      <c r="RO932"/>
      <c r="RP932"/>
      <c r="RQ932"/>
      <c r="RR932"/>
      <c r="RS932"/>
      <c r="RT932"/>
      <c r="RU932"/>
      <c r="RV932"/>
      <c r="RW932"/>
      <c r="RX932"/>
      <c r="RY932"/>
      <c r="RZ932"/>
      <c r="SA932"/>
      <c r="SB932"/>
      <c r="SC932"/>
      <c r="SD932"/>
      <c r="SE932"/>
      <c r="SF932"/>
      <c r="SG932"/>
      <c r="SH932"/>
      <c r="SI932"/>
      <c r="SJ932"/>
      <c r="SK932"/>
      <c r="SL932"/>
      <c r="SM932"/>
      <c r="SN932"/>
      <c r="SO932"/>
      <c r="SP932"/>
      <c r="SQ932"/>
      <c r="SR932"/>
      <c r="SS932"/>
      <c r="ST932"/>
      <c r="SU932"/>
      <c r="SV932"/>
      <c r="SW932"/>
      <c r="SX932"/>
      <c r="SY932"/>
      <c r="SZ932"/>
      <c r="TA932"/>
      <c r="TB932"/>
      <c r="TC932"/>
      <c r="TD932"/>
      <c r="TE932"/>
      <c r="TF932"/>
      <c r="TG932"/>
      <c r="TH932"/>
      <c r="TI932"/>
      <c r="TJ932"/>
      <c r="TK932"/>
      <c r="TL932"/>
      <c r="TM932"/>
      <c r="TN932"/>
      <c r="TO932"/>
      <c r="TP932"/>
      <c r="TQ932"/>
      <c r="TR932"/>
      <c r="TS932"/>
      <c r="TT932"/>
      <c r="TU932"/>
      <c r="TV932"/>
      <c r="TW932"/>
      <c r="TX932"/>
      <c r="TY932"/>
      <c r="TZ932"/>
      <c r="UA932"/>
      <c r="UB932"/>
      <c r="UC932"/>
      <c r="UD932"/>
      <c r="UE932"/>
      <c r="UF932"/>
      <c r="UG932"/>
      <c r="UH932"/>
      <c r="UI932"/>
      <c r="UJ932"/>
      <c r="UK932"/>
      <c r="UL932"/>
      <c r="UM932"/>
      <c r="UN932"/>
      <c r="UO932"/>
      <c r="UP932"/>
      <c r="UQ932"/>
      <c r="UR932"/>
      <c r="US932"/>
      <c r="UT932"/>
      <c r="UU932"/>
      <c r="UV932"/>
      <c r="UW932"/>
      <c r="UX932"/>
      <c r="UY932"/>
      <c r="UZ932"/>
      <c r="VA932"/>
      <c r="VB932"/>
      <c r="VC932"/>
      <c r="VD932"/>
      <c r="VE932"/>
      <c r="VF932"/>
      <c r="VG932"/>
      <c r="VH932"/>
      <c r="VI932"/>
      <c r="VJ932"/>
      <c r="VK932"/>
      <c r="VL932"/>
      <c r="VM932"/>
      <c r="VN932"/>
      <c r="VO932"/>
      <c r="VP932"/>
      <c r="VQ932"/>
      <c r="VR932"/>
      <c r="VS932"/>
      <c r="VT932"/>
      <c r="VU932"/>
      <c r="VV932"/>
      <c r="VW932"/>
      <c r="VX932"/>
      <c r="VY932"/>
      <c r="VZ932"/>
      <c r="WA932"/>
      <c r="WB932"/>
      <c r="WC932"/>
      <c r="WD932"/>
      <c r="WE932"/>
      <c r="WF932"/>
      <c r="WG932"/>
      <c r="WH932"/>
      <c r="WI932"/>
      <c r="WJ932"/>
      <c r="WK932"/>
      <c r="WL932"/>
      <c r="WM932"/>
      <c r="WN932"/>
      <c r="WO932"/>
      <c r="WP932"/>
      <c r="WQ932"/>
      <c r="WR932"/>
      <c r="WS932"/>
      <c r="WT932"/>
      <c r="WU932"/>
      <c r="WV932"/>
      <c r="WW932"/>
      <c r="WX932"/>
      <c r="WY932"/>
      <c r="WZ932"/>
      <c r="XA932"/>
      <c r="XB932"/>
      <c r="XC932"/>
      <c r="XD932"/>
      <c r="XE932"/>
      <c r="XF932"/>
      <c r="XG932"/>
      <c r="XH932"/>
      <c r="XI932"/>
      <c r="XJ932"/>
      <c r="XK932"/>
      <c r="XL932"/>
      <c r="XM932"/>
      <c r="XN932"/>
      <c r="XO932"/>
      <c r="XP932"/>
      <c r="XQ932"/>
      <c r="XR932"/>
      <c r="XS932"/>
      <c r="XT932"/>
      <c r="XU932"/>
      <c r="XV932"/>
      <c r="XW932"/>
      <c r="XX932"/>
      <c r="XY932"/>
      <c r="XZ932"/>
      <c r="YA932"/>
      <c r="YB932"/>
      <c r="YC932"/>
      <c r="YD932"/>
      <c r="YE932"/>
      <c r="YF932"/>
      <c r="YG932"/>
      <c r="YH932"/>
      <c r="YI932"/>
      <c r="YJ932"/>
      <c r="YK932"/>
      <c r="YL932"/>
      <c r="YM932"/>
      <c r="YN932"/>
      <c r="YO932"/>
      <c r="YP932"/>
      <c r="YQ932"/>
      <c r="YR932"/>
      <c r="YS932"/>
      <c r="YT932"/>
      <c r="YU932"/>
      <c r="YV932"/>
      <c r="YW932"/>
      <c r="YX932"/>
      <c r="YY932"/>
      <c r="YZ932"/>
      <c r="ZA932"/>
      <c r="ZB932"/>
      <c r="ZC932"/>
      <c r="ZD932"/>
      <c r="ZE932"/>
      <c r="ZF932"/>
      <c r="ZG932"/>
      <c r="ZH932"/>
      <c r="ZI932"/>
      <c r="ZJ932"/>
      <c r="ZK932"/>
      <c r="ZL932"/>
      <c r="ZM932"/>
      <c r="ZN932"/>
      <c r="ZO932"/>
      <c r="ZP932"/>
      <c r="ZQ932"/>
      <c r="ZR932"/>
      <c r="ZS932"/>
      <c r="ZT932"/>
      <c r="ZU932"/>
      <c r="ZV932"/>
      <c r="ZW932"/>
      <c r="ZX932"/>
      <c r="ZY932"/>
      <c r="ZZ932"/>
      <c r="AAA932"/>
      <c r="AAB932"/>
      <c r="AAC932"/>
      <c r="AAD932"/>
      <c r="AAE932"/>
      <c r="AAF932"/>
      <c r="AAG932"/>
      <c r="AAH932"/>
      <c r="AAI932"/>
      <c r="AAJ932"/>
      <c r="AAK932"/>
      <c r="AAL932"/>
      <c r="AAM932"/>
      <c r="AAN932"/>
      <c r="AAO932"/>
      <c r="AAP932"/>
      <c r="AAQ932"/>
      <c r="AAR932"/>
      <c r="AAS932"/>
      <c r="AAT932"/>
      <c r="AAU932"/>
      <c r="AAV932"/>
      <c r="AAW932"/>
      <c r="AAX932"/>
      <c r="AAY932"/>
      <c r="AAZ932"/>
      <c r="ABA932"/>
      <c r="ABB932"/>
      <c r="ABC932"/>
      <c r="ABD932"/>
      <c r="ABE932"/>
      <c r="ABF932"/>
      <c r="ABG932"/>
      <c r="ABH932"/>
      <c r="ABI932"/>
      <c r="ABJ932"/>
      <c r="ABK932"/>
      <c r="ABL932"/>
      <c r="ABM932"/>
      <c r="ABN932"/>
      <c r="ABO932"/>
      <c r="ABP932"/>
      <c r="ABQ932"/>
      <c r="ABR932"/>
      <c r="ABS932"/>
      <c r="ABT932"/>
      <c r="ABU932"/>
      <c r="ABV932"/>
      <c r="ABW932"/>
      <c r="ABX932"/>
      <c r="ABY932"/>
      <c r="ABZ932"/>
      <c r="ACA932"/>
      <c r="ACB932"/>
      <c r="ACC932"/>
      <c r="ACD932"/>
      <c r="ACE932"/>
      <c r="ACF932"/>
      <c r="ACG932"/>
      <c r="ACH932"/>
      <c r="ACI932"/>
      <c r="ACJ932"/>
      <c r="ACK932"/>
      <c r="ACL932"/>
      <c r="ACM932"/>
      <c r="ACN932"/>
      <c r="ACO932"/>
      <c r="ACP932"/>
      <c r="ACQ932"/>
      <c r="ACR932"/>
      <c r="ACS932"/>
      <c r="ACT932"/>
      <c r="ACU932"/>
      <c r="ACV932"/>
      <c r="ACW932"/>
      <c r="ACX932"/>
      <c r="ACY932"/>
      <c r="ACZ932"/>
      <c r="ADA932"/>
      <c r="ADB932"/>
      <c r="ADC932"/>
      <c r="ADD932"/>
      <c r="ADE932"/>
      <c r="ADF932"/>
      <c r="ADG932"/>
      <c r="ADH932"/>
      <c r="ADI932"/>
      <c r="ADJ932"/>
      <c r="ADK932"/>
      <c r="ADL932"/>
      <c r="ADM932"/>
      <c r="ADN932"/>
      <c r="ADO932"/>
      <c r="ADP932"/>
      <c r="ADQ932"/>
      <c r="ADR932"/>
      <c r="ADS932"/>
      <c r="ADT932"/>
      <c r="ADU932"/>
      <c r="ADV932"/>
      <c r="ADW932"/>
      <c r="ADX932"/>
      <c r="ADY932"/>
      <c r="ADZ932"/>
      <c r="AEA932"/>
      <c r="AEB932"/>
      <c r="AEC932"/>
      <c r="AED932"/>
      <c r="AEE932"/>
      <c r="AEF932"/>
      <c r="AEG932"/>
      <c r="AEH932"/>
      <c r="AEI932"/>
      <c r="AEJ932"/>
      <c r="AEK932"/>
      <c r="AEL932"/>
      <c r="AEM932"/>
      <c r="AEN932"/>
      <c r="AEO932"/>
      <c r="AEP932"/>
      <c r="AEQ932"/>
      <c r="AER932"/>
      <c r="AES932"/>
      <c r="AET932"/>
      <c r="AEU932"/>
      <c r="AEV932"/>
      <c r="AEW932"/>
      <c r="AEX932"/>
      <c r="AEY932"/>
      <c r="AEZ932"/>
      <c r="AFA932"/>
      <c r="AFB932"/>
      <c r="AFC932"/>
      <c r="AFD932"/>
      <c r="AFE932"/>
      <c r="AFF932"/>
      <c r="AFG932"/>
      <c r="AFH932"/>
      <c r="AFI932"/>
      <c r="AFJ932"/>
      <c r="AFK932"/>
      <c r="AFL932"/>
      <c r="AFM932"/>
      <c r="AFN932"/>
      <c r="AFO932"/>
      <c r="AFP932"/>
      <c r="AFQ932"/>
      <c r="AFR932"/>
      <c r="AFS932"/>
      <c r="AFT932"/>
      <c r="AFU932"/>
      <c r="AFV932"/>
      <c r="AFW932"/>
      <c r="AFX932"/>
      <c r="AFY932"/>
      <c r="AFZ932"/>
      <c r="AGA932"/>
      <c r="AGB932"/>
      <c r="AGC932"/>
      <c r="AGD932"/>
      <c r="AGE932"/>
      <c r="AGF932"/>
      <c r="AGG932"/>
      <c r="AGH932"/>
      <c r="AGI932"/>
      <c r="AGJ932"/>
      <c r="AGK932"/>
      <c r="AGL932"/>
      <c r="AGM932"/>
      <c r="AGN932"/>
      <c r="AGO932"/>
      <c r="AGP932"/>
      <c r="AGQ932"/>
      <c r="AGR932"/>
      <c r="AGS932"/>
      <c r="AGT932"/>
      <c r="AGU932"/>
      <c r="AGV932"/>
      <c r="AGW932"/>
      <c r="AGX932"/>
      <c r="AGY932"/>
      <c r="AGZ932"/>
      <c r="AHA932"/>
      <c r="AHB932"/>
      <c r="AHC932"/>
      <c r="AHD932"/>
      <c r="AHE932"/>
      <c r="AHF932"/>
      <c r="AHG932"/>
      <c r="AHH932"/>
      <c r="AHI932"/>
      <c r="AHJ932"/>
      <c r="AHK932"/>
      <c r="AHL932"/>
      <c r="AHM932"/>
      <c r="AHN932"/>
      <c r="AHO932"/>
      <c r="AHP932"/>
      <c r="AHQ932"/>
      <c r="AHR932"/>
      <c r="AHS932"/>
      <c r="AHT932"/>
      <c r="AHU932"/>
      <c r="AHV932"/>
      <c r="AHW932"/>
      <c r="AHX932"/>
      <c r="AHY932"/>
      <c r="AHZ932"/>
      <c r="AIA932"/>
      <c r="AIB932"/>
      <c r="AIC932"/>
      <c r="AID932"/>
      <c r="AIE932"/>
      <c r="AIF932"/>
      <c r="AIG932"/>
      <c r="AIH932"/>
      <c r="AII932"/>
      <c r="AIJ932"/>
      <c r="AIK932"/>
      <c r="AIL932"/>
      <c r="AIM932"/>
      <c r="AIN932"/>
      <c r="AIO932"/>
      <c r="AIP932"/>
      <c r="AIQ932"/>
      <c r="AIR932"/>
      <c r="AIS932"/>
      <c r="AIT932"/>
      <c r="AIU932"/>
      <c r="AIV932"/>
      <c r="AIW932"/>
      <c r="AIX932"/>
      <c r="AIY932"/>
      <c r="AIZ932"/>
      <c r="AJA932"/>
      <c r="AJB932"/>
      <c r="AJC932"/>
      <c r="AJD932"/>
      <c r="AJE932"/>
      <c r="AJF932"/>
      <c r="AJG932"/>
      <c r="AJH932"/>
      <c r="AJI932"/>
      <c r="AJJ932"/>
      <c r="AJK932"/>
      <c r="AJL932"/>
      <c r="AJM932"/>
      <c r="AJN932"/>
      <c r="AJO932"/>
      <c r="AJP932"/>
      <c r="AJQ932"/>
      <c r="AJR932"/>
      <c r="AJS932"/>
      <c r="AJT932"/>
      <c r="AJU932"/>
      <c r="AJV932"/>
      <c r="AJW932"/>
      <c r="AJX932"/>
      <c r="AJY932"/>
      <c r="AJZ932"/>
      <c r="AKA932"/>
      <c r="AKB932"/>
      <c r="AKC932"/>
      <c r="AKD932"/>
      <c r="AKE932"/>
      <c r="AKF932"/>
      <c r="AKG932"/>
      <c r="AKH932"/>
      <c r="AKI932"/>
      <c r="AKJ932"/>
      <c r="AKK932"/>
      <c r="AKL932"/>
      <c r="AKM932"/>
      <c r="AKN932"/>
      <c r="AKO932"/>
      <c r="AKP932"/>
      <c r="AKQ932"/>
      <c r="AKR932"/>
      <c r="AKS932"/>
      <c r="AKT932"/>
      <c r="AKU932"/>
      <c r="AKV932"/>
      <c r="AKW932"/>
      <c r="AKX932"/>
      <c r="AKY932"/>
      <c r="AKZ932"/>
      <c r="ALA932"/>
      <c r="ALB932"/>
      <c r="ALC932"/>
      <c r="ALD932"/>
      <c r="ALE932"/>
      <c r="ALF932"/>
      <c r="ALG932"/>
      <c r="ALH932"/>
      <c r="ALI932"/>
      <c r="ALJ932"/>
      <c r="ALK932"/>
      <c r="ALL932"/>
      <c r="ALM932"/>
      <c r="ALN932"/>
      <c r="ALO932"/>
      <c r="ALP932"/>
      <c r="ALQ932"/>
      <c r="ALR932"/>
      <c r="ALS932"/>
      <c r="ALT932"/>
      <c r="ALU932"/>
      <c r="ALV932"/>
      <c r="ALW932"/>
      <c r="ALX932"/>
      <c r="ALY932"/>
      <c r="ALZ932"/>
      <c r="AMA932"/>
      <c r="AMB932"/>
      <c r="AMC932"/>
      <c r="AMD932"/>
      <c r="AME932"/>
      <c r="AMF932"/>
      <c r="AMG932"/>
      <c r="AMH932"/>
      <c r="AMI932"/>
      <c r="AMJ932"/>
    </row>
    <row r="933" spans="1:1024" ht="20" customHeight="1" x14ac:dyDescent="0.2">
      <c r="A933"/>
      <c r="B933"/>
      <c r="C933"/>
      <c r="D933"/>
      <c r="E933" s="2"/>
      <c r="F933" s="2"/>
      <c r="G933" s="271"/>
      <c r="H933" s="240"/>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c r="IU933"/>
      <c r="IV933"/>
      <c r="IW933"/>
      <c r="IX933"/>
      <c r="IY933"/>
      <c r="IZ933"/>
      <c r="JA933"/>
      <c r="JB933"/>
      <c r="JC933"/>
      <c r="JD933"/>
      <c r="JE933"/>
      <c r="JF933"/>
      <c r="JG933"/>
      <c r="JH933"/>
      <c r="JI933"/>
      <c r="JJ933"/>
      <c r="JK933"/>
      <c r="JL933"/>
      <c r="JM933"/>
      <c r="JN933"/>
      <c r="JO933"/>
      <c r="JP933"/>
      <c r="JQ933"/>
      <c r="JR933"/>
      <c r="JS933"/>
      <c r="JT933"/>
      <c r="JU933"/>
      <c r="JV933"/>
      <c r="JW933"/>
      <c r="JX933"/>
      <c r="JY933"/>
      <c r="JZ933"/>
      <c r="KA933"/>
      <c r="KB933"/>
      <c r="KC933"/>
      <c r="KD933"/>
      <c r="KE933"/>
      <c r="KF933"/>
      <c r="KG933"/>
      <c r="KH933"/>
      <c r="KI933"/>
      <c r="KJ933"/>
      <c r="KK933"/>
      <c r="KL933"/>
      <c r="KM933"/>
      <c r="KN933"/>
      <c r="KO933"/>
      <c r="KP933"/>
      <c r="KQ933"/>
      <c r="KR933"/>
      <c r="KS933"/>
      <c r="KT933"/>
      <c r="KU933"/>
      <c r="KV933"/>
      <c r="KW933"/>
      <c r="KX933"/>
      <c r="KY933"/>
      <c r="KZ933"/>
      <c r="LA933"/>
      <c r="LB933"/>
      <c r="LC933"/>
      <c r="LD933"/>
      <c r="LE933"/>
      <c r="LF933"/>
      <c r="LG933"/>
      <c r="LH933"/>
      <c r="LI933"/>
      <c r="LJ933"/>
      <c r="LK933"/>
      <c r="LL933"/>
      <c r="LM933"/>
      <c r="LN933"/>
      <c r="LO933"/>
      <c r="LP933"/>
      <c r="LQ933"/>
      <c r="LR933"/>
      <c r="LS933"/>
      <c r="LT933"/>
      <c r="LU933"/>
      <c r="LV933"/>
      <c r="LW933"/>
      <c r="LX933"/>
      <c r="LY933"/>
      <c r="LZ933"/>
      <c r="MA933"/>
      <c r="MB933"/>
      <c r="MC933"/>
      <c r="MD933"/>
      <c r="ME933"/>
      <c r="MF933"/>
      <c r="MG933"/>
      <c r="MH933"/>
      <c r="MI933"/>
      <c r="MJ933"/>
      <c r="MK933"/>
      <c r="ML933"/>
      <c r="MM933"/>
      <c r="MN933"/>
      <c r="MO933"/>
      <c r="MP933"/>
      <c r="MQ933"/>
      <c r="MR933"/>
      <c r="MS933"/>
      <c r="MT933"/>
      <c r="MU933"/>
      <c r="MV933"/>
      <c r="MW933"/>
      <c r="MX933"/>
      <c r="MY933"/>
      <c r="MZ933"/>
      <c r="NA933"/>
      <c r="NB933"/>
      <c r="NC933"/>
      <c r="ND933"/>
      <c r="NE933"/>
      <c r="NF933"/>
      <c r="NG933"/>
      <c r="NH933"/>
      <c r="NI933"/>
      <c r="NJ933"/>
      <c r="NK933"/>
      <c r="NL933"/>
      <c r="NM933"/>
      <c r="NN933"/>
      <c r="NO933"/>
      <c r="NP933"/>
      <c r="NQ933"/>
      <c r="NR933"/>
      <c r="NS933"/>
      <c r="NT933"/>
      <c r="NU933"/>
      <c r="NV933"/>
      <c r="NW933"/>
      <c r="NX933"/>
      <c r="NY933"/>
      <c r="NZ933"/>
      <c r="OA933"/>
      <c r="OB933"/>
      <c r="OC933"/>
      <c r="OD933"/>
      <c r="OE933"/>
      <c r="OF933"/>
      <c r="OG933"/>
      <c r="OH933"/>
      <c r="OI933"/>
      <c r="OJ933"/>
      <c r="OK933"/>
      <c r="OL933"/>
      <c r="OM933"/>
      <c r="ON933"/>
      <c r="OO933"/>
      <c r="OP933"/>
      <c r="OQ933"/>
      <c r="OR933"/>
      <c r="OS933"/>
      <c r="OT933"/>
      <c r="OU933"/>
      <c r="OV933"/>
      <c r="OW933"/>
      <c r="OX933"/>
      <c r="OY933"/>
      <c r="OZ933"/>
      <c r="PA933"/>
      <c r="PB933"/>
      <c r="PC933"/>
      <c r="PD933"/>
      <c r="PE933"/>
      <c r="PF933"/>
      <c r="PG933"/>
      <c r="PH933"/>
      <c r="PI933"/>
      <c r="PJ933"/>
      <c r="PK933"/>
      <c r="PL933"/>
      <c r="PM933"/>
      <c r="PN933"/>
      <c r="PO933"/>
      <c r="PP933"/>
      <c r="PQ933"/>
      <c r="PR933"/>
      <c r="PS933"/>
      <c r="PT933"/>
      <c r="PU933"/>
      <c r="PV933"/>
      <c r="PW933"/>
      <c r="PX933"/>
      <c r="PY933"/>
      <c r="PZ933"/>
      <c r="QA933"/>
      <c r="QB933"/>
      <c r="QC933"/>
      <c r="QD933"/>
      <c r="QE933"/>
      <c r="QF933"/>
      <c r="QG933"/>
      <c r="QH933"/>
      <c r="QI933"/>
      <c r="QJ933"/>
      <c r="QK933"/>
      <c r="QL933"/>
      <c r="QM933"/>
      <c r="QN933"/>
      <c r="QO933"/>
      <c r="QP933"/>
      <c r="QQ933"/>
      <c r="QR933"/>
      <c r="QS933"/>
      <c r="QT933"/>
      <c r="QU933"/>
      <c r="QV933"/>
      <c r="QW933"/>
      <c r="QX933"/>
      <c r="QY933"/>
      <c r="QZ933"/>
      <c r="RA933"/>
      <c r="RB933"/>
      <c r="RC933"/>
      <c r="RD933"/>
      <c r="RE933"/>
      <c r="RF933"/>
      <c r="RG933"/>
      <c r="RH933"/>
      <c r="RI933"/>
      <c r="RJ933"/>
      <c r="RK933"/>
      <c r="RL933"/>
      <c r="RM933"/>
      <c r="RN933"/>
      <c r="RO933"/>
      <c r="RP933"/>
      <c r="RQ933"/>
      <c r="RR933"/>
      <c r="RS933"/>
      <c r="RT933"/>
      <c r="RU933"/>
      <c r="RV933"/>
      <c r="RW933"/>
      <c r="RX933"/>
      <c r="RY933"/>
      <c r="RZ933"/>
      <c r="SA933"/>
      <c r="SB933"/>
      <c r="SC933"/>
      <c r="SD933"/>
      <c r="SE933"/>
      <c r="SF933"/>
      <c r="SG933"/>
      <c r="SH933"/>
      <c r="SI933"/>
      <c r="SJ933"/>
      <c r="SK933"/>
      <c r="SL933"/>
      <c r="SM933"/>
      <c r="SN933"/>
      <c r="SO933"/>
      <c r="SP933"/>
      <c r="SQ933"/>
      <c r="SR933"/>
      <c r="SS933"/>
      <c r="ST933"/>
      <c r="SU933"/>
      <c r="SV933"/>
      <c r="SW933"/>
      <c r="SX933"/>
      <c r="SY933"/>
      <c r="SZ933"/>
      <c r="TA933"/>
      <c r="TB933"/>
      <c r="TC933"/>
      <c r="TD933"/>
      <c r="TE933"/>
      <c r="TF933"/>
      <c r="TG933"/>
      <c r="TH933"/>
      <c r="TI933"/>
      <c r="TJ933"/>
      <c r="TK933"/>
      <c r="TL933"/>
      <c r="TM933"/>
      <c r="TN933"/>
      <c r="TO933"/>
      <c r="TP933"/>
      <c r="TQ933"/>
      <c r="TR933"/>
      <c r="TS933"/>
      <c r="TT933"/>
      <c r="TU933"/>
      <c r="TV933"/>
      <c r="TW933"/>
      <c r="TX933"/>
      <c r="TY933"/>
      <c r="TZ933"/>
      <c r="UA933"/>
      <c r="UB933"/>
      <c r="UC933"/>
      <c r="UD933"/>
      <c r="UE933"/>
      <c r="UF933"/>
      <c r="UG933"/>
      <c r="UH933"/>
      <c r="UI933"/>
      <c r="UJ933"/>
      <c r="UK933"/>
      <c r="UL933"/>
      <c r="UM933"/>
      <c r="UN933"/>
      <c r="UO933"/>
      <c r="UP933"/>
      <c r="UQ933"/>
      <c r="UR933"/>
      <c r="US933"/>
      <c r="UT933"/>
      <c r="UU933"/>
      <c r="UV933"/>
      <c r="UW933"/>
      <c r="UX933"/>
      <c r="UY933"/>
      <c r="UZ933"/>
      <c r="VA933"/>
      <c r="VB933"/>
      <c r="VC933"/>
      <c r="VD933"/>
      <c r="VE933"/>
      <c r="VF933"/>
      <c r="VG933"/>
      <c r="VH933"/>
      <c r="VI933"/>
      <c r="VJ933"/>
      <c r="VK933"/>
      <c r="VL933"/>
      <c r="VM933"/>
      <c r="VN933"/>
      <c r="VO933"/>
      <c r="VP933"/>
      <c r="VQ933"/>
      <c r="VR933"/>
      <c r="VS933"/>
      <c r="VT933"/>
      <c r="VU933"/>
      <c r="VV933"/>
      <c r="VW933"/>
      <c r="VX933"/>
      <c r="VY933"/>
      <c r="VZ933"/>
      <c r="WA933"/>
      <c r="WB933"/>
      <c r="WC933"/>
      <c r="WD933"/>
      <c r="WE933"/>
      <c r="WF933"/>
      <c r="WG933"/>
      <c r="WH933"/>
      <c r="WI933"/>
      <c r="WJ933"/>
      <c r="WK933"/>
      <c r="WL933"/>
      <c r="WM933"/>
      <c r="WN933"/>
      <c r="WO933"/>
      <c r="WP933"/>
      <c r="WQ933"/>
      <c r="WR933"/>
      <c r="WS933"/>
      <c r="WT933"/>
      <c r="WU933"/>
      <c r="WV933"/>
      <c r="WW933"/>
      <c r="WX933"/>
      <c r="WY933"/>
      <c r="WZ933"/>
      <c r="XA933"/>
      <c r="XB933"/>
      <c r="XC933"/>
      <c r="XD933"/>
      <c r="XE933"/>
      <c r="XF933"/>
      <c r="XG933"/>
      <c r="XH933"/>
      <c r="XI933"/>
      <c r="XJ933"/>
      <c r="XK933"/>
      <c r="XL933"/>
      <c r="XM933"/>
      <c r="XN933"/>
      <c r="XO933"/>
      <c r="XP933"/>
      <c r="XQ933"/>
      <c r="XR933"/>
      <c r="XS933"/>
      <c r="XT933"/>
      <c r="XU933"/>
      <c r="XV933"/>
      <c r="XW933"/>
      <c r="XX933"/>
      <c r="XY933"/>
      <c r="XZ933"/>
      <c r="YA933"/>
      <c r="YB933"/>
      <c r="YC933"/>
      <c r="YD933"/>
      <c r="YE933"/>
      <c r="YF933"/>
      <c r="YG933"/>
      <c r="YH933"/>
      <c r="YI933"/>
      <c r="YJ933"/>
      <c r="YK933"/>
      <c r="YL933"/>
      <c r="YM933"/>
      <c r="YN933"/>
      <c r="YO933"/>
      <c r="YP933"/>
      <c r="YQ933"/>
      <c r="YR933"/>
      <c r="YS933"/>
      <c r="YT933"/>
      <c r="YU933"/>
      <c r="YV933"/>
      <c r="YW933"/>
      <c r="YX933"/>
      <c r="YY933"/>
      <c r="YZ933"/>
      <c r="ZA933"/>
      <c r="ZB933"/>
      <c r="ZC933"/>
      <c r="ZD933"/>
      <c r="ZE933"/>
      <c r="ZF933"/>
      <c r="ZG933"/>
      <c r="ZH933"/>
      <c r="ZI933"/>
      <c r="ZJ933"/>
      <c r="ZK933"/>
      <c r="ZL933"/>
      <c r="ZM933"/>
      <c r="ZN933"/>
      <c r="ZO933"/>
      <c r="ZP933"/>
      <c r="ZQ933"/>
      <c r="ZR933"/>
      <c r="ZS933"/>
      <c r="ZT933"/>
      <c r="ZU933"/>
      <c r="ZV933"/>
      <c r="ZW933"/>
      <c r="ZX933"/>
      <c r="ZY933"/>
      <c r="ZZ933"/>
      <c r="AAA933"/>
      <c r="AAB933"/>
      <c r="AAC933"/>
      <c r="AAD933"/>
      <c r="AAE933"/>
      <c r="AAF933"/>
      <c r="AAG933"/>
      <c r="AAH933"/>
      <c r="AAI933"/>
      <c r="AAJ933"/>
      <c r="AAK933"/>
      <c r="AAL933"/>
      <c r="AAM933"/>
      <c r="AAN933"/>
      <c r="AAO933"/>
      <c r="AAP933"/>
      <c r="AAQ933"/>
      <c r="AAR933"/>
      <c r="AAS933"/>
      <c r="AAT933"/>
      <c r="AAU933"/>
      <c r="AAV933"/>
      <c r="AAW933"/>
      <c r="AAX933"/>
      <c r="AAY933"/>
      <c r="AAZ933"/>
      <c r="ABA933"/>
      <c r="ABB933"/>
      <c r="ABC933"/>
      <c r="ABD933"/>
      <c r="ABE933"/>
      <c r="ABF933"/>
      <c r="ABG933"/>
      <c r="ABH933"/>
      <c r="ABI933"/>
      <c r="ABJ933"/>
      <c r="ABK933"/>
      <c r="ABL933"/>
      <c r="ABM933"/>
      <c r="ABN933"/>
      <c r="ABO933"/>
      <c r="ABP933"/>
      <c r="ABQ933"/>
      <c r="ABR933"/>
      <c r="ABS933"/>
      <c r="ABT933"/>
      <c r="ABU933"/>
      <c r="ABV933"/>
      <c r="ABW933"/>
      <c r="ABX933"/>
      <c r="ABY933"/>
      <c r="ABZ933"/>
      <c r="ACA933"/>
      <c r="ACB933"/>
      <c r="ACC933"/>
      <c r="ACD933"/>
      <c r="ACE933"/>
      <c r="ACF933"/>
      <c r="ACG933"/>
      <c r="ACH933"/>
      <c r="ACI933"/>
      <c r="ACJ933"/>
      <c r="ACK933"/>
      <c r="ACL933"/>
      <c r="ACM933"/>
      <c r="ACN933"/>
      <c r="ACO933"/>
      <c r="ACP933"/>
      <c r="ACQ933"/>
      <c r="ACR933"/>
      <c r="ACS933"/>
      <c r="ACT933"/>
      <c r="ACU933"/>
      <c r="ACV933"/>
      <c r="ACW933"/>
      <c r="ACX933"/>
      <c r="ACY933"/>
      <c r="ACZ933"/>
      <c r="ADA933"/>
      <c r="ADB933"/>
      <c r="ADC933"/>
      <c r="ADD933"/>
      <c r="ADE933"/>
      <c r="ADF933"/>
      <c r="ADG933"/>
      <c r="ADH933"/>
      <c r="ADI933"/>
      <c r="ADJ933"/>
      <c r="ADK933"/>
      <c r="ADL933"/>
      <c r="ADM933"/>
      <c r="ADN933"/>
      <c r="ADO933"/>
      <c r="ADP933"/>
      <c r="ADQ933"/>
      <c r="ADR933"/>
      <c r="ADS933"/>
      <c r="ADT933"/>
      <c r="ADU933"/>
      <c r="ADV933"/>
      <c r="ADW933"/>
      <c r="ADX933"/>
      <c r="ADY933"/>
      <c r="ADZ933"/>
      <c r="AEA933"/>
      <c r="AEB933"/>
      <c r="AEC933"/>
      <c r="AED933"/>
      <c r="AEE933"/>
      <c r="AEF933"/>
      <c r="AEG933"/>
      <c r="AEH933"/>
      <c r="AEI933"/>
      <c r="AEJ933"/>
      <c r="AEK933"/>
      <c r="AEL933"/>
      <c r="AEM933"/>
      <c r="AEN933"/>
      <c r="AEO933"/>
      <c r="AEP933"/>
      <c r="AEQ933"/>
      <c r="AER933"/>
      <c r="AES933"/>
      <c r="AET933"/>
      <c r="AEU933"/>
      <c r="AEV933"/>
      <c r="AEW933"/>
      <c r="AEX933"/>
      <c r="AEY933"/>
      <c r="AEZ933"/>
      <c r="AFA933"/>
      <c r="AFB933"/>
      <c r="AFC933"/>
      <c r="AFD933"/>
      <c r="AFE933"/>
      <c r="AFF933"/>
      <c r="AFG933"/>
      <c r="AFH933"/>
      <c r="AFI933"/>
      <c r="AFJ933"/>
      <c r="AFK933"/>
      <c r="AFL933"/>
      <c r="AFM933"/>
      <c r="AFN933"/>
      <c r="AFO933"/>
      <c r="AFP933"/>
      <c r="AFQ933"/>
      <c r="AFR933"/>
      <c r="AFS933"/>
      <c r="AFT933"/>
      <c r="AFU933"/>
      <c r="AFV933"/>
      <c r="AFW933"/>
      <c r="AFX933"/>
      <c r="AFY933"/>
      <c r="AFZ933"/>
      <c r="AGA933"/>
      <c r="AGB933"/>
      <c r="AGC933"/>
      <c r="AGD933"/>
      <c r="AGE933"/>
      <c r="AGF933"/>
      <c r="AGG933"/>
      <c r="AGH933"/>
      <c r="AGI933"/>
      <c r="AGJ933"/>
      <c r="AGK933"/>
      <c r="AGL933"/>
      <c r="AGM933"/>
      <c r="AGN933"/>
      <c r="AGO933"/>
      <c r="AGP933"/>
      <c r="AGQ933"/>
      <c r="AGR933"/>
      <c r="AGS933"/>
      <c r="AGT933"/>
      <c r="AGU933"/>
      <c r="AGV933"/>
      <c r="AGW933"/>
      <c r="AGX933"/>
      <c r="AGY933"/>
      <c r="AGZ933"/>
      <c r="AHA933"/>
      <c r="AHB933"/>
      <c r="AHC933"/>
      <c r="AHD933"/>
      <c r="AHE933"/>
      <c r="AHF933"/>
      <c r="AHG933"/>
      <c r="AHH933"/>
      <c r="AHI933"/>
      <c r="AHJ933"/>
      <c r="AHK933"/>
      <c r="AHL933"/>
      <c r="AHM933"/>
      <c r="AHN933"/>
      <c r="AHO933"/>
      <c r="AHP933"/>
      <c r="AHQ933"/>
      <c r="AHR933"/>
      <c r="AHS933"/>
      <c r="AHT933"/>
      <c r="AHU933"/>
      <c r="AHV933"/>
      <c r="AHW933"/>
      <c r="AHX933"/>
      <c r="AHY933"/>
      <c r="AHZ933"/>
      <c r="AIA933"/>
      <c r="AIB933"/>
      <c r="AIC933"/>
      <c r="AID933"/>
      <c r="AIE933"/>
      <c r="AIF933"/>
      <c r="AIG933"/>
      <c r="AIH933"/>
      <c r="AII933"/>
      <c r="AIJ933"/>
      <c r="AIK933"/>
      <c r="AIL933"/>
      <c r="AIM933"/>
      <c r="AIN933"/>
      <c r="AIO933"/>
      <c r="AIP933"/>
      <c r="AIQ933"/>
      <c r="AIR933"/>
      <c r="AIS933"/>
      <c r="AIT933"/>
      <c r="AIU933"/>
      <c r="AIV933"/>
      <c r="AIW933"/>
      <c r="AIX933"/>
      <c r="AIY933"/>
      <c r="AIZ933"/>
      <c r="AJA933"/>
      <c r="AJB933"/>
      <c r="AJC933"/>
      <c r="AJD933"/>
      <c r="AJE933"/>
      <c r="AJF933"/>
      <c r="AJG933"/>
      <c r="AJH933"/>
      <c r="AJI933"/>
      <c r="AJJ933"/>
      <c r="AJK933"/>
      <c r="AJL933"/>
      <c r="AJM933"/>
      <c r="AJN933"/>
      <c r="AJO933"/>
      <c r="AJP933"/>
      <c r="AJQ933"/>
      <c r="AJR933"/>
      <c r="AJS933"/>
      <c r="AJT933"/>
      <c r="AJU933"/>
      <c r="AJV933"/>
      <c r="AJW933"/>
      <c r="AJX933"/>
      <c r="AJY933"/>
      <c r="AJZ933"/>
      <c r="AKA933"/>
      <c r="AKB933"/>
      <c r="AKC933"/>
      <c r="AKD933"/>
      <c r="AKE933"/>
      <c r="AKF933"/>
      <c r="AKG933"/>
      <c r="AKH933"/>
      <c r="AKI933"/>
      <c r="AKJ933"/>
      <c r="AKK933"/>
      <c r="AKL933"/>
      <c r="AKM933"/>
      <c r="AKN933"/>
      <c r="AKO933"/>
      <c r="AKP933"/>
      <c r="AKQ933"/>
      <c r="AKR933"/>
      <c r="AKS933"/>
      <c r="AKT933"/>
      <c r="AKU933"/>
      <c r="AKV933"/>
      <c r="AKW933"/>
      <c r="AKX933"/>
      <c r="AKY933"/>
      <c r="AKZ933"/>
      <c r="ALA933"/>
      <c r="ALB933"/>
      <c r="ALC933"/>
      <c r="ALD933"/>
      <c r="ALE933"/>
      <c r="ALF933"/>
      <c r="ALG933"/>
      <c r="ALH933"/>
      <c r="ALI933"/>
      <c r="ALJ933"/>
      <c r="ALK933"/>
      <c r="ALL933"/>
      <c r="ALM933"/>
      <c r="ALN933"/>
      <c r="ALO933"/>
      <c r="ALP933"/>
      <c r="ALQ933"/>
      <c r="ALR933"/>
      <c r="ALS933"/>
      <c r="ALT933"/>
      <c r="ALU933"/>
      <c r="ALV933"/>
      <c r="ALW933"/>
      <c r="ALX933"/>
      <c r="ALY933"/>
      <c r="ALZ933"/>
      <c r="AMA933"/>
      <c r="AMB933"/>
      <c r="AMC933"/>
      <c r="AMD933"/>
      <c r="AME933"/>
      <c r="AMF933"/>
      <c r="AMG933"/>
      <c r="AMH933"/>
      <c r="AMI933"/>
      <c r="AMJ933"/>
    </row>
    <row r="934" spans="1:1024" ht="20" customHeight="1" x14ac:dyDescent="0.2">
      <c r="A934"/>
      <c r="B934"/>
      <c r="C934"/>
      <c r="D934"/>
      <c r="E934" s="2"/>
      <c r="F934" s="2"/>
      <c r="G934" s="271"/>
      <c r="H934" s="240"/>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c r="IU934"/>
      <c r="IV934"/>
      <c r="IW934"/>
      <c r="IX934"/>
      <c r="IY934"/>
      <c r="IZ934"/>
      <c r="JA934"/>
      <c r="JB934"/>
      <c r="JC934"/>
      <c r="JD934"/>
      <c r="JE934"/>
      <c r="JF934"/>
      <c r="JG934"/>
      <c r="JH934"/>
      <c r="JI934"/>
      <c r="JJ934"/>
      <c r="JK934"/>
      <c r="JL934"/>
      <c r="JM934"/>
      <c r="JN934"/>
      <c r="JO934"/>
      <c r="JP934"/>
      <c r="JQ934"/>
      <c r="JR934"/>
      <c r="JS934"/>
      <c r="JT934"/>
      <c r="JU934"/>
      <c r="JV934"/>
      <c r="JW934"/>
      <c r="JX934"/>
      <c r="JY934"/>
      <c r="JZ934"/>
      <c r="KA934"/>
      <c r="KB934"/>
      <c r="KC934"/>
      <c r="KD934"/>
      <c r="KE934"/>
      <c r="KF934"/>
      <c r="KG934"/>
      <c r="KH934"/>
      <c r="KI934"/>
      <c r="KJ934"/>
      <c r="KK934"/>
      <c r="KL934"/>
      <c r="KM934"/>
      <c r="KN934"/>
      <c r="KO934"/>
      <c r="KP934"/>
      <c r="KQ934"/>
      <c r="KR934"/>
      <c r="KS934"/>
      <c r="KT934"/>
      <c r="KU934"/>
      <c r="KV934"/>
      <c r="KW934"/>
      <c r="KX934"/>
      <c r="KY934"/>
      <c r="KZ934"/>
      <c r="LA934"/>
      <c r="LB934"/>
      <c r="LC934"/>
      <c r="LD934"/>
      <c r="LE934"/>
      <c r="LF934"/>
      <c r="LG934"/>
      <c r="LH934"/>
      <c r="LI934"/>
      <c r="LJ934"/>
      <c r="LK934"/>
      <c r="LL934"/>
      <c r="LM934"/>
      <c r="LN934"/>
      <c r="LO934"/>
      <c r="LP934"/>
      <c r="LQ934"/>
      <c r="LR934"/>
      <c r="LS934"/>
      <c r="LT934"/>
      <c r="LU934"/>
      <c r="LV934"/>
      <c r="LW934"/>
      <c r="LX934"/>
      <c r="LY934"/>
      <c r="LZ934"/>
      <c r="MA934"/>
      <c r="MB934"/>
      <c r="MC934"/>
      <c r="MD934"/>
      <c r="ME934"/>
      <c r="MF934"/>
      <c r="MG934"/>
      <c r="MH934"/>
      <c r="MI934"/>
      <c r="MJ934"/>
      <c r="MK934"/>
      <c r="ML934"/>
      <c r="MM934"/>
      <c r="MN934"/>
      <c r="MO934"/>
      <c r="MP934"/>
      <c r="MQ934"/>
      <c r="MR934"/>
      <c r="MS934"/>
      <c r="MT934"/>
      <c r="MU934"/>
      <c r="MV934"/>
      <c r="MW934"/>
      <c r="MX934"/>
      <c r="MY934"/>
      <c r="MZ934"/>
      <c r="NA934"/>
      <c r="NB934"/>
      <c r="NC934"/>
      <c r="ND934"/>
      <c r="NE934"/>
      <c r="NF934"/>
      <c r="NG934"/>
      <c r="NH934"/>
      <c r="NI934"/>
      <c r="NJ934"/>
      <c r="NK934"/>
      <c r="NL934"/>
      <c r="NM934"/>
      <c r="NN934"/>
      <c r="NO934"/>
      <c r="NP934"/>
      <c r="NQ934"/>
      <c r="NR934"/>
      <c r="NS934"/>
      <c r="NT934"/>
      <c r="NU934"/>
      <c r="NV934"/>
      <c r="NW934"/>
      <c r="NX934"/>
      <c r="NY934"/>
      <c r="NZ934"/>
      <c r="OA934"/>
      <c r="OB934"/>
      <c r="OC934"/>
      <c r="OD934"/>
      <c r="OE934"/>
      <c r="OF934"/>
      <c r="OG934"/>
      <c r="OH934"/>
      <c r="OI934"/>
      <c r="OJ934"/>
      <c r="OK934"/>
      <c r="OL934"/>
      <c r="OM934"/>
      <c r="ON934"/>
      <c r="OO934"/>
      <c r="OP934"/>
      <c r="OQ934"/>
      <c r="OR934"/>
      <c r="OS934"/>
      <c r="OT934"/>
      <c r="OU934"/>
      <c r="OV934"/>
      <c r="OW934"/>
      <c r="OX934"/>
      <c r="OY934"/>
      <c r="OZ934"/>
      <c r="PA934"/>
      <c r="PB934"/>
      <c r="PC934"/>
      <c r="PD934"/>
      <c r="PE934"/>
      <c r="PF934"/>
      <c r="PG934"/>
      <c r="PH934"/>
      <c r="PI934"/>
      <c r="PJ934"/>
      <c r="PK934"/>
      <c r="PL934"/>
      <c r="PM934"/>
      <c r="PN934"/>
      <c r="PO934"/>
      <c r="PP934"/>
      <c r="PQ934"/>
      <c r="PR934"/>
      <c r="PS934"/>
      <c r="PT934"/>
      <c r="PU934"/>
      <c r="PV934"/>
      <c r="PW934"/>
      <c r="PX934"/>
      <c r="PY934"/>
      <c r="PZ934"/>
      <c r="QA934"/>
      <c r="QB934"/>
      <c r="QC934"/>
      <c r="QD934"/>
      <c r="QE934"/>
      <c r="QF934"/>
      <c r="QG934"/>
      <c r="QH934"/>
      <c r="QI934"/>
      <c r="QJ934"/>
      <c r="QK934"/>
      <c r="QL934"/>
      <c r="QM934"/>
      <c r="QN934"/>
      <c r="QO934"/>
      <c r="QP934"/>
      <c r="QQ934"/>
      <c r="QR934"/>
      <c r="QS934"/>
      <c r="QT934"/>
      <c r="QU934"/>
      <c r="QV934"/>
      <c r="QW934"/>
      <c r="QX934"/>
      <c r="QY934"/>
      <c r="QZ934"/>
      <c r="RA934"/>
      <c r="RB934"/>
      <c r="RC934"/>
      <c r="RD934"/>
      <c r="RE934"/>
      <c r="RF934"/>
      <c r="RG934"/>
      <c r="RH934"/>
      <c r="RI934"/>
      <c r="RJ934"/>
      <c r="RK934"/>
      <c r="RL934"/>
      <c r="RM934"/>
      <c r="RN934"/>
      <c r="RO934"/>
      <c r="RP934"/>
      <c r="RQ934"/>
      <c r="RR934"/>
      <c r="RS934"/>
      <c r="RT934"/>
      <c r="RU934"/>
      <c r="RV934"/>
      <c r="RW934"/>
      <c r="RX934"/>
      <c r="RY934"/>
      <c r="RZ934"/>
      <c r="SA934"/>
      <c r="SB934"/>
      <c r="SC934"/>
      <c r="SD934"/>
      <c r="SE934"/>
      <c r="SF934"/>
      <c r="SG934"/>
      <c r="SH934"/>
      <c r="SI934"/>
      <c r="SJ934"/>
      <c r="SK934"/>
      <c r="SL934"/>
      <c r="SM934"/>
      <c r="SN934"/>
      <c r="SO934"/>
      <c r="SP934"/>
      <c r="SQ934"/>
      <c r="SR934"/>
      <c r="SS934"/>
      <c r="ST934"/>
      <c r="SU934"/>
      <c r="SV934"/>
      <c r="SW934"/>
      <c r="SX934"/>
      <c r="SY934"/>
      <c r="SZ934"/>
      <c r="TA934"/>
      <c r="TB934"/>
      <c r="TC934"/>
      <c r="TD934"/>
      <c r="TE934"/>
      <c r="TF934"/>
      <c r="TG934"/>
      <c r="TH934"/>
      <c r="TI934"/>
      <c r="TJ934"/>
      <c r="TK934"/>
      <c r="TL934"/>
      <c r="TM934"/>
      <c r="TN934"/>
      <c r="TO934"/>
      <c r="TP934"/>
      <c r="TQ934"/>
      <c r="TR934"/>
      <c r="TS934"/>
      <c r="TT934"/>
      <c r="TU934"/>
      <c r="TV934"/>
      <c r="TW934"/>
      <c r="TX934"/>
      <c r="TY934"/>
      <c r="TZ934"/>
      <c r="UA934"/>
      <c r="UB934"/>
      <c r="UC934"/>
      <c r="UD934"/>
      <c r="UE934"/>
      <c r="UF934"/>
      <c r="UG934"/>
      <c r="UH934"/>
      <c r="UI934"/>
      <c r="UJ934"/>
      <c r="UK934"/>
      <c r="UL934"/>
      <c r="UM934"/>
      <c r="UN934"/>
      <c r="UO934"/>
      <c r="UP934"/>
      <c r="UQ934"/>
      <c r="UR934"/>
      <c r="US934"/>
      <c r="UT934"/>
      <c r="UU934"/>
      <c r="UV934"/>
      <c r="UW934"/>
      <c r="UX934"/>
      <c r="UY934"/>
      <c r="UZ934"/>
      <c r="VA934"/>
      <c r="VB934"/>
      <c r="VC934"/>
      <c r="VD934"/>
      <c r="VE934"/>
      <c r="VF934"/>
      <c r="VG934"/>
      <c r="VH934"/>
      <c r="VI934"/>
      <c r="VJ934"/>
      <c r="VK934"/>
      <c r="VL934"/>
      <c r="VM934"/>
      <c r="VN934"/>
      <c r="VO934"/>
      <c r="VP934"/>
      <c r="VQ934"/>
      <c r="VR934"/>
      <c r="VS934"/>
      <c r="VT934"/>
      <c r="VU934"/>
      <c r="VV934"/>
      <c r="VW934"/>
      <c r="VX934"/>
      <c r="VY934"/>
      <c r="VZ934"/>
      <c r="WA934"/>
      <c r="WB934"/>
      <c r="WC934"/>
      <c r="WD934"/>
      <c r="WE934"/>
      <c r="WF934"/>
      <c r="WG934"/>
      <c r="WH934"/>
      <c r="WI934"/>
      <c r="WJ934"/>
      <c r="WK934"/>
      <c r="WL934"/>
      <c r="WM934"/>
      <c r="WN934"/>
      <c r="WO934"/>
      <c r="WP934"/>
      <c r="WQ934"/>
      <c r="WR934"/>
      <c r="WS934"/>
      <c r="WT934"/>
      <c r="WU934"/>
      <c r="WV934"/>
      <c r="WW934"/>
      <c r="WX934"/>
      <c r="WY934"/>
      <c r="WZ934"/>
      <c r="XA934"/>
      <c r="XB934"/>
      <c r="XC934"/>
      <c r="XD934"/>
      <c r="XE934"/>
      <c r="XF934"/>
      <c r="XG934"/>
      <c r="XH934"/>
      <c r="XI934"/>
      <c r="XJ934"/>
      <c r="XK934"/>
      <c r="XL934"/>
      <c r="XM934"/>
      <c r="XN934"/>
      <c r="XO934"/>
      <c r="XP934"/>
      <c r="XQ934"/>
      <c r="XR934"/>
      <c r="XS934"/>
      <c r="XT934"/>
      <c r="XU934"/>
      <c r="XV934"/>
      <c r="XW934"/>
      <c r="XX934"/>
      <c r="XY934"/>
      <c r="XZ934"/>
      <c r="YA934"/>
      <c r="YB934"/>
      <c r="YC934"/>
      <c r="YD934"/>
      <c r="YE934"/>
      <c r="YF934"/>
      <c r="YG934"/>
      <c r="YH934"/>
      <c r="YI934"/>
      <c r="YJ934"/>
      <c r="YK934"/>
      <c r="YL934"/>
      <c r="YM934"/>
      <c r="YN934"/>
      <c r="YO934"/>
      <c r="YP934"/>
      <c r="YQ934"/>
      <c r="YR934"/>
      <c r="YS934"/>
      <c r="YT934"/>
      <c r="YU934"/>
      <c r="YV934"/>
      <c r="YW934"/>
      <c r="YX934"/>
      <c r="YY934"/>
      <c r="YZ934"/>
      <c r="ZA934"/>
      <c r="ZB934"/>
      <c r="ZC934"/>
      <c r="ZD934"/>
      <c r="ZE934"/>
      <c r="ZF934"/>
      <c r="ZG934"/>
      <c r="ZH934"/>
      <c r="ZI934"/>
      <c r="ZJ934"/>
      <c r="ZK934"/>
      <c r="ZL934"/>
      <c r="ZM934"/>
      <c r="ZN934"/>
      <c r="ZO934"/>
      <c r="ZP934"/>
      <c r="ZQ934"/>
      <c r="ZR934"/>
      <c r="ZS934"/>
      <c r="ZT934"/>
      <c r="ZU934"/>
      <c r="ZV934"/>
      <c r="ZW934"/>
      <c r="ZX934"/>
      <c r="ZY934"/>
      <c r="ZZ934"/>
      <c r="AAA934"/>
      <c r="AAB934"/>
      <c r="AAC934"/>
      <c r="AAD934"/>
      <c r="AAE934"/>
      <c r="AAF934"/>
      <c r="AAG934"/>
      <c r="AAH934"/>
      <c r="AAI934"/>
      <c r="AAJ934"/>
      <c r="AAK934"/>
      <c r="AAL934"/>
      <c r="AAM934"/>
      <c r="AAN934"/>
      <c r="AAO934"/>
      <c r="AAP934"/>
      <c r="AAQ934"/>
      <c r="AAR934"/>
      <c r="AAS934"/>
      <c r="AAT934"/>
      <c r="AAU934"/>
      <c r="AAV934"/>
      <c r="AAW934"/>
      <c r="AAX934"/>
      <c r="AAY934"/>
      <c r="AAZ934"/>
      <c r="ABA934"/>
      <c r="ABB934"/>
      <c r="ABC934"/>
      <c r="ABD934"/>
      <c r="ABE934"/>
      <c r="ABF934"/>
      <c r="ABG934"/>
      <c r="ABH934"/>
      <c r="ABI934"/>
      <c r="ABJ934"/>
      <c r="ABK934"/>
      <c r="ABL934"/>
      <c r="ABM934"/>
      <c r="ABN934"/>
      <c r="ABO934"/>
      <c r="ABP934"/>
      <c r="ABQ934"/>
      <c r="ABR934"/>
      <c r="ABS934"/>
      <c r="ABT934"/>
      <c r="ABU934"/>
      <c r="ABV934"/>
      <c r="ABW934"/>
      <c r="ABX934"/>
      <c r="ABY934"/>
      <c r="ABZ934"/>
      <c r="ACA934"/>
      <c r="ACB934"/>
      <c r="ACC934"/>
      <c r="ACD934"/>
      <c r="ACE934"/>
      <c r="ACF934"/>
      <c r="ACG934"/>
      <c r="ACH934"/>
      <c r="ACI934"/>
      <c r="ACJ934"/>
      <c r="ACK934"/>
      <c r="ACL934"/>
      <c r="ACM934"/>
      <c r="ACN934"/>
      <c r="ACO934"/>
      <c r="ACP934"/>
      <c r="ACQ934"/>
      <c r="ACR934"/>
      <c r="ACS934"/>
      <c r="ACT934"/>
      <c r="ACU934"/>
      <c r="ACV934"/>
      <c r="ACW934"/>
      <c r="ACX934"/>
      <c r="ACY934"/>
      <c r="ACZ934"/>
      <c r="ADA934"/>
      <c r="ADB934"/>
      <c r="ADC934"/>
      <c r="ADD934"/>
      <c r="ADE934"/>
      <c r="ADF934"/>
      <c r="ADG934"/>
      <c r="ADH934"/>
      <c r="ADI934"/>
      <c r="ADJ934"/>
      <c r="ADK934"/>
      <c r="ADL934"/>
      <c r="ADM934"/>
      <c r="ADN934"/>
      <c r="ADO934"/>
      <c r="ADP934"/>
      <c r="ADQ934"/>
      <c r="ADR934"/>
      <c r="ADS934"/>
      <c r="ADT934"/>
      <c r="ADU934"/>
      <c r="ADV934"/>
      <c r="ADW934"/>
      <c r="ADX934"/>
      <c r="ADY934"/>
      <c r="ADZ934"/>
      <c r="AEA934"/>
      <c r="AEB934"/>
      <c r="AEC934"/>
      <c r="AED934"/>
      <c r="AEE934"/>
      <c r="AEF934"/>
      <c r="AEG934"/>
      <c r="AEH934"/>
      <c r="AEI934"/>
      <c r="AEJ934"/>
      <c r="AEK934"/>
      <c r="AEL934"/>
      <c r="AEM934"/>
      <c r="AEN934"/>
      <c r="AEO934"/>
      <c r="AEP934"/>
      <c r="AEQ934"/>
      <c r="AER934"/>
      <c r="AES934"/>
      <c r="AET934"/>
      <c r="AEU934"/>
      <c r="AEV934"/>
      <c r="AEW934"/>
      <c r="AEX934"/>
      <c r="AEY934"/>
      <c r="AEZ934"/>
      <c r="AFA934"/>
      <c r="AFB934"/>
      <c r="AFC934"/>
      <c r="AFD934"/>
      <c r="AFE934"/>
      <c r="AFF934"/>
      <c r="AFG934"/>
      <c r="AFH934"/>
      <c r="AFI934"/>
      <c r="AFJ934"/>
      <c r="AFK934"/>
      <c r="AFL934"/>
      <c r="AFM934"/>
      <c r="AFN934"/>
      <c r="AFO934"/>
      <c r="AFP934"/>
      <c r="AFQ934"/>
      <c r="AFR934"/>
      <c r="AFS934"/>
      <c r="AFT934"/>
      <c r="AFU934"/>
      <c r="AFV934"/>
      <c r="AFW934"/>
      <c r="AFX934"/>
      <c r="AFY934"/>
      <c r="AFZ934"/>
      <c r="AGA934"/>
      <c r="AGB934"/>
      <c r="AGC934"/>
      <c r="AGD934"/>
      <c r="AGE934"/>
      <c r="AGF934"/>
      <c r="AGG934"/>
      <c r="AGH934"/>
      <c r="AGI934"/>
      <c r="AGJ934"/>
      <c r="AGK934"/>
      <c r="AGL934"/>
      <c r="AGM934"/>
      <c r="AGN934"/>
      <c r="AGO934"/>
      <c r="AGP934"/>
      <c r="AGQ934"/>
      <c r="AGR934"/>
      <c r="AGS934"/>
      <c r="AGT934"/>
      <c r="AGU934"/>
      <c r="AGV934"/>
      <c r="AGW934"/>
      <c r="AGX934"/>
      <c r="AGY934"/>
      <c r="AGZ934"/>
      <c r="AHA934"/>
      <c r="AHB934"/>
      <c r="AHC934"/>
      <c r="AHD934"/>
      <c r="AHE934"/>
      <c r="AHF934"/>
      <c r="AHG934"/>
      <c r="AHH934"/>
      <c r="AHI934"/>
      <c r="AHJ934"/>
      <c r="AHK934"/>
      <c r="AHL934"/>
      <c r="AHM934"/>
      <c r="AHN934"/>
      <c r="AHO934"/>
      <c r="AHP934"/>
      <c r="AHQ934"/>
      <c r="AHR934"/>
      <c r="AHS934"/>
      <c r="AHT934"/>
      <c r="AHU934"/>
      <c r="AHV934"/>
      <c r="AHW934"/>
      <c r="AHX934"/>
      <c r="AHY934"/>
      <c r="AHZ934"/>
      <c r="AIA934"/>
      <c r="AIB934"/>
      <c r="AIC934"/>
      <c r="AID934"/>
      <c r="AIE934"/>
      <c r="AIF934"/>
      <c r="AIG934"/>
      <c r="AIH934"/>
      <c r="AII934"/>
      <c r="AIJ934"/>
      <c r="AIK934"/>
      <c r="AIL934"/>
      <c r="AIM934"/>
      <c r="AIN934"/>
      <c r="AIO934"/>
      <c r="AIP934"/>
      <c r="AIQ934"/>
      <c r="AIR934"/>
      <c r="AIS934"/>
      <c r="AIT934"/>
      <c r="AIU934"/>
      <c r="AIV934"/>
      <c r="AIW934"/>
      <c r="AIX934"/>
      <c r="AIY934"/>
      <c r="AIZ934"/>
      <c r="AJA934"/>
      <c r="AJB934"/>
      <c r="AJC934"/>
      <c r="AJD934"/>
      <c r="AJE934"/>
      <c r="AJF934"/>
      <c r="AJG934"/>
      <c r="AJH934"/>
      <c r="AJI934"/>
      <c r="AJJ934"/>
      <c r="AJK934"/>
      <c r="AJL934"/>
      <c r="AJM934"/>
      <c r="AJN934"/>
      <c r="AJO934"/>
      <c r="AJP934"/>
      <c r="AJQ934"/>
      <c r="AJR934"/>
      <c r="AJS934"/>
      <c r="AJT934"/>
      <c r="AJU934"/>
      <c r="AJV934"/>
      <c r="AJW934"/>
      <c r="AJX934"/>
      <c r="AJY934"/>
      <c r="AJZ934"/>
      <c r="AKA934"/>
      <c r="AKB934"/>
      <c r="AKC934"/>
      <c r="AKD934"/>
      <c r="AKE934"/>
      <c r="AKF934"/>
      <c r="AKG934"/>
      <c r="AKH934"/>
      <c r="AKI934"/>
      <c r="AKJ934"/>
      <c r="AKK934"/>
      <c r="AKL934"/>
      <c r="AKM934"/>
      <c r="AKN934"/>
      <c r="AKO934"/>
      <c r="AKP934"/>
      <c r="AKQ934"/>
      <c r="AKR934"/>
      <c r="AKS934"/>
      <c r="AKT934"/>
      <c r="AKU934"/>
      <c r="AKV934"/>
      <c r="AKW934"/>
      <c r="AKX934"/>
      <c r="AKY934"/>
      <c r="AKZ934"/>
      <c r="ALA934"/>
      <c r="ALB934"/>
      <c r="ALC934"/>
      <c r="ALD934"/>
      <c r="ALE934"/>
      <c r="ALF934"/>
      <c r="ALG934"/>
      <c r="ALH934"/>
      <c r="ALI934"/>
      <c r="ALJ934"/>
      <c r="ALK934"/>
      <c r="ALL934"/>
      <c r="ALM934"/>
      <c r="ALN934"/>
      <c r="ALO934"/>
      <c r="ALP934"/>
      <c r="ALQ934"/>
      <c r="ALR934"/>
      <c r="ALS934"/>
      <c r="ALT934"/>
      <c r="ALU934"/>
      <c r="ALV934"/>
      <c r="ALW934"/>
      <c r="ALX934"/>
      <c r="ALY934"/>
      <c r="ALZ934"/>
      <c r="AMA934"/>
      <c r="AMB934"/>
      <c r="AMC934"/>
      <c r="AMD934"/>
      <c r="AME934"/>
      <c r="AMF934"/>
      <c r="AMG934"/>
      <c r="AMH934"/>
      <c r="AMI934"/>
      <c r="AMJ934"/>
    </row>
    <row r="935" spans="1:1024" ht="20" customHeight="1" x14ac:dyDescent="0.2">
      <c r="A935"/>
      <c r="B935"/>
      <c r="C935"/>
      <c r="D935"/>
      <c r="E935" s="2"/>
      <c r="F935" s="2"/>
      <c r="G935" s="271"/>
      <c r="H935" s="240"/>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c r="IU935"/>
      <c r="IV935"/>
      <c r="IW935"/>
      <c r="IX935"/>
      <c r="IY935"/>
      <c r="IZ935"/>
      <c r="JA935"/>
      <c r="JB935"/>
      <c r="JC935"/>
      <c r="JD935"/>
      <c r="JE935"/>
      <c r="JF935"/>
      <c r="JG935"/>
      <c r="JH935"/>
      <c r="JI935"/>
      <c r="JJ935"/>
      <c r="JK935"/>
      <c r="JL935"/>
      <c r="JM935"/>
      <c r="JN935"/>
      <c r="JO935"/>
      <c r="JP935"/>
      <c r="JQ935"/>
      <c r="JR935"/>
      <c r="JS935"/>
      <c r="JT935"/>
      <c r="JU935"/>
      <c r="JV935"/>
      <c r="JW935"/>
      <c r="JX935"/>
      <c r="JY935"/>
      <c r="JZ935"/>
      <c r="KA935"/>
      <c r="KB935"/>
      <c r="KC935"/>
      <c r="KD935"/>
      <c r="KE935"/>
      <c r="KF935"/>
      <c r="KG935"/>
      <c r="KH935"/>
      <c r="KI935"/>
      <c r="KJ935"/>
      <c r="KK935"/>
      <c r="KL935"/>
      <c r="KM935"/>
      <c r="KN935"/>
      <c r="KO935"/>
      <c r="KP935"/>
      <c r="KQ935"/>
      <c r="KR935"/>
      <c r="KS935"/>
      <c r="KT935"/>
      <c r="KU935"/>
      <c r="KV935"/>
      <c r="KW935"/>
      <c r="KX935"/>
      <c r="KY935"/>
      <c r="KZ935"/>
      <c r="LA935"/>
      <c r="LB935"/>
      <c r="LC935"/>
      <c r="LD935"/>
      <c r="LE935"/>
      <c r="LF935"/>
      <c r="LG935"/>
      <c r="LH935"/>
      <c r="LI935"/>
      <c r="LJ935"/>
      <c r="LK935"/>
      <c r="LL935"/>
      <c r="LM935"/>
      <c r="LN935"/>
      <c r="LO935"/>
      <c r="LP935"/>
      <c r="LQ935"/>
      <c r="LR935"/>
      <c r="LS935"/>
      <c r="LT935"/>
      <c r="LU935"/>
      <c r="LV935"/>
      <c r="LW935"/>
      <c r="LX935"/>
      <c r="LY935"/>
      <c r="LZ935"/>
      <c r="MA935"/>
      <c r="MB935"/>
      <c r="MC935"/>
      <c r="MD935"/>
      <c r="ME935"/>
      <c r="MF935"/>
      <c r="MG935"/>
      <c r="MH935"/>
      <c r="MI935"/>
      <c r="MJ935"/>
      <c r="MK935"/>
      <c r="ML935"/>
      <c r="MM935"/>
      <c r="MN935"/>
      <c r="MO935"/>
      <c r="MP935"/>
      <c r="MQ935"/>
      <c r="MR935"/>
      <c r="MS935"/>
      <c r="MT935"/>
      <c r="MU935"/>
      <c r="MV935"/>
      <c r="MW935"/>
      <c r="MX935"/>
      <c r="MY935"/>
      <c r="MZ935"/>
      <c r="NA935"/>
      <c r="NB935"/>
      <c r="NC935"/>
      <c r="ND935"/>
      <c r="NE935"/>
      <c r="NF935"/>
      <c r="NG935"/>
      <c r="NH935"/>
      <c r="NI935"/>
      <c r="NJ935"/>
      <c r="NK935"/>
      <c r="NL935"/>
      <c r="NM935"/>
      <c r="NN935"/>
      <c r="NO935"/>
      <c r="NP935"/>
      <c r="NQ935"/>
      <c r="NR935"/>
      <c r="NS935"/>
      <c r="NT935"/>
      <c r="NU935"/>
      <c r="NV935"/>
      <c r="NW935"/>
      <c r="NX935"/>
      <c r="NY935"/>
      <c r="NZ935"/>
      <c r="OA935"/>
      <c r="OB935"/>
      <c r="OC935"/>
      <c r="OD935"/>
      <c r="OE935"/>
      <c r="OF935"/>
      <c r="OG935"/>
      <c r="OH935"/>
      <c r="OI935"/>
      <c r="OJ935"/>
      <c r="OK935"/>
      <c r="OL935"/>
      <c r="OM935"/>
      <c r="ON935"/>
      <c r="OO935"/>
      <c r="OP935"/>
      <c r="OQ935"/>
      <c r="OR935"/>
      <c r="OS935"/>
      <c r="OT935"/>
      <c r="OU935"/>
      <c r="OV935"/>
      <c r="OW935"/>
      <c r="OX935"/>
      <c r="OY935"/>
      <c r="OZ935"/>
      <c r="PA935"/>
      <c r="PB935"/>
      <c r="PC935"/>
      <c r="PD935"/>
      <c r="PE935"/>
      <c r="PF935"/>
      <c r="PG935"/>
      <c r="PH935"/>
      <c r="PI935"/>
      <c r="PJ935"/>
      <c r="PK935"/>
      <c r="PL935"/>
      <c r="PM935"/>
      <c r="PN935"/>
      <c r="PO935"/>
      <c r="PP935"/>
      <c r="PQ935"/>
      <c r="PR935"/>
      <c r="PS935"/>
      <c r="PT935"/>
      <c r="PU935"/>
      <c r="PV935"/>
      <c r="PW935"/>
      <c r="PX935"/>
      <c r="PY935"/>
      <c r="PZ935"/>
      <c r="QA935"/>
      <c r="QB935"/>
      <c r="QC935"/>
      <c r="QD935"/>
      <c r="QE935"/>
      <c r="QF935"/>
      <c r="QG935"/>
      <c r="QH935"/>
      <c r="QI935"/>
      <c r="QJ935"/>
      <c r="QK935"/>
      <c r="QL935"/>
      <c r="QM935"/>
      <c r="QN935"/>
      <c r="QO935"/>
      <c r="QP935"/>
      <c r="QQ935"/>
      <c r="QR935"/>
      <c r="QS935"/>
      <c r="QT935"/>
      <c r="QU935"/>
      <c r="QV935"/>
      <c r="QW935"/>
      <c r="QX935"/>
      <c r="QY935"/>
      <c r="QZ935"/>
      <c r="RA935"/>
      <c r="RB935"/>
      <c r="RC935"/>
      <c r="RD935"/>
      <c r="RE935"/>
      <c r="RF935"/>
      <c r="RG935"/>
      <c r="RH935"/>
      <c r="RI935"/>
      <c r="RJ935"/>
      <c r="RK935"/>
      <c r="RL935"/>
      <c r="RM935"/>
      <c r="RN935"/>
      <c r="RO935"/>
      <c r="RP935"/>
      <c r="RQ935"/>
      <c r="RR935"/>
      <c r="RS935"/>
      <c r="RT935"/>
      <c r="RU935"/>
      <c r="RV935"/>
      <c r="RW935"/>
      <c r="RX935"/>
      <c r="RY935"/>
      <c r="RZ935"/>
      <c r="SA935"/>
      <c r="SB935"/>
      <c r="SC935"/>
      <c r="SD935"/>
      <c r="SE935"/>
      <c r="SF935"/>
      <c r="SG935"/>
      <c r="SH935"/>
      <c r="SI935"/>
      <c r="SJ935"/>
      <c r="SK935"/>
      <c r="SL935"/>
      <c r="SM935"/>
      <c r="SN935"/>
      <c r="SO935"/>
      <c r="SP935"/>
      <c r="SQ935"/>
      <c r="SR935"/>
      <c r="SS935"/>
      <c r="ST935"/>
      <c r="SU935"/>
      <c r="SV935"/>
      <c r="SW935"/>
      <c r="SX935"/>
      <c r="SY935"/>
      <c r="SZ935"/>
      <c r="TA935"/>
      <c r="TB935"/>
      <c r="TC935"/>
      <c r="TD935"/>
      <c r="TE935"/>
      <c r="TF935"/>
      <c r="TG935"/>
      <c r="TH935"/>
      <c r="TI935"/>
      <c r="TJ935"/>
      <c r="TK935"/>
      <c r="TL935"/>
      <c r="TM935"/>
      <c r="TN935"/>
      <c r="TO935"/>
      <c r="TP935"/>
      <c r="TQ935"/>
      <c r="TR935"/>
      <c r="TS935"/>
      <c r="TT935"/>
      <c r="TU935"/>
      <c r="TV935"/>
      <c r="TW935"/>
      <c r="TX935"/>
      <c r="TY935"/>
      <c r="TZ935"/>
      <c r="UA935"/>
      <c r="UB935"/>
      <c r="UC935"/>
      <c r="UD935"/>
      <c r="UE935"/>
      <c r="UF935"/>
      <c r="UG935"/>
      <c r="UH935"/>
      <c r="UI935"/>
      <c r="UJ935"/>
      <c r="UK935"/>
      <c r="UL935"/>
      <c r="UM935"/>
      <c r="UN935"/>
      <c r="UO935"/>
      <c r="UP935"/>
      <c r="UQ935"/>
      <c r="UR935"/>
      <c r="US935"/>
      <c r="UT935"/>
      <c r="UU935"/>
      <c r="UV935"/>
      <c r="UW935"/>
      <c r="UX935"/>
      <c r="UY935"/>
      <c r="UZ935"/>
      <c r="VA935"/>
      <c r="VB935"/>
      <c r="VC935"/>
      <c r="VD935"/>
      <c r="VE935"/>
      <c r="VF935"/>
      <c r="VG935"/>
      <c r="VH935"/>
      <c r="VI935"/>
      <c r="VJ935"/>
      <c r="VK935"/>
      <c r="VL935"/>
      <c r="VM935"/>
      <c r="VN935"/>
      <c r="VO935"/>
      <c r="VP935"/>
      <c r="VQ935"/>
      <c r="VR935"/>
      <c r="VS935"/>
      <c r="VT935"/>
      <c r="VU935"/>
      <c r="VV935"/>
      <c r="VW935"/>
      <c r="VX935"/>
      <c r="VY935"/>
      <c r="VZ935"/>
      <c r="WA935"/>
      <c r="WB935"/>
      <c r="WC935"/>
      <c r="WD935"/>
      <c r="WE935"/>
      <c r="WF935"/>
      <c r="WG935"/>
      <c r="WH935"/>
      <c r="WI935"/>
      <c r="WJ935"/>
      <c r="WK935"/>
      <c r="WL935"/>
      <c r="WM935"/>
      <c r="WN935"/>
      <c r="WO935"/>
      <c r="WP935"/>
      <c r="WQ935"/>
      <c r="WR935"/>
      <c r="WS935"/>
      <c r="WT935"/>
      <c r="WU935"/>
      <c r="WV935"/>
      <c r="WW935"/>
      <c r="WX935"/>
      <c r="WY935"/>
      <c r="WZ935"/>
      <c r="XA935"/>
      <c r="XB935"/>
      <c r="XC935"/>
      <c r="XD935"/>
      <c r="XE935"/>
      <c r="XF935"/>
      <c r="XG935"/>
      <c r="XH935"/>
      <c r="XI935"/>
      <c r="XJ935"/>
      <c r="XK935"/>
      <c r="XL935"/>
      <c r="XM935"/>
      <c r="XN935"/>
      <c r="XO935"/>
      <c r="XP935"/>
      <c r="XQ935"/>
      <c r="XR935"/>
      <c r="XS935"/>
      <c r="XT935"/>
      <c r="XU935"/>
      <c r="XV935"/>
      <c r="XW935"/>
      <c r="XX935"/>
      <c r="XY935"/>
      <c r="XZ935"/>
      <c r="YA935"/>
      <c r="YB935"/>
      <c r="YC935"/>
      <c r="YD935"/>
      <c r="YE935"/>
      <c r="YF935"/>
      <c r="YG935"/>
      <c r="YH935"/>
      <c r="YI935"/>
      <c r="YJ935"/>
      <c r="YK935"/>
      <c r="YL935"/>
      <c r="YM935"/>
      <c r="YN935"/>
      <c r="YO935"/>
      <c r="YP935"/>
      <c r="YQ935"/>
      <c r="YR935"/>
      <c r="YS935"/>
      <c r="YT935"/>
      <c r="YU935"/>
      <c r="YV935"/>
      <c r="YW935"/>
      <c r="YX935"/>
      <c r="YY935"/>
      <c r="YZ935"/>
      <c r="ZA935"/>
      <c r="ZB935"/>
      <c r="ZC935"/>
      <c r="ZD935"/>
      <c r="ZE935"/>
      <c r="ZF935"/>
      <c r="ZG935"/>
      <c r="ZH935"/>
      <c r="ZI935"/>
      <c r="ZJ935"/>
      <c r="ZK935"/>
      <c r="ZL935"/>
      <c r="ZM935"/>
      <c r="ZN935"/>
      <c r="ZO935"/>
      <c r="ZP935"/>
      <c r="ZQ935"/>
      <c r="ZR935"/>
      <c r="ZS935"/>
      <c r="ZT935"/>
      <c r="ZU935"/>
      <c r="ZV935"/>
      <c r="ZW935"/>
      <c r="ZX935"/>
      <c r="ZY935"/>
      <c r="ZZ935"/>
      <c r="AAA935"/>
      <c r="AAB935"/>
      <c r="AAC935"/>
      <c r="AAD935"/>
      <c r="AAE935"/>
      <c r="AAF935"/>
      <c r="AAG935"/>
      <c r="AAH935"/>
      <c r="AAI935"/>
      <c r="AAJ935"/>
      <c r="AAK935"/>
      <c r="AAL935"/>
      <c r="AAM935"/>
      <c r="AAN935"/>
      <c r="AAO935"/>
      <c r="AAP935"/>
      <c r="AAQ935"/>
      <c r="AAR935"/>
      <c r="AAS935"/>
      <c r="AAT935"/>
      <c r="AAU935"/>
      <c r="AAV935"/>
      <c r="AAW935"/>
      <c r="AAX935"/>
      <c r="AAY935"/>
      <c r="AAZ935"/>
      <c r="ABA935"/>
      <c r="ABB935"/>
      <c r="ABC935"/>
      <c r="ABD935"/>
      <c r="ABE935"/>
      <c r="ABF935"/>
      <c r="ABG935"/>
      <c r="ABH935"/>
      <c r="ABI935"/>
      <c r="ABJ935"/>
      <c r="ABK935"/>
      <c r="ABL935"/>
      <c r="ABM935"/>
      <c r="ABN935"/>
      <c r="ABO935"/>
      <c r="ABP935"/>
      <c r="ABQ935"/>
      <c r="ABR935"/>
      <c r="ABS935"/>
      <c r="ABT935"/>
      <c r="ABU935"/>
      <c r="ABV935"/>
      <c r="ABW935"/>
      <c r="ABX935"/>
      <c r="ABY935"/>
      <c r="ABZ935"/>
      <c r="ACA935"/>
      <c r="ACB935"/>
      <c r="ACC935"/>
      <c r="ACD935"/>
      <c r="ACE935"/>
      <c r="ACF935"/>
      <c r="ACG935"/>
      <c r="ACH935"/>
      <c r="ACI935"/>
      <c r="ACJ935"/>
      <c r="ACK935"/>
      <c r="ACL935"/>
      <c r="ACM935"/>
      <c r="ACN935"/>
      <c r="ACO935"/>
      <c r="ACP935"/>
      <c r="ACQ935"/>
      <c r="ACR935"/>
      <c r="ACS935"/>
      <c r="ACT935"/>
      <c r="ACU935"/>
      <c r="ACV935"/>
      <c r="ACW935"/>
      <c r="ACX935"/>
      <c r="ACY935"/>
      <c r="ACZ935"/>
      <c r="ADA935"/>
      <c r="ADB935"/>
      <c r="ADC935"/>
      <c r="ADD935"/>
      <c r="ADE935"/>
      <c r="ADF935"/>
      <c r="ADG935"/>
      <c r="ADH935"/>
      <c r="ADI935"/>
      <c r="ADJ935"/>
      <c r="ADK935"/>
      <c r="ADL935"/>
      <c r="ADM935"/>
      <c r="ADN935"/>
      <c r="ADO935"/>
      <c r="ADP935"/>
      <c r="ADQ935"/>
      <c r="ADR935"/>
      <c r="ADS935"/>
      <c r="ADT935"/>
      <c r="ADU935"/>
      <c r="ADV935"/>
      <c r="ADW935"/>
      <c r="ADX935"/>
      <c r="ADY935"/>
      <c r="ADZ935"/>
      <c r="AEA935"/>
      <c r="AEB935"/>
      <c r="AEC935"/>
      <c r="AED935"/>
      <c r="AEE935"/>
      <c r="AEF935"/>
      <c r="AEG935"/>
      <c r="AEH935"/>
      <c r="AEI935"/>
      <c r="AEJ935"/>
      <c r="AEK935"/>
      <c r="AEL935"/>
      <c r="AEM935"/>
      <c r="AEN935"/>
      <c r="AEO935"/>
      <c r="AEP935"/>
      <c r="AEQ935"/>
      <c r="AER935"/>
      <c r="AES935"/>
      <c r="AET935"/>
      <c r="AEU935"/>
      <c r="AEV935"/>
      <c r="AEW935"/>
      <c r="AEX935"/>
      <c r="AEY935"/>
      <c r="AEZ935"/>
      <c r="AFA935"/>
      <c r="AFB935"/>
      <c r="AFC935"/>
      <c r="AFD935"/>
      <c r="AFE935"/>
      <c r="AFF935"/>
      <c r="AFG935"/>
      <c r="AFH935"/>
      <c r="AFI935"/>
      <c r="AFJ935"/>
      <c r="AFK935"/>
      <c r="AFL935"/>
      <c r="AFM935"/>
      <c r="AFN935"/>
      <c r="AFO935"/>
      <c r="AFP935"/>
      <c r="AFQ935"/>
      <c r="AFR935"/>
      <c r="AFS935"/>
      <c r="AFT935"/>
      <c r="AFU935"/>
      <c r="AFV935"/>
      <c r="AFW935"/>
      <c r="AFX935"/>
      <c r="AFY935"/>
      <c r="AFZ935"/>
      <c r="AGA935"/>
      <c r="AGB935"/>
      <c r="AGC935"/>
      <c r="AGD935"/>
      <c r="AGE935"/>
      <c r="AGF935"/>
      <c r="AGG935"/>
      <c r="AGH935"/>
      <c r="AGI935"/>
      <c r="AGJ935"/>
      <c r="AGK935"/>
      <c r="AGL935"/>
      <c r="AGM935"/>
      <c r="AGN935"/>
      <c r="AGO935"/>
      <c r="AGP935"/>
      <c r="AGQ935"/>
      <c r="AGR935"/>
      <c r="AGS935"/>
      <c r="AGT935"/>
      <c r="AGU935"/>
      <c r="AGV935"/>
      <c r="AGW935"/>
      <c r="AGX935"/>
      <c r="AGY935"/>
      <c r="AGZ935"/>
      <c r="AHA935"/>
      <c r="AHB935"/>
      <c r="AHC935"/>
      <c r="AHD935"/>
      <c r="AHE935"/>
      <c r="AHF935"/>
      <c r="AHG935"/>
      <c r="AHH935"/>
      <c r="AHI935"/>
      <c r="AHJ935"/>
      <c r="AHK935"/>
      <c r="AHL935"/>
      <c r="AHM935"/>
      <c r="AHN935"/>
      <c r="AHO935"/>
      <c r="AHP935"/>
      <c r="AHQ935"/>
      <c r="AHR935"/>
      <c r="AHS935"/>
      <c r="AHT935"/>
      <c r="AHU935"/>
      <c r="AHV935"/>
      <c r="AHW935"/>
      <c r="AHX935"/>
      <c r="AHY935"/>
      <c r="AHZ935"/>
      <c r="AIA935"/>
      <c r="AIB935"/>
      <c r="AIC935"/>
      <c r="AID935"/>
      <c r="AIE935"/>
      <c r="AIF935"/>
      <c r="AIG935"/>
      <c r="AIH935"/>
      <c r="AII935"/>
      <c r="AIJ935"/>
      <c r="AIK935"/>
      <c r="AIL935"/>
      <c r="AIM935"/>
      <c r="AIN935"/>
      <c r="AIO935"/>
      <c r="AIP935"/>
      <c r="AIQ935"/>
      <c r="AIR935"/>
      <c r="AIS935"/>
      <c r="AIT935"/>
      <c r="AIU935"/>
      <c r="AIV935"/>
      <c r="AIW935"/>
      <c r="AIX935"/>
      <c r="AIY935"/>
      <c r="AIZ935"/>
      <c r="AJA935"/>
      <c r="AJB935"/>
      <c r="AJC935"/>
      <c r="AJD935"/>
      <c r="AJE935"/>
      <c r="AJF935"/>
      <c r="AJG935"/>
      <c r="AJH935"/>
      <c r="AJI935"/>
      <c r="AJJ935"/>
      <c r="AJK935"/>
      <c r="AJL935"/>
      <c r="AJM935"/>
      <c r="AJN935"/>
      <c r="AJO935"/>
      <c r="AJP935"/>
      <c r="AJQ935"/>
      <c r="AJR935"/>
      <c r="AJS935"/>
      <c r="AJT935"/>
      <c r="AJU935"/>
      <c r="AJV935"/>
      <c r="AJW935"/>
      <c r="AJX935"/>
      <c r="AJY935"/>
      <c r="AJZ935"/>
      <c r="AKA935"/>
      <c r="AKB935"/>
      <c r="AKC935"/>
      <c r="AKD935"/>
      <c r="AKE935"/>
      <c r="AKF935"/>
      <c r="AKG935"/>
      <c r="AKH935"/>
      <c r="AKI935"/>
      <c r="AKJ935"/>
      <c r="AKK935"/>
      <c r="AKL935"/>
      <c r="AKM935"/>
      <c r="AKN935"/>
      <c r="AKO935"/>
      <c r="AKP935"/>
      <c r="AKQ935"/>
      <c r="AKR935"/>
      <c r="AKS935"/>
      <c r="AKT935"/>
      <c r="AKU935"/>
      <c r="AKV935"/>
      <c r="AKW935"/>
      <c r="AKX935"/>
      <c r="AKY935"/>
      <c r="AKZ935"/>
      <c r="ALA935"/>
      <c r="ALB935"/>
      <c r="ALC935"/>
      <c r="ALD935"/>
      <c r="ALE935"/>
      <c r="ALF935"/>
      <c r="ALG935"/>
      <c r="ALH935"/>
      <c r="ALI935"/>
      <c r="ALJ935"/>
      <c r="ALK935"/>
      <c r="ALL935"/>
      <c r="ALM935"/>
      <c r="ALN935"/>
      <c r="ALO935"/>
      <c r="ALP935"/>
      <c r="ALQ935"/>
      <c r="ALR935"/>
      <c r="ALS935"/>
      <c r="ALT935"/>
      <c r="ALU935"/>
      <c r="ALV935"/>
      <c r="ALW935"/>
      <c r="ALX935"/>
      <c r="ALY935"/>
      <c r="ALZ935"/>
      <c r="AMA935"/>
      <c r="AMB935"/>
      <c r="AMC935"/>
      <c r="AMD935"/>
      <c r="AME935"/>
      <c r="AMF935"/>
      <c r="AMG935"/>
      <c r="AMH935"/>
      <c r="AMI935"/>
      <c r="AMJ935"/>
    </row>
    <row r="936" spans="1:1024" ht="20" customHeight="1" x14ac:dyDescent="0.2">
      <c r="A936"/>
      <c r="B936"/>
      <c r="C936"/>
      <c r="D936"/>
      <c r="E936" s="2"/>
      <c r="F936" s="2"/>
      <c r="G936" s="271"/>
      <c r="H936" s="240"/>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c r="IU936"/>
      <c r="IV936"/>
      <c r="IW936"/>
      <c r="IX936"/>
      <c r="IY936"/>
      <c r="IZ936"/>
      <c r="JA936"/>
      <c r="JB936"/>
      <c r="JC936"/>
      <c r="JD936"/>
      <c r="JE936"/>
      <c r="JF936"/>
      <c r="JG936"/>
      <c r="JH936"/>
      <c r="JI936"/>
      <c r="JJ936"/>
      <c r="JK936"/>
      <c r="JL936"/>
      <c r="JM936"/>
      <c r="JN936"/>
      <c r="JO936"/>
      <c r="JP936"/>
      <c r="JQ936"/>
      <c r="JR936"/>
      <c r="JS936"/>
      <c r="JT936"/>
      <c r="JU936"/>
      <c r="JV936"/>
      <c r="JW936"/>
      <c r="JX936"/>
      <c r="JY936"/>
      <c r="JZ936"/>
      <c r="KA936"/>
      <c r="KB936"/>
      <c r="KC936"/>
      <c r="KD936"/>
      <c r="KE936"/>
      <c r="KF936"/>
      <c r="KG936"/>
      <c r="KH936"/>
      <c r="KI936"/>
      <c r="KJ936"/>
      <c r="KK936"/>
      <c r="KL936"/>
      <c r="KM936"/>
      <c r="KN936"/>
      <c r="KO936"/>
      <c r="KP936"/>
      <c r="KQ936"/>
      <c r="KR936"/>
      <c r="KS936"/>
      <c r="KT936"/>
      <c r="KU936"/>
      <c r="KV936"/>
      <c r="KW936"/>
      <c r="KX936"/>
      <c r="KY936"/>
      <c r="KZ936"/>
      <c r="LA936"/>
      <c r="LB936"/>
      <c r="LC936"/>
      <c r="LD936"/>
      <c r="LE936"/>
      <c r="LF936"/>
      <c r="LG936"/>
      <c r="LH936"/>
      <c r="LI936"/>
      <c r="LJ936"/>
      <c r="LK936"/>
      <c r="LL936"/>
      <c r="LM936"/>
      <c r="LN936"/>
      <c r="LO936"/>
      <c r="LP936"/>
      <c r="LQ936"/>
      <c r="LR936"/>
      <c r="LS936"/>
      <c r="LT936"/>
      <c r="LU936"/>
      <c r="LV936"/>
      <c r="LW936"/>
      <c r="LX936"/>
      <c r="LY936"/>
      <c r="LZ936"/>
      <c r="MA936"/>
      <c r="MB936"/>
      <c r="MC936"/>
      <c r="MD936"/>
      <c r="ME936"/>
      <c r="MF936"/>
      <c r="MG936"/>
      <c r="MH936"/>
      <c r="MI936"/>
      <c r="MJ936"/>
      <c r="MK936"/>
      <c r="ML936"/>
      <c r="MM936"/>
      <c r="MN936"/>
      <c r="MO936"/>
      <c r="MP936"/>
      <c r="MQ936"/>
      <c r="MR936"/>
      <c r="MS936"/>
      <c r="MT936"/>
      <c r="MU936"/>
      <c r="MV936"/>
      <c r="MW936"/>
      <c r="MX936"/>
      <c r="MY936"/>
      <c r="MZ936"/>
      <c r="NA936"/>
      <c r="NB936"/>
      <c r="NC936"/>
      <c r="ND936"/>
      <c r="NE936"/>
      <c r="NF936"/>
      <c r="NG936"/>
      <c r="NH936"/>
      <c r="NI936"/>
      <c r="NJ936"/>
      <c r="NK936"/>
      <c r="NL936"/>
      <c r="NM936"/>
      <c r="NN936"/>
      <c r="NO936"/>
      <c r="NP936"/>
      <c r="NQ936"/>
      <c r="NR936"/>
      <c r="NS936"/>
      <c r="NT936"/>
      <c r="NU936"/>
      <c r="NV936"/>
      <c r="NW936"/>
      <c r="NX936"/>
      <c r="NY936"/>
      <c r="NZ936"/>
      <c r="OA936"/>
      <c r="OB936"/>
      <c r="OC936"/>
      <c r="OD936"/>
      <c r="OE936"/>
      <c r="OF936"/>
      <c r="OG936"/>
      <c r="OH936"/>
      <c r="OI936"/>
      <c r="OJ936"/>
      <c r="OK936"/>
      <c r="OL936"/>
      <c r="OM936"/>
      <c r="ON936"/>
      <c r="OO936"/>
      <c r="OP936"/>
      <c r="OQ936"/>
      <c r="OR936"/>
      <c r="OS936"/>
      <c r="OT936"/>
      <c r="OU936"/>
      <c r="OV936"/>
      <c r="OW936"/>
      <c r="OX936"/>
      <c r="OY936"/>
      <c r="OZ936"/>
      <c r="PA936"/>
      <c r="PB936"/>
      <c r="PC936"/>
      <c r="PD936"/>
      <c r="PE936"/>
      <c r="PF936"/>
      <c r="PG936"/>
      <c r="PH936"/>
      <c r="PI936"/>
      <c r="PJ936"/>
      <c r="PK936"/>
      <c r="PL936"/>
      <c r="PM936"/>
      <c r="PN936"/>
      <c r="PO936"/>
      <c r="PP936"/>
      <c r="PQ936"/>
      <c r="PR936"/>
      <c r="PS936"/>
      <c r="PT936"/>
      <c r="PU936"/>
      <c r="PV936"/>
      <c r="PW936"/>
      <c r="PX936"/>
      <c r="PY936"/>
      <c r="PZ936"/>
      <c r="QA936"/>
      <c r="QB936"/>
      <c r="QC936"/>
      <c r="QD936"/>
      <c r="QE936"/>
      <c r="QF936"/>
      <c r="QG936"/>
      <c r="QH936"/>
      <c r="QI936"/>
      <c r="QJ936"/>
      <c r="QK936"/>
      <c r="QL936"/>
      <c r="QM936"/>
      <c r="QN936"/>
      <c r="QO936"/>
      <c r="QP936"/>
      <c r="QQ936"/>
      <c r="QR936"/>
      <c r="QS936"/>
      <c r="QT936"/>
      <c r="QU936"/>
      <c r="QV936"/>
      <c r="QW936"/>
      <c r="QX936"/>
      <c r="QY936"/>
      <c r="QZ936"/>
      <c r="RA936"/>
      <c r="RB936"/>
      <c r="RC936"/>
      <c r="RD936"/>
      <c r="RE936"/>
      <c r="RF936"/>
      <c r="RG936"/>
      <c r="RH936"/>
      <c r="RI936"/>
      <c r="RJ936"/>
      <c r="RK936"/>
      <c r="RL936"/>
      <c r="RM936"/>
      <c r="RN936"/>
      <c r="RO936"/>
      <c r="RP936"/>
      <c r="RQ936"/>
      <c r="RR936"/>
      <c r="RS936"/>
      <c r="RT936"/>
      <c r="RU936"/>
      <c r="RV936"/>
      <c r="RW936"/>
      <c r="RX936"/>
      <c r="RY936"/>
      <c r="RZ936"/>
      <c r="SA936"/>
      <c r="SB936"/>
      <c r="SC936"/>
      <c r="SD936"/>
      <c r="SE936"/>
      <c r="SF936"/>
      <c r="SG936"/>
      <c r="SH936"/>
      <c r="SI936"/>
      <c r="SJ936"/>
      <c r="SK936"/>
      <c r="SL936"/>
      <c r="SM936"/>
      <c r="SN936"/>
      <c r="SO936"/>
      <c r="SP936"/>
      <c r="SQ936"/>
      <c r="SR936"/>
      <c r="SS936"/>
      <c r="ST936"/>
      <c r="SU936"/>
      <c r="SV936"/>
      <c r="SW936"/>
      <c r="SX936"/>
      <c r="SY936"/>
      <c r="SZ936"/>
      <c r="TA936"/>
      <c r="TB936"/>
      <c r="TC936"/>
      <c r="TD936"/>
      <c r="TE936"/>
      <c r="TF936"/>
      <c r="TG936"/>
      <c r="TH936"/>
      <c r="TI936"/>
      <c r="TJ936"/>
      <c r="TK936"/>
      <c r="TL936"/>
      <c r="TM936"/>
      <c r="TN936"/>
      <c r="TO936"/>
      <c r="TP936"/>
      <c r="TQ936"/>
      <c r="TR936"/>
      <c r="TS936"/>
      <c r="TT936"/>
      <c r="TU936"/>
      <c r="TV936"/>
      <c r="TW936"/>
      <c r="TX936"/>
      <c r="TY936"/>
      <c r="TZ936"/>
      <c r="UA936"/>
      <c r="UB936"/>
      <c r="UC936"/>
      <c r="UD936"/>
      <c r="UE936"/>
      <c r="UF936"/>
      <c r="UG936"/>
      <c r="UH936"/>
      <c r="UI936"/>
      <c r="UJ936"/>
      <c r="UK936"/>
      <c r="UL936"/>
      <c r="UM936"/>
      <c r="UN936"/>
      <c r="UO936"/>
      <c r="UP936"/>
      <c r="UQ936"/>
      <c r="UR936"/>
      <c r="US936"/>
      <c r="UT936"/>
      <c r="UU936"/>
      <c r="UV936"/>
      <c r="UW936"/>
      <c r="UX936"/>
      <c r="UY936"/>
      <c r="UZ936"/>
      <c r="VA936"/>
      <c r="VB936"/>
      <c r="VC936"/>
      <c r="VD936"/>
      <c r="VE936"/>
      <c r="VF936"/>
      <c r="VG936"/>
      <c r="VH936"/>
      <c r="VI936"/>
      <c r="VJ936"/>
      <c r="VK936"/>
      <c r="VL936"/>
      <c r="VM936"/>
      <c r="VN936"/>
      <c r="VO936"/>
      <c r="VP936"/>
      <c r="VQ936"/>
      <c r="VR936"/>
      <c r="VS936"/>
      <c r="VT936"/>
      <c r="VU936"/>
      <c r="VV936"/>
      <c r="VW936"/>
      <c r="VX936"/>
      <c r="VY936"/>
      <c r="VZ936"/>
      <c r="WA936"/>
      <c r="WB936"/>
      <c r="WC936"/>
      <c r="WD936"/>
      <c r="WE936"/>
      <c r="WF936"/>
      <c r="WG936"/>
      <c r="WH936"/>
      <c r="WI936"/>
      <c r="WJ936"/>
      <c r="WK936"/>
      <c r="WL936"/>
      <c r="WM936"/>
      <c r="WN936"/>
      <c r="WO936"/>
      <c r="WP936"/>
      <c r="WQ936"/>
      <c r="WR936"/>
      <c r="WS936"/>
      <c r="WT936"/>
      <c r="WU936"/>
      <c r="WV936"/>
      <c r="WW936"/>
      <c r="WX936"/>
      <c r="WY936"/>
      <c r="WZ936"/>
      <c r="XA936"/>
      <c r="XB936"/>
      <c r="XC936"/>
      <c r="XD936"/>
      <c r="XE936"/>
      <c r="XF936"/>
      <c r="XG936"/>
      <c r="XH936"/>
      <c r="XI936"/>
      <c r="XJ936"/>
      <c r="XK936"/>
      <c r="XL936"/>
      <c r="XM936"/>
      <c r="XN936"/>
      <c r="XO936"/>
      <c r="XP936"/>
      <c r="XQ936"/>
      <c r="XR936"/>
      <c r="XS936"/>
      <c r="XT936"/>
      <c r="XU936"/>
      <c r="XV936"/>
      <c r="XW936"/>
      <c r="XX936"/>
      <c r="XY936"/>
      <c r="XZ936"/>
      <c r="YA936"/>
      <c r="YB936"/>
      <c r="YC936"/>
      <c r="YD936"/>
      <c r="YE936"/>
      <c r="YF936"/>
      <c r="YG936"/>
      <c r="YH936"/>
      <c r="YI936"/>
      <c r="YJ936"/>
      <c r="YK936"/>
      <c r="YL936"/>
      <c r="YM936"/>
      <c r="YN936"/>
      <c r="YO936"/>
      <c r="YP936"/>
      <c r="YQ936"/>
      <c r="YR936"/>
      <c r="YS936"/>
      <c r="YT936"/>
      <c r="YU936"/>
      <c r="YV936"/>
      <c r="YW936"/>
      <c r="YX936"/>
      <c r="YY936"/>
      <c r="YZ936"/>
      <c r="ZA936"/>
      <c r="ZB936"/>
      <c r="ZC936"/>
      <c r="ZD936"/>
      <c r="ZE936"/>
      <c r="ZF936"/>
      <c r="ZG936"/>
      <c r="ZH936"/>
      <c r="ZI936"/>
      <c r="ZJ936"/>
      <c r="ZK936"/>
      <c r="ZL936"/>
      <c r="ZM936"/>
      <c r="ZN936"/>
      <c r="ZO936"/>
      <c r="ZP936"/>
      <c r="ZQ936"/>
      <c r="ZR936"/>
      <c r="ZS936"/>
      <c r="ZT936"/>
      <c r="ZU936"/>
      <c r="ZV936"/>
      <c r="ZW936"/>
      <c r="ZX936"/>
      <c r="ZY936"/>
      <c r="ZZ936"/>
      <c r="AAA936"/>
      <c r="AAB936"/>
      <c r="AAC936"/>
      <c r="AAD936"/>
      <c r="AAE936"/>
      <c r="AAF936"/>
      <c r="AAG936"/>
      <c r="AAH936"/>
      <c r="AAI936"/>
      <c r="AAJ936"/>
      <c r="AAK936"/>
      <c r="AAL936"/>
      <c r="AAM936"/>
      <c r="AAN936"/>
      <c r="AAO936"/>
      <c r="AAP936"/>
      <c r="AAQ936"/>
      <c r="AAR936"/>
      <c r="AAS936"/>
      <c r="AAT936"/>
      <c r="AAU936"/>
      <c r="AAV936"/>
      <c r="AAW936"/>
      <c r="AAX936"/>
      <c r="AAY936"/>
      <c r="AAZ936"/>
      <c r="ABA936"/>
      <c r="ABB936"/>
      <c r="ABC936"/>
      <c r="ABD936"/>
      <c r="ABE936"/>
      <c r="ABF936"/>
      <c r="ABG936"/>
      <c r="ABH936"/>
      <c r="ABI936"/>
      <c r="ABJ936"/>
      <c r="ABK936"/>
      <c r="ABL936"/>
      <c r="ABM936"/>
      <c r="ABN936"/>
      <c r="ABO936"/>
      <c r="ABP936"/>
      <c r="ABQ936"/>
      <c r="ABR936"/>
      <c r="ABS936"/>
      <c r="ABT936"/>
      <c r="ABU936"/>
      <c r="ABV936"/>
      <c r="ABW936"/>
      <c r="ABX936"/>
      <c r="ABY936"/>
      <c r="ABZ936"/>
      <c r="ACA936"/>
      <c r="ACB936"/>
      <c r="ACC936"/>
      <c r="ACD936"/>
      <c r="ACE936"/>
      <c r="ACF936"/>
      <c r="ACG936"/>
      <c r="ACH936"/>
      <c r="ACI936"/>
      <c r="ACJ936"/>
      <c r="ACK936"/>
      <c r="ACL936"/>
      <c r="ACM936"/>
      <c r="ACN936"/>
      <c r="ACO936"/>
      <c r="ACP936"/>
      <c r="ACQ936"/>
      <c r="ACR936"/>
      <c r="ACS936"/>
      <c r="ACT936"/>
      <c r="ACU936"/>
      <c r="ACV936"/>
      <c r="ACW936"/>
      <c r="ACX936"/>
      <c r="ACY936"/>
      <c r="ACZ936"/>
      <c r="ADA936"/>
      <c r="ADB936"/>
      <c r="ADC936"/>
      <c r="ADD936"/>
      <c r="ADE936"/>
      <c r="ADF936"/>
      <c r="ADG936"/>
      <c r="ADH936"/>
      <c r="ADI936"/>
      <c r="ADJ936"/>
      <c r="ADK936"/>
      <c r="ADL936"/>
      <c r="ADM936"/>
      <c r="ADN936"/>
      <c r="ADO936"/>
      <c r="ADP936"/>
      <c r="ADQ936"/>
      <c r="ADR936"/>
      <c r="ADS936"/>
      <c r="ADT936"/>
      <c r="ADU936"/>
      <c r="ADV936"/>
      <c r="ADW936"/>
      <c r="ADX936"/>
      <c r="ADY936"/>
      <c r="ADZ936"/>
      <c r="AEA936"/>
      <c r="AEB936"/>
      <c r="AEC936"/>
      <c r="AED936"/>
      <c r="AEE936"/>
      <c r="AEF936"/>
      <c r="AEG936"/>
      <c r="AEH936"/>
      <c r="AEI936"/>
      <c r="AEJ936"/>
      <c r="AEK936"/>
      <c r="AEL936"/>
      <c r="AEM936"/>
      <c r="AEN936"/>
      <c r="AEO936"/>
      <c r="AEP936"/>
      <c r="AEQ936"/>
      <c r="AER936"/>
      <c r="AES936"/>
      <c r="AET936"/>
      <c r="AEU936"/>
      <c r="AEV936"/>
      <c r="AEW936"/>
      <c r="AEX936"/>
      <c r="AEY936"/>
      <c r="AEZ936"/>
      <c r="AFA936"/>
      <c r="AFB936"/>
      <c r="AFC936"/>
      <c r="AFD936"/>
      <c r="AFE936"/>
      <c r="AFF936"/>
      <c r="AFG936"/>
      <c r="AFH936"/>
      <c r="AFI936"/>
      <c r="AFJ936"/>
      <c r="AFK936"/>
      <c r="AFL936"/>
      <c r="AFM936"/>
      <c r="AFN936"/>
      <c r="AFO936"/>
      <c r="AFP936"/>
      <c r="AFQ936"/>
      <c r="AFR936"/>
      <c r="AFS936"/>
      <c r="AFT936"/>
      <c r="AFU936"/>
      <c r="AFV936"/>
      <c r="AFW936"/>
      <c r="AFX936"/>
      <c r="AFY936"/>
      <c r="AFZ936"/>
      <c r="AGA936"/>
      <c r="AGB936"/>
      <c r="AGC936"/>
      <c r="AGD936"/>
      <c r="AGE936"/>
      <c r="AGF936"/>
      <c r="AGG936"/>
      <c r="AGH936"/>
      <c r="AGI936"/>
      <c r="AGJ936"/>
      <c r="AGK936"/>
      <c r="AGL936"/>
      <c r="AGM936"/>
      <c r="AGN936"/>
      <c r="AGO936"/>
      <c r="AGP936"/>
      <c r="AGQ936"/>
      <c r="AGR936"/>
      <c r="AGS936"/>
      <c r="AGT936"/>
      <c r="AGU936"/>
      <c r="AGV936"/>
      <c r="AGW936"/>
      <c r="AGX936"/>
      <c r="AGY936"/>
      <c r="AGZ936"/>
      <c r="AHA936"/>
      <c r="AHB936"/>
      <c r="AHC936"/>
      <c r="AHD936"/>
      <c r="AHE936"/>
      <c r="AHF936"/>
      <c r="AHG936"/>
      <c r="AHH936"/>
      <c r="AHI936"/>
      <c r="AHJ936"/>
      <c r="AHK936"/>
      <c r="AHL936"/>
      <c r="AHM936"/>
      <c r="AHN936"/>
      <c r="AHO936"/>
      <c r="AHP936"/>
      <c r="AHQ936"/>
      <c r="AHR936"/>
      <c r="AHS936"/>
      <c r="AHT936"/>
      <c r="AHU936"/>
      <c r="AHV936"/>
      <c r="AHW936"/>
      <c r="AHX936"/>
      <c r="AHY936"/>
      <c r="AHZ936"/>
      <c r="AIA936"/>
      <c r="AIB936"/>
      <c r="AIC936"/>
      <c r="AID936"/>
      <c r="AIE936"/>
      <c r="AIF936"/>
      <c r="AIG936"/>
      <c r="AIH936"/>
      <c r="AII936"/>
      <c r="AIJ936"/>
      <c r="AIK936"/>
      <c r="AIL936"/>
      <c r="AIM936"/>
      <c r="AIN936"/>
      <c r="AIO936"/>
      <c r="AIP936"/>
      <c r="AIQ936"/>
      <c r="AIR936"/>
      <c r="AIS936"/>
      <c r="AIT936"/>
      <c r="AIU936"/>
      <c r="AIV936"/>
      <c r="AIW936"/>
      <c r="AIX936"/>
      <c r="AIY936"/>
      <c r="AIZ936"/>
      <c r="AJA936"/>
      <c r="AJB936"/>
      <c r="AJC936"/>
      <c r="AJD936"/>
      <c r="AJE936"/>
      <c r="AJF936"/>
      <c r="AJG936"/>
      <c r="AJH936"/>
      <c r="AJI936"/>
      <c r="AJJ936"/>
      <c r="AJK936"/>
      <c r="AJL936"/>
      <c r="AJM936"/>
      <c r="AJN936"/>
      <c r="AJO936"/>
      <c r="AJP936"/>
      <c r="AJQ936"/>
      <c r="AJR936"/>
      <c r="AJS936"/>
      <c r="AJT936"/>
      <c r="AJU936"/>
      <c r="AJV936"/>
      <c r="AJW936"/>
      <c r="AJX936"/>
      <c r="AJY936"/>
      <c r="AJZ936"/>
      <c r="AKA936"/>
      <c r="AKB936"/>
      <c r="AKC936"/>
      <c r="AKD936"/>
      <c r="AKE936"/>
      <c r="AKF936"/>
      <c r="AKG936"/>
      <c r="AKH936"/>
      <c r="AKI936"/>
      <c r="AKJ936"/>
      <c r="AKK936"/>
      <c r="AKL936"/>
      <c r="AKM936"/>
      <c r="AKN936"/>
      <c r="AKO936"/>
      <c r="AKP936"/>
      <c r="AKQ936"/>
      <c r="AKR936"/>
      <c r="AKS936"/>
      <c r="AKT936"/>
      <c r="AKU936"/>
      <c r="AKV936"/>
      <c r="AKW936"/>
      <c r="AKX936"/>
      <c r="AKY936"/>
      <c r="AKZ936"/>
      <c r="ALA936"/>
      <c r="ALB936"/>
      <c r="ALC936"/>
      <c r="ALD936"/>
      <c r="ALE936"/>
      <c r="ALF936"/>
      <c r="ALG936"/>
      <c r="ALH936"/>
      <c r="ALI936"/>
      <c r="ALJ936"/>
      <c r="ALK936"/>
      <c r="ALL936"/>
      <c r="ALM936"/>
      <c r="ALN936"/>
      <c r="ALO936"/>
      <c r="ALP936"/>
      <c r="ALQ936"/>
      <c r="ALR936"/>
      <c r="ALS936"/>
      <c r="ALT936"/>
      <c r="ALU936"/>
      <c r="ALV936"/>
      <c r="ALW936"/>
      <c r="ALX936"/>
      <c r="ALY936"/>
      <c r="ALZ936"/>
      <c r="AMA936"/>
      <c r="AMB936"/>
      <c r="AMC936"/>
      <c r="AMD936"/>
      <c r="AME936"/>
      <c r="AMF936"/>
      <c r="AMG936"/>
      <c r="AMH936"/>
      <c r="AMI936"/>
      <c r="AMJ936"/>
    </row>
    <row r="937" spans="1:1024" ht="20" customHeight="1" x14ac:dyDescent="0.2">
      <c r="A937"/>
      <c r="B937"/>
      <c r="C937"/>
      <c r="D937"/>
      <c r="E937" s="2"/>
      <c r="F937" s="2"/>
      <c r="G937" s="271"/>
      <c r="H937" s="240"/>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c r="IU937"/>
      <c r="IV937"/>
      <c r="IW937"/>
      <c r="IX937"/>
      <c r="IY937"/>
      <c r="IZ937"/>
      <c r="JA937"/>
      <c r="JB937"/>
      <c r="JC937"/>
      <c r="JD937"/>
      <c r="JE937"/>
      <c r="JF937"/>
      <c r="JG937"/>
      <c r="JH937"/>
      <c r="JI937"/>
      <c r="JJ937"/>
      <c r="JK937"/>
      <c r="JL937"/>
      <c r="JM937"/>
      <c r="JN937"/>
      <c r="JO937"/>
      <c r="JP937"/>
      <c r="JQ937"/>
      <c r="JR937"/>
      <c r="JS937"/>
      <c r="JT937"/>
      <c r="JU937"/>
      <c r="JV937"/>
      <c r="JW937"/>
      <c r="JX937"/>
      <c r="JY937"/>
      <c r="JZ937"/>
      <c r="KA937"/>
      <c r="KB937"/>
      <c r="KC937"/>
      <c r="KD937"/>
      <c r="KE937"/>
      <c r="KF937"/>
      <c r="KG937"/>
      <c r="KH937"/>
      <c r="KI937"/>
      <c r="KJ937"/>
      <c r="KK937"/>
      <c r="KL937"/>
      <c r="KM937"/>
      <c r="KN937"/>
      <c r="KO937"/>
      <c r="KP937"/>
      <c r="KQ937"/>
      <c r="KR937"/>
      <c r="KS937"/>
      <c r="KT937"/>
      <c r="KU937"/>
      <c r="KV937"/>
      <c r="KW937"/>
      <c r="KX937"/>
      <c r="KY937"/>
      <c r="KZ937"/>
      <c r="LA937"/>
      <c r="LB937"/>
      <c r="LC937"/>
      <c r="LD937"/>
      <c r="LE937"/>
      <c r="LF937"/>
      <c r="LG937"/>
      <c r="LH937"/>
      <c r="LI937"/>
      <c r="LJ937"/>
      <c r="LK937"/>
      <c r="LL937"/>
      <c r="LM937"/>
      <c r="LN937"/>
      <c r="LO937"/>
      <c r="LP937"/>
      <c r="LQ937"/>
      <c r="LR937"/>
      <c r="LS937"/>
      <c r="LT937"/>
      <c r="LU937"/>
      <c r="LV937"/>
      <c r="LW937"/>
      <c r="LX937"/>
      <c r="LY937"/>
      <c r="LZ937"/>
      <c r="MA937"/>
      <c r="MB937"/>
      <c r="MC937"/>
      <c r="MD937"/>
      <c r="ME937"/>
      <c r="MF937"/>
      <c r="MG937"/>
      <c r="MH937"/>
      <c r="MI937"/>
      <c r="MJ937"/>
      <c r="MK937"/>
      <c r="ML937"/>
      <c r="MM937"/>
      <c r="MN937"/>
      <c r="MO937"/>
      <c r="MP937"/>
      <c r="MQ937"/>
      <c r="MR937"/>
      <c r="MS937"/>
      <c r="MT937"/>
      <c r="MU937"/>
      <c r="MV937"/>
      <c r="MW937"/>
      <c r="MX937"/>
      <c r="MY937"/>
      <c r="MZ937"/>
      <c r="NA937"/>
      <c r="NB937"/>
      <c r="NC937"/>
      <c r="ND937"/>
      <c r="NE937"/>
      <c r="NF937"/>
      <c r="NG937"/>
      <c r="NH937"/>
      <c r="NI937"/>
      <c r="NJ937"/>
      <c r="NK937"/>
      <c r="NL937"/>
      <c r="NM937"/>
      <c r="NN937"/>
      <c r="NO937"/>
      <c r="NP937"/>
      <c r="NQ937"/>
      <c r="NR937"/>
      <c r="NS937"/>
      <c r="NT937"/>
      <c r="NU937"/>
      <c r="NV937"/>
      <c r="NW937"/>
      <c r="NX937"/>
      <c r="NY937"/>
      <c r="NZ937"/>
      <c r="OA937"/>
      <c r="OB937"/>
      <c r="OC937"/>
      <c r="OD937"/>
      <c r="OE937"/>
      <c r="OF937"/>
      <c r="OG937"/>
      <c r="OH937"/>
      <c r="OI937"/>
      <c r="OJ937"/>
      <c r="OK937"/>
      <c r="OL937"/>
      <c r="OM937"/>
      <c r="ON937"/>
      <c r="OO937"/>
      <c r="OP937"/>
      <c r="OQ937"/>
      <c r="OR937"/>
      <c r="OS937"/>
      <c r="OT937"/>
      <c r="OU937"/>
      <c r="OV937"/>
      <c r="OW937"/>
      <c r="OX937"/>
      <c r="OY937"/>
      <c r="OZ937"/>
      <c r="PA937"/>
      <c r="PB937"/>
      <c r="PC937"/>
      <c r="PD937"/>
      <c r="PE937"/>
      <c r="PF937"/>
      <c r="PG937"/>
      <c r="PH937"/>
      <c r="PI937"/>
      <c r="PJ937"/>
      <c r="PK937"/>
      <c r="PL937"/>
      <c r="PM937"/>
      <c r="PN937"/>
      <c r="PO937"/>
      <c r="PP937"/>
      <c r="PQ937"/>
      <c r="PR937"/>
      <c r="PS937"/>
      <c r="PT937"/>
      <c r="PU937"/>
      <c r="PV937"/>
      <c r="PW937"/>
      <c r="PX937"/>
      <c r="PY937"/>
      <c r="PZ937"/>
      <c r="QA937"/>
      <c r="QB937"/>
      <c r="QC937"/>
      <c r="QD937"/>
      <c r="QE937"/>
      <c r="QF937"/>
      <c r="QG937"/>
      <c r="QH937"/>
      <c r="QI937"/>
      <c r="QJ937"/>
      <c r="QK937"/>
      <c r="QL937"/>
      <c r="QM937"/>
      <c r="QN937"/>
      <c r="QO937"/>
      <c r="QP937"/>
      <c r="QQ937"/>
      <c r="QR937"/>
      <c r="QS937"/>
      <c r="QT937"/>
      <c r="QU937"/>
      <c r="QV937"/>
      <c r="QW937"/>
      <c r="QX937"/>
      <c r="QY937"/>
      <c r="QZ937"/>
      <c r="RA937"/>
      <c r="RB937"/>
      <c r="RC937"/>
      <c r="RD937"/>
      <c r="RE937"/>
      <c r="RF937"/>
      <c r="RG937"/>
      <c r="RH937"/>
      <c r="RI937"/>
      <c r="RJ937"/>
      <c r="RK937"/>
      <c r="RL937"/>
      <c r="RM937"/>
      <c r="RN937"/>
      <c r="RO937"/>
      <c r="RP937"/>
      <c r="RQ937"/>
      <c r="RR937"/>
      <c r="RS937"/>
      <c r="RT937"/>
      <c r="RU937"/>
      <c r="RV937"/>
      <c r="RW937"/>
      <c r="RX937"/>
      <c r="RY937"/>
      <c r="RZ937"/>
      <c r="SA937"/>
      <c r="SB937"/>
      <c r="SC937"/>
      <c r="SD937"/>
      <c r="SE937"/>
      <c r="SF937"/>
      <c r="SG937"/>
      <c r="SH937"/>
      <c r="SI937"/>
      <c r="SJ937"/>
      <c r="SK937"/>
      <c r="SL937"/>
      <c r="SM937"/>
      <c r="SN937"/>
      <c r="SO937"/>
      <c r="SP937"/>
      <c r="SQ937"/>
      <c r="SR937"/>
      <c r="SS937"/>
      <c r="ST937"/>
      <c r="SU937"/>
      <c r="SV937"/>
      <c r="SW937"/>
      <c r="SX937"/>
      <c r="SY937"/>
      <c r="SZ937"/>
      <c r="TA937"/>
      <c r="TB937"/>
      <c r="TC937"/>
      <c r="TD937"/>
      <c r="TE937"/>
      <c r="TF937"/>
      <c r="TG937"/>
      <c r="TH937"/>
      <c r="TI937"/>
      <c r="TJ937"/>
      <c r="TK937"/>
      <c r="TL937"/>
      <c r="TM937"/>
      <c r="TN937"/>
      <c r="TO937"/>
      <c r="TP937"/>
      <c r="TQ937"/>
      <c r="TR937"/>
      <c r="TS937"/>
      <c r="TT937"/>
      <c r="TU937"/>
      <c r="TV937"/>
      <c r="TW937"/>
      <c r="TX937"/>
      <c r="TY937"/>
      <c r="TZ937"/>
      <c r="UA937"/>
      <c r="UB937"/>
      <c r="UC937"/>
      <c r="UD937"/>
      <c r="UE937"/>
      <c r="UF937"/>
      <c r="UG937"/>
      <c r="UH937"/>
      <c r="UI937"/>
      <c r="UJ937"/>
      <c r="UK937"/>
      <c r="UL937"/>
      <c r="UM937"/>
      <c r="UN937"/>
      <c r="UO937"/>
      <c r="UP937"/>
      <c r="UQ937"/>
      <c r="UR937"/>
      <c r="US937"/>
      <c r="UT937"/>
      <c r="UU937"/>
      <c r="UV937"/>
      <c r="UW937"/>
      <c r="UX937"/>
      <c r="UY937"/>
      <c r="UZ937"/>
      <c r="VA937"/>
      <c r="VB937"/>
      <c r="VC937"/>
      <c r="VD937"/>
      <c r="VE937"/>
      <c r="VF937"/>
      <c r="VG937"/>
      <c r="VH937"/>
      <c r="VI937"/>
      <c r="VJ937"/>
      <c r="VK937"/>
      <c r="VL937"/>
      <c r="VM937"/>
      <c r="VN937"/>
      <c r="VO937"/>
      <c r="VP937"/>
      <c r="VQ937"/>
      <c r="VR937"/>
      <c r="VS937"/>
      <c r="VT937"/>
      <c r="VU937"/>
      <c r="VV937"/>
      <c r="VW937"/>
      <c r="VX937"/>
      <c r="VY937"/>
      <c r="VZ937"/>
      <c r="WA937"/>
      <c r="WB937"/>
      <c r="WC937"/>
      <c r="WD937"/>
      <c r="WE937"/>
      <c r="WF937"/>
      <c r="WG937"/>
      <c r="WH937"/>
      <c r="WI937"/>
      <c r="WJ937"/>
      <c r="WK937"/>
      <c r="WL937"/>
      <c r="WM937"/>
      <c r="WN937"/>
      <c r="WO937"/>
      <c r="WP937"/>
      <c r="WQ937"/>
      <c r="WR937"/>
      <c r="WS937"/>
      <c r="WT937"/>
      <c r="WU937"/>
      <c r="WV937"/>
      <c r="WW937"/>
      <c r="WX937"/>
      <c r="WY937"/>
      <c r="WZ937"/>
      <c r="XA937"/>
      <c r="XB937"/>
      <c r="XC937"/>
      <c r="XD937"/>
      <c r="XE937"/>
      <c r="XF937"/>
      <c r="XG937"/>
      <c r="XH937"/>
      <c r="XI937"/>
      <c r="XJ937"/>
      <c r="XK937"/>
      <c r="XL937"/>
      <c r="XM937"/>
      <c r="XN937"/>
      <c r="XO937"/>
      <c r="XP937"/>
      <c r="XQ937"/>
      <c r="XR937"/>
      <c r="XS937"/>
      <c r="XT937"/>
      <c r="XU937"/>
      <c r="XV937"/>
      <c r="XW937"/>
      <c r="XX937"/>
      <c r="XY937"/>
      <c r="XZ937"/>
      <c r="YA937"/>
      <c r="YB937"/>
      <c r="YC937"/>
      <c r="YD937"/>
      <c r="YE937"/>
      <c r="YF937"/>
      <c r="YG937"/>
      <c r="YH937"/>
      <c r="YI937"/>
      <c r="YJ937"/>
      <c r="YK937"/>
      <c r="YL937"/>
      <c r="YM937"/>
      <c r="YN937"/>
      <c r="YO937"/>
      <c r="YP937"/>
      <c r="YQ937"/>
      <c r="YR937"/>
      <c r="YS937"/>
      <c r="YT937"/>
      <c r="YU937"/>
      <c r="YV937"/>
      <c r="YW937"/>
      <c r="YX937"/>
      <c r="YY937"/>
      <c r="YZ937"/>
      <c r="ZA937"/>
      <c r="ZB937"/>
      <c r="ZC937"/>
      <c r="ZD937"/>
      <c r="ZE937"/>
      <c r="ZF937"/>
      <c r="ZG937"/>
      <c r="ZH937"/>
      <c r="ZI937"/>
      <c r="ZJ937"/>
      <c r="ZK937"/>
      <c r="ZL937"/>
      <c r="ZM937"/>
      <c r="ZN937"/>
      <c r="ZO937"/>
      <c r="ZP937"/>
      <c r="ZQ937"/>
      <c r="ZR937"/>
      <c r="ZS937"/>
      <c r="ZT937"/>
      <c r="ZU937"/>
      <c r="ZV937"/>
      <c r="ZW937"/>
      <c r="ZX937"/>
      <c r="ZY937"/>
      <c r="ZZ937"/>
      <c r="AAA937"/>
      <c r="AAB937"/>
      <c r="AAC937"/>
      <c r="AAD937"/>
      <c r="AAE937"/>
      <c r="AAF937"/>
      <c r="AAG937"/>
      <c r="AAH937"/>
      <c r="AAI937"/>
      <c r="AAJ937"/>
      <c r="AAK937"/>
      <c r="AAL937"/>
      <c r="AAM937"/>
      <c r="AAN937"/>
      <c r="AAO937"/>
      <c r="AAP937"/>
      <c r="AAQ937"/>
      <c r="AAR937"/>
      <c r="AAS937"/>
      <c r="AAT937"/>
      <c r="AAU937"/>
      <c r="AAV937"/>
      <c r="AAW937"/>
      <c r="AAX937"/>
      <c r="AAY937"/>
      <c r="AAZ937"/>
      <c r="ABA937"/>
      <c r="ABB937"/>
      <c r="ABC937"/>
      <c r="ABD937"/>
      <c r="ABE937"/>
      <c r="ABF937"/>
      <c r="ABG937"/>
      <c r="ABH937"/>
      <c r="ABI937"/>
      <c r="ABJ937"/>
      <c r="ABK937"/>
      <c r="ABL937"/>
      <c r="ABM937"/>
      <c r="ABN937"/>
      <c r="ABO937"/>
      <c r="ABP937"/>
      <c r="ABQ937"/>
      <c r="ABR937"/>
      <c r="ABS937"/>
      <c r="ABT937"/>
      <c r="ABU937"/>
      <c r="ABV937"/>
      <c r="ABW937"/>
      <c r="ABX937"/>
      <c r="ABY937"/>
      <c r="ABZ937"/>
      <c r="ACA937"/>
      <c r="ACB937"/>
      <c r="ACC937"/>
      <c r="ACD937"/>
      <c r="ACE937"/>
      <c r="ACF937"/>
      <c r="ACG937"/>
      <c r="ACH937"/>
      <c r="ACI937"/>
      <c r="ACJ937"/>
      <c r="ACK937"/>
      <c r="ACL937"/>
      <c r="ACM937"/>
      <c r="ACN937"/>
      <c r="ACO937"/>
      <c r="ACP937"/>
      <c r="ACQ937"/>
      <c r="ACR937"/>
      <c r="ACS937"/>
      <c r="ACT937"/>
      <c r="ACU937"/>
      <c r="ACV937"/>
      <c r="ACW937"/>
      <c r="ACX937"/>
      <c r="ACY937"/>
      <c r="ACZ937"/>
      <c r="ADA937"/>
      <c r="ADB937"/>
      <c r="ADC937"/>
      <c r="ADD937"/>
      <c r="ADE937"/>
      <c r="ADF937"/>
      <c r="ADG937"/>
      <c r="ADH937"/>
      <c r="ADI937"/>
      <c r="ADJ937"/>
      <c r="ADK937"/>
      <c r="ADL937"/>
      <c r="ADM937"/>
      <c r="ADN937"/>
      <c r="ADO937"/>
      <c r="ADP937"/>
      <c r="ADQ937"/>
      <c r="ADR937"/>
      <c r="ADS937"/>
      <c r="ADT937"/>
      <c r="ADU937"/>
      <c r="ADV937"/>
      <c r="ADW937"/>
      <c r="ADX937"/>
      <c r="ADY937"/>
      <c r="ADZ937"/>
      <c r="AEA937"/>
      <c r="AEB937"/>
      <c r="AEC937"/>
      <c r="AED937"/>
      <c r="AEE937"/>
      <c r="AEF937"/>
      <c r="AEG937"/>
      <c r="AEH937"/>
      <c r="AEI937"/>
      <c r="AEJ937"/>
      <c r="AEK937"/>
      <c r="AEL937"/>
      <c r="AEM937"/>
      <c r="AEN937"/>
      <c r="AEO937"/>
      <c r="AEP937"/>
      <c r="AEQ937"/>
      <c r="AER937"/>
      <c r="AES937"/>
      <c r="AET937"/>
      <c r="AEU937"/>
      <c r="AEV937"/>
      <c r="AEW937"/>
      <c r="AEX937"/>
      <c r="AEY937"/>
      <c r="AEZ937"/>
      <c r="AFA937"/>
      <c r="AFB937"/>
      <c r="AFC937"/>
      <c r="AFD937"/>
      <c r="AFE937"/>
      <c r="AFF937"/>
      <c r="AFG937"/>
      <c r="AFH937"/>
      <c r="AFI937"/>
      <c r="AFJ937"/>
      <c r="AFK937"/>
      <c r="AFL937"/>
      <c r="AFM937"/>
      <c r="AFN937"/>
      <c r="AFO937"/>
      <c r="AFP937"/>
      <c r="AFQ937"/>
      <c r="AFR937"/>
      <c r="AFS937"/>
      <c r="AFT937"/>
      <c r="AFU937"/>
      <c r="AFV937"/>
      <c r="AFW937"/>
      <c r="AFX937"/>
      <c r="AFY937"/>
      <c r="AFZ937"/>
      <c r="AGA937"/>
      <c r="AGB937"/>
      <c r="AGC937"/>
      <c r="AGD937"/>
      <c r="AGE937"/>
      <c r="AGF937"/>
      <c r="AGG937"/>
      <c r="AGH937"/>
      <c r="AGI937"/>
      <c r="AGJ937"/>
      <c r="AGK937"/>
      <c r="AGL937"/>
      <c r="AGM937"/>
      <c r="AGN937"/>
      <c r="AGO937"/>
      <c r="AGP937"/>
      <c r="AGQ937"/>
      <c r="AGR937"/>
      <c r="AGS937"/>
      <c r="AGT937"/>
      <c r="AGU937"/>
      <c r="AGV937"/>
      <c r="AGW937"/>
      <c r="AGX937"/>
      <c r="AGY937"/>
      <c r="AGZ937"/>
      <c r="AHA937"/>
      <c r="AHB937"/>
      <c r="AHC937"/>
      <c r="AHD937"/>
      <c r="AHE937"/>
      <c r="AHF937"/>
      <c r="AHG937"/>
      <c r="AHH937"/>
      <c r="AHI937"/>
      <c r="AHJ937"/>
      <c r="AHK937"/>
      <c r="AHL937"/>
      <c r="AHM937"/>
      <c r="AHN937"/>
      <c r="AHO937"/>
      <c r="AHP937"/>
      <c r="AHQ937"/>
      <c r="AHR937"/>
      <c r="AHS937"/>
      <c r="AHT937"/>
      <c r="AHU937"/>
      <c r="AHV937"/>
      <c r="AHW937"/>
      <c r="AHX937"/>
      <c r="AHY937"/>
      <c r="AHZ937"/>
      <c r="AIA937"/>
      <c r="AIB937"/>
      <c r="AIC937"/>
      <c r="AID937"/>
      <c r="AIE937"/>
      <c r="AIF937"/>
      <c r="AIG937"/>
      <c r="AIH937"/>
      <c r="AII937"/>
      <c r="AIJ937"/>
      <c r="AIK937"/>
      <c r="AIL937"/>
      <c r="AIM937"/>
      <c r="AIN937"/>
      <c r="AIO937"/>
      <c r="AIP937"/>
      <c r="AIQ937"/>
      <c r="AIR937"/>
      <c r="AIS937"/>
      <c r="AIT937"/>
      <c r="AIU937"/>
      <c r="AIV937"/>
      <c r="AIW937"/>
      <c r="AIX937"/>
      <c r="AIY937"/>
      <c r="AIZ937"/>
      <c r="AJA937"/>
      <c r="AJB937"/>
      <c r="AJC937"/>
      <c r="AJD937"/>
      <c r="AJE937"/>
      <c r="AJF937"/>
      <c r="AJG937"/>
      <c r="AJH937"/>
      <c r="AJI937"/>
      <c r="AJJ937"/>
      <c r="AJK937"/>
      <c r="AJL937"/>
      <c r="AJM937"/>
      <c r="AJN937"/>
      <c r="AJO937"/>
      <c r="AJP937"/>
      <c r="AJQ937"/>
      <c r="AJR937"/>
      <c r="AJS937"/>
      <c r="AJT937"/>
      <c r="AJU937"/>
      <c r="AJV937"/>
      <c r="AJW937"/>
      <c r="AJX937"/>
      <c r="AJY937"/>
      <c r="AJZ937"/>
      <c r="AKA937"/>
      <c r="AKB937"/>
      <c r="AKC937"/>
      <c r="AKD937"/>
      <c r="AKE937"/>
      <c r="AKF937"/>
      <c r="AKG937"/>
      <c r="AKH937"/>
      <c r="AKI937"/>
      <c r="AKJ937"/>
      <c r="AKK937"/>
      <c r="AKL937"/>
      <c r="AKM937"/>
      <c r="AKN937"/>
      <c r="AKO937"/>
      <c r="AKP937"/>
      <c r="AKQ937"/>
      <c r="AKR937"/>
      <c r="AKS937"/>
      <c r="AKT937"/>
      <c r="AKU937"/>
      <c r="AKV937"/>
      <c r="AKW937"/>
      <c r="AKX937"/>
      <c r="AKY937"/>
      <c r="AKZ937"/>
      <c r="ALA937"/>
      <c r="ALB937"/>
      <c r="ALC937"/>
      <c r="ALD937"/>
      <c r="ALE937"/>
      <c r="ALF937"/>
      <c r="ALG937"/>
      <c r="ALH937"/>
      <c r="ALI937"/>
      <c r="ALJ937"/>
      <c r="ALK937"/>
      <c r="ALL937"/>
      <c r="ALM937"/>
      <c r="ALN937"/>
      <c r="ALO937"/>
      <c r="ALP937"/>
      <c r="ALQ937"/>
      <c r="ALR937"/>
      <c r="ALS937"/>
      <c r="ALT937"/>
      <c r="ALU937"/>
      <c r="ALV937"/>
      <c r="ALW937"/>
      <c r="ALX937"/>
      <c r="ALY937"/>
      <c r="ALZ937"/>
      <c r="AMA937"/>
      <c r="AMB937"/>
      <c r="AMC937"/>
      <c r="AMD937"/>
      <c r="AME937"/>
      <c r="AMF937"/>
      <c r="AMG937"/>
      <c r="AMH937"/>
      <c r="AMI937"/>
      <c r="AMJ937"/>
    </row>
    <row r="938" spans="1:1024" ht="20" customHeight="1" x14ac:dyDescent="0.2">
      <c r="A938"/>
      <c r="B938"/>
      <c r="C938"/>
      <c r="D938"/>
      <c r="E938" s="2"/>
      <c r="F938" s="2"/>
      <c r="G938" s="271"/>
      <c r="H938" s="240"/>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c r="IU938"/>
      <c r="IV938"/>
      <c r="IW938"/>
      <c r="IX938"/>
      <c r="IY938"/>
      <c r="IZ938"/>
      <c r="JA938"/>
      <c r="JB938"/>
      <c r="JC938"/>
      <c r="JD938"/>
      <c r="JE938"/>
      <c r="JF938"/>
      <c r="JG938"/>
      <c r="JH938"/>
      <c r="JI938"/>
      <c r="JJ938"/>
      <c r="JK938"/>
      <c r="JL938"/>
      <c r="JM938"/>
      <c r="JN938"/>
      <c r="JO938"/>
      <c r="JP938"/>
      <c r="JQ938"/>
      <c r="JR938"/>
      <c r="JS938"/>
      <c r="JT938"/>
      <c r="JU938"/>
      <c r="JV938"/>
      <c r="JW938"/>
      <c r="JX938"/>
      <c r="JY938"/>
      <c r="JZ938"/>
      <c r="KA938"/>
      <c r="KB938"/>
      <c r="KC938"/>
      <c r="KD938"/>
      <c r="KE938"/>
      <c r="KF938"/>
      <c r="KG938"/>
      <c r="KH938"/>
      <c r="KI938"/>
      <c r="KJ938"/>
      <c r="KK938"/>
      <c r="KL938"/>
      <c r="KM938"/>
      <c r="KN938"/>
      <c r="KO938"/>
      <c r="KP938"/>
      <c r="KQ938"/>
      <c r="KR938"/>
      <c r="KS938"/>
      <c r="KT938"/>
      <c r="KU938"/>
      <c r="KV938"/>
      <c r="KW938"/>
      <c r="KX938"/>
      <c r="KY938"/>
      <c r="KZ938"/>
      <c r="LA938"/>
      <c r="LB938"/>
      <c r="LC938"/>
      <c r="LD938"/>
      <c r="LE938"/>
      <c r="LF938"/>
      <c r="LG938"/>
      <c r="LH938"/>
      <c r="LI938"/>
      <c r="LJ938"/>
      <c r="LK938"/>
      <c r="LL938"/>
      <c r="LM938"/>
      <c r="LN938"/>
      <c r="LO938"/>
      <c r="LP938"/>
      <c r="LQ938"/>
      <c r="LR938"/>
      <c r="LS938"/>
      <c r="LT938"/>
      <c r="LU938"/>
      <c r="LV938"/>
      <c r="LW938"/>
      <c r="LX938"/>
      <c r="LY938"/>
      <c r="LZ938"/>
      <c r="MA938"/>
      <c r="MB938"/>
      <c r="MC938"/>
      <c r="MD938"/>
      <c r="ME938"/>
      <c r="MF938"/>
      <c r="MG938"/>
      <c r="MH938"/>
      <c r="MI938"/>
      <c r="MJ938"/>
      <c r="MK938"/>
      <c r="ML938"/>
      <c r="MM938"/>
      <c r="MN938"/>
      <c r="MO938"/>
      <c r="MP938"/>
      <c r="MQ938"/>
      <c r="MR938"/>
      <c r="MS938"/>
      <c r="MT938"/>
      <c r="MU938"/>
      <c r="MV938"/>
      <c r="MW938"/>
      <c r="MX938"/>
      <c r="MY938"/>
      <c r="MZ938"/>
      <c r="NA938"/>
      <c r="NB938"/>
      <c r="NC938"/>
      <c r="ND938"/>
      <c r="NE938"/>
      <c r="NF938"/>
      <c r="NG938"/>
      <c r="NH938"/>
      <c r="NI938"/>
      <c r="NJ938"/>
      <c r="NK938"/>
      <c r="NL938"/>
      <c r="NM938"/>
      <c r="NN938"/>
      <c r="NO938"/>
      <c r="NP938"/>
      <c r="NQ938"/>
      <c r="NR938"/>
      <c r="NS938"/>
      <c r="NT938"/>
      <c r="NU938"/>
      <c r="NV938"/>
      <c r="NW938"/>
      <c r="NX938"/>
      <c r="NY938"/>
      <c r="NZ938"/>
      <c r="OA938"/>
      <c r="OB938"/>
      <c r="OC938"/>
      <c r="OD938"/>
      <c r="OE938"/>
      <c r="OF938"/>
      <c r="OG938"/>
      <c r="OH938"/>
      <c r="OI938"/>
      <c r="OJ938"/>
      <c r="OK938"/>
      <c r="OL938"/>
      <c r="OM938"/>
      <c r="ON938"/>
      <c r="OO938"/>
      <c r="OP938"/>
      <c r="OQ938"/>
      <c r="OR938"/>
      <c r="OS938"/>
      <c r="OT938"/>
      <c r="OU938"/>
      <c r="OV938"/>
      <c r="OW938"/>
      <c r="OX938"/>
      <c r="OY938"/>
      <c r="OZ938"/>
      <c r="PA938"/>
      <c r="PB938"/>
      <c r="PC938"/>
      <c r="PD938"/>
      <c r="PE938"/>
      <c r="PF938"/>
      <c r="PG938"/>
      <c r="PH938"/>
      <c r="PI938"/>
      <c r="PJ938"/>
      <c r="PK938"/>
      <c r="PL938"/>
      <c r="PM938"/>
      <c r="PN938"/>
      <c r="PO938"/>
      <c r="PP938"/>
      <c r="PQ938"/>
      <c r="PR938"/>
      <c r="PS938"/>
      <c r="PT938"/>
      <c r="PU938"/>
      <c r="PV938"/>
      <c r="PW938"/>
      <c r="PX938"/>
      <c r="PY938"/>
      <c r="PZ938"/>
      <c r="QA938"/>
      <c r="QB938"/>
      <c r="QC938"/>
      <c r="QD938"/>
      <c r="QE938"/>
      <c r="QF938"/>
      <c r="QG938"/>
      <c r="QH938"/>
      <c r="QI938"/>
      <c r="QJ938"/>
      <c r="QK938"/>
      <c r="QL938"/>
      <c r="QM938"/>
      <c r="QN938"/>
      <c r="QO938"/>
      <c r="QP938"/>
      <c r="QQ938"/>
      <c r="QR938"/>
      <c r="QS938"/>
      <c r="QT938"/>
      <c r="QU938"/>
      <c r="QV938"/>
      <c r="QW938"/>
      <c r="QX938"/>
      <c r="QY938"/>
      <c r="QZ938"/>
      <c r="RA938"/>
      <c r="RB938"/>
      <c r="RC938"/>
      <c r="RD938"/>
      <c r="RE938"/>
      <c r="RF938"/>
      <c r="RG938"/>
      <c r="RH938"/>
      <c r="RI938"/>
      <c r="RJ938"/>
      <c r="RK938"/>
      <c r="RL938"/>
      <c r="RM938"/>
      <c r="RN938"/>
      <c r="RO938"/>
      <c r="RP938"/>
      <c r="RQ938"/>
      <c r="RR938"/>
      <c r="RS938"/>
      <c r="RT938"/>
      <c r="RU938"/>
      <c r="RV938"/>
      <c r="RW938"/>
      <c r="RX938"/>
      <c r="RY938"/>
      <c r="RZ938"/>
      <c r="SA938"/>
      <c r="SB938"/>
      <c r="SC938"/>
      <c r="SD938"/>
      <c r="SE938"/>
      <c r="SF938"/>
      <c r="SG938"/>
      <c r="SH938"/>
      <c r="SI938"/>
      <c r="SJ938"/>
      <c r="SK938"/>
      <c r="SL938"/>
      <c r="SM938"/>
      <c r="SN938"/>
      <c r="SO938"/>
      <c r="SP938"/>
      <c r="SQ938"/>
      <c r="SR938"/>
      <c r="SS938"/>
      <c r="ST938"/>
      <c r="SU938"/>
      <c r="SV938"/>
      <c r="SW938"/>
      <c r="SX938"/>
      <c r="SY938"/>
      <c r="SZ938"/>
      <c r="TA938"/>
      <c r="TB938"/>
      <c r="TC938"/>
      <c r="TD938"/>
      <c r="TE938"/>
      <c r="TF938"/>
      <c r="TG938"/>
      <c r="TH938"/>
      <c r="TI938"/>
      <c r="TJ938"/>
      <c r="TK938"/>
      <c r="TL938"/>
      <c r="TM938"/>
      <c r="TN938"/>
      <c r="TO938"/>
      <c r="TP938"/>
      <c r="TQ938"/>
      <c r="TR938"/>
      <c r="TS938"/>
      <c r="TT938"/>
      <c r="TU938"/>
      <c r="TV938"/>
      <c r="TW938"/>
      <c r="TX938"/>
      <c r="TY938"/>
      <c r="TZ938"/>
      <c r="UA938"/>
      <c r="UB938"/>
      <c r="UC938"/>
      <c r="UD938"/>
      <c r="UE938"/>
      <c r="UF938"/>
      <c r="UG938"/>
      <c r="UH938"/>
      <c r="UI938"/>
      <c r="UJ938"/>
      <c r="UK938"/>
      <c r="UL938"/>
      <c r="UM938"/>
      <c r="UN938"/>
      <c r="UO938"/>
      <c r="UP938"/>
      <c r="UQ938"/>
      <c r="UR938"/>
      <c r="US938"/>
      <c r="UT938"/>
      <c r="UU938"/>
      <c r="UV938"/>
      <c r="UW938"/>
      <c r="UX938"/>
      <c r="UY938"/>
      <c r="UZ938"/>
      <c r="VA938"/>
      <c r="VB938"/>
      <c r="VC938"/>
      <c r="VD938"/>
      <c r="VE938"/>
      <c r="VF938"/>
      <c r="VG938"/>
      <c r="VH938"/>
      <c r="VI938"/>
      <c r="VJ938"/>
      <c r="VK938"/>
      <c r="VL938"/>
      <c r="VM938"/>
      <c r="VN938"/>
      <c r="VO938"/>
      <c r="VP938"/>
      <c r="VQ938"/>
      <c r="VR938"/>
      <c r="VS938"/>
      <c r="VT938"/>
      <c r="VU938"/>
      <c r="VV938"/>
      <c r="VW938"/>
      <c r="VX938"/>
      <c r="VY938"/>
      <c r="VZ938"/>
      <c r="WA938"/>
      <c r="WB938"/>
      <c r="WC938"/>
      <c r="WD938"/>
      <c r="WE938"/>
      <c r="WF938"/>
      <c r="WG938"/>
      <c r="WH938"/>
      <c r="WI938"/>
      <c r="WJ938"/>
      <c r="WK938"/>
      <c r="WL938"/>
      <c r="WM938"/>
      <c r="WN938"/>
      <c r="WO938"/>
      <c r="WP938"/>
      <c r="WQ938"/>
      <c r="WR938"/>
      <c r="WS938"/>
      <c r="WT938"/>
      <c r="WU938"/>
      <c r="WV938"/>
      <c r="WW938"/>
      <c r="WX938"/>
      <c r="WY938"/>
      <c r="WZ938"/>
      <c r="XA938"/>
      <c r="XB938"/>
      <c r="XC938"/>
      <c r="XD938"/>
      <c r="XE938"/>
      <c r="XF938"/>
      <c r="XG938"/>
      <c r="XH938"/>
      <c r="XI938"/>
      <c r="XJ938"/>
      <c r="XK938"/>
      <c r="XL938"/>
      <c r="XM938"/>
      <c r="XN938"/>
      <c r="XO938"/>
      <c r="XP938"/>
      <c r="XQ938"/>
      <c r="XR938"/>
      <c r="XS938"/>
      <c r="XT938"/>
      <c r="XU938"/>
      <c r="XV938"/>
      <c r="XW938"/>
      <c r="XX938"/>
      <c r="XY938"/>
      <c r="XZ938"/>
      <c r="YA938"/>
      <c r="YB938"/>
      <c r="YC938"/>
      <c r="YD938"/>
      <c r="YE938"/>
      <c r="YF938"/>
      <c r="YG938"/>
      <c r="YH938"/>
      <c r="YI938"/>
      <c r="YJ938"/>
      <c r="YK938"/>
      <c r="YL938"/>
      <c r="YM938"/>
      <c r="YN938"/>
      <c r="YO938"/>
      <c r="YP938"/>
      <c r="YQ938"/>
      <c r="YR938"/>
      <c r="YS938"/>
      <c r="YT938"/>
      <c r="YU938"/>
      <c r="YV938"/>
      <c r="YW938"/>
      <c r="YX938"/>
      <c r="YY938"/>
      <c r="YZ938"/>
      <c r="ZA938"/>
      <c r="ZB938"/>
      <c r="ZC938"/>
      <c r="ZD938"/>
      <c r="ZE938"/>
      <c r="ZF938"/>
      <c r="ZG938"/>
      <c r="ZH938"/>
      <c r="ZI938"/>
      <c r="ZJ938"/>
      <c r="ZK938"/>
      <c r="ZL938"/>
      <c r="ZM938"/>
      <c r="ZN938"/>
      <c r="ZO938"/>
      <c r="ZP938"/>
      <c r="ZQ938"/>
      <c r="ZR938"/>
      <c r="ZS938"/>
      <c r="ZT938"/>
      <c r="ZU938"/>
      <c r="ZV938"/>
      <c r="ZW938"/>
      <c r="ZX938"/>
      <c r="ZY938"/>
      <c r="ZZ938"/>
      <c r="AAA938"/>
      <c r="AAB938"/>
      <c r="AAC938"/>
      <c r="AAD938"/>
      <c r="AAE938"/>
      <c r="AAF938"/>
      <c r="AAG938"/>
      <c r="AAH938"/>
      <c r="AAI938"/>
      <c r="AAJ938"/>
      <c r="AAK938"/>
      <c r="AAL938"/>
      <c r="AAM938"/>
      <c r="AAN938"/>
      <c r="AAO938"/>
      <c r="AAP938"/>
      <c r="AAQ938"/>
      <c r="AAR938"/>
      <c r="AAS938"/>
      <c r="AAT938"/>
      <c r="AAU938"/>
      <c r="AAV938"/>
      <c r="AAW938"/>
      <c r="AAX938"/>
      <c r="AAY938"/>
      <c r="AAZ938"/>
      <c r="ABA938"/>
      <c r="ABB938"/>
      <c r="ABC938"/>
      <c r="ABD938"/>
      <c r="ABE938"/>
      <c r="ABF938"/>
      <c r="ABG938"/>
      <c r="ABH938"/>
      <c r="ABI938"/>
      <c r="ABJ938"/>
      <c r="ABK938"/>
      <c r="ABL938"/>
      <c r="ABM938"/>
      <c r="ABN938"/>
      <c r="ABO938"/>
      <c r="ABP938"/>
      <c r="ABQ938"/>
      <c r="ABR938"/>
      <c r="ABS938"/>
      <c r="ABT938"/>
      <c r="ABU938"/>
      <c r="ABV938"/>
      <c r="ABW938"/>
      <c r="ABX938"/>
      <c r="ABY938"/>
      <c r="ABZ938"/>
      <c r="ACA938"/>
      <c r="ACB938"/>
      <c r="ACC938"/>
      <c r="ACD938"/>
      <c r="ACE938"/>
      <c r="ACF938"/>
      <c r="ACG938"/>
      <c r="ACH938"/>
      <c r="ACI938"/>
      <c r="ACJ938"/>
      <c r="ACK938"/>
      <c r="ACL938"/>
      <c r="ACM938"/>
      <c r="ACN938"/>
      <c r="ACO938"/>
      <c r="ACP938"/>
      <c r="ACQ938"/>
      <c r="ACR938"/>
      <c r="ACS938"/>
      <c r="ACT938"/>
      <c r="ACU938"/>
      <c r="ACV938"/>
      <c r="ACW938"/>
      <c r="ACX938"/>
      <c r="ACY938"/>
      <c r="ACZ938"/>
      <c r="ADA938"/>
      <c r="ADB938"/>
      <c r="ADC938"/>
      <c r="ADD938"/>
      <c r="ADE938"/>
      <c r="ADF938"/>
      <c r="ADG938"/>
      <c r="ADH938"/>
      <c r="ADI938"/>
      <c r="ADJ938"/>
      <c r="ADK938"/>
      <c r="ADL938"/>
      <c r="ADM938"/>
      <c r="ADN938"/>
      <c r="ADO938"/>
      <c r="ADP938"/>
      <c r="ADQ938"/>
      <c r="ADR938"/>
      <c r="ADS938"/>
      <c r="ADT938"/>
      <c r="ADU938"/>
      <c r="ADV938"/>
      <c r="ADW938"/>
      <c r="ADX938"/>
      <c r="ADY938"/>
      <c r="ADZ938"/>
      <c r="AEA938"/>
      <c r="AEB938"/>
      <c r="AEC938"/>
      <c r="AED938"/>
      <c r="AEE938"/>
      <c r="AEF938"/>
      <c r="AEG938"/>
      <c r="AEH938"/>
      <c r="AEI938"/>
      <c r="AEJ938"/>
      <c r="AEK938"/>
      <c r="AEL938"/>
      <c r="AEM938"/>
      <c r="AEN938"/>
      <c r="AEO938"/>
      <c r="AEP938"/>
      <c r="AEQ938"/>
      <c r="AER938"/>
      <c r="AES938"/>
      <c r="AET938"/>
      <c r="AEU938"/>
      <c r="AEV938"/>
      <c r="AEW938"/>
      <c r="AEX938"/>
      <c r="AEY938"/>
      <c r="AEZ938"/>
      <c r="AFA938"/>
      <c r="AFB938"/>
      <c r="AFC938"/>
      <c r="AFD938"/>
      <c r="AFE938"/>
      <c r="AFF938"/>
      <c r="AFG938"/>
      <c r="AFH938"/>
      <c r="AFI938"/>
      <c r="AFJ938"/>
      <c r="AFK938"/>
      <c r="AFL938"/>
      <c r="AFM938"/>
      <c r="AFN938"/>
      <c r="AFO938"/>
      <c r="AFP938"/>
      <c r="AFQ938"/>
      <c r="AFR938"/>
      <c r="AFS938"/>
      <c r="AFT938"/>
      <c r="AFU938"/>
      <c r="AFV938"/>
      <c r="AFW938"/>
      <c r="AFX938"/>
      <c r="AFY938"/>
      <c r="AFZ938"/>
      <c r="AGA938"/>
      <c r="AGB938"/>
      <c r="AGC938"/>
      <c r="AGD938"/>
      <c r="AGE938"/>
      <c r="AGF938"/>
      <c r="AGG938"/>
      <c r="AGH938"/>
      <c r="AGI938"/>
      <c r="AGJ938"/>
      <c r="AGK938"/>
      <c r="AGL938"/>
      <c r="AGM938"/>
      <c r="AGN938"/>
      <c r="AGO938"/>
      <c r="AGP938"/>
      <c r="AGQ938"/>
      <c r="AGR938"/>
      <c r="AGS938"/>
      <c r="AGT938"/>
      <c r="AGU938"/>
      <c r="AGV938"/>
      <c r="AGW938"/>
      <c r="AGX938"/>
      <c r="AGY938"/>
      <c r="AGZ938"/>
      <c r="AHA938"/>
      <c r="AHB938"/>
      <c r="AHC938"/>
      <c r="AHD938"/>
      <c r="AHE938"/>
      <c r="AHF938"/>
      <c r="AHG938"/>
      <c r="AHH938"/>
      <c r="AHI938"/>
      <c r="AHJ938"/>
      <c r="AHK938"/>
      <c r="AHL938"/>
      <c r="AHM938"/>
      <c r="AHN938"/>
      <c r="AHO938"/>
      <c r="AHP938"/>
      <c r="AHQ938"/>
      <c r="AHR938"/>
      <c r="AHS938"/>
      <c r="AHT938"/>
      <c r="AHU938"/>
      <c r="AHV938"/>
      <c r="AHW938"/>
      <c r="AHX938"/>
      <c r="AHY938"/>
      <c r="AHZ938"/>
      <c r="AIA938"/>
      <c r="AIB938"/>
      <c r="AIC938"/>
      <c r="AID938"/>
      <c r="AIE938"/>
      <c r="AIF938"/>
      <c r="AIG938"/>
      <c r="AIH938"/>
      <c r="AII938"/>
      <c r="AIJ938"/>
      <c r="AIK938"/>
      <c r="AIL938"/>
      <c r="AIM938"/>
      <c r="AIN938"/>
      <c r="AIO938"/>
      <c r="AIP938"/>
      <c r="AIQ938"/>
      <c r="AIR938"/>
      <c r="AIS938"/>
      <c r="AIT938"/>
      <c r="AIU938"/>
      <c r="AIV938"/>
      <c r="AIW938"/>
      <c r="AIX938"/>
      <c r="AIY938"/>
      <c r="AIZ938"/>
      <c r="AJA938"/>
      <c r="AJB938"/>
      <c r="AJC938"/>
      <c r="AJD938"/>
      <c r="AJE938"/>
      <c r="AJF938"/>
      <c r="AJG938"/>
      <c r="AJH938"/>
      <c r="AJI938"/>
      <c r="AJJ938"/>
      <c r="AJK938"/>
      <c r="AJL938"/>
      <c r="AJM938"/>
      <c r="AJN938"/>
      <c r="AJO938"/>
      <c r="AJP938"/>
      <c r="AJQ938"/>
      <c r="AJR938"/>
      <c r="AJS938"/>
      <c r="AJT938"/>
      <c r="AJU938"/>
      <c r="AJV938"/>
      <c r="AJW938"/>
      <c r="AJX938"/>
      <c r="AJY938"/>
      <c r="AJZ938"/>
      <c r="AKA938"/>
      <c r="AKB938"/>
      <c r="AKC938"/>
      <c r="AKD938"/>
      <c r="AKE938"/>
      <c r="AKF938"/>
      <c r="AKG938"/>
      <c r="AKH938"/>
      <c r="AKI938"/>
      <c r="AKJ938"/>
      <c r="AKK938"/>
      <c r="AKL938"/>
      <c r="AKM938"/>
      <c r="AKN938"/>
      <c r="AKO938"/>
      <c r="AKP938"/>
      <c r="AKQ938"/>
      <c r="AKR938"/>
      <c r="AKS938"/>
      <c r="AKT938"/>
      <c r="AKU938"/>
      <c r="AKV938"/>
      <c r="AKW938"/>
      <c r="AKX938"/>
      <c r="AKY938"/>
      <c r="AKZ938"/>
      <c r="ALA938"/>
      <c r="ALB938"/>
      <c r="ALC938"/>
      <c r="ALD938"/>
      <c r="ALE938"/>
      <c r="ALF938"/>
      <c r="ALG938"/>
      <c r="ALH938"/>
      <c r="ALI938"/>
      <c r="ALJ938"/>
      <c r="ALK938"/>
      <c r="ALL938"/>
      <c r="ALM938"/>
      <c r="ALN938"/>
      <c r="ALO938"/>
      <c r="ALP938"/>
      <c r="ALQ938"/>
      <c r="ALR938"/>
      <c r="ALS938"/>
      <c r="ALT938"/>
      <c r="ALU938"/>
      <c r="ALV938"/>
      <c r="ALW938"/>
      <c r="ALX938"/>
      <c r="ALY938"/>
      <c r="ALZ938"/>
      <c r="AMA938"/>
      <c r="AMB938"/>
      <c r="AMC938"/>
      <c r="AMD938"/>
      <c r="AME938"/>
      <c r="AMF938"/>
      <c r="AMG938"/>
      <c r="AMH938"/>
      <c r="AMI938"/>
      <c r="AMJ938"/>
    </row>
    <row r="939" spans="1:1024" ht="20" customHeight="1" x14ac:dyDescent="0.2">
      <c r="A939"/>
      <c r="B939"/>
      <c r="C939"/>
      <c r="D939"/>
      <c r="E939" s="2"/>
      <c r="F939" s="2"/>
      <c r="G939" s="271"/>
      <c r="H939" s="240"/>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c r="IU939"/>
      <c r="IV939"/>
      <c r="IW939"/>
      <c r="IX939"/>
      <c r="IY939"/>
      <c r="IZ939"/>
      <c r="JA939"/>
      <c r="JB939"/>
      <c r="JC939"/>
      <c r="JD939"/>
      <c r="JE939"/>
      <c r="JF939"/>
      <c r="JG939"/>
      <c r="JH939"/>
      <c r="JI939"/>
      <c r="JJ939"/>
      <c r="JK939"/>
      <c r="JL939"/>
      <c r="JM939"/>
      <c r="JN939"/>
      <c r="JO939"/>
      <c r="JP939"/>
      <c r="JQ939"/>
      <c r="JR939"/>
      <c r="JS939"/>
      <c r="JT939"/>
      <c r="JU939"/>
      <c r="JV939"/>
      <c r="JW939"/>
      <c r="JX939"/>
      <c r="JY939"/>
      <c r="JZ939"/>
      <c r="KA939"/>
      <c r="KB939"/>
      <c r="KC939"/>
      <c r="KD939"/>
      <c r="KE939"/>
      <c r="KF939"/>
      <c r="KG939"/>
      <c r="KH939"/>
      <c r="KI939"/>
      <c r="KJ939"/>
      <c r="KK939"/>
      <c r="KL939"/>
      <c r="KM939"/>
      <c r="KN939"/>
      <c r="KO939"/>
      <c r="KP939"/>
      <c r="KQ939"/>
      <c r="KR939"/>
      <c r="KS939"/>
      <c r="KT939"/>
      <c r="KU939"/>
      <c r="KV939"/>
      <c r="KW939"/>
      <c r="KX939"/>
      <c r="KY939"/>
      <c r="KZ939"/>
      <c r="LA939"/>
      <c r="LB939"/>
      <c r="LC939"/>
      <c r="LD939"/>
      <c r="LE939"/>
      <c r="LF939"/>
      <c r="LG939"/>
      <c r="LH939"/>
      <c r="LI939"/>
      <c r="LJ939"/>
      <c r="LK939"/>
      <c r="LL939"/>
      <c r="LM939"/>
      <c r="LN939"/>
      <c r="LO939"/>
      <c r="LP939"/>
      <c r="LQ939"/>
      <c r="LR939"/>
      <c r="LS939"/>
      <c r="LT939"/>
      <c r="LU939"/>
      <c r="LV939"/>
      <c r="LW939"/>
      <c r="LX939"/>
      <c r="LY939"/>
      <c r="LZ939"/>
      <c r="MA939"/>
      <c r="MB939"/>
      <c r="MC939"/>
      <c r="MD939"/>
      <c r="ME939"/>
      <c r="MF939"/>
      <c r="MG939"/>
      <c r="MH939"/>
      <c r="MI939"/>
      <c r="MJ939"/>
      <c r="MK939"/>
      <c r="ML939"/>
      <c r="MM939"/>
      <c r="MN939"/>
      <c r="MO939"/>
      <c r="MP939"/>
      <c r="MQ939"/>
      <c r="MR939"/>
      <c r="MS939"/>
      <c r="MT939"/>
      <c r="MU939"/>
      <c r="MV939"/>
      <c r="MW939"/>
      <c r="MX939"/>
      <c r="MY939"/>
      <c r="MZ939"/>
      <c r="NA939"/>
      <c r="NB939"/>
      <c r="NC939"/>
      <c r="ND939"/>
      <c r="NE939"/>
      <c r="NF939"/>
      <c r="NG939"/>
      <c r="NH939"/>
      <c r="NI939"/>
      <c r="NJ939"/>
      <c r="NK939"/>
      <c r="NL939"/>
      <c r="NM939"/>
      <c r="NN939"/>
      <c r="NO939"/>
      <c r="NP939"/>
      <c r="NQ939"/>
      <c r="NR939"/>
      <c r="NS939"/>
      <c r="NT939"/>
      <c r="NU939"/>
      <c r="NV939"/>
      <c r="NW939"/>
      <c r="NX939"/>
      <c r="NY939"/>
      <c r="NZ939"/>
      <c r="OA939"/>
      <c r="OB939"/>
      <c r="OC939"/>
      <c r="OD939"/>
      <c r="OE939"/>
      <c r="OF939"/>
      <c r="OG939"/>
      <c r="OH939"/>
      <c r="OI939"/>
      <c r="OJ939"/>
      <c r="OK939"/>
      <c r="OL939"/>
      <c r="OM939"/>
      <c r="ON939"/>
      <c r="OO939"/>
      <c r="OP939"/>
      <c r="OQ939"/>
      <c r="OR939"/>
      <c r="OS939"/>
      <c r="OT939"/>
      <c r="OU939"/>
      <c r="OV939"/>
      <c r="OW939"/>
      <c r="OX939"/>
      <c r="OY939"/>
      <c r="OZ939"/>
      <c r="PA939"/>
      <c r="PB939"/>
      <c r="PC939"/>
      <c r="PD939"/>
      <c r="PE939"/>
      <c r="PF939"/>
      <c r="PG939"/>
      <c r="PH939"/>
      <c r="PI939"/>
      <c r="PJ939"/>
      <c r="PK939"/>
      <c r="PL939"/>
      <c r="PM939"/>
      <c r="PN939"/>
      <c r="PO939"/>
      <c r="PP939"/>
      <c r="PQ939"/>
      <c r="PR939"/>
      <c r="PS939"/>
      <c r="PT939"/>
      <c r="PU939"/>
      <c r="PV939"/>
      <c r="PW939"/>
      <c r="PX939"/>
      <c r="PY939"/>
      <c r="PZ939"/>
      <c r="QA939"/>
      <c r="QB939"/>
      <c r="QC939"/>
      <c r="QD939"/>
      <c r="QE939"/>
      <c r="QF939"/>
      <c r="QG939"/>
      <c r="QH939"/>
      <c r="QI939"/>
      <c r="QJ939"/>
      <c r="QK939"/>
      <c r="QL939"/>
      <c r="QM939"/>
      <c r="QN939"/>
      <c r="QO939"/>
      <c r="QP939"/>
      <c r="QQ939"/>
      <c r="QR939"/>
      <c r="QS939"/>
      <c r="QT939"/>
      <c r="QU939"/>
      <c r="QV939"/>
      <c r="QW939"/>
      <c r="QX939"/>
      <c r="QY939"/>
      <c r="QZ939"/>
      <c r="RA939"/>
      <c r="RB939"/>
      <c r="RC939"/>
      <c r="RD939"/>
      <c r="RE939"/>
      <c r="RF939"/>
      <c r="RG939"/>
      <c r="RH939"/>
      <c r="RI939"/>
      <c r="RJ939"/>
      <c r="RK939"/>
      <c r="RL939"/>
      <c r="RM939"/>
      <c r="RN939"/>
      <c r="RO939"/>
      <c r="RP939"/>
      <c r="RQ939"/>
      <c r="RR939"/>
      <c r="RS939"/>
      <c r="RT939"/>
      <c r="RU939"/>
      <c r="RV939"/>
      <c r="RW939"/>
      <c r="RX939"/>
      <c r="RY939"/>
      <c r="RZ939"/>
      <c r="SA939"/>
      <c r="SB939"/>
      <c r="SC939"/>
      <c r="SD939"/>
      <c r="SE939"/>
      <c r="SF939"/>
      <c r="SG939"/>
      <c r="SH939"/>
      <c r="SI939"/>
      <c r="SJ939"/>
      <c r="SK939"/>
      <c r="SL939"/>
      <c r="SM939"/>
      <c r="SN939"/>
      <c r="SO939"/>
      <c r="SP939"/>
      <c r="SQ939"/>
      <c r="SR939"/>
      <c r="SS939"/>
      <c r="ST939"/>
      <c r="SU939"/>
      <c r="SV939"/>
      <c r="SW939"/>
      <c r="SX939"/>
      <c r="SY939"/>
      <c r="SZ939"/>
      <c r="TA939"/>
      <c r="TB939"/>
      <c r="TC939"/>
      <c r="TD939"/>
      <c r="TE939"/>
      <c r="TF939"/>
      <c r="TG939"/>
      <c r="TH939"/>
      <c r="TI939"/>
      <c r="TJ939"/>
      <c r="TK939"/>
      <c r="TL939"/>
      <c r="TM939"/>
      <c r="TN939"/>
      <c r="TO939"/>
      <c r="TP939"/>
      <c r="TQ939"/>
      <c r="TR939"/>
      <c r="TS939"/>
      <c r="TT939"/>
      <c r="TU939"/>
      <c r="TV939"/>
      <c r="TW939"/>
      <c r="TX939"/>
      <c r="TY939"/>
      <c r="TZ939"/>
      <c r="UA939"/>
      <c r="UB939"/>
      <c r="UC939"/>
      <c r="UD939"/>
      <c r="UE939"/>
      <c r="UF939"/>
      <c r="UG939"/>
      <c r="UH939"/>
      <c r="UI939"/>
      <c r="UJ939"/>
      <c r="UK939"/>
      <c r="UL939"/>
      <c r="UM939"/>
      <c r="UN939"/>
      <c r="UO939"/>
      <c r="UP939"/>
      <c r="UQ939"/>
      <c r="UR939"/>
      <c r="US939"/>
      <c r="UT939"/>
      <c r="UU939"/>
      <c r="UV939"/>
      <c r="UW939"/>
      <c r="UX939"/>
      <c r="UY939"/>
      <c r="UZ939"/>
      <c r="VA939"/>
      <c r="VB939"/>
      <c r="VC939"/>
      <c r="VD939"/>
      <c r="VE939"/>
      <c r="VF939"/>
      <c r="VG939"/>
      <c r="VH939"/>
      <c r="VI939"/>
      <c r="VJ939"/>
      <c r="VK939"/>
      <c r="VL939"/>
      <c r="VM939"/>
      <c r="VN939"/>
      <c r="VO939"/>
      <c r="VP939"/>
      <c r="VQ939"/>
      <c r="VR939"/>
      <c r="VS939"/>
      <c r="VT939"/>
      <c r="VU939"/>
      <c r="VV939"/>
      <c r="VW939"/>
      <c r="VX939"/>
      <c r="VY939"/>
      <c r="VZ939"/>
      <c r="WA939"/>
      <c r="WB939"/>
      <c r="WC939"/>
      <c r="WD939"/>
      <c r="WE939"/>
      <c r="WF939"/>
      <c r="WG939"/>
      <c r="WH939"/>
      <c r="WI939"/>
      <c r="WJ939"/>
      <c r="WK939"/>
      <c r="WL939"/>
      <c r="WM939"/>
      <c r="WN939"/>
      <c r="WO939"/>
      <c r="WP939"/>
      <c r="WQ939"/>
      <c r="WR939"/>
      <c r="WS939"/>
      <c r="WT939"/>
      <c r="WU939"/>
      <c r="WV939"/>
      <c r="WW939"/>
      <c r="WX939"/>
      <c r="WY939"/>
      <c r="WZ939"/>
      <c r="XA939"/>
      <c r="XB939"/>
      <c r="XC939"/>
      <c r="XD939"/>
      <c r="XE939"/>
      <c r="XF939"/>
      <c r="XG939"/>
      <c r="XH939"/>
      <c r="XI939"/>
      <c r="XJ939"/>
      <c r="XK939"/>
      <c r="XL939"/>
      <c r="XM939"/>
      <c r="XN939"/>
      <c r="XO939"/>
      <c r="XP939"/>
      <c r="XQ939"/>
      <c r="XR939"/>
      <c r="XS939"/>
      <c r="XT939"/>
      <c r="XU939"/>
      <c r="XV939"/>
      <c r="XW939"/>
      <c r="XX939"/>
      <c r="XY939"/>
      <c r="XZ939"/>
      <c r="YA939"/>
      <c r="YB939"/>
      <c r="YC939"/>
      <c r="YD939"/>
      <c r="YE939"/>
      <c r="YF939"/>
      <c r="YG939"/>
      <c r="YH939"/>
      <c r="YI939"/>
      <c r="YJ939"/>
      <c r="YK939"/>
      <c r="YL939"/>
      <c r="YM939"/>
      <c r="YN939"/>
      <c r="YO939"/>
      <c r="YP939"/>
      <c r="YQ939"/>
      <c r="YR939"/>
      <c r="YS939"/>
      <c r="YT939"/>
      <c r="YU939"/>
      <c r="YV939"/>
      <c r="YW939"/>
      <c r="YX939"/>
      <c r="YY939"/>
      <c r="YZ939"/>
      <c r="ZA939"/>
      <c r="ZB939"/>
      <c r="ZC939"/>
      <c r="ZD939"/>
      <c r="ZE939"/>
      <c r="ZF939"/>
      <c r="ZG939"/>
      <c r="ZH939"/>
      <c r="ZI939"/>
      <c r="ZJ939"/>
      <c r="ZK939"/>
      <c r="ZL939"/>
      <c r="ZM939"/>
      <c r="ZN939"/>
      <c r="ZO939"/>
      <c r="ZP939"/>
      <c r="ZQ939"/>
      <c r="ZR939"/>
      <c r="ZS939"/>
      <c r="ZT939"/>
      <c r="ZU939"/>
      <c r="ZV939"/>
      <c r="ZW939"/>
      <c r="ZX939"/>
      <c r="ZY939"/>
      <c r="ZZ939"/>
      <c r="AAA939"/>
      <c r="AAB939"/>
      <c r="AAC939"/>
      <c r="AAD939"/>
      <c r="AAE939"/>
      <c r="AAF939"/>
      <c r="AAG939"/>
      <c r="AAH939"/>
      <c r="AAI939"/>
      <c r="AAJ939"/>
      <c r="AAK939"/>
      <c r="AAL939"/>
      <c r="AAM939"/>
      <c r="AAN939"/>
      <c r="AAO939"/>
      <c r="AAP939"/>
      <c r="AAQ939"/>
      <c r="AAR939"/>
      <c r="AAS939"/>
      <c r="AAT939"/>
      <c r="AAU939"/>
      <c r="AAV939"/>
      <c r="AAW939"/>
      <c r="AAX939"/>
      <c r="AAY939"/>
      <c r="AAZ939"/>
      <c r="ABA939"/>
      <c r="ABB939"/>
      <c r="ABC939"/>
      <c r="ABD939"/>
      <c r="ABE939"/>
      <c r="ABF939"/>
      <c r="ABG939"/>
      <c r="ABH939"/>
      <c r="ABI939"/>
      <c r="ABJ939"/>
      <c r="ABK939"/>
      <c r="ABL939"/>
      <c r="ABM939"/>
      <c r="ABN939"/>
      <c r="ABO939"/>
      <c r="ABP939"/>
      <c r="ABQ939"/>
      <c r="ABR939"/>
      <c r="ABS939"/>
      <c r="ABT939"/>
      <c r="ABU939"/>
      <c r="ABV939"/>
      <c r="ABW939"/>
      <c r="ABX939"/>
      <c r="ABY939"/>
      <c r="ABZ939"/>
      <c r="ACA939"/>
      <c r="ACB939"/>
      <c r="ACC939"/>
      <c r="ACD939"/>
      <c r="ACE939"/>
      <c r="ACF939"/>
      <c r="ACG939"/>
      <c r="ACH939"/>
      <c r="ACI939"/>
      <c r="ACJ939"/>
      <c r="ACK939"/>
      <c r="ACL939"/>
      <c r="ACM939"/>
      <c r="ACN939"/>
      <c r="ACO939"/>
      <c r="ACP939"/>
      <c r="ACQ939"/>
      <c r="ACR939"/>
      <c r="ACS939"/>
      <c r="ACT939"/>
      <c r="ACU939"/>
      <c r="ACV939"/>
      <c r="ACW939"/>
      <c r="ACX939"/>
      <c r="ACY939"/>
      <c r="ACZ939"/>
      <c r="ADA939"/>
      <c r="ADB939"/>
      <c r="ADC939"/>
      <c r="ADD939"/>
      <c r="ADE939"/>
      <c r="ADF939"/>
      <c r="ADG939"/>
      <c r="ADH939"/>
      <c r="ADI939"/>
      <c r="ADJ939"/>
      <c r="ADK939"/>
      <c r="ADL939"/>
      <c r="ADM939"/>
      <c r="ADN939"/>
      <c r="ADO939"/>
      <c r="ADP939"/>
      <c r="ADQ939"/>
      <c r="ADR939"/>
      <c r="ADS939"/>
      <c r="ADT939"/>
      <c r="ADU939"/>
      <c r="ADV939"/>
      <c r="ADW939"/>
      <c r="ADX939"/>
      <c r="ADY939"/>
      <c r="ADZ939"/>
      <c r="AEA939"/>
      <c r="AEB939"/>
      <c r="AEC939"/>
      <c r="AED939"/>
      <c r="AEE939"/>
      <c r="AEF939"/>
      <c r="AEG939"/>
      <c r="AEH939"/>
      <c r="AEI939"/>
      <c r="AEJ939"/>
      <c r="AEK939"/>
      <c r="AEL939"/>
      <c r="AEM939"/>
      <c r="AEN939"/>
      <c r="AEO939"/>
      <c r="AEP939"/>
      <c r="AEQ939"/>
      <c r="AER939"/>
      <c r="AES939"/>
      <c r="AET939"/>
      <c r="AEU939"/>
      <c r="AEV939"/>
      <c r="AEW939"/>
      <c r="AEX939"/>
      <c r="AEY939"/>
      <c r="AEZ939"/>
      <c r="AFA939"/>
      <c r="AFB939"/>
      <c r="AFC939"/>
      <c r="AFD939"/>
      <c r="AFE939"/>
      <c r="AFF939"/>
      <c r="AFG939"/>
      <c r="AFH939"/>
      <c r="AFI939"/>
      <c r="AFJ939"/>
      <c r="AFK939"/>
      <c r="AFL939"/>
      <c r="AFM939"/>
      <c r="AFN939"/>
      <c r="AFO939"/>
      <c r="AFP939"/>
      <c r="AFQ939"/>
      <c r="AFR939"/>
      <c r="AFS939"/>
      <c r="AFT939"/>
      <c r="AFU939"/>
      <c r="AFV939"/>
      <c r="AFW939"/>
      <c r="AFX939"/>
      <c r="AFY939"/>
      <c r="AFZ939"/>
      <c r="AGA939"/>
      <c r="AGB939"/>
      <c r="AGC939"/>
      <c r="AGD939"/>
      <c r="AGE939"/>
      <c r="AGF939"/>
      <c r="AGG939"/>
      <c r="AGH939"/>
      <c r="AGI939"/>
      <c r="AGJ939"/>
      <c r="AGK939"/>
      <c r="AGL939"/>
      <c r="AGM939"/>
      <c r="AGN939"/>
      <c r="AGO939"/>
      <c r="AGP939"/>
      <c r="AGQ939"/>
      <c r="AGR939"/>
      <c r="AGS939"/>
      <c r="AGT939"/>
      <c r="AGU939"/>
      <c r="AGV939"/>
      <c r="AGW939"/>
      <c r="AGX939"/>
      <c r="AGY939"/>
      <c r="AGZ939"/>
      <c r="AHA939"/>
      <c r="AHB939"/>
      <c r="AHC939"/>
      <c r="AHD939"/>
      <c r="AHE939"/>
      <c r="AHF939"/>
      <c r="AHG939"/>
      <c r="AHH939"/>
      <c r="AHI939"/>
      <c r="AHJ939"/>
      <c r="AHK939"/>
      <c r="AHL939"/>
      <c r="AHM939"/>
      <c r="AHN939"/>
      <c r="AHO939"/>
      <c r="AHP939"/>
      <c r="AHQ939"/>
      <c r="AHR939"/>
      <c r="AHS939"/>
      <c r="AHT939"/>
      <c r="AHU939"/>
      <c r="AHV939"/>
      <c r="AHW939"/>
      <c r="AHX939"/>
      <c r="AHY939"/>
      <c r="AHZ939"/>
      <c r="AIA939"/>
      <c r="AIB939"/>
      <c r="AIC939"/>
      <c r="AID939"/>
      <c r="AIE939"/>
      <c r="AIF939"/>
      <c r="AIG939"/>
      <c r="AIH939"/>
      <c r="AII939"/>
      <c r="AIJ939"/>
      <c r="AIK939"/>
      <c r="AIL939"/>
      <c r="AIM939"/>
      <c r="AIN939"/>
      <c r="AIO939"/>
      <c r="AIP939"/>
      <c r="AIQ939"/>
      <c r="AIR939"/>
      <c r="AIS939"/>
      <c r="AIT939"/>
      <c r="AIU939"/>
      <c r="AIV939"/>
      <c r="AIW939"/>
      <c r="AIX939"/>
      <c r="AIY939"/>
      <c r="AIZ939"/>
      <c r="AJA939"/>
      <c r="AJB939"/>
      <c r="AJC939"/>
      <c r="AJD939"/>
      <c r="AJE939"/>
      <c r="AJF939"/>
      <c r="AJG939"/>
      <c r="AJH939"/>
      <c r="AJI939"/>
      <c r="AJJ939"/>
      <c r="AJK939"/>
      <c r="AJL939"/>
      <c r="AJM939"/>
      <c r="AJN939"/>
      <c r="AJO939"/>
      <c r="AJP939"/>
      <c r="AJQ939"/>
      <c r="AJR939"/>
      <c r="AJS939"/>
      <c r="AJT939"/>
      <c r="AJU939"/>
      <c r="AJV939"/>
      <c r="AJW939"/>
      <c r="AJX939"/>
      <c r="AJY939"/>
      <c r="AJZ939"/>
      <c r="AKA939"/>
      <c r="AKB939"/>
      <c r="AKC939"/>
      <c r="AKD939"/>
      <c r="AKE939"/>
      <c r="AKF939"/>
      <c r="AKG939"/>
      <c r="AKH939"/>
      <c r="AKI939"/>
      <c r="AKJ939"/>
      <c r="AKK939"/>
      <c r="AKL939"/>
      <c r="AKM939"/>
      <c r="AKN939"/>
      <c r="AKO939"/>
      <c r="AKP939"/>
      <c r="AKQ939"/>
      <c r="AKR939"/>
      <c r="AKS939"/>
      <c r="AKT939"/>
      <c r="AKU939"/>
      <c r="AKV939"/>
      <c r="AKW939"/>
      <c r="AKX939"/>
      <c r="AKY939"/>
      <c r="AKZ939"/>
      <c r="ALA939"/>
      <c r="ALB939"/>
      <c r="ALC939"/>
      <c r="ALD939"/>
      <c r="ALE939"/>
      <c r="ALF939"/>
      <c r="ALG939"/>
      <c r="ALH939"/>
      <c r="ALI939"/>
      <c r="ALJ939"/>
      <c r="ALK939"/>
      <c r="ALL939"/>
      <c r="ALM939"/>
      <c r="ALN939"/>
      <c r="ALO939"/>
      <c r="ALP939"/>
      <c r="ALQ939"/>
      <c r="ALR939"/>
      <c r="ALS939"/>
      <c r="ALT939"/>
      <c r="ALU939"/>
      <c r="ALV939"/>
      <c r="ALW939"/>
      <c r="ALX939"/>
      <c r="ALY939"/>
      <c r="ALZ939"/>
      <c r="AMA939"/>
      <c r="AMB939"/>
      <c r="AMC939"/>
      <c r="AMD939"/>
      <c r="AME939"/>
      <c r="AMF939"/>
      <c r="AMG939"/>
      <c r="AMH939"/>
      <c r="AMI939"/>
      <c r="AMJ939"/>
    </row>
    <row r="940" spans="1:1024" ht="20" customHeight="1" x14ac:dyDescent="0.2">
      <c r="A940"/>
      <c r="B940"/>
      <c r="C940"/>
      <c r="D940"/>
      <c r="E940" s="2"/>
      <c r="F940" s="2"/>
      <c r="G940" s="271"/>
      <c r="H940" s="2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c r="IU940"/>
      <c r="IV940"/>
      <c r="IW940"/>
      <c r="IX940"/>
      <c r="IY940"/>
      <c r="IZ940"/>
      <c r="JA940"/>
      <c r="JB940"/>
      <c r="JC940"/>
      <c r="JD940"/>
      <c r="JE940"/>
      <c r="JF940"/>
      <c r="JG940"/>
      <c r="JH940"/>
      <c r="JI940"/>
      <c r="JJ940"/>
      <c r="JK940"/>
      <c r="JL940"/>
      <c r="JM940"/>
      <c r="JN940"/>
      <c r="JO940"/>
      <c r="JP940"/>
      <c r="JQ940"/>
      <c r="JR940"/>
      <c r="JS940"/>
      <c r="JT940"/>
      <c r="JU940"/>
      <c r="JV940"/>
      <c r="JW940"/>
      <c r="JX940"/>
      <c r="JY940"/>
      <c r="JZ940"/>
      <c r="KA940"/>
      <c r="KB940"/>
      <c r="KC940"/>
      <c r="KD940"/>
      <c r="KE940"/>
      <c r="KF940"/>
      <c r="KG940"/>
      <c r="KH940"/>
      <c r="KI940"/>
      <c r="KJ940"/>
      <c r="KK940"/>
      <c r="KL940"/>
      <c r="KM940"/>
      <c r="KN940"/>
      <c r="KO940"/>
      <c r="KP940"/>
      <c r="KQ940"/>
      <c r="KR940"/>
      <c r="KS940"/>
      <c r="KT940"/>
      <c r="KU940"/>
      <c r="KV940"/>
      <c r="KW940"/>
      <c r="KX940"/>
      <c r="KY940"/>
      <c r="KZ940"/>
      <c r="LA940"/>
      <c r="LB940"/>
      <c r="LC940"/>
      <c r="LD940"/>
      <c r="LE940"/>
      <c r="LF940"/>
      <c r="LG940"/>
      <c r="LH940"/>
      <c r="LI940"/>
      <c r="LJ940"/>
      <c r="LK940"/>
      <c r="LL940"/>
      <c r="LM940"/>
      <c r="LN940"/>
      <c r="LO940"/>
      <c r="LP940"/>
      <c r="LQ940"/>
      <c r="LR940"/>
      <c r="LS940"/>
      <c r="LT940"/>
      <c r="LU940"/>
      <c r="LV940"/>
      <c r="LW940"/>
      <c r="LX940"/>
      <c r="LY940"/>
      <c r="LZ940"/>
      <c r="MA940"/>
      <c r="MB940"/>
      <c r="MC940"/>
      <c r="MD940"/>
      <c r="ME940"/>
      <c r="MF940"/>
      <c r="MG940"/>
      <c r="MH940"/>
      <c r="MI940"/>
      <c r="MJ940"/>
      <c r="MK940"/>
      <c r="ML940"/>
      <c r="MM940"/>
      <c r="MN940"/>
      <c r="MO940"/>
      <c r="MP940"/>
      <c r="MQ940"/>
      <c r="MR940"/>
      <c r="MS940"/>
      <c r="MT940"/>
      <c r="MU940"/>
      <c r="MV940"/>
      <c r="MW940"/>
      <c r="MX940"/>
      <c r="MY940"/>
      <c r="MZ940"/>
      <c r="NA940"/>
      <c r="NB940"/>
      <c r="NC940"/>
      <c r="ND940"/>
      <c r="NE940"/>
      <c r="NF940"/>
      <c r="NG940"/>
      <c r="NH940"/>
      <c r="NI940"/>
      <c r="NJ940"/>
      <c r="NK940"/>
      <c r="NL940"/>
      <c r="NM940"/>
      <c r="NN940"/>
      <c r="NO940"/>
      <c r="NP940"/>
      <c r="NQ940"/>
      <c r="NR940"/>
      <c r="NS940"/>
      <c r="NT940"/>
      <c r="NU940"/>
      <c r="NV940"/>
      <c r="NW940"/>
      <c r="NX940"/>
      <c r="NY940"/>
      <c r="NZ940"/>
      <c r="OA940"/>
      <c r="OB940"/>
      <c r="OC940"/>
      <c r="OD940"/>
      <c r="OE940"/>
      <c r="OF940"/>
      <c r="OG940"/>
      <c r="OH940"/>
      <c r="OI940"/>
      <c r="OJ940"/>
      <c r="OK940"/>
      <c r="OL940"/>
      <c r="OM940"/>
      <c r="ON940"/>
      <c r="OO940"/>
      <c r="OP940"/>
      <c r="OQ940"/>
      <c r="OR940"/>
      <c r="OS940"/>
      <c r="OT940"/>
      <c r="OU940"/>
      <c r="OV940"/>
      <c r="OW940"/>
      <c r="OX940"/>
      <c r="OY940"/>
      <c r="OZ940"/>
      <c r="PA940"/>
      <c r="PB940"/>
      <c r="PC940"/>
      <c r="PD940"/>
      <c r="PE940"/>
      <c r="PF940"/>
      <c r="PG940"/>
      <c r="PH940"/>
      <c r="PI940"/>
      <c r="PJ940"/>
      <c r="PK940"/>
      <c r="PL940"/>
      <c r="PM940"/>
      <c r="PN940"/>
      <c r="PO940"/>
      <c r="PP940"/>
      <c r="PQ940"/>
      <c r="PR940"/>
      <c r="PS940"/>
      <c r="PT940"/>
      <c r="PU940"/>
      <c r="PV940"/>
      <c r="PW940"/>
      <c r="PX940"/>
      <c r="PY940"/>
      <c r="PZ940"/>
      <c r="QA940"/>
      <c r="QB940"/>
      <c r="QC940"/>
      <c r="QD940"/>
      <c r="QE940"/>
      <c r="QF940"/>
      <c r="QG940"/>
      <c r="QH940"/>
      <c r="QI940"/>
      <c r="QJ940"/>
      <c r="QK940"/>
      <c r="QL940"/>
      <c r="QM940"/>
      <c r="QN940"/>
      <c r="QO940"/>
      <c r="QP940"/>
      <c r="QQ940"/>
      <c r="QR940"/>
      <c r="QS940"/>
      <c r="QT940"/>
      <c r="QU940"/>
      <c r="QV940"/>
      <c r="QW940"/>
      <c r="QX940"/>
      <c r="QY940"/>
      <c r="QZ940"/>
      <c r="RA940"/>
      <c r="RB940"/>
      <c r="RC940"/>
      <c r="RD940"/>
      <c r="RE940"/>
      <c r="RF940"/>
      <c r="RG940"/>
      <c r="RH940"/>
      <c r="RI940"/>
      <c r="RJ940"/>
      <c r="RK940"/>
      <c r="RL940"/>
      <c r="RM940"/>
      <c r="RN940"/>
      <c r="RO940"/>
      <c r="RP940"/>
      <c r="RQ940"/>
      <c r="RR940"/>
      <c r="RS940"/>
      <c r="RT940"/>
      <c r="RU940"/>
      <c r="RV940"/>
      <c r="RW940"/>
      <c r="RX940"/>
      <c r="RY940"/>
      <c r="RZ940"/>
      <c r="SA940"/>
      <c r="SB940"/>
      <c r="SC940"/>
      <c r="SD940"/>
      <c r="SE940"/>
      <c r="SF940"/>
      <c r="SG940"/>
      <c r="SH940"/>
      <c r="SI940"/>
      <c r="SJ940"/>
      <c r="SK940"/>
      <c r="SL940"/>
      <c r="SM940"/>
      <c r="SN940"/>
      <c r="SO940"/>
      <c r="SP940"/>
      <c r="SQ940"/>
      <c r="SR940"/>
      <c r="SS940"/>
      <c r="ST940"/>
      <c r="SU940"/>
      <c r="SV940"/>
      <c r="SW940"/>
      <c r="SX940"/>
      <c r="SY940"/>
      <c r="SZ940"/>
      <c r="TA940"/>
      <c r="TB940"/>
      <c r="TC940"/>
      <c r="TD940"/>
      <c r="TE940"/>
      <c r="TF940"/>
      <c r="TG940"/>
      <c r="TH940"/>
      <c r="TI940"/>
      <c r="TJ940"/>
      <c r="TK940"/>
      <c r="TL940"/>
      <c r="TM940"/>
      <c r="TN940"/>
      <c r="TO940"/>
      <c r="TP940"/>
      <c r="TQ940"/>
      <c r="TR940"/>
      <c r="TS940"/>
      <c r="TT940"/>
      <c r="TU940"/>
      <c r="TV940"/>
      <c r="TW940"/>
      <c r="TX940"/>
      <c r="TY940"/>
      <c r="TZ940"/>
      <c r="UA940"/>
      <c r="UB940"/>
      <c r="UC940"/>
      <c r="UD940"/>
      <c r="UE940"/>
      <c r="UF940"/>
      <c r="UG940"/>
      <c r="UH940"/>
      <c r="UI940"/>
      <c r="UJ940"/>
      <c r="UK940"/>
      <c r="UL940"/>
      <c r="UM940"/>
      <c r="UN940"/>
      <c r="UO940"/>
      <c r="UP940"/>
      <c r="UQ940"/>
      <c r="UR940"/>
      <c r="US940"/>
      <c r="UT940"/>
      <c r="UU940"/>
      <c r="UV940"/>
      <c r="UW940"/>
      <c r="UX940"/>
      <c r="UY940"/>
      <c r="UZ940"/>
      <c r="VA940"/>
      <c r="VB940"/>
      <c r="VC940"/>
      <c r="VD940"/>
      <c r="VE940"/>
      <c r="VF940"/>
      <c r="VG940"/>
      <c r="VH940"/>
      <c r="VI940"/>
      <c r="VJ940"/>
      <c r="VK940"/>
      <c r="VL940"/>
      <c r="VM940"/>
      <c r="VN940"/>
      <c r="VO940"/>
      <c r="VP940"/>
      <c r="VQ940"/>
      <c r="VR940"/>
      <c r="VS940"/>
      <c r="VT940"/>
      <c r="VU940"/>
      <c r="VV940"/>
      <c r="VW940"/>
      <c r="VX940"/>
      <c r="VY940"/>
      <c r="VZ940"/>
      <c r="WA940"/>
      <c r="WB940"/>
      <c r="WC940"/>
      <c r="WD940"/>
      <c r="WE940"/>
      <c r="WF940"/>
      <c r="WG940"/>
      <c r="WH940"/>
      <c r="WI940"/>
      <c r="WJ940"/>
      <c r="WK940"/>
      <c r="WL940"/>
      <c r="WM940"/>
      <c r="WN940"/>
      <c r="WO940"/>
      <c r="WP940"/>
      <c r="WQ940"/>
      <c r="WR940"/>
      <c r="WS940"/>
      <c r="WT940"/>
      <c r="WU940"/>
      <c r="WV940"/>
      <c r="WW940"/>
      <c r="WX940"/>
      <c r="WY940"/>
      <c r="WZ940"/>
      <c r="XA940"/>
      <c r="XB940"/>
      <c r="XC940"/>
      <c r="XD940"/>
      <c r="XE940"/>
      <c r="XF940"/>
      <c r="XG940"/>
      <c r="XH940"/>
      <c r="XI940"/>
      <c r="XJ940"/>
      <c r="XK940"/>
      <c r="XL940"/>
      <c r="XM940"/>
      <c r="XN940"/>
      <c r="XO940"/>
      <c r="XP940"/>
      <c r="XQ940"/>
      <c r="XR940"/>
      <c r="XS940"/>
      <c r="XT940"/>
      <c r="XU940"/>
      <c r="XV940"/>
      <c r="XW940"/>
      <c r="XX940"/>
      <c r="XY940"/>
      <c r="XZ940"/>
      <c r="YA940"/>
      <c r="YB940"/>
      <c r="YC940"/>
      <c r="YD940"/>
      <c r="YE940"/>
      <c r="YF940"/>
      <c r="YG940"/>
      <c r="YH940"/>
      <c r="YI940"/>
      <c r="YJ940"/>
      <c r="YK940"/>
      <c r="YL940"/>
      <c r="YM940"/>
      <c r="YN940"/>
      <c r="YO940"/>
      <c r="YP940"/>
      <c r="YQ940"/>
      <c r="YR940"/>
      <c r="YS940"/>
      <c r="YT940"/>
      <c r="YU940"/>
      <c r="YV940"/>
      <c r="YW940"/>
      <c r="YX940"/>
      <c r="YY940"/>
      <c r="YZ940"/>
      <c r="ZA940"/>
      <c r="ZB940"/>
      <c r="ZC940"/>
      <c r="ZD940"/>
      <c r="ZE940"/>
      <c r="ZF940"/>
      <c r="ZG940"/>
      <c r="ZH940"/>
      <c r="ZI940"/>
      <c r="ZJ940"/>
      <c r="ZK940"/>
      <c r="ZL940"/>
      <c r="ZM940"/>
      <c r="ZN940"/>
      <c r="ZO940"/>
      <c r="ZP940"/>
      <c r="ZQ940"/>
      <c r="ZR940"/>
      <c r="ZS940"/>
      <c r="ZT940"/>
      <c r="ZU940"/>
      <c r="ZV940"/>
      <c r="ZW940"/>
      <c r="ZX940"/>
      <c r="ZY940"/>
      <c r="ZZ940"/>
      <c r="AAA940"/>
      <c r="AAB940"/>
      <c r="AAC940"/>
      <c r="AAD940"/>
      <c r="AAE940"/>
      <c r="AAF940"/>
      <c r="AAG940"/>
      <c r="AAH940"/>
      <c r="AAI940"/>
      <c r="AAJ940"/>
      <c r="AAK940"/>
      <c r="AAL940"/>
      <c r="AAM940"/>
      <c r="AAN940"/>
      <c r="AAO940"/>
      <c r="AAP940"/>
      <c r="AAQ940"/>
      <c r="AAR940"/>
      <c r="AAS940"/>
      <c r="AAT940"/>
      <c r="AAU940"/>
      <c r="AAV940"/>
      <c r="AAW940"/>
      <c r="AAX940"/>
      <c r="AAY940"/>
      <c r="AAZ940"/>
      <c r="ABA940"/>
      <c r="ABB940"/>
      <c r="ABC940"/>
      <c r="ABD940"/>
      <c r="ABE940"/>
      <c r="ABF940"/>
      <c r="ABG940"/>
      <c r="ABH940"/>
      <c r="ABI940"/>
      <c r="ABJ940"/>
      <c r="ABK940"/>
      <c r="ABL940"/>
      <c r="ABM940"/>
      <c r="ABN940"/>
      <c r="ABO940"/>
      <c r="ABP940"/>
      <c r="ABQ940"/>
      <c r="ABR940"/>
      <c r="ABS940"/>
      <c r="ABT940"/>
      <c r="ABU940"/>
      <c r="ABV940"/>
      <c r="ABW940"/>
      <c r="ABX940"/>
      <c r="ABY940"/>
      <c r="ABZ940"/>
      <c r="ACA940"/>
      <c r="ACB940"/>
      <c r="ACC940"/>
      <c r="ACD940"/>
      <c r="ACE940"/>
      <c r="ACF940"/>
      <c r="ACG940"/>
      <c r="ACH940"/>
      <c r="ACI940"/>
      <c r="ACJ940"/>
      <c r="ACK940"/>
      <c r="ACL940"/>
      <c r="ACM940"/>
      <c r="ACN940"/>
      <c r="ACO940"/>
      <c r="ACP940"/>
      <c r="ACQ940"/>
      <c r="ACR940"/>
      <c r="ACS940"/>
      <c r="ACT940"/>
      <c r="ACU940"/>
      <c r="ACV940"/>
      <c r="ACW940"/>
      <c r="ACX940"/>
      <c r="ACY940"/>
      <c r="ACZ940"/>
      <c r="ADA940"/>
      <c r="ADB940"/>
      <c r="ADC940"/>
      <c r="ADD940"/>
      <c r="ADE940"/>
      <c r="ADF940"/>
      <c r="ADG940"/>
      <c r="ADH940"/>
      <c r="ADI940"/>
      <c r="ADJ940"/>
      <c r="ADK940"/>
      <c r="ADL940"/>
      <c r="ADM940"/>
      <c r="ADN940"/>
      <c r="ADO940"/>
      <c r="ADP940"/>
      <c r="ADQ940"/>
      <c r="ADR940"/>
      <c r="ADS940"/>
      <c r="ADT940"/>
      <c r="ADU940"/>
      <c r="ADV940"/>
      <c r="ADW940"/>
      <c r="ADX940"/>
      <c r="ADY940"/>
      <c r="ADZ940"/>
      <c r="AEA940"/>
      <c r="AEB940"/>
      <c r="AEC940"/>
      <c r="AED940"/>
      <c r="AEE940"/>
      <c r="AEF940"/>
      <c r="AEG940"/>
      <c r="AEH940"/>
      <c r="AEI940"/>
      <c r="AEJ940"/>
      <c r="AEK940"/>
      <c r="AEL940"/>
      <c r="AEM940"/>
      <c r="AEN940"/>
      <c r="AEO940"/>
      <c r="AEP940"/>
      <c r="AEQ940"/>
      <c r="AER940"/>
      <c r="AES940"/>
      <c r="AET940"/>
      <c r="AEU940"/>
      <c r="AEV940"/>
      <c r="AEW940"/>
      <c r="AEX940"/>
      <c r="AEY940"/>
      <c r="AEZ940"/>
      <c r="AFA940"/>
      <c r="AFB940"/>
      <c r="AFC940"/>
      <c r="AFD940"/>
      <c r="AFE940"/>
      <c r="AFF940"/>
      <c r="AFG940"/>
      <c r="AFH940"/>
      <c r="AFI940"/>
      <c r="AFJ940"/>
      <c r="AFK940"/>
      <c r="AFL940"/>
      <c r="AFM940"/>
      <c r="AFN940"/>
      <c r="AFO940"/>
      <c r="AFP940"/>
      <c r="AFQ940"/>
      <c r="AFR940"/>
      <c r="AFS940"/>
      <c r="AFT940"/>
      <c r="AFU940"/>
      <c r="AFV940"/>
      <c r="AFW940"/>
      <c r="AFX940"/>
      <c r="AFY940"/>
      <c r="AFZ940"/>
      <c r="AGA940"/>
      <c r="AGB940"/>
      <c r="AGC940"/>
      <c r="AGD940"/>
      <c r="AGE940"/>
      <c r="AGF940"/>
      <c r="AGG940"/>
      <c r="AGH940"/>
      <c r="AGI940"/>
      <c r="AGJ940"/>
      <c r="AGK940"/>
      <c r="AGL940"/>
      <c r="AGM940"/>
      <c r="AGN940"/>
      <c r="AGO940"/>
      <c r="AGP940"/>
      <c r="AGQ940"/>
      <c r="AGR940"/>
      <c r="AGS940"/>
      <c r="AGT940"/>
      <c r="AGU940"/>
      <c r="AGV940"/>
      <c r="AGW940"/>
      <c r="AGX940"/>
      <c r="AGY940"/>
      <c r="AGZ940"/>
      <c r="AHA940"/>
      <c r="AHB940"/>
      <c r="AHC940"/>
      <c r="AHD940"/>
      <c r="AHE940"/>
      <c r="AHF940"/>
      <c r="AHG940"/>
      <c r="AHH940"/>
      <c r="AHI940"/>
      <c r="AHJ940"/>
      <c r="AHK940"/>
      <c r="AHL940"/>
      <c r="AHM940"/>
      <c r="AHN940"/>
      <c r="AHO940"/>
      <c r="AHP940"/>
      <c r="AHQ940"/>
      <c r="AHR940"/>
      <c r="AHS940"/>
      <c r="AHT940"/>
      <c r="AHU940"/>
      <c r="AHV940"/>
      <c r="AHW940"/>
      <c r="AHX940"/>
      <c r="AHY940"/>
      <c r="AHZ940"/>
      <c r="AIA940"/>
      <c r="AIB940"/>
      <c r="AIC940"/>
      <c r="AID940"/>
      <c r="AIE940"/>
      <c r="AIF940"/>
      <c r="AIG940"/>
      <c r="AIH940"/>
      <c r="AII940"/>
      <c r="AIJ940"/>
      <c r="AIK940"/>
      <c r="AIL940"/>
      <c r="AIM940"/>
      <c r="AIN940"/>
      <c r="AIO940"/>
      <c r="AIP940"/>
      <c r="AIQ940"/>
      <c r="AIR940"/>
      <c r="AIS940"/>
      <c r="AIT940"/>
      <c r="AIU940"/>
      <c r="AIV940"/>
      <c r="AIW940"/>
      <c r="AIX940"/>
      <c r="AIY940"/>
      <c r="AIZ940"/>
      <c r="AJA940"/>
      <c r="AJB940"/>
      <c r="AJC940"/>
      <c r="AJD940"/>
      <c r="AJE940"/>
      <c r="AJF940"/>
      <c r="AJG940"/>
      <c r="AJH940"/>
      <c r="AJI940"/>
      <c r="AJJ940"/>
      <c r="AJK940"/>
      <c r="AJL940"/>
      <c r="AJM940"/>
      <c r="AJN940"/>
      <c r="AJO940"/>
      <c r="AJP940"/>
      <c r="AJQ940"/>
      <c r="AJR940"/>
      <c r="AJS940"/>
      <c r="AJT940"/>
      <c r="AJU940"/>
      <c r="AJV940"/>
      <c r="AJW940"/>
      <c r="AJX940"/>
      <c r="AJY940"/>
      <c r="AJZ940"/>
      <c r="AKA940"/>
      <c r="AKB940"/>
      <c r="AKC940"/>
      <c r="AKD940"/>
      <c r="AKE940"/>
      <c r="AKF940"/>
      <c r="AKG940"/>
      <c r="AKH940"/>
      <c r="AKI940"/>
      <c r="AKJ940"/>
      <c r="AKK940"/>
      <c r="AKL940"/>
      <c r="AKM940"/>
      <c r="AKN940"/>
      <c r="AKO940"/>
      <c r="AKP940"/>
      <c r="AKQ940"/>
      <c r="AKR940"/>
      <c r="AKS940"/>
      <c r="AKT940"/>
      <c r="AKU940"/>
      <c r="AKV940"/>
      <c r="AKW940"/>
      <c r="AKX940"/>
      <c r="AKY940"/>
      <c r="AKZ940"/>
      <c r="ALA940"/>
      <c r="ALB940"/>
      <c r="ALC940"/>
      <c r="ALD940"/>
      <c r="ALE940"/>
      <c r="ALF940"/>
      <c r="ALG940"/>
      <c r="ALH940"/>
      <c r="ALI940"/>
      <c r="ALJ940"/>
      <c r="ALK940"/>
      <c r="ALL940"/>
      <c r="ALM940"/>
      <c r="ALN940"/>
      <c r="ALO940"/>
      <c r="ALP940"/>
      <c r="ALQ940"/>
      <c r="ALR940"/>
      <c r="ALS940"/>
      <c r="ALT940"/>
      <c r="ALU940"/>
      <c r="ALV940"/>
      <c r="ALW940"/>
      <c r="ALX940"/>
      <c r="ALY940"/>
      <c r="ALZ940"/>
      <c r="AMA940"/>
      <c r="AMB940"/>
      <c r="AMC940"/>
      <c r="AMD940"/>
      <c r="AME940"/>
      <c r="AMF940"/>
      <c r="AMG940"/>
      <c r="AMH940"/>
      <c r="AMI940"/>
      <c r="AMJ940"/>
    </row>
    <row r="941" spans="1:1024" ht="20" customHeight="1" x14ac:dyDescent="0.2">
      <c r="A941"/>
      <c r="B941"/>
      <c r="C941"/>
      <c r="D941"/>
      <c r="E941" s="2"/>
      <c r="F941" s="2"/>
      <c r="G941" s="271"/>
      <c r="H941" s="240"/>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c r="IU941"/>
      <c r="IV941"/>
      <c r="IW941"/>
      <c r="IX941"/>
      <c r="IY941"/>
      <c r="IZ941"/>
      <c r="JA941"/>
      <c r="JB941"/>
      <c r="JC941"/>
      <c r="JD941"/>
      <c r="JE941"/>
      <c r="JF941"/>
      <c r="JG941"/>
      <c r="JH941"/>
      <c r="JI941"/>
      <c r="JJ941"/>
      <c r="JK941"/>
      <c r="JL941"/>
      <c r="JM941"/>
      <c r="JN941"/>
      <c r="JO941"/>
      <c r="JP941"/>
      <c r="JQ941"/>
      <c r="JR941"/>
      <c r="JS941"/>
      <c r="JT941"/>
      <c r="JU941"/>
      <c r="JV941"/>
      <c r="JW941"/>
      <c r="JX941"/>
      <c r="JY941"/>
      <c r="JZ941"/>
      <c r="KA941"/>
      <c r="KB941"/>
      <c r="KC941"/>
      <c r="KD941"/>
      <c r="KE941"/>
      <c r="KF941"/>
      <c r="KG941"/>
      <c r="KH941"/>
      <c r="KI941"/>
      <c r="KJ941"/>
      <c r="KK941"/>
      <c r="KL941"/>
      <c r="KM941"/>
      <c r="KN941"/>
      <c r="KO941"/>
      <c r="KP941"/>
      <c r="KQ941"/>
      <c r="KR941"/>
      <c r="KS941"/>
      <c r="KT941"/>
      <c r="KU941"/>
      <c r="KV941"/>
      <c r="KW941"/>
      <c r="KX941"/>
      <c r="KY941"/>
      <c r="KZ941"/>
      <c r="LA941"/>
      <c r="LB941"/>
      <c r="LC941"/>
      <c r="LD941"/>
      <c r="LE941"/>
      <c r="LF941"/>
      <c r="LG941"/>
      <c r="LH941"/>
      <c r="LI941"/>
      <c r="LJ941"/>
      <c r="LK941"/>
      <c r="LL941"/>
      <c r="LM941"/>
      <c r="LN941"/>
      <c r="LO941"/>
      <c r="LP941"/>
      <c r="LQ941"/>
      <c r="LR941"/>
      <c r="LS941"/>
      <c r="LT941"/>
      <c r="LU941"/>
      <c r="LV941"/>
      <c r="LW941"/>
      <c r="LX941"/>
      <c r="LY941"/>
      <c r="LZ941"/>
      <c r="MA941"/>
      <c r="MB941"/>
      <c r="MC941"/>
      <c r="MD941"/>
      <c r="ME941"/>
      <c r="MF941"/>
      <c r="MG941"/>
      <c r="MH941"/>
      <c r="MI941"/>
      <c r="MJ941"/>
      <c r="MK941"/>
      <c r="ML941"/>
      <c r="MM941"/>
      <c r="MN941"/>
      <c r="MO941"/>
      <c r="MP941"/>
      <c r="MQ941"/>
      <c r="MR941"/>
      <c r="MS941"/>
      <c r="MT941"/>
      <c r="MU941"/>
      <c r="MV941"/>
      <c r="MW941"/>
      <c r="MX941"/>
      <c r="MY941"/>
      <c r="MZ941"/>
      <c r="NA941"/>
      <c r="NB941"/>
      <c r="NC941"/>
      <c r="ND941"/>
      <c r="NE941"/>
      <c r="NF941"/>
      <c r="NG941"/>
      <c r="NH941"/>
      <c r="NI941"/>
      <c r="NJ941"/>
      <c r="NK941"/>
      <c r="NL941"/>
      <c r="NM941"/>
      <c r="NN941"/>
      <c r="NO941"/>
      <c r="NP941"/>
      <c r="NQ941"/>
      <c r="NR941"/>
      <c r="NS941"/>
      <c r="NT941"/>
      <c r="NU941"/>
      <c r="NV941"/>
      <c r="NW941"/>
      <c r="NX941"/>
      <c r="NY941"/>
      <c r="NZ941"/>
      <c r="OA941"/>
      <c r="OB941"/>
      <c r="OC941"/>
      <c r="OD941"/>
      <c r="OE941"/>
      <c r="OF941"/>
      <c r="OG941"/>
      <c r="OH941"/>
      <c r="OI941"/>
      <c r="OJ941"/>
      <c r="OK941"/>
      <c r="OL941"/>
      <c r="OM941"/>
      <c r="ON941"/>
      <c r="OO941"/>
      <c r="OP941"/>
      <c r="OQ941"/>
      <c r="OR941"/>
      <c r="OS941"/>
      <c r="OT941"/>
      <c r="OU941"/>
      <c r="OV941"/>
      <c r="OW941"/>
      <c r="OX941"/>
      <c r="OY941"/>
      <c r="OZ941"/>
      <c r="PA941"/>
      <c r="PB941"/>
      <c r="PC941"/>
      <c r="PD941"/>
      <c r="PE941"/>
      <c r="PF941"/>
      <c r="PG941"/>
      <c r="PH941"/>
      <c r="PI941"/>
      <c r="PJ941"/>
      <c r="PK941"/>
      <c r="PL941"/>
      <c r="PM941"/>
      <c r="PN941"/>
      <c r="PO941"/>
      <c r="PP941"/>
      <c r="PQ941"/>
      <c r="PR941"/>
      <c r="PS941"/>
      <c r="PT941"/>
      <c r="PU941"/>
      <c r="PV941"/>
      <c r="PW941"/>
      <c r="PX941"/>
      <c r="PY941"/>
      <c r="PZ941"/>
      <c r="QA941"/>
      <c r="QB941"/>
      <c r="QC941"/>
      <c r="QD941"/>
      <c r="QE941"/>
      <c r="QF941"/>
      <c r="QG941"/>
      <c r="QH941"/>
      <c r="QI941"/>
      <c r="QJ941"/>
      <c r="QK941"/>
      <c r="QL941"/>
      <c r="QM941"/>
      <c r="QN941"/>
      <c r="QO941"/>
      <c r="QP941"/>
      <c r="QQ941"/>
      <c r="QR941"/>
      <c r="QS941"/>
      <c r="QT941"/>
      <c r="QU941"/>
      <c r="QV941"/>
      <c r="QW941"/>
      <c r="QX941"/>
      <c r="QY941"/>
      <c r="QZ941"/>
      <c r="RA941"/>
      <c r="RB941"/>
      <c r="RC941"/>
      <c r="RD941"/>
      <c r="RE941"/>
      <c r="RF941"/>
      <c r="RG941"/>
      <c r="RH941"/>
      <c r="RI941"/>
      <c r="RJ941"/>
      <c r="RK941"/>
      <c r="RL941"/>
      <c r="RM941"/>
      <c r="RN941"/>
      <c r="RO941"/>
      <c r="RP941"/>
      <c r="RQ941"/>
      <c r="RR941"/>
      <c r="RS941"/>
      <c r="RT941"/>
      <c r="RU941"/>
      <c r="RV941"/>
      <c r="RW941"/>
      <c r="RX941"/>
      <c r="RY941"/>
      <c r="RZ941"/>
      <c r="SA941"/>
      <c r="SB941"/>
      <c r="SC941"/>
      <c r="SD941"/>
      <c r="SE941"/>
      <c r="SF941"/>
      <c r="SG941"/>
      <c r="SH941"/>
      <c r="SI941"/>
      <c r="SJ941"/>
      <c r="SK941"/>
      <c r="SL941"/>
      <c r="SM941"/>
      <c r="SN941"/>
      <c r="SO941"/>
      <c r="SP941"/>
      <c r="SQ941"/>
      <c r="SR941"/>
      <c r="SS941"/>
      <c r="ST941"/>
      <c r="SU941"/>
      <c r="SV941"/>
      <c r="SW941"/>
      <c r="SX941"/>
      <c r="SY941"/>
      <c r="SZ941"/>
      <c r="TA941"/>
      <c r="TB941"/>
      <c r="TC941"/>
      <c r="TD941"/>
      <c r="TE941"/>
      <c r="TF941"/>
      <c r="TG941"/>
      <c r="TH941"/>
      <c r="TI941"/>
      <c r="TJ941"/>
      <c r="TK941"/>
      <c r="TL941"/>
      <c r="TM941"/>
      <c r="TN941"/>
      <c r="TO941"/>
      <c r="TP941"/>
      <c r="TQ941"/>
      <c r="TR941"/>
      <c r="TS941"/>
      <c r="TT941"/>
      <c r="TU941"/>
      <c r="TV941"/>
      <c r="TW941"/>
      <c r="TX941"/>
      <c r="TY941"/>
      <c r="TZ941"/>
      <c r="UA941"/>
      <c r="UB941"/>
      <c r="UC941"/>
      <c r="UD941"/>
      <c r="UE941"/>
      <c r="UF941"/>
      <c r="UG941"/>
      <c r="UH941"/>
      <c r="UI941"/>
      <c r="UJ941"/>
      <c r="UK941"/>
      <c r="UL941"/>
      <c r="UM941"/>
      <c r="UN941"/>
      <c r="UO941"/>
      <c r="UP941"/>
      <c r="UQ941"/>
      <c r="UR941"/>
      <c r="US941"/>
      <c r="UT941"/>
      <c r="UU941"/>
      <c r="UV941"/>
      <c r="UW941"/>
      <c r="UX941"/>
      <c r="UY941"/>
      <c r="UZ941"/>
      <c r="VA941"/>
      <c r="VB941"/>
      <c r="VC941"/>
      <c r="VD941"/>
      <c r="VE941"/>
      <c r="VF941"/>
      <c r="VG941"/>
      <c r="VH941"/>
      <c r="VI941"/>
      <c r="VJ941"/>
      <c r="VK941"/>
      <c r="VL941"/>
      <c r="VM941"/>
      <c r="VN941"/>
      <c r="VO941"/>
      <c r="VP941"/>
      <c r="VQ941"/>
      <c r="VR941"/>
      <c r="VS941"/>
      <c r="VT941"/>
      <c r="VU941"/>
      <c r="VV941"/>
      <c r="VW941"/>
      <c r="VX941"/>
      <c r="VY941"/>
      <c r="VZ941"/>
      <c r="WA941"/>
      <c r="WB941"/>
      <c r="WC941"/>
      <c r="WD941"/>
      <c r="WE941"/>
      <c r="WF941"/>
      <c r="WG941"/>
      <c r="WH941"/>
      <c r="WI941"/>
      <c r="WJ941"/>
      <c r="WK941"/>
      <c r="WL941"/>
      <c r="WM941"/>
      <c r="WN941"/>
      <c r="WO941"/>
      <c r="WP941"/>
      <c r="WQ941"/>
      <c r="WR941"/>
      <c r="WS941"/>
      <c r="WT941"/>
      <c r="WU941"/>
      <c r="WV941"/>
      <c r="WW941"/>
      <c r="WX941"/>
      <c r="WY941"/>
      <c r="WZ941"/>
      <c r="XA941"/>
      <c r="XB941"/>
      <c r="XC941"/>
      <c r="XD941"/>
      <c r="XE941"/>
      <c r="XF941"/>
      <c r="XG941"/>
      <c r="XH941"/>
      <c r="XI941"/>
      <c r="XJ941"/>
      <c r="XK941"/>
      <c r="XL941"/>
      <c r="XM941"/>
      <c r="XN941"/>
      <c r="XO941"/>
      <c r="XP941"/>
      <c r="XQ941"/>
      <c r="XR941"/>
      <c r="XS941"/>
      <c r="XT941"/>
      <c r="XU941"/>
      <c r="XV941"/>
      <c r="XW941"/>
      <c r="XX941"/>
      <c r="XY941"/>
      <c r="XZ941"/>
      <c r="YA941"/>
      <c r="YB941"/>
      <c r="YC941"/>
      <c r="YD941"/>
      <c r="YE941"/>
      <c r="YF941"/>
      <c r="YG941"/>
      <c r="YH941"/>
      <c r="YI941"/>
      <c r="YJ941"/>
      <c r="YK941"/>
      <c r="YL941"/>
      <c r="YM941"/>
      <c r="YN941"/>
      <c r="YO941"/>
      <c r="YP941"/>
      <c r="YQ941"/>
      <c r="YR941"/>
      <c r="YS941"/>
      <c r="YT941"/>
      <c r="YU941"/>
      <c r="YV941"/>
      <c r="YW941"/>
      <c r="YX941"/>
      <c r="YY941"/>
      <c r="YZ941"/>
      <c r="ZA941"/>
      <c r="ZB941"/>
      <c r="ZC941"/>
      <c r="ZD941"/>
      <c r="ZE941"/>
      <c r="ZF941"/>
      <c r="ZG941"/>
      <c r="ZH941"/>
      <c r="ZI941"/>
      <c r="ZJ941"/>
      <c r="ZK941"/>
      <c r="ZL941"/>
      <c r="ZM941"/>
      <c r="ZN941"/>
      <c r="ZO941"/>
      <c r="ZP941"/>
      <c r="ZQ941"/>
      <c r="ZR941"/>
      <c r="ZS941"/>
      <c r="ZT941"/>
      <c r="ZU941"/>
      <c r="ZV941"/>
      <c r="ZW941"/>
      <c r="ZX941"/>
      <c r="ZY941"/>
      <c r="ZZ941"/>
      <c r="AAA941"/>
      <c r="AAB941"/>
      <c r="AAC941"/>
      <c r="AAD941"/>
      <c r="AAE941"/>
      <c r="AAF941"/>
      <c r="AAG941"/>
      <c r="AAH941"/>
      <c r="AAI941"/>
      <c r="AAJ941"/>
      <c r="AAK941"/>
      <c r="AAL941"/>
      <c r="AAM941"/>
      <c r="AAN941"/>
      <c r="AAO941"/>
      <c r="AAP941"/>
      <c r="AAQ941"/>
      <c r="AAR941"/>
      <c r="AAS941"/>
      <c r="AAT941"/>
      <c r="AAU941"/>
      <c r="AAV941"/>
      <c r="AAW941"/>
      <c r="AAX941"/>
      <c r="AAY941"/>
      <c r="AAZ941"/>
      <c r="ABA941"/>
      <c r="ABB941"/>
      <c r="ABC941"/>
      <c r="ABD941"/>
      <c r="ABE941"/>
      <c r="ABF941"/>
      <c r="ABG941"/>
      <c r="ABH941"/>
      <c r="ABI941"/>
      <c r="ABJ941"/>
      <c r="ABK941"/>
      <c r="ABL941"/>
      <c r="ABM941"/>
      <c r="ABN941"/>
      <c r="ABO941"/>
      <c r="ABP941"/>
      <c r="ABQ941"/>
      <c r="ABR941"/>
      <c r="ABS941"/>
      <c r="ABT941"/>
      <c r="ABU941"/>
      <c r="ABV941"/>
      <c r="ABW941"/>
      <c r="ABX941"/>
      <c r="ABY941"/>
      <c r="ABZ941"/>
      <c r="ACA941"/>
      <c r="ACB941"/>
      <c r="ACC941"/>
      <c r="ACD941"/>
      <c r="ACE941"/>
      <c r="ACF941"/>
      <c r="ACG941"/>
      <c r="ACH941"/>
      <c r="ACI941"/>
      <c r="ACJ941"/>
      <c r="ACK941"/>
      <c r="ACL941"/>
      <c r="ACM941"/>
      <c r="ACN941"/>
      <c r="ACO941"/>
      <c r="ACP941"/>
      <c r="ACQ941"/>
      <c r="ACR941"/>
      <c r="ACS941"/>
      <c r="ACT941"/>
      <c r="ACU941"/>
      <c r="ACV941"/>
      <c r="ACW941"/>
      <c r="ACX941"/>
      <c r="ACY941"/>
      <c r="ACZ941"/>
      <c r="ADA941"/>
      <c r="ADB941"/>
      <c r="ADC941"/>
      <c r="ADD941"/>
      <c r="ADE941"/>
      <c r="ADF941"/>
      <c r="ADG941"/>
      <c r="ADH941"/>
      <c r="ADI941"/>
      <c r="ADJ941"/>
      <c r="ADK941"/>
      <c r="ADL941"/>
      <c r="ADM941"/>
      <c r="ADN941"/>
      <c r="ADO941"/>
      <c r="ADP941"/>
      <c r="ADQ941"/>
      <c r="ADR941"/>
      <c r="ADS941"/>
      <c r="ADT941"/>
      <c r="ADU941"/>
      <c r="ADV941"/>
      <c r="ADW941"/>
      <c r="ADX941"/>
      <c r="ADY941"/>
      <c r="ADZ941"/>
      <c r="AEA941"/>
      <c r="AEB941"/>
      <c r="AEC941"/>
      <c r="AED941"/>
      <c r="AEE941"/>
      <c r="AEF941"/>
      <c r="AEG941"/>
      <c r="AEH941"/>
      <c r="AEI941"/>
      <c r="AEJ941"/>
      <c r="AEK941"/>
      <c r="AEL941"/>
      <c r="AEM941"/>
      <c r="AEN941"/>
      <c r="AEO941"/>
      <c r="AEP941"/>
      <c r="AEQ941"/>
      <c r="AER941"/>
      <c r="AES941"/>
      <c r="AET941"/>
      <c r="AEU941"/>
      <c r="AEV941"/>
      <c r="AEW941"/>
      <c r="AEX941"/>
      <c r="AEY941"/>
      <c r="AEZ941"/>
      <c r="AFA941"/>
      <c r="AFB941"/>
      <c r="AFC941"/>
      <c r="AFD941"/>
      <c r="AFE941"/>
      <c r="AFF941"/>
      <c r="AFG941"/>
      <c r="AFH941"/>
      <c r="AFI941"/>
      <c r="AFJ941"/>
      <c r="AFK941"/>
      <c r="AFL941"/>
      <c r="AFM941"/>
      <c r="AFN941"/>
      <c r="AFO941"/>
      <c r="AFP941"/>
      <c r="AFQ941"/>
      <c r="AFR941"/>
      <c r="AFS941"/>
      <c r="AFT941"/>
      <c r="AFU941"/>
      <c r="AFV941"/>
      <c r="AFW941"/>
      <c r="AFX941"/>
      <c r="AFY941"/>
      <c r="AFZ941"/>
      <c r="AGA941"/>
      <c r="AGB941"/>
      <c r="AGC941"/>
      <c r="AGD941"/>
      <c r="AGE941"/>
      <c r="AGF941"/>
      <c r="AGG941"/>
      <c r="AGH941"/>
      <c r="AGI941"/>
      <c r="AGJ941"/>
      <c r="AGK941"/>
      <c r="AGL941"/>
      <c r="AGM941"/>
      <c r="AGN941"/>
      <c r="AGO941"/>
      <c r="AGP941"/>
      <c r="AGQ941"/>
      <c r="AGR941"/>
      <c r="AGS941"/>
      <c r="AGT941"/>
      <c r="AGU941"/>
      <c r="AGV941"/>
      <c r="AGW941"/>
      <c r="AGX941"/>
      <c r="AGY941"/>
      <c r="AGZ941"/>
      <c r="AHA941"/>
      <c r="AHB941"/>
      <c r="AHC941"/>
      <c r="AHD941"/>
      <c r="AHE941"/>
      <c r="AHF941"/>
      <c r="AHG941"/>
      <c r="AHH941"/>
      <c r="AHI941"/>
      <c r="AHJ941"/>
      <c r="AHK941"/>
      <c r="AHL941"/>
      <c r="AHM941"/>
      <c r="AHN941"/>
      <c r="AHO941"/>
      <c r="AHP941"/>
      <c r="AHQ941"/>
      <c r="AHR941"/>
      <c r="AHS941"/>
      <c r="AHT941"/>
      <c r="AHU941"/>
      <c r="AHV941"/>
      <c r="AHW941"/>
      <c r="AHX941"/>
      <c r="AHY941"/>
      <c r="AHZ941"/>
      <c r="AIA941"/>
      <c r="AIB941"/>
      <c r="AIC941"/>
      <c r="AID941"/>
      <c r="AIE941"/>
      <c r="AIF941"/>
      <c r="AIG941"/>
      <c r="AIH941"/>
      <c r="AII941"/>
      <c r="AIJ941"/>
      <c r="AIK941"/>
      <c r="AIL941"/>
      <c r="AIM941"/>
      <c r="AIN941"/>
      <c r="AIO941"/>
      <c r="AIP941"/>
      <c r="AIQ941"/>
      <c r="AIR941"/>
      <c r="AIS941"/>
      <c r="AIT941"/>
      <c r="AIU941"/>
      <c r="AIV941"/>
      <c r="AIW941"/>
      <c r="AIX941"/>
      <c r="AIY941"/>
      <c r="AIZ941"/>
      <c r="AJA941"/>
      <c r="AJB941"/>
      <c r="AJC941"/>
      <c r="AJD941"/>
      <c r="AJE941"/>
      <c r="AJF941"/>
      <c r="AJG941"/>
      <c r="AJH941"/>
      <c r="AJI941"/>
      <c r="AJJ941"/>
      <c r="AJK941"/>
      <c r="AJL941"/>
      <c r="AJM941"/>
      <c r="AJN941"/>
      <c r="AJO941"/>
      <c r="AJP941"/>
      <c r="AJQ941"/>
      <c r="AJR941"/>
      <c r="AJS941"/>
      <c r="AJT941"/>
      <c r="AJU941"/>
      <c r="AJV941"/>
      <c r="AJW941"/>
      <c r="AJX941"/>
      <c r="AJY941"/>
      <c r="AJZ941"/>
      <c r="AKA941"/>
      <c r="AKB941"/>
      <c r="AKC941"/>
      <c r="AKD941"/>
      <c r="AKE941"/>
      <c r="AKF941"/>
      <c r="AKG941"/>
      <c r="AKH941"/>
      <c r="AKI941"/>
      <c r="AKJ941"/>
      <c r="AKK941"/>
      <c r="AKL941"/>
      <c r="AKM941"/>
      <c r="AKN941"/>
      <c r="AKO941"/>
      <c r="AKP941"/>
      <c r="AKQ941"/>
      <c r="AKR941"/>
      <c r="AKS941"/>
      <c r="AKT941"/>
      <c r="AKU941"/>
      <c r="AKV941"/>
      <c r="AKW941"/>
      <c r="AKX941"/>
      <c r="AKY941"/>
      <c r="AKZ941"/>
      <c r="ALA941"/>
      <c r="ALB941"/>
      <c r="ALC941"/>
      <c r="ALD941"/>
      <c r="ALE941"/>
      <c r="ALF941"/>
      <c r="ALG941"/>
      <c r="ALH941"/>
      <c r="ALI941"/>
      <c r="ALJ941"/>
      <c r="ALK941"/>
      <c r="ALL941"/>
      <c r="ALM941"/>
      <c r="ALN941"/>
      <c r="ALO941"/>
      <c r="ALP941"/>
      <c r="ALQ941"/>
      <c r="ALR941"/>
      <c r="ALS941"/>
      <c r="ALT941"/>
      <c r="ALU941"/>
      <c r="ALV941"/>
      <c r="ALW941"/>
      <c r="ALX941"/>
      <c r="ALY941"/>
      <c r="ALZ941"/>
      <c r="AMA941"/>
      <c r="AMB941"/>
      <c r="AMC941"/>
      <c r="AMD941"/>
      <c r="AME941"/>
      <c r="AMF941"/>
      <c r="AMG941"/>
      <c r="AMH941"/>
      <c r="AMI941"/>
      <c r="AMJ941"/>
    </row>
    <row r="942" spans="1:1024" ht="20" customHeight="1" x14ac:dyDescent="0.2">
      <c r="A942"/>
      <c r="B942"/>
      <c r="C942"/>
      <c r="D942"/>
      <c r="E942" s="2"/>
      <c r="F942" s="2"/>
      <c r="G942" s="271"/>
      <c r="H942" s="240"/>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c r="IU942"/>
      <c r="IV942"/>
      <c r="IW942"/>
      <c r="IX942"/>
      <c r="IY942"/>
      <c r="IZ942"/>
      <c r="JA942"/>
      <c r="JB942"/>
      <c r="JC942"/>
      <c r="JD942"/>
      <c r="JE942"/>
      <c r="JF942"/>
      <c r="JG942"/>
      <c r="JH942"/>
      <c r="JI942"/>
      <c r="JJ942"/>
      <c r="JK942"/>
      <c r="JL942"/>
      <c r="JM942"/>
      <c r="JN942"/>
      <c r="JO942"/>
      <c r="JP942"/>
      <c r="JQ942"/>
      <c r="JR942"/>
      <c r="JS942"/>
      <c r="JT942"/>
      <c r="JU942"/>
      <c r="JV942"/>
      <c r="JW942"/>
      <c r="JX942"/>
      <c r="JY942"/>
      <c r="JZ942"/>
      <c r="KA942"/>
      <c r="KB942"/>
      <c r="KC942"/>
      <c r="KD942"/>
      <c r="KE942"/>
      <c r="KF942"/>
      <c r="KG942"/>
      <c r="KH942"/>
      <c r="KI942"/>
      <c r="KJ942"/>
      <c r="KK942"/>
      <c r="KL942"/>
      <c r="KM942"/>
      <c r="KN942"/>
      <c r="KO942"/>
      <c r="KP942"/>
      <c r="KQ942"/>
      <c r="KR942"/>
      <c r="KS942"/>
      <c r="KT942"/>
      <c r="KU942"/>
      <c r="KV942"/>
      <c r="KW942"/>
      <c r="KX942"/>
      <c r="KY942"/>
      <c r="KZ942"/>
      <c r="LA942"/>
      <c r="LB942"/>
      <c r="LC942"/>
      <c r="LD942"/>
      <c r="LE942"/>
      <c r="LF942"/>
      <c r="LG942"/>
      <c r="LH942"/>
      <c r="LI942"/>
      <c r="LJ942"/>
      <c r="LK942"/>
      <c r="LL942"/>
      <c r="LM942"/>
      <c r="LN942"/>
      <c r="LO942"/>
      <c r="LP942"/>
      <c r="LQ942"/>
      <c r="LR942"/>
      <c r="LS942"/>
      <c r="LT942"/>
      <c r="LU942"/>
      <c r="LV942"/>
      <c r="LW942"/>
      <c r="LX942"/>
      <c r="LY942"/>
      <c r="LZ942"/>
      <c r="MA942"/>
      <c r="MB942"/>
      <c r="MC942"/>
      <c r="MD942"/>
      <c r="ME942"/>
      <c r="MF942"/>
      <c r="MG942"/>
      <c r="MH942"/>
      <c r="MI942"/>
      <c r="MJ942"/>
      <c r="MK942"/>
      <c r="ML942"/>
      <c r="MM942"/>
      <c r="MN942"/>
      <c r="MO942"/>
      <c r="MP942"/>
      <c r="MQ942"/>
      <c r="MR942"/>
      <c r="MS942"/>
      <c r="MT942"/>
      <c r="MU942"/>
      <c r="MV942"/>
      <c r="MW942"/>
      <c r="MX942"/>
      <c r="MY942"/>
      <c r="MZ942"/>
      <c r="NA942"/>
      <c r="NB942"/>
      <c r="NC942"/>
      <c r="ND942"/>
      <c r="NE942"/>
      <c r="NF942"/>
      <c r="NG942"/>
      <c r="NH942"/>
      <c r="NI942"/>
      <c r="NJ942"/>
      <c r="NK942"/>
      <c r="NL942"/>
      <c r="NM942"/>
      <c r="NN942"/>
      <c r="NO942"/>
      <c r="NP942"/>
      <c r="NQ942"/>
      <c r="NR942"/>
      <c r="NS942"/>
      <c r="NT942"/>
      <c r="NU942"/>
      <c r="NV942"/>
      <c r="NW942"/>
      <c r="NX942"/>
      <c r="NY942"/>
      <c r="NZ942"/>
      <c r="OA942"/>
      <c r="OB942"/>
      <c r="OC942"/>
      <c r="OD942"/>
      <c r="OE942"/>
      <c r="OF942"/>
      <c r="OG942"/>
      <c r="OH942"/>
      <c r="OI942"/>
      <c r="OJ942"/>
      <c r="OK942"/>
      <c r="OL942"/>
      <c r="OM942"/>
      <c r="ON942"/>
      <c r="OO942"/>
      <c r="OP942"/>
      <c r="OQ942"/>
      <c r="OR942"/>
      <c r="OS942"/>
      <c r="OT942"/>
      <c r="OU942"/>
      <c r="OV942"/>
      <c r="OW942"/>
      <c r="OX942"/>
      <c r="OY942"/>
      <c r="OZ942"/>
      <c r="PA942"/>
      <c r="PB942"/>
      <c r="PC942"/>
      <c r="PD942"/>
      <c r="PE942"/>
      <c r="PF942"/>
      <c r="PG942"/>
      <c r="PH942"/>
      <c r="PI942"/>
      <c r="PJ942"/>
      <c r="PK942"/>
      <c r="PL942"/>
      <c r="PM942"/>
      <c r="PN942"/>
      <c r="PO942"/>
      <c r="PP942"/>
      <c r="PQ942"/>
      <c r="PR942"/>
      <c r="PS942"/>
      <c r="PT942"/>
      <c r="PU942"/>
      <c r="PV942"/>
      <c r="PW942"/>
      <c r="PX942"/>
      <c r="PY942"/>
      <c r="PZ942"/>
      <c r="QA942"/>
      <c r="QB942"/>
      <c r="QC942"/>
      <c r="QD942"/>
      <c r="QE942"/>
      <c r="QF942"/>
      <c r="QG942"/>
      <c r="QH942"/>
      <c r="QI942"/>
      <c r="QJ942"/>
      <c r="QK942"/>
      <c r="QL942"/>
      <c r="QM942"/>
      <c r="QN942"/>
      <c r="QO942"/>
      <c r="QP942"/>
      <c r="QQ942"/>
      <c r="QR942"/>
      <c r="QS942"/>
      <c r="QT942"/>
      <c r="QU942"/>
      <c r="QV942"/>
      <c r="QW942"/>
      <c r="QX942"/>
      <c r="QY942"/>
      <c r="QZ942"/>
      <c r="RA942"/>
      <c r="RB942"/>
      <c r="RC942"/>
      <c r="RD942"/>
      <c r="RE942"/>
      <c r="RF942"/>
      <c r="RG942"/>
      <c r="RH942"/>
      <c r="RI942"/>
      <c r="RJ942"/>
      <c r="RK942"/>
      <c r="RL942"/>
      <c r="RM942"/>
      <c r="RN942"/>
      <c r="RO942"/>
      <c r="RP942"/>
      <c r="RQ942"/>
      <c r="RR942"/>
      <c r="RS942"/>
      <c r="RT942"/>
      <c r="RU942"/>
      <c r="RV942"/>
      <c r="RW942"/>
      <c r="RX942"/>
      <c r="RY942"/>
      <c r="RZ942"/>
      <c r="SA942"/>
      <c r="SB942"/>
      <c r="SC942"/>
      <c r="SD942"/>
      <c r="SE942"/>
      <c r="SF942"/>
      <c r="SG942"/>
      <c r="SH942"/>
      <c r="SI942"/>
      <c r="SJ942"/>
      <c r="SK942"/>
      <c r="SL942"/>
      <c r="SM942"/>
      <c r="SN942"/>
      <c r="SO942"/>
      <c r="SP942"/>
      <c r="SQ942"/>
      <c r="SR942"/>
      <c r="SS942"/>
      <c r="ST942"/>
      <c r="SU942"/>
      <c r="SV942"/>
      <c r="SW942"/>
      <c r="SX942"/>
      <c r="SY942"/>
      <c r="SZ942"/>
      <c r="TA942"/>
      <c r="TB942"/>
      <c r="TC942"/>
      <c r="TD942"/>
      <c r="TE942"/>
      <c r="TF942"/>
      <c r="TG942"/>
      <c r="TH942"/>
      <c r="TI942"/>
      <c r="TJ942"/>
      <c r="TK942"/>
      <c r="TL942"/>
      <c r="TM942"/>
      <c r="TN942"/>
      <c r="TO942"/>
      <c r="TP942"/>
      <c r="TQ942"/>
      <c r="TR942"/>
      <c r="TS942"/>
      <c r="TT942"/>
      <c r="TU942"/>
      <c r="TV942"/>
      <c r="TW942"/>
      <c r="TX942"/>
      <c r="TY942"/>
      <c r="TZ942"/>
      <c r="UA942"/>
      <c r="UB942"/>
      <c r="UC942"/>
      <c r="UD942"/>
      <c r="UE942"/>
      <c r="UF942"/>
      <c r="UG942"/>
      <c r="UH942"/>
      <c r="UI942"/>
      <c r="UJ942"/>
      <c r="UK942"/>
      <c r="UL942"/>
      <c r="UM942"/>
      <c r="UN942"/>
      <c r="UO942"/>
      <c r="UP942"/>
      <c r="UQ942"/>
      <c r="UR942"/>
      <c r="US942"/>
      <c r="UT942"/>
      <c r="UU942"/>
      <c r="UV942"/>
      <c r="UW942"/>
      <c r="UX942"/>
      <c r="UY942"/>
      <c r="UZ942"/>
      <c r="VA942"/>
      <c r="VB942"/>
      <c r="VC942"/>
      <c r="VD942"/>
      <c r="VE942"/>
      <c r="VF942"/>
      <c r="VG942"/>
      <c r="VH942"/>
      <c r="VI942"/>
      <c r="VJ942"/>
      <c r="VK942"/>
      <c r="VL942"/>
      <c r="VM942"/>
      <c r="VN942"/>
      <c r="VO942"/>
      <c r="VP942"/>
      <c r="VQ942"/>
      <c r="VR942"/>
      <c r="VS942"/>
      <c r="VT942"/>
      <c r="VU942"/>
      <c r="VV942"/>
      <c r="VW942"/>
      <c r="VX942"/>
      <c r="VY942"/>
      <c r="VZ942"/>
      <c r="WA942"/>
      <c r="WB942"/>
      <c r="WC942"/>
      <c r="WD942"/>
      <c r="WE942"/>
      <c r="WF942"/>
      <c r="WG942"/>
      <c r="WH942"/>
      <c r="WI942"/>
      <c r="WJ942"/>
      <c r="WK942"/>
      <c r="WL942"/>
      <c r="WM942"/>
      <c r="WN942"/>
      <c r="WO942"/>
      <c r="WP942"/>
      <c r="WQ942"/>
      <c r="WR942"/>
      <c r="WS942"/>
      <c r="WT942"/>
      <c r="WU942"/>
      <c r="WV942"/>
      <c r="WW942"/>
      <c r="WX942"/>
      <c r="WY942"/>
      <c r="WZ942"/>
      <c r="XA942"/>
      <c r="XB942"/>
      <c r="XC942"/>
      <c r="XD942"/>
      <c r="XE942"/>
      <c r="XF942"/>
      <c r="XG942"/>
      <c r="XH942"/>
      <c r="XI942"/>
      <c r="XJ942"/>
      <c r="XK942"/>
      <c r="XL942"/>
      <c r="XM942"/>
      <c r="XN942"/>
      <c r="XO942"/>
      <c r="XP942"/>
      <c r="XQ942"/>
      <c r="XR942"/>
      <c r="XS942"/>
      <c r="XT942"/>
      <c r="XU942"/>
      <c r="XV942"/>
      <c r="XW942"/>
      <c r="XX942"/>
      <c r="XY942"/>
      <c r="XZ942"/>
      <c r="YA942"/>
      <c r="YB942"/>
      <c r="YC942"/>
      <c r="YD942"/>
      <c r="YE942"/>
      <c r="YF942"/>
      <c r="YG942"/>
      <c r="YH942"/>
      <c r="YI942"/>
      <c r="YJ942"/>
      <c r="YK942"/>
      <c r="YL942"/>
      <c r="YM942"/>
      <c r="YN942"/>
      <c r="YO942"/>
      <c r="YP942"/>
      <c r="YQ942"/>
      <c r="YR942"/>
      <c r="YS942"/>
      <c r="YT942"/>
      <c r="YU942"/>
      <c r="YV942"/>
      <c r="YW942"/>
      <c r="YX942"/>
      <c r="YY942"/>
      <c r="YZ942"/>
      <c r="ZA942"/>
      <c r="ZB942"/>
      <c r="ZC942"/>
      <c r="ZD942"/>
      <c r="ZE942"/>
      <c r="ZF942"/>
      <c r="ZG942"/>
      <c r="ZH942"/>
      <c r="ZI942"/>
      <c r="ZJ942"/>
      <c r="ZK942"/>
      <c r="ZL942"/>
      <c r="ZM942"/>
      <c r="ZN942"/>
      <c r="ZO942"/>
      <c r="ZP942"/>
      <c r="ZQ942"/>
      <c r="ZR942"/>
      <c r="ZS942"/>
      <c r="ZT942"/>
      <c r="ZU942"/>
      <c r="ZV942"/>
      <c r="ZW942"/>
      <c r="ZX942"/>
      <c r="ZY942"/>
      <c r="ZZ942"/>
      <c r="AAA942"/>
      <c r="AAB942"/>
      <c r="AAC942"/>
      <c r="AAD942"/>
      <c r="AAE942"/>
      <c r="AAF942"/>
      <c r="AAG942"/>
      <c r="AAH942"/>
      <c r="AAI942"/>
      <c r="AAJ942"/>
      <c r="AAK942"/>
      <c r="AAL942"/>
      <c r="AAM942"/>
      <c r="AAN942"/>
      <c r="AAO942"/>
      <c r="AAP942"/>
      <c r="AAQ942"/>
      <c r="AAR942"/>
      <c r="AAS942"/>
      <c r="AAT942"/>
      <c r="AAU942"/>
      <c r="AAV942"/>
      <c r="AAW942"/>
      <c r="AAX942"/>
      <c r="AAY942"/>
      <c r="AAZ942"/>
      <c r="ABA942"/>
      <c r="ABB942"/>
      <c r="ABC942"/>
      <c r="ABD942"/>
      <c r="ABE942"/>
      <c r="ABF942"/>
      <c r="ABG942"/>
      <c r="ABH942"/>
      <c r="ABI942"/>
      <c r="ABJ942"/>
      <c r="ABK942"/>
      <c r="ABL942"/>
      <c r="ABM942"/>
      <c r="ABN942"/>
      <c r="ABO942"/>
      <c r="ABP942"/>
      <c r="ABQ942"/>
      <c r="ABR942"/>
      <c r="ABS942"/>
      <c r="ABT942"/>
      <c r="ABU942"/>
      <c r="ABV942"/>
      <c r="ABW942"/>
      <c r="ABX942"/>
      <c r="ABY942"/>
      <c r="ABZ942"/>
      <c r="ACA942"/>
      <c r="ACB942"/>
      <c r="ACC942"/>
      <c r="ACD942"/>
      <c r="ACE942"/>
      <c r="ACF942"/>
      <c r="ACG942"/>
      <c r="ACH942"/>
      <c r="ACI942"/>
      <c r="ACJ942"/>
      <c r="ACK942"/>
      <c r="ACL942"/>
      <c r="ACM942"/>
      <c r="ACN942"/>
      <c r="ACO942"/>
      <c r="ACP942"/>
      <c r="ACQ942"/>
      <c r="ACR942"/>
      <c r="ACS942"/>
      <c r="ACT942"/>
      <c r="ACU942"/>
      <c r="ACV942"/>
      <c r="ACW942"/>
      <c r="ACX942"/>
      <c r="ACY942"/>
      <c r="ACZ942"/>
      <c r="ADA942"/>
      <c r="ADB942"/>
      <c r="ADC942"/>
      <c r="ADD942"/>
      <c r="ADE942"/>
      <c r="ADF942"/>
      <c r="ADG942"/>
      <c r="ADH942"/>
      <c r="ADI942"/>
      <c r="ADJ942"/>
      <c r="ADK942"/>
      <c r="ADL942"/>
      <c r="ADM942"/>
      <c r="ADN942"/>
      <c r="ADO942"/>
      <c r="ADP942"/>
      <c r="ADQ942"/>
      <c r="ADR942"/>
      <c r="ADS942"/>
      <c r="ADT942"/>
      <c r="ADU942"/>
      <c r="ADV942"/>
      <c r="ADW942"/>
      <c r="ADX942"/>
      <c r="ADY942"/>
      <c r="ADZ942"/>
      <c r="AEA942"/>
      <c r="AEB942"/>
      <c r="AEC942"/>
      <c r="AED942"/>
      <c r="AEE942"/>
      <c r="AEF942"/>
      <c r="AEG942"/>
      <c r="AEH942"/>
      <c r="AEI942"/>
      <c r="AEJ942"/>
      <c r="AEK942"/>
      <c r="AEL942"/>
      <c r="AEM942"/>
      <c r="AEN942"/>
      <c r="AEO942"/>
      <c r="AEP942"/>
      <c r="AEQ942"/>
      <c r="AER942"/>
      <c r="AES942"/>
      <c r="AET942"/>
      <c r="AEU942"/>
      <c r="AEV942"/>
      <c r="AEW942"/>
      <c r="AEX942"/>
      <c r="AEY942"/>
      <c r="AEZ942"/>
      <c r="AFA942"/>
      <c r="AFB942"/>
      <c r="AFC942"/>
      <c r="AFD942"/>
      <c r="AFE942"/>
      <c r="AFF942"/>
      <c r="AFG942"/>
      <c r="AFH942"/>
      <c r="AFI942"/>
      <c r="AFJ942"/>
      <c r="AFK942"/>
      <c r="AFL942"/>
      <c r="AFM942"/>
      <c r="AFN942"/>
      <c r="AFO942"/>
      <c r="AFP942"/>
      <c r="AFQ942"/>
      <c r="AFR942"/>
      <c r="AFS942"/>
      <c r="AFT942"/>
      <c r="AFU942"/>
      <c r="AFV942"/>
      <c r="AFW942"/>
      <c r="AFX942"/>
      <c r="AFY942"/>
      <c r="AFZ942"/>
      <c r="AGA942"/>
      <c r="AGB942"/>
      <c r="AGC942"/>
      <c r="AGD942"/>
      <c r="AGE942"/>
      <c r="AGF942"/>
      <c r="AGG942"/>
      <c r="AGH942"/>
      <c r="AGI942"/>
      <c r="AGJ942"/>
      <c r="AGK942"/>
      <c r="AGL942"/>
      <c r="AGM942"/>
      <c r="AGN942"/>
      <c r="AGO942"/>
      <c r="AGP942"/>
      <c r="AGQ942"/>
      <c r="AGR942"/>
      <c r="AGS942"/>
      <c r="AGT942"/>
      <c r="AGU942"/>
      <c r="AGV942"/>
      <c r="AGW942"/>
      <c r="AGX942"/>
      <c r="AGY942"/>
      <c r="AGZ942"/>
      <c r="AHA942"/>
      <c r="AHB942"/>
      <c r="AHC942"/>
      <c r="AHD942"/>
      <c r="AHE942"/>
      <c r="AHF942"/>
      <c r="AHG942"/>
      <c r="AHH942"/>
      <c r="AHI942"/>
      <c r="AHJ942"/>
      <c r="AHK942"/>
      <c r="AHL942"/>
      <c r="AHM942"/>
      <c r="AHN942"/>
      <c r="AHO942"/>
      <c r="AHP942"/>
      <c r="AHQ942"/>
      <c r="AHR942"/>
      <c r="AHS942"/>
      <c r="AHT942"/>
      <c r="AHU942"/>
      <c r="AHV942"/>
      <c r="AHW942"/>
      <c r="AHX942"/>
      <c r="AHY942"/>
      <c r="AHZ942"/>
      <c r="AIA942"/>
      <c r="AIB942"/>
      <c r="AIC942"/>
      <c r="AID942"/>
      <c r="AIE942"/>
      <c r="AIF942"/>
      <c r="AIG942"/>
      <c r="AIH942"/>
      <c r="AII942"/>
      <c r="AIJ942"/>
      <c r="AIK942"/>
      <c r="AIL942"/>
      <c r="AIM942"/>
      <c r="AIN942"/>
      <c r="AIO942"/>
      <c r="AIP942"/>
      <c r="AIQ942"/>
      <c r="AIR942"/>
      <c r="AIS942"/>
      <c r="AIT942"/>
      <c r="AIU942"/>
      <c r="AIV942"/>
      <c r="AIW942"/>
      <c r="AIX942"/>
      <c r="AIY942"/>
      <c r="AIZ942"/>
      <c r="AJA942"/>
      <c r="AJB942"/>
      <c r="AJC942"/>
      <c r="AJD942"/>
      <c r="AJE942"/>
      <c r="AJF942"/>
      <c r="AJG942"/>
      <c r="AJH942"/>
      <c r="AJI942"/>
      <c r="AJJ942"/>
      <c r="AJK942"/>
      <c r="AJL942"/>
      <c r="AJM942"/>
      <c r="AJN942"/>
      <c r="AJO942"/>
      <c r="AJP942"/>
      <c r="AJQ942"/>
      <c r="AJR942"/>
      <c r="AJS942"/>
      <c r="AJT942"/>
      <c r="AJU942"/>
      <c r="AJV942"/>
      <c r="AJW942"/>
      <c r="AJX942"/>
      <c r="AJY942"/>
      <c r="AJZ942"/>
      <c r="AKA942"/>
      <c r="AKB942"/>
      <c r="AKC942"/>
      <c r="AKD942"/>
      <c r="AKE942"/>
      <c r="AKF942"/>
      <c r="AKG942"/>
      <c r="AKH942"/>
      <c r="AKI942"/>
      <c r="AKJ942"/>
      <c r="AKK942"/>
      <c r="AKL942"/>
      <c r="AKM942"/>
      <c r="AKN942"/>
      <c r="AKO942"/>
      <c r="AKP942"/>
      <c r="AKQ942"/>
      <c r="AKR942"/>
      <c r="AKS942"/>
      <c r="AKT942"/>
      <c r="AKU942"/>
      <c r="AKV942"/>
      <c r="AKW942"/>
      <c r="AKX942"/>
      <c r="AKY942"/>
      <c r="AKZ942"/>
      <c r="ALA942"/>
      <c r="ALB942"/>
      <c r="ALC942"/>
      <c r="ALD942"/>
      <c r="ALE942"/>
      <c r="ALF942"/>
      <c r="ALG942"/>
      <c r="ALH942"/>
      <c r="ALI942"/>
      <c r="ALJ942"/>
      <c r="ALK942"/>
      <c r="ALL942"/>
      <c r="ALM942"/>
      <c r="ALN942"/>
      <c r="ALO942"/>
      <c r="ALP942"/>
      <c r="ALQ942"/>
      <c r="ALR942"/>
      <c r="ALS942"/>
      <c r="ALT942"/>
      <c r="ALU942"/>
      <c r="ALV942"/>
      <c r="ALW942"/>
      <c r="ALX942"/>
      <c r="ALY942"/>
      <c r="ALZ942"/>
      <c r="AMA942"/>
      <c r="AMB942"/>
      <c r="AMC942"/>
      <c r="AMD942"/>
      <c r="AME942"/>
      <c r="AMF942"/>
      <c r="AMG942"/>
      <c r="AMH942"/>
      <c r="AMI942"/>
      <c r="AMJ942"/>
    </row>
    <row r="943" spans="1:1024" ht="20" customHeight="1" x14ac:dyDescent="0.2">
      <c r="A943"/>
      <c r="B943"/>
      <c r="C943"/>
      <c r="D943"/>
      <c r="E943" s="2"/>
      <c r="F943" s="2"/>
      <c r="G943" s="271"/>
      <c r="H943" s="240"/>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c r="IU943"/>
      <c r="IV943"/>
      <c r="IW943"/>
      <c r="IX943"/>
      <c r="IY943"/>
      <c r="IZ943"/>
      <c r="JA943"/>
      <c r="JB943"/>
      <c r="JC943"/>
      <c r="JD943"/>
      <c r="JE943"/>
      <c r="JF943"/>
      <c r="JG943"/>
      <c r="JH943"/>
      <c r="JI943"/>
      <c r="JJ943"/>
      <c r="JK943"/>
      <c r="JL943"/>
      <c r="JM943"/>
      <c r="JN943"/>
      <c r="JO943"/>
      <c r="JP943"/>
      <c r="JQ943"/>
      <c r="JR943"/>
      <c r="JS943"/>
      <c r="JT943"/>
      <c r="JU943"/>
      <c r="JV943"/>
      <c r="JW943"/>
      <c r="JX943"/>
      <c r="JY943"/>
      <c r="JZ943"/>
      <c r="KA943"/>
      <c r="KB943"/>
      <c r="KC943"/>
      <c r="KD943"/>
      <c r="KE943"/>
      <c r="KF943"/>
      <c r="KG943"/>
      <c r="KH943"/>
      <c r="KI943"/>
      <c r="KJ943"/>
      <c r="KK943"/>
      <c r="KL943"/>
      <c r="KM943"/>
      <c r="KN943"/>
      <c r="KO943"/>
      <c r="KP943"/>
      <c r="KQ943"/>
      <c r="KR943"/>
      <c r="KS943"/>
      <c r="KT943"/>
      <c r="KU943"/>
      <c r="KV943"/>
      <c r="KW943"/>
      <c r="KX943"/>
      <c r="KY943"/>
      <c r="KZ943"/>
      <c r="LA943"/>
      <c r="LB943"/>
      <c r="LC943"/>
      <c r="LD943"/>
      <c r="LE943"/>
      <c r="LF943"/>
      <c r="LG943"/>
      <c r="LH943"/>
      <c r="LI943"/>
      <c r="LJ943"/>
      <c r="LK943"/>
      <c r="LL943"/>
      <c r="LM943"/>
      <c r="LN943"/>
      <c r="LO943"/>
      <c r="LP943"/>
      <c r="LQ943"/>
      <c r="LR943"/>
      <c r="LS943"/>
      <c r="LT943"/>
      <c r="LU943"/>
      <c r="LV943"/>
      <c r="LW943"/>
      <c r="LX943"/>
      <c r="LY943"/>
      <c r="LZ943"/>
      <c r="MA943"/>
      <c r="MB943"/>
      <c r="MC943"/>
      <c r="MD943"/>
      <c r="ME943"/>
      <c r="MF943"/>
      <c r="MG943"/>
      <c r="MH943"/>
      <c r="MI943"/>
      <c r="MJ943"/>
      <c r="MK943"/>
      <c r="ML943"/>
      <c r="MM943"/>
      <c r="MN943"/>
      <c r="MO943"/>
      <c r="MP943"/>
      <c r="MQ943"/>
      <c r="MR943"/>
      <c r="MS943"/>
      <c r="MT943"/>
      <c r="MU943"/>
      <c r="MV943"/>
      <c r="MW943"/>
      <c r="MX943"/>
      <c r="MY943"/>
      <c r="MZ943"/>
      <c r="NA943"/>
      <c r="NB943"/>
      <c r="NC943"/>
      <c r="ND943"/>
      <c r="NE943"/>
      <c r="NF943"/>
      <c r="NG943"/>
      <c r="NH943"/>
      <c r="NI943"/>
      <c r="NJ943"/>
      <c r="NK943"/>
      <c r="NL943"/>
      <c r="NM943"/>
      <c r="NN943"/>
      <c r="NO943"/>
      <c r="NP943"/>
      <c r="NQ943"/>
      <c r="NR943"/>
      <c r="NS943"/>
      <c r="NT943"/>
      <c r="NU943"/>
      <c r="NV943"/>
      <c r="NW943"/>
      <c r="NX943"/>
      <c r="NY943"/>
      <c r="NZ943"/>
      <c r="OA943"/>
      <c r="OB943"/>
      <c r="OC943"/>
      <c r="OD943"/>
      <c r="OE943"/>
      <c r="OF943"/>
      <c r="OG943"/>
      <c r="OH943"/>
      <c r="OI943"/>
      <c r="OJ943"/>
      <c r="OK943"/>
      <c r="OL943"/>
      <c r="OM943"/>
      <c r="ON943"/>
      <c r="OO943"/>
      <c r="OP943"/>
      <c r="OQ943"/>
      <c r="OR943"/>
      <c r="OS943"/>
      <c r="OT943"/>
      <c r="OU943"/>
      <c r="OV943"/>
      <c r="OW943"/>
      <c r="OX943"/>
      <c r="OY943"/>
      <c r="OZ943"/>
      <c r="PA943"/>
      <c r="PB943"/>
      <c r="PC943"/>
      <c r="PD943"/>
      <c r="PE943"/>
      <c r="PF943"/>
      <c r="PG943"/>
      <c r="PH943"/>
      <c r="PI943"/>
      <c r="PJ943"/>
      <c r="PK943"/>
      <c r="PL943"/>
      <c r="PM943"/>
      <c r="PN943"/>
      <c r="PO943"/>
      <c r="PP943"/>
      <c r="PQ943"/>
      <c r="PR943"/>
      <c r="PS943"/>
      <c r="PT943"/>
      <c r="PU943"/>
      <c r="PV943"/>
      <c r="PW943"/>
      <c r="PX943"/>
      <c r="PY943"/>
      <c r="PZ943"/>
      <c r="QA943"/>
      <c r="QB943"/>
      <c r="QC943"/>
      <c r="QD943"/>
      <c r="QE943"/>
      <c r="QF943"/>
      <c r="QG943"/>
      <c r="QH943"/>
      <c r="QI943"/>
      <c r="QJ943"/>
      <c r="QK943"/>
      <c r="QL943"/>
      <c r="QM943"/>
      <c r="QN943"/>
      <c r="QO943"/>
      <c r="QP943"/>
      <c r="QQ943"/>
      <c r="QR943"/>
      <c r="QS943"/>
      <c r="QT943"/>
      <c r="QU943"/>
      <c r="QV943"/>
      <c r="QW943"/>
      <c r="QX943"/>
      <c r="QY943"/>
      <c r="QZ943"/>
      <c r="RA943"/>
      <c r="RB943"/>
      <c r="RC943"/>
      <c r="RD943"/>
      <c r="RE943"/>
      <c r="RF943"/>
      <c r="RG943"/>
      <c r="RH943"/>
      <c r="RI943"/>
      <c r="RJ943"/>
      <c r="RK943"/>
      <c r="RL943"/>
      <c r="RM943"/>
      <c r="RN943"/>
      <c r="RO943"/>
      <c r="RP943"/>
      <c r="RQ943"/>
      <c r="RR943"/>
      <c r="RS943"/>
      <c r="RT943"/>
      <c r="RU943"/>
      <c r="RV943"/>
      <c r="RW943"/>
      <c r="RX943"/>
      <c r="RY943"/>
      <c r="RZ943"/>
      <c r="SA943"/>
      <c r="SB943"/>
      <c r="SC943"/>
      <c r="SD943"/>
      <c r="SE943"/>
      <c r="SF943"/>
      <c r="SG943"/>
      <c r="SH943"/>
      <c r="SI943"/>
      <c r="SJ943"/>
      <c r="SK943"/>
      <c r="SL943"/>
      <c r="SM943"/>
      <c r="SN943"/>
      <c r="SO943"/>
      <c r="SP943"/>
      <c r="SQ943"/>
      <c r="SR943"/>
      <c r="SS943"/>
      <c r="ST943"/>
      <c r="SU943"/>
      <c r="SV943"/>
      <c r="SW943"/>
      <c r="SX943"/>
      <c r="SY943"/>
      <c r="SZ943"/>
      <c r="TA943"/>
      <c r="TB943"/>
      <c r="TC943"/>
      <c r="TD943"/>
      <c r="TE943"/>
      <c r="TF943"/>
      <c r="TG943"/>
      <c r="TH943"/>
      <c r="TI943"/>
      <c r="TJ943"/>
      <c r="TK943"/>
      <c r="TL943"/>
      <c r="TM943"/>
      <c r="TN943"/>
      <c r="TO943"/>
      <c r="TP943"/>
      <c r="TQ943"/>
      <c r="TR943"/>
      <c r="TS943"/>
      <c r="TT943"/>
      <c r="TU943"/>
      <c r="TV943"/>
      <c r="TW943"/>
      <c r="TX943"/>
      <c r="TY943"/>
      <c r="TZ943"/>
      <c r="UA943"/>
      <c r="UB943"/>
      <c r="UC943"/>
      <c r="UD943"/>
      <c r="UE943"/>
      <c r="UF943"/>
      <c r="UG943"/>
      <c r="UH943"/>
      <c r="UI943"/>
      <c r="UJ943"/>
      <c r="UK943"/>
      <c r="UL943"/>
      <c r="UM943"/>
      <c r="UN943"/>
      <c r="UO943"/>
      <c r="UP943"/>
      <c r="UQ943"/>
      <c r="UR943"/>
      <c r="US943"/>
      <c r="UT943"/>
      <c r="UU943"/>
      <c r="UV943"/>
      <c r="UW943"/>
      <c r="UX943"/>
      <c r="UY943"/>
      <c r="UZ943"/>
      <c r="VA943"/>
      <c r="VB943"/>
      <c r="VC943"/>
      <c r="VD943"/>
      <c r="VE943"/>
      <c r="VF943"/>
      <c r="VG943"/>
      <c r="VH943"/>
      <c r="VI943"/>
      <c r="VJ943"/>
      <c r="VK943"/>
      <c r="VL943"/>
      <c r="VM943"/>
      <c r="VN943"/>
      <c r="VO943"/>
      <c r="VP943"/>
      <c r="VQ943"/>
      <c r="VR943"/>
      <c r="VS943"/>
      <c r="VT943"/>
      <c r="VU943"/>
      <c r="VV943"/>
      <c r="VW943"/>
      <c r="VX943"/>
      <c r="VY943"/>
      <c r="VZ943"/>
      <c r="WA943"/>
      <c r="WB943"/>
      <c r="WC943"/>
      <c r="WD943"/>
      <c r="WE943"/>
      <c r="WF943"/>
      <c r="WG943"/>
      <c r="WH943"/>
      <c r="WI943"/>
      <c r="WJ943"/>
      <c r="WK943"/>
      <c r="WL943"/>
      <c r="WM943"/>
      <c r="WN943"/>
      <c r="WO943"/>
      <c r="WP943"/>
      <c r="WQ943"/>
      <c r="WR943"/>
      <c r="WS943"/>
      <c r="WT943"/>
      <c r="WU943"/>
      <c r="WV943"/>
      <c r="WW943"/>
      <c r="WX943"/>
      <c r="WY943"/>
      <c r="WZ943"/>
      <c r="XA943"/>
      <c r="XB943"/>
      <c r="XC943"/>
      <c r="XD943"/>
      <c r="XE943"/>
      <c r="XF943"/>
      <c r="XG943"/>
      <c r="XH943"/>
      <c r="XI943"/>
      <c r="XJ943"/>
      <c r="XK943"/>
      <c r="XL943"/>
      <c r="XM943"/>
      <c r="XN943"/>
      <c r="XO943"/>
      <c r="XP943"/>
      <c r="XQ943"/>
      <c r="XR943"/>
      <c r="XS943"/>
      <c r="XT943"/>
      <c r="XU943"/>
      <c r="XV943"/>
      <c r="XW943"/>
      <c r="XX943"/>
      <c r="XY943"/>
      <c r="XZ943"/>
      <c r="YA943"/>
      <c r="YB943"/>
      <c r="YC943"/>
      <c r="YD943"/>
      <c r="YE943"/>
      <c r="YF943"/>
      <c r="YG943"/>
      <c r="YH943"/>
      <c r="YI943"/>
      <c r="YJ943"/>
      <c r="YK943"/>
      <c r="YL943"/>
      <c r="YM943"/>
      <c r="YN943"/>
      <c r="YO943"/>
      <c r="YP943"/>
      <c r="YQ943"/>
      <c r="YR943"/>
      <c r="YS943"/>
      <c r="YT943"/>
      <c r="YU943"/>
      <c r="YV943"/>
      <c r="YW943"/>
      <c r="YX943"/>
      <c r="YY943"/>
      <c r="YZ943"/>
      <c r="ZA943"/>
      <c r="ZB943"/>
      <c r="ZC943"/>
      <c r="ZD943"/>
      <c r="ZE943"/>
      <c r="ZF943"/>
      <c r="ZG943"/>
      <c r="ZH943"/>
      <c r="ZI943"/>
      <c r="ZJ943"/>
      <c r="ZK943"/>
      <c r="ZL943"/>
      <c r="ZM943"/>
      <c r="ZN943"/>
      <c r="ZO943"/>
      <c r="ZP943"/>
      <c r="ZQ943"/>
      <c r="ZR943"/>
      <c r="ZS943"/>
      <c r="ZT943"/>
      <c r="ZU943"/>
      <c r="ZV943"/>
      <c r="ZW943"/>
      <c r="ZX943"/>
      <c r="ZY943"/>
      <c r="ZZ943"/>
      <c r="AAA943"/>
      <c r="AAB943"/>
      <c r="AAC943"/>
      <c r="AAD943"/>
      <c r="AAE943"/>
      <c r="AAF943"/>
      <c r="AAG943"/>
      <c r="AAH943"/>
      <c r="AAI943"/>
      <c r="AAJ943"/>
      <c r="AAK943"/>
      <c r="AAL943"/>
      <c r="AAM943"/>
      <c r="AAN943"/>
      <c r="AAO943"/>
      <c r="AAP943"/>
      <c r="AAQ943"/>
      <c r="AAR943"/>
      <c r="AAS943"/>
      <c r="AAT943"/>
      <c r="AAU943"/>
      <c r="AAV943"/>
      <c r="AAW943"/>
      <c r="AAX943"/>
      <c r="AAY943"/>
      <c r="AAZ943"/>
      <c r="ABA943"/>
      <c r="ABB943"/>
      <c r="ABC943"/>
      <c r="ABD943"/>
      <c r="ABE943"/>
      <c r="ABF943"/>
      <c r="ABG943"/>
      <c r="ABH943"/>
      <c r="ABI943"/>
      <c r="ABJ943"/>
      <c r="ABK943"/>
      <c r="ABL943"/>
      <c r="ABM943"/>
      <c r="ABN943"/>
      <c r="ABO943"/>
      <c r="ABP943"/>
      <c r="ABQ943"/>
      <c r="ABR943"/>
      <c r="ABS943"/>
      <c r="ABT943"/>
      <c r="ABU943"/>
      <c r="ABV943"/>
      <c r="ABW943"/>
      <c r="ABX943"/>
      <c r="ABY943"/>
      <c r="ABZ943"/>
      <c r="ACA943"/>
      <c r="ACB943"/>
      <c r="ACC943"/>
      <c r="ACD943"/>
      <c r="ACE943"/>
      <c r="ACF943"/>
      <c r="ACG943"/>
      <c r="ACH943"/>
      <c r="ACI943"/>
      <c r="ACJ943"/>
      <c r="ACK943"/>
      <c r="ACL943"/>
      <c r="ACM943"/>
      <c r="ACN943"/>
      <c r="ACO943"/>
      <c r="ACP943"/>
      <c r="ACQ943"/>
      <c r="ACR943"/>
      <c r="ACS943"/>
      <c r="ACT943"/>
      <c r="ACU943"/>
      <c r="ACV943"/>
      <c r="ACW943"/>
      <c r="ACX943"/>
      <c r="ACY943"/>
      <c r="ACZ943"/>
      <c r="ADA943"/>
      <c r="ADB943"/>
      <c r="ADC943"/>
      <c r="ADD943"/>
      <c r="ADE943"/>
      <c r="ADF943"/>
      <c r="ADG943"/>
      <c r="ADH943"/>
      <c r="ADI943"/>
      <c r="ADJ943"/>
      <c r="ADK943"/>
      <c r="ADL943"/>
      <c r="ADM943"/>
      <c r="ADN943"/>
      <c r="ADO943"/>
      <c r="ADP943"/>
      <c r="ADQ943"/>
      <c r="ADR943"/>
      <c r="ADS943"/>
      <c r="ADT943"/>
      <c r="ADU943"/>
      <c r="ADV943"/>
      <c r="ADW943"/>
      <c r="ADX943"/>
      <c r="ADY943"/>
      <c r="ADZ943"/>
      <c r="AEA943"/>
      <c r="AEB943"/>
      <c r="AEC943"/>
      <c r="AED943"/>
      <c r="AEE943"/>
      <c r="AEF943"/>
      <c r="AEG943"/>
      <c r="AEH943"/>
      <c r="AEI943"/>
      <c r="AEJ943"/>
      <c r="AEK943"/>
      <c r="AEL943"/>
      <c r="AEM943"/>
      <c r="AEN943"/>
      <c r="AEO943"/>
      <c r="AEP943"/>
      <c r="AEQ943"/>
      <c r="AER943"/>
      <c r="AES943"/>
      <c r="AET943"/>
      <c r="AEU943"/>
      <c r="AEV943"/>
      <c r="AEW943"/>
      <c r="AEX943"/>
      <c r="AEY943"/>
      <c r="AEZ943"/>
      <c r="AFA943"/>
      <c r="AFB943"/>
      <c r="AFC943"/>
      <c r="AFD943"/>
      <c r="AFE943"/>
      <c r="AFF943"/>
      <c r="AFG943"/>
      <c r="AFH943"/>
      <c r="AFI943"/>
      <c r="AFJ943"/>
      <c r="AFK943"/>
      <c r="AFL943"/>
      <c r="AFM943"/>
      <c r="AFN943"/>
      <c r="AFO943"/>
      <c r="AFP943"/>
      <c r="AFQ943"/>
      <c r="AFR943"/>
      <c r="AFS943"/>
      <c r="AFT943"/>
      <c r="AFU943"/>
      <c r="AFV943"/>
      <c r="AFW943"/>
      <c r="AFX943"/>
      <c r="AFY943"/>
      <c r="AFZ943"/>
      <c r="AGA943"/>
      <c r="AGB943"/>
      <c r="AGC943"/>
      <c r="AGD943"/>
      <c r="AGE943"/>
      <c r="AGF943"/>
      <c r="AGG943"/>
      <c r="AGH943"/>
      <c r="AGI943"/>
      <c r="AGJ943"/>
      <c r="AGK943"/>
      <c r="AGL943"/>
      <c r="AGM943"/>
      <c r="AGN943"/>
      <c r="AGO943"/>
      <c r="AGP943"/>
      <c r="AGQ943"/>
      <c r="AGR943"/>
      <c r="AGS943"/>
      <c r="AGT943"/>
      <c r="AGU943"/>
      <c r="AGV943"/>
      <c r="AGW943"/>
      <c r="AGX943"/>
      <c r="AGY943"/>
      <c r="AGZ943"/>
      <c r="AHA943"/>
      <c r="AHB943"/>
      <c r="AHC943"/>
      <c r="AHD943"/>
      <c r="AHE943"/>
      <c r="AHF943"/>
      <c r="AHG943"/>
      <c r="AHH943"/>
      <c r="AHI943"/>
      <c r="AHJ943"/>
      <c r="AHK943"/>
      <c r="AHL943"/>
      <c r="AHM943"/>
      <c r="AHN943"/>
      <c r="AHO943"/>
      <c r="AHP943"/>
      <c r="AHQ943"/>
      <c r="AHR943"/>
      <c r="AHS943"/>
      <c r="AHT943"/>
      <c r="AHU943"/>
      <c r="AHV943"/>
      <c r="AHW943"/>
      <c r="AHX943"/>
      <c r="AHY943"/>
      <c r="AHZ943"/>
      <c r="AIA943"/>
      <c r="AIB943"/>
      <c r="AIC943"/>
      <c r="AID943"/>
      <c r="AIE943"/>
      <c r="AIF943"/>
      <c r="AIG943"/>
      <c r="AIH943"/>
      <c r="AII943"/>
      <c r="AIJ943"/>
      <c r="AIK943"/>
      <c r="AIL943"/>
      <c r="AIM943"/>
      <c r="AIN943"/>
      <c r="AIO943"/>
      <c r="AIP943"/>
      <c r="AIQ943"/>
      <c r="AIR943"/>
      <c r="AIS943"/>
      <c r="AIT943"/>
      <c r="AIU943"/>
      <c r="AIV943"/>
      <c r="AIW943"/>
      <c r="AIX943"/>
      <c r="AIY943"/>
      <c r="AIZ943"/>
      <c r="AJA943"/>
      <c r="AJB943"/>
      <c r="AJC943"/>
      <c r="AJD943"/>
      <c r="AJE943"/>
      <c r="AJF943"/>
      <c r="AJG943"/>
      <c r="AJH943"/>
      <c r="AJI943"/>
      <c r="AJJ943"/>
      <c r="AJK943"/>
      <c r="AJL943"/>
      <c r="AJM943"/>
      <c r="AJN943"/>
      <c r="AJO943"/>
      <c r="AJP943"/>
      <c r="AJQ943"/>
      <c r="AJR943"/>
      <c r="AJS943"/>
      <c r="AJT943"/>
      <c r="AJU943"/>
      <c r="AJV943"/>
      <c r="AJW943"/>
      <c r="AJX943"/>
      <c r="AJY943"/>
      <c r="AJZ943"/>
      <c r="AKA943"/>
      <c r="AKB943"/>
      <c r="AKC943"/>
      <c r="AKD943"/>
      <c r="AKE943"/>
      <c r="AKF943"/>
      <c r="AKG943"/>
      <c r="AKH943"/>
      <c r="AKI943"/>
      <c r="AKJ943"/>
      <c r="AKK943"/>
      <c r="AKL943"/>
      <c r="AKM943"/>
      <c r="AKN943"/>
      <c r="AKO943"/>
      <c r="AKP943"/>
      <c r="AKQ943"/>
      <c r="AKR943"/>
      <c r="AKS943"/>
      <c r="AKT943"/>
      <c r="AKU943"/>
      <c r="AKV943"/>
      <c r="AKW943"/>
      <c r="AKX943"/>
      <c r="AKY943"/>
      <c r="AKZ943"/>
      <c r="ALA943"/>
      <c r="ALB943"/>
      <c r="ALC943"/>
      <c r="ALD943"/>
      <c r="ALE943"/>
      <c r="ALF943"/>
      <c r="ALG943"/>
      <c r="ALH943"/>
      <c r="ALI943"/>
      <c r="ALJ943"/>
      <c r="ALK943"/>
      <c r="ALL943"/>
      <c r="ALM943"/>
      <c r="ALN943"/>
      <c r="ALO943"/>
      <c r="ALP943"/>
      <c r="ALQ943"/>
      <c r="ALR943"/>
      <c r="ALS943"/>
      <c r="ALT943"/>
      <c r="ALU943"/>
      <c r="ALV943"/>
      <c r="ALW943"/>
      <c r="ALX943"/>
      <c r="ALY943"/>
      <c r="ALZ943"/>
      <c r="AMA943"/>
      <c r="AMB943"/>
      <c r="AMC943"/>
      <c r="AMD943"/>
      <c r="AME943"/>
      <c r="AMF943"/>
      <c r="AMG943"/>
      <c r="AMH943"/>
      <c r="AMI943"/>
      <c r="AMJ943"/>
    </row>
    <row r="944" spans="1:1024" ht="20" customHeight="1" x14ac:dyDescent="0.2">
      <c r="A944"/>
      <c r="B944"/>
      <c r="C944"/>
      <c r="D944"/>
      <c r="E944" s="2"/>
      <c r="F944" s="2"/>
      <c r="G944" s="271"/>
      <c r="H944" s="240"/>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c r="IU944"/>
      <c r="IV944"/>
      <c r="IW944"/>
      <c r="IX944"/>
      <c r="IY944"/>
      <c r="IZ944"/>
      <c r="JA944"/>
      <c r="JB944"/>
      <c r="JC944"/>
      <c r="JD944"/>
      <c r="JE944"/>
      <c r="JF944"/>
      <c r="JG944"/>
      <c r="JH944"/>
      <c r="JI944"/>
      <c r="JJ944"/>
      <c r="JK944"/>
      <c r="JL944"/>
      <c r="JM944"/>
      <c r="JN944"/>
      <c r="JO944"/>
      <c r="JP944"/>
      <c r="JQ944"/>
      <c r="JR944"/>
      <c r="JS944"/>
      <c r="JT944"/>
      <c r="JU944"/>
      <c r="JV944"/>
      <c r="JW944"/>
      <c r="JX944"/>
      <c r="JY944"/>
      <c r="JZ944"/>
      <c r="KA944"/>
      <c r="KB944"/>
      <c r="KC944"/>
      <c r="KD944"/>
      <c r="KE944"/>
      <c r="KF944"/>
      <c r="KG944"/>
      <c r="KH944"/>
      <c r="KI944"/>
      <c r="KJ944"/>
      <c r="KK944"/>
      <c r="KL944"/>
      <c r="KM944"/>
      <c r="KN944"/>
      <c r="KO944"/>
      <c r="KP944"/>
      <c r="KQ944"/>
      <c r="KR944"/>
      <c r="KS944"/>
      <c r="KT944"/>
      <c r="KU944"/>
      <c r="KV944"/>
      <c r="KW944"/>
      <c r="KX944"/>
      <c r="KY944"/>
      <c r="KZ944"/>
      <c r="LA944"/>
      <c r="LB944"/>
      <c r="LC944"/>
      <c r="LD944"/>
      <c r="LE944"/>
      <c r="LF944"/>
      <c r="LG944"/>
      <c r="LH944"/>
      <c r="LI944"/>
      <c r="LJ944"/>
      <c r="LK944"/>
      <c r="LL944"/>
      <c r="LM944"/>
      <c r="LN944"/>
      <c r="LO944"/>
      <c r="LP944"/>
      <c r="LQ944"/>
      <c r="LR944"/>
      <c r="LS944"/>
      <c r="LT944"/>
      <c r="LU944"/>
      <c r="LV944"/>
      <c r="LW944"/>
      <c r="LX944"/>
      <c r="LY944"/>
      <c r="LZ944"/>
      <c r="MA944"/>
      <c r="MB944"/>
      <c r="MC944"/>
      <c r="MD944"/>
      <c r="ME944"/>
      <c r="MF944"/>
      <c r="MG944"/>
      <c r="MH944"/>
      <c r="MI944"/>
      <c r="MJ944"/>
      <c r="MK944"/>
      <c r="ML944"/>
      <c r="MM944"/>
      <c r="MN944"/>
      <c r="MO944"/>
      <c r="MP944"/>
      <c r="MQ944"/>
      <c r="MR944"/>
      <c r="MS944"/>
      <c r="MT944"/>
      <c r="MU944"/>
      <c r="MV944"/>
      <c r="MW944"/>
      <c r="MX944"/>
      <c r="MY944"/>
      <c r="MZ944"/>
      <c r="NA944"/>
      <c r="NB944"/>
      <c r="NC944"/>
      <c r="ND944"/>
      <c r="NE944"/>
      <c r="NF944"/>
      <c r="NG944"/>
      <c r="NH944"/>
      <c r="NI944"/>
      <c r="NJ944"/>
      <c r="NK944"/>
      <c r="NL944"/>
      <c r="NM944"/>
      <c r="NN944"/>
      <c r="NO944"/>
      <c r="NP944"/>
      <c r="NQ944"/>
      <c r="NR944"/>
      <c r="NS944"/>
      <c r="NT944"/>
      <c r="NU944"/>
      <c r="NV944"/>
      <c r="NW944"/>
      <c r="NX944"/>
      <c r="NY944"/>
      <c r="NZ944"/>
      <c r="OA944"/>
      <c r="OB944"/>
      <c r="OC944"/>
      <c r="OD944"/>
      <c r="OE944"/>
      <c r="OF944"/>
      <c r="OG944"/>
      <c r="OH944"/>
      <c r="OI944"/>
      <c r="OJ944"/>
      <c r="OK944"/>
      <c r="OL944"/>
      <c r="OM944"/>
      <c r="ON944"/>
      <c r="OO944"/>
      <c r="OP944"/>
      <c r="OQ944"/>
      <c r="OR944"/>
      <c r="OS944"/>
      <c r="OT944"/>
      <c r="OU944"/>
      <c r="OV944"/>
      <c r="OW944"/>
      <c r="OX944"/>
      <c r="OY944"/>
      <c r="OZ944"/>
      <c r="PA944"/>
      <c r="PB944"/>
      <c r="PC944"/>
      <c r="PD944"/>
      <c r="PE944"/>
      <c r="PF944"/>
      <c r="PG944"/>
      <c r="PH944"/>
      <c r="PI944"/>
      <c r="PJ944"/>
      <c r="PK944"/>
      <c r="PL944"/>
      <c r="PM944"/>
      <c r="PN944"/>
      <c r="PO944"/>
      <c r="PP944"/>
      <c r="PQ944"/>
      <c r="PR944"/>
      <c r="PS944"/>
      <c r="PT944"/>
      <c r="PU944"/>
      <c r="PV944"/>
      <c r="PW944"/>
      <c r="PX944"/>
      <c r="PY944"/>
      <c r="PZ944"/>
      <c r="QA944"/>
      <c r="QB944"/>
      <c r="QC944"/>
      <c r="QD944"/>
      <c r="QE944"/>
      <c r="QF944"/>
      <c r="QG944"/>
      <c r="QH944"/>
      <c r="QI944"/>
      <c r="QJ944"/>
      <c r="QK944"/>
      <c r="QL944"/>
      <c r="QM944"/>
      <c r="QN944"/>
      <c r="QO944"/>
      <c r="QP944"/>
      <c r="QQ944"/>
      <c r="QR944"/>
      <c r="QS944"/>
      <c r="QT944"/>
      <c r="QU944"/>
      <c r="QV944"/>
      <c r="QW944"/>
      <c r="QX944"/>
      <c r="QY944"/>
      <c r="QZ944"/>
      <c r="RA944"/>
      <c r="RB944"/>
      <c r="RC944"/>
      <c r="RD944"/>
      <c r="RE944"/>
      <c r="RF944"/>
      <c r="RG944"/>
      <c r="RH944"/>
      <c r="RI944"/>
      <c r="RJ944"/>
      <c r="RK944"/>
      <c r="RL944"/>
      <c r="RM944"/>
      <c r="RN944"/>
      <c r="RO944"/>
      <c r="RP944"/>
      <c r="RQ944"/>
      <c r="RR944"/>
      <c r="RS944"/>
      <c r="RT944"/>
      <c r="RU944"/>
      <c r="RV944"/>
      <c r="RW944"/>
      <c r="RX944"/>
      <c r="RY944"/>
      <c r="RZ944"/>
      <c r="SA944"/>
      <c r="SB944"/>
      <c r="SC944"/>
      <c r="SD944"/>
      <c r="SE944"/>
      <c r="SF944"/>
      <c r="SG944"/>
      <c r="SH944"/>
      <c r="SI944"/>
      <c r="SJ944"/>
      <c r="SK944"/>
      <c r="SL944"/>
      <c r="SM944"/>
      <c r="SN944"/>
      <c r="SO944"/>
      <c r="SP944"/>
      <c r="SQ944"/>
      <c r="SR944"/>
      <c r="SS944"/>
      <c r="ST944"/>
      <c r="SU944"/>
      <c r="SV944"/>
      <c r="SW944"/>
      <c r="SX944"/>
      <c r="SY944"/>
      <c r="SZ944"/>
      <c r="TA944"/>
      <c r="TB944"/>
      <c r="TC944"/>
      <c r="TD944"/>
      <c r="TE944"/>
      <c r="TF944"/>
      <c r="TG944"/>
      <c r="TH944"/>
      <c r="TI944"/>
      <c r="TJ944"/>
      <c r="TK944"/>
      <c r="TL944"/>
      <c r="TM944"/>
      <c r="TN944"/>
      <c r="TO944"/>
      <c r="TP944"/>
      <c r="TQ944"/>
      <c r="TR944"/>
      <c r="TS944"/>
      <c r="TT944"/>
      <c r="TU944"/>
      <c r="TV944"/>
      <c r="TW944"/>
      <c r="TX944"/>
      <c r="TY944"/>
      <c r="TZ944"/>
      <c r="UA944"/>
      <c r="UB944"/>
      <c r="UC944"/>
      <c r="UD944"/>
      <c r="UE944"/>
      <c r="UF944"/>
      <c r="UG944"/>
      <c r="UH944"/>
      <c r="UI944"/>
      <c r="UJ944"/>
      <c r="UK944"/>
      <c r="UL944"/>
      <c r="UM944"/>
      <c r="UN944"/>
      <c r="UO944"/>
      <c r="UP944"/>
      <c r="UQ944"/>
      <c r="UR944"/>
      <c r="US944"/>
      <c r="UT944"/>
      <c r="UU944"/>
      <c r="UV944"/>
      <c r="UW944"/>
      <c r="UX944"/>
      <c r="UY944"/>
      <c r="UZ944"/>
      <c r="VA944"/>
      <c r="VB944"/>
      <c r="VC944"/>
      <c r="VD944"/>
      <c r="VE944"/>
      <c r="VF944"/>
      <c r="VG944"/>
      <c r="VH944"/>
      <c r="VI944"/>
      <c r="VJ944"/>
      <c r="VK944"/>
      <c r="VL944"/>
      <c r="VM944"/>
      <c r="VN944"/>
      <c r="VO944"/>
      <c r="VP944"/>
      <c r="VQ944"/>
      <c r="VR944"/>
      <c r="VS944"/>
      <c r="VT944"/>
      <c r="VU944"/>
      <c r="VV944"/>
      <c r="VW944"/>
      <c r="VX944"/>
      <c r="VY944"/>
      <c r="VZ944"/>
      <c r="WA944"/>
      <c r="WB944"/>
      <c r="WC944"/>
      <c r="WD944"/>
      <c r="WE944"/>
      <c r="WF944"/>
      <c r="WG944"/>
      <c r="WH944"/>
      <c r="WI944"/>
      <c r="WJ944"/>
      <c r="WK944"/>
      <c r="WL944"/>
      <c r="WM944"/>
      <c r="WN944"/>
      <c r="WO944"/>
      <c r="WP944"/>
      <c r="WQ944"/>
      <c r="WR944"/>
      <c r="WS944"/>
      <c r="WT944"/>
      <c r="WU944"/>
      <c r="WV944"/>
      <c r="WW944"/>
      <c r="WX944"/>
      <c r="WY944"/>
      <c r="WZ944"/>
      <c r="XA944"/>
      <c r="XB944"/>
      <c r="XC944"/>
      <c r="XD944"/>
      <c r="XE944"/>
      <c r="XF944"/>
      <c r="XG944"/>
      <c r="XH944"/>
      <c r="XI944"/>
      <c r="XJ944"/>
      <c r="XK944"/>
      <c r="XL944"/>
      <c r="XM944"/>
      <c r="XN944"/>
      <c r="XO944"/>
      <c r="XP944"/>
      <c r="XQ944"/>
      <c r="XR944"/>
      <c r="XS944"/>
      <c r="XT944"/>
      <c r="XU944"/>
      <c r="XV944"/>
      <c r="XW944"/>
      <c r="XX944"/>
      <c r="XY944"/>
      <c r="XZ944"/>
      <c r="YA944"/>
      <c r="YB944"/>
      <c r="YC944"/>
      <c r="YD944"/>
      <c r="YE944"/>
      <c r="YF944"/>
      <c r="YG944"/>
      <c r="YH944"/>
      <c r="YI944"/>
      <c r="YJ944"/>
      <c r="YK944"/>
      <c r="YL944"/>
      <c r="YM944"/>
      <c r="YN944"/>
      <c r="YO944"/>
      <c r="YP944"/>
      <c r="YQ944"/>
      <c r="YR944"/>
      <c r="YS944"/>
      <c r="YT944"/>
      <c r="YU944"/>
      <c r="YV944"/>
      <c r="YW944"/>
      <c r="YX944"/>
      <c r="YY944"/>
      <c r="YZ944"/>
      <c r="ZA944"/>
      <c r="ZB944"/>
      <c r="ZC944"/>
      <c r="ZD944"/>
      <c r="ZE944"/>
      <c r="ZF944"/>
      <c r="ZG944"/>
      <c r="ZH944"/>
      <c r="ZI944"/>
      <c r="ZJ944"/>
      <c r="ZK944"/>
      <c r="ZL944"/>
      <c r="ZM944"/>
      <c r="ZN944"/>
      <c r="ZO944"/>
      <c r="ZP944"/>
      <c r="ZQ944"/>
      <c r="ZR944"/>
      <c r="ZS944"/>
      <c r="ZT944"/>
      <c r="ZU944"/>
      <c r="ZV944"/>
      <c r="ZW944"/>
      <c r="ZX944"/>
      <c r="ZY944"/>
      <c r="ZZ944"/>
      <c r="AAA944"/>
      <c r="AAB944"/>
      <c r="AAC944"/>
      <c r="AAD944"/>
      <c r="AAE944"/>
      <c r="AAF944"/>
      <c r="AAG944"/>
      <c r="AAH944"/>
      <c r="AAI944"/>
      <c r="AAJ944"/>
      <c r="AAK944"/>
      <c r="AAL944"/>
      <c r="AAM944"/>
      <c r="AAN944"/>
      <c r="AAO944"/>
      <c r="AAP944"/>
      <c r="AAQ944"/>
      <c r="AAR944"/>
      <c r="AAS944"/>
      <c r="AAT944"/>
      <c r="AAU944"/>
      <c r="AAV944"/>
      <c r="AAW944"/>
      <c r="AAX944"/>
      <c r="AAY944"/>
      <c r="AAZ944"/>
      <c r="ABA944"/>
      <c r="ABB944"/>
      <c r="ABC944"/>
      <c r="ABD944"/>
      <c r="ABE944"/>
      <c r="ABF944"/>
      <c r="ABG944"/>
      <c r="ABH944"/>
      <c r="ABI944"/>
      <c r="ABJ944"/>
      <c r="ABK944"/>
      <c r="ABL944"/>
      <c r="ABM944"/>
      <c r="ABN944"/>
      <c r="ABO944"/>
      <c r="ABP944"/>
      <c r="ABQ944"/>
      <c r="ABR944"/>
      <c r="ABS944"/>
      <c r="ABT944"/>
      <c r="ABU944"/>
      <c r="ABV944"/>
      <c r="ABW944"/>
      <c r="ABX944"/>
      <c r="ABY944"/>
      <c r="ABZ944"/>
      <c r="ACA944"/>
      <c r="ACB944"/>
      <c r="ACC944"/>
      <c r="ACD944"/>
      <c r="ACE944"/>
      <c r="ACF944"/>
      <c r="ACG944"/>
      <c r="ACH944"/>
      <c r="ACI944"/>
      <c r="ACJ944"/>
      <c r="ACK944"/>
      <c r="ACL944"/>
      <c r="ACM944"/>
      <c r="ACN944"/>
      <c r="ACO944"/>
      <c r="ACP944"/>
      <c r="ACQ944"/>
      <c r="ACR944"/>
      <c r="ACS944"/>
      <c r="ACT944"/>
      <c r="ACU944"/>
      <c r="ACV944"/>
      <c r="ACW944"/>
      <c r="ACX944"/>
      <c r="ACY944"/>
      <c r="ACZ944"/>
      <c r="ADA944"/>
      <c r="ADB944"/>
      <c r="ADC944"/>
      <c r="ADD944"/>
      <c r="ADE944"/>
      <c r="ADF944"/>
      <c r="ADG944"/>
      <c r="ADH944"/>
      <c r="ADI944"/>
      <c r="ADJ944"/>
      <c r="ADK944"/>
      <c r="ADL944"/>
      <c r="ADM944"/>
      <c r="ADN944"/>
      <c r="ADO944"/>
      <c r="ADP944"/>
      <c r="ADQ944"/>
      <c r="ADR944"/>
      <c r="ADS944"/>
      <c r="ADT944"/>
      <c r="ADU944"/>
      <c r="ADV944"/>
      <c r="ADW944"/>
      <c r="ADX944"/>
      <c r="ADY944"/>
      <c r="ADZ944"/>
      <c r="AEA944"/>
      <c r="AEB944"/>
      <c r="AEC944"/>
      <c r="AED944"/>
      <c r="AEE944"/>
      <c r="AEF944"/>
      <c r="AEG944"/>
      <c r="AEH944"/>
      <c r="AEI944"/>
      <c r="AEJ944"/>
      <c r="AEK944"/>
      <c r="AEL944"/>
      <c r="AEM944"/>
      <c r="AEN944"/>
      <c r="AEO944"/>
      <c r="AEP944"/>
      <c r="AEQ944"/>
      <c r="AER944"/>
      <c r="AES944"/>
      <c r="AET944"/>
      <c r="AEU944"/>
      <c r="AEV944"/>
      <c r="AEW944"/>
      <c r="AEX944"/>
      <c r="AEY944"/>
      <c r="AEZ944"/>
      <c r="AFA944"/>
      <c r="AFB944"/>
      <c r="AFC944"/>
      <c r="AFD944"/>
      <c r="AFE944"/>
      <c r="AFF944"/>
      <c r="AFG944"/>
      <c r="AFH944"/>
      <c r="AFI944"/>
      <c r="AFJ944"/>
      <c r="AFK944"/>
      <c r="AFL944"/>
      <c r="AFM944"/>
      <c r="AFN944"/>
      <c r="AFO944"/>
      <c r="AFP944"/>
      <c r="AFQ944"/>
      <c r="AFR944"/>
      <c r="AFS944"/>
      <c r="AFT944"/>
      <c r="AFU944"/>
      <c r="AFV944"/>
      <c r="AFW944"/>
      <c r="AFX944"/>
      <c r="AFY944"/>
      <c r="AFZ944"/>
      <c r="AGA944"/>
      <c r="AGB944"/>
      <c r="AGC944"/>
      <c r="AGD944"/>
      <c r="AGE944"/>
      <c r="AGF944"/>
      <c r="AGG944"/>
      <c r="AGH944"/>
      <c r="AGI944"/>
      <c r="AGJ944"/>
      <c r="AGK944"/>
      <c r="AGL944"/>
      <c r="AGM944"/>
      <c r="AGN944"/>
      <c r="AGO944"/>
      <c r="AGP944"/>
      <c r="AGQ944"/>
      <c r="AGR944"/>
      <c r="AGS944"/>
      <c r="AGT944"/>
      <c r="AGU944"/>
      <c r="AGV944"/>
      <c r="AGW944"/>
      <c r="AGX944"/>
      <c r="AGY944"/>
      <c r="AGZ944"/>
      <c r="AHA944"/>
      <c r="AHB944"/>
      <c r="AHC944"/>
      <c r="AHD944"/>
      <c r="AHE944"/>
      <c r="AHF944"/>
      <c r="AHG944"/>
      <c r="AHH944"/>
      <c r="AHI944"/>
      <c r="AHJ944"/>
      <c r="AHK944"/>
      <c r="AHL944"/>
      <c r="AHM944"/>
      <c r="AHN944"/>
      <c r="AHO944"/>
      <c r="AHP944"/>
      <c r="AHQ944"/>
      <c r="AHR944"/>
      <c r="AHS944"/>
      <c r="AHT944"/>
      <c r="AHU944"/>
      <c r="AHV944"/>
      <c r="AHW944"/>
      <c r="AHX944"/>
      <c r="AHY944"/>
      <c r="AHZ944"/>
      <c r="AIA944"/>
      <c r="AIB944"/>
      <c r="AIC944"/>
      <c r="AID944"/>
      <c r="AIE944"/>
      <c r="AIF944"/>
      <c r="AIG944"/>
      <c r="AIH944"/>
      <c r="AII944"/>
      <c r="AIJ944"/>
      <c r="AIK944"/>
      <c r="AIL944"/>
      <c r="AIM944"/>
      <c r="AIN944"/>
      <c r="AIO944"/>
      <c r="AIP944"/>
      <c r="AIQ944"/>
      <c r="AIR944"/>
      <c r="AIS944"/>
      <c r="AIT944"/>
      <c r="AIU944"/>
      <c r="AIV944"/>
      <c r="AIW944"/>
      <c r="AIX944"/>
      <c r="AIY944"/>
      <c r="AIZ944"/>
      <c r="AJA944"/>
      <c r="AJB944"/>
      <c r="AJC944"/>
      <c r="AJD944"/>
      <c r="AJE944"/>
      <c r="AJF944"/>
      <c r="AJG944"/>
      <c r="AJH944"/>
      <c r="AJI944"/>
      <c r="AJJ944"/>
      <c r="AJK944"/>
      <c r="AJL944"/>
      <c r="AJM944"/>
      <c r="AJN944"/>
      <c r="AJO944"/>
      <c r="AJP944"/>
      <c r="AJQ944"/>
      <c r="AJR944"/>
      <c r="AJS944"/>
      <c r="AJT944"/>
      <c r="AJU944"/>
      <c r="AJV944"/>
      <c r="AJW944"/>
      <c r="AJX944"/>
      <c r="AJY944"/>
      <c r="AJZ944"/>
      <c r="AKA944"/>
      <c r="AKB944"/>
      <c r="AKC944"/>
      <c r="AKD944"/>
      <c r="AKE944"/>
      <c r="AKF944"/>
      <c r="AKG944"/>
      <c r="AKH944"/>
      <c r="AKI944"/>
      <c r="AKJ944"/>
      <c r="AKK944"/>
      <c r="AKL944"/>
      <c r="AKM944"/>
      <c r="AKN944"/>
      <c r="AKO944"/>
      <c r="AKP944"/>
      <c r="AKQ944"/>
      <c r="AKR944"/>
      <c r="AKS944"/>
      <c r="AKT944"/>
      <c r="AKU944"/>
      <c r="AKV944"/>
      <c r="AKW944"/>
      <c r="AKX944"/>
      <c r="AKY944"/>
      <c r="AKZ944"/>
      <c r="ALA944"/>
      <c r="ALB944"/>
      <c r="ALC944"/>
      <c r="ALD944"/>
      <c r="ALE944"/>
      <c r="ALF944"/>
      <c r="ALG944"/>
      <c r="ALH944"/>
      <c r="ALI944"/>
      <c r="ALJ944"/>
      <c r="ALK944"/>
      <c r="ALL944"/>
      <c r="ALM944"/>
      <c r="ALN944"/>
      <c r="ALO944"/>
      <c r="ALP944"/>
      <c r="ALQ944"/>
      <c r="ALR944"/>
      <c r="ALS944"/>
      <c r="ALT944"/>
      <c r="ALU944"/>
      <c r="ALV944"/>
      <c r="ALW944"/>
      <c r="ALX944"/>
      <c r="ALY944"/>
      <c r="ALZ944"/>
      <c r="AMA944"/>
      <c r="AMB944"/>
      <c r="AMC944"/>
      <c r="AMD944"/>
      <c r="AME944"/>
      <c r="AMF944"/>
      <c r="AMG944"/>
      <c r="AMH944"/>
      <c r="AMI944"/>
      <c r="AMJ944"/>
    </row>
    <row r="945" spans="1:1024" ht="20" customHeight="1" x14ac:dyDescent="0.2">
      <c r="A945"/>
      <c r="B945"/>
      <c r="C945"/>
      <c r="D945"/>
      <c r="E945" s="2"/>
      <c r="F945" s="2"/>
      <c r="G945" s="271"/>
      <c r="H945" s="240"/>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c r="IU945"/>
      <c r="IV945"/>
      <c r="IW945"/>
      <c r="IX945"/>
      <c r="IY945"/>
      <c r="IZ945"/>
      <c r="JA945"/>
      <c r="JB945"/>
      <c r="JC945"/>
      <c r="JD945"/>
      <c r="JE945"/>
      <c r="JF945"/>
      <c r="JG945"/>
      <c r="JH945"/>
      <c r="JI945"/>
      <c r="JJ945"/>
      <c r="JK945"/>
      <c r="JL945"/>
      <c r="JM945"/>
      <c r="JN945"/>
      <c r="JO945"/>
      <c r="JP945"/>
      <c r="JQ945"/>
      <c r="JR945"/>
      <c r="JS945"/>
      <c r="JT945"/>
      <c r="JU945"/>
      <c r="JV945"/>
      <c r="JW945"/>
      <c r="JX945"/>
      <c r="JY945"/>
      <c r="JZ945"/>
      <c r="KA945"/>
      <c r="KB945"/>
      <c r="KC945"/>
      <c r="KD945"/>
      <c r="KE945"/>
      <c r="KF945"/>
      <c r="KG945"/>
      <c r="KH945"/>
      <c r="KI945"/>
      <c r="KJ945"/>
      <c r="KK945"/>
      <c r="KL945"/>
      <c r="KM945"/>
      <c r="KN945"/>
      <c r="KO945"/>
      <c r="KP945"/>
      <c r="KQ945"/>
      <c r="KR945"/>
      <c r="KS945"/>
      <c r="KT945"/>
      <c r="KU945"/>
      <c r="KV945"/>
      <c r="KW945"/>
      <c r="KX945"/>
      <c r="KY945"/>
      <c r="KZ945"/>
      <c r="LA945"/>
      <c r="LB945"/>
      <c r="LC945"/>
      <c r="LD945"/>
      <c r="LE945"/>
      <c r="LF945"/>
      <c r="LG945"/>
      <c r="LH945"/>
      <c r="LI945"/>
      <c r="LJ945"/>
      <c r="LK945"/>
      <c r="LL945"/>
      <c r="LM945"/>
      <c r="LN945"/>
      <c r="LO945"/>
      <c r="LP945"/>
      <c r="LQ945"/>
      <c r="LR945"/>
      <c r="LS945"/>
      <c r="LT945"/>
      <c r="LU945"/>
      <c r="LV945"/>
      <c r="LW945"/>
      <c r="LX945"/>
      <c r="LY945"/>
      <c r="LZ945"/>
      <c r="MA945"/>
      <c r="MB945"/>
      <c r="MC945"/>
      <c r="MD945"/>
      <c r="ME945"/>
      <c r="MF945"/>
      <c r="MG945"/>
      <c r="MH945"/>
      <c r="MI945"/>
      <c r="MJ945"/>
      <c r="MK945"/>
      <c r="ML945"/>
      <c r="MM945"/>
      <c r="MN945"/>
      <c r="MO945"/>
      <c r="MP945"/>
      <c r="MQ945"/>
      <c r="MR945"/>
      <c r="MS945"/>
      <c r="MT945"/>
      <c r="MU945"/>
      <c r="MV945"/>
      <c r="MW945"/>
      <c r="MX945"/>
      <c r="MY945"/>
      <c r="MZ945"/>
      <c r="NA945"/>
      <c r="NB945"/>
      <c r="NC945"/>
      <c r="ND945"/>
      <c r="NE945"/>
      <c r="NF945"/>
      <c r="NG945"/>
      <c r="NH945"/>
      <c r="NI945"/>
      <c r="NJ945"/>
      <c r="NK945"/>
      <c r="NL945"/>
      <c r="NM945"/>
      <c r="NN945"/>
      <c r="NO945"/>
      <c r="NP945"/>
      <c r="NQ945"/>
      <c r="NR945"/>
      <c r="NS945"/>
      <c r="NT945"/>
      <c r="NU945"/>
      <c r="NV945"/>
      <c r="NW945"/>
      <c r="NX945"/>
      <c r="NY945"/>
      <c r="NZ945"/>
      <c r="OA945"/>
      <c r="OB945"/>
      <c r="OC945"/>
      <c r="OD945"/>
      <c r="OE945"/>
      <c r="OF945"/>
      <c r="OG945"/>
      <c r="OH945"/>
      <c r="OI945"/>
      <c r="OJ945"/>
      <c r="OK945"/>
      <c r="OL945"/>
      <c r="OM945"/>
      <c r="ON945"/>
      <c r="OO945"/>
      <c r="OP945"/>
      <c r="OQ945"/>
      <c r="OR945"/>
      <c r="OS945"/>
      <c r="OT945"/>
      <c r="OU945"/>
      <c r="OV945"/>
      <c r="OW945"/>
      <c r="OX945"/>
      <c r="OY945"/>
      <c r="OZ945"/>
      <c r="PA945"/>
      <c r="PB945"/>
      <c r="PC945"/>
      <c r="PD945"/>
      <c r="PE945"/>
      <c r="PF945"/>
      <c r="PG945"/>
      <c r="PH945"/>
      <c r="PI945"/>
      <c r="PJ945"/>
      <c r="PK945"/>
      <c r="PL945"/>
      <c r="PM945"/>
      <c r="PN945"/>
      <c r="PO945"/>
      <c r="PP945"/>
      <c r="PQ945"/>
      <c r="PR945"/>
      <c r="PS945"/>
      <c r="PT945"/>
      <c r="PU945"/>
      <c r="PV945"/>
      <c r="PW945"/>
      <c r="PX945"/>
      <c r="PY945"/>
      <c r="PZ945"/>
      <c r="QA945"/>
      <c r="QB945"/>
      <c r="QC945"/>
      <c r="QD945"/>
      <c r="QE945"/>
      <c r="QF945"/>
      <c r="QG945"/>
      <c r="QH945"/>
      <c r="QI945"/>
      <c r="QJ945"/>
      <c r="QK945"/>
      <c r="QL945"/>
      <c r="QM945"/>
      <c r="QN945"/>
      <c r="QO945"/>
      <c r="QP945"/>
      <c r="QQ945"/>
      <c r="QR945"/>
      <c r="QS945"/>
      <c r="QT945"/>
      <c r="QU945"/>
      <c r="QV945"/>
      <c r="QW945"/>
      <c r="QX945"/>
      <c r="QY945"/>
      <c r="QZ945"/>
      <c r="RA945"/>
      <c r="RB945"/>
      <c r="RC945"/>
      <c r="RD945"/>
      <c r="RE945"/>
      <c r="RF945"/>
      <c r="RG945"/>
      <c r="RH945"/>
      <c r="RI945"/>
      <c r="RJ945"/>
      <c r="RK945"/>
      <c r="RL945"/>
      <c r="RM945"/>
      <c r="RN945"/>
      <c r="RO945"/>
      <c r="RP945"/>
      <c r="RQ945"/>
      <c r="RR945"/>
      <c r="RS945"/>
      <c r="RT945"/>
      <c r="RU945"/>
      <c r="RV945"/>
      <c r="RW945"/>
      <c r="RX945"/>
      <c r="RY945"/>
      <c r="RZ945"/>
      <c r="SA945"/>
      <c r="SB945"/>
      <c r="SC945"/>
      <c r="SD945"/>
      <c r="SE945"/>
      <c r="SF945"/>
      <c r="SG945"/>
      <c r="SH945"/>
      <c r="SI945"/>
      <c r="SJ945"/>
      <c r="SK945"/>
      <c r="SL945"/>
      <c r="SM945"/>
      <c r="SN945"/>
      <c r="SO945"/>
      <c r="SP945"/>
      <c r="SQ945"/>
      <c r="SR945"/>
      <c r="SS945"/>
      <c r="ST945"/>
      <c r="SU945"/>
      <c r="SV945"/>
      <c r="SW945"/>
      <c r="SX945"/>
      <c r="SY945"/>
      <c r="SZ945"/>
      <c r="TA945"/>
      <c r="TB945"/>
      <c r="TC945"/>
      <c r="TD945"/>
      <c r="TE945"/>
      <c r="TF945"/>
      <c r="TG945"/>
      <c r="TH945"/>
      <c r="TI945"/>
      <c r="TJ945"/>
      <c r="TK945"/>
      <c r="TL945"/>
      <c r="TM945"/>
      <c r="TN945"/>
      <c r="TO945"/>
      <c r="TP945"/>
      <c r="TQ945"/>
      <c r="TR945"/>
      <c r="TS945"/>
      <c r="TT945"/>
      <c r="TU945"/>
      <c r="TV945"/>
      <c r="TW945"/>
      <c r="TX945"/>
      <c r="TY945"/>
      <c r="TZ945"/>
      <c r="UA945"/>
      <c r="UB945"/>
      <c r="UC945"/>
      <c r="UD945"/>
      <c r="UE945"/>
      <c r="UF945"/>
      <c r="UG945"/>
      <c r="UH945"/>
      <c r="UI945"/>
      <c r="UJ945"/>
      <c r="UK945"/>
      <c r="UL945"/>
      <c r="UM945"/>
      <c r="UN945"/>
      <c r="UO945"/>
      <c r="UP945"/>
      <c r="UQ945"/>
      <c r="UR945"/>
      <c r="US945"/>
      <c r="UT945"/>
      <c r="UU945"/>
      <c r="UV945"/>
      <c r="UW945"/>
      <c r="UX945"/>
      <c r="UY945"/>
      <c r="UZ945"/>
      <c r="VA945"/>
      <c r="VB945"/>
      <c r="VC945"/>
      <c r="VD945"/>
      <c r="VE945"/>
      <c r="VF945"/>
      <c r="VG945"/>
      <c r="VH945"/>
      <c r="VI945"/>
      <c r="VJ945"/>
      <c r="VK945"/>
      <c r="VL945"/>
      <c r="VM945"/>
      <c r="VN945"/>
      <c r="VO945"/>
      <c r="VP945"/>
      <c r="VQ945"/>
      <c r="VR945"/>
      <c r="VS945"/>
      <c r="VT945"/>
      <c r="VU945"/>
      <c r="VV945"/>
      <c r="VW945"/>
      <c r="VX945"/>
      <c r="VY945"/>
      <c r="VZ945"/>
      <c r="WA945"/>
      <c r="WB945"/>
      <c r="WC945"/>
      <c r="WD945"/>
      <c r="WE945"/>
      <c r="WF945"/>
      <c r="WG945"/>
      <c r="WH945"/>
      <c r="WI945"/>
      <c r="WJ945"/>
      <c r="WK945"/>
      <c r="WL945"/>
      <c r="WM945"/>
      <c r="WN945"/>
      <c r="WO945"/>
      <c r="WP945"/>
      <c r="WQ945"/>
      <c r="WR945"/>
      <c r="WS945"/>
      <c r="WT945"/>
      <c r="WU945"/>
      <c r="WV945"/>
      <c r="WW945"/>
      <c r="WX945"/>
      <c r="WY945"/>
      <c r="WZ945"/>
      <c r="XA945"/>
      <c r="XB945"/>
      <c r="XC945"/>
      <c r="XD945"/>
      <c r="XE945"/>
      <c r="XF945"/>
      <c r="XG945"/>
      <c r="XH945"/>
      <c r="XI945"/>
      <c r="XJ945"/>
      <c r="XK945"/>
      <c r="XL945"/>
      <c r="XM945"/>
      <c r="XN945"/>
      <c r="XO945"/>
      <c r="XP945"/>
      <c r="XQ945"/>
      <c r="XR945"/>
      <c r="XS945"/>
      <c r="XT945"/>
      <c r="XU945"/>
      <c r="XV945"/>
      <c r="XW945"/>
      <c r="XX945"/>
      <c r="XY945"/>
      <c r="XZ945"/>
      <c r="YA945"/>
      <c r="YB945"/>
      <c r="YC945"/>
      <c r="YD945"/>
      <c r="YE945"/>
      <c r="YF945"/>
      <c r="YG945"/>
      <c r="YH945"/>
      <c r="YI945"/>
      <c r="YJ945"/>
      <c r="YK945"/>
      <c r="YL945"/>
      <c r="YM945"/>
      <c r="YN945"/>
      <c r="YO945"/>
      <c r="YP945"/>
      <c r="YQ945"/>
      <c r="YR945"/>
      <c r="YS945"/>
      <c r="YT945"/>
      <c r="YU945"/>
      <c r="YV945"/>
      <c r="YW945"/>
      <c r="YX945"/>
      <c r="YY945"/>
      <c r="YZ945"/>
      <c r="ZA945"/>
      <c r="ZB945"/>
      <c r="ZC945"/>
      <c r="ZD945"/>
      <c r="ZE945"/>
      <c r="ZF945"/>
      <c r="ZG945"/>
      <c r="ZH945"/>
      <c r="ZI945"/>
      <c r="ZJ945"/>
      <c r="ZK945"/>
      <c r="ZL945"/>
      <c r="ZM945"/>
      <c r="ZN945"/>
      <c r="ZO945"/>
      <c r="ZP945"/>
      <c r="ZQ945"/>
      <c r="ZR945"/>
      <c r="ZS945"/>
      <c r="ZT945"/>
      <c r="ZU945"/>
      <c r="ZV945"/>
      <c r="ZW945"/>
      <c r="ZX945"/>
      <c r="ZY945"/>
      <c r="ZZ945"/>
      <c r="AAA945"/>
      <c r="AAB945"/>
      <c r="AAC945"/>
      <c r="AAD945"/>
      <c r="AAE945"/>
      <c r="AAF945"/>
      <c r="AAG945"/>
      <c r="AAH945"/>
      <c r="AAI945"/>
      <c r="AAJ945"/>
      <c r="AAK945"/>
      <c r="AAL945"/>
      <c r="AAM945"/>
      <c r="AAN945"/>
      <c r="AAO945"/>
      <c r="AAP945"/>
      <c r="AAQ945"/>
      <c r="AAR945"/>
      <c r="AAS945"/>
      <c r="AAT945"/>
      <c r="AAU945"/>
      <c r="AAV945"/>
      <c r="AAW945"/>
      <c r="AAX945"/>
      <c r="AAY945"/>
      <c r="AAZ945"/>
      <c r="ABA945"/>
      <c r="ABB945"/>
      <c r="ABC945"/>
      <c r="ABD945"/>
      <c r="ABE945"/>
      <c r="ABF945"/>
      <c r="ABG945"/>
      <c r="ABH945"/>
      <c r="ABI945"/>
      <c r="ABJ945"/>
      <c r="ABK945"/>
      <c r="ABL945"/>
      <c r="ABM945"/>
      <c r="ABN945"/>
      <c r="ABO945"/>
      <c r="ABP945"/>
      <c r="ABQ945"/>
      <c r="ABR945"/>
      <c r="ABS945"/>
      <c r="ABT945"/>
      <c r="ABU945"/>
      <c r="ABV945"/>
      <c r="ABW945"/>
      <c r="ABX945"/>
      <c r="ABY945"/>
      <c r="ABZ945"/>
      <c r="ACA945"/>
      <c r="ACB945"/>
      <c r="ACC945"/>
      <c r="ACD945"/>
      <c r="ACE945"/>
      <c r="ACF945"/>
      <c r="ACG945"/>
      <c r="ACH945"/>
      <c r="ACI945"/>
      <c r="ACJ945"/>
      <c r="ACK945"/>
      <c r="ACL945"/>
      <c r="ACM945"/>
      <c r="ACN945"/>
      <c r="ACO945"/>
      <c r="ACP945"/>
      <c r="ACQ945"/>
      <c r="ACR945"/>
      <c r="ACS945"/>
      <c r="ACT945"/>
      <c r="ACU945"/>
      <c r="ACV945"/>
      <c r="ACW945"/>
      <c r="ACX945"/>
      <c r="ACY945"/>
      <c r="ACZ945"/>
      <c r="ADA945"/>
      <c r="ADB945"/>
      <c r="ADC945"/>
      <c r="ADD945"/>
      <c r="ADE945"/>
      <c r="ADF945"/>
      <c r="ADG945"/>
      <c r="ADH945"/>
      <c r="ADI945"/>
      <c r="ADJ945"/>
      <c r="ADK945"/>
      <c r="ADL945"/>
      <c r="ADM945"/>
      <c r="ADN945"/>
      <c r="ADO945"/>
      <c r="ADP945"/>
      <c r="ADQ945"/>
      <c r="ADR945"/>
      <c r="ADS945"/>
      <c r="ADT945"/>
      <c r="ADU945"/>
      <c r="ADV945"/>
      <c r="ADW945"/>
      <c r="ADX945"/>
      <c r="ADY945"/>
      <c r="ADZ945"/>
      <c r="AEA945"/>
      <c r="AEB945"/>
      <c r="AEC945"/>
      <c r="AED945"/>
      <c r="AEE945"/>
      <c r="AEF945"/>
      <c r="AEG945"/>
      <c r="AEH945"/>
      <c r="AEI945"/>
      <c r="AEJ945"/>
      <c r="AEK945"/>
      <c r="AEL945"/>
      <c r="AEM945"/>
      <c r="AEN945"/>
      <c r="AEO945"/>
      <c r="AEP945"/>
      <c r="AEQ945"/>
      <c r="AER945"/>
      <c r="AES945"/>
      <c r="AET945"/>
      <c r="AEU945"/>
      <c r="AEV945"/>
      <c r="AEW945"/>
      <c r="AEX945"/>
      <c r="AEY945"/>
      <c r="AEZ945"/>
      <c r="AFA945"/>
      <c r="AFB945"/>
      <c r="AFC945"/>
      <c r="AFD945"/>
      <c r="AFE945"/>
      <c r="AFF945"/>
      <c r="AFG945"/>
      <c r="AFH945"/>
      <c r="AFI945"/>
      <c r="AFJ945"/>
      <c r="AFK945"/>
      <c r="AFL945"/>
      <c r="AFM945"/>
      <c r="AFN945"/>
      <c r="AFO945"/>
      <c r="AFP945"/>
      <c r="AFQ945"/>
      <c r="AFR945"/>
      <c r="AFS945"/>
      <c r="AFT945"/>
      <c r="AFU945"/>
      <c r="AFV945"/>
      <c r="AFW945"/>
      <c r="AFX945"/>
      <c r="AFY945"/>
      <c r="AFZ945"/>
      <c r="AGA945"/>
      <c r="AGB945"/>
      <c r="AGC945"/>
      <c r="AGD945"/>
      <c r="AGE945"/>
      <c r="AGF945"/>
      <c r="AGG945"/>
      <c r="AGH945"/>
      <c r="AGI945"/>
      <c r="AGJ945"/>
      <c r="AGK945"/>
      <c r="AGL945"/>
      <c r="AGM945"/>
      <c r="AGN945"/>
      <c r="AGO945"/>
      <c r="AGP945"/>
      <c r="AGQ945"/>
      <c r="AGR945"/>
      <c r="AGS945"/>
      <c r="AGT945"/>
      <c r="AGU945"/>
      <c r="AGV945"/>
      <c r="AGW945"/>
      <c r="AGX945"/>
      <c r="AGY945"/>
      <c r="AGZ945"/>
      <c r="AHA945"/>
      <c r="AHB945"/>
      <c r="AHC945"/>
      <c r="AHD945"/>
      <c r="AHE945"/>
      <c r="AHF945"/>
      <c r="AHG945"/>
      <c r="AHH945"/>
      <c r="AHI945"/>
      <c r="AHJ945"/>
      <c r="AHK945"/>
      <c r="AHL945"/>
      <c r="AHM945"/>
      <c r="AHN945"/>
      <c r="AHO945"/>
      <c r="AHP945"/>
      <c r="AHQ945"/>
      <c r="AHR945"/>
      <c r="AHS945"/>
      <c r="AHT945"/>
      <c r="AHU945"/>
      <c r="AHV945"/>
      <c r="AHW945"/>
      <c r="AHX945"/>
      <c r="AHY945"/>
      <c r="AHZ945"/>
      <c r="AIA945"/>
      <c r="AIB945"/>
      <c r="AIC945"/>
      <c r="AID945"/>
      <c r="AIE945"/>
      <c r="AIF945"/>
      <c r="AIG945"/>
      <c r="AIH945"/>
      <c r="AII945"/>
      <c r="AIJ945"/>
      <c r="AIK945"/>
      <c r="AIL945"/>
      <c r="AIM945"/>
      <c r="AIN945"/>
      <c r="AIO945"/>
      <c r="AIP945"/>
      <c r="AIQ945"/>
      <c r="AIR945"/>
      <c r="AIS945"/>
      <c r="AIT945"/>
      <c r="AIU945"/>
      <c r="AIV945"/>
      <c r="AIW945"/>
      <c r="AIX945"/>
      <c r="AIY945"/>
      <c r="AIZ945"/>
      <c r="AJA945"/>
      <c r="AJB945"/>
      <c r="AJC945"/>
      <c r="AJD945"/>
      <c r="AJE945"/>
      <c r="AJF945"/>
      <c r="AJG945"/>
      <c r="AJH945"/>
      <c r="AJI945"/>
      <c r="AJJ945"/>
      <c r="AJK945"/>
      <c r="AJL945"/>
      <c r="AJM945"/>
      <c r="AJN945"/>
      <c r="AJO945"/>
      <c r="AJP945"/>
      <c r="AJQ945"/>
      <c r="AJR945"/>
      <c r="AJS945"/>
      <c r="AJT945"/>
      <c r="AJU945"/>
      <c r="AJV945"/>
      <c r="AJW945"/>
      <c r="AJX945"/>
      <c r="AJY945"/>
      <c r="AJZ945"/>
      <c r="AKA945"/>
      <c r="AKB945"/>
      <c r="AKC945"/>
      <c r="AKD945"/>
      <c r="AKE945"/>
      <c r="AKF945"/>
      <c r="AKG945"/>
      <c r="AKH945"/>
      <c r="AKI945"/>
      <c r="AKJ945"/>
      <c r="AKK945"/>
      <c r="AKL945"/>
      <c r="AKM945"/>
      <c r="AKN945"/>
      <c r="AKO945"/>
      <c r="AKP945"/>
      <c r="AKQ945"/>
      <c r="AKR945"/>
      <c r="AKS945"/>
      <c r="AKT945"/>
      <c r="AKU945"/>
      <c r="AKV945"/>
      <c r="AKW945"/>
      <c r="AKX945"/>
      <c r="AKY945"/>
      <c r="AKZ945"/>
      <c r="ALA945"/>
      <c r="ALB945"/>
      <c r="ALC945"/>
      <c r="ALD945"/>
      <c r="ALE945"/>
      <c r="ALF945"/>
      <c r="ALG945"/>
      <c r="ALH945"/>
      <c r="ALI945"/>
      <c r="ALJ945"/>
      <c r="ALK945"/>
      <c r="ALL945"/>
      <c r="ALM945"/>
      <c r="ALN945"/>
      <c r="ALO945"/>
      <c r="ALP945"/>
      <c r="ALQ945"/>
      <c r="ALR945"/>
      <c r="ALS945"/>
      <c r="ALT945"/>
      <c r="ALU945"/>
      <c r="ALV945"/>
      <c r="ALW945"/>
      <c r="ALX945"/>
      <c r="ALY945"/>
      <c r="ALZ945"/>
      <c r="AMA945"/>
      <c r="AMB945"/>
      <c r="AMC945"/>
      <c r="AMD945"/>
      <c r="AME945"/>
      <c r="AMF945"/>
      <c r="AMG945"/>
      <c r="AMH945"/>
      <c r="AMI945"/>
      <c r="AMJ945"/>
    </row>
    <row r="946" spans="1:1024" ht="20" customHeight="1" x14ac:dyDescent="0.2">
      <c r="A946"/>
      <c r="B946"/>
      <c r="C946"/>
      <c r="D946"/>
      <c r="E946" s="2"/>
      <c r="F946" s="2"/>
      <c r="G946" s="271"/>
      <c r="H946" s="240"/>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c r="IU946"/>
      <c r="IV946"/>
      <c r="IW946"/>
      <c r="IX946"/>
      <c r="IY946"/>
      <c r="IZ946"/>
      <c r="JA946"/>
      <c r="JB946"/>
      <c r="JC946"/>
      <c r="JD946"/>
      <c r="JE946"/>
      <c r="JF946"/>
      <c r="JG946"/>
      <c r="JH946"/>
      <c r="JI946"/>
      <c r="JJ946"/>
      <c r="JK946"/>
      <c r="JL946"/>
      <c r="JM946"/>
      <c r="JN946"/>
      <c r="JO946"/>
      <c r="JP946"/>
      <c r="JQ946"/>
      <c r="JR946"/>
      <c r="JS946"/>
      <c r="JT946"/>
      <c r="JU946"/>
      <c r="JV946"/>
      <c r="JW946"/>
      <c r="JX946"/>
      <c r="JY946"/>
      <c r="JZ946"/>
      <c r="KA946"/>
      <c r="KB946"/>
      <c r="KC946"/>
      <c r="KD946"/>
      <c r="KE946"/>
      <c r="KF946"/>
      <c r="KG946"/>
      <c r="KH946"/>
      <c r="KI946"/>
      <c r="KJ946"/>
      <c r="KK946"/>
      <c r="KL946"/>
      <c r="KM946"/>
      <c r="KN946"/>
      <c r="KO946"/>
      <c r="KP946"/>
      <c r="KQ946"/>
      <c r="KR946"/>
      <c r="KS946"/>
      <c r="KT946"/>
      <c r="KU946"/>
      <c r="KV946"/>
      <c r="KW946"/>
      <c r="KX946"/>
      <c r="KY946"/>
      <c r="KZ946"/>
      <c r="LA946"/>
      <c r="LB946"/>
      <c r="LC946"/>
      <c r="LD946"/>
      <c r="LE946"/>
      <c r="LF946"/>
      <c r="LG946"/>
      <c r="LH946"/>
      <c r="LI946"/>
      <c r="LJ946"/>
      <c r="LK946"/>
      <c r="LL946"/>
      <c r="LM946"/>
      <c r="LN946"/>
      <c r="LO946"/>
      <c r="LP946"/>
      <c r="LQ946"/>
      <c r="LR946"/>
      <c r="LS946"/>
      <c r="LT946"/>
      <c r="LU946"/>
      <c r="LV946"/>
      <c r="LW946"/>
      <c r="LX946"/>
      <c r="LY946"/>
      <c r="LZ946"/>
      <c r="MA946"/>
      <c r="MB946"/>
      <c r="MC946"/>
      <c r="MD946"/>
      <c r="ME946"/>
      <c r="MF946"/>
      <c r="MG946"/>
      <c r="MH946"/>
      <c r="MI946"/>
      <c r="MJ946"/>
      <c r="MK946"/>
      <c r="ML946"/>
      <c r="MM946"/>
      <c r="MN946"/>
      <c r="MO946"/>
      <c r="MP946"/>
      <c r="MQ946"/>
      <c r="MR946"/>
      <c r="MS946"/>
      <c r="MT946"/>
      <c r="MU946"/>
      <c r="MV946"/>
      <c r="MW946"/>
      <c r="MX946"/>
      <c r="MY946"/>
      <c r="MZ946"/>
      <c r="NA946"/>
      <c r="NB946"/>
      <c r="NC946"/>
      <c r="ND946"/>
      <c r="NE946"/>
      <c r="NF946"/>
      <c r="NG946"/>
      <c r="NH946"/>
      <c r="NI946"/>
      <c r="NJ946"/>
      <c r="NK946"/>
      <c r="NL946"/>
      <c r="NM946"/>
      <c r="NN946"/>
      <c r="NO946"/>
      <c r="NP946"/>
      <c r="NQ946"/>
      <c r="NR946"/>
      <c r="NS946"/>
      <c r="NT946"/>
      <c r="NU946"/>
      <c r="NV946"/>
      <c r="NW946"/>
      <c r="NX946"/>
      <c r="NY946"/>
      <c r="NZ946"/>
      <c r="OA946"/>
      <c r="OB946"/>
      <c r="OC946"/>
      <c r="OD946"/>
      <c r="OE946"/>
      <c r="OF946"/>
      <c r="OG946"/>
      <c r="OH946"/>
      <c r="OI946"/>
      <c r="OJ946"/>
      <c r="OK946"/>
      <c r="OL946"/>
      <c r="OM946"/>
      <c r="ON946"/>
      <c r="OO946"/>
      <c r="OP946"/>
      <c r="OQ946"/>
      <c r="OR946"/>
      <c r="OS946"/>
      <c r="OT946"/>
      <c r="OU946"/>
      <c r="OV946"/>
      <c r="OW946"/>
      <c r="OX946"/>
      <c r="OY946"/>
      <c r="OZ946"/>
      <c r="PA946"/>
      <c r="PB946"/>
      <c r="PC946"/>
      <c r="PD946"/>
      <c r="PE946"/>
      <c r="PF946"/>
      <c r="PG946"/>
      <c r="PH946"/>
      <c r="PI946"/>
      <c r="PJ946"/>
      <c r="PK946"/>
      <c r="PL946"/>
      <c r="PM946"/>
      <c r="PN946"/>
      <c r="PO946"/>
      <c r="PP946"/>
      <c r="PQ946"/>
      <c r="PR946"/>
      <c r="PS946"/>
      <c r="PT946"/>
      <c r="PU946"/>
      <c r="PV946"/>
      <c r="PW946"/>
      <c r="PX946"/>
      <c r="PY946"/>
      <c r="PZ946"/>
      <c r="QA946"/>
      <c r="QB946"/>
      <c r="QC946"/>
      <c r="QD946"/>
      <c r="QE946"/>
      <c r="QF946"/>
      <c r="QG946"/>
      <c r="QH946"/>
      <c r="QI946"/>
      <c r="QJ946"/>
      <c r="QK946"/>
      <c r="QL946"/>
      <c r="QM946"/>
      <c r="QN946"/>
      <c r="QO946"/>
      <c r="QP946"/>
      <c r="QQ946"/>
      <c r="QR946"/>
      <c r="QS946"/>
      <c r="QT946"/>
      <c r="QU946"/>
      <c r="QV946"/>
      <c r="QW946"/>
      <c r="QX946"/>
      <c r="QY946"/>
      <c r="QZ946"/>
      <c r="RA946"/>
      <c r="RB946"/>
      <c r="RC946"/>
      <c r="RD946"/>
      <c r="RE946"/>
      <c r="RF946"/>
      <c r="RG946"/>
      <c r="RH946"/>
      <c r="RI946"/>
      <c r="RJ946"/>
      <c r="RK946"/>
      <c r="RL946"/>
      <c r="RM946"/>
      <c r="RN946"/>
      <c r="RO946"/>
      <c r="RP946"/>
      <c r="RQ946"/>
      <c r="RR946"/>
      <c r="RS946"/>
      <c r="RT946"/>
      <c r="RU946"/>
      <c r="RV946"/>
      <c r="RW946"/>
      <c r="RX946"/>
      <c r="RY946"/>
      <c r="RZ946"/>
      <c r="SA946"/>
      <c r="SB946"/>
      <c r="SC946"/>
      <c r="SD946"/>
      <c r="SE946"/>
      <c r="SF946"/>
      <c r="SG946"/>
      <c r="SH946"/>
      <c r="SI946"/>
      <c r="SJ946"/>
      <c r="SK946"/>
      <c r="SL946"/>
      <c r="SM946"/>
      <c r="SN946"/>
      <c r="SO946"/>
      <c r="SP946"/>
      <c r="SQ946"/>
      <c r="SR946"/>
      <c r="SS946"/>
      <c r="ST946"/>
      <c r="SU946"/>
      <c r="SV946"/>
      <c r="SW946"/>
      <c r="SX946"/>
      <c r="SY946"/>
      <c r="SZ946"/>
      <c r="TA946"/>
      <c r="TB946"/>
      <c r="TC946"/>
      <c r="TD946"/>
      <c r="TE946"/>
      <c r="TF946"/>
      <c r="TG946"/>
      <c r="TH946"/>
      <c r="TI946"/>
      <c r="TJ946"/>
      <c r="TK946"/>
      <c r="TL946"/>
      <c r="TM946"/>
      <c r="TN946"/>
      <c r="TO946"/>
      <c r="TP946"/>
      <c r="TQ946"/>
      <c r="TR946"/>
      <c r="TS946"/>
      <c r="TT946"/>
      <c r="TU946"/>
      <c r="TV946"/>
      <c r="TW946"/>
      <c r="TX946"/>
      <c r="TY946"/>
      <c r="TZ946"/>
      <c r="UA946"/>
      <c r="UB946"/>
      <c r="UC946"/>
      <c r="UD946"/>
      <c r="UE946"/>
      <c r="UF946"/>
      <c r="UG946"/>
      <c r="UH946"/>
      <c r="UI946"/>
      <c r="UJ946"/>
      <c r="UK946"/>
      <c r="UL946"/>
      <c r="UM946"/>
      <c r="UN946"/>
      <c r="UO946"/>
      <c r="UP946"/>
      <c r="UQ946"/>
      <c r="UR946"/>
      <c r="US946"/>
      <c r="UT946"/>
      <c r="UU946"/>
      <c r="UV946"/>
      <c r="UW946"/>
      <c r="UX946"/>
      <c r="UY946"/>
      <c r="UZ946"/>
      <c r="VA946"/>
      <c r="VB946"/>
      <c r="VC946"/>
      <c r="VD946"/>
      <c r="VE946"/>
      <c r="VF946"/>
      <c r="VG946"/>
      <c r="VH946"/>
      <c r="VI946"/>
      <c r="VJ946"/>
      <c r="VK946"/>
      <c r="VL946"/>
      <c r="VM946"/>
      <c r="VN946"/>
      <c r="VO946"/>
      <c r="VP946"/>
      <c r="VQ946"/>
      <c r="VR946"/>
      <c r="VS946"/>
      <c r="VT946"/>
      <c r="VU946"/>
      <c r="VV946"/>
      <c r="VW946"/>
      <c r="VX946"/>
      <c r="VY946"/>
      <c r="VZ946"/>
      <c r="WA946"/>
      <c r="WB946"/>
      <c r="WC946"/>
      <c r="WD946"/>
      <c r="WE946"/>
      <c r="WF946"/>
      <c r="WG946"/>
      <c r="WH946"/>
      <c r="WI946"/>
      <c r="WJ946"/>
      <c r="WK946"/>
      <c r="WL946"/>
      <c r="WM946"/>
      <c r="WN946"/>
      <c r="WO946"/>
      <c r="WP946"/>
      <c r="WQ946"/>
      <c r="WR946"/>
      <c r="WS946"/>
      <c r="WT946"/>
      <c r="WU946"/>
      <c r="WV946"/>
      <c r="WW946"/>
      <c r="WX946"/>
      <c r="WY946"/>
      <c r="WZ946"/>
      <c r="XA946"/>
      <c r="XB946"/>
      <c r="XC946"/>
      <c r="XD946"/>
      <c r="XE946"/>
      <c r="XF946"/>
      <c r="XG946"/>
      <c r="XH946"/>
      <c r="XI946"/>
      <c r="XJ946"/>
      <c r="XK946"/>
      <c r="XL946"/>
      <c r="XM946"/>
      <c r="XN946"/>
      <c r="XO946"/>
      <c r="XP946"/>
      <c r="XQ946"/>
      <c r="XR946"/>
      <c r="XS946"/>
      <c r="XT946"/>
      <c r="XU946"/>
      <c r="XV946"/>
      <c r="XW946"/>
      <c r="XX946"/>
      <c r="XY946"/>
      <c r="XZ946"/>
      <c r="YA946"/>
      <c r="YB946"/>
      <c r="YC946"/>
      <c r="YD946"/>
      <c r="YE946"/>
      <c r="YF946"/>
      <c r="YG946"/>
      <c r="YH946"/>
      <c r="YI946"/>
      <c r="YJ946"/>
      <c r="YK946"/>
      <c r="YL946"/>
      <c r="YM946"/>
      <c r="YN946"/>
      <c r="YO946"/>
      <c r="YP946"/>
      <c r="YQ946"/>
      <c r="YR946"/>
      <c r="YS946"/>
      <c r="YT946"/>
      <c r="YU946"/>
      <c r="YV946"/>
      <c r="YW946"/>
      <c r="YX946"/>
      <c r="YY946"/>
      <c r="YZ946"/>
      <c r="ZA946"/>
      <c r="ZB946"/>
      <c r="ZC946"/>
      <c r="ZD946"/>
      <c r="ZE946"/>
      <c r="ZF946"/>
      <c r="ZG946"/>
      <c r="ZH946"/>
      <c r="ZI946"/>
      <c r="ZJ946"/>
      <c r="ZK946"/>
      <c r="ZL946"/>
      <c r="ZM946"/>
      <c r="ZN946"/>
      <c r="ZO946"/>
      <c r="ZP946"/>
      <c r="ZQ946"/>
      <c r="ZR946"/>
      <c r="ZS946"/>
      <c r="ZT946"/>
      <c r="ZU946"/>
      <c r="ZV946"/>
      <c r="ZW946"/>
      <c r="ZX946"/>
      <c r="ZY946"/>
      <c r="ZZ946"/>
      <c r="AAA946"/>
      <c r="AAB946"/>
      <c r="AAC946"/>
      <c r="AAD946"/>
      <c r="AAE946"/>
      <c r="AAF946"/>
      <c r="AAG946"/>
      <c r="AAH946"/>
      <c r="AAI946"/>
      <c r="AAJ946"/>
      <c r="AAK946"/>
      <c r="AAL946"/>
      <c r="AAM946"/>
      <c r="AAN946"/>
      <c r="AAO946"/>
      <c r="AAP946"/>
      <c r="AAQ946"/>
      <c r="AAR946"/>
      <c r="AAS946"/>
      <c r="AAT946"/>
      <c r="AAU946"/>
      <c r="AAV946"/>
      <c r="AAW946"/>
      <c r="AAX946"/>
      <c r="AAY946"/>
      <c r="AAZ946"/>
      <c r="ABA946"/>
      <c r="ABB946"/>
      <c r="ABC946"/>
      <c r="ABD946"/>
      <c r="ABE946"/>
      <c r="ABF946"/>
      <c r="ABG946"/>
      <c r="ABH946"/>
      <c r="ABI946"/>
      <c r="ABJ946"/>
      <c r="ABK946"/>
      <c r="ABL946"/>
      <c r="ABM946"/>
      <c r="ABN946"/>
      <c r="ABO946"/>
      <c r="ABP946"/>
      <c r="ABQ946"/>
      <c r="ABR946"/>
      <c r="ABS946"/>
      <c r="ABT946"/>
      <c r="ABU946"/>
      <c r="ABV946"/>
      <c r="ABW946"/>
      <c r="ABX946"/>
      <c r="ABY946"/>
      <c r="ABZ946"/>
      <c r="ACA946"/>
      <c r="ACB946"/>
      <c r="ACC946"/>
      <c r="ACD946"/>
      <c r="ACE946"/>
      <c r="ACF946"/>
      <c r="ACG946"/>
      <c r="ACH946"/>
      <c r="ACI946"/>
      <c r="ACJ946"/>
      <c r="ACK946"/>
      <c r="ACL946"/>
      <c r="ACM946"/>
      <c r="ACN946"/>
      <c r="ACO946"/>
      <c r="ACP946"/>
      <c r="ACQ946"/>
      <c r="ACR946"/>
      <c r="ACS946"/>
      <c r="ACT946"/>
      <c r="ACU946"/>
      <c r="ACV946"/>
      <c r="ACW946"/>
      <c r="ACX946"/>
      <c r="ACY946"/>
      <c r="ACZ946"/>
      <c r="ADA946"/>
      <c r="ADB946"/>
      <c r="ADC946"/>
      <c r="ADD946"/>
      <c r="ADE946"/>
      <c r="ADF946"/>
      <c r="ADG946"/>
      <c r="ADH946"/>
      <c r="ADI946"/>
      <c r="ADJ946"/>
      <c r="ADK946"/>
      <c r="ADL946"/>
      <c r="ADM946"/>
      <c r="ADN946"/>
      <c r="ADO946"/>
      <c r="ADP946"/>
      <c r="ADQ946"/>
      <c r="ADR946"/>
      <c r="ADS946"/>
      <c r="ADT946"/>
      <c r="ADU946"/>
      <c r="ADV946"/>
      <c r="ADW946"/>
      <c r="ADX946"/>
      <c r="ADY946"/>
      <c r="ADZ946"/>
      <c r="AEA946"/>
      <c r="AEB946"/>
      <c r="AEC946"/>
      <c r="AED946"/>
      <c r="AEE946"/>
      <c r="AEF946"/>
      <c r="AEG946"/>
      <c r="AEH946"/>
      <c r="AEI946"/>
      <c r="AEJ946"/>
      <c r="AEK946"/>
      <c r="AEL946"/>
      <c r="AEM946"/>
      <c r="AEN946"/>
      <c r="AEO946"/>
      <c r="AEP946"/>
      <c r="AEQ946"/>
      <c r="AER946"/>
      <c r="AES946"/>
      <c r="AET946"/>
      <c r="AEU946"/>
      <c r="AEV946"/>
      <c r="AEW946"/>
      <c r="AEX946"/>
      <c r="AEY946"/>
      <c r="AEZ946"/>
      <c r="AFA946"/>
      <c r="AFB946"/>
      <c r="AFC946"/>
      <c r="AFD946"/>
      <c r="AFE946"/>
      <c r="AFF946"/>
      <c r="AFG946"/>
      <c r="AFH946"/>
      <c r="AFI946"/>
      <c r="AFJ946"/>
      <c r="AFK946"/>
      <c r="AFL946"/>
      <c r="AFM946"/>
      <c r="AFN946"/>
      <c r="AFO946"/>
      <c r="AFP946"/>
      <c r="AFQ946"/>
      <c r="AFR946"/>
      <c r="AFS946"/>
      <c r="AFT946"/>
      <c r="AFU946"/>
      <c r="AFV946"/>
      <c r="AFW946"/>
      <c r="AFX946"/>
      <c r="AFY946"/>
      <c r="AFZ946"/>
      <c r="AGA946"/>
      <c r="AGB946"/>
      <c r="AGC946"/>
      <c r="AGD946"/>
      <c r="AGE946"/>
      <c r="AGF946"/>
      <c r="AGG946"/>
      <c r="AGH946"/>
      <c r="AGI946"/>
      <c r="AGJ946"/>
      <c r="AGK946"/>
      <c r="AGL946"/>
      <c r="AGM946"/>
      <c r="AGN946"/>
      <c r="AGO946"/>
      <c r="AGP946"/>
      <c r="AGQ946"/>
      <c r="AGR946"/>
      <c r="AGS946"/>
      <c r="AGT946"/>
      <c r="AGU946"/>
      <c r="AGV946"/>
      <c r="AGW946"/>
      <c r="AGX946"/>
      <c r="AGY946"/>
      <c r="AGZ946"/>
      <c r="AHA946"/>
      <c r="AHB946"/>
      <c r="AHC946"/>
      <c r="AHD946"/>
      <c r="AHE946"/>
      <c r="AHF946"/>
      <c r="AHG946"/>
      <c r="AHH946"/>
      <c r="AHI946"/>
      <c r="AHJ946"/>
      <c r="AHK946"/>
      <c r="AHL946"/>
      <c r="AHM946"/>
      <c r="AHN946"/>
      <c r="AHO946"/>
      <c r="AHP946"/>
      <c r="AHQ946"/>
      <c r="AHR946"/>
      <c r="AHS946"/>
      <c r="AHT946"/>
      <c r="AHU946"/>
      <c r="AHV946"/>
      <c r="AHW946"/>
      <c r="AHX946"/>
      <c r="AHY946"/>
      <c r="AHZ946"/>
      <c r="AIA946"/>
      <c r="AIB946"/>
      <c r="AIC946"/>
      <c r="AID946"/>
      <c r="AIE946"/>
      <c r="AIF946"/>
      <c r="AIG946"/>
      <c r="AIH946"/>
      <c r="AII946"/>
      <c r="AIJ946"/>
      <c r="AIK946"/>
      <c r="AIL946"/>
      <c r="AIM946"/>
      <c r="AIN946"/>
      <c r="AIO946"/>
      <c r="AIP946"/>
      <c r="AIQ946"/>
      <c r="AIR946"/>
      <c r="AIS946"/>
      <c r="AIT946"/>
      <c r="AIU946"/>
      <c r="AIV946"/>
      <c r="AIW946"/>
      <c r="AIX946"/>
      <c r="AIY946"/>
      <c r="AIZ946"/>
      <c r="AJA946"/>
      <c r="AJB946"/>
      <c r="AJC946"/>
      <c r="AJD946"/>
      <c r="AJE946"/>
      <c r="AJF946"/>
      <c r="AJG946"/>
      <c r="AJH946"/>
      <c r="AJI946"/>
      <c r="AJJ946"/>
      <c r="AJK946"/>
      <c r="AJL946"/>
      <c r="AJM946"/>
      <c r="AJN946"/>
      <c r="AJO946"/>
      <c r="AJP946"/>
      <c r="AJQ946"/>
      <c r="AJR946"/>
      <c r="AJS946"/>
      <c r="AJT946"/>
      <c r="AJU946"/>
      <c r="AJV946"/>
      <c r="AJW946"/>
      <c r="AJX946"/>
      <c r="AJY946"/>
      <c r="AJZ946"/>
      <c r="AKA946"/>
      <c r="AKB946"/>
      <c r="AKC946"/>
      <c r="AKD946"/>
      <c r="AKE946"/>
      <c r="AKF946"/>
      <c r="AKG946"/>
      <c r="AKH946"/>
      <c r="AKI946"/>
      <c r="AKJ946"/>
      <c r="AKK946"/>
      <c r="AKL946"/>
      <c r="AKM946"/>
      <c r="AKN946"/>
      <c r="AKO946"/>
      <c r="AKP946"/>
      <c r="AKQ946"/>
      <c r="AKR946"/>
      <c r="AKS946"/>
      <c r="AKT946"/>
      <c r="AKU946"/>
      <c r="AKV946"/>
      <c r="AKW946"/>
      <c r="AKX946"/>
      <c r="AKY946"/>
      <c r="AKZ946"/>
      <c r="ALA946"/>
      <c r="ALB946"/>
      <c r="ALC946"/>
      <c r="ALD946"/>
      <c r="ALE946"/>
      <c r="ALF946"/>
      <c r="ALG946"/>
      <c r="ALH946"/>
      <c r="ALI946"/>
      <c r="ALJ946"/>
      <c r="ALK946"/>
      <c r="ALL946"/>
      <c r="ALM946"/>
      <c r="ALN946"/>
      <c r="ALO946"/>
      <c r="ALP946"/>
      <c r="ALQ946"/>
      <c r="ALR946"/>
      <c r="ALS946"/>
      <c r="ALT946"/>
      <c r="ALU946"/>
      <c r="ALV946"/>
      <c r="ALW946"/>
      <c r="ALX946"/>
      <c r="ALY946"/>
      <c r="ALZ946"/>
      <c r="AMA946"/>
      <c r="AMB946"/>
      <c r="AMC946"/>
      <c r="AMD946"/>
      <c r="AME946"/>
      <c r="AMF946"/>
      <c r="AMG946"/>
      <c r="AMH946"/>
      <c r="AMI946"/>
      <c r="AMJ946"/>
    </row>
    <row r="947" spans="1:1024" ht="20" customHeight="1" x14ac:dyDescent="0.2">
      <c r="A947"/>
      <c r="B947"/>
      <c r="C947"/>
      <c r="D947"/>
      <c r="E947" s="2"/>
      <c r="F947" s="2"/>
      <c r="G947" s="271"/>
      <c r="H947" s="240"/>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c r="IU947"/>
      <c r="IV947"/>
      <c r="IW947"/>
      <c r="IX947"/>
      <c r="IY947"/>
      <c r="IZ947"/>
      <c r="JA947"/>
      <c r="JB947"/>
      <c r="JC947"/>
      <c r="JD947"/>
      <c r="JE947"/>
      <c r="JF947"/>
      <c r="JG947"/>
      <c r="JH947"/>
      <c r="JI947"/>
      <c r="JJ947"/>
      <c r="JK947"/>
      <c r="JL947"/>
      <c r="JM947"/>
      <c r="JN947"/>
      <c r="JO947"/>
      <c r="JP947"/>
      <c r="JQ947"/>
      <c r="JR947"/>
      <c r="JS947"/>
      <c r="JT947"/>
      <c r="JU947"/>
      <c r="JV947"/>
      <c r="JW947"/>
      <c r="JX947"/>
      <c r="JY947"/>
      <c r="JZ947"/>
      <c r="KA947"/>
      <c r="KB947"/>
      <c r="KC947"/>
      <c r="KD947"/>
      <c r="KE947"/>
      <c r="KF947"/>
      <c r="KG947"/>
      <c r="KH947"/>
      <c r="KI947"/>
      <c r="KJ947"/>
      <c r="KK947"/>
      <c r="KL947"/>
      <c r="KM947"/>
      <c r="KN947"/>
      <c r="KO947"/>
      <c r="KP947"/>
      <c r="KQ947"/>
      <c r="KR947"/>
      <c r="KS947"/>
      <c r="KT947"/>
      <c r="KU947"/>
      <c r="KV947"/>
      <c r="KW947"/>
      <c r="KX947"/>
      <c r="KY947"/>
      <c r="KZ947"/>
      <c r="LA947"/>
      <c r="LB947"/>
      <c r="LC947"/>
      <c r="LD947"/>
      <c r="LE947"/>
      <c r="LF947"/>
      <c r="LG947"/>
      <c r="LH947"/>
      <c r="LI947"/>
      <c r="LJ947"/>
      <c r="LK947"/>
      <c r="LL947"/>
      <c r="LM947"/>
      <c r="LN947"/>
      <c r="LO947"/>
      <c r="LP947"/>
      <c r="LQ947"/>
      <c r="LR947"/>
      <c r="LS947"/>
      <c r="LT947"/>
      <c r="LU947"/>
      <c r="LV947"/>
      <c r="LW947"/>
      <c r="LX947"/>
      <c r="LY947"/>
      <c r="LZ947"/>
      <c r="MA947"/>
      <c r="MB947"/>
      <c r="MC947"/>
      <c r="MD947"/>
      <c r="ME947"/>
      <c r="MF947"/>
      <c r="MG947"/>
      <c r="MH947"/>
      <c r="MI947"/>
      <c r="MJ947"/>
      <c r="MK947"/>
      <c r="ML947"/>
      <c r="MM947"/>
      <c r="MN947"/>
      <c r="MO947"/>
      <c r="MP947"/>
      <c r="MQ947"/>
      <c r="MR947"/>
      <c r="MS947"/>
      <c r="MT947"/>
      <c r="MU947"/>
      <c r="MV947"/>
      <c r="MW947"/>
      <c r="MX947"/>
      <c r="MY947"/>
      <c r="MZ947"/>
      <c r="NA947"/>
      <c r="NB947"/>
      <c r="NC947"/>
      <c r="ND947"/>
      <c r="NE947"/>
      <c r="NF947"/>
      <c r="NG947"/>
      <c r="NH947"/>
      <c r="NI947"/>
      <c r="NJ947"/>
      <c r="NK947"/>
      <c r="NL947"/>
      <c r="NM947"/>
      <c r="NN947"/>
      <c r="NO947"/>
      <c r="NP947"/>
      <c r="NQ947"/>
      <c r="NR947"/>
      <c r="NS947"/>
      <c r="NT947"/>
      <c r="NU947"/>
      <c r="NV947"/>
      <c r="NW947"/>
      <c r="NX947"/>
      <c r="NY947"/>
      <c r="NZ947"/>
      <c r="OA947"/>
      <c r="OB947"/>
      <c r="OC947"/>
      <c r="OD947"/>
      <c r="OE947"/>
      <c r="OF947"/>
      <c r="OG947"/>
      <c r="OH947"/>
      <c r="OI947"/>
      <c r="OJ947"/>
      <c r="OK947"/>
      <c r="OL947"/>
      <c r="OM947"/>
      <c r="ON947"/>
      <c r="OO947"/>
      <c r="OP947"/>
      <c r="OQ947"/>
      <c r="OR947"/>
      <c r="OS947"/>
      <c r="OT947"/>
      <c r="OU947"/>
      <c r="OV947"/>
      <c r="OW947"/>
      <c r="OX947"/>
      <c r="OY947"/>
      <c r="OZ947"/>
      <c r="PA947"/>
      <c r="PB947"/>
      <c r="PC947"/>
      <c r="PD947"/>
      <c r="PE947"/>
      <c r="PF947"/>
      <c r="PG947"/>
      <c r="PH947"/>
      <c r="PI947"/>
      <c r="PJ947"/>
      <c r="PK947"/>
      <c r="PL947"/>
      <c r="PM947"/>
      <c r="PN947"/>
      <c r="PO947"/>
      <c r="PP947"/>
      <c r="PQ947"/>
      <c r="PR947"/>
      <c r="PS947"/>
      <c r="PT947"/>
      <c r="PU947"/>
      <c r="PV947"/>
      <c r="PW947"/>
      <c r="PX947"/>
      <c r="PY947"/>
      <c r="PZ947"/>
      <c r="QA947"/>
      <c r="QB947"/>
      <c r="QC947"/>
      <c r="QD947"/>
      <c r="QE947"/>
      <c r="QF947"/>
      <c r="QG947"/>
      <c r="QH947"/>
      <c r="QI947"/>
      <c r="QJ947"/>
      <c r="QK947"/>
      <c r="QL947"/>
      <c r="QM947"/>
      <c r="QN947"/>
      <c r="QO947"/>
      <c r="QP947"/>
      <c r="QQ947"/>
      <c r="QR947"/>
      <c r="QS947"/>
      <c r="QT947"/>
      <c r="QU947"/>
      <c r="QV947"/>
      <c r="QW947"/>
      <c r="QX947"/>
      <c r="QY947"/>
      <c r="QZ947"/>
      <c r="RA947"/>
      <c r="RB947"/>
      <c r="RC947"/>
      <c r="RD947"/>
      <c r="RE947"/>
      <c r="RF947"/>
      <c r="RG947"/>
      <c r="RH947"/>
      <c r="RI947"/>
      <c r="RJ947"/>
      <c r="RK947"/>
      <c r="RL947"/>
      <c r="RM947"/>
      <c r="RN947"/>
      <c r="RO947"/>
      <c r="RP947"/>
      <c r="RQ947"/>
      <c r="RR947"/>
      <c r="RS947"/>
      <c r="RT947"/>
      <c r="RU947"/>
      <c r="RV947"/>
      <c r="RW947"/>
      <c r="RX947"/>
      <c r="RY947"/>
      <c r="RZ947"/>
      <c r="SA947"/>
      <c r="SB947"/>
      <c r="SC947"/>
      <c r="SD947"/>
      <c r="SE947"/>
      <c r="SF947"/>
      <c r="SG947"/>
      <c r="SH947"/>
      <c r="SI947"/>
      <c r="SJ947"/>
      <c r="SK947"/>
      <c r="SL947"/>
      <c r="SM947"/>
      <c r="SN947"/>
      <c r="SO947"/>
      <c r="SP947"/>
      <c r="SQ947"/>
      <c r="SR947"/>
      <c r="SS947"/>
      <c r="ST947"/>
      <c r="SU947"/>
      <c r="SV947"/>
      <c r="SW947"/>
      <c r="SX947"/>
      <c r="SY947"/>
      <c r="SZ947"/>
      <c r="TA947"/>
      <c r="TB947"/>
      <c r="TC947"/>
      <c r="TD947"/>
      <c r="TE947"/>
      <c r="TF947"/>
      <c r="TG947"/>
      <c r="TH947"/>
      <c r="TI947"/>
      <c r="TJ947"/>
      <c r="TK947"/>
      <c r="TL947"/>
      <c r="TM947"/>
      <c r="TN947"/>
      <c r="TO947"/>
      <c r="TP947"/>
      <c r="TQ947"/>
      <c r="TR947"/>
      <c r="TS947"/>
      <c r="TT947"/>
      <c r="TU947"/>
      <c r="TV947"/>
      <c r="TW947"/>
      <c r="TX947"/>
      <c r="TY947"/>
      <c r="TZ947"/>
      <c r="UA947"/>
      <c r="UB947"/>
      <c r="UC947"/>
      <c r="UD947"/>
      <c r="UE947"/>
      <c r="UF947"/>
      <c r="UG947"/>
      <c r="UH947"/>
      <c r="UI947"/>
      <c r="UJ947"/>
      <c r="UK947"/>
      <c r="UL947"/>
      <c r="UM947"/>
      <c r="UN947"/>
      <c r="UO947"/>
      <c r="UP947"/>
      <c r="UQ947"/>
      <c r="UR947"/>
      <c r="US947"/>
      <c r="UT947"/>
      <c r="UU947"/>
      <c r="UV947"/>
      <c r="UW947"/>
      <c r="UX947"/>
      <c r="UY947"/>
      <c r="UZ947"/>
      <c r="VA947"/>
      <c r="VB947"/>
      <c r="VC947"/>
      <c r="VD947"/>
      <c r="VE947"/>
      <c r="VF947"/>
      <c r="VG947"/>
      <c r="VH947"/>
      <c r="VI947"/>
      <c r="VJ947"/>
      <c r="VK947"/>
      <c r="VL947"/>
      <c r="VM947"/>
      <c r="VN947"/>
      <c r="VO947"/>
      <c r="VP947"/>
      <c r="VQ947"/>
      <c r="VR947"/>
      <c r="VS947"/>
      <c r="VT947"/>
      <c r="VU947"/>
      <c r="VV947"/>
      <c r="VW947"/>
      <c r="VX947"/>
      <c r="VY947"/>
      <c r="VZ947"/>
      <c r="WA947"/>
      <c r="WB947"/>
      <c r="WC947"/>
      <c r="WD947"/>
      <c r="WE947"/>
      <c r="WF947"/>
      <c r="WG947"/>
      <c r="WH947"/>
      <c r="WI947"/>
      <c r="WJ947"/>
      <c r="WK947"/>
      <c r="WL947"/>
      <c r="WM947"/>
      <c r="WN947"/>
      <c r="WO947"/>
      <c r="WP947"/>
      <c r="WQ947"/>
      <c r="WR947"/>
      <c r="WS947"/>
      <c r="WT947"/>
      <c r="WU947"/>
      <c r="WV947"/>
      <c r="WW947"/>
      <c r="WX947"/>
      <c r="WY947"/>
      <c r="WZ947"/>
      <c r="XA947"/>
      <c r="XB947"/>
      <c r="XC947"/>
      <c r="XD947"/>
      <c r="XE947"/>
      <c r="XF947"/>
      <c r="XG947"/>
      <c r="XH947"/>
      <c r="XI947"/>
      <c r="XJ947"/>
      <c r="XK947"/>
      <c r="XL947"/>
      <c r="XM947"/>
      <c r="XN947"/>
      <c r="XO947"/>
      <c r="XP947"/>
      <c r="XQ947"/>
      <c r="XR947"/>
      <c r="XS947"/>
      <c r="XT947"/>
      <c r="XU947"/>
      <c r="XV947"/>
      <c r="XW947"/>
      <c r="XX947"/>
      <c r="XY947"/>
      <c r="XZ947"/>
      <c r="YA947"/>
      <c r="YB947"/>
      <c r="YC947"/>
      <c r="YD947"/>
      <c r="YE947"/>
      <c r="YF947"/>
      <c r="YG947"/>
      <c r="YH947"/>
      <c r="YI947"/>
      <c r="YJ947"/>
      <c r="YK947"/>
      <c r="YL947"/>
      <c r="YM947"/>
      <c r="YN947"/>
      <c r="YO947"/>
      <c r="YP947"/>
      <c r="YQ947"/>
      <c r="YR947"/>
      <c r="YS947"/>
      <c r="YT947"/>
      <c r="YU947"/>
      <c r="YV947"/>
      <c r="YW947"/>
      <c r="YX947"/>
      <c r="YY947"/>
      <c r="YZ947"/>
      <c r="ZA947"/>
      <c r="ZB947"/>
      <c r="ZC947"/>
      <c r="ZD947"/>
      <c r="ZE947"/>
      <c r="ZF947"/>
      <c r="ZG947"/>
      <c r="ZH947"/>
      <c r="ZI947"/>
      <c r="ZJ947"/>
      <c r="ZK947"/>
      <c r="ZL947"/>
      <c r="ZM947"/>
      <c r="ZN947"/>
      <c r="ZO947"/>
      <c r="ZP947"/>
      <c r="ZQ947"/>
      <c r="ZR947"/>
      <c r="ZS947"/>
      <c r="ZT947"/>
      <c r="ZU947"/>
      <c r="ZV947"/>
      <c r="ZW947"/>
      <c r="ZX947"/>
      <c r="ZY947"/>
      <c r="ZZ947"/>
      <c r="AAA947"/>
      <c r="AAB947"/>
      <c r="AAC947"/>
      <c r="AAD947"/>
      <c r="AAE947"/>
      <c r="AAF947"/>
      <c r="AAG947"/>
      <c r="AAH947"/>
      <c r="AAI947"/>
      <c r="AAJ947"/>
      <c r="AAK947"/>
      <c r="AAL947"/>
      <c r="AAM947"/>
      <c r="AAN947"/>
      <c r="AAO947"/>
      <c r="AAP947"/>
      <c r="AAQ947"/>
      <c r="AAR947"/>
      <c r="AAS947"/>
      <c r="AAT947"/>
      <c r="AAU947"/>
      <c r="AAV947"/>
      <c r="AAW947"/>
      <c r="AAX947"/>
      <c r="AAY947"/>
      <c r="AAZ947"/>
      <c r="ABA947"/>
      <c r="ABB947"/>
      <c r="ABC947"/>
      <c r="ABD947"/>
      <c r="ABE947"/>
      <c r="ABF947"/>
      <c r="ABG947"/>
      <c r="ABH947"/>
      <c r="ABI947"/>
      <c r="ABJ947"/>
      <c r="ABK947"/>
      <c r="ABL947"/>
      <c r="ABM947"/>
      <c r="ABN947"/>
      <c r="ABO947"/>
      <c r="ABP947"/>
      <c r="ABQ947"/>
      <c r="ABR947"/>
      <c r="ABS947"/>
      <c r="ABT947"/>
      <c r="ABU947"/>
      <c r="ABV947"/>
      <c r="ABW947"/>
      <c r="ABX947"/>
      <c r="ABY947"/>
      <c r="ABZ947"/>
      <c r="ACA947"/>
      <c r="ACB947"/>
      <c r="ACC947"/>
      <c r="ACD947"/>
      <c r="ACE947"/>
      <c r="ACF947"/>
      <c r="ACG947"/>
      <c r="ACH947"/>
      <c r="ACI947"/>
      <c r="ACJ947"/>
      <c r="ACK947"/>
      <c r="ACL947"/>
      <c r="ACM947"/>
      <c r="ACN947"/>
      <c r="ACO947"/>
      <c r="ACP947"/>
      <c r="ACQ947"/>
      <c r="ACR947"/>
      <c r="ACS947"/>
      <c r="ACT947"/>
      <c r="ACU947"/>
      <c r="ACV947"/>
      <c r="ACW947"/>
      <c r="ACX947"/>
      <c r="ACY947"/>
      <c r="ACZ947"/>
      <c r="ADA947"/>
      <c r="ADB947"/>
      <c r="ADC947"/>
      <c r="ADD947"/>
      <c r="ADE947"/>
      <c r="ADF947"/>
      <c r="ADG947"/>
      <c r="ADH947"/>
      <c r="ADI947"/>
      <c r="ADJ947"/>
      <c r="ADK947"/>
      <c r="ADL947"/>
      <c r="ADM947"/>
      <c r="ADN947"/>
      <c r="ADO947"/>
      <c r="ADP947"/>
      <c r="ADQ947"/>
      <c r="ADR947"/>
      <c r="ADS947"/>
      <c r="ADT947"/>
      <c r="ADU947"/>
      <c r="ADV947"/>
      <c r="ADW947"/>
      <c r="ADX947"/>
      <c r="ADY947"/>
      <c r="ADZ947"/>
      <c r="AEA947"/>
      <c r="AEB947"/>
      <c r="AEC947"/>
      <c r="AED947"/>
      <c r="AEE947"/>
      <c r="AEF947"/>
      <c r="AEG947"/>
      <c r="AEH947"/>
      <c r="AEI947"/>
      <c r="AEJ947"/>
      <c r="AEK947"/>
      <c r="AEL947"/>
      <c r="AEM947"/>
      <c r="AEN947"/>
      <c r="AEO947"/>
      <c r="AEP947"/>
      <c r="AEQ947"/>
      <c r="AER947"/>
      <c r="AES947"/>
      <c r="AET947"/>
      <c r="AEU947"/>
      <c r="AEV947"/>
      <c r="AEW947"/>
      <c r="AEX947"/>
      <c r="AEY947"/>
      <c r="AEZ947"/>
      <c r="AFA947"/>
      <c r="AFB947"/>
      <c r="AFC947"/>
      <c r="AFD947"/>
      <c r="AFE947"/>
      <c r="AFF947"/>
      <c r="AFG947"/>
      <c r="AFH947"/>
      <c r="AFI947"/>
      <c r="AFJ947"/>
      <c r="AFK947"/>
      <c r="AFL947"/>
      <c r="AFM947"/>
      <c r="AFN947"/>
      <c r="AFO947"/>
      <c r="AFP947"/>
      <c r="AFQ947"/>
      <c r="AFR947"/>
      <c r="AFS947"/>
      <c r="AFT947"/>
      <c r="AFU947"/>
      <c r="AFV947"/>
      <c r="AFW947"/>
      <c r="AFX947"/>
      <c r="AFY947"/>
      <c r="AFZ947"/>
      <c r="AGA947"/>
      <c r="AGB947"/>
      <c r="AGC947"/>
      <c r="AGD947"/>
      <c r="AGE947"/>
      <c r="AGF947"/>
      <c r="AGG947"/>
      <c r="AGH947"/>
      <c r="AGI947"/>
      <c r="AGJ947"/>
      <c r="AGK947"/>
      <c r="AGL947"/>
      <c r="AGM947"/>
      <c r="AGN947"/>
      <c r="AGO947"/>
      <c r="AGP947"/>
      <c r="AGQ947"/>
      <c r="AGR947"/>
      <c r="AGS947"/>
      <c r="AGT947"/>
      <c r="AGU947"/>
      <c r="AGV947"/>
      <c r="AGW947"/>
      <c r="AGX947"/>
      <c r="AGY947"/>
      <c r="AGZ947"/>
      <c r="AHA947"/>
      <c r="AHB947"/>
      <c r="AHC947"/>
      <c r="AHD947"/>
      <c r="AHE947"/>
      <c r="AHF947"/>
      <c r="AHG947"/>
      <c r="AHH947"/>
      <c r="AHI947"/>
      <c r="AHJ947"/>
      <c r="AHK947"/>
      <c r="AHL947"/>
      <c r="AHM947"/>
      <c r="AHN947"/>
      <c r="AHO947"/>
      <c r="AHP947"/>
      <c r="AHQ947"/>
      <c r="AHR947"/>
      <c r="AHS947"/>
      <c r="AHT947"/>
      <c r="AHU947"/>
      <c r="AHV947"/>
      <c r="AHW947"/>
      <c r="AHX947"/>
      <c r="AHY947"/>
      <c r="AHZ947"/>
      <c r="AIA947"/>
      <c r="AIB947"/>
      <c r="AIC947"/>
      <c r="AID947"/>
      <c r="AIE947"/>
      <c r="AIF947"/>
      <c r="AIG947"/>
      <c r="AIH947"/>
      <c r="AII947"/>
      <c r="AIJ947"/>
      <c r="AIK947"/>
      <c r="AIL947"/>
      <c r="AIM947"/>
      <c r="AIN947"/>
      <c r="AIO947"/>
      <c r="AIP947"/>
      <c r="AIQ947"/>
      <c r="AIR947"/>
      <c r="AIS947"/>
      <c r="AIT947"/>
      <c r="AIU947"/>
      <c r="AIV947"/>
      <c r="AIW947"/>
      <c r="AIX947"/>
      <c r="AIY947"/>
      <c r="AIZ947"/>
      <c r="AJA947"/>
      <c r="AJB947"/>
      <c r="AJC947"/>
      <c r="AJD947"/>
      <c r="AJE947"/>
      <c r="AJF947"/>
      <c r="AJG947"/>
      <c r="AJH947"/>
      <c r="AJI947"/>
      <c r="AJJ947"/>
      <c r="AJK947"/>
      <c r="AJL947"/>
      <c r="AJM947"/>
      <c r="AJN947"/>
      <c r="AJO947"/>
      <c r="AJP947"/>
      <c r="AJQ947"/>
      <c r="AJR947"/>
      <c r="AJS947"/>
      <c r="AJT947"/>
      <c r="AJU947"/>
      <c r="AJV947"/>
      <c r="AJW947"/>
      <c r="AJX947"/>
      <c r="AJY947"/>
      <c r="AJZ947"/>
      <c r="AKA947"/>
      <c r="AKB947"/>
      <c r="AKC947"/>
      <c r="AKD947"/>
      <c r="AKE947"/>
      <c r="AKF947"/>
      <c r="AKG947"/>
      <c r="AKH947"/>
      <c r="AKI947"/>
      <c r="AKJ947"/>
      <c r="AKK947"/>
      <c r="AKL947"/>
      <c r="AKM947"/>
      <c r="AKN947"/>
      <c r="AKO947"/>
      <c r="AKP947"/>
      <c r="AKQ947"/>
      <c r="AKR947"/>
      <c r="AKS947"/>
      <c r="AKT947"/>
      <c r="AKU947"/>
      <c r="AKV947"/>
      <c r="AKW947"/>
      <c r="AKX947"/>
      <c r="AKY947"/>
      <c r="AKZ947"/>
      <c r="ALA947"/>
      <c r="ALB947"/>
      <c r="ALC947"/>
      <c r="ALD947"/>
      <c r="ALE947"/>
      <c r="ALF947"/>
      <c r="ALG947"/>
      <c r="ALH947"/>
      <c r="ALI947"/>
      <c r="ALJ947"/>
      <c r="ALK947"/>
      <c r="ALL947"/>
      <c r="ALM947"/>
      <c r="ALN947"/>
      <c r="ALO947"/>
      <c r="ALP947"/>
      <c r="ALQ947"/>
      <c r="ALR947"/>
      <c r="ALS947"/>
      <c r="ALT947"/>
      <c r="ALU947"/>
      <c r="ALV947"/>
      <c r="ALW947"/>
      <c r="ALX947"/>
      <c r="ALY947"/>
      <c r="ALZ947"/>
      <c r="AMA947"/>
      <c r="AMB947"/>
      <c r="AMC947"/>
      <c r="AMD947"/>
      <c r="AME947"/>
      <c r="AMF947"/>
      <c r="AMG947"/>
      <c r="AMH947"/>
      <c r="AMI947"/>
      <c r="AMJ947"/>
    </row>
    <row r="948" spans="1:1024" ht="20" customHeight="1" x14ac:dyDescent="0.2">
      <c r="A948"/>
      <c r="B948"/>
      <c r="C948"/>
      <c r="D948"/>
      <c r="E948" s="2"/>
      <c r="F948" s="2"/>
      <c r="G948" s="271"/>
      <c r="H948" s="240"/>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c r="IU948"/>
      <c r="IV948"/>
      <c r="IW948"/>
      <c r="IX948"/>
      <c r="IY948"/>
      <c r="IZ948"/>
      <c r="JA948"/>
      <c r="JB948"/>
      <c r="JC948"/>
      <c r="JD948"/>
      <c r="JE948"/>
      <c r="JF948"/>
      <c r="JG948"/>
      <c r="JH948"/>
      <c r="JI948"/>
      <c r="JJ948"/>
      <c r="JK948"/>
      <c r="JL948"/>
      <c r="JM948"/>
      <c r="JN948"/>
      <c r="JO948"/>
      <c r="JP948"/>
      <c r="JQ948"/>
      <c r="JR948"/>
      <c r="JS948"/>
      <c r="JT948"/>
      <c r="JU948"/>
      <c r="JV948"/>
      <c r="JW948"/>
      <c r="JX948"/>
      <c r="JY948"/>
      <c r="JZ948"/>
      <c r="KA948"/>
      <c r="KB948"/>
      <c r="KC948"/>
      <c r="KD948"/>
      <c r="KE948"/>
      <c r="KF948"/>
      <c r="KG948"/>
      <c r="KH948"/>
      <c r="KI948"/>
      <c r="KJ948"/>
      <c r="KK948"/>
      <c r="KL948"/>
      <c r="KM948"/>
      <c r="KN948"/>
      <c r="KO948"/>
      <c r="KP948"/>
      <c r="KQ948"/>
      <c r="KR948"/>
      <c r="KS948"/>
      <c r="KT948"/>
      <c r="KU948"/>
      <c r="KV948"/>
      <c r="KW948"/>
      <c r="KX948"/>
      <c r="KY948"/>
      <c r="KZ948"/>
      <c r="LA948"/>
      <c r="LB948"/>
      <c r="LC948"/>
      <c r="LD948"/>
      <c r="LE948"/>
      <c r="LF948"/>
      <c r="LG948"/>
      <c r="LH948"/>
      <c r="LI948"/>
      <c r="LJ948"/>
      <c r="LK948"/>
      <c r="LL948"/>
      <c r="LM948"/>
      <c r="LN948"/>
      <c r="LO948"/>
      <c r="LP948"/>
      <c r="LQ948"/>
      <c r="LR948"/>
      <c r="LS948"/>
      <c r="LT948"/>
      <c r="LU948"/>
      <c r="LV948"/>
      <c r="LW948"/>
      <c r="LX948"/>
      <c r="LY948"/>
      <c r="LZ948"/>
      <c r="MA948"/>
      <c r="MB948"/>
      <c r="MC948"/>
      <c r="MD948"/>
      <c r="ME948"/>
      <c r="MF948"/>
      <c r="MG948"/>
      <c r="MH948"/>
      <c r="MI948"/>
      <c r="MJ948"/>
      <c r="MK948"/>
      <c r="ML948"/>
      <c r="MM948"/>
      <c r="MN948"/>
      <c r="MO948"/>
      <c r="MP948"/>
      <c r="MQ948"/>
      <c r="MR948"/>
      <c r="MS948"/>
      <c r="MT948"/>
      <c r="MU948"/>
      <c r="MV948"/>
      <c r="MW948"/>
      <c r="MX948"/>
      <c r="MY948"/>
      <c r="MZ948"/>
      <c r="NA948"/>
      <c r="NB948"/>
      <c r="NC948"/>
      <c r="ND948"/>
      <c r="NE948"/>
      <c r="NF948"/>
      <c r="NG948"/>
      <c r="NH948"/>
      <c r="NI948"/>
      <c r="NJ948"/>
      <c r="NK948"/>
      <c r="NL948"/>
      <c r="NM948"/>
      <c r="NN948"/>
      <c r="NO948"/>
      <c r="NP948"/>
      <c r="NQ948"/>
      <c r="NR948"/>
      <c r="NS948"/>
      <c r="NT948"/>
      <c r="NU948"/>
      <c r="NV948"/>
      <c r="NW948"/>
      <c r="NX948"/>
      <c r="NY948"/>
      <c r="NZ948"/>
      <c r="OA948"/>
      <c r="OB948"/>
      <c r="OC948"/>
      <c r="OD948"/>
      <c r="OE948"/>
      <c r="OF948"/>
      <c r="OG948"/>
      <c r="OH948"/>
      <c r="OI948"/>
      <c r="OJ948"/>
      <c r="OK948"/>
      <c r="OL948"/>
      <c r="OM948"/>
      <c r="ON948"/>
      <c r="OO948"/>
      <c r="OP948"/>
      <c r="OQ948"/>
      <c r="OR948"/>
      <c r="OS948"/>
      <c r="OT948"/>
      <c r="OU948"/>
      <c r="OV948"/>
      <c r="OW948"/>
      <c r="OX948"/>
      <c r="OY948"/>
      <c r="OZ948"/>
      <c r="PA948"/>
      <c r="PB948"/>
      <c r="PC948"/>
      <c r="PD948"/>
      <c r="PE948"/>
      <c r="PF948"/>
      <c r="PG948"/>
      <c r="PH948"/>
      <c r="PI948"/>
      <c r="PJ948"/>
      <c r="PK948"/>
      <c r="PL948"/>
      <c r="PM948"/>
      <c r="PN948"/>
      <c r="PO948"/>
      <c r="PP948"/>
      <c r="PQ948"/>
      <c r="PR948"/>
      <c r="PS948"/>
      <c r="PT948"/>
      <c r="PU948"/>
      <c r="PV948"/>
      <c r="PW948"/>
      <c r="PX948"/>
      <c r="PY948"/>
      <c r="PZ948"/>
      <c r="QA948"/>
      <c r="QB948"/>
      <c r="QC948"/>
      <c r="QD948"/>
      <c r="QE948"/>
      <c r="QF948"/>
      <c r="QG948"/>
      <c r="QH948"/>
      <c r="QI948"/>
      <c r="QJ948"/>
      <c r="QK948"/>
      <c r="QL948"/>
      <c r="QM948"/>
      <c r="QN948"/>
      <c r="QO948"/>
      <c r="QP948"/>
      <c r="QQ948"/>
      <c r="QR948"/>
      <c r="QS948"/>
      <c r="QT948"/>
      <c r="QU948"/>
      <c r="QV948"/>
      <c r="QW948"/>
      <c r="QX948"/>
      <c r="QY948"/>
      <c r="QZ948"/>
      <c r="RA948"/>
      <c r="RB948"/>
      <c r="RC948"/>
      <c r="RD948"/>
      <c r="RE948"/>
      <c r="RF948"/>
      <c r="RG948"/>
      <c r="RH948"/>
      <c r="RI948"/>
      <c r="RJ948"/>
      <c r="RK948"/>
      <c r="RL948"/>
      <c r="RM948"/>
      <c r="RN948"/>
      <c r="RO948"/>
      <c r="RP948"/>
      <c r="RQ948"/>
      <c r="RR948"/>
      <c r="RS948"/>
      <c r="RT948"/>
      <c r="RU948"/>
      <c r="RV948"/>
      <c r="RW948"/>
      <c r="RX948"/>
      <c r="RY948"/>
      <c r="RZ948"/>
      <c r="SA948"/>
      <c r="SB948"/>
      <c r="SC948"/>
      <c r="SD948"/>
      <c r="SE948"/>
      <c r="SF948"/>
      <c r="SG948"/>
      <c r="SH948"/>
      <c r="SI948"/>
      <c r="SJ948"/>
      <c r="SK948"/>
      <c r="SL948"/>
      <c r="SM948"/>
      <c r="SN948"/>
      <c r="SO948"/>
      <c r="SP948"/>
      <c r="SQ948"/>
      <c r="SR948"/>
      <c r="SS948"/>
      <c r="ST948"/>
      <c r="SU948"/>
      <c r="SV948"/>
      <c r="SW948"/>
      <c r="SX948"/>
      <c r="SY948"/>
      <c r="SZ948"/>
      <c r="TA948"/>
      <c r="TB948"/>
      <c r="TC948"/>
      <c r="TD948"/>
      <c r="TE948"/>
      <c r="TF948"/>
      <c r="TG948"/>
      <c r="TH948"/>
      <c r="TI948"/>
      <c r="TJ948"/>
      <c r="TK948"/>
      <c r="TL948"/>
      <c r="TM948"/>
      <c r="TN948"/>
      <c r="TO948"/>
      <c r="TP948"/>
      <c r="TQ948"/>
      <c r="TR948"/>
      <c r="TS948"/>
      <c r="TT948"/>
      <c r="TU948"/>
      <c r="TV948"/>
      <c r="TW948"/>
      <c r="TX948"/>
      <c r="TY948"/>
      <c r="TZ948"/>
      <c r="UA948"/>
      <c r="UB948"/>
      <c r="UC948"/>
      <c r="UD948"/>
      <c r="UE948"/>
      <c r="UF948"/>
      <c r="UG948"/>
      <c r="UH948"/>
      <c r="UI948"/>
      <c r="UJ948"/>
      <c r="UK948"/>
      <c r="UL948"/>
      <c r="UM948"/>
      <c r="UN948"/>
      <c r="UO948"/>
      <c r="UP948"/>
      <c r="UQ948"/>
      <c r="UR948"/>
      <c r="US948"/>
      <c r="UT948"/>
      <c r="UU948"/>
      <c r="UV948"/>
      <c r="UW948"/>
      <c r="UX948"/>
      <c r="UY948"/>
      <c r="UZ948"/>
      <c r="VA948"/>
      <c r="VB948"/>
      <c r="VC948"/>
      <c r="VD948"/>
      <c r="VE948"/>
      <c r="VF948"/>
      <c r="VG948"/>
      <c r="VH948"/>
      <c r="VI948"/>
      <c r="VJ948"/>
      <c r="VK948"/>
      <c r="VL948"/>
      <c r="VM948"/>
      <c r="VN948"/>
      <c r="VO948"/>
      <c r="VP948"/>
      <c r="VQ948"/>
      <c r="VR948"/>
      <c r="VS948"/>
      <c r="VT948"/>
      <c r="VU948"/>
      <c r="VV948"/>
      <c r="VW948"/>
      <c r="VX948"/>
      <c r="VY948"/>
      <c r="VZ948"/>
      <c r="WA948"/>
      <c r="WB948"/>
      <c r="WC948"/>
      <c r="WD948"/>
      <c r="WE948"/>
      <c r="WF948"/>
      <c r="WG948"/>
      <c r="WH948"/>
      <c r="WI948"/>
      <c r="WJ948"/>
      <c r="WK948"/>
      <c r="WL948"/>
      <c r="WM948"/>
      <c r="WN948"/>
      <c r="WO948"/>
      <c r="WP948"/>
      <c r="WQ948"/>
      <c r="WR948"/>
      <c r="WS948"/>
      <c r="WT948"/>
      <c r="WU948"/>
      <c r="WV948"/>
      <c r="WW948"/>
      <c r="WX948"/>
      <c r="WY948"/>
      <c r="WZ948"/>
      <c r="XA948"/>
      <c r="XB948"/>
      <c r="XC948"/>
      <c r="XD948"/>
      <c r="XE948"/>
      <c r="XF948"/>
      <c r="XG948"/>
      <c r="XH948"/>
      <c r="XI948"/>
      <c r="XJ948"/>
      <c r="XK948"/>
      <c r="XL948"/>
      <c r="XM948"/>
      <c r="XN948"/>
      <c r="XO948"/>
      <c r="XP948"/>
      <c r="XQ948"/>
      <c r="XR948"/>
      <c r="XS948"/>
      <c r="XT948"/>
      <c r="XU948"/>
      <c r="XV948"/>
      <c r="XW948"/>
      <c r="XX948"/>
      <c r="XY948"/>
      <c r="XZ948"/>
      <c r="YA948"/>
      <c r="YB948"/>
      <c r="YC948"/>
      <c r="YD948"/>
      <c r="YE948"/>
      <c r="YF948"/>
      <c r="YG948"/>
      <c r="YH948"/>
      <c r="YI948"/>
      <c r="YJ948"/>
      <c r="YK948"/>
      <c r="YL948"/>
      <c r="YM948"/>
      <c r="YN948"/>
      <c r="YO948"/>
      <c r="YP948"/>
      <c r="YQ948"/>
      <c r="YR948"/>
      <c r="YS948"/>
      <c r="YT948"/>
      <c r="YU948"/>
      <c r="YV948"/>
      <c r="YW948"/>
      <c r="YX948"/>
      <c r="YY948"/>
      <c r="YZ948"/>
      <c r="ZA948"/>
      <c r="ZB948"/>
      <c r="ZC948"/>
      <c r="ZD948"/>
      <c r="ZE948"/>
      <c r="ZF948"/>
      <c r="ZG948"/>
      <c r="ZH948"/>
      <c r="ZI948"/>
      <c r="ZJ948"/>
      <c r="ZK948"/>
      <c r="ZL948"/>
      <c r="ZM948"/>
      <c r="ZN948"/>
      <c r="ZO948"/>
      <c r="ZP948"/>
      <c r="ZQ948"/>
      <c r="ZR948"/>
      <c r="ZS948"/>
      <c r="ZT948"/>
      <c r="ZU948"/>
      <c r="ZV948"/>
      <c r="ZW948"/>
      <c r="ZX948"/>
      <c r="ZY948"/>
      <c r="ZZ948"/>
      <c r="AAA948"/>
      <c r="AAB948"/>
      <c r="AAC948"/>
      <c r="AAD948"/>
      <c r="AAE948"/>
      <c r="AAF948"/>
      <c r="AAG948"/>
      <c r="AAH948"/>
      <c r="AAI948"/>
      <c r="AAJ948"/>
      <c r="AAK948"/>
      <c r="AAL948"/>
      <c r="AAM948"/>
      <c r="AAN948"/>
      <c r="AAO948"/>
      <c r="AAP948"/>
      <c r="AAQ948"/>
      <c r="AAR948"/>
      <c r="AAS948"/>
      <c r="AAT948"/>
      <c r="AAU948"/>
      <c r="AAV948"/>
      <c r="AAW948"/>
      <c r="AAX948"/>
      <c r="AAY948"/>
      <c r="AAZ948"/>
      <c r="ABA948"/>
      <c r="ABB948"/>
      <c r="ABC948"/>
      <c r="ABD948"/>
      <c r="ABE948"/>
      <c r="ABF948"/>
      <c r="ABG948"/>
      <c r="ABH948"/>
      <c r="ABI948"/>
      <c r="ABJ948"/>
      <c r="ABK948"/>
      <c r="ABL948"/>
      <c r="ABM948"/>
      <c r="ABN948"/>
      <c r="ABO948"/>
      <c r="ABP948"/>
      <c r="ABQ948"/>
      <c r="ABR948"/>
      <c r="ABS948"/>
      <c r="ABT948"/>
      <c r="ABU948"/>
      <c r="ABV948"/>
      <c r="ABW948"/>
      <c r="ABX948"/>
      <c r="ABY948"/>
      <c r="ABZ948"/>
      <c r="ACA948"/>
      <c r="ACB948"/>
      <c r="ACC948"/>
      <c r="ACD948"/>
      <c r="ACE948"/>
      <c r="ACF948"/>
      <c r="ACG948"/>
      <c r="ACH948"/>
      <c r="ACI948"/>
      <c r="ACJ948"/>
      <c r="ACK948"/>
      <c r="ACL948"/>
      <c r="ACM948"/>
      <c r="ACN948"/>
      <c r="ACO948"/>
      <c r="ACP948"/>
      <c r="ACQ948"/>
      <c r="ACR948"/>
      <c r="ACS948"/>
      <c r="ACT948"/>
      <c r="ACU948"/>
      <c r="ACV948"/>
      <c r="ACW948"/>
      <c r="ACX948"/>
      <c r="ACY948"/>
      <c r="ACZ948"/>
      <c r="ADA948"/>
      <c r="ADB948"/>
      <c r="ADC948"/>
      <c r="ADD948"/>
      <c r="ADE948"/>
      <c r="ADF948"/>
      <c r="ADG948"/>
      <c r="ADH948"/>
      <c r="ADI948"/>
      <c r="ADJ948"/>
      <c r="ADK948"/>
      <c r="ADL948"/>
      <c r="ADM948"/>
      <c r="ADN948"/>
      <c r="ADO948"/>
      <c r="ADP948"/>
      <c r="ADQ948"/>
      <c r="ADR948"/>
      <c r="ADS948"/>
      <c r="ADT948"/>
      <c r="ADU948"/>
      <c r="ADV948"/>
      <c r="ADW948"/>
      <c r="ADX948"/>
      <c r="ADY948"/>
      <c r="ADZ948"/>
      <c r="AEA948"/>
      <c r="AEB948"/>
      <c r="AEC948"/>
      <c r="AED948"/>
      <c r="AEE948"/>
      <c r="AEF948"/>
      <c r="AEG948"/>
      <c r="AEH948"/>
      <c r="AEI948"/>
      <c r="AEJ948"/>
      <c r="AEK948"/>
      <c r="AEL948"/>
      <c r="AEM948"/>
      <c r="AEN948"/>
      <c r="AEO948"/>
      <c r="AEP948"/>
      <c r="AEQ948"/>
      <c r="AER948"/>
      <c r="AES948"/>
      <c r="AET948"/>
      <c r="AEU948"/>
      <c r="AEV948"/>
      <c r="AEW948"/>
      <c r="AEX948"/>
      <c r="AEY948"/>
      <c r="AEZ948"/>
      <c r="AFA948"/>
      <c r="AFB948"/>
      <c r="AFC948"/>
      <c r="AFD948"/>
      <c r="AFE948"/>
      <c r="AFF948"/>
      <c r="AFG948"/>
      <c r="AFH948"/>
      <c r="AFI948"/>
      <c r="AFJ948"/>
      <c r="AFK948"/>
      <c r="AFL948"/>
      <c r="AFM948"/>
      <c r="AFN948"/>
      <c r="AFO948"/>
      <c r="AFP948"/>
      <c r="AFQ948"/>
      <c r="AFR948"/>
      <c r="AFS948"/>
      <c r="AFT948"/>
      <c r="AFU948"/>
      <c r="AFV948"/>
      <c r="AFW948"/>
      <c r="AFX948"/>
      <c r="AFY948"/>
      <c r="AFZ948"/>
      <c r="AGA948"/>
      <c r="AGB948"/>
      <c r="AGC948"/>
      <c r="AGD948"/>
      <c r="AGE948"/>
      <c r="AGF948"/>
      <c r="AGG948"/>
      <c r="AGH948"/>
      <c r="AGI948"/>
      <c r="AGJ948"/>
      <c r="AGK948"/>
      <c r="AGL948"/>
      <c r="AGM948"/>
      <c r="AGN948"/>
      <c r="AGO948"/>
      <c r="AGP948"/>
      <c r="AGQ948"/>
      <c r="AGR948"/>
      <c r="AGS948"/>
      <c r="AGT948"/>
      <c r="AGU948"/>
      <c r="AGV948"/>
      <c r="AGW948"/>
      <c r="AGX948"/>
      <c r="AGY948"/>
      <c r="AGZ948"/>
      <c r="AHA948"/>
      <c r="AHB948"/>
      <c r="AHC948"/>
      <c r="AHD948"/>
      <c r="AHE948"/>
      <c r="AHF948"/>
      <c r="AHG948"/>
      <c r="AHH948"/>
      <c r="AHI948"/>
      <c r="AHJ948"/>
      <c r="AHK948"/>
      <c r="AHL948"/>
      <c r="AHM948"/>
      <c r="AHN948"/>
      <c r="AHO948"/>
      <c r="AHP948"/>
      <c r="AHQ948"/>
      <c r="AHR948"/>
      <c r="AHS948"/>
      <c r="AHT948"/>
      <c r="AHU948"/>
      <c r="AHV948"/>
      <c r="AHW948"/>
      <c r="AHX948"/>
      <c r="AHY948"/>
      <c r="AHZ948"/>
      <c r="AIA948"/>
      <c r="AIB948"/>
      <c r="AIC948"/>
      <c r="AID948"/>
      <c r="AIE948"/>
      <c r="AIF948"/>
      <c r="AIG948"/>
      <c r="AIH948"/>
      <c r="AII948"/>
      <c r="AIJ948"/>
      <c r="AIK948"/>
      <c r="AIL948"/>
      <c r="AIM948"/>
      <c r="AIN948"/>
      <c r="AIO948"/>
      <c r="AIP948"/>
      <c r="AIQ948"/>
      <c r="AIR948"/>
      <c r="AIS948"/>
      <c r="AIT948"/>
      <c r="AIU948"/>
      <c r="AIV948"/>
      <c r="AIW948"/>
      <c r="AIX948"/>
      <c r="AIY948"/>
      <c r="AIZ948"/>
      <c r="AJA948"/>
      <c r="AJB948"/>
      <c r="AJC948"/>
      <c r="AJD948"/>
      <c r="AJE948"/>
      <c r="AJF948"/>
      <c r="AJG948"/>
      <c r="AJH948"/>
      <c r="AJI948"/>
      <c r="AJJ948"/>
      <c r="AJK948"/>
      <c r="AJL948"/>
      <c r="AJM948"/>
      <c r="AJN948"/>
      <c r="AJO948"/>
      <c r="AJP948"/>
      <c r="AJQ948"/>
      <c r="AJR948"/>
      <c r="AJS948"/>
      <c r="AJT948"/>
      <c r="AJU948"/>
      <c r="AJV948"/>
      <c r="AJW948"/>
      <c r="AJX948"/>
      <c r="AJY948"/>
      <c r="AJZ948"/>
      <c r="AKA948"/>
      <c r="AKB948"/>
      <c r="AKC948"/>
      <c r="AKD948"/>
      <c r="AKE948"/>
      <c r="AKF948"/>
      <c r="AKG948"/>
      <c r="AKH948"/>
      <c r="AKI948"/>
      <c r="AKJ948"/>
      <c r="AKK948"/>
      <c r="AKL948"/>
      <c r="AKM948"/>
      <c r="AKN948"/>
      <c r="AKO948"/>
      <c r="AKP948"/>
      <c r="AKQ948"/>
      <c r="AKR948"/>
      <c r="AKS948"/>
      <c r="AKT948"/>
      <c r="AKU948"/>
      <c r="AKV948"/>
      <c r="AKW948"/>
      <c r="AKX948"/>
      <c r="AKY948"/>
      <c r="AKZ948"/>
      <c r="ALA948"/>
      <c r="ALB948"/>
      <c r="ALC948"/>
      <c r="ALD948"/>
      <c r="ALE948"/>
      <c r="ALF948"/>
      <c r="ALG948"/>
      <c r="ALH948"/>
      <c r="ALI948"/>
      <c r="ALJ948"/>
      <c r="ALK948"/>
      <c r="ALL948"/>
      <c r="ALM948"/>
      <c r="ALN948"/>
      <c r="ALO948"/>
      <c r="ALP948"/>
      <c r="ALQ948"/>
      <c r="ALR948"/>
      <c r="ALS948"/>
      <c r="ALT948"/>
      <c r="ALU948"/>
      <c r="ALV948"/>
      <c r="ALW948"/>
      <c r="ALX948"/>
      <c r="ALY948"/>
      <c r="ALZ948"/>
      <c r="AMA948"/>
      <c r="AMB948"/>
      <c r="AMC948"/>
      <c r="AMD948"/>
      <c r="AME948"/>
      <c r="AMF948"/>
      <c r="AMG948"/>
      <c r="AMH948"/>
      <c r="AMI948"/>
      <c r="AMJ948"/>
    </row>
    <row r="949" spans="1:1024" ht="20" customHeight="1" x14ac:dyDescent="0.2">
      <c r="A949"/>
      <c r="B949"/>
      <c r="C949"/>
      <c r="D949"/>
      <c r="E949" s="2"/>
      <c r="F949" s="2"/>
      <c r="G949" s="271"/>
      <c r="H949" s="240"/>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c r="IU949"/>
      <c r="IV949"/>
      <c r="IW949"/>
      <c r="IX949"/>
      <c r="IY949"/>
      <c r="IZ949"/>
      <c r="JA949"/>
      <c r="JB949"/>
      <c r="JC949"/>
      <c r="JD949"/>
      <c r="JE949"/>
      <c r="JF949"/>
      <c r="JG949"/>
      <c r="JH949"/>
      <c r="JI949"/>
      <c r="JJ949"/>
      <c r="JK949"/>
      <c r="JL949"/>
      <c r="JM949"/>
      <c r="JN949"/>
      <c r="JO949"/>
      <c r="JP949"/>
      <c r="JQ949"/>
      <c r="JR949"/>
      <c r="JS949"/>
      <c r="JT949"/>
      <c r="JU949"/>
      <c r="JV949"/>
      <c r="JW949"/>
      <c r="JX949"/>
      <c r="JY949"/>
      <c r="JZ949"/>
      <c r="KA949"/>
      <c r="KB949"/>
      <c r="KC949"/>
      <c r="KD949"/>
      <c r="KE949"/>
      <c r="KF949"/>
      <c r="KG949"/>
      <c r="KH949"/>
      <c r="KI949"/>
      <c r="KJ949"/>
      <c r="KK949"/>
      <c r="KL949"/>
      <c r="KM949"/>
      <c r="KN949"/>
      <c r="KO949"/>
      <c r="KP949"/>
      <c r="KQ949"/>
      <c r="KR949"/>
      <c r="KS949"/>
      <c r="KT949"/>
      <c r="KU949"/>
      <c r="KV949"/>
      <c r="KW949"/>
      <c r="KX949"/>
      <c r="KY949"/>
      <c r="KZ949"/>
      <c r="LA949"/>
      <c r="LB949"/>
      <c r="LC949"/>
      <c r="LD949"/>
      <c r="LE949"/>
      <c r="LF949"/>
      <c r="LG949"/>
      <c r="LH949"/>
      <c r="LI949"/>
      <c r="LJ949"/>
      <c r="LK949"/>
      <c r="LL949"/>
      <c r="LM949"/>
      <c r="LN949"/>
      <c r="LO949"/>
      <c r="LP949"/>
      <c r="LQ949"/>
      <c r="LR949"/>
      <c r="LS949"/>
      <c r="LT949"/>
      <c r="LU949"/>
      <c r="LV949"/>
      <c r="LW949"/>
      <c r="LX949"/>
      <c r="LY949"/>
      <c r="LZ949"/>
      <c r="MA949"/>
      <c r="MB949"/>
      <c r="MC949"/>
      <c r="MD949"/>
      <c r="ME949"/>
      <c r="MF949"/>
      <c r="MG949"/>
      <c r="MH949"/>
      <c r="MI949"/>
      <c r="MJ949"/>
      <c r="MK949"/>
      <c r="ML949"/>
      <c r="MM949"/>
      <c r="MN949"/>
      <c r="MO949"/>
      <c r="MP949"/>
      <c r="MQ949"/>
      <c r="MR949"/>
      <c r="MS949"/>
      <c r="MT949"/>
      <c r="MU949"/>
      <c r="MV949"/>
      <c r="MW949"/>
      <c r="MX949"/>
      <c r="MY949"/>
      <c r="MZ949"/>
      <c r="NA949"/>
      <c r="NB949"/>
      <c r="NC949"/>
      <c r="ND949"/>
      <c r="NE949"/>
      <c r="NF949"/>
      <c r="NG949"/>
      <c r="NH949"/>
      <c r="NI949"/>
      <c r="NJ949"/>
      <c r="NK949"/>
      <c r="NL949"/>
      <c r="NM949"/>
      <c r="NN949"/>
      <c r="NO949"/>
      <c r="NP949"/>
      <c r="NQ949"/>
      <c r="NR949"/>
      <c r="NS949"/>
      <c r="NT949"/>
      <c r="NU949"/>
      <c r="NV949"/>
      <c r="NW949"/>
      <c r="NX949"/>
      <c r="NY949"/>
      <c r="NZ949"/>
      <c r="OA949"/>
      <c r="OB949"/>
      <c r="OC949"/>
      <c r="OD949"/>
      <c r="OE949"/>
      <c r="OF949"/>
      <c r="OG949"/>
      <c r="OH949"/>
      <c r="OI949"/>
      <c r="OJ949"/>
      <c r="OK949"/>
      <c r="OL949"/>
      <c r="OM949"/>
      <c r="ON949"/>
      <c r="OO949"/>
      <c r="OP949"/>
      <c r="OQ949"/>
      <c r="OR949"/>
      <c r="OS949"/>
      <c r="OT949"/>
      <c r="OU949"/>
      <c r="OV949"/>
      <c r="OW949"/>
      <c r="OX949"/>
      <c r="OY949"/>
      <c r="OZ949"/>
      <c r="PA949"/>
      <c r="PB949"/>
      <c r="PC949"/>
      <c r="PD949"/>
      <c r="PE949"/>
      <c r="PF949"/>
      <c r="PG949"/>
      <c r="PH949"/>
      <c r="PI949"/>
      <c r="PJ949"/>
      <c r="PK949"/>
      <c r="PL949"/>
      <c r="PM949"/>
      <c r="PN949"/>
      <c r="PO949"/>
      <c r="PP949"/>
      <c r="PQ949"/>
      <c r="PR949"/>
      <c r="PS949"/>
      <c r="PT949"/>
      <c r="PU949"/>
      <c r="PV949"/>
      <c r="PW949"/>
      <c r="PX949"/>
      <c r="PY949"/>
      <c r="PZ949"/>
      <c r="QA949"/>
      <c r="QB949"/>
      <c r="QC949"/>
      <c r="QD949"/>
      <c r="QE949"/>
      <c r="QF949"/>
      <c r="QG949"/>
      <c r="QH949"/>
      <c r="QI949"/>
      <c r="QJ949"/>
      <c r="QK949"/>
      <c r="QL949"/>
      <c r="QM949"/>
      <c r="QN949"/>
      <c r="QO949"/>
      <c r="QP949"/>
      <c r="QQ949"/>
      <c r="QR949"/>
      <c r="QS949"/>
      <c r="QT949"/>
      <c r="QU949"/>
      <c r="QV949"/>
      <c r="QW949"/>
      <c r="QX949"/>
      <c r="QY949"/>
      <c r="QZ949"/>
      <c r="RA949"/>
      <c r="RB949"/>
      <c r="RC949"/>
      <c r="RD949"/>
      <c r="RE949"/>
      <c r="RF949"/>
      <c r="RG949"/>
      <c r="RH949"/>
      <c r="RI949"/>
      <c r="RJ949"/>
      <c r="RK949"/>
      <c r="RL949"/>
      <c r="RM949"/>
      <c r="RN949"/>
      <c r="RO949"/>
      <c r="RP949"/>
      <c r="RQ949"/>
      <c r="RR949"/>
      <c r="RS949"/>
      <c r="RT949"/>
      <c r="RU949"/>
      <c r="RV949"/>
      <c r="RW949"/>
      <c r="RX949"/>
      <c r="RY949"/>
      <c r="RZ949"/>
      <c r="SA949"/>
      <c r="SB949"/>
      <c r="SC949"/>
      <c r="SD949"/>
      <c r="SE949"/>
      <c r="SF949"/>
      <c r="SG949"/>
      <c r="SH949"/>
      <c r="SI949"/>
      <c r="SJ949"/>
      <c r="SK949"/>
      <c r="SL949"/>
      <c r="SM949"/>
      <c r="SN949"/>
      <c r="SO949"/>
      <c r="SP949"/>
      <c r="SQ949"/>
      <c r="SR949"/>
      <c r="SS949"/>
      <c r="ST949"/>
      <c r="SU949"/>
      <c r="SV949"/>
      <c r="SW949"/>
      <c r="SX949"/>
      <c r="SY949"/>
      <c r="SZ949"/>
      <c r="TA949"/>
      <c r="TB949"/>
      <c r="TC949"/>
      <c r="TD949"/>
      <c r="TE949"/>
      <c r="TF949"/>
      <c r="TG949"/>
      <c r="TH949"/>
      <c r="TI949"/>
      <c r="TJ949"/>
      <c r="TK949"/>
      <c r="TL949"/>
      <c r="TM949"/>
      <c r="TN949"/>
      <c r="TO949"/>
      <c r="TP949"/>
      <c r="TQ949"/>
      <c r="TR949"/>
      <c r="TS949"/>
      <c r="TT949"/>
      <c r="TU949"/>
      <c r="TV949"/>
      <c r="TW949"/>
      <c r="TX949"/>
      <c r="TY949"/>
      <c r="TZ949"/>
      <c r="UA949"/>
      <c r="UB949"/>
      <c r="UC949"/>
      <c r="UD949"/>
      <c r="UE949"/>
      <c r="UF949"/>
      <c r="UG949"/>
      <c r="UH949"/>
      <c r="UI949"/>
      <c r="UJ949"/>
      <c r="UK949"/>
      <c r="UL949"/>
      <c r="UM949"/>
      <c r="UN949"/>
      <c r="UO949"/>
      <c r="UP949"/>
      <c r="UQ949"/>
      <c r="UR949"/>
      <c r="US949"/>
      <c r="UT949"/>
      <c r="UU949"/>
      <c r="UV949"/>
      <c r="UW949"/>
      <c r="UX949"/>
      <c r="UY949"/>
      <c r="UZ949"/>
      <c r="VA949"/>
      <c r="VB949"/>
      <c r="VC949"/>
      <c r="VD949"/>
      <c r="VE949"/>
      <c r="VF949"/>
      <c r="VG949"/>
      <c r="VH949"/>
      <c r="VI949"/>
      <c r="VJ949"/>
      <c r="VK949"/>
      <c r="VL949"/>
      <c r="VM949"/>
      <c r="VN949"/>
      <c r="VO949"/>
      <c r="VP949"/>
      <c r="VQ949"/>
      <c r="VR949"/>
      <c r="VS949"/>
      <c r="VT949"/>
      <c r="VU949"/>
      <c r="VV949"/>
      <c r="VW949"/>
      <c r="VX949"/>
      <c r="VY949"/>
      <c r="VZ949"/>
      <c r="WA949"/>
      <c r="WB949"/>
      <c r="WC949"/>
      <c r="WD949"/>
      <c r="WE949"/>
      <c r="WF949"/>
      <c r="WG949"/>
      <c r="WH949"/>
      <c r="WI949"/>
      <c r="WJ949"/>
      <c r="WK949"/>
      <c r="WL949"/>
      <c r="WM949"/>
      <c r="WN949"/>
      <c r="WO949"/>
      <c r="WP949"/>
      <c r="WQ949"/>
      <c r="WR949"/>
      <c r="WS949"/>
      <c r="WT949"/>
      <c r="WU949"/>
      <c r="WV949"/>
      <c r="WW949"/>
      <c r="WX949"/>
      <c r="WY949"/>
      <c r="WZ949"/>
      <c r="XA949"/>
      <c r="XB949"/>
      <c r="XC949"/>
      <c r="XD949"/>
      <c r="XE949"/>
      <c r="XF949"/>
      <c r="XG949"/>
      <c r="XH949"/>
      <c r="XI949"/>
      <c r="XJ949"/>
      <c r="XK949"/>
      <c r="XL949"/>
      <c r="XM949"/>
      <c r="XN949"/>
      <c r="XO949"/>
      <c r="XP949"/>
      <c r="XQ949"/>
      <c r="XR949"/>
      <c r="XS949"/>
      <c r="XT949"/>
      <c r="XU949"/>
      <c r="XV949"/>
      <c r="XW949"/>
      <c r="XX949"/>
      <c r="XY949"/>
      <c r="XZ949"/>
      <c r="YA949"/>
      <c r="YB949"/>
      <c r="YC949"/>
      <c r="YD949"/>
      <c r="YE949"/>
      <c r="YF949"/>
      <c r="YG949"/>
      <c r="YH949"/>
      <c r="YI949"/>
      <c r="YJ949"/>
      <c r="YK949"/>
      <c r="YL949"/>
      <c r="YM949"/>
      <c r="YN949"/>
      <c r="YO949"/>
      <c r="YP949"/>
      <c r="YQ949"/>
      <c r="YR949"/>
      <c r="YS949"/>
      <c r="YT949"/>
      <c r="YU949"/>
      <c r="YV949"/>
      <c r="YW949"/>
      <c r="YX949"/>
      <c r="YY949"/>
      <c r="YZ949"/>
      <c r="ZA949"/>
      <c r="ZB949"/>
      <c r="ZC949"/>
      <c r="ZD949"/>
      <c r="ZE949"/>
      <c r="ZF949"/>
      <c r="ZG949"/>
      <c r="ZH949"/>
      <c r="ZI949"/>
      <c r="ZJ949"/>
      <c r="ZK949"/>
      <c r="ZL949"/>
      <c r="ZM949"/>
      <c r="ZN949"/>
      <c r="ZO949"/>
      <c r="ZP949"/>
      <c r="ZQ949"/>
      <c r="ZR949"/>
      <c r="ZS949"/>
      <c r="ZT949"/>
      <c r="ZU949"/>
      <c r="ZV949"/>
      <c r="ZW949"/>
      <c r="ZX949"/>
      <c r="ZY949"/>
      <c r="ZZ949"/>
      <c r="AAA949"/>
      <c r="AAB949"/>
      <c r="AAC949"/>
      <c r="AAD949"/>
      <c r="AAE949"/>
      <c r="AAF949"/>
      <c r="AAG949"/>
      <c r="AAH949"/>
      <c r="AAI949"/>
      <c r="AAJ949"/>
      <c r="AAK949"/>
      <c r="AAL949"/>
      <c r="AAM949"/>
      <c r="AAN949"/>
      <c r="AAO949"/>
      <c r="AAP949"/>
      <c r="AAQ949"/>
      <c r="AAR949"/>
      <c r="AAS949"/>
      <c r="AAT949"/>
      <c r="AAU949"/>
      <c r="AAV949"/>
      <c r="AAW949"/>
      <c r="AAX949"/>
      <c r="AAY949"/>
      <c r="AAZ949"/>
      <c r="ABA949"/>
      <c r="ABB949"/>
      <c r="ABC949"/>
      <c r="ABD949"/>
      <c r="ABE949"/>
      <c r="ABF949"/>
      <c r="ABG949"/>
      <c r="ABH949"/>
      <c r="ABI949"/>
      <c r="ABJ949"/>
      <c r="ABK949"/>
      <c r="ABL949"/>
      <c r="ABM949"/>
      <c r="ABN949"/>
      <c r="ABO949"/>
      <c r="ABP949"/>
      <c r="ABQ949"/>
      <c r="ABR949"/>
      <c r="ABS949"/>
      <c r="ABT949"/>
      <c r="ABU949"/>
      <c r="ABV949"/>
      <c r="ABW949"/>
      <c r="ABX949"/>
      <c r="ABY949"/>
      <c r="ABZ949"/>
      <c r="ACA949"/>
      <c r="ACB949"/>
      <c r="ACC949"/>
      <c r="ACD949"/>
      <c r="ACE949"/>
      <c r="ACF949"/>
      <c r="ACG949"/>
      <c r="ACH949"/>
      <c r="ACI949"/>
      <c r="ACJ949"/>
      <c r="ACK949"/>
      <c r="ACL949"/>
      <c r="ACM949"/>
      <c r="ACN949"/>
      <c r="ACO949"/>
      <c r="ACP949"/>
      <c r="ACQ949"/>
      <c r="ACR949"/>
      <c r="ACS949"/>
      <c r="ACT949"/>
      <c r="ACU949"/>
      <c r="ACV949"/>
      <c r="ACW949"/>
      <c r="ACX949"/>
      <c r="ACY949"/>
      <c r="ACZ949"/>
      <c r="ADA949"/>
      <c r="ADB949"/>
      <c r="ADC949"/>
      <c r="ADD949"/>
      <c r="ADE949"/>
      <c r="ADF949"/>
      <c r="ADG949"/>
      <c r="ADH949"/>
      <c r="ADI949"/>
      <c r="ADJ949"/>
      <c r="ADK949"/>
      <c r="ADL949"/>
      <c r="ADM949"/>
      <c r="ADN949"/>
      <c r="ADO949"/>
      <c r="ADP949"/>
      <c r="ADQ949"/>
      <c r="ADR949"/>
      <c r="ADS949"/>
      <c r="ADT949"/>
      <c r="ADU949"/>
      <c r="ADV949"/>
      <c r="ADW949"/>
      <c r="ADX949"/>
      <c r="ADY949"/>
      <c r="ADZ949"/>
      <c r="AEA949"/>
      <c r="AEB949"/>
      <c r="AEC949"/>
      <c r="AED949"/>
      <c r="AEE949"/>
      <c r="AEF949"/>
      <c r="AEG949"/>
      <c r="AEH949"/>
      <c r="AEI949"/>
      <c r="AEJ949"/>
      <c r="AEK949"/>
      <c r="AEL949"/>
      <c r="AEM949"/>
      <c r="AEN949"/>
      <c r="AEO949"/>
      <c r="AEP949"/>
      <c r="AEQ949"/>
      <c r="AER949"/>
      <c r="AES949"/>
      <c r="AET949"/>
      <c r="AEU949"/>
      <c r="AEV949"/>
      <c r="AEW949"/>
      <c r="AEX949"/>
      <c r="AEY949"/>
      <c r="AEZ949"/>
      <c r="AFA949"/>
      <c r="AFB949"/>
      <c r="AFC949"/>
      <c r="AFD949"/>
      <c r="AFE949"/>
      <c r="AFF949"/>
      <c r="AFG949"/>
      <c r="AFH949"/>
      <c r="AFI949"/>
      <c r="AFJ949"/>
      <c r="AFK949"/>
      <c r="AFL949"/>
      <c r="AFM949"/>
      <c r="AFN949"/>
      <c r="AFO949"/>
      <c r="AFP949"/>
      <c r="AFQ949"/>
      <c r="AFR949"/>
      <c r="AFS949"/>
      <c r="AFT949"/>
      <c r="AFU949"/>
      <c r="AFV949"/>
      <c r="AFW949"/>
      <c r="AFX949"/>
      <c r="AFY949"/>
      <c r="AFZ949"/>
      <c r="AGA949"/>
      <c r="AGB949"/>
      <c r="AGC949"/>
      <c r="AGD949"/>
      <c r="AGE949"/>
      <c r="AGF949"/>
      <c r="AGG949"/>
      <c r="AGH949"/>
      <c r="AGI949"/>
      <c r="AGJ949"/>
      <c r="AGK949"/>
      <c r="AGL949"/>
      <c r="AGM949"/>
      <c r="AGN949"/>
      <c r="AGO949"/>
      <c r="AGP949"/>
      <c r="AGQ949"/>
      <c r="AGR949"/>
      <c r="AGS949"/>
      <c r="AGT949"/>
      <c r="AGU949"/>
      <c r="AGV949"/>
      <c r="AGW949"/>
      <c r="AGX949"/>
      <c r="AGY949"/>
      <c r="AGZ949"/>
      <c r="AHA949"/>
      <c r="AHB949"/>
      <c r="AHC949"/>
      <c r="AHD949"/>
      <c r="AHE949"/>
      <c r="AHF949"/>
      <c r="AHG949"/>
      <c r="AHH949"/>
      <c r="AHI949"/>
      <c r="AHJ949"/>
      <c r="AHK949"/>
      <c r="AHL949"/>
      <c r="AHM949"/>
      <c r="AHN949"/>
      <c r="AHO949"/>
      <c r="AHP949"/>
      <c r="AHQ949"/>
      <c r="AHR949"/>
      <c r="AHS949"/>
      <c r="AHT949"/>
      <c r="AHU949"/>
      <c r="AHV949"/>
      <c r="AHW949"/>
      <c r="AHX949"/>
      <c r="AHY949"/>
      <c r="AHZ949"/>
      <c r="AIA949"/>
      <c r="AIB949"/>
      <c r="AIC949"/>
      <c r="AID949"/>
      <c r="AIE949"/>
      <c r="AIF949"/>
      <c r="AIG949"/>
      <c r="AIH949"/>
      <c r="AII949"/>
      <c r="AIJ949"/>
      <c r="AIK949"/>
      <c r="AIL949"/>
      <c r="AIM949"/>
      <c r="AIN949"/>
      <c r="AIO949"/>
      <c r="AIP949"/>
      <c r="AIQ949"/>
      <c r="AIR949"/>
      <c r="AIS949"/>
      <c r="AIT949"/>
      <c r="AIU949"/>
      <c r="AIV949"/>
      <c r="AIW949"/>
      <c r="AIX949"/>
      <c r="AIY949"/>
      <c r="AIZ949"/>
      <c r="AJA949"/>
      <c r="AJB949"/>
      <c r="AJC949"/>
      <c r="AJD949"/>
      <c r="AJE949"/>
      <c r="AJF949"/>
      <c r="AJG949"/>
      <c r="AJH949"/>
      <c r="AJI949"/>
      <c r="AJJ949"/>
      <c r="AJK949"/>
      <c r="AJL949"/>
      <c r="AJM949"/>
      <c r="AJN949"/>
      <c r="AJO949"/>
      <c r="AJP949"/>
      <c r="AJQ949"/>
      <c r="AJR949"/>
      <c r="AJS949"/>
      <c r="AJT949"/>
      <c r="AJU949"/>
      <c r="AJV949"/>
      <c r="AJW949"/>
      <c r="AJX949"/>
      <c r="AJY949"/>
      <c r="AJZ949"/>
      <c r="AKA949"/>
      <c r="AKB949"/>
      <c r="AKC949"/>
      <c r="AKD949"/>
      <c r="AKE949"/>
      <c r="AKF949"/>
      <c r="AKG949"/>
      <c r="AKH949"/>
      <c r="AKI949"/>
      <c r="AKJ949"/>
      <c r="AKK949"/>
      <c r="AKL949"/>
      <c r="AKM949"/>
      <c r="AKN949"/>
      <c r="AKO949"/>
      <c r="AKP949"/>
      <c r="AKQ949"/>
      <c r="AKR949"/>
      <c r="AKS949"/>
      <c r="AKT949"/>
      <c r="AKU949"/>
      <c r="AKV949"/>
      <c r="AKW949"/>
      <c r="AKX949"/>
      <c r="AKY949"/>
      <c r="AKZ949"/>
      <c r="ALA949"/>
      <c r="ALB949"/>
      <c r="ALC949"/>
      <c r="ALD949"/>
      <c r="ALE949"/>
      <c r="ALF949"/>
      <c r="ALG949"/>
      <c r="ALH949"/>
      <c r="ALI949"/>
      <c r="ALJ949"/>
      <c r="ALK949"/>
      <c r="ALL949"/>
      <c r="ALM949"/>
      <c r="ALN949"/>
      <c r="ALO949"/>
      <c r="ALP949"/>
      <c r="ALQ949"/>
      <c r="ALR949"/>
      <c r="ALS949"/>
      <c r="ALT949"/>
      <c r="ALU949"/>
      <c r="ALV949"/>
      <c r="ALW949"/>
      <c r="ALX949"/>
      <c r="ALY949"/>
      <c r="ALZ949"/>
      <c r="AMA949"/>
      <c r="AMB949"/>
      <c r="AMC949"/>
      <c r="AMD949"/>
      <c r="AME949"/>
      <c r="AMF949"/>
      <c r="AMG949"/>
      <c r="AMH949"/>
      <c r="AMI949"/>
      <c r="AMJ949"/>
    </row>
    <row r="950" spans="1:1024" ht="20" customHeight="1" x14ac:dyDescent="0.2">
      <c r="A950"/>
      <c r="B950"/>
      <c r="C950"/>
      <c r="D950"/>
      <c r="E950" s="2"/>
      <c r="F950" s="2"/>
      <c r="G950" s="271"/>
      <c r="H950" s="24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c r="IU950"/>
      <c r="IV950"/>
      <c r="IW950"/>
      <c r="IX950"/>
      <c r="IY950"/>
      <c r="IZ950"/>
      <c r="JA950"/>
      <c r="JB950"/>
      <c r="JC950"/>
      <c r="JD950"/>
      <c r="JE950"/>
      <c r="JF950"/>
      <c r="JG950"/>
      <c r="JH950"/>
      <c r="JI950"/>
      <c r="JJ950"/>
      <c r="JK950"/>
      <c r="JL950"/>
      <c r="JM950"/>
      <c r="JN950"/>
      <c r="JO950"/>
      <c r="JP950"/>
      <c r="JQ950"/>
      <c r="JR950"/>
      <c r="JS950"/>
      <c r="JT950"/>
      <c r="JU950"/>
      <c r="JV950"/>
      <c r="JW950"/>
      <c r="JX950"/>
      <c r="JY950"/>
      <c r="JZ950"/>
      <c r="KA950"/>
      <c r="KB950"/>
      <c r="KC950"/>
      <c r="KD950"/>
      <c r="KE950"/>
      <c r="KF950"/>
      <c r="KG950"/>
      <c r="KH950"/>
      <c r="KI950"/>
      <c r="KJ950"/>
      <c r="KK950"/>
      <c r="KL950"/>
      <c r="KM950"/>
      <c r="KN950"/>
      <c r="KO950"/>
      <c r="KP950"/>
      <c r="KQ950"/>
      <c r="KR950"/>
      <c r="KS950"/>
      <c r="KT950"/>
      <c r="KU950"/>
      <c r="KV950"/>
      <c r="KW950"/>
      <c r="KX950"/>
      <c r="KY950"/>
      <c r="KZ950"/>
      <c r="LA950"/>
      <c r="LB950"/>
      <c r="LC950"/>
      <c r="LD950"/>
      <c r="LE950"/>
      <c r="LF950"/>
      <c r="LG950"/>
      <c r="LH950"/>
      <c r="LI950"/>
      <c r="LJ950"/>
      <c r="LK950"/>
      <c r="LL950"/>
      <c r="LM950"/>
      <c r="LN950"/>
      <c r="LO950"/>
      <c r="LP950"/>
      <c r="LQ950"/>
      <c r="LR950"/>
      <c r="LS950"/>
      <c r="LT950"/>
      <c r="LU950"/>
      <c r="LV950"/>
      <c r="LW950"/>
      <c r="LX950"/>
      <c r="LY950"/>
      <c r="LZ950"/>
      <c r="MA950"/>
      <c r="MB950"/>
      <c r="MC950"/>
      <c r="MD950"/>
      <c r="ME950"/>
      <c r="MF950"/>
      <c r="MG950"/>
      <c r="MH950"/>
      <c r="MI950"/>
      <c r="MJ950"/>
      <c r="MK950"/>
      <c r="ML950"/>
      <c r="MM950"/>
      <c r="MN950"/>
      <c r="MO950"/>
      <c r="MP950"/>
      <c r="MQ950"/>
      <c r="MR950"/>
      <c r="MS950"/>
      <c r="MT950"/>
      <c r="MU950"/>
      <c r="MV950"/>
      <c r="MW950"/>
      <c r="MX950"/>
      <c r="MY950"/>
      <c r="MZ950"/>
      <c r="NA950"/>
      <c r="NB950"/>
      <c r="NC950"/>
      <c r="ND950"/>
      <c r="NE950"/>
      <c r="NF950"/>
      <c r="NG950"/>
      <c r="NH950"/>
      <c r="NI950"/>
      <c r="NJ950"/>
      <c r="NK950"/>
      <c r="NL950"/>
      <c r="NM950"/>
      <c r="NN950"/>
      <c r="NO950"/>
      <c r="NP950"/>
      <c r="NQ950"/>
      <c r="NR950"/>
      <c r="NS950"/>
      <c r="NT950"/>
      <c r="NU950"/>
      <c r="NV950"/>
      <c r="NW950"/>
      <c r="NX950"/>
      <c r="NY950"/>
      <c r="NZ950"/>
      <c r="OA950"/>
      <c r="OB950"/>
      <c r="OC950"/>
      <c r="OD950"/>
      <c r="OE950"/>
      <c r="OF950"/>
      <c r="OG950"/>
      <c r="OH950"/>
      <c r="OI950"/>
      <c r="OJ950"/>
      <c r="OK950"/>
      <c r="OL950"/>
      <c r="OM950"/>
      <c r="ON950"/>
      <c r="OO950"/>
      <c r="OP950"/>
      <c r="OQ950"/>
      <c r="OR950"/>
      <c r="OS950"/>
      <c r="OT950"/>
      <c r="OU950"/>
      <c r="OV950"/>
      <c r="OW950"/>
      <c r="OX950"/>
      <c r="OY950"/>
      <c r="OZ950"/>
      <c r="PA950"/>
      <c r="PB950"/>
      <c r="PC950"/>
      <c r="PD950"/>
      <c r="PE950"/>
      <c r="PF950"/>
      <c r="PG950"/>
      <c r="PH950"/>
      <c r="PI950"/>
      <c r="PJ950"/>
      <c r="PK950"/>
      <c r="PL950"/>
      <c r="PM950"/>
      <c r="PN950"/>
      <c r="PO950"/>
      <c r="PP950"/>
      <c r="PQ950"/>
      <c r="PR950"/>
      <c r="PS950"/>
      <c r="PT950"/>
      <c r="PU950"/>
      <c r="PV950"/>
      <c r="PW950"/>
      <c r="PX950"/>
      <c r="PY950"/>
      <c r="PZ950"/>
      <c r="QA950"/>
      <c r="QB950"/>
      <c r="QC950"/>
      <c r="QD950"/>
      <c r="QE950"/>
      <c r="QF950"/>
      <c r="QG950"/>
      <c r="QH950"/>
      <c r="QI950"/>
      <c r="QJ950"/>
      <c r="QK950"/>
      <c r="QL950"/>
      <c r="QM950"/>
      <c r="QN950"/>
      <c r="QO950"/>
      <c r="QP950"/>
      <c r="QQ950"/>
      <c r="QR950"/>
      <c r="QS950"/>
      <c r="QT950"/>
      <c r="QU950"/>
      <c r="QV950"/>
      <c r="QW950"/>
      <c r="QX950"/>
      <c r="QY950"/>
      <c r="QZ950"/>
      <c r="RA950"/>
      <c r="RB950"/>
      <c r="RC950"/>
      <c r="RD950"/>
      <c r="RE950"/>
      <c r="RF950"/>
      <c r="RG950"/>
      <c r="RH950"/>
      <c r="RI950"/>
      <c r="RJ950"/>
      <c r="RK950"/>
      <c r="RL950"/>
      <c r="RM950"/>
      <c r="RN950"/>
      <c r="RO950"/>
      <c r="RP950"/>
      <c r="RQ950"/>
      <c r="RR950"/>
      <c r="RS950"/>
      <c r="RT950"/>
      <c r="RU950"/>
      <c r="RV950"/>
      <c r="RW950"/>
      <c r="RX950"/>
      <c r="RY950"/>
      <c r="RZ950"/>
      <c r="SA950"/>
      <c r="SB950"/>
      <c r="SC950"/>
      <c r="SD950"/>
      <c r="SE950"/>
      <c r="SF950"/>
      <c r="SG950"/>
      <c r="SH950"/>
      <c r="SI950"/>
      <c r="SJ950"/>
      <c r="SK950"/>
      <c r="SL950"/>
      <c r="SM950"/>
      <c r="SN950"/>
      <c r="SO950"/>
      <c r="SP950"/>
      <c r="SQ950"/>
      <c r="SR950"/>
      <c r="SS950"/>
      <c r="ST950"/>
      <c r="SU950"/>
      <c r="SV950"/>
      <c r="SW950"/>
      <c r="SX950"/>
      <c r="SY950"/>
      <c r="SZ950"/>
      <c r="TA950"/>
      <c r="TB950"/>
      <c r="TC950"/>
      <c r="TD950"/>
      <c r="TE950"/>
      <c r="TF950"/>
      <c r="TG950"/>
      <c r="TH950"/>
      <c r="TI950"/>
      <c r="TJ950"/>
      <c r="TK950"/>
      <c r="TL950"/>
      <c r="TM950"/>
      <c r="TN950"/>
      <c r="TO950"/>
      <c r="TP950"/>
      <c r="TQ950"/>
      <c r="TR950"/>
      <c r="TS950"/>
      <c r="TT950"/>
      <c r="TU950"/>
      <c r="TV950"/>
      <c r="TW950"/>
      <c r="TX950"/>
      <c r="TY950"/>
      <c r="TZ950"/>
      <c r="UA950"/>
      <c r="UB950"/>
      <c r="UC950"/>
      <c r="UD950"/>
      <c r="UE950"/>
      <c r="UF950"/>
      <c r="UG950"/>
      <c r="UH950"/>
      <c r="UI950"/>
      <c r="UJ950"/>
      <c r="UK950"/>
      <c r="UL950"/>
      <c r="UM950"/>
      <c r="UN950"/>
      <c r="UO950"/>
      <c r="UP950"/>
      <c r="UQ950"/>
      <c r="UR950"/>
      <c r="US950"/>
      <c r="UT950"/>
      <c r="UU950"/>
      <c r="UV950"/>
      <c r="UW950"/>
      <c r="UX950"/>
      <c r="UY950"/>
      <c r="UZ950"/>
      <c r="VA950"/>
      <c r="VB950"/>
      <c r="VC950"/>
      <c r="VD950"/>
      <c r="VE950"/>
      <c r="VF950"/>
      <c r="VG950"/>
      <c r="VH950"/>
      <c r="VI950"/>
      <c r="VJ950"/>
      <c r="VK950"/>
      <c r="VL950"/>
      <c r="VM950"/>
      <c r="VN950"/>
      <c r="VO950"/>
      <c r="VP950"/>
      <c r="VQ950"/>
      <c r="VR950"/>
      <c r="VS950"/>
      <c r="VT950"/>
      <c r="VU950"/>
      <c r="VV950"/>
      <c r="VW950"/>
      <c r="VX950"/>
      <c r="VY950"/>
      <c r="VZ950"/>
      <c r="WA950"/>
      <c r="WB950"/>
      <c r="WC950"/>
      <c r="WD950"/>
      <c r="WE950"/>
      <c r="WF950"/>
      <c r="WG950"/>
      <c r="WH950"/>
      <c r="WI950"/>
      <c r="WJ950"/>
      <c r="WK950"/>
      <c r="WL950"/>
      <c r="WM950"/>
      <c r="WN950"/>
      <c r="WO950"/>
      <c r="WP950"/>
      <c r="WQ950"/>
      <c r="WR950"/>
      <c r="WS950"/>
      <c r="WT950"/>
      <c r="WU950"/>
      <c r="WV950"/>
      <c r="WW950"/>
      <c r="WX950"/>
      <c r="WY950"/>
      <c r="WZ950"/>
      <c r="XA950"/>
      <c r="XB950"/>
      <c r="XC950"/>
      <c r="XD950"/>
      <c r="XE950"/>
      <c r="XF950"/>
      <c r="XG950"/>
      <c r="XH950"/>
      <c r="XI950"/>
      <c r="XJ950"/>
      <c r="XK950"/>
      <c r="XL950"/>
      <c r="XM950"/>
      <c r="XN950"/>
      <c r="XO950"/>
      <c r="XP950"/>
      <c r="XQ950"/>
      <c r="XR950"/>
      <c r="XS950"/>
      <c r="XT950"/>
      <c r="XU950"/>
      <c r="XV950"/>
      <c r="XW950"/>
      <c r="XX950"/>
      <c r="XY950"/>
      <c r="XZ950"/>
      <c r="YA950"/>
      <c r="YB950"/>
      <c r="YC950"/>
      <c r="YD950"/>
      <c r="YE950"/>
      <c r="YF950"/>
      <c r="YG950"/>
      <c r="YH950"/>
      <c r="YI950"/>
      <c r="YJ950"/>
      <c r="YK950"/>
      <c r="YL950"/>
      <c r="YM950"/>
      <c r="YN950"/>
      <c r="YO950"/>
      <c r="YP950"/>
      <c r="YQ950"/>
      <c r="YR950"/>
      <c r="YS950"/>
      <c r="YT950"/>
      <c r="YU950"/>
      <c r="YV950"/>
      <c r="YW950"/>
      <c r="YX950"/>
      <c r="YY950"/>
      <c r="YZ950"/>
      <c r="ZA950"/>
      <c r="ZB950"/>
      <c r="ZC950"/>
      <c r="ZD950"/>
      <c r="ZE950"/>
      <c r="ZF950"/>
      <c r="ZG950"/>
      <c r="ZH950"/>
      <c r="ZI950"/>
      <c r="ZJ950"/>
      <c r="ZK950"/>
      <c r="ZL950"/>
      <c r="ZM950"/>
      <c r="ZN950"/>
      <c r="ZO950"/>
      <c r="ZP950"/>
      <c r="ZQ950"/>
      <c r="ZR950"/>
      <c r="ZS950"/>
      <c r="ZT950"/>
      <c r="ZU950"/>
      <c r="ZV950"/>
      <c r="ZW950"/>
      <c r="ZX950"/>
      <c r="ZY950"/>
      <c r="ZZ950"/>
      <c r="AAA950"/>
      <c r="AAB950"/>
      <c r="AAC950"/>
      <c r="AAD950"/>
      <c r="AAE950"/>
      <c r="AAF950"/>
      <c r="AAG950"/>
      <c r="AAH950"/>
      <c r="AAI950"/>
      <c r="AAJ950"/>
      <c r="AAK950"/>
      <c r="AAL950"/>
      <c r="AAM950"/>
      <c r="AAN950"/>
      <c r="AAO950"/>
      <c r="AAP950"/>
      <c r="AAQ950"/>
      <c r="AAR950"/>
      <c r="AAS950"/>
      <c r="AAT950"/>
      <c r="AAU950"/>
      <c r="AAV950"/>
      <c r="AAW950"/>
      <c r="AAX950"/>
      <c r="AAY950"/>
      <c r="AAZ950"/>
      <c r="ABA950"/>
      <c r="ABB950"/>
      <c r="ABC950"/>
      <c r="ABD950"/>
      <c r="ABE950"/>
      <c r="ABF950"/>
      <c r="ABG950"/>
      <c r="ABH950"/>
      <c r="ABI950"/>
      <c r="ABJ950"/>
      <c r="ABK950"/>
      <c r="ABL950"/>
      <c r="ABM950"/>
      <c r="ABN950"/>
      <c r="ABO950"/>
      <c r="ABP950"/>
      <c r="ABQ950"/>
      <c r="ABR950"/>
      <c r="ABS950"/>
      <c r="ABT950"/>
      <c r="ABU950"/>
      <c r="ABV950"/>
      <c r="ABW950"/>
      <c r="ABX950"/>
      <c r="ABY950"/>
      <c r="ABZ950"/>
      <c r="ACA950"/>
      <c r="ACB950"/>
      <c r="ACC950"/>
      <c r="ACD950"/>
      <c r="ACE950"/>
      <c r="ACF950"/>
      <c r="ACG950"/>
      <c r="ACH950"/>
      <c r="ACI950"/>
      <c r="ACJ950"/>
      <c r="ACK950"/>
      <c r="ACL950"/>
      <c r="ACM950"/>
      <c r="ACN950"/>
      <c r="ACO950"/>
      <c r="ACP950"/>
      <c r="ACQ950"/>
      <c r="ACR950"/>
      <c r="ACS950"/>
      <c r="ACT950"/>
      <c r="ACU950"/>
      <c r="ACV950"/>
      <c r="ACW950"/>
      <c r="ACX950"/>
      <c r="ACY950"/>
      <c r="ACZ950"/>
      <c r="ADA950"/>
      <c r="ADB950"/>
      <c r="ADC950"/>
      <c r="ADD950"/>
      <c r="ADE950"/>
      <c r="ADF950"/>
      <c r="ADG950"/>
      <c r="ADH950"/>
      <c r="ADI950"/>
      <c r="ADJ950"/>
      <c r="ADK950"/>
      <c r="ADL950"/>
      <c r="ADM950"/>
      <c r="ADN950"/>
      <c r="ADO950"/>
      <c r="ADP950"/>
      <c r="ADQ950"/>
      <c r="ADR950"/>
      <c r="ADS950"/>
      <c r="ADT950"/>
      <c r="ADU950"/>
      <c r="ADV950"/>
      <c r="ADW950"/>
      <c r="ADX950"/>
      <c r="ADY950"/>
      <c r="ADZ950"/>
      <c r="AEA950"/>
      <c r="AEB950"/>
      <c r="AEC950"/>
      <c r="AED950"/>
      <c r="AEE950"/>
      <c r="AEF950"/>
      <c r="AEG950"/>
      <c r="AEH950"/>
      <c r="AEI950"/>
      <c r="AEJ950"/>
      <c r="AEK950"/>
      <c r="AEL950"/>
      <c r="AEM950"/>
      <c r="AEN950"/>
      <c r="AEO950"/>
      <c r="AEP950"/>
      <c r="AEQ950"/>
      <c r="AER950"/>
      <c r="AES950"/>
      <c r="AET950"/>
      <c r="AEU950"/>
      <c r="AEV950"/>
      <c r="AEW950"/>
      <c r="AEX950"/>
      <c r="AEY950"/>
      <c r="AEZ950"/>
      <c r="AFA950"/>
      <c r="AFB950"/>
      <c r="AFC950"/>
      <c r="AFD950"/>
      <c r="AFE950"/>
      <c r="AFF950"/>
      <c r="AFG950"/>
      <c r="AFH950"/>
      <c r="AFI950"/>
      <c r="AFJ950"/>
      <c r="AFK950"/>
      <c r="AFL950"/>
      <c r="AFM950"/>
      <c r="AFN950"/>
      <c r="AFO950"/>
      <c r="AFP950"/>
      <c r="AFQ950"/>
      <c r="AFR950"/>
      <c r="AFS950"/>
      <c r="AFT950"/>
      <c r="AFU950"/>
      <c r="AFV950"/>
      <c r="AFW950"/>
      <c r="AFX950"/>
      <c r="AFY950"/>
      <c r="AFZ950"/>
      <c r="AGA950"/>
      <c r="AGB950"/>
      <c r="AGC950"/>
      <c r="AGD950"/>
      <c r="AGE950"/>
      <c r="AGF950"/>
      <c r="AGG950"/>
      <c r="AGH950"/>
      <c r="AGI950"/>
      <c r="AGJ950"/>
      <c r="AGK950"/>
      <c r="AGL950"/>
      <c r="AGM950"/>
      <c r="AGN950"/>
      <c r="AGO950"/>
      <c r="AGP950"/>
      <c r="AGQ950"/>
      <c r="AGR950"/>
      <c r="AGS950"/>
      <c r="AGT950"/>
      <c r="AGU950"/>
      <c r="AGV950"/>
      <c r="AGW950"/>
      <c r="AGX950"/>
      <c r="AGY950"/>
      <c r="AGZ950"/>
      <c r="AHA950"/>
      <c r="AHB950"/>
      <c r="AHC950"/>
      <c r="AHD950"/>
      <c r="AHE950"/>
      <c r="AHF950"/>
      <c r="AHG950"/>
      <c r="AHH950"/>
      <c r="AHI950"/>
      <c r="AHJ950"/>
      <c r="AHK950"/>
      <c r="AHL950"/>
      <c r="AHM950"/>
      <c r="AHN950"/>
      <c r="AHO950"/>
      <c r="AHP950"/>
      <c r="AHQ950"/>
      <c r="AHR950"/>
      <c r="AHS950"/>
      <c r="AHT950"/>
      <c r="AHU950"/>
      <c r="AHV950"/>
      <c r="AHW950"/>
      <c r="AHX950"/>
      <c r="AHY950"/>
      <c r="AHZ950"/>
      <c r="AIA950"/>
      <c r="AIB950"/>
      <c r="AIC950"/>
      <c r="AID950"/>
      <c r="AIE950"/>
      <c r="AIF950"/>
      <c r="AIG950"/>
      <c r="AIH950"/>
      <c r="AII950"/>
      <c r="AIJ950"/>
      <c r="AIK950"/>
      <c r="AIL950"/>
      <c r="AIM950"/>
      <c r="AIN950"/>
      <c r="AIO950"/>
      <c r="AIP950"/>
      <c r="AIQ950"/>
      <c r="AIR950"/>
      <c r="AIS950"/>
      <c r="AIT950"/>
      <c r="AIU950"/>
      <c r="AIV950"/>
      <c r="AIW950"/>
      <c r="AIX950"/>
      <c r="AIY950"/>
      <c r="AIZ950"/>
      <c r="AJA950"/>
      <c r="AJB950"/>
      <c r="AJC950"/>
      <c r="AJD950"/>
      <c r="AJE950"/>
      <c r="AJF950"/>
      <c r="AJG950"/>
      <c r="AJH950"/>
      <c r="AJI950"/>
      <c r="AJJ950"/>
      <c r="AJK950"/>
      <c r="AJL950"/>
      <c r="AJM950"/>
      <c r="AJN950"/>
      <c r="AJO950"/>
      <c r="AJP950"/>
      <c r="AJQ950"/>
      <c r="AJR950"/>
      <c r="AJS950"/>
      <c r="AJT950"/>
      <c r="AJU950"/>
      <c r="AJV950"/>
      <c r="AJW950"/>
      <c r="AJX950"/>
      <c r="AJY950"/>
      <c r="AJZ950"/>
      <c r="AKA950"/>
      <c r="AKB950"/>
      <c r="AKC950"/>
      <c r="AKD950"/>
      <c r="AKE950"/>
      <c r="AKF950"/>
      <c r="AKG950"/>
      <c r="AKH950"/>
      <c r="AKI950"/>
      <c r="AKJ950"/>
      <c r="AKK950"/>
      <c r="AKL950"/>
      <c r="AKM950"/>
      <c r="AKN950"/>
      <c r="AKO950"/>
      <c r="AKP950"/>
      <c r="AKQ950"/>
      <c r="AKR950"/>
      <c r="AKS950"/>
      <c r="AKT950"/>
      <c r="AKU950"/>
      <c r="AKV950"/>
      <c r="AKW950"/>
      <c r="AKX950"/>
      <c r="AKY950"/>
      <c r="AKZ950"/>
      <c r="ALA950"/>
      <c r="ALB950"/>
      <c r="ALC950"/>
      <c r="ALD950"/>
      <c r="ALE950"/>
      <c r="ALF950"/>
      <c r="ALG950"/>
      <c r="ALH950"/>
      <c r="ALI950"/>
      <c r="ALJ950"/>
      <c r="ALK950"/>
      <c r="ALL950"/>
      <c r="ALM950"/>
      <c r="ALN950"/>
      <c r="ALO950"/>
      <c r="ALP950"/>
      <c r="ALQ950"/>
      <c r="ALR950"/>
      <c r="ALS950"/>
      <c r="ALT950"/>
      <c r="ALU950"/>
      <c r="ALV950"/>
      <c r="ALW950"/>
      <c r="ALX950"/>
      <c r="ALY950"/>
      <c r="ALZ950"/>
      <c r="AMA950"/>
      <c r="AMB950"/>
      <c r="AMC950"/>
      <c r="AMD950"/>
      <c r="AME950"/>
      <c r="AMF950"/>
      <c r="AMG950"/>
      <c r="AMH950"/>
      <c r="AMI950"/>
      <c r="AMJ950"/>
    </row>
    <row r="951" spans="1:1024" ht="20" customHeight="1" x14ac:dyDescent="0.2">
      <c r="A951"/>
      <c r="B951"/>
      <c r="C951"/>
      <c r="D951"/>
      <c r="E951" s="2"/>
      <c r="F951" s="2"/>
      <c r="G951" s="271"/>
      <c r="H951" s="240"/>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c r="IU951"/>
      <c r="IV951"/>
      <c r="IW951"/>
      <c r="IX951"/>
      <c r="IY951"/>
      <c r="IZ951"/>
      <c r="JA951"/>
      <c r="JB951"/>
      <c r="JC951"/>
      <c r="JD951"/>
      <c r="JE951"/>
      <c r="JF951"/>
      <c r="JG951"/>
      <c r="JH951"/>
      <c r="JI951"/>
      <c r="JJ951"/>
      <c r="JK951"/>
      <c r="JL951"/>
      <c r="JM951"/>
      <c r="JN951"/>
      <c r="JO951"/>
      <c r="JP951"/>
      <c r="JQ951"/>
      <c r="JR951"/>
      <c r="JS951"/>
      <c r="JT951"/>
      <c r="JU951"/>
      <c r="JV951"/>
      <c r="JW951"/>
      <c r="JX951"/>
      <c r="JY951"/>
      <c r="JZ951"/>
      <c r="KA951"/>
      <c r="KB951"/>
      <c r="KC951"/>
      <c r="KD951"/>
      <c r="KE951"/>
      <c r="KF951"/>
      <c r="KG951"/>
      <c r="KH951"/>
      <c r="KI951"/>
      <c r="KJ951"/>
      <c r="KK951"/>
      <c r="KL951"/>
      <c r="KM951"/>
      <c r="KN951"/>
      <c r="KO951"/>
      <c r="KP951"/>
      <c r="KQ951"/>
      <c r="KR951"/>
      <c r="KS951"/>
      <c r="KT951"/>
      <c r="KU951"/>
      <c r="KV951"/>
      <c r="KW951"/>
      <c r="KX951"/>
      <c r="KY951"/>
      <c r="KZ951"/>
      <c r="LA951"/>
      <c r="LB951"/>
      <c r="LC951"/>
      <c r="LD951"/>
      <c r="LE951"/>
      <c r="LF951"/>
      <c r="LG951"/>
      <c r="LH951"/>
      <c r="LI951"/>
      <c r="LJ951"/>
      <c r="LK951"/>
      <c r="LL951"/>
      <c r="LM951"/>
      <c r="LN951"/>
      <c r="LO951"/>
      <c r="LP951"/>
      <c r="LQ951"/>
      <c r="LR951"/>
      <c r="LS951"/>
      <c r="LT951"/>
      <c r="LU951"/>
      <c r="LV951"/>
      <c r="LW951"/>
      <c r="LX951"/>
      <c r="LY951"/>
      <c r="LZ951"/>
      <c r="MA951"/>
      <c r="MB951"/>
      <c r="MC951"/>
      <c r="MD951"/>
      <c r="ME951"/>
      <c r="MF951"/>
      <c r="MG951"/>
      <c r="MH951"/>
      <c r="MI951"/>
      <c r="MJ951"/>
      <c r="MK951"/>
      <c r="ML951"/>
      <c r="MM951"/>
      <c r="MN951"/>
      <c r="MO951"/>
      <c r="MP951"/>
      <c r="MQ951"/>
      <c r="MR951"/>
      <c r="MS951"/>
      <c r="MT951"/>
      <c r="MU951"/>
      <c r="MV951"/>
      <c r="MW951"/>
      <c r="MX951"/>
      <c r="MY951"/>
      <c r="MZ951"/>
      <c r="NA951"/>
      <c r="NB951"/>
      <c r="NC951"/>
      <c r="ND951"/>
      <c r="NE951"/>
      <c r="NF951"/>
      <c r="NG951"/>
      <c r="NH951"/>
      <c r="NI951"/>
      <c r="NJ951"/>
      <c r="NK951"/>
      <c r="NL951"/>
      <c r="NM951"/>
      <c r="NN951"/>
      <c r="NO951"/>
      <c r="NP951"/>
      <c r="NQ951"/>
      <c r="NR951"/>
      <c r="NS951"/>
      <c r="NT951"/>
      <c r="NU951"/>
      <c r="NV951"/>
      <c r="NW951"/>
      <c r="NX951"/>
      <c r="NY951"/>
      <c r="NZ951"/>
      <c r="OA951"/>
      <c r="OB951"/>
      <c r="OC951"/>
      <c r="OD951"/>
      <c r="OE951"/>
      <c r="OF951"/>
      <c r="OG951"/>
      <c r="OH951"/>
      <c r="OI951"/>
      <c r="OJ951"/>
      <c r="OK951"/>
      <c r="OL951"/>
      <c r="OM951"/>
      <c r="ON951"/>
      <c r="OO951"/>
      <c r="OP951"/>
      <c r="OQ951"/>
      <c r="OR951"/>
      <c r="OS951"/>
      <c r="OT951"/>
      <c r="OU951"/>
      <c r="OV951"/>
      <c r="OW951"/>
      <c r="OX951"/>
      <c r="OY951"/>
      <c r="OZ951"/>
      <c r="PA951"/>
      <c r="PB951"/>
      <c r="PC951"/>
      <c r="PD951"/>
      <c r="PE951"/>
      <c r="PF951"/>
      <c r="PG951"/>
      <c r="PH951"/>
      <c r="PI951"/>
      <c r="PJ951"/>
      <c r="PK951"/>
      <c r="PL951"/>
      <c r="PM951"/>
      <c r="PN951"/>
      <c r="PO951"/>
      <c r="PP951"/>
      <c r="PQ951"/>
      <c r="PR951"/>
      <c r="PS951"/>
      <c r="PT951"/>
      <c r="PU951"/>
      <c r="PV951"/>
      <c r="PW951"/>
      <c r="PX951"/>
      <c r="PY951"/>
      <c r="PZ951"/>
      <c r="QA951"/>
      <c r="QB951"/>
      <c r="QC951"/>
      <c r="QD951"/>
      <c r="QE951"/>
      <c r="QF951"/>
      <c r="QG951"/>
      <c r="QH951"/>
      <c r="QI951"/>
      <c r="QJ951"/>
      <c r="QK951"/>
      <c r="QL951"/>
      <c r="QM951"/>
      <c r="QN951"/>
      <c r="QO951"/>
      <c r="QP951"/>
      <c r="QQ951"/>
      <c r="QR951"/>
      <c r="QS951"/>
      <c r="QT951"/>
      <c r="QU951"/>
      <c r="QV951"/>
      <c r="QW951"/>
      <c r="QX951"/>
      <c r="QY951"/>
      <c r="QZ951"/>
      <c r="RA951"/>
      <c r="RB951"/>
      <c r="RC951"/>
      <c r="RD951"/>
      <c r="RE951"/>
      <c r="RF951"/>
      <c r="RG951"/>
      <c r="RH951"/>
      <c r="RI951"/>
      <c r="RJ951"/>
      <c r="RK951"/>
      <c r="RL951"/>
      <c r="RM951"/>
      <c r="RN951"/>
      <c r="RO951"/>
      <c r="RP951"/>
      <c r="RQ951"/>
      <c r="RR951"/>
      <c r="RS951"/>
      <c r="RT951"/>
      <c r="RU951"/>
      <c r="RV951"/>
      <c r="RW951"/>
      <c r="RX951"/>
      <c r="RY951"/>
      <c r="RZ951"/>
      <c r="SA951"/>
      <c r="SB951"/>
      <c r="SC951"/>
      <c r="SD951"/>
      <c r="SE951"/>
      <c r="SF951"/>
      <c r="SG951"/>
      <c r="SH951"/>
      <c r="SI951"/>
      <c r="SJ951"/>
      <c r="SK951"/>
      <c r="SL951"/>
      <c r="SM951"/>
      <c r="SN951"/>
      <c r="SO951"/>
      <c r="SP951"/>
      <c r="SQ951"/>
      <c r="SR951"/>
      <c r="SS951"/>
      <c r="ST951"/>
      <c r="SU951"/>
      <c r="SV951"/>
      <c r="SW951"/>
      <c r="SX951"/>
      <c r="SY951"/>
      <c r="SZ951"/>
      <c r="TA951"/>
      <c r="TB951"/>
      <c r="TC951"/>
      <c r="TD951"/>
      <c r="TE951"/>
      <c r="TF951"/>
      <c r="TG951"/>
      <c r="TH951"/>
      <c r="TI951"/>
      <c r="TJ951"/>
      <c r="TK951"/>
      <c r="TL951"/>
      <c r="TM951"/>
      <c r="TN951"/>
      <c r="TO951"/>
      <c r="TP951"/>
      <c r="TQ951"/>
      <c r="TR951"/>
      <c r="TS951"/>
      <c r="TT951"/>
      <c r="TU951"/>
      <c r="TV951"/>
      <c r="TW951"/>
      <c r="TX951"/>
      <c r="TY951"/>
      <c r="TZ951"/>
      <c r="UA951"/>
      <c r="UB951"/>
      <c r="UC951"/>
      <c r="UD951"/>
      <c r="UE951"/>
      <c r="UF951"/>
      <c r="UG951"/>
      <c r="UH951"/>
      <c r="UI951"/>
      <c r="UJ951"/>
      <c r="UK951"/>
      <c r="UL951"/>
      <c r="UM951"/>
      <c r="UN951"/>
      <c r="UO951"/>
      <c r="UP951"/>
      <c r="UQ951"/>
      <c r="UR951"/>
      <c r="US951"/>
      <c r="UT951"/>
      <c r="UU951"/>
      <c r="UV951"/>
      <c r="UW951"/>
      <c r="UX951"/>
      <c r="UY951"/>
      <c r="UZ951"/>
      <c r="VA951"/>
      <c r="VB951"/>
      <c r="VC951"/>
      <c r="VD951"/>
      <c r="VE951"/>
      <c r="VF951"/>
      <c r="VG951"/>
      <c r="VH951"/>
      <c r="VI951"/>
      <c r="VJ951"/>
      <c r="VK951"/>
      <c r="VL951"/>
      <c r="VM951"/>
      <c r="VN951"/>
      <c r="VO951"/>
      <c r="VP951"/>
      <c r="VQ951"/>
      <c r="VR951"/>
      <c r="VS951"/>
      <c r="VT951"/>
      <c r="VU951"/>
      <c r="VV951"/>
      <c r="VW951"/>
      <c r="VX951"/>
      <c r="VY951"/>
      <c r="VZ951"/>
      <c r="WA951"/>
      <c r="WB951"/>
      <c r="WC951"/>
      <c r="WD951"/>
      <c r="WE951"/>
      <c r="WF951"/>
      <c r="WG951"/>
      <c r="WH951"/>
      <c r="WI951"/>
      <c r="WJ951"/>
      <c r="WK951"/>
      <c r="WL951"/>
      <c r="WM951"/>
      <c r="WN951"/>
      <c r="WO951"/>
      <c r="WP951"/>
      <c r="WQ951"/>
      <c r="WR951"/>
      <c r="WS951"/>
      <c r="WT951"/>
      <c r="WU951"/>
      <c r="WV951"/>
      <c r="WW951"/>
      <c r="WX951"/>
      <c r="WY951"/>
      <c r="WZ951"/>
      <c r="XA951"/>
      <c r="XB951"/>
      <c r="XC951"/>
      <c r="XD951"/>
      <c r="XE951"/>
      <c r="XF951"/>
      <c r="XG951"/>
      <c r="XH951"/>
      <c r="XI951"/>
      <c r="XJ951"/>
      <c r="XK951"/>
      <c r="XL951"/>
      <c r="XM951"/>
      <c r="XN951"/>
      <c r="XO951"/>
      <c r="XP951"/>
      <c r="XQ951"/>
      <c r="XR951"/>
      <c r="XS951"/>
      <c r="XT951"/>
      <c r="XU951"/>
      <c r="XV951"/>
      <c r="XW951"/>
      <c r="XX951"/>
      <c r="XY951"/>
      <c r="XZ951"/>
      <c r="YA951"/>
      <c r="YB951"/>
      <c r="YC951"/>
      <c r="YD951"/>
      <c r="YE951"/>
      <c r="YF951"/>
      <c r="YG951"/>
      <c r="YH951"/>
      <c r="YI951"/>
      <c r="YJ951"/>
      <c r="YK951"/>
      <c r="YL951"/>
      <c r="YM951"/>
      <c r="YN951"/>
      <c r="YO951"/>
      <c r="YP951"/>
      <c r="YQ951"/>
      <c r="YR951"/>
      <c r="YS951"/>
      <c r="YT951"/>
      <c r="YU951"/>
      <c r="YV951"/>
      <c r="YW951"/>
      <c r="YX951"/>
      <c r="YY951"/>
      <c r="YZ951"/>
      <c r="ZA951"/>
      <c r="ZB951"/>
      <c r="ZC951"/>
      <c r="ZD951"/>
      <c r="ZE951"/>
      <c r="ZF951"/>
      <c r="ZG951"/>
      <c r="ZH951"/>
      <c r="ZI951"/>
      <c r="ZJ951"/>
      <c r="ZK951"/>
      <c r="ZL951"/>
      <c r="ZM951"/>
      <c r="ZN951"/>
      <c r="ZO951"/>
      <c r="ZP951"/>
      <c r="ZQ951"/>
      <c r="ZR951"/>
      <c r="ZS951"/>
      <c r="ZT951"/>
      <c r="ZU951"/>
      <c r="ZV951"/>
      <c r="ZW951"/>
      <c r="ZX951"/>
      <c r="ZY951"/>
      <c r="ZZ951"/>
      <c r="AAA951"/>
      <c r="AAB951"/>
      <c r="AAC951"/>
      <c r="AAD951"/>
      <c r="AAE951"/>
      <c r="AAF951"/>
      <c r="AAG951"/>
      <c r="AAH951"/>
      <c r="AAI951"/>
      <c r="AAJ951"/>
      <c r="AAK951"/>
      <c r="AAL951"/>
      <c r="AAM951"/>
      <c r="AAN951"/>
      <c r="AAO951"/>
      <c r="AAP951"/>
      <c r="AAQ951"/>
      <c r="AAR951"/>
      <c r="AAS951"/>
      <c r="AAT951"/>
      <c r="AAU951"/>
      <c r="AAV951"/>
      <c r="AAW951"/>
      <c r="AAX951"/>
      <c r="AAY951"/>
      <c r="AAZ951"/>
      <c r="ABA951"/>
      <c r="ABB951"/>
      <c r="ABC951"/>
      <c r="ABD951"/>
      <c r="ABE951"/>
      <c r="ABF951"/>
      <c r="ABG951"/>
      <c r="ABH951"/>
      <c r="ABI951"/>
      <c r="ABJ951"/>
      <c r="ABK951"/>
      <c r="ABL951"/>
      <c r="ABM951"/>
      <c r="ABN951"/>
      <c r="ABO951"/>
      <c r="ABP951"/>
      <c r="ABQ951"/>
      <c r="ABR951"/>
      <c r="ABS951"/>
      <c r="ABT951"/>
      <c r="ABU951"/>
      <c r="ABV951"/>
      <c r="ABW951"/>
      <c r="ABX951"/>
      <c r="ABY951"/>
      <c r="ABZ951"/>
      <c r="ACA951"/>
      <c r="ACB951"/>
      <c r="ACC951"/>
      <c r="ACD951"/>
      <c r="ACE951"/>
      <c r="ACF951"/>
      <c r="ACG951"/>
      <c r="ACH951"/>
      <c r="ACI951"/>
      <c r="ACJ951"/>
      <c r="ACK951"/>
      <c r="ACL951"/>
      <c r="ACM951"/>
      <c r="ACN951"/>
      <c r="ACO951"/>
      <c r="ACP951"/>
      <c r="ACQ951"/>
      <c r="ACR951"/>
      <c r="ACS951"/>
      <c r="ACT951"/>
      <c r="ACU951"/>
      <c r="ACV951"/>
      <c r="ACW951"/>
      <c r="ACX951"/>
      <c r="ACY951"/>
      <c r="ACZ951"/>
      <c r="ADA951"/>
      <c r="ADB951"/>
      <c r="ADC951"/>
      <c r="ADD951"/>
      <c r="ADE951"/>
      <c r="ADF951"/>
      <c r="ADG951"/>
      <c r="ADH951"/>
      <c r="ADI951"/>
      <c r="ADJ951"/>
      <c r="ADK951"/>
      <c r="ADL951"/>
      <c r="ADM951"/>
      <c r="ADN951"/>
      <c r="ADO951"/>
      <c r="ADP951"/>
      <c r="ADQ951"/>
      <c r="ADR951"/>
      <c r="ADS951"/>
      <c r="ADT951"/>
      <c r="ADU951"/>
      <c r="ADV951"/>
      <c r="ADW951"/>
      <c r="ADX951"/>
      <c r="ADY951"/>
      <c r="ADZ951"/>
      <c r="AEA951"/>
      <c r="AEB951"/>
      <c r="AEC951"/>
      <c r="AED951"/>
      <c r="AEE951"/>
      <c r="AEF951"/>
      <c r="AEG951"/>
      <c r="AEH951"/>
      <c r="AEI951"/>
      <c r="AEJ951"/>
      <c r="AEK951"/>
      <c r="AEL951"/>
      <c r="AEM951"/>
      <c r="AEN951"/>
      <c r="AEO951"/>
      <c r="AEP951"/>
      <c r="AEQ951"/>
      <c r="AER951"/>
      <c r="AES951"/>
      <c r="AET951"/>
      <c r="AEU951"/>
      <c r="AEV951"/>
      <c r="AEW951"/>
      <c r="AEX951"/>
      <c r="AEY951"/>
      <c r="AEZ951"/>
      <c r="AFA951"/>
      <c r="AFB951"/>
      <c r="AFC951"/>
      <c r="AFD951"/>
      <c r="AFE951"/>
      <c r="AFF951"/>
      <c r="AFG951"/>
      <c r="AFH951"/>
      <c r="AFI951"/>
      <c r="AFJ951"/>
      <c r="AFK951"/>
      <c r="AFL951"/>
      <c r="AFM951"/>
      <c r="AFN951"/>
      <c r="AFO951"/>
      <c r="AFP951"/>
      <c r="AFQ951"/>
      <c r="AFR951"/>
      <c r="AFS951"/>
      <c r="AFT951"/>
      <c r="AFU951"/>
      <c r="AFV951"/>
      <c r="AFW951"/>
      <c r="AFX951"/>
      <c r="AFY951"/>
      <c r="AFZ951"/>
      <c r="AGA951"/>
      <c r="AGB951"/>
      <c r="AGC951"/>
      <c r="AGD951"/>
      <c r="AGE951"/>
      <c r="AGF951"/>
      <c r="AGG951"/>
      <c r="AGH951"/>
      <c r="AGI951"/>
      <c r="AGJ951"/>
      <c r="AGK951"/>
      <c r="AGL951"/>
      <c r="AGM951"/>
      <c r="AGN951"/>
      <c r="AGO951"/>
      <c r="AGP951"/>
      <c r="AGQ951"/>
      <c r="AGR951"/>
      <c r="AGS951"/>
      <c r="AGT951"/>
      <c r="AGU951"/>
      <c r="AGV951"/>
      <c r="AGW951"/>
      <c r="AGX951"/>
      <c r="AGY951"/>
      <c r="AGZ951"/>
      <c r="AHA951"/>
      <c r="AHB951"/>
      <c r="AHC951"/>
      <c r="AHD951"/>
      <c r="AHE951"/>
      <c r="AHF951"/>
      <c r="AHG951"/>
      <c r="AHH951"/>
      <c r="AHI951"/>
      <c r="AHJ951"/>
      <c r="AHK951"/>
      <c r="AHL951"/>
      <c r="AHM951"/>
      <c r="AHN951"/>
      <c r="AHO951"/>
      <c r="AHP951"/>
      <c r="AHQ951"/>
      <c r="AHR951"/>
      <c r="AHS951"/>
      <c r="AHT951"/>
      <c r="AHU951"/>
      <c r="AHV951"/>
      <c r="AHW951"/>
      <c r="AHX951"/>
      <c r="AHY951"/>
      <c r="AHZ951"/>
      <c r="AIA951"/>
      <c r="AIB951"/>
      <c r="AIC951"/>
      <c r="AID951"/>
      <c r="AIE951"/>
      <c r="AIF951"/>
      <c r="AIG951"/>
      <c r="AIH951"/>
      <c r="AII951"/>
      <c r="AIJ951"/>
      <c r="AIK951"/>
      <c r="AIL951"/>
      <c r="AIM951"/>
      <c r="AIN951"/>
      <c r="AIO951"/>
      <c r="AIP951"/>
      <c r="AIQ951"/>
      <c r="AIR951"/>
      <c r="AIS951"/>
      <c r="AIT951"/>
      <c r="AIU951"/>
      <c r="AIV951"/>
      <c r="AIW951"/>
      <c r="AIX951"/>
      <c r="AIY951"/>
      <c r="AIZ951"/>
      <c r="AJA951"/>
      <c r="AJB951"/>
      <c r="AJC951"/>
      <c r="AJD951"/>
      <c r="AJE951"/>
      <c r="AJF951"/>
      <c r="AJG951"/>
      <c r="AJH951"/>
      <c r="AJI951"/>
      <c r="AJJ951"/>
      <c r="AJK951"/>
      <c r="AJL951"/>
      <c r="AJM951"/>
      <c r="AJN951"/>
      <c r="AJO951"/>
      <c r="AJP951"/>
      <c r="AJQ951"/>
      <c r="AJR951"/>
      <c r="AJS951"/>
      <c r="AJT951"/>
      <c r="AJU951"/>
      <c r="AJV951"/>
      <c r="AJW951"/>
      <c r="AJX951"/>
      <c r="AJY951"/>
      <c r="AJZ951"/>
      <c r="AKA951"/>
      <c r="AKB951"/>
      <c r="AKC951"/>
      <c r="AKD951"/>
      <c r="AKE951"/>
      <c r="AKF951"/>
      <c r="AKG951"/>
      <c r="AKH951"/>
      <c r="AKI951"/>
      <c r="AKJ951"/>
      <c r="AKK951"/>
      <c r="AKL951"/>
      <c r="AKM951"/>
      <c r="AKN951"/>
      <c r="AKO951"/>
      <c r="AKP951"/>
      <c r="AKQ951"/>
      <c r="AKR951"/>
      <c r="AKS951"/>
      <c r="AKT951"/>
      <c r="AKU951"/>
      <c r="AKV951"/>
      <c r="AKW951"/>
      <c r="AKX951"/>
      <c r="AKY951"/>
      <c r="AKZ951"/>
      <c r="ALA951"/>
      <c r="ALB951"/>
      <c r="ALC951"/>
      <c r="ALD951"/>
      <c r="ALE951"/>
      <c r="ALF951"/>
      <c r="ALG951"/>
      <c r="ALH951"/>
      <c r="ALI951"/>
      <c r="ALJ951"/>
      <c r="ALK951"/>
      <c r="ALL951"/>
      <c r="ALM951"/>
      <c r="ALN951"/>
      <c r="ALO951"/>
      <c r="ALP951"/>
      <c r="ALQ951"/>
      <c r="ALR951"/>
      <c r="ALS951"/>
      <c r="ALT951"/>
      <c r="ALU951"/>
      <c r="ALV951"/>
      <c r="ALW951"/>
      <c r="ALX951"/>
      <c r="ALY951"/>
      <c r="ALZ951"/>
      <c r="AMA951"/>
      <c r="AMB951"/>
      <c r="AMC951"/>
      <c r="AMD951"/>
      <c r="AME951"/>
      <c r="AMF951"/>
      <c r="AMG951"/>
      <c r="AMH951"/>
      <c r="AMI951"/>
      <c r="AMJ951"/>
    </row>
    <row r="952" spans="1:1024" ht="20" customHeight="1" x14ac:dyDescent="0.2">
      <c r="A952"/>
      <c r="B952"/>
      <c r="C952"/>
      <c r="D952"/>
      <c r="E952" s="2"/>
      <c r="F952" s="2"/>
      <c r="G952" s="271"/>
      <c r="H952" s="240"/>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c r="IU952"/>
      <c r="IV952"/>
      <c r="IW952"/>
      <c r="IX952"/>
      <c r="IY952"/>
      <c r="IZ952"/>
      <c r="JA952"/>
      <c r="JB952"/>
      <c r="JC952"/>
      <c r="JD952"/>
      <c r="JE952"/>
      <c r="JF952"/>
      <c r="JG952"/>
      <c r="JH952"/>
      <c r="JI952"/>
      <c r="JJ952"/>
      <c r="JK952"/>
      <c r="JL952"/>
      <c r="JM952"/>
      <c r="JN952"/>
      <c r="JO952"/>
      <c r="JP952"/>
      <c r="JQ952"/>
      <c r="JR952"/>
      <c r="JS952"/>
      <c r="JT952"/>
      <c r="JU952"/>
      <c r="JV952"/>
      <c r="JW952"/>
      <c r="JX952"/>
      <c r="JY952"/>
      <c r="JZ952"/>
      <c r="KA952"/>
      <c r="KB952"/>
      <c r="KC952"/>
      <c r="KD952"/>
      <c r="KE952"/>
      <c r="KF952"/>
      <c r="KG952"/>
      <c r="KH952"/>
      <c r="KI952"/>
      <c r="KJ952"/>
      <c r="KK952"/>
      <c r="KL952"/>
      <c r="KM952"/>
      <c r="KN952"/>
      <c r="KO952"/>
      <c r="KP952"/>
      <c r="KQ952"/>
      <c r="KR952"/>
      <c r="KS952"/>
      <c r="KT952"/>
      <c r="KU952"/>
      <c r="KV952"/>
      <c r="KW952"/>
      <c r="KX952"/>
      <c r="KY952"/>
      <c r="KZ952"/>
      <c r="LA952"/>
      <c r="LB952"/>
      <c r="LC952"/>
      <c r="LD952"/>
      <c r="LE952"/>
      <c r="LF952"/>
      <c r="LG952"/>
      <c r="LH952"/>
      <c r="LI952"/>
      <c r="LJ952"/>
      <c r="LK952"/>
      <c r="LL952"/>
      <c r="LM952"/>
      <c r="LN952"/>
      <c r="LO952"/>
      <c r="LP952"/>
      <c r="LQ952"/>
      <c r="LR952"/>
      <c r="LS952"/>
      <c r="LT952"/>
      <c r="LU952"/>
      <c r="LV952"/>
      <c r="LW952"/>
      <c r="LX952"/>
      <c r="LY952"/>
      <c r="LZ952"/>
      <c r="MA952"/>
      <c r="MB952"/>
      <c r="MC952"/>
      <c r="MD952"/>
      <c r="ME952"/>
      <c r="MF952"/>
      <c r="MG952"/>
      <c r="MH952"/>
      <c r="MI952"/>
      <c r="MJ952"/>
      <c r="MK952"/>
      <c r="ML952"/>
      <c r="MM952"/>
      <c r="MN952"/>
      <c r="MO952"/>
      <c r="MP952"/>
      <c r="MQ952"/>
      <c r="MR952"/>
      <c r="MS952"/>
      <c r="MT952"/>
      <c r="MU952"/>
      <c r="MV952"/>
      <c r="MW952"/>
      <c r="MX952"/>
      <c r="MY952"/>
      <c r="MZ952"/>
      <c r="NA952"/>
      <c r="NB952"/>
      <c r="NC952"/>
      <c r="ND952"/>
      <c r="NE952"/>
      <c r="NF952"/>
      <c r="NG952"/>
      <c r="NH952"/>
      <c r="NI952"/>
      <c r="NJ952"/>
      <c r="NK952"/>
      <c r="NL952"/>
      <c r="NM952"/>
      <c r="NN952"/>
      <c r="NO952"/>
      <c r="NP952"/>
      <c r="NQ952"/>
      <c r="NR952"/>
      <c r="NS952"/>
      <c r="NT952"/>
      <c r="NU952"/>
      <c r="NV952"/>
      <c r="NW952"/>
      <c r="NX952"/>
      <c r="NY952"/>
      <c r="NZ952"/>
      <c r="OA952"/>
      <c r="OB952"/>
      <c r="OC952"/>
      <c r="OD952"/>
      <c r="OE952"/>
      <c r="OF952"/>
      <c r="OG952"/>
      <c r="OH952"/>
      <c r="OI952"/>
      <c r="OJ952"/>
      <c r="OK952"/>
      <c r="OL952"/>
      <c r="OM952"/>
      <c r="ON952"/>
      <c r="OO952"/>
      <c r="OP952"/>
      <c r="OQ952"/>
      <c r="OR952"/>
      <c r="OS952"/>
      <c r="OT952"/>
      <c r="OU952"/>
      <c r="OV952"/>
      <c r="OW952"/>
      <c r="OX952"/>
      <c r="OY952"/>
      <c r="OZ952"/>
      <c r="PA952"/>
      <c r="PB952"/>
      <c r="PC952"/>
      <c r="PD952"/>
      <c r="PE952"/>
      <c r="PF952"/>
      <c r="PG952"/>
      <c r="PH952"/>
      <c r="PI952"/>
      <c r="PJ952"/>
      <c r="PK952"/>
      <c r="PL952"/>
      <c r="PM952"/>
      <c r="PN952"/>
      <c r="PO952"/>
      <c r="PP952"/>
      <c r="PQ952"/>
      <c r="PR952"/>
      <c r="PS952"/>
      <c r="PT952"/>
      <c r="PU952"/>
      <c r="PV952"/>
      <c r="PW952"/>
      <c r="PX952"/>
      <c r="PY952"/>
      <c r="PZ952"/>
      <c r="QA952"/>
      <c r="QB952"/>
      <c r="QC952"/>
      <c r="QD952"/>
      <c r="QE952"/>
      <c r="QF952"/>
      <c r="QG952"/>
      <c r="QH952"/>
      <c r="QI952"/>
      <c r="QJ952"/>
      <c r="QK952"/>
      <c r="QL952"/>
      <c r="QM952"/>
      <c r="QN952"/>
      <c r="QO952"/>
      <c r="QP952"/>
      <c r="QQ952"/>
      <c r="QR952"/>
      <c r="QS952"/>
      <c r="QT952"/>
      <c r="QU952"/>
      <c r="QV952"/>
      <c r="QW952"/>
      <c r="QX952"/>
      <c r="QY952"/>
      <c r="QZ952"/>
      <c r="RA952"/>
      <c r="RB952"/>
      <c r="RC952"/>
      <c r="RD952"/>
      <c r="RE952"/>
      <c r="RF952"/>
      <c r="RG952"/>
      <c r="RH952"/>
      <c r="RI952"/>
      <c r="RJ952"/>
      <c r="RK952"/>
      <c r="RL952"/>
      <c r="RM952"/>
      <c r="RN952"/>
      <c r="RO952"/>
      <c r="RP952"/>
      <c r="RQ952"/>
      <c r="RR952"/>
      <c r="RS952"/>
      <c r="RT952"/>
      <c r="RU952"/>
      <c r="RV952"/>
      <c r="RW952"/>
      <c r="RX952"/>
      <c r="RY952"/>
      <c r="RZ952"/>
      <c r="SA952"/>
      <c r="SB952"/>
      <c r="SC952"/>
      <c r="SD952"/>
      <c r="SE952"/>
      <c r="SF952"/>
      <c r="SG952"/>
      <c r="SH952"/>
      <c r="SI952"/>
      <c r="SJ952"/>
      <c r="SK952"/>
      <c r="SL952"/>
      <c r="SM952"/>
      <c r="SN952"/>
      <c r="SO952"/>
      <c r="SP952"/>
      <c r="SQ952"/>
      <c r="SR952"/>
      <c r="SS952"/>
      <c r="ST952"/>
      <c r="SU952"/>
      <c r="SV952"/>
      <c r="SW952"/>
      <c r="SX952"/>
      <c r="SY952"/>
      <c r="SZ952"/>
      <c r="TA952"/>
      <c r="TB952"/>
      <c r="TC952"/>
      <c r="TD952"/>
      <c r="TE952"/>
      <c r="TF952"/>
      <c r="TG952"/>
      <c r="TH952"/>
      <c r="TI952"/>
      <c r="TJ952"/>
      <c r="TK952"/>
      <c r="TL952"/>
      <c r="TM952"/>
      <c r="TN952"/>
      <c r="TO952"/>
      <c r="TP952"/>
      <c r="TQ952"/>
      <c r="TR952"/>
      <c r="TS952"/>
      <c r="TT952"/>
      <c r="TU952"/>
      <c r="TV952"/>
      <c r="TW952"/>
      <c r="TX952"/>
      <c r="TY952"/>
      <c r="TZ952"/>
      <c r="UA952"/>
      <c r="UB952"/>
      <c r="UC952"/>
      <c r="UD952"/>
      <c r="UE952"/>
      <c r="UF952"/>
      <c r="UG952"/>
      <c r="UH952"/>
      <c r="UI952"/>
      <c r="UJ952"/>
      <c r="UK952"/>
      <c r="UL952"/>
      <c r="UM952"/>
      <c r="UN952"/>
      <c r="UO952"/>
      <c r="UP952"/>
      <c r="UQ952"/>
      <c r="UR952"/>
      <c r="US952"/>
      <c r="UT952"/>
      <c r="UU952"/>
      <c r="UV952"/>
      <c r="UW952"/>
      <c r="UX952"/>
      <c r="UY952"/>
      <c r="UZ952"/>
      <c r="VA952"/>
      <c r="VB952"/>
      <c r="VC952"/>
      <c r="VD952"/>
      <c r="VE952"/>
      <c r="VF952"/>
      <c r="VG952"/>
      <c r="VH952"/>
      <c r="VI952"/>
      <c r="VJ952"/>
      <c r="VK952"/>
      <c r="VL952"/>
      <c r="VM952"/>
      <c r="VN952"/>
      <c r="VO952"/>
      <c r="VP952"/>
      <c r="VQ952"/>
      <c r="VR952"/>
      <c r="VS952"/>
      <c r="VT952"/>
      <c r="VU952"/>
      <c r="VV952"/>
      <c r="VW952"/>
      <c r="VX952"/>
      <c r="VY952"/>
      <c r="VZ952"/>
      <c r="WA952"/>
      <c r="WB952"/>
      <c r="WC952"/>
      <c r="WD952"/>
      <c r="WE952"/>
      <c r="WF952"/>
      <c r="WG952"/>
      <c r="WH952"/>
      <c r="WI952"/>
      <c r="WJ952"/>
      <c r="WK952"/>
      <c r="WL952"/>
      <c r="WM952"/>
      <c r="WN952"/>
      <c r="WO952"/>
      <c r="WP952"/>
      <c r="WQ952"/>
      <c r="WR952"/>
      <c r="WS952"/>
      <c r="WT952"/>
      <c r="WU952"/>
      <c r="WV952"/>
      <c r="WW952"/>
      <c r="WX952"/>
      <c r="WY952"/>
      <c r="WZ952"/>
      <c r="XA952"/>
      <c r="XB952"/>
      <c r="XC952"/>
      <c r="XD952"/>
      <c r="XE952"/>
      <c r="XF952"/>
      <c r="XG952"/>
      <c r="XH952"/>
      <c r="XI952"/>
      <c r="XJ952"/>
      <c r="XK952"/>
      <c r="XL952"/>
      <c r="XM952"/>
      <c r="XN952"/>
      <c r="XO952"/>
      <c r="XP952"/>
      <c r="XQ952"/>
      <c r="XR952"/>
      <c r="XS952"/>
      <c r="XT952"/>
      <c r="XU952"/>
      <c r="XV952"/>
      <c r="XW952"/>
      <c r="XX952"/>
      <c r="XY952"/>
      <c r="XZ952"/>
      <c r="YA952"/>
      <c r="YB952"/>
      <c r="YC952"/>
      <c r="YD952"/>
      <c r="YE952"/>
      <c r="YF952"/>
      <c r="YG952"/>
      <c r="YH952"/>
      <c r="YI952"/>
      <c r="YJ952"/>
      <c r="YK952"/>
      <c r="YL952"/>
      <c r="YM952"/>
      <c r="YN952"/>
      <c r="YO952"/>
      <c r="YP952"/>
      <c r="YQ952"/>
      <c r="YR952"/>
      <c r="YS952"/>
      <c r="YT952"/>
      <c r="YU952"/>
      <c r="YV952"/>
      <c r="YW952"/>
      <c r="YX952"/>
      <c r="YY952"/>
      <c r="YZ952"/>
      <c r="ZA952"/>
      <c r="ZB952"/>
      <c r="ZC952"/>
      <c r="ZD952"/>
      <c r="ZE952"/>
      <c r="ZF952"/>
      <c r="ZG952"/>
      <c r="ZH952"/>
      <c r="ZI952"/>
      <c r="ZJ952"/>
      <c r="ZK952"/>
      <c r="ZL952"/>
      <c r="ZM952"/>
      <c r="ZN952"/>
      <c r="ZO952"/>
      <c r="ZP952"/>
      <c r="ZQ952"/>
      <c r="ZR952"/>
      <c r="ZS952"/>
      <c r="ZT952"/>
      <c r="ZU952"/>
      <c r="ZV952"/>
      <c r="ZW952"/>
      <c r="ZX952"/>
      <c r="ZY952"/>
      <c r="ZZ952"/>
      <c r="AAA952"/>
      <c r="AAB952"/>
      <c r="AAC952"/>
      <c r="AAD952"/>
      <c r="AAE952"/>
      <c r="AAF952"/>
      <c r="AAG952"/>
      <c r="AAH952"/>
      <c r="AAI952"/>
      <c r="AAJ952"/>
      <c r="AAK952"/>
      <c r="AAL952"/>
      <c r="AAM952"/>
      <c r="AAN952"/>
      <c r="AAO952"/>
      <c r="AAP952"/>
      <c r="AAQ952"/>
      <c r="AAR952"/>
      <c r="AAS952"/>
      <c r="AAT952"/>
      <c r="AAU952"/>
      <c r="AAV952"/>
      <c r="AAW952"/>
      <c r="AAX952"/>
      <c r="AAY952"/>
      <c r="AAZ952"/>
      <c r="ABA952"/>
      <c r="ABB952"/>
      <c r="ABC952"/>
      <c r="ABD952"/>
      <c r="ABE952"/>
      <c r="ABF952"/>
      <c r="ABG952"/>
      <c r="ABH952"/>
      <c r="ABI952"/>
      <c r="ABJ952"/>
      <c r="ABK952"/>
      <c r="ABL952"/>
      <c r="ABM952"/>
      <c r="ABN952"/>
      <c r="ABO952"/>
      <c r="ABP952"/>
      <c r="ABQ952"/>
      <c r="ABR952"/>
      <c r="ABS952"/>
      <c r="ABT952"/>
      <c r="ABU952"/>
      <c r="ABV952"/>
      <c r="ABW952"/>
      <c r="ABX952"/>
      <c r="ABY952"/>
      <c r="ABZ952"/>
      <c r="ACA952"/>
      <c r="ACB952"/>
      <c r="ACC952"/>
      <c r="ACD952"/>
      <c r="ACE952"/>
      <c r="ACF952"/>
      <c r="ACG952"/>
      <c r="ACH952"/>
      <c r="ACI952"/>
      <c r="ACJ952"/>
      <c r="ACK952"/>
      <c r="ACL952"/>
      <c r="ACM952"/>
      <c r="ACN952"/>
      <c r="ACO952"/>
      <c r="ACP952"/>
      <c r="ACQ952"/>
      <c r="ACR952"/>
      <c r="ACS952"/>
      <c r="ACT952"/>
      <c r="ACU952"/>
      <c r="ACV952"/>
      <c r="ACW952"/>
      <c r="ACX952"/>
      <c r="ACY952"/>
      <c r="ACZ952"/>
      <c r="ADA952"/>
      <c r="ADB952"/>
      <c r="ADC952"/>
      <c r="ADD952"/>
      <c r="ADE952"/>
      <c r="ADF952"/>
      <c r="ADG952"/>
      <c r="ADH952"/>
      <c r="ADI952"/>
      <c r="ADJ952"/>
      <c r="ADK952"/>
      <c r="ADL952"/>
      <c r="ADM952"/>
      <c r="ADN952"/>
      <c r="ADO952"/>
      <c r="ADP952"/>
      <c r="ADQ952"/>
      <c r="ADR952"/>
      <c r="ADS952"/>
      <c r="ADT952"/>
      <c r="ADU952"/>
      <c r="ADV952"/>
      <c r="ADW952"/>
      <c r="ADX952"/>
      <c r="ADY952"/>
      <c r="ADZ952"/>
      <c r="AEA952"/>
      <c r="AEB952"/>
      <c r="AEC952"/>
      <c r="AED952"/>
      <c r="AEE952"/>
      <c r="AEF952"/>
      <c r="AEG952"/>
      <c r="AEH952"/>
      <c r="AEI952"/>
      <c r="AEJ952"/>
      <c r="AEK952"/>
      <c r="AEL952"/>
      <c r="AEM952"/>
      <c r="AEN952"/>
      <c r="AEO952"/>
      <c r="AEP952"/>
      <c r="AEQ952"/>
      <c r="AER952"/>
      <c r="AES952"/>
      <c r="AET952"/>
      <c r="AEU952"/>
      <c r="AEV952"/>
      <c r="AEW952"/>
      <c r="AEX952"/>
      <c r="AEY952"/>
      <c r="AEZ952"/>
      <c r="AFA952"/>
      <c r="AFB952"/>
      <c r="AFC952"/>
      <c r="AFD952"/>
      <c r="AFE952"/>
      <c r="AFF952"/>
      <c r="AFG952"/>
      <c r="AFH952"/>
      <c r="AFI952"/>
      <c r="AFJ952"/>
      <c r="AFK952"/>
      <c r="AFL952"/>
      <c r="AFM952"/>
      <c r="AFN952"/>
      <c r="AFO952"/>
      <c r="AFP952"/>
      <c r="AFQ952"/>
      <c r="AFR952"/>
      <c r="AFS952"/>
      <c r="AFT952"/>
      <c r="AFU952"/>
      <c r="AFV952"/>
      <c r="AFW952"/>
      <c r="AFX952"/>
      <c r="AFY952"/>
      <c r="AFZ952"/>
      <c r="AGA952"/>
      <c r="AGB952"/>
      <c r="AGC952"/>
      <c r="AGD952"/>
      <c r="AGE952"/>
      <c r="AGF952"/>
      <c r="AGG952"/>
      <c r="AGH952"/>
      <c r="AGI952"/>
      <c r="AGJ952"/>
      <c r="AGK952"/>
      <c r="AGL952"/>
      <c r="AGM952"/>
      <c r="AGN952"/>
      <c r="AGO952"/>
      <c r="AGP952"/>
      <c r="AGQ952"/>
      <c r="AGR952"/>
      <c r="AGS952"/>
      <c r="AGT952"/>
      <c r="AGU952"/>
      <c r="AGV952"/>
      <c r="AGW952"/>
      <c r="AGX952"/>
      <c r="AGY952"/>
      <c r="AGZ952"/>
      <c r="AHA952"/>
      <c r="AHB952"/>
      <c r="AHC952"/>
      <c r="AHD952"/>
      <c r="AHE952"/>
      <c r="AHF952"/>
      <c r="AHG952"/>
      <c r="AHH952"/>
      <c r="AHI952"/>
      <c r="AHJ952"/>
      <c r="AHK952"/>
      <c r="AHL952"/>
      <c r="AHM952"/>
      <c r="AHN952"/>
      <c r="AHO952"/>
      <c r="AHP952"/>
      <c r="AHQ952"/>
      <c r="AHR952"/>
      <c r="AHS952"/>
      <c r="AHT952"/>
      <c r="AHU952"/>
      <c r="AHV952"/>
      <c r="AHW952"/>
      <c r="AHX952"/>
      <c r="AHY952"/>
      <c r="AHZ952"/>
      <c r="AIA952"/>
      <c r="AIB952"/>
      <c r="AIC952"/>
      <c r="AID952"/>
      <c r="AIE952"/>
      <c r="AIF952"/>
      <c r="AIG952"/>
      <c r="AIH952"/>
      <c r="AII952"/>
      <c r="AIJ952"/>
      <c r="AIK952"/>
      <c r="AIL952"/>
      <c r="AIM952"/>
      <c r="AIN952"/>
      <c r="AIO952"/>
      <c r="AIP952"/>
      <c r="AIQ952"/>
      <c r="AIR952"/>
      <c r="AIS952"/>
      <c r="AIT952"/>
      <c r="AIU952"/>
      <c r="AIV952"/>
      <c r="AIW952"/>
      <c r="AIX952"/>
      <c r="AIY952"/>
      <c r="AIZ952"/>
      <c r="AJA952"/>
      <c r="AJB952"/>
      <c r="AJC952"/>
      <c r="AJD952"/>
      <c r="AJE952"/>
      <c r="AJF952"/>
      <c r="AJG952"/>
      <c r="AJH952"/>
      <c r="AJI952"/>
      <c r="AJJ952"/>
      <c r="AJK952"/>
      <c r="AJL952"/>
      <c r="AJM952"/>
      <c r="AJN952"/>
      <c r="AJO952"/>
      <c r="AJP952"/>
      <c r="AJQ952"/>
      <c r="AJR952"/>
      <c r="AJS952"/>
      <c r="AJT952"/>
      <c r="AJU952"/>
      <c r="AJV952"/>
      <c r="AJW952"/>
      <c r="AJX952"/>
      <c r="AJY952"/>
      <c r="AJZ952"/>
      <c r="AKA952"/>
      <c r="AKB952"/>
      <c r="AKC952"/>
      <c r="AKD952"/>
      <c r="AKE952"/>
      <c r="AKF952"/>
      <c r="AKG952"/>
      <c r="AKH952"/>
      <c r="AKI952"/>
      <c r="AKJ952"/>
      <c r="AKK952"/>
      <c r="AKL952"/>
      <c r="AKM952"/>
      <c r="AKN952"/>
      <c r="AKO952"/>
      <c r="AKP952"/>
      <c r="AKQ952"/>
      <c r="AKR952"/>
      <c r="AKS952"/>
      <c r="AKT952"/>
      <c r="AKU952"/>
      <c r="AKV952"/>
      <c r="AKW952"/>
      <c r="AKX952"/>
      <c r="AKY952"/>
      <c r="AKZ952"/>
      <c r="ALA952"/>
      <c r="ALB952"/>
      <c r="ALC952"/>
      <c r="ALD952"/>
      <c r="ALE952"/>
      <c r="ALF952"/>
      <c r="ALG952"/>
      <c r="ALH952"/>
      <c r="ALI952"/>
      <c r="ALJ952"/>
      <c r="ALK952"/>
      <c r="ALL952"/>
      <c r="ALM952"/>
      <c r="ALN952"/>
      <c r="ALO952"/>
      <c r="ALP952"/>
      <c r="ALQ952"/>
      <c r="ALR952"/>
      <c r="ALS952"/>
      <c r="ALT952"/>
      <c r="ALU952"/>
      <c r="ALV952"/>
      <c r="ALW952"/>
      <c r="ALX952"/>
      <c r="ALY952"/>
      <c r="ALZ952"/>
      <c r="AMA952"/>
      <c r="AMB952"/>
      <c r="AMC952"/>
      <c r="AMD952"/>
      <c r="AME952"/>
      <c r="AMF952"/>
      <c r="AMG952"/>
      <c r="AMH952"/>
      <c r="AMI952"/>
      <c r="AMJ952"/>
    </row>
    <row r="953" spans="1:1024" ht="20" customHeight="1" x14ac:dyDescent="0.2">
      <c r="A953"/>
      <c r="B953"/>
      <c r="C953"/>
      <c r="D953"/>
      <c r="E953" s="2"/>
      <c r="F953" s="2"/>
      <c r="G953" s="271"/>
      <c r="H953" s="240"/>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c r="IU953"/>
      <c r="IV953"/>
      <c r="IW953"/>
      <c r="IX953"/>
      <c r="IY953"/>
      <c r="IZ953"/>
      <c r="JA953"/>
      <c r="JB953"/>
      <c r="JC953"/>
      <c r="JD953"/>
      <c r="JE953"/>
      <c r="JF953"/>
      <c r="JG953"/>
      <c r="JH953"/>
      <c r="JI953"/>
      <c r="JJ953"/>
      <c r="JK953"/>
      <c r="JL953"/>
      <c r="JM953"/>
      <c r="JN953"/>
      <c r="JO953"/>
      <c r="JP953"/>
      <c r="JQ953"/>
      <c r="JR953"/>
      <c r="JS953"/>
      <c r="JT953"/>
      <c r="JU953"/>
      <c r="JV953"/>
      <c r="JW953"/>
      <c r="JX953"/>
      <c r="JY953"/>
      <c r="JZ953"/>
      <c r="KA953"/>
      <c r="KB953"/>
      <c r="KC953"/>
      <c r="KD953"/>
      <c r="KE953"/>
      <c r="KF953"/>
      <c r="KG953"/>
      <c r="KH953"/>
      <c r="KI953"/>
      <c r="KJ953"/>
      <c r="KK953"/>
      <c r="KL953"/>
      <c r="KM953"/>
      <c r="KN953"/>
      <c r="KO953"/>
      <c r="KP953"/>
      <c r="KQ953"/>
      <c r="KR953"/>
      <c r="KS953"/>
      <c r="KT953"/>
      <c r="KU953"/>
      <c r="KV953"/>
      <c r="KW953"/>
      <c r="KX953"/>
      <c r="KY953"/>
      <c r="KZ953"/>
      <c r="LA953"/>
      <c r="LB953"/>
      <c r="LC953"/>
      <c r="LD953"/>
      <c r="LE953"/>
      <c r="LF953"/>
      <c r="LG953"/>
      <c r="LH953"/>
      <c r="LI953"/>
      <c r="LJ953"/>
      <c r="LK953"/>
      <c r="LL953"/>
      <c r="LM953"/>
      <c r="LN953"/>
      <c r="LO953"/>
      <c r="LP953"/>
      <c r="LQ953"/>
      <c r="LR953"/>
      <c r="LS953"/>
      <c r="LT953"/>
      <c r="LU953"/>
      <c r="LV953"/>
      <c r="LW953"/>
      <c r="LX953"/>
      <c r="LY953"/>
      <c r="LZ953"/>
      <c r="MA953"/>
      <c r="MB953"/>
      <c r="MC953"/>
      <c r="MD953"/>
      <c r="ME953"/>
      <c r="MF953"/>
      <c r="MG953"/>
      <c r="MH953"/>
      <c r="MI953"/>
      <c r="MJ953"/>
      <c r="MK953"/>
      <c r="ML953"/>
      <c r="MM953"/>
      <c r="MN953"/>
      <c r="MO953"/>
      <c r="MP953"/>
      <c r="MQ953"/>
      <c r="MR953"/>
      <c r="MS953"/>
      <c r="MT953"/>
      <c r="MU953"/>
      <c r="MV953"/>
      <c r="MW953"/>
      <c r="MX953"/>
      <c r="MY953"/>
      <c r="MZ953"/>
      <c r="NA953"/>
      <c r="NB953"/>
      <c r="NC953"/>
      <c r="ND953"/>
      <c r="NE953"/>
      <c r="NF953"/>
      <c r="NG953"/>
      <c r="NH953"/>
      <c r="NI953"/>
      <c r="NJ953"/>
      <c r="NK953"/>
      <c r="NL953"/>
      <c r="NM953"/>
      <c r="NN953"/>
      <c r="NO953"/>
      <c r="NP953"/>
      <c r="NQ953"/>
      <c r="NR953"/>
      <c r="NS953"/>
      <c r="NT953"/>
      <c r="NU953"/>
      <c r="NV953"/>
      <c r="NW953"/>
      <c r="NX953"/>
      <c r="NY953"/>
      <c r="NZ953"/>
      <c r="OA953"/>
      <c r="OB953"/>
      <c r="OC953"/>
      <c r="OD953"/>
      <c r="OE953"/>
      <c r="OF953"/>
      <c r="OG953"/>
      <c r="OH953"/>
      <c r="OI953"/>
      <c r="OJ953"/>
      <c r="OK953"/>
      <c r="OL953"/>
      <c r="OM953"/>
      <c r="ON953"/>
      <c r="OO953"/>
      <c r="OP953"/>
      <c r="OQ953"/>
      <c r="OR953"/>
      <c r="OS953"/>
      <c r="OT953"/>
      <c r="OU953"/>
      <c r="OV953"/>
      <c r="OW953"/>
      <c r="OX953"/>
      <c r="OY953"/>
      <c r="OZ953"/>
      <c r="PA953"/>
      <c r="PB953"/>
      <c r="PC953"/>
      <c r="PD953"/>
      <c r="PE953"/>
      <c r="PF953"/>
      <c r="PG953"/>
      <c r="PH953"/>
      <c r="PI953"/>
      <c r="PJ953"/>
      <c r="PK953"/>
      <c r="PL953"/>
      <c r="PM953"/>
      <c r="PN953"/>
      <c r="PO953"/>
      <c r="PP953"/>
      <c r="PQ953"/>
      <c r="PR953"/>
      <c r="PS953"/>
      <c r="PT953"/>
      <c r="PU953"/>
      <c r="PV953"/>
      <c r="PW953"/>
      <c r="PX953"/>
      <c r="PY953"/>
      <c r="PZ953"/>
      <c r="QA953"/>
      <c r="QB953"/>
      <c r="QC953"/>
      <c r="QD953"/>
      <c r="QE953"/>
      <c r="QF953"/>
      <c r="QG953"/>
      <c r="QH953"/>
      <c r="QI953"/>
      <c r="QJ953"/>
      <c r="QK953"/>
      <c r="QL953"/>
      <c r="QM953"/>
      <c r="QN953"/>
      <c r="QO953"/>
      <c r="QP953"/>
      <c r="QQ953"/>
      <c r="QR953"/>
      <c r="QS953"/>
      <c r="QT953"/>
      <c r="QU953"/>
      <c r="QV953"/>
      <c r="QW953"/>
      <c r="QX953"/>
      <c r="QY953"/>
      <c r="QZ953"/>
      <c r="RA953"/>
      <c r="RB953"/>
      <c r="RC953"/>
      <c r="RD953"/>
      <c r="RE953"/>
      <c r="RF953"/>
      <c r="RG953"/>
      <c r="RH953"/>
      <c r="RI953"/>
      <c r="RJ953"/>
      <c r="RK953"/>
      <c r="RL953"/>
      <c r="RM953"/>
      <c r="RN953"/>
      <c r="RO953"/>
      <c r="RP953"/>
      <c r="RQ953"/>
      <c r="RR953"/>
      <c r="RS953"/>
      <c r="RT953"/>
      <c r="RU953"/>
      <c r="RV953"/>
      <c r="RW953"/>
      <c r="RX953"/>
      <c r="RY953"/>
      <c r="RZ953"/>
      <c r="SA953"/>
      <c r="SB953"/>
      <c r="SC953"/>
      <c r="SD953"/>
      <c r="SE953"/>
      <c r="SF953"/>
      <c r="SG953"/>
      <c r="SH953"/>
      <c r="SI953"/>
      <c r="SJ953"/>
      <c r="SK953"/>
      <c r="SL953"/>
      <c r="SM953"/>
      <c r="SN953"/>
      <c r="SO953"/>
      <c r="SP953"/>
      <c r="SQ953"/>
      <c r="SR953"/>
      <c r="SS953"/>
      <c r="ST953"/>
      <c r="SU953"/>
      <c r="SV953"/>
      <c r="SW953"/>
      <c r="SX953"/>
      <c r="SY953"/>
      <c r="SZ953"/>
      <c r="TA953"/>
      <c r="TB953"/>
      <c r="TC953"/>
      <c r="TD953"/>
      <c r="TE953"/>
      <c r="TF953"/>
      <c r="TG953"/>
      <c r="TH953"/>
      <c r="TI953"/>
      <c r="TJ953"/>
      <c r="TK953"/>
      <c r="TL953"/>
      <c r="TM953"/>
      <c r="TN953"/>
      <c r="TO953"/>
      <c r="TP953"/>
      <c r="TQ953"/>
      <c r="TR953"/>
      <c r="TS953"/>
      <c r="TT953"/>
      <c r="TU953"/>
      <c r="TV953"/>
      <c r="TW953"/>
      <c r="TX953"/>
      <c r="TY953"/>
      <c r="TZ953"/>
      <c r="UA953"/>
      <c r="UB953"/>
      <c r="UC953"/>
      <c r="UD953"/>
      <c r="UE953"/>
      <c r="UF953"/>
      <c r="UG953"/>
      <c r="UH953"/>
      <c r="UI953"/>
      <c r="UJ953"/>
      <c r="UK953"/>
      <c r="UL953"/>
      <c r="UM953"/>
      <c r="UN953"/>
      <c r="UO953"/>
      <c r="UP953"/>
      <c r="UQ953"/>
      <c r="UR953"/>
      <c r="US953"/>
      <c r="UT953"/>
      <c r="UU953"/>
      <c r="UV953"/>
      <c r="UW953"/>
      <c r="UX953"/>
      <c r="UY953"/>
      <c r="UZ953"/>
      <c r="VA953"/>
      <c r="VB953"/>
      <c r="VC953"/>
      <c r="VD953"/>
      <c r="VE953"/>
      <c r="VF953"/>
      <c r="VG953"/>
      <c r="VH953"/>
      <c r="VI953"/>
      <c r="VJ953"/>
      <c r="VK953"/>
      <c r="VL953"/>
      <c r="VM953"/>
      <c r="VN953"/>
      <c r="VO953"/>
      <c r="VP953"/>
      <c r="VQ953"/>
      <c r="VR953"/>
      <c r="VS953"/>
      <c r="VT953"/>
      <c r="VU953"/>
      <c r="VV953"/>
      <c r="VW953"/>
      <c r="VX953"/>
      <c r="VY953"/>
      <c r="VZ953"/>
      <c r="WA953"/>
      <c r="WB953"/>
      <c r="WC953"/>
      <c r="WD953"/>
      <c r="WE953"/>
      <c r="WF953"/>
      <c r="WG953"/>
      <c r="WH953"/>
      <c r="WI953"/>
      <c r="WJ953"/>
      <c r="WK953"/>
      <c r="WL953"/>
      <c r="WM953"/>
      <c r="WN953"/>
      <c r="WO953"/>
      <c r="WP953"/>
      <c r="WQ953"/>
      <c r="WR953"/>
      <c r="WS953"/>
      <c r="WT953"/>
      <c r="WU953"/>
      <c r="WV953"/>
      <c r="WW953"/>
      <c r="WX953"/>
      <c r="WY953"/>
      <c r="WZ953"/>
      <c r="XA953"/>
      <c r="XB953"/>
      <c r="XC953"/>
      <c r="XD953"/>
      <c r="XE953"/>
      <c r="XF953"/>
      <c r="XG953"/>
      <c r="XH953"/>
      <c r="XI953"/>
      <c r="XJ953"/>
      <c r="XK953"/>
      <c r="XL953"/>
      <c r="XM953"/>
      <c r="XN953"/>
      <c r="XO953"/>
      <c r="XP953"/>
      <c r="XQ953"/>
      <c r="XR953"/>
      <c r="XS953"/>
      <c r="XT953"/>
      <c r="XU953"/>
      <c r="XV953"/>
      <c r="XW953"/>
      <c r="XX953"/>
      <c r="XY953"/>
      <c r="XZ953"/>
      <c r="YA953"/>
      <c r="YB953"/>
      <c r="YC953"/>
      <c r="YD953"/>
      <c r="YE953"/>
      <c r="YF953"/>
      <c r="YG953"/>
      <c r="YH953"/>
      <c r="YI953"/>
      <c r="YJ953"/>
      <c r="YK953"/>
      <c r="YL953"/>
      <c r="YM953"/>
      <c r="YN953"/>
      <c r="YO953"/>
      <c r="YP953"/>
      <c r="YQ953"/>
      <c r="YR953"/>
      <c r="YS953"/>
      <c r="YT953"/>
      <c r="YU953"/>
      <c r="YV953"/>
      <c r="YW953"/>
      <c r="YX953"/>
      <c r="YY953"/>
      <c r="YZ953"/>
      <c r="ZA953"/>
      <c r="ZB953"/>
      <c r="ZC953"/>
      <c r="ZD953"/>
      <c r="ZE953"/>
      <c r="ZF953"/>
      <c r="ZG953"/>
      <c r="ZH953"/>
      <c r="ZI953"/>
      <c r="ZJ953"/>
      <c r="ZK953"/>
      <c r="ZL953"/>
      <c r="ZM953"/>
      <c r="ZN953"/>
      <c r="ZO953"/>
      <c r="ZP953"/>
      <c r="ZQ953"/>
      <c r="ZR953"/>
      <c r="ZS953"/>
      <c r="ZT953"/>
      <c r="ZU953"/>
      <c r="ZV953"/>
      <c r="ZW953"/>
      <c r="ZX953"/>
      <c r="ZY953"/>
      <c r="ZZ953"/>
      <c r="AAA953"/>
      <c r="AAB953"/>
      <c r="AAC953"/>
      <c r="AAD953"/>
      <c r="AAE953"/>
      <c r="AAF953"/>
      <c r="AAG953"/>
      <c r="AAH953"/>
      <c r="AAI953"/>
      <c r="AAJ953"/>
      <c r="AAK953"/>
      <c r="AAL953"/>
      <c r="AAM953"/>
      <c r="AAN953"/>
      <c r="AAO953"/>
      <c r="AAP953"/>
      <c r="AAQ953"/>
      <c r="AAR953"/>
      <c r="AAS953"/>
      <c r="AAT953"/>
      <c r="AAU953"/>
      <c r="AAV953"/>
      <c r="AAW953"/>
      <c r="AAX953"/>
      <c r="AAY953"/>
      <c r="AAZ953"/>
      <c r="ABA953"/>
      <c r="ABB953"/>
      <c r="ABC953"/>
      <c r="ABD953"/>
      <c r="ABE953"/>
      <c r="ABF953"/>
      <c r="ABG953"/>
      <c r="ABH953"/>
      <c r="ABI953"/>
      <c r="ABJ953"/>
      <c r="ABK953"/>
      <c r="ABL953"/>
      <c r="ABM953"/>
      <c r="ABN953"/>
      <c r="ABO953"/>
      <c r="ABP953"/>
      <c r="ABQ953"/>
      <c r="ABR953"/>
      <c r="ABS953"/>
      <c r="ABT953"/>
      <c r="ABU953"/>
      <c r="ABV953"/>
      <c r="ABW953"/>
      <c r="ABX953"/>
      <c r="ABY953"/>
      <c r="ABZ953"/>
      <c r="ACA953"/>
      <c r="ACB953"/>
      <c r="ACC953"/>
      <c r="ACD953"/>
      <c r="ACE953"/>
      <c r="ACF953"/>
      <c r="ACG953"/>
      <c r="ACH953"/>
      <c r="ACI953"/>
      <c r="ACJ953"/>
      <c r="ACK953"/>
      <c r="ACL953"/>
      <c r="ACM953"/>
      <c r="ACN953"/>
      <c r="ACO953"/>
      <c r="ACP953"/>
      <c r="ACQ953"/>
      <c r="ACR953"/>
      <c r="ACS953"/>
      <c r="ACT953"/>
      <c r="ACU953"/>
      <c r="ACV953"/>
      <c r="ACW953"/>
      <c r="ACX953"/>
      <c r="ACY953"/>
      <c r="ACZ953"/>
      <c r="ADA953"/>
      <c r="ADB953"/>
      <c r="ADC953"/>
      <c r="ADD953"/>
      <c r="ADE953"/>
      <c r="ADF953"/>
      <c r="ADG953"/>
      <c r="ADH953"/>
      <c r="ADI953"/>
      <c r="ADJ953"/>
      <c r="ADK953"/>
      <c r="ADL953"/>
      <c r="ADM953"/>
      <c r="ADN953"/>
      <c r="ADO953"/>
      <c r="ADP953"/>
      <c r="ADQ953"/>
      <c r="ADR953"/>
      <c r="ADS953"/>
      <c r="ADT953"/>
      <c r="ADU953"/>
      <c r="ADV953"/>
      <c r="ADW953"/>
      <c r="ADX953"/>
      <c r="ADY953"/>
      <c r="ADZ953"/>
      <c r="AEA953"/>
      <c r="AEB953"/>
      <c r="AEC953"/>
      <c r="AED953"/>
      <c r="AEE953"/>
      <c r="AEF953"/>
      <c r="AEG953"/>
      <c r="AEH953"/>
      <c r="AEI953"/>
      <c r="AEJ953"/>
      <c r="AEK953"/>
      <c r="AEL953"/>
      <c r="AEM953"/>
      <c r="AEN953"/>
      <c r="AEO953"/>
      <c r="AEP953"/>
      <c r="AEQ953"/>
      <c r="AER953"/>
      <c r="AES953"/>
      <c r="AET953"/>
      <c r="AEU953"/>
      <c r="AEV953"/>
      <c r="AEW953"/>
      <c r="AEX953"/>
      <c r="AEY953"/>
      <c r="AEZ953"/>
      <c r="AFA953"/>
      <c r="AFB953"/>
      <c r="AFC953"/>
      <c r="AFD953"/>
      <c r="AFE953"/>
      <c r="AFF953"/>
      <c r="AFG953"/>
      <c r="AFH953"/>
      <c r="AFI953"/>
      <c r="AFJ953"/>
      <c r="AFK953"/>
      <c r="AFL953"/>
      <c r="AFM953"/>
      <c r="AFN953"/>
      <c r="AFO953"/>
      <c r="AFP953"/>
      <c r="AFQ953"/>
      <c r="AFR953"/>
      <c r="AFS953"/>
      <c r="AFT953"/>
      <c r="AFU953"/>
      <c r="AFV953"/>
      <c r="AFW953"/>
      <c r="AFX953"/>
      <c r="AFY953"/>
      <c r="AFZ953"/>
      <c r="AGA953"/>
      <c r="AGB953"/>
      <c r="AGC953"/>
      <c r="AGD953"/>
      <c r="AGE953"/>
      <c r="AGF953"/>
      <c r="AGG953"/>
      <c r="AGH953"/>
      <c r="AGI953"/>
      <c r="AGJ953"/>
      <c r="AGK953"/>
      <c r="AGL953"/>
      <c r="AGM953"/>
      <c r="AGN953"/>
      <c r="AGO953"/>
      <c r="AGP953"/>
      <c r="AGQ953"/>
      <c r="AGR953"/>
      <c r="AGS953"/>
      <c r="AGT953"/>
      <c r="AGU953"/>
      <c r="AGV953"/>
      <c r="AGW953"/>
      <c r="AGX953"/>
      <c r="AGY953"/>
      <c r="AGZ953"/>
      <c r="AHA953"/>
      <c r="AHB953"/>
      <c r="AHC953"/>
      <c r="AHD953"/>
      <c r="AHE953"/>
      <c r="AHF953"/>
      <c r="AHG953"/>
      <c r="AHH953"/>
      <c r="AHI953"/>
      <c r="AHJ953"/>
      <c r="AHK953"/>
      <c r="AHL953"/>
      <c r="AHM953"/>
      <c r="AHN953"/>
      <c r="AHO953"/>
      <c r="AHP953"/>
      <c r="AHQ953"/>
      <c r="AHR953"/>
      <c r="AHS953"/>
      <c r="AHT953"/>
      <c r="AHU953"/>
      <c r="AHV953"/>
      <c r="AHW953"/>
      <c r="AHX953"/>
      <c r="AHY953"/>
      <c r="AHZ953"/>
      <c r="AIA953"/>
      <c r="AIB953"/>
      <c r="AIC953"/>
      <c r="AID953"/>
      <c r="AIE953"/>
      <c r="AIF953"/>
      <c r="AIG953"/>
      <c r="AIH953"/>
      <c r="AII953"/>
      <c r="AIJ953"/>
      <c r="AIK953"/>
      <c r="AIL953"/>
      <c r="AIM953"/>
      <c r="AIN953"/>
      <c r="AIO953"/>
      <c r="AIP953"/>
      <c r="AIQ953"/>
      <c r="AIR953"/>
      <c r="AIS953"/>
      <c r="AIT953"/>
      <c r="AIU953"/>
      <c r="AIV953"/>
      <c r="AIW953"/>
      <c r="AIX953"/>
      <c r="AIY953"/>
      <c r="AIZ953"/>
      <c r="AJA953"/>
      <c r="AJB953"/>
      <c r="AJC953"/>
      <c r="AJD953"/>
      <c r="AJE953"/>
      <c r="AJF953"/>
      <c r="AJG953"/>
      <c r="AJH953"/>
      <c r="AJI953"/>
      <c r="AJJ953"/>
      <c r="AJK953"/>
      <c r="AJL953"/>
      <c r="AJM953"/>
      <c r="AJN953"/>
      <c r="AJO953"/>
      <c r="AJP953"/>
      <c r="AJQ953"/>
      <c r="AJR953"/>
      <c r="AJS953"/>
      <c r="AJT953"/>
      <c r="AJU953"/>
      <c r="AJV953"/>
      <c r="AJW953"/>
      <c r="AJX953"/>
      <c r="AJY953"/>
      <c r="AJZ953"/>
      <c r="AKA953"/>
      <c r="AKB953"/>
      <c r="AKC953"/>
      <c r="AKD953"/>
      <c r="AKE953"/>
      <c r="AKF953"/>
      <c r="AKG953"/>
      <c r="AKH953"/>
      <c r="AKI953"/>
      <c r="AKJ953"/>
      <c r="AKK953"/>
      <c r="AKL953"/>
      <c r="AKM953"/>
      <c r="AKN953"/>
      <c r="AKO953"/>
      <c r="AKP953"/>
      <c r="AKQ953"/>
      <c r="AKR953"/>
      <c r="AKS953"/>
      <c r="AKT953"/>
      <c r="AKU953"/>
      <c r="AKV953"/>
      <c r="AKW953"/>
      <c r="AKX953"/>
      <c r="AKY953"/>
      <c r="AKZ953"/>
      <c r="ALA953"/>
      <c r="ALB953"/>
      <c r="ALC953"/>
      <c r="ALD953"/>
      <c r="ALE953"/>
      <c r="ALF953"/>
      <c r="ALG953"/>
      <c r="ALH953"/>
      <c r="ALI953"/>
      <c r="ALJ953"/>
      <c r="ALK953"/>
      <c r="ALL953"/>
      <c r="ALM953"/>
      <c r="ALN953"/>
      <c r="ALO953"/>
      <c r="ALP953"/>
      <c r="ALQ953"/>
      <c r="ALR953"/>
      <c r="ALS953"/>
      <c r="ALT953"/>
      <c r="ALU953"/>
      <c r="ALV953"/>
      <c r="ALW953"/>
      <c r="ALX953"/>
      <c r="ALY953"/>
      <c r="ALZ953"/>
      <c r="AMA953"/>
      <c r="AMB953"/>
      <c r="AMC953"/>
      <c r="AMD953"/>
      <c r="AME953"/>
      <c r="AMF953"/>
      <c r="AMG953"/>
      <c r="AMH953"/>
      <c r="AMI953"/>
      <c r="AMJ953"/>
    </row>
    <row r="954" spans="1:1024" ht="20" customHeight="1" x14ac:dyDescent="0.2">
      <c r="A954"/>
      <c r="B954"/>
      <c r="C954"/>
      <c r="D954"/>
      <c r="E954" s="2"/>
      <c r="F954" s="2"/>
      <c r="G954" s="271"/>
      <c r="H954" s="240"/>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c r="IU954"/>
      <c r="IV954"/>
      <c r="IW954"/>
      <c r="IX954"/>
      <c r="IY954"/>
      <c r="IZ954"/>
      <c r="JA954"/>
      <c r="JB954"/>
      <c r="JC954"/>
      <c r="JD954"/>
      <c r="JE954"/>
      <c r="JF954"/>
      <c r="JG954"/>
      <c r="JH954"/>
      <c r="JI954"/>
      <c r="JJ954"/>
      <c r="JK954"/>
      <c r="JL954"/>
      <c r="JM954"/>
      <c r="JN954"/>
      <c r="JO954"/>
      <c r="JP954"/>
      <c r="JQ954"/>
      <c r="JR954"/>
      <c r="JS954"/>
      <c r="JT954"/>
      <c r="JU954"/>
      <c r="JV954"/>
      <c r="JW954"/>
      <c r="JX954"/>
      <c r="JY954"/>
      <c r="JZ954"/>
      <c r="KA954"/>
      <c r="KB954"/>
      <c r="KC954"/>
      <c r="KD954"/>
      <c r="KE954"/>
      <c r="KF954"/>
      <c r="KG954"/>
      <c r="KH954"/>
      <c r="KI954"/>
      <c r="KJ954"/>
      <c r="KK954"/>
      <c r="KL954"/>
      <c r="KM954"/>
      <c r="KN954"/>
      <c r="KO954"/>
      <c r="KP954"/>
      <c r="KQ954"/>
      <c r="KR954"/>
      <c r="KS954"/>
      <c r="KT954"/>
      <c r="KU954"/>
      <c r="KV954"/>
      <c r="KW954"/>
      <c r="KX954"/>
      <c r="KY954"/>
      <c r="KZ954"/>
      <c r="LA954"/>
      <c r="LB954"/>
      <c r="LC954"/>
      <c r="LD954"/>
      <c r="LE954"/>
      <c r="LF954"/>
      <c r="LG954"/>
      <c r="LH954"/>
      <c r="LI954"/>
      <c r="LJ954"/>
      <c r="LK954"/>
      <c r="LL954"/>
      <c r="LM954"/>
      <c r="LN954"/>
      <c r="LO954"/>
      <c r="LP954"/>
      <c r="LQ954"/>
      <c r="LR954"/>
      <c r="LS954"/>
      <c r="LT954"/>
      <c r="LU954"/>
      <c r="LV954"/>
      <c r="LW954"/>
      <c r="LX954"/>
      <c r="LY954"/>
      <c r="LZ954"/>
      <c r="MA954"/>
      <c r="MB954"/>
      <c r="MC954"/>
      <c r="MD954"/>
      <c r="ME954"/>
      <c r="MF954"/>
      <c r="MG954"/>
      <c r="MH954"/>
      <c r="MI954"/>
      <c r="MJ954"/>
      <c r="MK954"/>
      <c r="ML954"/>
      <c r="MM954"/>
      <c r="MN954"/>
      <c r="MO954"/>
      <c r="MP954"/>
      <c r="MQ954"/>
      <c r="MR954"/>
      <c r="MS954"/>
      <c r="MT954"/>
      <c r="MU954"/>
      <c r="MV954"/>
      <c r="MW954"/>
      <c r="MX954"/>
      <c r="MY954"/>
      <c r="MZ954"/>
      <c r="NA954"/>
      <c r="NB954"/>
      <c r="NC954"/>
      <c r="ND954"/>
      <c r="NE954"/>
      <c r="NF954"/>
      <c r="NG954"/>
      <c r="NH954"/>
      <c r="NI954"/>
      <c r="NJ954"/>
      <c r="NK954"/>
      <c r="NL954"/>
      <c r="NM954"/>
      <c r="NN954"/>
      <c r="NO954"/>
      <c r="NP954"/>
      <c r="NQ954"/>
      <c r="NR954"/>
      <c r="NS954"/>
      <c r="NT954"/>
      <c r="NU954"/>
      <c r="NV954"/>
      <c r="NW954"/>
      <c r="NX954"/>
      <c r="NY954"/>
      <c r="NZ954"/>
      <c r="OA954"/>
      <c r="OB954"/>
      <c r="OC954"/>
      <c r="OD954"/>
      <c r="OE954"/>
      <c r="OF954"/>
      <c r="OG954"/>
      <c r="OH954"/>
      <c r="OI954"/>
      <c r="OJ954"/>
      <c r="OK954"/>
      <c r="OL954"/>
      <c r="OM954"/>
      <c r="ON954"/>
      <c r="OO954"/>
      <c r="OP954"/>
      <c r="OQ954"/>
      <c r="OR954"/>
      <c r="OS954"/>
      <c r="OT954"/>
      <c r="OU954"/>
      <c r="OV954"/>
      <c r="OW954"/>
      <c r="OX954"/>
      <c r="OY954"/>
      <c r="OZ954"/>
      <c r="PA954"/>
      <c r="PB954"/>
      <c r="PC954"/>
      <c r="PD954"/>
      <c r="PE954"/>
      <c r="PF954"/>
      <c r="PG954"/>
      <c r="PH954"/>
      <c r="PI954"/>
      <c r="PJ954"/>
      <c r="PK954"/>
      <c r="PL954"/>
      <c r="PM954"/>
      <c r="PN954"/>
      <c r="PO954"/>
      <c r="PP954"/>
      <c r="PQ954"/>
      <c r="PR954"/>
      <c r="PS954"/>
      <c r="PT954"/>
      <c r="PU954"/>
      <c r="PV954"/>
      <c r="PW954"/>
      <c r="PX954"/>
      <c r="PY954"/>
      <c r="PZ954"/>
      <c r="QA954"/>
      <c r="QB954"/>
      <c r="QC954"/>
      <c r="QD954"/>
      <c r="QE954"/>
      <c r="QF954"/>
      <c r="QG954"/>
      <c r="QH954"/>
      <c r="QI954"/>
      <c r="QJ954"/>
      <c r="QK954"/>
      <c r="QL954"/>
      <c r="QM954"/>
      <c r="QN954"/>
      <c r="QO954"/>
      <c r="QP954"/>
      <c r="QQ954"/>
      <c r="QR954"/>
      <c r="QS954"/>
      <c r="QT954"/>
      <c r="QU954"/>
      <c r="QV954"/>
      <c r="QW954"/>
      <c r="QX954"/>
      <c r="QY954"/>
      <c r="QZ954"/>
      <c r="RA954"/>
      <c r="RB954"/>
      <c r="RC954"/>
      <c r="RD954"/>
      <c r="RE954"/>
      <c r="RF954"/>
      <c r="RG954"/>
      <c r="RH954"/>
      <c r="RI954"/>
      <c r="RJ954"/>
      <c r="RK954"/>
      <c r="RL954"/>
      <c r="RM954"/>
      <c r="RN954"/>
      <c r="RO954"/>
      <c r="RP954"/>
      <c r="RQ954"/>
      <c r="RR954"/>
      <c r="RS954"/>
      <c r="RT954"/>
      <c r="RU954"/>
      <c r="RV954"/>
      <c r="RW954"/>
      <c r="RX954"/>
      <c r="RY954"/>
      <c r="RZ954"/>
      <c r="SA954"/>
      <c r="SB954"/>
      <c r="SC954"/>
      <c r="SD954"/>
      <c r="SE954"/>
      <c r="SF954"/>
      <c r="SG954"/>
      <c r="SH954"/>
      <c r="SI954"/>
      <c r="SJ954"/>
      <c r="SK954"/>
      <c r="SL954"/>
      <c r="SM954"/>
      <c r="SN954"/>
      <c r="SO954"/>
      <c r="SP954"/>
      <c r="SQ954"/>
      <c r="SR954"/>
      <c r="SS954"/>
      <c r="ST954"/>
      <c r="SU954"/>
      <c r="SV954"/>
      <c r="SW954"/>
      <c r="SX954"/>
      <c r="SY954"/>
      <c r="SZ954"/>
      <c r="TA954"/>
      <c r="TB954"/>
      <c r="TC954"/>
      <c r="TD954"/>
      <c r="TE954"/>
      <c r="TF954"/>
      <c r="TG954"/>
      <c r="TH954"/>
      <c r="TI954"/>
      <c r="TJ954"/>
      <c r="TK954"/>
      <c r="TL954"/>
      <c r="TM954"/>
      <c r="TN954"/>
      <c r="TO954"/>
      <c r="TP954"/>
      <c r="TQ954"/>
      <c r="TR954"/>
      <c r="TS954"/>
      <c r="TT954"/>
      <c r="TU954"/>
      <c r="TV954"/>
      <c r="TW954"/>
      <c r="TX954"/>
      <c r="TY954"/>
      <c r="TZ954"/>
      <c r="UA954"/>
      <c r="UB954"/>
      <c r="UC954"/>
      <c r="UD954"/>
      <c r="UE954"/>
      <c r="UF954"/>
      <c r="UG954"/>
      <c r="UH954"/>
      <c r="UI954"/>
      <c r="UJ954"/>
      <c r="UK954"/>
      <c r="UL954"/>
      <c r="UM954"/>
      <c r="UN954"/>
      <c r="UO954"/>
      <c r="UP954"/>
      <c r="UQ954"/>
      <c r="UR954"/>
      <c r="US954"/>
      <c r="UT954"/>
      <c r="UU954"/>
      <c r="UV954"/>
      <c r="UW954"/>
      <c r="UX954"/>
      <c r="UY954"/>
      <c r="UZ954"/>
      <c r="VA954"/>
      <c r="VB954"/>
      <c r="VC954"/>
      <c r="VD954"/>
      <c r="VE954"/>
      <c r="VF954"/>
      <c r="VG954"/>
      <c r="VH954"/>
      <c r="VI954"/>
      <c r="VJ954"/>
      <c r="VK954"/>
      <c r="VL954"/>
      <c r="VM954"/>
      <c r="VN954"/>
      <c r="VO954"/>
      <c r="VP954"/>
      <c r="VQ954"/>
      <c r="VR954"/>
      <c r="VS954"/>
      <c r="VT954"/>
      <c r="VU954"/>
      <c r="VV954"/>
      <c r="VW954"/>
      <c r="VX954"/>
      <c r="VY954"/>
      <c r="VZ954"/>
      <c r="WA954"/>
      <c r="WB954"/>
      <c r="WC954"/>
      <c r="WD954"/>
      <c r="WE954"/>
      <c r="WF954"/>
      <c r="WG954"/>
      <c r="WH954"/>
      <c r="WI954"/>
      <c r="WJ954"/>
      <c r="WK954"/>
      <c r="WL954"/>
      <c r="WM954"/>
      <c r="WN954"/>
      <c r="WO954"/>
      <c r="WP954"/>
      <c r="WQ954"/>
      <c r="WR954"/>
      <c r="WS954"/>
      <c r="WT954"/>
      <c r="WU954"/>
      <c r="WV954"/>
      <c r="WW954"/>
      <c r="WX954"/>
      <c r="WY954"/>
      <c r="WZ954"/>
      <c r="XA954"/>
      <c r="XB954"/>
      <c r="XC954"/>
      <c r="XD954"/>
      <c r="XE954"/>
      <c r="XF954"/>
      <c r="XG954"/>
      <c r="XH954"/>
      <c r="XI954"/>
      <c r="XJ954"/>
      <c r="XK954"/>
      <c r="XL954"/>
      <c r="XM954"/>
      <c r="XN954"/>
      <c r="XO954"/>
      <c r="XP954"/>
      <c r="XQ954"/>
      <c r="XR954"/>
      <c r="XS954"/>
      <c r="XT954"/>
      <c r="XU954"/>
      <c r="XV954"/>
      <c r="XW954"/>
      <c r="XX954"/>
      <c r="XY954"/>
      <c r="XZ954"/>
      <c r="YA954"/>
      <c r="YB954"/>
      <c r="YC954"/>
      <c r="YD954"/>
      <c r="YE954"/>
      <c r="YF954"/>
      <c r="YG954"/>
      <c r="YH954"/>
      <c r="YI954"/>
      <c r="YJ954"/>
      <c r="YK954"/>
      <c r="YL954"/>
      <c r="YM954"/>
      <c r="YN954"/>
      <c r="YO954"/>
      <c r="YP954"/>
      <c r="YQ954"/>
      <c r="YR954"/>
      <c r="YS954"/>
      <c r="YT954"/>
      <c r="YU954"/>
      <c r="YV954"/>
      <c r="YW954"/>
      <c r="YX954"/>
      <c r="YY954"/>
      <c r="YZ954"/>
      <c r="ZA954"/>
      <c r="ZB954"/>
      <c r="ZC954"/>
      <c r="ZD954"/>
      <c r="ZE954"/>
      <c r="ZF954"/>
      <c r="ZG954"/>
      <c r="ZH954"/>
      <c r="ZI954"/>
      <c r="ZJ954"/>
      <c r="ZK954"/>
      <c r="ZL954"/>
      <c r="ZM954"/>
      <c r="ZN954"/>
      <c r="ZO954"/>
      <c r="ZP954"/>
      <c r="ZQ954"/>
      <c r="ZR954"/>
      <c r="ZS954"/>
      <c r="ZT954"/>
      <c r="ZU954"/>
      <c r="ZV954"/>
      <c r="ZW954"/>
      <c r="ZX954"/>
      <c r="ZY954"/>
      <c r="ZZ954"/>
      <c r="AAA954"/>
      <c r="AAB954"/>
      <c r="AAC954"/>
      <c r="AAD954"/>
      <c r="AAE954"/>
      <c r="AAF954"/>
      <c r="AAG954"/>
      <c r="AAH954"/>
      <c r="AAI954"/>
      <c r="AAJ954"/>
      <c r="AAK954"/>
      <c r="AAL954"/>
      <c r="AAM954"/>
      <c r="AAN954"/>
      <c r="AAO954"/>
      <c r="AAP954"/>
      <c r="AAQ954"/>
      <c r="AAR954"/>
      <c r="AAS954"/>
      <c r="AAT954"/>
      <c r="AAU954"/>
      <c r="AAV954"/>
      <c r="AAW954"/>
      <c r="AAX954"/>
      <c r="AAY954"/>
      <c r="AAZ954"/>
      <c r="ABA954"/>
      <c r="ABB954"/>
      <c r="ABC954"/>
      <c r="ABD954"/>
      <c r="ABE954"/>
      <c r="ABF954"/>
      <c r="ABG954"/>
      <c r="ABH954"/>
      <c r="ABI954"/>
      <c r="ABJ954"/>
      <c r="ABK954"/>
      <c r="ABL954"/>
      <c r="ABM954"/>
      <c r="ABN954"/>
      <c r="ABO954"/>
      <c r="ABP954"/>
      <c r="ABQ954"/>
      <c r="ABR954"/>
      <c r="ABS954"/>
      <c r="ABT954"/>
      <c r="ABU954"/>
      <c r="ABV954"/>
      <c r="ABW954"/>
      <c r="ABX954"/>
      <c r="ABY954"/>
      <c r="ABZ954"/>
      <c r="ACA954"/>
      <c r="ACB954"/>
      <c r="ACC954"/>
      <c r="ACD954"/>
      <c r="ACE954"/>
      <c r="ACF954"/>
      <c r="ACG954"/>
      <c r="ACH954"/>
      <c r="ACI954"/>
      <c r="ACJ954"/>
      <c r="ACK954"/>
      <c r="ACL954"/>
      <c r="ACM954"/>
      <c r="ACN954"/>
      <c r="ACO954"/>
      <c r="ACP954"/>
      <c r="ACQ954"/>
      <c r="ACR954"/>
      <c r="ACS954"/>
      <c r="ACT954"/>
      <c r="ACU954"/>
      <c r="ACV954"/>
      <c r="ACW954"/>
      <c r="ACX954"/>
      <c r="ACY954"/>
      <c r="ACZ954"/>
      <c r="ADA954"/>
      <c r="ADB954"/>
      <c r="ADC954"/>
      <c r="ADD954"/>
      <c r="ADE954"/>
      <c r="ADF954"/>
      <c r="ADG954"/>
      <c r="ADH954"/>
      <c r="ADI954"/>
      <c r="ADJ954"/>
      <c r="ADK954"/>
      <c r="ADL954"/>
      <c r="ADM954"/>
      <c r="ADN954"/>
      <c r="ADO954"/>
      <c r="ADP954"/>
      <c r="ADQ954"/>
      <c r="ADR954"/>
      <c r="ADS954"/>
      <c r="ADT954"/>
      <c r="ADU954"/>
      <c r="ADV954"/>
      <c r="ADW954"/>
      <c r="ADX954"/>
      <c r="ADY954"/>
      <c r="ADZ954"/>
      <c r="AEA954"/>
      <c r="AEB954"/>
      <c r="AEC954"/>
      <c r="AED954"/>
      <c r="AEE954"/>
      <c r="AEF954"/>
      <c r="AEG954"/>
      <c r="AEH954"/>
      <c r="AEI954"/>
      <c r="AEJ954"/>
      <c r="AEK954"/>
      <c r="AEL954"/>
      <c r="AEM954"/>
      <c r="AEN954"/>
      <c r="AEO954"/>
      <c r="AEP954"/>
      <c r="AEQ954"/>
      <c r="AER954"/>
      <c r="AES954"/>
      <c r="AET954"/>
      <c r="AEU954"/>
      <c r="AEV954"/>
      <c r="AEW954"/>
      <c r="AEX954"/>
      <c r="AEY954"/>
      <c r="AEZ954"/>
      <c r="AFA954"/>
      <c r="AFB954"/>
      <c r="AFC954"/>
      <c r="AFD954"/>
      <c r="AFE954"/>
      <c r="AFF954"/>
      <c r="AFG954"/>
      <c r="AFH954"/>
      <c r="AFI954"/>
      <c r="AFJ954"/>
      <c r="AFK954"/>
      <c r="AFL954"/>
      <c r="AFM954"/>
      <c r="AFN954"/>
      <c r="AFO954"/>
      <c r="AFP954"/>
      <c r="AFQ954"/>
      <c r="AFR954"/>
      <c r="AFS954"/>
      <c r="AFT954"/>
      <c r="AFU954"/>
      <c r="AFV954"/>
      <c r="AFW954"/>
      <c r="AFX954"/>
      <c r="AFY954"/>
      <c r="AFZ954"/>
      <c r="AGA954"/>
      <c r="AGB954"/>
      <c r="AGC954"/>
      <c r="AGD954"/>
      <c r="AGE954"/>
      <c r="AGF954"/>
      <c r="AGG954"/>
      <c r="AGH954"/>
      <c r="AGI954"/>
      <c r="AGJ954"/>
      <c r="AGK954"/>
      <c r="AGL954"/>
      <c r="AGM954"/>
      <c r="AGN954"/>
      <c r="AGO954"/>
      <c r="AGP954"/>
      <c r="AGQ954"/>
      <c r="AGR954"/>
      <c r="AGS954"/>
      <c r="AGT954"/>
      <c r="AGU954"/>
      <c r="AGV954"/>
      <c r="AGW954"/>
      <c r="AGX954"/>
      <c r="AGY954"/>
      <c r="AGZ954"/>
      <c r="AHA954"/>
      <c r="AHB954"/>
      <c r="AHC954"/>
      <c r="AHD954"/>
      <c r="AHE954"/>
      <c r="AHF954"/>
      <c r="AHG954"/>
      <c r="AHH954"/>
      <c r="AHI954"/>
      <c r="AHJ954"/>
      <c r="AHK954"/>
      <c r="AHL954"/>
      <c r="AHM954"/>
      <c r="AHN954"/>
      <c r="AHO954"/>
      <c r="AHP954"/>
      <c r="AHQ954"/>
      <c r="AHR954"/>
      <c r="AHS954"/>
      <c r="AHT954"/>
      <c r="AHU954"/>
      <c r="AHV954"/>
      <c r="AHW954"/>
      <c r="AHX954"/>
      <c r="AHY954"/>
      <c r="AHZ954"/>
      <c r="AIA954"/>
      <c r="AIB954"/>
      <c r="AIC954"/>
      <c r="AID954"/>
      <c r="AIE954"/>
      <c r="AIF954"/>
      <c r="AIG954"/>
      <c r="AIH954"/>
      <c r="AII954"/>
      <c r="AIJ954"/>
      <c r="AIK954"/>
      <c r="AIL954"/>
      <c r="AIM954"/>
      <c r="AIN954"/>
      <c r="AIO954"/>
      <c r="AIP954"/>
      <c r="AIQ954"/>
      <c r="AIR954"/>
      <c r="AIS954"/>
      <c r="AIT954"/>
      <c r="AIU954"/>
      <c r="AIV954"/>
      <c r="AIW954"/>
      <c r="AIX954"/>
      <c r="AIY954"/>
      <c r="AIZ954"/>
      <c r="AJA954"/>
      <c r="AJB954"/>
      <c r="AJC954"/>
      <c r="AJD954"/>
      <c r="AJE954"/>
      <c r="AJF954"/>
      <c r="AJG954"/>
      <c r="AJH954"/>
      <c r="AJI954"/>
      <c r="AJJ954"/>
      <c r="AJK954"/>
      <c r="AJL954"/>
      <c r="AJM954"/>
      <c r="AJN954"/>
      <c r="AJO954"/>
      <c r="AJP954"/>
      <c r="AJQ954"/>
      <c r="AJR954"/>
      <c r="AJS954"/>
      <c r="AJT954"/>
      <c r="AJU954"/>
      <c r="AJV954"/>
      <c r="AJW954"/>
      <c r="AJX954"/>
      <c r="AJY954"/>
      <c r="AJZ954"/>
      <c r="AKA954"/>
      <c r="AKB954"/>
      <c r="AKC954"/>
      <c r="AKD954"/>
      <c r="AKE954"/>
      <c r="AKF954"/>
      <c r="AKG954"/>
      <c r="AKH954"/>
      <c r="AKI954"/>
      <c r="AKJ954"/>
      <c r="AKK954"/>
      <c r="AKL954"/>
      <c r="AKM954"/>
      <c r="AKN954"/>
      <c r="AKO954"/>
      <c r="AKP954"/>
      <c r="AKQ954"/>
      <c r="AKR954"/>
      <c r="AKS954"/>
      <c r="AKT954"/>
      <c r="AKU954"/>
      <c r="AKV954"/>
      <c r="AKW954"/>
      <c r="AKX954"/>
      <c r="AKY954"/>
      <c r="AKZ954"/>
      <c r="ALA954"/>
      <c r="ALB954"/>
      <c r="ALC954"/>
      <c r="ALD954"/>
      <c r="ALE954"/>
      <c r="ALF954"/>
      <c r="ALG954"/>
      <c r="ALH954"/>
      <c r="ALI954"/>
      <c r="ALJ954"/>
      <c r="ALK954"/>
      <c r="ALL954"/>
      <c r="ALM954"/>
      <c r="ALN954"/>
      <c r="ALO954"/>
      <c r="ALP954"/>
      <c r="ALQ954"/>
      <c r="ALR954"/>
      <c r="ALS954"/>
      <c r="ALT954"/>
      <c r="ALU954"/>
      <c r="ALV954"/>
      <c r="ALW954"/>
      <c r="ALX954"/>
      <c r="ALY954"/>
      <c r="ALZ954"/>
      <c r="AMA954"/>
      <c r="AMB954"/>
      <c r="AMC954"/>
      <c r="AMD954"/>
      <c r="AME954"/>
      <c r="AMF954"/>
      <c r="AMG954"/>
      <c r="AMH954"/>
      <c r="AMI954"/>
      <c r="AMJ954"/>
    </row>
    <row r="955" spans="1:1024" ht="20" customHeight="1" x14ac:dyDescent="0.2">
      <c r="A955"/>
      <c r="B955"/>
      <c r="C955"/>
      <c r="D955"/>
      <c r="E955" s="2"/>
      <c r="F955" s="2"/>
      <c r="G955" s="271"/>
      <c r="H955" s="240"/>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c r="IU955"/>
      <c r="IV955"/>
      <c r="IW955"/>
      <c r="IX955"/>
      <c r="IY955"/>
      <c r="IZ955"/>
      <c r="JA955"/>
      <c r="JB955"/>
      <c r="JC955"/>
      <c r="JD955"/>
      <c r="JE955"/>
      <c r="JF955"/>
      <c r="JG955"/>
      <c r="JH955"/>
      <c r="JI955"/>
      <c r="JJ955"/>
      <c r="JK955"/>
      <c r="JL955"/>
      <c r="JM955"/>
      <c r="JN955"/>
      <c r="JO955"/>
      <c r="JP955"/>
      <c r="JQ955"/>
      <c r="JR955"/>
      <c r="JS955"/>
      <c r="JT955"/>
      <c r="JU955"/>
      <c r="JV955"/>
      <c r="JW955"/>
      <c r="JX955"/>
      <c r="JY955"/>
      <c r="JZ955"/>
      <c r="KA955"/>
      <c r="KB955"/>
      <c r="KC955"/>
      <c r="KD955"/>
      <c r="KE955"/>
      <c r="KF955"/>
      <c r="KG955"/>
      <c r="KH955"/>
      <c r="KI955"/>
      <c r="KJ955"/>
      <c r="KK955"/>
      <c r="KL955"/>
      <c r="KM955"/>
      <c r="KN955"/>
      <c r="KO955"/>
      <c r="KP955"/>
      <c r="KQ955"/>
      <c r="KR955"/>
      <c r="KS955"/>
      <c r="KT955"/>
      <c r="KU955"/>
      <c r="KV955"/>
      <c r="KW955"/>
      <c r="KX955"/>
      <c r="KY955"/>
      <c r="KZ955"/>
      <c r="LA955"/>
      <c r="LB955"/>
      <c r="LC955"/>
      <c r="LD955"/>
      <c r="LE955"/>
      <c r="LF955"/>
      <c r="LG955"/>
      <c r="LH955"/>
      <c r="LI955"/>
      <c r="LJ955"/>
      <c r="LK955"/>
      <c r="LL955"/>
      <c r="LM955"/>
      <c r="LN955"/>
      <c r="LO955"/>
      <c r="LP955"/>
      <c r="LQ955"/>
      <c r="LR955"/>
      <c r="LS955"/>
      <c r="LT955"/>
      <c r="LU955"/>
      <c r="LV955"/>
      <c r="LW955"/>
      <c r="LX955"/>
      <c r="LY955"/>
      <c r="LZ955"/>
      <c r="MA955"/>
      <c r="MB955"/>
      <c r="MC955"/>
      <c r="MD955"/>
      <c r="ME955"/>
      <c r="MF955"/>
      <c r="MG955"/>
      <c r="MH955"/>
      <c r="MI955"/>
      <c r="MJ955"/>
      <c r="MK955"/>
      <c r="ML955"/>
      <c r="MM955"/>
      <c r="MN955"/>
      <c r="MO955"/>
      <c r="MP955"/>
      <c r="MQ955"/>
      <c r="MR955"/>
      <c r="MS955"/>
      <c r="MT955"/>
      <c r="MU955"/>
      <c r="MV955"/>
      <c r="MW955"/>
      <c r="MX955"/>
      <c r="MY955"/>
      <c r="MZ955"/>
      <c r="NA955"/>
      <c r="NB955"/>
      <c r="NC955"/>
      <c r="ND955"/>
      <c r="NE955"/>
      <c r="NF955"/>
      <c r="NG955"/>
      <c r="NH955"/>
      <c r="NI955"/>
      <c r="NJ955"/>
      <c r="NK955"/>
      <c r="NL955"/>
      <c r="NM955"/>
      <c r="NN955"/>
      <c r="NO955"/>
      <c r="NP955"/>
      <c r="NQ955"/>
      <c r="NR955"/>
      <c r="NS955"/>
      <c r="NT955"/>
      <c r="NU955"/>
      <c r="NV955"/>
      <c r="NW955"/>
      <c r="NX955"/>
      <c r="NY955"/>
      <c r="NZ955"/>
      <c r="OA955"/>
      <c r="OB955"/>
      <c r="OC955"/>
      <c r="OD955"/>
      <c r="OE955"/>
      <c r="OF955"/>
      <c r="OG955"/>
      <c r="OH955"/>
      <c r="OI955"/>
      <c r="OJ955"/>
      <c r="OK955"/>
      <c r="OL955"/>
      <c r="OM955"/>
      <c r="ON955"/>
      <c r="OO955"/>
      <c r="OP955"/>
      <c r="OQ955"/>
      <c r="OR955"/>
      <c r="OS955"/>
      <c r="OT955"/>
      <c r="OU955"/>
      <c r="OV955"/>
      <c r="OW955"/>
      <c r="OX955"/>
      <c r="OY955"/>
      <c r="OZ955"/>
      <c r="PA955"/>
      <c r="PB955"/>
      <c r="PC955"/>
      <c r="PD955"/>
      <c r="PE955"/>
      <c r="PF955"/>
      <c r="PG955"/>
      <c r="PH955"/>
      <c r="PI955"/>
      <c r="PJ955"/>
      <c r="PK955"/>
      <c r="PL955"/>
      <c r="PM955"/>
      <c r="PN955"/>
      <c r="PO955"/>
      <c r="PP955"/>
      <c r="PQ955"/>
      <c r="PR955"/>
      <c r="PS955"/>
      <c r="PT955"/>
      <c r="PU955"/>
      <c r="PV955"/>
      <c r="PW955"/>
      <c r="PX955"/>
      <c r="PY955"/>
      <c r="PZ955"/>
      <c r="QA955"/>
      <c r="QB955"/>
      <c r="QC955"/>
      <c r="QD955"/>
      <c r="QE955"/>
      <c r="QF955"/>
      <c r="QG955"/>
      <c r="QH955"/>
      <c r="QI955"/>
      <c r="QJ955"/>
      <c r="QK955"/>
      <c r="QL955"/>
      <c r="QM955"/>
      <c r="QN955"/>
      <c r="QO955"/>
      <c r="QP955"/>
      <c r="QQ955"/>
      <c r="QR955"/>
      <c r="QS955"/>
      <c r="QT955"/>
      <c r="QU955"/>
      <c r="QV955"/>
      <c r="QW955"/>
      <c r="QX955"/>
      <c r="QY955"/>
      <c r="QZ955"/>
      <c r="RA955"/>
      <c r="RB955"/>
      <c r="RC955"/>
      <c r="RD955"/>
      <c r="RE955"/>
      <c r="RF955"/>
      <c r="RG955"/>
      <c r="RH955"/>
      <c r="RI955"/>
      <c r="RJ955"/>
      <c r="RK955"/>
      <c r="RL955"/>
      <c r="RM955"/>
      <c r="RN955"/>
      <c r="RO955"/>
      <c r="RP955"/>
      <c r="RQ955"/>
      <c r="RR955"/>
      <c r="RS955"/>
      <c r="RT955"/>
      <c r="RU955"/>
      <c r="RV955"/>
      <c r="RW955"/>
      <c r="RX955"/>
      <c r="RY955"/>
      <c r="RZ955"/>
      <c r="SA955"/>
      <c r="SB955"/>
      <c r="SC955"/>
      <c r="SD955"/>
      <c r="SE955"/>
      <c r="SF955"/>
      <c r="SG955"/>
      <c r="SH955"/>
      <c r="SI955"/>
      <c r="SJ955"/>
      <c r="SK955"/>
      <c r="SL955"/>
      <c r="SM955"/>
      <c r="SN955"/>
      <c r="SO955"/>
      <c r="SP955"/>
      <c r="SQ955"/>
      <c r="SR955"/>
      <c r="SS955"/>
      <c r="ST955"/>
      <c r="SU955"/>
      <c r="SV955"/>
      <c r="SW955"/>
      <c r="SX955"/>
      <c r="SY955"/>
      <c r="SZ955"/>
      <c r="TA955"/>
      <c r="TB955"/>
      <c r="TC955"/>
      <c r="TD955"/>
      <c r="TE955"/>
      <c r="TF955"/>
      <c r="TG955"/>
      <c r="TH955"/>
      <c r="TI955"/>
      <c r="TJ955"/>
      <c r="TK955"/>
      <c r="TL955"/>
      <c r="TM955"/>
      <c r="TN955"/>
      <c r="TO955"/>
      <c r="TP955"/>
      <c r="TQ955"/>
      <c r="TR955"/>
      <c r="TS955"/>
      <c r="TT955"/>
      <c r="TU955"/>
      <c r="TV955"/>
      <c r="TW955"/>
      <c r="TX955"/>
      <c r="TY955"/>
      <c r="TZ955"/>
      <c r="UA955"/>
      <c r="UB955"/>
      <c r="UC955"/>
      <c r="UD955"/>
      <c r="UE955"/>
      <c r="UF955"/>
      <c r="UG955"/>
      <c r="UH955"/>
      <c r="UI955"/>
      <c r="UJ955"/>
      <c r="UK955"/>
      <c r="UL955"/>
      <c r="UM955"/>
      <c r="UN955"/>
      <c r="UO955"/>
      <c r="UP955"/>
      <c r="UQ955"/>
      <c r="UR955"/>
      <c r="US955"/>
      <c r="UT955"/>
      <c r="UU955"/>
      <c r="UV955"/>
      <c r="UW955"/>
      <c r="UX955"/>
      <c r="UY955"/>
      <c r="UZ955"/>
      <c r="VA955"/>
      <c r="VB955"/>
      <c r="VC955"/>
      <c r="VD955"/>
      <c r="VE955"/>
      <c r="VF955"/>
      <c r="VG955"/>
      <c r="VH955"/>
      <c r="VI955"/>
      <c r="VJ955"/>
      <c r="VK955"/>
      <c r="VL955"/>
      <c r="VM955"/>
      <c r="VN955"/>
      <c r="VO955"/>
      <c r="VP955"/>
      <c r="VQ955"/>
      <c r="VR955"/>
      <c r="VS955"/>
      <c r="VT955"/>
      <c r="VU955"/>
      <c r="VV955"/>
      <c r="VW955"/>
      <c r="VX955"/>
      <c r="VY955"/>
      <c r="VZ955"/>
      <c r="WA955"/>
      <c r="WB955"/>
      <c r="WC955"/>
      <c r="WD955"/>
      <c r="WE955"/>
      <c r="WF955"/>
      <c r="WG955"/>
      <c r="WH955"/>
      <c r="WI955"/>
      <c r="WJ955"/>
      <c r="WK955"/>
      <c r="WL955"/>
      <c r="WM955"/>
      <c r="WN955"/>
      <c r="WO955"/>
      <c r="WP955"/>
      <c r="WQ955"/>
      <c r="WR955"/>
      <c r="WS955"/>
      <c r="WT955"/>
      <c r="WU955"/>
      <c r="WV955"/>
      <c r="WW955"/>
      <c r="WX955"/>
      <c r="WY955"/>
      <c r="WZ955"/>
      <c r="XA955"/>
      <c r="XB955"/>
      <c r="XC955"/>
      <c r="XD955"/>
      <c r="XE955"/>
      <c r="XF955"/>
      <c r="XG955"/>
      <c r="XH955"/>
      <c r="XI955"/>
      <c r="XJ955"/>
      <c r="XK955"/>
      <c r="XL955"/>
      <c r="XM955"/>
      <c r="XN955"/>
      <c r="XO955"/>
      <c r="XP955"/>
      <c r="XQ955"/>
      <c r="XR955"/>
      <c r="XS955"/>
      <c r="XT955"/>
      <c r="XU955"/>
      <c r="XV955"/>
      <c r="XW955"/>
      <c r="XX955"/>
      <c r="XY955"/>
      <c r="XZ955"/>
      <c r="YA955"/>
      <c r="YB955"/>
      <c r="YC955"/>
      <c r="YD955"/>
      <c r="YE955"/>
      <c r="YF955"/>
      <c r="YG955"/>
      <c r="YH955"/>
      <c r="YI955"/>
      <c r="YJ955"/>
      <c r="YK955"/>
      <c r="YL955"/>
      <c r="YM955"/>
      <c r="YN955"/>
      <c r="YO955"/>
      <c r="YP955"/>
      <c r="YQ955"/>
      <c r="YR955"/>
      <c r="YS955"/>
      <c r="YT955"/>
      <c r="YU955"/>
      <c r="YV955"/>
      <c r="YW955"/>
      <c r="YX955"/>
      <c r="YY955"/>
      <c r="YZ955"/>
      <c r="ZA955"/>
      <c r="ZB955"/>
      <c r="ZC955"/>
      <c r="ZD955"/>
      <c r="ZE955"/>
      <c r="ZF955"/>
      <c r="ZG955"/>
      <c r="ZH955"/>
      <c r="ZI955"/>
      <c r="ZJ955"/>
      <c r="ZK955"/>
      <c r="ZL955"/>
      <c r="ZM955"/>
      <c r="ZN955"/>
      <c r="ZO955"/>
      <c r="ZP955"/>
      <c r="ZQ955"/>
      <c r="ZR955"/>
      <c r="ZS955"/>
      <c r="ZT955"/>
      <c r="ZU955"/>
      <c r="ZV955"/>
      <c r="ZW955"/>
      <c r="ZX955"/>
      <c r="ZY955"/>
      <c r="ZZ955"/>
      <c r="AAA955"/>
      <c r="AAB955"/>
      <c r="AAC955"/>
      <c r="AAD955"/>
      <c r="AAE955"/>
      <c r="AAF955"/>
      <c r="AAG955"/>
      <c r="AAH955"/>
      <c r="AAI955"/>
      <c r="AAJ955"/>
      <c r="AAK955"/>
      <c r="AAL955"/>
      <c r="AAM955"/>
      <c r="AAN955"/>
      <c r="AAO955"/>
      <c r="AAP955"/>
      <c r="AAQ955"/>
      <c r="AAR955"/>
      <c r="AAS955"/>
      <c r="AAT955"/>
      <c r="AAU955"/>
      <c r="AAV955"/>
      <c r="AAW955"/>
      <c r="AAX955"/>
      <c r="AAY955"/>
      <c r="AAZ955"/>
      <c r="ABA955"/>
      <c r="ABB955"/>
      <c r="ABC955"/>
      <c r="ABD955"/>
      <c r="ABE955"/>
      <c r="ABF955"/>
      <c r="ABG955"/>
      <c r="ABH955"/>
      <c r="ABI955"/>
      <c r="ABJ955"/>
      <c r="ABK955"/>
      <c r="ABL955"/>
      <c r="ABM955"/>
      <c r="ABN955"/>
      <c r="ABO955"/>
      <c r="ABP955"/>
      <c r="ABQ955"/>
      <c r="ABR955"/>
      <c r="ABS955"/>
      <c r="ABT955"/>
      <c r="ABU955"/>
      <c r="ABV955"/>
      <c r="ABW955"/>
      <c r="ABX955"/>
      <c r="ABY955"/>
      <c r="ABZ955"/>
      <c r="ACA955"/>
      <c r="ACB955"/>
      <c r="ACC955"/>
      <c r="ACD955"/>
      <c r="ACE955"/>
      <c r="ACF955"/>
      <c r="ACG955"/>
      <c r="ACH955"/>
      <c r="ACI955"/>
      <c r="ACJ955"/>
      <c r="ACK955"/>
      <c r="ACL955"/>
      <c r="ACM955"/>
      <c r="ACN955"/>
      <c r="ACO955"/>
      <c r="ACP955"/>
      <c r="ACQ955"/>
      <c r="ACR955"/>
      <c r="ACS955"/>
      <c r="ACT955"/>
      <c r="ACU955"/>
      <c r="ACV955"/>
      <c r="ACW955"/>
      <c r="ACX955"/>
      <c r="ACY955"/>
      <c r="ACZ955"/>
      <c r="ADA955"/>
      <c r="ADB955"/>
      <c r="ADC955"/>
      <c r="ADD955"/>
      <c r="ADE955"/>
      <c r="ADF955"/>
      <c r="ADG955"/>
      <c r="ADH955"/>
      <c r="ADI955"/>
      <c r="ADJ955"/>
      <c r="ADK955"/>
      <c r="ADL955"/>
      <c r="ADM955"/>
      <c r="ADN955"/>
      <c r="ADO955"/>
      <c r="ADP955"/>
      <c r="ADQ955"/>
      <c r="ADR955"/>
      <c r="ADS955"/>
      <c r="ADT955"/>
      <c r="ADU955"/>
      <c r="ADV955"/>
      <c r="ADW955"/>
      <c r="ADX955"/>
      <c r="ADY955"/>
      <c r="ADZ955"/>
      <c r="AEA955"/>
      <c r="AEB955"/>
      <c r="AEC955"/>
      <c r="AED955"/>
      <c r="AEE955"/>
      <c r="AEF955"/>
      <c r="AEG955"/>
      <c r="AEH955"/>
      <c r="AEI955"/>
      <c r="AEJ955"/>
      <c r="AEK955"/>
      <c r="AEL955"/>
      <c r="AEM955"/>
      <c r="AEN955"/>
      <c r="AEO955"/>
      <c r="AEP955"/>
      <c r="AEQ955"/>
      <c r="AER955"/>
      <c r="AES955"/>
      <c r="AET955"/>
      <c r="AEU955"/>
      <c r="AEV955"/>
      <c r="AEW955"/>
      <c r="AEX955"/>
      <c r="AEY955"/>
      <c r="AEZ955"/>
      <c r="AFA955"/>
      <c r="AFB955"/>
      <c r="AFC955"/>
      <c r="AFD955"/>
      <c r="AFE955"/>
      <c r="AFF955"/>
      <c r="AFG955"/>
      <c r="AFH955"/>
      <c r="AFI955"/>
      <c r="AFJ955"/>
      <c r="AFK955"/>
      <c r="AFL955"/>
      <c r="AFM955"/>
      <c r="AFN955"/>
      <c r="AFO955"/>
      <c r="AFP955"/>
      <c r="AFQ955"/>
      <c r="AFR955"/>
      <c r="AFS955"/>
      <c r="AFT955"/>
      <c r="AFU955"/>
      <c r="AFV955"/>
      <c r="AFW955"/>
      <c r="AFX955"/>
      <c r="AFY955"/>
      <c r="AFZ955"/>
      <c r="AGA955"/>
      <c r="AGB955"/>
      <c r="AGC955"/>
      <c r="AGD955"/>
      <c r="AGE955"/>
      <c r="AGF955"/>
      <c r="AGG955"/>
      <c r="AGH955"/>
      <c r="AGI955"/>
      <c r="AGJ955"/>
      <c r="AGK955"/>
      <c r="AGL955"/>
      <c r="AGM955"/>
      <c r="AGN955"/>
      <c r="AGO955"/>
      <c r="AGP955"/>
      <c r="AGQ955"/>
      <c r="AGR955"/>
      <c r="AGS955"/>
      <c r="AGT955"/>
      <c r="AGU955"/>
      <c r="AGV955"/>
      <c r="AGW955"/>
      <c r="AGX955"/>
      <c r="AGY955"/>
      <c r="AGZ955"/>
      <c r="AHA955"/>
      <c r="AHB955"/>
      <c r="AHC955"/>
      <c r="AHD955"/>
      <c r="AHE955"/>
      <c r="AHF955"/>
      <c r="AHG955"/>
      <c r="AHH955"/>
      <c r="AHI955"/>
      <c r="AHJ955"/>
      <c r="AHK955"/>
      <c r="AHL955"/>
      <c r="AHM955"/>
      <c r="AHN955"/>
      <c r="AHO955"/>
      <c r="AHP955"/>
      <c r="AHQ955"/>
      <c r="AHR955"/>
      <c r="AHS955"/>
      <c r="AHT955"/>
      <c r="AHU955"/>
      <c r="AHV955"/>
      <c r="AHW955"/>
      <c r="AHX955"/>
      <c r="AHY955"/>
      <c r="AHZ955"/>
      <c r="AIA955"/>
      <c r="AIB955"/>
      <c r="AIC955"/>
      <c r="AID955"/>
      <c r="AIE955"/>
      <c r="AIF955"/>
      <c r="AIG955"/>
      <c r="AIH955"/>
      <c r="AII955"/>
      <c r="AIJ955"/>
      <c r="AIK955"/>
      <c r="AIL955"/>
      <c r="AIM955"/>
      <c r="AIN955"/>
      <c r="AIO955"/>
      <c r="AIP955"/>
      <c r="AIQ955"/>
      <c r="AIR955"/>
      <c r="AIS955"/>
      <c r="AIT955"/>
      <c r="AIU955"/>
      <c r="AIV955"/>
      <c r="AIW955"/>
      <c r="AIX955"/>
      <c r="AIY955"/>
      <c r="AIZ955"/>
      <c r="AJA955"/>
      <c r="AJB955"/>
      <c r="AJC955"/>
      <c r="AJD955"/>
      <c r="AJE955"/>
      <c r="AJF955"/>
      <c r="AJG955"/>
      <c r="AJH955"/>
      <c r="AJI955"/>
      <c r="AJJ955"/>
      <c r="AJK955"/>
      <c r="AJL955"/>
      <c r="AJM955"/>
      <c r="AJN955"/>
      <c r="AJO955"/>
      <c r="AJP955"/>
      <c r="AJQ955"/>
      <c r="AJR955"/>
      <c r="AJS955"/>
      <c r="AJT955"/>
      <c r="AJU955"/>
      <c r="AJV955"/>
      <c r="AJW955"/>
      <c r="AJX955"/>
      <c r="AJY955"/>
      <c r="AJZ955"/>
      <c r="AKA955"/>
      <c r="AKB955"/>
      <c r="AKC955"/>
      <c r="AKD955"/>
      <c r="AKE955"/>
      <c r="AKF955"/>
      <c r="AKG955"/>
      <c r="AKH955"/>
      <c r="AKI955"/>
      <c r="AKJ955"/>
      <c r="AKK955"/>
      <c r="AKL955"/>
      <c r="AKM955"/>
      <c r="AKN955"/>
      <c r="AKO955"/>
      <c r="AKP955"/>
      <c r="AKQ955"/>
      <c r="AKR955"/>
      <c r="AKS955"/>
      <c r="AKT955"/>
      <c r="AKU955"/>
      <c r="AKV955"/>
      <c r="AKW955"/>
      <c r="AKX955"/>
      <c r="AKY955"/>
      <c r="AKZ955"/>
      <c r="ALA955"/>
      <c r="ALB955"/>
      <c r="ALC955"/>
      <c r="ALD955"/>
      <c r="ALE955"/>
      <c r="ALF955"/>
      <c r="ALG955"/>
      <c r="ALH955"/>
      <c r="ALI955"/>
      <c r="ALJ955"/>
      <c r="ALK955"/>
      <c r="ALL955"/>
      <c r="ALM955"/>
      <c r="ALN955"/>
      <c r="ALO955"/>
      <c r="ALP955"/>
      <c r="ALQ955"/>
      <c r="ALR955"/>
      <c r="ALS955"/>
      <c r="ALT955"/>
      <c r="ALU955"/>
      <c r="ALV955"/>
      <c r="ALW955"/>
      <c r="ALX955"/>
      <c r="ALY955"/>
      <c r="ALZ955"/>
      <c r="AMA955"/>
      <c r="AMB955"/>
      <c r="AMC955"/>
      <c r="AMD955"/>
      <c r="AME955"/>
      <c r="AMF955"/>
      <c r="AMG955"/>
      <c r="AMH955"/>
      <c r="AMI955"/>
      <c r="AMJ955"/>
    </row>
    <row r="956" spans="1:1024" ht="20" customHeight="1" x14ac:dyDescent="0.2">
      <c r="A956"/>
      <c r="B956"/>
      <c r="C956"/>
      <c r="D956"/>
      <c r="E956" s="2"/>
      <c r="F956" s="2"/>
      <c r="G956" s="271"/>
      <c r="H956" s="240"/>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c r="IU956"/>
      <c r="IV956"/>
      <c r="IW956"/>
      <c r="IX956"/>
      <c r="IY956"/>
      <c r="IZ956"/>
      <c r="JA956"/>
      <c r="JB956"/>
      <c r="JC956"/>
      <c r="JD956"/>
      <c r="JE956"/>
      <c r="JF956"/>
      <c r="JG956"/>
      <c r="JH956"/>
      <c r="JI956"/>
      <c r="JJ956"/>
      <c r="JK956"/>
      <c r="JL956"/>
      <c r="JM956"/>
      <c r="JN956"/>
      <c r="JO956"/>
      <c r="JP956"/>
      <c r="JQ956"/>
      <c r="JR956"/>
      <c r="JS956"/>
      <c r="JT956"/>
      <c r="JU956"/>
      <c r="JV956"/>
      <c r="JW956"/>
      <c r="JX956"/>
      <c r="JY956"/>
      <c r="JZ956"/>
      <c r="KA956"/>
      <c r="KB956"/>
      <c r="KC956"/>
      <c r="KD956"/>
      <c r="KE956"/>
      <c r="KF956"/>
      <c r="KG956"/>
      <c r="KH956"/>
      <c r="KI956"/>
      <c r="KJ956"/>
      <c r="KK956"/>
      <c r="KL956"/>
      <c r="KM956"/>
      <c r="KN956"/>
      <c r="KO956"/>
      <c r="KP956"/>
      <c r="KQ956"/>
      <c r="KR956"/>
      <c r="KS956"/>
      <c r="KT956"/>
      <c r="KU956"/>
      <c r="KV956"/>
      <c r="KW956"/>
      <c r="KX956"/>
      <c r="KY956"/>
      <c r="KZ956"/>
      <c r="LA956"/>
      <c r="LB956"/>
      <c r="LC956"/>
      <c r="LD956"/>
      <c r="LE956"/>
      <c r="LF956"/>
      <c r="LG956"/>
      <c r="LH956"/>
      <c r="LI956"/>
      <c r="LJ956"/>
      <c r="LK956"/>
      <c r="LL956"/>
      <c r="LM956"/>
      <c r="LN956"/>
      <c r="LO956"/>
      <c r="LP956"/>
      <c r="LQ956"/>
      <c r="LR956"/>
      <c r="LS956"/>
      <c r="LT956"/>
      <c r="LU956"/>
      <c r="LV956"/>
      <c r="LW956"/>
      <c r="LX956"/>
      <c r="LY956"/>
      <c r="LZ956"/>
      <c r="MA956"/>
      <c r="MB956"/>
      <c r="MC956"/>
      <c r="MD956"/>
      <c r="ME956"/>
      <c r="MF956"/>
      <c r="MG956"/>
      <c r="MH956"/>
      <c r="MI956"/>
      <c r="MJ956"/>
      <c r="MK956"/>
      <c r="ML956"/>
      <c r="MM956"/>
      <c r="MN956"/>
      <c r="MO956"/>
      <c r="MP956"/>
      <c r="MQ956"/>
      <c r="MR956"/>
      <c r="MS956"/>
      <c r="MT956"/>
      <c r="MU956"/>
      <c r="MV956"/>
      <c r="MW956"/>
      <c r="MX956"/>
      <c r="MY956"/>
      <c r="MZ956"/>
      <c r="NA956"/>
      <c r="NB956"/>
      <c r="NC956"/>
      <c r="ND956"/>
      <c r="NE956"/>
      <c r="NF956"/>
      <c r="NG956"/>
      <c r="NH956"/>
      <c r="NI956"/>
      <c r="NJ956"/>
      <c r="NK956"/>
      <c r="NL956"/>
      <c r="NM956"/>
      <c r="NN956"/>
      <c r="NO956"/>
      <c r="NP956"/>
      <c r="NQ956"/>
      <c r="NR956"/>
      <c r="NS956"/>
      <c r="NT956"/>
      <c r="NU956"/>
      <c r="NV956"/>
      <c r="NW956"/>
      <c r="NX956"/>
      <c r="NY956"/>
      <c r="NZ956"/>
      <c r="OA956"/>
      <c r="OB956"/>
      <c r="OC956"/>
      <c r="OD956"/>
      <c r="OE956"/>
      <c r="OF956"/>
      <c r="OG956"/>
      <c r="OH956"/>
      <c r="OI956"/>
      <c r="OJ956"/>
      <c r="OK956"/>
      <c r="OL956"/>
      <c r="OM956"/>
      <c r="ON956"/>
      <c r="OO956"/>
      <c r="OP956"/>
      <c r="OQ956"/>
      <c r="OR956"/>
      <c r="OS956"/>
      <c r="OT956"/>
      <c r="OU956"/>
      <c r="OV956"/>
      <c r="OW956"/>
      <c r="OX956"/>
      <c r="OY956"/>
      <c r="OZ956"/>
      <c r="PA956"/>
      <c r="PB956"/>
      <c r="PC956"/>
      <c r="PD956"/>
      <c r="PE956"/>
      <c r="PF956"/>
      <c r="PG956"/>
      <c r="PH956"/>
      <c r="PI956"/>
      <c r="PJ956"/>
      <c r="PK956"/>
      <c r="PL956"/>
      <c r="PM956"/>
      <c r="PN956"/>
      <c r="PO956"/>
      <c r="PP956"/>
      <c r="PQ956"/>
      <c r="PR956"/>
      <c r="PS956"/>
      <c r="PT956"/>
      <c r="PU956"/>
      <c r="PV956"/>
      <c r="PW956"/>
      <c r="PX956"/>
      <c r="PY956"/>
      <c r="PZ956"/>
      <c r="QA956"/>
      <c r="QB956"/>
      <c r="QC956"/>
      <c r="QD956"/>
      <c r="QE956"/>
      <c r="QF956"/>
      <c r="QG956"/>
      <c r="QH956"/>
      <c r="QI956"/>
      <c r="QJ956"/>
      <c r="QK956"/>
      <c r="QL956"/>
      <c r="QM956"/>
      <c r="QN956"/>
      <c r="QO956"/>
      <c r="QP956"/>
      <c r="QQ956"/>
      <c r="QR956"/>
      <c r="QS956"/>
      <c r="QT956"/>
      <c r="QU956"/>
      <c r="QV956"/>
      <c r="QW956"/>
      <c r="QX956"/>
      <c r="QY956"/>
      <c r="QZ956"/>
      <c r="RA956"/>
      <c r="RB956"/>
      <c r="RC956"/>
      <c r="RD956"/>
      <c r="RE956"/>
      <c r="RF956"/>
      <c r="RG956"/>
      <c r="RH956"/>
      <c r="RI956"/>
      <c r="RJ956"/>
      <c r="RK956"/>
      <c r="RL956"/>
      <c r="RM956"/>
      <c r="RN956"/>
      <c r="RO956"/>
      <c r="RP956"/>
      <c r="RQ956"/>
      <c r="RR956"/>
      <c r="RS956"/>
      <c r="RT956"/>
      <c r="RU956"/>
      <c r="RV956"/>
      <c r="RW956"/>
      <c r="RX956"/>
      <c r="RY956"/>
      <c r="RZ956"/>
      <c r="SA956"/>
      <c r="SB956"/>
      <c r="SC956"/>
      <c r="SD956"/>
      <c r="SE956"/>
      <c r="SF956"/>
      <c r="SG956"/>
      <c r="SH956"/>
      <c r="SI956"/>
      <c r="SJ956"/>
      <c r="SK956"/>
      <c r="SL956"/>
      <c r="SM956"/>
      <c r="SN956"/>
      <c r="SO956"/>
      <c r="SP956"/>
      <c r="SQ956"/>
      <c r="SR956"/>
      <c r="SS956"/>
      <c r="ST956"/>
      <c r="SU956"/>
      <c r="SV956"/>
      <c r="SW956"/>
      <c r="SX956"/>
      <c r="SY956"/>
      <c r="SZ956"/>
      <c r="TA956"/>
      <c r="TB956"/>
      <c r="TC956"/>
      <c r="TD956"/>
      <c r="TE956"/>
      <c r="TF956"/>
      <c r="TG956"/>
      <c r="TH956"/>
      <c r="TI956"/>
      <c r="TJ956"/>
      <c r="TK956"/>
      <c r="TL956"/>
      <c r="TM956"/>
      <c r="TN956"/>
      <c r="TO956"/>
      <c r="TP956"/>
      <c r="TQ956"/>
      <c r="TR956"/>
      <c r="TS956"/>
      <c r="TT956"/>
      <c r="TU956"/>
      <c r="TV956"/>
      <c r="TW956"/>
      <c r="TX956"/>
      <c r="TY956"/>
      <c r="TZ956"/>
      <c r="UA956"/>
      <c r="UB956"/>
      <c r="UC956"/>
      <c r="UD956"/>
      <c r="UE956"/>
      <c r="UF956"/>
      <c r="UG956"/>
      <c r="UH956"/>
      <c r="UI956"/>
      <c r="UJ956"/>
      <c r="UK956"/>
      <c r="UL956"/>
      <c r="UM956"/>
      <c r="UN956"/>
      <c r="UO956"/>
      <c r="UP956"/>
      <c r="UQ956"/>
      <c r="UR956"/>
      <c r="US956"/>
      <c r="UT956"/>
      <c r="UU956"/>
      <c r="UV956"/>
      <c r="UW956"/>
      <c r="UX956"/>
      <c r="UY956"/>
      <c r="UZ956"/>
      <c r="VA956"/>
      <c r="VB956"/>
      <c r="VC956"/>
      <c r="VD956"/>
      <c r="VE956"/>
      <c r="VF956"/>
      <c r="VG956"/>
      <c r="VH956"/>
      <c r="VI956"/>
      <c r="VJ956"/>
      <c r="VK956"/>
      <c r="VL956"/>
      <c r="VM956"/>
      <c r="VN956"/>
      <c r="VO956"/>
      <c r="VP956"/>
      <c r="VQ956"/>
      <c r="VR956"/>
      <c r="VS956"/>
      <c r="VT956"/>
      <c r="VU956"/>
      <c r="VV956"/>
      <c r="VW956"/>
      <c r="VX956"/>
      <c r="VY956"/>
      <c r="VZ956"/>
      <c r="WA956"/>
      <c r="WB956"/>
      <c r="WC956"/>
      <c r="WD956"/>
      <c r="WE956"/>
      <c r="WF956"/>
      <c r="WG956"/>
      <c r="WH956"/>
      <c r="WI956"/>
      <c r="WJ956"/>
      <c r="WK956"/>
      <c r="WL956"/>
      <c r="WM956"/>
      <c r="WN956"/>
      <c r="WO956"/>
      <c r="WP956"/>
      <c r="WQ956"/>
      <c r="WR956"/>
      <c r="WS956"/>
      <c r="WT956"/>
      <c r="WU956"/>
      <c r="WV956"/>
      <c r="WW956"/>
      <c r="WX956"/>
      <c r="WY956"/>
      <c r="WZ956"/>
      <c r="XA956"/>
      <c r="XB956"/>
      <c r="XC956"/>
      <c r="XD956"/>
      <c r="XE956"/>
      <c r="XF956"/>
      <c r="XG956"/>
      <c r="XH956"/>
      <c r="XI956"/>
      <c r="XJ956"/>
      <c r="XK956"/>
      <c r="XL956"/>
      <c r="XM956"/>
      <c r="XN956"/>
      <c r="XO956"/>
      <c r="XP956"/>
      <c r="XQ956"/>
      <c r="XR956"/>
      <c r="XS956"/>
      <c r="XT956"/>
      <c r="XU956"/>
      <c r="XV956"/>
      <c r="XW956"/>
      <c r="XX956"/>
      <c r="XY956"/>
      <c r="XZ956"/>
      <c r="YA956"/>
      <c r="YB956"/>
      <c r="YC956"/>
      <c r="YD956"/>
      <c r="YE956"/>
      <c r="YF956"/>
      <c r="YG956"/>
      <c r="YH956"/>
      <c r="YI956"/>
      <c r="YJ956"/>
      <c r="YK956"/>
      <c r="YL956"/>
      <c r="YM956"/>
      <c r="YN956"/>
      <c r="YO956"/>
      <c r="YP956"/>
      <c r="YQ956"/>
      <c r="YR956"/>
      <c r="YS956"/>
      <c r="YT956"/>
      <c r="YU956"/>
      <c r="YV956"/>
      <c r="YW956"/>
      <c r="YX956"/>
      <c r="YY956"/>
      <c r="YZ956"/>
      <c r="ZA956"/>
      <c r="ZB956"/>
      <c r="ZC956"/>
      <c r="ZD956"/>
      <c r="ZE956"/>
      <c r="ZF956"/>
      <c r="ZG956"/>
      <c r="ZH956"/>
      <c r="ZI956"/>
      <c r="ZJ956"/>
      <c r="ZK956"/>
      <c r="ZL956"/>
      <c r="ZM956"/>
      <c r="ZN956"/>
      <c r="ZO956"/>
      <c r="ZP956"/>
      <c r="ZQ956"/>
      <c r="ZR956"/>
      <c r="ZS956"/>
      <c r="ZT956"/>
      <c r="ZU956"/>
      <c r="ZV956"/>
      <c r="ZW956"/>
      <c r="ZX956"/>
      <c r="ZY956"/>
      <c r="ZZ956"/>
      <c r="AAA956"/>
      <c r="AAB956"/>
      <c r="AAC956"/>
      <c r="AAD956"/>
      <c r="AAE956"/>
      <c r="AAF956"/>
      <c r="AAG956"/>
      <c r="AAH956"/>
      <c r="AAI956"/>
      <c r="AAJ956"/>
      <c r="AAK956"/>
      <c r="AAL956"/>
      <c r="AAM956"/>
      <c r="AAN956"/>
      <c r="AAO956"/>
      <c r="AAP956"/>
      <c r="AAQ956"/>
      <c r="AAR956"/>
      <c r="AAS956"/>
      <c r="AAT956"/>
      <c r="AAU956"/>
      <c r="AAV956"/>
      <c r="AAW956"/>
      <c r="AAX956"/>
      <c r="AAY956"/>
      <c r="AAZ956"/>
      <c r="ABA956"/>
      <c r="ABB956"/>
      <c r="ABC956"/>
      <c r="ABD956"/>
      <c r="ABE956"/>
      <c r="ABF956"/>
      <c r="ABG956"/>
      <c r="ABH956"/>
      <c r="ABI956"/>
      <c r="ABJ956"/>
      <c r="ABK956"/>
      <c r="ABL956"/>
      <c r="ABM956"/>
      <c r="ABN956"/>
      <c r="ABO956"/>
      <c r="ABP956"/>
      <c r="ABQ956"/>
      <c r="ABR956"/>
      <c r="ABS956"/>
      <c r="ABT956"/>
      <c r="ABU956"/>
      <c r="ABV956"/>
      <c r="ABW956"/>
      <c r="ABX956"/>
      <c r="ABY956"/>
      <c r="ABZ956"/>
      <c r="ACA956"/>
      <c r="ACB956"/>
      <c r="ACC956"/>
      <c r="ACD956"/>
      <c r="ACE956"/>
      <c r="ACF956"/>
      <c r="ACG956"/>
      <c r="ACH956"/>
      <c r="ACI956"/>
      <c r="ACJ956"/>
      <c r="ACK956"/>
      <c r="ACL956"/>
      <c r="ACM956"/>
      <c r="ACN956"/>
      <c r="ACO956"/>
      <c r="ACP956"/>
      <c r="ACQ956"/>
      <c r="ACR956"/>
      <c r="ACS956"/>
      <c r="ACT956"/>
      <c r="ACU956"/>
      <c r="ACV956"/>
      <c r="ACW956"/>
      <c r="ACX956"/>
      <c r="ACY956"/>
      <c r="ACZ956"/>
      <c r="ADA956"/>
      <c r="ADB956"/>
      <c r="ADC956"/>
      <c r="ADD956"/>
      <c r="ADE956"/>
      <c r="ADF956"/>
      <c r="ADG956"/>
      <c r="ADH956"/>
      <c r="ADI956"/>
      <c r="ADJ956"/>
      <c r="ADK956"/>
      <c r="ADL956"/>
      <c r="ADM956"/>
      <c r="ADN956"/>
      <c r="ADO956"/>
      <c r="ADP956"/>
      <c r="ADQ956"/>
      <c r="ADR956"/>
      <c r="ADS956"/>
      <c r="ADT956"/>
      <c r="ADU956"/>
      <c r="ADV956"/>
      <c r="ADW956"/>
      <c r="ADX956"/>
      <c r="ADY956"/>
      <c r="ADZ956"/>
      <c r="AEA956"/>
      <c r="AEB956"/>
      <c r="AEC956"/>
      <c r="AED956"/>
      <c r="AEE956"/>
      <c r="AEF956"/>
      <c r="AEG956"/>
      <c r="AEH956"/>
      <c r="AEI956"/>
      <c r="AEJ956"/>
      <c r="AEK956"/>
      <c r="AEL956"/>
      <c r="AEM956"/>
      <c r="AEN956"/>
      <c r="AEO956"/>
      <c r="AEP956"/>
      <c r="AEQ956"/>
      <c r="AER956"/>
      <c r="AES956"/>
      <c r="AET956"/>
      <c r="AEU956"/>
      <c r="AEV956"/>
      <c r="AEW956"/>
      <c r="AEX956"/>
      <c r="AEY956"/>
      <c r="AEZ956"/>
      <c r="AFA956"/>
      <c r="AFB956"/>
      <c r="AFC956"/>
      <c r="AFD956"/>
      <c r="AFE956"/>
      <c r="AFF956"/>
      <c r="AFG956"/>
      <c r="AFH956"/>
      <c r="AFI956"/>
      <c r="AFJ956"/>
      <c r="AFK956"/>
      <c r="AFL956"/>
      <c r="AFM956"/>
      <c r="AFN956"/>
      <c r="AFO956"/>
      <c r="AFP956"/>
      <c r="AFQ956"/>
      <c r="AFR956"/>
      <c r="AFS956"/>
      <c r="AFT956"/>
      <c r="AFU956"/>
      <c r="AFV956"/>
      <c r="AFW956"/>
      <c r="AFX956"/>
      <c r="AFY956"/>
      <c r="AFZ956"/>
      <c r="AGA956"/>
      <c r="AGB956"/>
      <c r="AGC956"/>
      <c r="AGD956"/>
      <c r="AGE956"/>
      <c r="AGF956"/>
      <c r="AGG956"/>
      <c r="AGH956"/>
      <c r="AGI956"/>
      <c r="AGJ956"/>
      <c r="AGK956"/>
      <c r="AGL956"/>
      <c r="AGM956"/>
      <c r="AGN956"/>
      <c r="AGO956"/>
      <c r="AGP956"/>
      <c r="AGQ956"/>
      <c r="AGR956"/>
      <c r="AGS956"/>
      <c r="AGT956"/>
      <c r="AGU956"/>
      <c r="AGV956"/>
      <c r="AGW956"/>
      <c r="AGX956"/>
      <c r="AGY956"/>
      <c r="AGZ956"/>
      <c r="AHA956"/>
      <c r="AHB956"/>
      <c r="AHC956"/>
      <c r="AHD956"/>
      <c r="AHE956"/>
      <c r="AHF956"/>
      <c r="AHG956"/>
      <c r="AHH956"/>
      <c r="AHI956"/>
      <c r="AHJ956"/>
      <c r="AHK956"/>
      <c r="AHL956"/>
      <c r="AHM956"/>
      <c r="AHN956"/>
      <c r="AHO956"/>
      <c r="AHP956"/>
      <c r="AHQ956"/>
      <c r="AHR956"/>
      <c r="AHS956"/>
      <c r="AHT956"/>
      <c r="AHU956"/>
      <c r="AHV956"/>
      <c r="AHW956"/>
      <c r="AHX956"/>
      <c r="AHY956"/>
      <c r="AHZ956"/>
      <c r="AIA956"/>
      <c r="AIB956"/>
      <c r="AIC956"/>
      <c r="AID956"/>
      <c r="AIE956"/>
      <c r="AIF956"/>
      <c r="AIG956"/>
      <c r="AIH956"/>
      <c r="AII956"/>
      <c r="AIJ956"/>
      <c r="AIK956"/>
      <c r="AIL956"/>
      <c r="AIM956"/>
      <c r="AIN956"/>
      <c r="AIO956"/>
      <c r="AIP956"/>
      <c r="AIQ956"/>
      <c r="AIR956"/>
      <c r="AIS956"/>
      <c r="AIT956"/>
      <c r="AIU956"/>
      <c r="AIV956"/>
      <c r="AIW956"/>
      <c r="AIX956"/>
      <c r="AIY956"/>
      <c r="AIZ956"/>
      <c r="AJA956"/>
      <c r="AJB956"/>
      <c r="AJC956"/>
      <c r="AJD956"/>
      <c r="AJE956"/>
      <c r="AJF956"/>
      <c r="AJG956"/>
      <c r="AJH956"/>
      <c r="AJI956"/>
      <c r="AJJ956"/>
      <c r="AJK956"/>
      <c r="AJL956"/>
      <c r="AJM956"/>
      <c r="AJN956"/>
      <c r="AJO956"/>
      <c r="AJP956"/>
      <c r="AJQ956"/>
      <c r="AJR956"/>
      <c r="AJS956"/>
      <c r="AJT956"/>
      <c r="AJU956"/>
      <c r="AJV956"/>
      <c r="AJW956"/>
      <c r="AJX956"/>
      <c r="AJY956"/>
      <c r="AJZ956"/>
      <c r="AKA956"/>
      <c r="AKB956"/>
      <c r="AKC956"/>
      <c r="AKD956"/>
      <c r="AKE956"/>
      <c r="AKF956"/>
      <c r="AKG956"/>
      <c r="AKH956"/>
      <c r="AKI956"/>
      <c r="AKJ956"/>
      <c r="AKK956"/>
      <c r="AKL956"/>
      <c r="AKM956"/>
      <c r="AKN956"/>
      <c r="AKO956"/>
      <c r="AKP956"/>
      <c r="AKQ956"/>
      <c r="AKR956"/>
      <c r="AKS956"/>
      <c r="AKT956"/>
      <c r="AKU956"/>
      <c r="AKV956"/>
      <c r="AKW956"/>
      <c r="AKX956"/>
      <c r="AKY956"/>
      <c r="AKZ956"/>
      <c r="ALA956"/>
      <c r="ALB956"/>
      <c r="ALC956"/>
      <c r="ALD956"/>
      <c r="ALE956"/>
      <c r="ALF956"/>
      <c r="ALG956"/>
      <c r="ALH956"/>
      <c r="ALI956"/>
      <c r="ALJ956"/>
      <c r="ALK956"/>
      <c r="ALL956"/>
      <c r="ALM956"/>
      <c r="ALN956"/>
      <c r="ALO956"/>
      <c r="ALP956"/>
      <c r="ALQ956"/>
      <c r="ALR956"/>
      <c r="ALS956"/>
      <c r="ALT956"/>
      <c r="ALU956"/>
      <c r="ALV956"/>
      <c r="ALW956"/>
      <c r="ALX956"/>
      <c r="ALY956"/>
      <c r="ALZ956"/>
      <c r="AMA956"/>
      <c r="AMB956"/>
      <c r="AMC956"/>
      <c r="AMD956"/>
      <c r="AME956"/>
      <c r="AMF956"/>
      <c r="AMG956"/>
      <c r="AMH956"/>
      <c r="AMI956"/>
      <c r="AMJ956"/>
    </row>
    <row r="957" spans="1:1024" ht="20" customHeight="1" x14ac:dyDescent="0.2">
      <c r="A957"/>
      <c r="B957"/>
      <c r="C957"/>
      <c r="D957"/>
      <c r="E957" s="2"/>
      <c r="F957" s="2"/>
      <c r="G957" s="271"/>
      <c r="H957" s="240"/>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c r="IU957"/>
      <c r="IV957"/>
      <c r="IW957"/>
      <c r="IX957"/>
      <c r="IY957"/>
      <c r="IZ957"/>
      <c r="JA957"/>
      <c r="JB957"/>
      <c r="JC957"/>
      <c r="JD957"/>
      <c r="JE957"/>
      <c r="JF957"/>
      <c r="JG957"/>
      <c r="JH957"/>
      <c r="JI957"/>
      <c r="JJ957"/>
      <c r="JK957"/>
      <c r="JL957"/>
      <c r="JM957"/>
      <c r="JN957"/>
      <c r="JO957"/>
      <c r="JP957"/>
      <c r="JQ957"/>
      <c r="JR957"/>
      <c r="JS957"/>
      <c r="JT957"/>
      <c r="JU957"/>
      <c r="JV957"/>
      <c r="JW957"/>
      <c r="JX957"/>
      <c r="JY957"/>
      <c r="JZ957"/>
      <c r="KA957"/>
      <c r="KB957"/>
      <c r="KC957"/>
      <c r="KD957"/>
      <c r="KE957"/>
      <c r="KF957"/>
      <c r="KG957"/>
      <c r="KH957"/>
      <c r="KI957"/>
      <c r="KJ957"/>
      <c r="KK957"/>
      <c r="KL957"/>
      <c r="KM957"/>
      <c r="KN957"/>
      <c r="KO957"/>
      <c r="KP957"/>
      <c r="KQ957"/>
      <c r="KR957"/>
      <c r="KS957"/>
      <c r="KT957"/>
      <c r="KU957"/>
      <c r="KV957"/>
      <c r="KW957"/>
      <c r="KX957"/>
      <c r="KY957"/>
      <c r="KZ957"/>
      <c r="LA957"/>
      <c r="LB957"/>
      <c r="LC957"/>
      <c r="LD957"/>
      <c r="LE957"/>
      <c r="LF957"/>
      <c r="LG957"/>
      <c r="LH957"/>
      <c r="LI957"/>
      <c r="LJ957"/>
      <c r="LK957"/>
      <c r="LL957"/>
      <c r="LM957"/>
      <c r="LN957"/>
      <c r="LO957"/>
      <c r="LP957"/>
      <c r="LQ957"/>
      <c r="LR957"/>
      <c r="LS957"/>
      <c r="LT957"/>
      <c r="LU957"/>
      <c r="LV957"/>
      <c r="LW957"/>
      <c r="LX957"/>
      <c r="LY957"/>
      <c r="LZ957"/>
      <c r="MA957"/>
      <c r="MB957"/>
      <c r="MC957"/>
      <c r="MD957"/>
      <c r="ME957"/>
      <c r="MF957"/>
      <c r="MG957"/>
      <c r="MH957"/>
      <c r="MI957"/>
      <c r="MJ957"/>
      <c r="MK957"/>
      <c r="ML957"/>
      <c r="MM957"/>
      <c r="MN957"/>
      <c r="MO957"/>
      <c r="MP957"/>
      <c r="MQ957"/>
      <c r="MR957"/>
      <c r="MS957"/>
      <c r="MT957"/>
      <c r="MU957"/>
      <c r="MV957"/>
      <c r="MW957"/>
      <c r="MX957"/>
      <c r="MY957"/>
      <c r="MZ957"/>
      <c r="NA957"/>
      <c r="NB957"/>
      <c r="NC957"/>
      <c r="ND957"/>
      <c r="NE957"/>
      <c r="NF957"/>
      <c r="NG957"/>
      <c r="NH957"/>
      <c r="NI957"/>
      <c r="NJ957"/>
      <c r="NK957"/>
      <c r="NL957"/>
      <c r="NM957"/>
      <c r="NN957"/>
      <c r="NO957"/>
      <c r="NP957"/>
      <c r="NQ957"/>
      <c r="NR957"/>
      <c r="NS957"/>
      <c r="NT957"/>
      <c r="NU957"/>
      <c r="NV957"/>
      <c r="NW957"/>
      <c r="NX957"/>
      <c r="NY957"/>
      <c r="NZ957"/>
      <c r="OA957"/>
      <c r="OB957"/>
      <c r="OC957"/>
      <c r="OD957"/>
      <c r="OE957"/>
      <c r="OF957"/>
      <c r="OG957"/>
      <c r="OH957"/>
      <c r="OI957"/>
      <c r="OJ957"/>
      <c r="OK957"/>
      <c r="OL957"/>
      <c r="OM957"/>
      <c r="ON957"/>
      <c r="OO957"/>
      <c r="OP957"/>
      <c r="OQ957"/>
      <c r="OR957"/>
      <c r="OS957"/>
      <c r="OT957"/>
      <c r="OU957"/>
      <c r="OV957"/>
      <c r="OW957"/>
      <c r="OX957"/>
      <c r="OY957"/>
      <c r="OZ957"/>
      <c r="PA957"/>
      <c r="PB957"/>
      <c r="PC957"/>
      <c r="PD957"/>
      <c r="PE957"/>
      <c r="PF957"/>
      <c r="PG957"/>
      <c r="PH957"/>
      <c r="PI957"/>
      <c r="PJ957"/>
      <c r="PK957"/>
      <c r="PL957"/>
      <c r="PM957"/>
      <c r="PN957"/>
      <c r="PO957"/>
      <c r="PP957"/>
      <c r="PQ957"/>
      <c r="PR957"/>
      <c r="PS957"/>
      <c r="PT957"/>
      <c r="PU957"/>
      <c r="PV957"/>
      <c r="PW957"/>
      <c r="PX957"/>
      <c r="PY957"/>
      <c r="PZ957"/>
      <c r="QA957"/>
      <c r="QB957"/>
      <c r="QC957"/>
      <c r="QD957"/>
      <c r="QE957"/>
      <c r="QF957"/>
      <c r="QG957"/>
      <c r="QH957"/>
      <c r="QI957"/>
      <c r="QJ957"/>
      <c r="QK957"/>
      <c r="QL957"/>
      <c r="QM957"/>
      <c r="QN957"/>
      <c r="QO957"/>
      <c r="QP957"/>
      <c r="QQ957"/>
      <c r="QR957"/>
      <c r="QS957"/>
      <c r="QT957"/>
      <c r="QU957"/>
      <c r="QV957"/>
      <c r="QW957"/>
      <c r="QX957"/>
      <c r="QY957"/>
      <c r="QZ957"/>
      <c r="RA957"/>
      <c r="RB957"/>
      <c r="RC957"/>
      <c r="RD957"/>
      <c r="RE957"/>
      <c r="RF957"/>
      <c r="RG957"/>
      <c r="RH957"/>
      <c r="RI957"/>
      <c r="RJ957"/>
      <c r="RK957"/>
      <c r="RL957"/>
      <c r="RM957"/>
      <c r="RN957"/>
      <c r="RO957"/>
      <c r="RP957"/>
      <c r="RQ957"/>
      <c r="RR957"/>
      <c r="RS957"/>
      <c r="RT957"/>
      <c r="RU957"/>
      <c r="RV957"/>
      <c r="RW957"/>
      <c r="RX957"/>
      <c r="RY957"/>
      <c r="RZ957"/>
      <c r="SA957"/>
      <c r="SB957"/>
      <c r="SC957"/>
      <c r="SD957"/>
      <c r="SE957"/>
      <c r="SF957"/>
      <c r="SG957"/>
      <c r="SH957"/>
      <c r="SI957"/>
      <c r="SJ957"/>
      <c r="SK957"/>
      <c r="SL957"/>
      <c r="SM957"/>
      <c r="SN957"/>
      <c r="SO957"/>
      <c r="SP957"/>
      <c r="SQ957"/>
      <c r="SR957"/>
      <c r="SS957"/>
      <c r="ST957"/>
      <c r="SU957"/>
      <c r="SV957"/>
      <c r="SW957"/>
      <c r="SX957"/>
      <c r="SY957"/>
      <c r="SZ957"/>
      <c r="TA957"/>
      <c r="TB957"/>
      <c r="TC957"/>
      <c r="TD957"/>
      <c r="TE957"/>
      <c r="TF957"/>
      <c r="TG957"/>
      <c r="TH957"/>
      <c r="TI957"/>
      <c r="TJ957"/>
      <c r="TK957"/>
      <c r="TL957"/>
      <c r="TM957"/>
      <c r="TN957"/>
      <c r="TO957"/>
      <c r="TP957"/>
      <c r="TQ957"/>
      <c r="TR957"/>
      <c r="TS957"/>
      <c r="TT957"/>
      <c r="TU957"/>
      <c r="TV957"/>
      <c r="TW957"/>
      <c r="TX957"/>
      <c r="TY957"/>
      <c r="TZ957"/>
      <c r="UA957"/>
      <c r="UB957"/>
      <c r="UC957"/>
      <c r="UD957"/>
      <c r="UE957"/>
      <c r="UF957"/>
      <c r="UG957"/>
      <c r="UH957"/>
      <c r="UI957"/>
      <c r="UJ957"/>
      <c r="UK957"/>
      <c r="UL957"/>
      <c r="UM957"/>
      <c r="UN957"/>
      <c r="UO957"/>
      <c r="UP957"/>
      <c r="UQ957"/>
      <c r="UR957"/>
      <c r="US957"/>
      <c r="UT957"/>
      <c r="UU957"/>
      <c r="UV957"/>
      <c r="UW957"/>
      <c r="UX957"/>
      <c r="UY957"/>
      <c r="UZ957"/>
      <c r="VA957"/>
      <c r="VB957"/>
      <c r="VC957"/>
      <c r="VD957"/>
      <c r="VE957"/>
      <c r="VF957"/>
      <c r="VG957"/>
      <c r="VH957"/>
      <c r="VI957"/>
      <c r="VJ957"/>
      <c r="VK957"/>
      <c r="VL957"/>
      <c r="VM957"/>
      <c r="VN957"/>
      <c r="VO957"/>
      <c r="VP957"/>
      <c r="VQ957"/>
      <c r="VR957"/>
      <c r="VS957"/>
      <c r="VT957"/>
      <c r="VU957"/>
      <c r="VV957"/>
      <c r="VW957"/>
      <c r="VX957"/>
      <c r="VY957"/>
      <c r="VZ957"/>
      <c r="WA957"/>
      <c r="WB957"/>
      <c r="WC957"/>
      <c r="WD957"/>
      <c r="WE957"/>
      <c r="WF957"/>
      <c r="WG957"/>
      <c r="WH957"/>
      <c r="WI957"/>
      <c r="WJ957"/>
      <c r="WK957"/>
      <c r="WL957"/>
      <c r="WM957"/>
      <c r="WN957"/>
      <c r="WO957"/>
      <c r="WP957"/>
      <c r="WQ957"/>
      <c r="WR957"/>
      <c r="WS957"/>
      <c r="WT957"/>
      <c r="WU957"/>
      <c r="WV957"/>
      <c r="WW957"/>
      <c r="WX957"/>
      <c r="WY957"/>
      <c r="WZ957"/>
      <c r="XA957"/>
      <c r="XB957"/>
      <c r="XC957"/>
      <c r="XD957"/>
      <c r="XE957"/>
      <c r="XF957"/>
      <c r="XG957"/>
      <c r="XH957"/>
      <c r="XI957"/>
      <c r="XJ957"/>
      <c r="XK957"/>
      <c r="XL957"/>
      <c r="XM957"/>
      <c r="XN957"/>
      <c r="XO957"/>
      <c r="XP957"/>
      <c r="XQ957"/>
      <c r="XR957"/>
      <c r="XS957"/>
      <c r="XT957"/>
      <c r="XU957"/>
      <c r="XV957"/>
      <c r="XW957"/>
      <c r="XX957"/>
      <c r="XY957"/>
      <c r="XZ957"/>
      <c r="YA957"/>
      <c r="YB957"/>
      <c r="YC957"/>
      <c r="YD957"/>
      <c r="YE957"/>
      <c r="YF957"/>
      <c r="YG957"/>
      <c r="YH957"/>
      <c r="YI957"/>
      <c r="YJ957"/>
      <c r="YK957"/>
      <c r="YL957"/>
      <c r="YM957"/>
      <c r="YN957"/>
      <c r="YO957"/>
      <c r="YP957"/>
      <c r="YQ957"/>
      <c r="YR957"/>
      <c r="YS957"/>
      <c r="YT957"/>
      <c r="YU957"/>
      <c r="YV957"/>
      <c r="YW957"/>
      <c r="YX957"/>
      <c r="YY957"/>
      <c r="YZ957"/>
      <c r="ZA957"/>
      <c r="ZB957"/>
      <c r="ZC957"/>
      <c r="ZD957"/>
      <c r="ZE957"/>
      <c r="ZF957"/>
      <c r="ZG957"/>
      <c r="ZH957"/>
      <c r="ZI957"/>
      <c r="ZJ957"/>
      <c r="ZK957"/>
      <c r="ZL957"/>
      <c r="ZM957"/>
      <c r="ZN957"/>
      <c r="ZO957"/>
      <c r="ZP957"/>
      <c r="ZQ957"/>
      <c r="ZR957"/>
      <c r="ZS957"/>
      <c r="ZT957"/>
      <c r="ZU957"/>
      <c r="ZV957"/>
      <c r="ZW957"/>
      <c r="ZX957"/>
      <c r="ZY957"/>
      <c r="ZZ957"/>
      <c r="AAA957"/>
      <c r="AAB957"/>
      <c r="AAC957"/>
      <c r="AAD957"/>
      <c r="AAE957"/>
      <c r="AAF957"/>
      <c r="AAG957"/>
      <c r="AAH957"/>
      <c r="AAI957"/>
      <c r="AAJ957"/>
      <c r="AAK957"/>
      <c r="AAL957"/>
      <c r="AAM957"/>
      <c r="AAN957"/>
      <c r="AAO957"/>
      <c r="AAP957"/>
      <c r="AAQ957"/>
      <c r="AAR957"/>
      <c r="AAS957"/>
      <c r="AAT957"/>
      <c r="AAU957"/>
      <c r="AAV957"/>
      <c r="AAW957"/>
      <c r="AAX957"/>
      <c r="AAY957"/>
      <c r="AAZ957"/>
      <c r="ABA957"/>
      <c r="ABB957"/>
      <c r="ABC957"/>
      <c r="ABD957"/>
      <c r="ABE957"/>
      <c r="ABF957"/>
      <c r="ABG957"/>
      <c r="ABH957"/>
      <c r="ABI957"/>
      <c r="ABJ957"/>
      <c r="ABK957"/>
      <c r="ABL957"/>
      <c r="ABM957"/>
      <c r="ABN957"/>
      <c r="ABO957"/>
      <c r="ABP957"/>
      <c r="ABQ957"/>
      <c r="ABR957"/>
      <c r="ABS957"/>
      <c r="ABT957"/>
      <c r="ABU957"/>
      <c r="ABV957"/>
      <c r="ABW957"/>
      <c r="ABX957"/>
      <c r="ABY957"/>
      <c r="ABZ957"/>
      <c r="ACA957"/>
      <c r="ACB957"/>
      <c r="ACC957"/>
      <c r="ACD957"/>
      <c r="ACE957"/>
      <c r="ACF957"/>
      <c r="ACG957"/>
      <c r="ACH957"/>
      <c r="ACI957"/>
      <c r="ACJ957"/>
      <c r="ACK957"/>
      <c r="ACL957"/>
      <c r="ACM957"/>
      <c r="ACN957"/>
      <c r="ACO957"/>
      <c r="ACP957"/>
      <c r="ACQ957"/>
      <c r="ACR957"/>
      <c r="ACS957"/>
      <c r="ACT957"/>
      <c r="ACU957"/>
      <c r="ACV957"/>
      <c r="ACW957"/>
      <c r="ACX957"/>
      <c r="ACY957"/>
      <c r="ACZ957"/>
      <c r="ADA957"/>
      <c r="ADB957"/>
      <c r="ADC957"/>
      <c r="ADD957"/>
      <c r="ADE957"/>
      <c r="ADF957"/>
      <c r="ADG957"/>
      <c r="ADH957"/>
      <c r="ADI957"/>
      <c r="ADJ957"/>
      <c r="ADK957"/>
      <c r="ADL957"/>
      <c r="ADM957"/>
      <c r="ADN957"/>
      <c r="ADO957"/>
      <c r="ADP957"/>
      <c r="ADQ957"/>
      <c r="ADR957"/>
      <c r="ADS957"/>
      <c r="ADT957"/>
      <c r="ADU957"/>
      <c r="ADV957"/>
      <c r="ADW957"/>
      <c r="ADX957"/>
      <c r="ADY957"/>
      <c r="ADZ957"/>
      <c r="AEA957"/>
      <c r="AEB957"/>
      <c r="AEC957"/>
      <c r="AED957"/>
      <c r="AEE957"/>
      <c r="AEF957"/>
      <c r="AEG957"/>
      <c r="AEH957"/>
      <c r="AEI957"/>
      <c r="AEJ957"/>
      <c r="AEK957"/>
      <c r="AEL957"/>
      <c r="AEM957"/>
      <c r="AEN957"/>
      <c r="AEO957"/>
      <c r="AEP957"/>
      <c r="AEQ957"/>
      <c r="AER957"/>
      <c r="AES957"/>
      <c r="AET957"/>
      <c r="AEU957"/>
      <c r="AEV957"/>
      <c r="AEW957"/>
      <c r="AEX957"/>
      <c r="AEY957"/>
      <c r="AEZ957"/>
      <c r="AFA957"/>
      <c r="AFB957"/>
      <c r="AFC957"/>
      <c r="AFD957"/>
      <c r="AFE957"/>
      <c r="AFF957"/>
      <c r="AFG957"/>
      <c r="AFH957"/>
      <c r="AFI957"/>
      <c r="AFJ957"/>
      <c r="AFK957"/>
      <c r="AFL957"/>
      <c r="AFM957"/>
      <c r="AFN957"/>
      <c r="AFO957"/>
      <c r="AFP957"/>
      <c r="AFQ957"/>
      <c r="AFR957"/>
      <c r="AFS957"/>
      <c r="AFT957"/>
      <c r="AFU957"/>
      <c r="AFV957"/>
      <c r="AFW957"/>
      <c r="AFX957"/>
      <c r="AFY957"/>
      <c r="AFZ957"/>
      <c r="AGA957"/>
      <c r="AGB957"/>
      <c r="AGC957"/>
      <c r="AGD957"/>
      <c r="AGE957"/>
      <c r="AGF957"/>
      <c r="AGG957"/>
      <c r="AGH957"/>
      <c r="AGI957"/>
      <c r="AGJ957"/>
      <c r="AGK957"/>
      <c r="AGL957"/>
      <c r="AGM957"/>
      <c r="AGN957"/>
      <c r="AGO957"/>
      <c r="AGP957"/>
      <c r="AGQ957"/>
      <c r="AGR957"/>
      <c r="AGS957"/>
      <c r="AGT957"/>
      <c r="AGU957"/>
      <c r="AGV957"/>
      <c r="AGW957"/>
      <c r="AGX957"/>
      <c r="AGY957"/>
      <c r="AGZ957"/>
      <c r="AHA957"/>
      <c r="AHB957"/>
      <c r="AHC957"/>
      <c r="AHD957"/>
      <c r="AHE957"/>
      <c r="AHF957"/>
      <c r="AHG957"/>
      <c r="AHH957"/>
      <c r="AHI957"/>
      <c r="AHJ957"/>
      <c r="AHK957"/>
      <c r="AHL957"/>
      <c r="AHM957"/>
      <c r="AHN957"/>
      <c r="AHO957"/>
      <c r="AHP957"/>
      <c r="AHQ957"/>
      <c r="AHR957"/>
      <c r="AHS957"/>
      <c r="AHT957"/>
      <c r="AHU957"/>
      <c r="AHV957"/>
      <c r="AHW957"/>
      <c r="AHX957"/>
      <c r="AHY957"/>
      <c r="AHZ957"/>
      <c r="AIA957"/>
      <c r="AIB957"/>
      <c r="AIC957"/>
      <c r="AID957"/>
      <c r="AIE957"/>
      <c r="AIF957"/>
      <c r="AIG957"/>
      <c r="AIH957"/>
      <c r="AII957"/>
      <c r="AIJ957"/>
      <c r="AIK957"/>
      <c r="AIL957"/>
      <c r="AIM957"/>
      <c r="AIN957"/>
      <c r="AIO957"/>
      <c r="AIP957"/>
      <c r="AIQ957"/>
      <c r="AIR957"/>
      <c r="AIS957"/>
      <c r="AIT957"/>
      <c r="AIU957"/>
      <c r="AIV957"/>
      <c r="AIW957"/>
      <c r="AIX957"/>
      <c r="AIY957"/>
      <c r="AIZ957"/>
      <c r="AJA957"/>
      <c r="AJB957"/>
      <c r="AJC957"/>
      <c r="AJD957"/>
      <c r="AJE957"/>
      <c r="AJF957"/>
      <c r="AJG957"/>
      <c r="AJH957"/>
      <c r="AJI957"/>
      <c r="AJJ957"/>
      <c r="AJK957"/>
      <c r="AJL957"/>
      <c r="AJM957"/>
      <c r="AJN957"/>
      <c r="AJO957"/>
      <c r="AJP957"/>
      <c r="AJQ957"/>
      <c r="AJR957"/>
      <c r="AJS957"/>
      <c r="AJT957"/>
      <c r="AJU957"/>
      <c r="AJV957"/>
      <c r="AJW957"/>
      <c r="AJX957"/>
      <c r="AJY957"/>
      <c r="AJZ957"/>
      <c r="AKA957"/>
      <c r="AKB957"/>
      <c r="AKC957"/>
      <c r="AKD957"/>
      <c r="AKE957"/>
      <c r="AKF957"/>
      <c r="AKG957"/>
      <c r="AKH957"/>
      <c r="AKI957"/>
      <c r="AKJ957"/>
      <c r="AKK957"/>
      <c r="AKL957"/>
      <c r="AKM957"/>
      <c r="AKN957"/>
      <c r="AKO957"/>
      <c r="AKP957"/>
      <c r="AKQ957"/>
      <c r="AKR957"/>
      <c r="AKS957"/>
      <c r="AKT957"/>
      <c r="AKU957"/>
      <c r="AKV957"/>
      <c r="AKW957"/>
      <c r="AKX957"/>
      <c r="AKY957"/>
      <c r="AKZ957"/>
      <c r="ALA957"/>
      <c r="ALB957"/>
      <c r="ALC957"/>
      <c r="ALD957"/>
      <c r="ALE957"/>
      <c r="ALF957"/>
      <c r="ALG957"/>
      <c r="ALH957"/>
      <c r="ALI957"/>
      <c r="ALJ957"/>
      <c r="ALK957"/>
      <c r="ALL957"/>
      <c r="ALM957"/>
      <c r="ALN957"/>
      <c r="ALO957"/>
      <c r="ALP957"/>
      <c r="ALQ957"/>
      <c r="ALR957"/>
      <c r="ALS957"/>
      <c r="ALT957"/>
      <c r="ALU957"/>
      <c r="ALV957"/>
      <c r="ALW957"/>
      <c r="ALX957"/>
      <c r="ALY957"/>
      <c r="ALZ957"/>
      <c r="AMA957"/>
      <c r="AMB957"/>
      <c r="AMC957"/>
      <c r="AMD957"/>
      <c r="AME957"/>
      <c r="AMF957"/>
      <c r="AMG957"/>
      <c r="AMH957"/>
      <c r="AMI957"/>
      <c r="AMJ957"/>
    </row>
    <row r="958" spans="1:1024" ht="20" customHeight="1" x14ac:dyDescent="0.2">
      <c r="A958"/>
      <c r="B958"/>
      <c r="C958"/>
      <c r="D958"/>
      <c r="E958" s="2"/>
      <c r="F958" s="2"/>
      <c r="G958" s="271"/>
      <c r="H958" s="240"/>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c r="IU958"/>
      <c r="IV958"/>
      <c r="IW958"/>
      <c r="IX958"/>
      <c r="IY958"/>
      <c r="IZ958"/>
      <c r="JA958"/>
      <c r="JB958"/>
      <c r="JC958"/>
      <c r="JD958"/>
      <c r="JE958"/>
      <c r="JF958"/>
      <c r="JG958"/>
      <c r="JH958"/>
      <c r="JI958"/>
      <c r="JJ958"/>
      <c r="JK958"/>
      <c r="JL958"/>
      <c r="JM958"/>
      <c r="JN958"/>
      <c r="JO958"/>
      <c r="JP958"/>
      <c r="JQ958"/>
      <c r="JR958"/>
      <c r="JS958"/>
      <c r="JT958"/>
      <c r="JU958"/>
      <c r="JV958"/>
      <c r="JW958"/>
      <c r="JX958"/>
      <c r="JY958"/>
      <c r="JZ958"/>
      <c r="KA958"/>
      <c r="KB958"/>
      <c r="KC958"/>
      <c r="KD958"/>
      <c r="KE958"/>
      <c r="KF958"/>
      <c r="KG958"/>
      <c r="KH958"/>
      <c r="KI958"/>
      <c r="KJ958"/>
      <c r="KK958"/>
      <c r="KL958"/>
      <c r="KM958"/>
      <c r="KN958"/>
      <c r="KO958"/>
      <c r="KP958"/>
      <c r="KQ958"/>
      <c r="KR958"/>
      <c r="KS958"/>
      <c r="KT958"/>
      <c r="KU958"/>
      <c r="KV958"/>
      <c r="KW958"/>
      <c r="KX958"/>
      <c r="KY958"/>
      <c r="KZ958"/>
      <c r="LA958"/>
      <c r="LB958"/>
      <c r="LC958"/>
      <c r="LD958"/>
      <c r="LE958"/>
      <c r="LF958"/>
      <c r="LG958"/>
      <c r="LH958"/>
      <c r="LI958"/>
      <c r="LJ958"/>
      <c r="LK958"/>
      <c r="LL958"/>
      <c r="LM958"/>
      <c r="LN958"/>
      <c r="LO958"/>
      <c r="LP958"/>
      <c r="LQ958"/>
      <c r="LR958"/>
      <c r="LS958"/>
      <c r="LT958"/>
      <c r="LU958"/>
      <c r="LV958"/>
      <c r="LW958"/>
      <c r="LX958"/>
      <c r="LY958"/>
      <c r="LZ958"/>
      <c r="MA958"/>
      <c r="MB958"/>
      <c r="MC958"/>
      <c r="MD958"/>
      <c r="ME958"/>
      <c r="MF958"/>
      <c r="MG958"/>
      <c r="MH958"/>
      <c r="MI958"/>
      <c r="MJ958"/>
      <c r="MK958"/>
      <c r="ML958"/>
      <c r="MM958"/>
      <c r="MN958"/>
      <c r="MO958"/>
      <c r="MP958"/>
      <c r="MQ958"/>
      <c r="MR958"/>
      <c r="MS958"/>
      <c r="MT958"/>
      <c r="MU958"/>
      <c r="MV958"/>
      <c r="MW958"/>
      <c r="MX958"/>
      <c r="MY958"/>
      <c r="MZ958"/>
      <c r="NA958"/>
      <c r="NB958"/>
      <c r="NC958"/>
      <c r="ND958"/>
      <c r="NE958"/>
      <c r="NF958"/>
      <c r="NG958"/>
      <c r="NH958"/>
      <c r="NI958"/>
      <c r="NJ958"/>
      <c r="NK958"/>
      <c r="NL958"/>
      <c r="NM958"/>
      <c r="NN958"/>
      <c r="NO958"/>
      <c r="NP958"/>
      <c r="NQ958"/>
      <c r="NR958"/>
      <c r="NS958"/>
      <c r="NT958"/>
      <c r="NU958"/>
      <c r="NV958"/>
      <c r="NW958"/>
      <c r="NX958"/>
      <c r="NY958"/>
      <c r="NZ958"/>
      <c r="OA958"/>
      <c r="OB958"/>
      <c r="OC958"/>
      <c r="OD958"/>
      <c r="OE958"/>
      <c r="OF958"/>
      <c r="OG958"/>
      <c r="OH958"/>
      <c r="OI958"/>
      <c r="OJ958"/>
      <c r="OK958"/>
      <c r="OL958"/>
      <c r="OM958"/>
      <c r="ON958"/>
      <c r="OO958"/>
      <c r="OP958"/>
      <c r="OQ958"/>
      <c r="OR958"/>
      <c r="OS958"/>
      <c r="OT958"/>
      <c r="OU958"/>
      <c r="OV958"/>
      <c r="OW958"/>
      <c r="OX958"/>
      <c r="OY958"/>
      <c r="OZ958"/>
      <c r="PA958"/>
      <c r="PB958"/>
      <c r="PC958"/>
      <c r="PD958"/>
      <c r="PE958"/>
      <c r="PF958"/>
      <c r="PG958"/>
      <c r="PH958"/>
      <c r="PI958"/>
      <c r="PJ958"/>
      <c r="PK958"/>
      <c r="PL958"/>
      <c r="PM958"/>
      <c r="PN958"/>
      <c r="PO958"/>
      <c r="PP958"/>
      <c r="PQ958"/>
      <c r="PR958"/>
      <c r="PS958"/>
      <c r="PT958"/>
      <c r="PU958"/>
      <c r="PV958"/>
      <c r="PW958"/>
      <c r="PX958"/>
      <c r="PY958"/>
      <c r="PZ958"/>
      <c r="QA958"/>
      <c r="QB958"/>
      <c r="QC958"/>
      <c r="QD958"/>
      <c r="QE958"/>
      <c r="QF958"/>
      <c r="QG958"/>
      <c r="QH958"/>
      <c r="QI958"/>
      <c r="QJ958"/>
      <c r="QK958"/>
      <c r="QL958"/>
      <c r="QM958"/>
      <c r="QN958"/>
      <c r="QO958"/>
      <c r="QP958"/>
      <c r="QQ958"/>
      <c r="QR958"/>
      <c r="QS958"/>
      <c r="QT958"/>
      <c r="QU958"/>
      <c r="QV958"/>
      <c r="QW958"/>
      <c r="QX958"/>
      <c r="QY958"/>
      <c r="QZ958"/>
      <c r="RA958"/>
      <c r="RB958"/>
      <c r="RC958"/>
      <c r="RD958"/>
      <c r="RE958"/>
      <c r="RF958"/>
      <c r="RG958"/>
      <c r="RH958"/>
      <c r="RI958"/>
      <c r="RJ958"/>
      <c r="RK958"/>
      <c r="RL958"/>
      <c r="RM958"/>
      <c r="RN958"/>
      <c r="RO958"/>
      <c r="RP958"/>
      <c r="RQ958"/>
      <c r="RR958"/>
      <c r="RS958"/>
      <c r="RT958"/>
      <c r="RU958"/>
      <c r="RV958"/>
      <c r="RW958"/>
      <c r="RX958"/>
      <c r="RY958"/>
      <c r="RZ958"/>
      <c r="SA958"/>
      <c r="SB958"/>
      <c r="SC958"/>
      <c r="SD958"/>
      <c r="SE958"/>
      <c r="SF958"/>
      <c r="SG958"/>
      <c r="SH958"/>
      <c r="SI958"/>
      <c r="SJ958"/>
      <c r="SK958"/>
      <c r="SL958"/>
      <c r="SM958"/>
      <c r="SN958"/>
      <c r="SO958"/>
      <c r="SP958"/>
      <c r="SQ958"/>
      <c r="SR958"/>
      <c r="SS958"/>
      <c r="ST958"/>
      <c r="SU958"/>
      <c r="SV958"/>
      <c r="SW958"/>
      <c r="SX958"/>
      <c r="SY958"/>
      <c r="SZ958"/>
      <c r="TA958"/>
      <c r="TB958"/>
      <c r="TC958"/>
      <c r="TD958"/>
      <c r="TE958"/>
      <c r="TF958"/>
      <c r="TG958"/>
      <c r="TH958"/>
      <c r="TI958"/>
      <c r="TJ958"/>
      <c r="TK958"/>
      <c r="TL958"/>
      <c r="TM958"/>
      <c r="TN958"/>
      <c r="TO958"/>
      <c r="TP958"/>
      <c r="TQ958"/>
      <c r="TR958"/>
      <c r="TS958"/>
      <c r="TT958"/>
      <c r="TU958"/>
      <c r="TV958"/>
      <c r="TW958"/>
      <c r="TX958"/>
      <c r="TY958"/>
      <c r="TZ958"/>
      <c r="UA958"/>
      <c r="UB958"/>
      <c r="UC958"/>
      <c r="UD958"/>
      <c r="UE958"/>
      <c r="UF958"/>
      <c r="UG958"/>
      <c r="UH958"/>
      <c r="UI958"/>
      <c r="UJ958"/>
      <c r="UK958"/>
      <c r="UL958"/>
      <c r="UM958"/>
      <c r="UN958"/>
      <c r="UO958"/>
      <c r="UP958"/>
      <c r="UQ958"/>
      <c r="UR958"/>
      <c r="US958"/>
      <c r="UT958"/>
      <c r="UU958"/>
      <c r="UV958"/>
      <c r="UW958"/>
      <c r="UX958"/>
      <c r="UY958"/>
      <c r="UZ958"/>
      <c r="VA958"/>
      <c r="VB958"/>
      <c r="VC958"/>
      <c r="VD958"/>
      <c r="VE958"/>
      <c r="VF958"/>
      <c r="VG958"/>
      <c r="VH958"/>
      <c r="VI958"/>
      <c r="VJ958"/>
      <c r="VK958"/>
      <c r="VL958"/>
      <c r="VM958"/>
      <c r="VN958"/>
      <c r="VO958"/>
      <c r="VP958"/>
      <c r="VQ958"/>
      <c r="VR958"/>
      <c r="VS958"/>
      <c r="VT958"/>
      <c r="VU958"/>
      <c r="VV958"/>
      <c r="VW958"/>
      <c r="VX958"/>
      <c r="VY958"/>
      <c r="VZ958"/>
      <c r="WA958"/>
      <c r="WB958"/>
      <c r="WC958"/>
      <c r="WD958"/>
      <c r="WE958"/>
      <c r="WF958"/>
      <c r="WG958"/>
      <c r="WH958"/>
      <c r="WI958"/>
      <c r="WJ958"/>
      <c r="WK958"/>
      <c r="WL958"/>
      <c r="WM958"/>
      <c r="WN958"/>
      <c r="WO958"/>
      <c r="WP958"/>
      <c r="WQ958"/>
      <c r="WR958"/>
      <c r="WS958"/>
      <c r="WT958"/>
      <c r="WU958"/>
      <c r="WV958"/>
      <c r="WW958"/>
      <c r="WX958"/>
      <c r="WY958"/>
      <c r="WZ958"/>
      <c r="XA958"/>
      <c r="XB958"/>
      <c r="XC958"/>
      <c r="XD958"/>
      <c r="XE958"/>
      <c r="XF958"/>
      <c r="XG958"/>
      <c r="XH958"/>
      <c r="XI958"/>
      <c r="XJ958"/>
      <c r="XK958"/>
      <c r="XL958"/>
      <c r="XM958"/>
      <c r="XN958"/>
      <c r="XO958"/>
      <c r="XP958"/>
      <c r="XQ958"/>
      <c r="XR958"/>
      <c r="XS958"/>
      <c r="XT958"/>
      <c r="XU958"/>
      <c r="XV958"/>
      <c r="XW958"/>
      <c r="XX958"/>
      <c r="XY958"/>
      <c r="XZ958"/>
      <c r="YA958"/>
      <c r="YB958"/>
      <c r="YC958"/>
      <c r="YD958"/>
      <c r="YE958"/>
      <c r="YF958"/>
      <c r="YG958"/>
      <c r="YH958"/>
      <c r="YI958"/>
      <c r="YJ958"/>
      <c r="YK958"/>
      <c r="YL958"/>
      <c r="YM958"/>
      <c r="YN958"/>
      <c r="YO958"/>
      <c r="YP958"/>
      <c r="YQ958"/>
      <c r="YR958"/>
      <c r="YS958"/>
      <c r="YT958"/>
      <c r="YU958"/>
      <c r="YV958"/>
      <c r="YW958"/>
      <c r="YX958"/>
      <c r="YY958"/>
      <c r="YZ958"/>
      <c r="ZA958"/>
      <c r="ZB958"/>
      <c r="ZC958"/>
      <c r="ZD958"/>
      <c r="ZE958"/>
      <c r="ZF958"/>
      <c r="ZG958"/>
      <c r="ZH958"/>
      <c r="ZI958"/>
      <c r="ZJ958"/>
      <c r="ZK958"/>
      <c r="ZL958"/>
      <c r="ZM958"/>
      <c r="ZN958"/>
      <c r="ZO958"/>
      <c r="ZP958"/>
      <c r="ZQ958"/>
      <c r="ZR958"/>
      <c r="ZS958"/>
      <c r="ZT958"/>
      <c r="ZU958"/>
      <c r="ZV958"/>
      <c r="ZW958"/>
      <c r="ZX958"/>
      <c r="ZY958"/>
      <c r="ZZ958"/>
      <c r="AAA958"/>
      <c r="AAB958"/>
      <c r="AAC958"/>
      <c r="AAD958"/>
      <c r="AAE958"/>
      <c r="AAF958"/>
      <c r="AAG958"/>
      <c r="AAH958"/>
      <c r="AAI958"/>
      <c r="AAJ958"/>
      <c r="AAK958"/>
      <c r="AAL958"/>
      <c r="AAM958"/>
      <c r="AAN958"/>
      <c r="AAO958"/>
      <c r="AAP958"/>
      <c r="AAQ958"/>
      <c r="AAR958"/>
      <c r="AAS958"/>
      <c r="AAT958"/>
      <c r="AAU958"/>
      <c r="AAV958"/>
      <c r="AAW958"/>
      <c r="AAX958"/>
      <c r="AAY958"/>
      <c r="AAZ958"/>
      <c r="ABA958"/>
      <c r="ABB958"/>
      <c r="ABC958"/>
      <c r="ABD958"/>
      <c r="ABE958"/>
      <c r="ABF958"/>
      <c r="ABG958"/>
      <c r="ABH958"/>
      <c r="ABI958"/>
      <c r="ABJ958"/>
      <c r="ABK958"/>
      <c r="ABL958"/>
      <c r="ABM958"/>
      <c r="ABN958"/>
      <c r="ABO958"/>
      <c r="ABP958"/>
      <c r="ABQ958"/>
      <c r="ABR958"/>
      <c r="ABS958"/>
      <c r="ABT958"/>
      <c r="ABU958"/>
      <c r="ABV958"/>
      <c r="ABW958"/>
      <c r="ABX958"/>
      <c r="ABY958"/>
      <c r="ABZ958"/>
      <c r="ACA958"/>
      <c r="ACB958"/>
      <c r="ACC958"/>
      <c r="ACD958"/>
      <c r="ACE958"/>
      <c r="ACF958"/>
      <c r="ACG958"/>
      <c r="ACH958"/>
      <c r="ACI958"/>
      <c r="ACJ958"/>
      <c r="ACK958"/>
      <c r="ACL958"/>
      <c r="ACM958"/>
      <c r="ACN958"/>
      <c r="ACO958"/>
      <c r="ACP958"/>
      <c r="ACQ958"/>
      <c r="ACR958"/>
      <c r="ACS958"/>
      <c r="ACT958"/>
      <c r="ACU958"/>
      <c r="ACV958"/>
      <c r="ACW958"/>
      <c r="ACX958"/>
      <c r="ACY958"/>
      <c r="ACZ958"/>
      <c r="ADA958"/>
      <c r="ADB958"/>
      <c r="ADC958"/>
      <c r="ADD958"/>
      <c r="ADE958"/>
      <c r="ADF958"/>
      <c r="ADG958"/>
      <c r="ADH958"/>
      <c r="ADI958"/>
      <c r="ADJ958"/>
      <c r="ADK958"/>
      <c r="ADL958"/>
      <c r="ADM958"/>
      <c r="ADN958"/>
      <c r="ADO958"/>
      <c r="ADP958"/>
      <c r="ADQ958"/>
      <c r="ADR958"/>
      <c r="ADS958"/>
      <c r="ADT958"/>
      <c r="ADU958"/>
      <c r="ADV958"/>
      <c r="ADW958"/>
      <c r="ADX958"/>
      <c r="ADY958"/>
      <c r="ADZ958"/>
      <c r="AEA958"/>
      <c r="AEB958"/>
      <c r="AEC958"/>
      <c r="AED958"/>
      <c r="AEE958"/>
      <c r="AEF958"/>
      <c r="AEG958"/>
      <c r="AEH958"/>
      <c r="AEI958"/>
      <c r="AEJ958"/>
      <c r="AEK958"/>
      <c r="AEL958"/>
      <c r="AEM958"/>
      <c r="AEN958"/>
      <c r="AEO958"/>
      <c r="AEP958"/>
      <c r="AEQ958"/>
      <c r="AER958"/>
      <c r="AES958"/>
      <c r="AET958"/>
      <c r="AEU958"/>
      <c r="AEV958"/>
      <c r="AEW958"/>
      <c r="AEX958"/>
      <c r="AEY958"/>
      <c r="AEZ958"/>
      <c r="AFA958"/>
      <c r="AFB958"/>
      <c r="AFC958"/>
      <c r="AFD958"/>
      <c r="AFE958"/>
      <c r="AFF958"/>
      <c r="AFG958"/>
      <c r="AFH958"/>
      <c r="AFI958"/>
      <c r="AFJ958"/>
      <c r="AFK958"/>
      <c r="AFL958"/>
      <c r="AFM958"/>
      <c r="AFN958"/>
      <c r="AFO958"/>
      <c r="AFP958"/>
      <c r="AFQ958"/>
      <c r="AFR958"/>
      <c r="AFS958"/>
      <c r="AFT958"/>
      <c r="AFU958"/>
      <c r="AFV958"/>
      <c r="AFW958"/>
      <c r="AFX958"/>
      <c r="AFY958"/>
      <c r="AFZ958"/>
      <c r="AGA958"/>
      <c r="AGB958"/>
      <c r="AGC958"/>
      <c r="AGD958"/>
      <c r="AGE958"/>
      <c r="AGF958"/>
      <c r="AGG958"/>
      <c r="AGH958"/>
      <c r="AGI958"/>
      <c r="AGJ958"/>
      <c r="AGK958"/>
      <c r="AGL958"/>
      <c r="AGM958"/>
      <c r="AGN958"/>
      <c r="AGO958"/>
      <c r="AGP958"/>
      <c r="AGQ958"/>
      <c r="AGR958"/>
      <c r="AGS958"/>
      <c r="AGT958"/>
      <c r="AGU958"/>
      <c r="AGV958"/>
      <c r="AGW958"/>
      <c r="AGX958"/>
      <c r="AGY958"/>
      <c r="AGZ958"/>
      <c r="AHA958"/>
      <c r="AHB958"/>
      <c r="AHC958"/>
      <c r="AHD958"/>
      <c r="AHE958"/>
      <c r="AHF958"/>
      <c r="AHG958"/>
      <c r="AHH958"/>
      <c r="AHI958"/>
      <c r="AHJ958"/>
      <c r="AHK958"/>
      <c r="AHL958"/>
      <c r="AHM958"/>
      <c r="AHN958"/>
      <c r="AHO958"/>
      <c r="AHP958"/>
      <c r="AHQ958"/>
      <c r="AHR958"/>
      <c r="AHS958"/>
      <c r="AHT958"/>
      <c r="AHU958"/>
      <c r="AHV958"/>
      <c r="AHW958"/>
      <c r="AHX958"/>
      <c r="AHY958"/>
      <c r="AHZ958"/>
      <c r="AIA958"/>
      <c r="AIB958"/>
      <c r="AIC958"/>
      <c r="AID958"/>
      <c r="AIE958"/>
      <c r="AIF958"/>
      <c r="AIG958"/>
      <c r="AIH958"/>
      <c r="AII958"/>
      <c r="AIJ958"/>
      <c r="AIK958"/>
      <c r="AIL958"/>
      <c r="AIM958"/>
      <c r="AIN958"/>
      <c r="AIO958"/>
      <c r="AIP958"/>
      <c r="AIQ958"/>
      <c r="AIR958"/>
      <c r="AIS958"/>
      <c r="AIT958"/>
      <c r="AIU958"/>
      <c r="AIV958"/>
      <c r="AIW958"/>
      <c r="AIX958"/>
      <c r="AIY958"/>
      <c r="AIZ958"/>
      <c r="AJA958"/>
      <c r="AJB958"/>
      <c r="AJC958"/>
      <c r="AJD958"/>
      <c r="AJE958"/>
      <c r="AJF958"/>
      <c r="AJG958"/>
      <c r="AJH958"/>
      <c r="AJI958"/>
      <c r="AJJ958"/>
      <c r="AJK958"/>
      <c r="AJL958"/>
      <c r="AJM958"/>
      <c r="AJN958"/>
      <c r="AJO958"/>
      <c r="AJP958"/>
      <c r="AJQ958"/>
      <c r="AJR958"/>
      <c r="AJS958"/>
      <c r="AJT958"/>
      <c r="AJU958"/>
      <c r="AJV958"/>
      <c r="AJW958"/>
      <c r="AJX958"/>
      <c r="AJY958"/>
      <c r="AJZ958"/>
      <c r="AKA958"/>
      <c r="AKB958"/>
      <c r="AKC958"/>
      <c r="AKD958"/>
      <c r="AKE958"/>
      <c r="AKF958"/>
      <c r="AKG958"/>
      <c r="AKH958"/>
      <c r="AKI958"/>
      <c r="AKJ958"/>
      <c r="AKK958"/>
      <c r="AKL958"/>
      <c r="AKM958"/>
      <c r="AKN958"/>
      <c r="AKO958"/>
      <c r="AKP958"/>
      <c r="AKQ958"/>
      <c r="AKR958"/>
      <c r="AKS958"/>
      <c r="AKT958"/>
      <c r="AKU958"/>
      <c r="AKV958"/>
      <c r="AKW958"/>
      <c r="AKX958"/>
      <c r="AKY958"/>
      <c r="AKZ958"/>
      <c r="ALA958"/>
      <c r="ALB958"/>
      <c r="ALC958"/>
      <c r="ALD958"/>
      <c r="ALE958"/>
      <c r="ALF958"/>
      <c r="ALG958"/>
      <c r="ALH958"/>
      <c r="ALI958"/>
      <c r="ALJ958"/>
      <c r="ALK958"/>
      <c r="ALL958"/>
      <c r="ALM958"/>
      <c r="ALN958"/>
      <c r="ALO958"/>
      <c r="ALP958"/>
      <c r="ALQ958"/>
      <c r="ALR958"/>
      <c r="ALS958"/>
      <c r="ALT958"/>
      <c r="ALU958"/>
      <c r="ALV958"/>
      <c r="ALW958"/>
      <c r="ALX958"/>
      <c r="ALY958"/>
      <c r="ALZ958"/>
      <c r="AMA958"/>
      <c r="AMB958"/>
      <c r="AMC958"/>
      <c r="AMD958"/>
      <c r="AME958"/>
      <c r="AMF958"/>
      <c r="AMG958"/>
      <c r="AMH958"/>
      <c r="AMI958"/>
      <c r="AMJ958"/>
    </row>
    <row r="959" spans="1:1024" ht="20" customHeight="1" x14ac:dyDescent="0.2">
      <c r="A959"/>
      <c r="B959"/>
      <c r="C959"/>
      <c r="D959"/>
      <c r="E959" s="2"/>
      <c r="F959" s="2"/>
      <c r="G959" s="271"/>
      <c r="H959" s="240"/>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c r="IU959"/>
      <c r="IV959"/>
      <c r="IW959"/>
      <c r="IX959"/>
      <c r="IY959"/>
      <c r="IZ959"/>
      <c r="JA959"/>
      <c r="JB959"/>
      <c r="JC959"/>
      <c r="JD959"/>
      <c r="JE959"/>
      <c r="JF959"/>
      <c r="JG959"/>
      <c r="JH959"/>
      <c r="JI959"/>
      <c r="JJ959"/>
      <c r="JK959"/>
      <c r="JL959"/>
      <c r="JM959"/>
      <c r="JN959"/>
      <c r="JO959"/>
      <c r="JP959"/>
      <c r="JQ959"/>
      <c r="JR959"/>
      <c r="JS959"/>
      <c r="JT959"/>
      <c r="JU959"/>
      <c r="JV959"/>
      <c r="JW959"/>
      <c r="JX959"/>
      <c r="JY959"/>
      <c r="JZ959"/>
      <c r="KA959"/>
      <c r="KB959"/>
      <c r="KC959"/>
      <c r="KD959"/>
      <c r="KE959"/>
      <c r="KF959"/>
      <c r="KG959"/>
      <c r="KH959"/>
      <c r="KI959"/>
      <c r="KJ959"/>
      <c r="KK959"/>
      <c r="KL959"/>
      <c r="KM959"/>
      <c r="KN959"/>
      <c r="KO959"/>
      <c r="KP959"/>
      <c r="KQ959"/>
      <c r="KR959"/>
      <c r="KS959"/>
      <c r="KT959"/>
      <c r="KU959"/>
      <c r="KV959"/>
      <c r="KW959"/>
      <c r="KX959"/>
      <c r="KY959"/>
      <c r="KZ959"/>
      <c r="LA959"/>
      <c r="LB959"/>
      <c r="LC959"/>
      <c r="LD959"/>
      <c r="LE959"/>
      <c r="LF959"/>
      <c r="LG959"/>
      <c r="LH959"/>
      <c r="LI959"/>
      <c r="LJ959"/>
      <c r="LK959"/>
      <c r="LL959"/>
      <c r="LM959"/>
      <c r="LN959"/>
      <c r="LO959"/>
      <c r="LP959"/>
      <c r="LQ959"/>
      <c r="LR959"/>
      <c r="LS959"/>
      <c r="LT959"/>
      <c r="LU959"/>
      <c r="LV959"/>
      <c r="LW959"/>
      <c r="LX959"/>
      <c r="LY959"/>
      <c r="LZ959"/>
      <c r="MA959"/>
      <c r="MB959"/>
      <c r="MC959"/>
      <c r="MD959"/>
      <c r="ME959"/>
      <c r="MF959"/>
      <c r="MG959"/>
      <c r="MH959"/>
      <c r="MI959"/>
      <c r="MJ959"/>
      <c r="MK959"/>
      <c r="ML959"/>
      <c r="MM959"/>
      <c r="MN959"/>
      <c r="MO959"/>
      <c r="MP959"/>
      <c r="MQ959"/>
      <c r="MR959"/>
      <c r="MS959"/>
      <c r="MT959"/>
      <c r="MU959"/>
      <c r="MV959"/>
      <c r="MW959"/>
      <c r="MX959"/>
      <c r="MY959"/>
      <c r="MZ959"/>
      <c r="NA959"/>
      <c r="NB959"/>
      <c r="NC959"/>
      <c r="ND959"/>
      <c r="NE959"/>
      <c r="NF959"/>
      <c r="NG959"/>
      <c r="NH959"/>
      <c r="NI959"/>
      <c r="NJ959"/>
      <c r="NK959"/>
      <c r="NL959"/>
      <c r="NM959"/>
      <c r="NN959"/>
      <c r="NO959"/>
      <c r="NP959"/>
      <c r="NQ959"/>
      <c r="NR959"/>
      <c r="NS959"/>
      <c r="NT959"/>
      <c r="NU959"/>
      <c r="NV959"/>
      <c r="NW959"/>
      <c r="NX959"/>
      <c r="NY959"/>
      <c r="NZ959"/>
      <c r="OA959"/>
      <c r="OB959"/>
      <c r="OC959"/>
      <c r="OD959"/>
      <c r="OE959"/>
      <c r="OF959"/>
      <c r="OG959"/>
      <c r="OH959"/>
      <c r="OI959"/>
      <c r="OJ959"/>
      <c r="OK959"/>
      <c r="OL959"/>
      <c r="OM959"/>
      <c r="ON959"/>
      <c r="OO959"/>
      <c r="OP959"/>
      <c r="OQ959"/>
      <c r="OR959"/>
      <c r="OS959"/>
      <c r="OT959"/>
      <c r="OU959"/>
      <c r="OV959"/>
      <c r="OW959"/>
      <c r="OX959"/>
      <c r="OY959"/>
      <c r="OZ959"/>
      <c r="PA959"/>
      <c r="PB959"/>
      <c r="PC959"/>
      <c r="PD959"/>
      <c r="PE959"/>
      <c r="PF959"/>
      <c r="PG959"/>
      <c r="PH959"/>
      <c r="PI959"/>
      <c r="PJ959"/>
      <c r="PK959"/>
      <c r="PL959"/>
      <c r="PM959"/>
      <c r="PN959"/>
      <c r="PO959"/>
      <c r="PP959"/>
      <c r="PQ959"/>
      <c r="PR959"/>
      <c r="PS959"/>
      <c r="PT959"/>
      <c r="PU959"/>
      <c r="PV959"/>
      <c r="PW959"/>
      <c r="PX959"/>
      <c r="PY959"/>
      <c r="PZ959"/>
      <c r="QA959"/>
      <c r="QB959"/>
      <c r="QC959"/>
      <c r="QD959"/>
      <c r="QE959"/>
      <c r="QF959"/>
      <c r="QG959"/>
      <c r="QH959"/>
      <c r="QI959"/>
      <c r="QJ959"/>
      <c r="QK959"/>
      <c r="QL959"/>
      <c r="QM959"/>
      <c r="QN959"/>
      <c r="QO959"/>
      <c r="QP959"/>
      <c r="QQ959"/>
      <c r="QR959"/>
      <c r="QS959"/>
      <c r="QT959"/>
      <c r="QU959"/>
      <c r="QV959"/>
      <c r="QW959"/>
      <c r="QX959"/>
      <c r="QY959"/>
      <c r="QZ959"/>
      <c r="RA959"/>
      <c r="RB959"/>
      <c r="RC959"/>
      <c r="RD959"/>
      <c r="RE959"/>
      <c r="RF959"/>
      <c r="RG959"/>
      <c r="RH959"/>
      <c r="RI959"/>
      <c r="RJ959"/>
      <c r="RK959"/>
      <c r="RL959"/>
      <c r="RM959"/>
      <c r="RN959"/>
      <c r="RO959"/>
      <c r="RP959"/>
      <c r="RQ959"/>
      <c r="RR959"/>
      <c r="RS959"/>
      <c r="RT959"/>
      <c r="RU959"/>
      <c r="RV959"/>
      <c r="RW959"/>
      <c r="RX959"/>
      <c r="RY959"/>
      <c r="RZ959"/>
      <c r="SA959"/>
      <c r="SB959"/>
      <c r="SC959"/>
      <c r="SD959"/>
      <c r="SE959"/>
      <c r="SF959"/>
      <c r="SG959"/>
      <c r="SH959"/>
      <c r="SI959"/>
      <c r="SJ959"/>
      <c r="SK959"/>
      <c r="SL959"/>
      <c r="SM959"/>
      <c r="SN959"/>
      <c r="SO959"/>
      <c r="SP959"/>
      <c r="SQ959"/>
      <c r="SR959"/>
      <c r="SS959"/>
      <c r="ST959"/>
      <c r="SU959"/>
      <c r="SV959"/>
      <c r="SW959"/>
      <c r="SX959"/>
      <c r="SY959"/>
      <c r="SZ959"/>
      <c r="TA959"/>
      <c r="TB959"/>
      <c r="TC959"/>
      <c r="TD959"/>
      <c r="TE959"/>
      <c r="TF959"/>
      <c r="TG959"/>
      <c r="TH959"/>
      <c r="TI959"/>
      <c r="TJ959"/>
      <c r="TK959"/>
      <c r="TL959"/>
      <c r="TM959"/>
      <c r="TN959"/>
      <c r="TO959"/>
      <c r="TP959"/>
      <c r="TQ959"/>
      <c r="TR959"/>
      <c r="TS959"/>
      <c r="TT959"/>
      <c r="TU959"/>
      <c r="TV959"/>
      <c r="TW959"/>
      <c r="TX959"/>
      <c r="TY959"/>
      <c r="TZ959"/>
      <c r="UA959"/>
      <c r="UB959"/>
      <c r="UC959"/>
      <c r="UD959"/>
      <c r="UE959"/>
      <c r="UF959"/>
      <c r="UG959"/>
      <c r="UH959"/>
      <c r="UI959"/>
      <c r="UJ959"/>
      <c r="UK959"/>
      <c r="UL959"/>
      <c r="UM959"/>
      <c r="UN959"/>
      <c r="UO959"/>
      <c r="UP959"/>
      <c r="UQ959"/>
      <c r="UR959"/>
      <c r="US959"/>
      <c r="UT959"/>
      <c r="UU959"/>
      <c r="UV959"/>
      <c r="UW959"/>
      <c r="UX959"/>
      <c r="UY959"/>
      <c r="UZ959"/>
      <c r="VA959"/>
      <c r="VB959"/>
      <c r="VC959"/>
      <c r="VD959"/>
      <c r="VE959"/>
      <c r="VF959"/>
      <c r="VG959"/>
      <c r="VH959"/>
      <c r="VI959"/>
      <c r="VJ959"/>
      <c r="VK959"/>
      <c r="VL959"/>
      <c r="VM959"/>
      <c r="VN959"/>
      <c r="VO959"/>
      <c r="VP959"/>
      <c r="VQ959"/>
      <c r="VR959"/>
      <c r="VS959"/>
      <c r="VT959"/>
      <c r="VU959"/>
      <c r="VV959"/>
      <c r="VW959"/>
      <c r="VX959"/>
      <c r="VY959"/>
      <c r="VZ959"/>
      <c r="WA959"/>
      <c r="WB959"/>
      <c r="WC959"/>
      <c r="WD959"/>
      <c r="WE959"/>
      <c r="WF959"/>
      <c r="WG959"/>
      <c r="WH959"/>
      <c r="WI959"/>
      <c r="WJ959"/>
      <c r="WK959"/>
      <c r="WL959"/>
      <c r="WM959"/>
      <c r="WN959"/>
      <c r="WO959"/>
      <c r="WP959"/>
      <c r="WQ959"/>
      <c r="WR959"/>
      <c r="WS959"/>
      <c r="WT959"/>
      <c r="WU959"/>
      <c r="WV959"/>
      <c r="WW959"/>
      <c r="WX959"/>
      <c r="WY959"/>
      <c r="WZ959"/>
      <c r="XA959"/>
      <c r="XB959"/>
      <c r="XC959"/>
      <c r="XD959"/>
      <c r="XE959"/>
      <c r="XF959"/>
      <c r="XG959"/>
      <c r="XH959"/>
      <c r="XI959"/>
      <c r="XJ959"/>
      <c r="XK959"/>
      <c r="XL959"/>
      <c r="XM959"/>
      <c r="XN959"/>
      <c r="XO959"/>
      <c r="XP959"/>
      <c r="XQ959"/>
      <c r="XR959"/>
      <c r="XS959"/>
      <c r="XT959"/>
      <c r="XU959"/>
      <c r="XV959"/>
      <c r="XW959"/>
      <c r="XX959"/>
      <c r="XY959"/>
      <c r="XZ959"/>
      <c r="YA959"/>
      <c r="YB959"/>
      <c r="YC959"/>
      <c r="YD959"/>
      <c r="YE959"/>
      <c r="YF959"/>
      <c r="YG959"/>
      <c r="YH959"/>
      <c r="YI959"/>
      <c r="YJ959"/>
      <c r="YK959"/>
      <c r="YL959"/>
      <c r="YM959"/>
      <c r="YN959"/>
      <c r="YO959"/>
      <c r="YP959"/>
      <c r="YQ959"/>
      <c r="YR959"/>
      <c r="YS959"/>
      <c r="YT959"/>
      <c r="YU959"/>
      <c r="YV959"/>
      <c r="YW959"/>
      <c r="YX959"/>
      <c r="YY959"/>
      <c r="YZ959"/>
      <c r="ZA959"/>
      <c r="ZB959"/>
      <c r="ZC959"/>
      <c r="ZD959"/>
      <c r="ZE959"/>
      <c r="ZF959"/>
      <c r="ZG959"/>
      <c r="ZH959"/>
      <c r="ZI959"/>
      <c r="ZJ959"/>
      <c r="ZK959"/>
      <c r="ZL959"/>
      <c r="ZM959"/>
      <c r="ZN959"/>
      <c r="ZO959"/>
      <c r="ZP959"/>
      <c r="ZQ959"/>
      <c r="ZR959"/>
      <c r="ZS959"/>
      <c r="ZT959"/>
      <c r="ZU959"/>
      <c r="ZV959"/>
      <c r="ZW959"/>
      <c r="ZX959"/>
      <c r="ZY959"/>
      <c r="ZZ959"/>
      <c r="AAA959"/>
      <c r="AAB959"/>
      <c r="AAC959"/>
      <c r="AAD959"/>
      <c r="AAE959"/>
      <c r="AAF959"/>
      <c r="AAG959"/>
      <c r="AAH959"/>
      <c r="AAI959"/>
      <c r="AAJ959"/>
      <c r="AAK959"/>
      <c r="AAL959"/>
      <c r="AAM959"/>
      <c r="AAN959"/>
      <c r="AAO959"/>
      <c r="AAP959"/>
      <c r="AAQ959"/>
      <c r="AAR959"/>
      <c r="AAS959"/>
      <c r="AAT959"/>
      <c r="AAU959"/>
      <c r="AAV959"/>
      <c r="AAW959"/>
      <c r="AAX959"/>
      <c r="AAY959"/>
      <c r="AAZ959"/>
      <c r="ABA959"/>
      <c r="ABB959"/>
      <c r="ABC959"/>
      <c r="ABD959"/>
      <c r="ABE959"/>
      <c r="ABF959"/>
      <c r="ABG959"/>
      <c r="ABH959"/>
      <c r="ABI959"/>
      <c r="ABJ959"/>
      <c r="ABK959"/>
      <c r="ABL959"/>
      <c r="ABM959"/>
      <c r="ABN959"/>
      <c r="ABO959"/>
      <c r="ABP959"/>
      <c r="ABQ959"/>
      <c r="ABR959"/>
      <c r="ABS959"/>
      <c r="ABT959"/>
      <c r="ABU959"/>
      <c r="ABV959"/>
      <c r="ABW959"/>
      <c r="ABX959"/>
      <c r="ABY959"/>
      <c r="ABZ959"/>
      <c r="ACA959"/>
      <c r="ACB959"/>
      <c r="ACC959"/>
      <c r="ACD959"/>
      <c r="ACE959"/>
      <c r="ACF959"/>
      <c r="ACG959"/>
      <c r="ACH959"/>
      <c r="ACI959"/>
      <c r="ACJ959"/>
      <c r="ACK959"/>
      <c r="ACL959"/>
      <c r="ACM959"/>
      <c r="ACN959"/>
      <c r="ACO959"/>
      <c r="ACP959"/>
      <c r="ACQ959"/>
      <c r="ACR959"/>
      <c r="ACS959"/>
      <c r="ACT959"/>
      <c r="ACU959"/>
      <c r="ACV959"/>
      <c r="ACW959"/>
      <c r="ACX959"/>
      <c r="ACY959"/>
      <c r="ACZ959"/>
      <c r="ADA959"/>
      <c r="ADB959"/>
      <c r="ADC959"/>
      <c r="ADD959"/>
      <c r="ADE959"/>
      <c r="ADF959"/>
      <c r="ADG959"/>
      <c r="ADH959"/>
      <c r="ADI959"/>
      <c r="ADJ959"/>
      <c r="ADK959"/>
      <c r="ADL959"/>
      <c r="ADM959"/>
      <c r="ADN959"/>
      <c r="ADO959"/>
      <c r="ADP959"/>
      <c r="ADQ959"/>
      <c r="ADR959"/>
      <c r="ADS959"/>
      <c r="ADT959"/>
      <c r="ADU959"/>
      <c r="ADV959"/>
      <c r="ADW959"/>
      <c r="ADX959"/>
      <c r="ADY959"/>
      <c r="ADZ959"/>
      <c r="AEA959"/>
      <c r="AEB959"/>
      <c r="AEC959"/>
      <c r="AED959"/>
      <c r="AEE959"/>
      <c r="AEF959"/>
      <c r="AEG959"/>
      <c r="AEH959"/>
      <c r="AEI959"/>
      <c r="AEJ959"/>
      <c r="AEK959"/>
      <c r="AEL959"/>
      <c r="AEM959"/>
      <c r="AEN959"/>
      <c r="AEO959"/>
      <c r="AEP959"/>
      <c r="AEQ959"/>
      <c r="AER959"/>
      <c r="AES959"/>
      <c r="AET959"/>
      <c r="AEU959"/>
      <c r="AEV959"/>
      <c r="AEW959"/>
      <c r="AEX959"/>
      <c r="AEY959"/>
      <c r="AEZ959"/>
      <c r="AFA959"/>
      <c r="AFB959"/>
      <c r="AFC959"/>
      <c r="AFD959"/>
      <c r="AFE959"/>
      <c r="AFF959"/>
      <c r="AFG959"/>
      <c r="AFH959"/>
      <c r="AFI959"/>
      <c r="AFJ959"/>
      <c r="AFK959"/>
      <c r="AFL959"/>
      <c r="AFM959"/>
      <c r="AFN959"/>
      <c r="AFO959"/>
      <c r="AFP959"/>
      <c r="AFQ959"/>
      <c r="AFR959"/>
      <c r="AFS959"/>
      <c r="AFT959"/>
      <c r="AFU959"/>
      <c r="AFV959"/>
      <c r="AFW959"/>
      <c r="AFX959"/>
      <c r="AFY959"/>
      <c r="AFZ959"/>
      <c r="AGA959"/>
      <c r="AGB959"/>
      <c r="AGC959"/>
      <c r="AGD959"/>
      <c r="AGE959"/>
      <c r="AGF959"/>
      <c r="AGG959"/>
      <c r="AGH959"/>
      <c r="AGI959"/>
      <c r="AGJ959"/>
      <c r="AGK959"/>
      <c r="AGL959"/>
      <c r="AGM959"/>
      <c r="AGN959"/>
      <c r="AGO959"/>
      <c r="AGP959"/>
      <c r="AGQ959"/>
      <c r="AGR959"/>
      <c r="AGS959"/>
      <c r="AGT959"/>
      <c r="AGU959"/>
      <c r="AGV959"/>
      <c r="AGW959"/>
      <c r="AGX959"/>
      <c r="AGY959"/>
      <c r="AGZ959"/>
      <c r="AHA959"/>
      <c r="AHB959"/>
      <c r="AHC959"/>
      <c r="AHD959"/>
      <c r="AHE959"/>
      <c r="AHF959"/>
      <c r="AHG959"/>
      <c r="AHH959"/>
      <c r="AHI959"/>
      <c r="AHJ959"/>
      <c r="AHK959"/>
      <c r="AHL959"/>
      <c r="AHM959"/>
      <c r="AHN959"/>
      <c r="AHO959"/>
      <c r="AHP959"/>
      <c r="AHQ959"/>
      <c r="AHR959"/>
      <c r="AHS959"/>
      <c r="AHT959"/>
      <c r="AHU959"/>
      <c r="AHV959"/>
      <c r="AHW959"/>
      <c r="AHX959"/>
      <c r="AHY959"/>
      <c r="AHZ959"/>
      <c r="AIA959"/>
      <c r="AIB959"/>
      <c r="AIC959"/>
      <c r="AID959"/>
      <c r="AIE959"/>
      <c r="AIF959"/>
      <c r="AIG959"/>
      <c r="AIH959"/>
      <c r="AII959"/>
      <c r="AIJ959"/>
      <c r="AIK959"/>
      <c r="AIL959"/>
      <c r="AIM959"/>
      <c r="AIN959"/>
      <c r="AIO959"/>
      <c r="AIP959"/>
      <c r="AIQ959"/>
      <c r="AIR959"/>
      <c r="AIS959"/>
      <c r="AIT959"/>
      <c r="AIU959"/>
      <c r="AIV959"/>
      <c r="AIW959"/>
      <c r="AIX959"/>
      <c r="AIY959"/>
      <c r="AIZ959"/>
      <c r="AJA959"/>
      <c r="AJB959"/>
      <c r="AJC959"/>
      <c r="AJD959"/>
      <c r="AJE959"/>
      <c r="AJF959"/>
      <c r="AJG959"/>
      <c r="AJH959"/>
      <c r="AJI959"/>
      <c r="AJJ959"/>
      <c r="AJK959"/>
      <c r="AJL959"/>
      <c r="AJM959"/>
      <c r="AJN959"/>
      <c r="AJO959"/>
      <c r="AJP959"/>
      <c r="AJQ959"/>
      <c r="AJR959"/>
      <c r="AJS959"/>
      <c r="AJT959"/>
      <c r="AJU959"/>
      <c r="AJV959"/>
      <c r="AJW959"/>
      <c r="AJX959"/>
      <c r="AJY959"/>
      <c r="AJZ959"/>
      <c r="AKA959"/>
      <c r="AKB959"/>
      <c r="AKC959"/>
      <c r="AKD959"/>
      <c r="AKE959"/>
      <c r="AKF959"/>
      <c r="AKG959"/>
      <c r="AKH959"/>
      <c r="AKI959"/>
      <c r="AKJ959"/>
      <c r="AKK959"/>
      <c r="AKL959"/>
      <c r="AKM959"/>
      <c r="AKN959"/>
      <c r="AKO959"/>
      <c r="AKP959"/>
      <c r="AKQ959"/>
      <c r="AKR959"/>
      <c r="AKS959"/>
      <c r="AKT959"/>
      <c r="AKU959"/>
      <c r="AKV959"/>
      <c r="AKW959"/>
      <c r="AKX959"/>
      <c r="AKY959"/>
      <c r="AKZ959"/>
      <c r="ALA959"/>
      <c r="ALB959"/>
      <c r="ALC959"/>
      <c r="ALD959"/>
      <c r="ALE959"/>
      <c r="ALF959"/>
      <c r="ALG959"/>
      <c r="ALH959"/>
      <c r="ALI959"/>
      <c r="ALJ959"/>
      <c r="ALK959"/>
      <c r="ALL959"/>
      <c r="ALM959"/>
      <c r="ALN959"/>
      <c r="ALO959"/>
      <c r="ALP959"/>
      <c r="ALQ959"/>
      <c r="ALR959"/>
      <c r="ALS959"/>
      <c r="ALT959"/>
      <c r="ALU959"/>
      <c r="ALV959"/>
      <c r="ALW959"/>
      <c r="ALX959"/>
      <c r="ALY959"/>
      <c r="ALZ959"/>
      <c r="AMA959"/>
      <c r="AMB959"/>
      <c r="AMC959"/>
      <c r="AMD959"/>
      <c r="AME959"/>
      <c r="AMF959"/>
      <c r="AMG959"/>
      <c r="AMH959"/>
      <c r="AMI959"/>
      <c r="AMJ959"/>
    </row>
    <row r="960" spans="1:1024" ht="20" customHeight="1" x14ac:dyDescent="0.2">
      <c r="A960"/>
      <c r="B960"/>
      <c r="C960"/>
      <c r="D960"/>
      <c r="E960" s="2"/>
      <c r="F960" s="2"/>
      <c r="G960" s="271"/>
      <c r="H960" s="24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c r="IU960"/>
      <c r="IV960"/>
      <c r="IW960"/>
      <c r="IX960"/>
      <c r="IY960"/>
      <c r="IZ960"/>
      <c r="JA960"/>
      <c r="JB960"/>
      <c r="JC960"/>
      <c r="JD960"/>
      <c r="JE960"/>
      <c r="JF960"/>
      <c r="JG960"/>
      <c r="JH960"/>
      <c r="JI960"/>
      <c r="JJ960"/>
      <c r="JK960"/>
      <c r="JL960"/>
      <c r="JM960"/>
      <c r="JN960"/>
      <c r="JO960"/>
      <c r="JP960"/>
      <c r="JQ960"/>
      <c r="JR960"/>
      <c r="JS960"/>
      <c r="JT960"/>
      <c r="JU960"/>
      <c r="JV960"/>
      <c r="JW960"/>
      <c r="JX960"/>
      <c r="JY960"/>
      <c r="JZ960"/>
      <c r="KA960"/>
      <c r="KB960"/>
      <c r="KC960"/>
      <c r="KD960"/>
      <c r="KE960"/>
      <c r="KF960"/>
      <c r="KG960"/>
      <c r="KH960"/>
      <c r="KI960"/>
      <c r="KJ960"/>
      <c r="KK960"/>
      <c r="KL960"/>
      <c r="KM960"/>
      <c r="KN960"/>
      <c r="KO960"/>
      <c r="KP960"/>
      <c r="KQ960"/>
      <c r="KR960"/>
      <c r="KS960"/>
      <c r="KT960"/>
      <c r="KU960"/>
      <c r="KV960"/>
      <c r="KW960"/>
      <c r="KX960"/>
      <c r="KY960"/>
      <c r="KZ960"/>
      <c r="LA960"/>
      <c r="LB960"/>
      <c r="LC960"/>
      <c r="LD960"/>
      <c r="LE960"/>
      <c r="LF960"/>
      <c r="LG960"/>
      <c r="LH960"/>
      <c r="LI960"/>
      <c r="LJ960"/>
      <c r="LK960"/>
      <c r="LL960"/>
      <c r="LM960"/>
      <c r="LN960"/>
      <c r="LO960"/>
      <c r="LP960"/>
      <c r="LQ960"/>
      <c r="LR960"/>
      <c r="LS960"/>
      <c r="LT960"/>
      <c r="LU960"/>
      <c r="LV960"/>
      <c r="LW960"/>
      <c r="LX960"/>
      <c r="LY960"/>
      <c r="LZ960"/>
      <c r="MA960"/>
      <c r="MB960"/>
      <c r="MC960"/>
      <c r="MD960"/>
      <c r="ME960"/>
      <c r="MF960"/>
      <c r="MG960"/>
      <c r="MH960"/>
      <c r="MI960"/>
      <c r="MJ960"/>
      <c r="MK960"/>
      <c r="ML960"/>
      <c r="MM960"/>
      <c r="MN960"/>
      <c r="MO960"/>
      <c r="MP960"/>
      <c r="MQ960"/>
      <c r="MR960"/>
      <c r="MS960"/>
      <c r="MT960"/>
      <c r="MU960"/>
      <c r="MV960"/>
      <c r="MW960"/>
      <c r="MX960"/>
      <c r="MY960"/>
      <c r="MZ960"/>
      <c r="NA960"/>
      <c r="NB960"/>
      <c r="NC960"/>
      <c r="ND960"/>
      <c r="NE960"/>
      <c r="NF960"/>
      <c r="NG960"/>
      <c r="NH960"/>
      <c r="NI960"/>
      <c r="NJ960"/>
      <c r="NK960"/>
      <c r="NL960"/>
      <c r="NM960"/>
      <c r="NN960"/>
      <c r="NO960"/>
      <c r="NP960"/>
      <c r="NQ960"/>
      <c r="NR960"/>
      <c r="NS960"/>
      <c r="NT960"/>
      <c r="NU960"/>
      <c r="NV960"/>
      <c r="NW960"/>
      <c r="NX960"/>
      <c r="NY960"/>
      <c r="NZ960"/>
      <c r="OA960"/>
      <c r="OB960"/>
      <c r="OC960"/>
      <c r="OD960"/>
      <c r="OE960"/>
      <c r="OF960"/>
      <c r="OG960"/>
      <c r="OH960"/>
      <c r="OI960"/>
      <c r="OJ960"/>
      <c r="OK960"/>
      <c r="OL960"/>
      <c r="OM960"/>
      <c r="ON960"/>
      <c r="OO960"/>
      <c r="OP960"/>
      <c r="OQ960"/>
      <c r="OR960"/>
      <c r="OS960"/>
      <c r="OT960"/>
      <c r="OU960"/>
      <c r="OV960"/>
      <c r="OW960"/>
      <c r="OX960"/>
      <c r="OY960"/>
      <c r="OZ960"/>
      <c r="PA960"/>
      <c r="PB960"/>
      <c r="PC960"/>
      <c r="PD960"/>
      <c r="PE960"/>
      <c r="PF960"/>
      <c r="PG960"/>
      <c r="PH960"/>
      <c r="PI960"/>
      <c r="PJ960"/>
      <c r="PK960"/>
      <c r="PL960"/>
      <c r="PM960"/>
      <c r="PN960"/>
      <c r="PO960"/>
      <c r="PP960"/>
      <c r="PQ960"/>
      <c r="PR960"/>
      <c r="PS960"/>
      <c r="PT960"/>
      <c r="PU960"/>
      <c r="PV960"/>
      <c r="PW960"/>
      <c r="PX960"/>
      <c r="PY960"/>
      <c r="PZ960"/>
      <c r="QA960"/>
      <c r="QB960"/>
      <c r="QC960"/>
      <c r="QD960"/>
      <c r="QE960"/>
      <c r="QF960"/>
      <c r="QG960"/>
      <c r="QH960"/>
      <c r="QI960"/>
      <c r="QJ960"/>
      <c r="QK960"/>
      <c r="QL960"/>
      <c r="QM960"/>
      <c r="QN960"/>
      <c r="QO960"/>
      <c r="QP960"/>
      <c r="QQ960"/>
      <c r="QR960"/>
      <c r="QS960"/>
      <c r="QT960"/>
      <c r="QU960"/>
      <c r="QV960"/>
      <c r="QW960"/>
      <c r="QX960"/>
      <c r="QY960"/>
      <c r="QZ960"/>
      <c r="RA960"/>
      <c r="RB960"/>
      <c r="RC960"/>
      <c r="RD960"/>
      <c r="RE960"/>
      <c r="RF960"/>
      <c r="RG960"/>
      <c r="RH960"/>
      <c r="RI960"/>
      <c r="RJ960"/>
      <c r="RK960"/>
      <c r="RL960"/>
      <c r="RM960"/>
      <c r="RN960"/>
      <c r="RO960"/>
      <c r="RP960"/>
      <c r="RQ960"/>
      <c r="RR960"/>
      <c r="RS960"/>
      <c r="RT960"/>
      <c r="RU960"/>
      <c r="RV960"/>
      <c r="RW960"/>
      <c r="RX960"/>
      <c r="RY960"/>
      <c r="RZ960"/>
      <c r="SA960"/>
      <c r="SB960"/>
      <c r="SC960"/>
      <c r="SD960"/>
      <c r="SE960"/>
      <c r="SF960"/>
      <c r="SG960"/>
      <c r="SH960"/>
      <c r="SI960"/>
      <c r="SJ960"/>
      <c r="SK960"/>
      <c r="SL960"/>
      <c r="SM960"/>
      <c r="SN960"/>
      <c r="SO960"/>
      <c r="SP960"/>
      <c r="SQ960"/>
      <c r="SR960"/>
      <c r="SS960"/>
      <c r="ST960"/>
      <c r="SU960"/>
      <c r="SV960"/>
      <c r="SW960"/>
      <c r="SX960"/>
      <c r="SY960"/>
      <c r="SZ960"/>
      <c r="TA960"/>
      <c r="TB960"/>
      <c r="TC960"/>
      <c r="TD960"/>
      <c r="TE960"/>
      <c r="TF960"/>
      <c r="TG960"/>
      <c r="TH960"/>
      <c r="TI960"/>
      <c r="TJ960"/>
      <c r="TK960"/>
      <c r="TL960"/>
      <c r="TM960"/>
      <c r="TN960"/>
      <c r="TO960"/>
      <c r="TP960"/>
      <c r="TQ960"/>
      <c r="TR960"/>
      <c r="TS960"/>
      <c r="TT960"/>
      <c r="TU960"/>
      <c r="TV960"/>
      <c r="TW960"/>
      <c r="TX960"/>
      <c r="TY960"/>
      <c r="TZ960"/>
      <c r="UA960"/>
      <c r="UB960"/>
      <c r="UC960"/>
      <c r="UD960"/>
      <c r="UE960"/>
      <c r="UF960"/>
      <c r="UG960"/>
      <c r="UH960"/>
      <c r="UI960"/>
      <c r="UJ960"/>
      <c r="UK960"/>
      <c r="UL960"/>
      <c r="UM960"/>
      <c r="UN960"/>
      <c r="UO960"/>
      <c r="UP960"/>
      <c r="UQ960"/>
      <c r="UR960"/>
      <c r="US960"/>
      <c r="UT960"/>
      <c r="UU960"/>
      <c r="UV960"/>
      <c r="UW960"/>
      <c r="UX960"/>
      <c r="UY960"/>
      <c r="UZ960"/>
      <c r="VA960"/>
      <c r="VB960"/>
      <c r="VC960"/>
      <c r="VD960"/>
      <c r="VE960"/>
      <c r="VF960"/>
      <c r="VG960"/>
      <c r="VH960"/>
      <c r="VI960"/>
      <c r="VJ960"/>
      <c r="VK960"/>
      <c r="VL960"/>
      <c r="VM960"/>
      <c r="VN960"/>
      <c r="VO960"/>
      <c r="VP960"/>
      <c r="VQ960"/>
      <c r="VR960"/>
      <c r="VS960"/>
      <c r="VT960"/>
      <c r="VU960"/>
      <c r="VV960"/>
      <c r="VW960"/>
      <c r="VX960"/>
      <c r="VY960"/>
      <c r="VZ960"/>
      <c r="WA960"/>
      <c r="WB960"/>
      <c r="WC960"/>
      <c r="WD960"/>
      <c r="WE960"/>
      <c r="WF960"/>
      <c r="WG960"/>
      <c r="WH960"/>
      <c r="WI960"/>
      <c r="WJ960"/>
      <c r="WK960"/>
      <c r="WL960"/>
      <c r="WM960"/>
      <c r="WN960"/>
      <c r="WO960"/>
      <c r="WP960"/>
      <c r="WQ960"/>
      <c r="WR960"/>
      <c r="WS960"/>
      <c r="WT960"/>
      <c r="WU960"/>
      <c r="WV960"/>
      <c r="WW960"/>
      <c r="WX960"/>
      <c r="WY960"/>
      <c r="WZ960"/>
      <c r="XA960"/>
      <c r="XB960"/>
      <c r="XC960"/>
      <c r="XD960"/>
      <c r="XE960"/>
      <c r="XF960"/>
      <c r="XG960"/>
      <c r="XH960"/>
      <c r="XI960"/>
      <c r="XJ960"/>
      <c r="XK960"/>
      <c r="XL960"/>
      <c r="XM960"/>
      <c r="XN960"/>
      <c r="XO960"/>
      <c r="XP960"/>
      <c r="XQ960"/>
      <c r="XR960"/>
      <c r="XS960"/>
      <c r="XT960"/>
      <c r="XU960"/>
      <c r="XV960"/>
      <c r="XW960"/>
      <c r="XX960"/>
      <c r="XY960"/>
      <c r="XZ960"/>
      <c r="YA960"/>
      <c r="YB960"/>
      <c r="YC960"/>
      <c r="YD960"/>
      <c r="YE960"/>
      <c r="YF960"/>
      <c r="YG960"/>
      <c r="YH960"/>
      <c r="YI960"/>
      <c r="YJ960"/>
      <c r="YK960"/>
      <c r="YL960"/>
      <c r="YM960"/>
      <c r="YN960"/>
      <c r="YO960"/>
      <c r="YP960"/>
      <c r="YQ960"/>
      <c r="YR960"/>
      <c r="YS960"/>
      <c r="YT960"/>
      <c r="YU960"/>
      <c r="YV960"/>
      <c r="YW960"/>
      <c r="YX960"/>
      <c r="YY960"/>
      <c r="YZ960"/>
      <c r="ZA960"/>
      <c r="ZB960"/>
      <c r="ZC960"/>
      <c r="ZD960"/>
      <c r="ZE960"/>
      <c r="ZF960"/>
      <c r="ZG960"/>
      <c r="ZH960"/>
      <c r="ZI960"/>
      <c r="ZJ960"/>
      <c r="ZK960"/>
      <c r="ZL960"/>
      <c r="ZM960"/>
      <c r="ZN960"/>
      <c r="ZO960"/>
      <c r="ZP960"/>
      <c r="ZQ960"/>
      <c r="ZR960"/>
      <c r="ZS960"/>
      <c r="ZT960"/>
      <c r="ZU960"/>
      <c r="ZV960"/>
      <c r="ZW960"/>
      <c r="ZX960"/>
      <c r="ZY960"/>
      <c r="ZZ960"/>
      <c r="AAA960"/>
      <c r="AAB960"/>
      <c r="AAC960"/>
      <c r="AAD960"/>
      <c r="AAE960"/>
      <c r="AAF960"/>
      <c r="AAG960"/>
      <c r="AAH960"/>
      <c r="AAI960"/>
      <c r="AAJ960"/>
      <c r="AAK960"/>
      <c r="AAL960"/>
      <c r="AAM960"/>
      <c r="AAN960"/>
      <c r="AAO960"/>
      <c r="AAP960"/>
      <c r="AAQ960"/>
      <c r="AAR960"/>
      <c r="AAS960"/>
      <c r="AAT960"/>
      <c r="AAU960"/>
      <c r="AAV960"/>
      <c r="AAW960"/>
      <c r="AAX960"/>
      <c r="AAY960"/>
      <c r="AAZ960"/>
      <c r="ABA960"/>
      <c r="ABB960"/>
      <c r="ABC960"/>
      <c r="ABD960"/>
      <c r="ABE960"/>
      <c r="ABF960"/>
      <c r="ABG960"/>
      <c r="ABH960"/>
      <c r="ABI960"/>
      <c r="ABJ960"/>
      <c r="ABK960"/>
      <c r="ABL960"/>
      <c r="ABM960"/>
      <c r="ABN960"/>
      <c r="ABO960"/>
      <c r="ABP960"/>
      <c r="ABQ960"/>
      <c r="ABR960"/>
      <c r="ABS960"/>
      <c r="ABT960"/>
      <c r="ABU960"/>
      <c r="ABV960"/>
      <c r="ABW960"/>
      <c r="ABX960"/>
      <c r="ABY960"/>
      <c r="ABZ960"/>
      <c r="ACA960"/>
      <c r="ACB960"/>
      <c r="ACC960"/>
      <c r="ACD960"/>
      <c r="ACE960"/>
      <c r="ACF960"/>
      <c r="ACG960"/>
      <c r="ACH960"/>
      <c r="ACI960"/>
      <c r="ACJ960"/>
      <c r="ACK960"/>
      <c r="ACL960"/>
      <c r="ACM960"/>
      <c r="ACN960"/>
      <c r="ACO960"/>
      <c r="ACP960"/>
      <c r="ACQ960"/>
      <c r="ACR960"/>
      <c r="ACS960"/>
      <c r="ACT960"/>
      <c r="ACU960"/>
      <c r="ACV960"/>
      <c r="ACW960"/>
      <c r="ACX960"/>
      <c r="ACY960"/>
      <c r="ACZ960"/>
      <c r="ADA960"/>
      <c r="ADB960"/>
      <c r="ADC960"/>
      <c r="ADD960"/>
      <c r="ADE960"/>
      <c r="ADF960"/>
      <c r="ADG960"/>
      <c r="ADH960"/>
      <c r="ADI960"/>
      <c r="ADJ960"/>
      <c r="ADK960"/>
      <c r="ADL960"/>
      <c r="ADM960"/>
      <c r="ADN960"/>
      <c r="ADO960"/>
      <c r="ADP960"/>
      <c r="ADQ960"/>
      <c r="ADR960"/>
      <c r="ADS960"/>
      <c r="ADT960"/>
      <c r="ADU960"/>
      <c r="ADV960"/>
      <c r="ADW960"/>
      <c r="ADX960"/>
      <c r="ADY960"/>
      <c r="ADZ960"/>
      <c r="AEA960"/>
      <c r="AEB960"/>
      <c r="AEC960"/>
      <c r="AED960"/>
      <c r="AEE960"/>
      <c r="AEF960"/>
      <c r="AEG960"/>
      <c r="AEH960"/>
      <c r="AEI960"/>
      <c r="AEJ960"/>
      <c r="AEK960"/>
      <c r="AEL960"/>
      <c r="AEM960"/>
      <c r="AEN960"/>
      <c r="AEO960"/>
      <c r="AEP960"/>
      <c r="AEQ960"/>
      <c r="AER960"/>
      <c r="AES960"/>
      <c r="AET960"/>
      <c r="AEU960"/>
      <c r="AEV960"/>
      <c r="AEW960"/>
      <c r="AEX960"/>
      <c r="AEY960"/>
      <c r="AEZ960"/>
      <c r="AFA960"/>
      <c r="AFB960"/>
      <c r="AFC960"/>
      <c r="AFD960"/>
      <c r="AFE960"/>
      <c r="AFF960"/>
      <c r="AFG960"/>
      <c r="AFH960"/>
      <c r="AFI960"/>
      <c r="AFJ960"/>
      <c r="AFK960"/>
      <c r="AFL960"/>
      <c r="AFM960"/>
      <c r="AFN960"/>
      <c r="AFO960"/>
      <c r="AFP960"/>
      <c r="AFQ960"/>
      <c r="AFR960"/>
      <c r="AFS960"/>
      <c r="AFT960"/>
      <c r="AFU960"/>
      <c r="AFV960"/>
      <c r="AFW960"/>
      <c r="AFX960"/>
      <c r="AFY960"/>
      <c r="AFZ960"/>
      <c r="AGA960"/>
      <c r="AGB960"/>
      <c r="AGC960"/>
      <c r="AGD960"/>
      <c r="AGE960"/>
      <c r="AGF960"/>
      <c r="AGG960"/>
      <c r="AGH960"/>
      <c r="AGI960"/>
      <c r="AGJ960"/>
      <c r="AGK960"/>
      <c r="AGL960"/>
      <c r="AGM960"/>
      <c r="AGN960"/>
      <c r="AGO960"/>
      <c r="AGP960"/>
      <c r="AGQ960"/>
      <c r="AGR960"/>
      <c r="AGS960"/>
      <c r="AGT960"/>
      <c r="AGU960"/>
      <c r="AGV960"/>
      <c r="AGW960"/>
      <c r="AGX960"/>
      <c r="AGY960"/>
      <c r="AGZ960"/>
      <c r="AHA960"/>
      <c r="AHB960"/>
      <c r="AHC960"/>
      <c r="AHD960"/>
      <c r="AHE960"/>
      <c r="AHF960"/>
      <c r="AHG960"/>
      <c r="AHH960"/>
      <c r="AHI960"/>
      <c r="AHJ960"/>
      <c r="AHK960"/>
      <c r="AHL960"/>
      <c r="AHM960"/>
      <c r="AHN960"/>
      <c r="AHO960"/>
      <c r="AHP960"/>
      <c r="AHQ960"/>
      <c r="AHR960"/>
      <c r="AHS960"/>
      <c r="AHT960"/>
      <c r="AHU960"/>
      <c r="AHV960"/>
      <c r="AHW960"/>
      <c r="AHX960"/>
      <c r="AHY960"/>
      <c r="AHZ960"/>
      <c r="AIA960"/>
      <c r="AIB960"/>
      <c r="AIC960"/>
      <c r="AID960"/>
      <c r="AIE960"/>
      <c r="AIF960"/>
      <c r="AIG960"/>
      <c r="AIH960"/>
      <c r="AII960"/>
      <c r="AIJ960"/>
      <c r="AIK960"/>
      <c r="AIL960"/>
      <c r="AIM960"/>
      <c r="AIN960"/>
      <c r="AIO960"/>
      <c r="AIP960"/>
      <c r="AIQ960"/>
      <c r="AIR960"/>
      <c r="AIS960"/>
      <c r="AIT960"/>
      <c r="AIU960"/>
      <c r="AIV960"/>
      <c r="AIW960"/>
      <c r="AIX960"/>
      <c r="AIY960"/>
      <c r="AIZ960"/>
      <c r="AJA960"/>
      <c r="AJB960"/>
      <c r="AJC960"/>
      <c r="AJD960"/>
      <c r="AJE960"/>
      <c r="AJF960"/>
      <c r="AJG960"/>
      <c r="AJH960"/>
      <c r="AJI960"/>
      <c r="AJJ960"/>
      <c r="AJK960"/>
      <c r="AJL960"/>
      <c r="AJM960"/>
      <c r="AJN960"/>
      <c r="AJO960"/>
      <c r="AJP960"/>
      <c r="AJQ960"/>
      <c r="AJR960"/>
      <c r="AJS960"/>
      <c r="AJT960"/>
      <c r="AJU960"/>
      <c r="AJV960"/>
      <c r="AJW960"/>
      <c r="AJX960"/>
      <c r="AJY960"/>
      <c r="AJZ960"/>
      <c r="AKA960"/>
      <c r="AKB960"/>
      <c r="AKC960"/>
      <c r="AKD960"/>
      <c r="AKE960"/>
      <c r="AKF960"/>
      <c r="AKG960"/>
      <c r="AKH960"/>
      <c r="AKI960"/>
      <c r="AKJ960"/>
      <c r="AKK960"/>
      <c r="AKL960"/>
      <c r="AKM960"/>
      <c r="AKN960"/>
      <c r="AKO960"/>
      <c r="AKP960"/>
      <c r="AKQ960"/>
      <c r="AKR960"/>
      <c r="AKS960"/>
      <c r="AKT960"/>
      <c r="AKU960"/>
      <c r="AKV960"/>
      <c r="AKW960"/>
      <c r="AKX960"/>
      <c r="AKY960"/>
      <c r="AKZ960"/>
      <c r="ALA960"/>
      <c r="ALB960"/>
      <c r="ALC960"/>
      <c r="ALD960"/>
      <c r="ALE960"/>
      <c r="ALF960"/>
      <c r="ALG960"/>
      <c r="ALH960"/>
      <c r="ALI960"/>
      <c r="ALJ960"/>
      <c r="ALK960"/>
      <c r="ALL960"/>
      <c r="ALM960"/>
      <c r="ALN960"/>
      <c r="ALO960"/>
      <c r="ALP960"/>
      <c r="ALQ960"/>
      <c r="ALR960"/>
      <c r="ALS960"/>
      <c r="ALT960"/>
      <c r="ALU960"/>
      <c r="ALV960"/>
      <c r="ALW960"/>
      <c r="ALX960"/>
      <c r="ALY960"/>
      <c r="ALZ960"/>
      <c r="AMA960"/>
      <c r="AMB960"/>
      <c r="AMC960"/>
      <c r="AMD960"/>
      <c r="AME960"/>
      <c r="AMF960"/>
      <c r="AMG960"/>
      <c r="AMH960"/>
      <c r="AMI960"/>
      <c r="AMJ960"/>
    </row>
    <row r="961" spans="1:1024" ht="20" customHeight="1" x14ac:dyDescent="0.2">
      <c r="A961"/>
      <c r="B961"/>
      <c r="C961"/>
      <c r="D961"/>
      <c r="E961" s="2"/>
      <c r="F961" s="2"/>
      <c r="G961" s="271"/>
      <c r="H961" s="240"/>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c r="IU961"/>
      <c r="IV961"/>
      <c r="IW961"/>
      <c r="IX961"/>
      <c r="IY961"/>
      <c r="IZ961"/>
      <c r="JA961"/>
      <c r="JB961"/>
      <c r="JC961"/>
      <c r="JD961"/>
      <c r="JE961"/>
      <c r="JF961"/>
      <c r="JG961"/>
      <c r="JH961"/>
      <c r="JI961"/>
      <c r="JJ961"/>
      <c r="JK961"/>
      <c r="JL961"/>
      <c r="JM961"/>
      <c r="JN961"/>
      <c r="JO961"/>
      <c r="JP961"/>
      <c r="JQ961"/>
      <c r="JR961"/>
      <c r="JS961"/>
      <c r="JT961"/>
      <c r="JU961"/>
      <c r="JV961"/>
      <c r="JW961"/>
      <c r="JX961"/>
      <c r="JY961"/>
      <c r="JZ961"/>
      <c r="KA961"/>
      <c r="KB961"/>
      <c r="KC961"/>
      <c r="KD961"/>
      <c r="KE961"/>
      <c r="KF961"/>
      <c r="KG961"/>
      <c r="KH961"/>
      <c r="KI961"/>
      <c r="KJ961"/>
      <c r="KK961"/>
      <c r="KL961"/>
      <c r="KM961"/>
      <c r="KN961"/>
      <c r="KO961"/>
      <c r="KP961"/>
      <c r="KQ961"/>
      <c r="KR961"/>
      <c r="KS961"/>
      <c r="KT961"/>
      <c r="KU961"/>
      <c r="KV961"/>
      <c r="KW961"/>
      <c r="KX961"/>
      <c r="KY961"/>
      <c r="KZ961"/>
      <c r="LA961"/>
      <c r="LB961"/>
      <c r="LC961"/>
      <c r="LD961"/>
      <c r="LE961"/>
      <c r="LF961"/>
      <c r="LG961"/>
      <c r="LH961"/>
      <c r="LI961"/>
      <c r="LJ961"/>
      <c r="LK961"/>
      <c r="LL961"/>
      <c r="LM961"/>
      <c r="LN961"/>
      <c r="LO961"/>
      <c r="LP961"/>
      <c r="LQ961"/>
      <c r="LR961"/>
      <c r="LS961"/>
      <c r="LT961"/>
      <c r="LU961"/>
      <c r="LV961"/>
      <c r="LW961"/>
      <c r="LX961"/>
      <c r="LY961"/>
      <c r="LZ961"/>
      <c r="MA961"/>
      <c r="MB961"/>
      <c r="MC961"/>
      <c r="MD961"/>
      <c r="ME961"/>
      <c r="MF961"/>
      <c r="MG961"/>
      <c r="MH961"/>
      <c r="MI961"/>
      <c r="MJ961"/>
      <c r="MK961"/>
      <c r="ML961"/>
      <c r="MM961"/>
      <c r="MN961"/>
      <c r="MO961"/>
      <c r="MP961"/>
      <c r="MQ961"/>
      <c r="MR961"/>
      <c r="MS961"/>
      <c r="MT961"/>
      <c r="MU961"/>
      <c r="MV961"/>
      <c r="MW961"/>
      <c r="MX961"/>
      <c r="MY961"/>
      <c r="MZ961"/>
      <c r="NA961"/>
      <c r="NB961"/>
      <c r="NC961"/>
      <c r="ND961"/>
      <c r="NE961"/>
      <c r="NF961"/>
      <c r="NG961"/>
      <c r="NH961"/>
      <c r="NI961"/>
      <c r="NJ961"/>
      <c r="NK961"/>
      <c r="NL961"/>
      <c r="NM961"/>
      <c r="NN961"/>
      <c r="NO961"/>
      <c r="NP961"/>
      <c r="NQ961"/>
      <c r="NR961"/>
      <c r="NS961"/>
      <c r="NT961"/>
      <c r="NU961"/>
      <c r="NV961"/>
      <c r="NW961"/>
      <c r="NX961"/>
      <c r="NY961"/>
      <c r="NZ961"/>
      <c r="OA961"/>
      <c r="OB961"/>
      <c r="OC961"/>
      <c r="OD961"/>
      <c r="OE961"/>
      <c r="OF961"/>
      <c r="OG961"/>
      <c r="OH961"/>
      <c r="OI961"/>
      <c r="OJ961"/>
      <c r="OK961"/>
      <c r="OL961"/>
      <c r="OM961"/>
      <c r="ON961"/>
      <c r="OO961"/>
      <c r="OP961"/>
      <c r="OQ961"/>
      <c r="OR961"/>
      <c r="OS961"/>
      <c r="OT961"/>
      <c r="OU961"/>
      <c r="OV961"/>
      <c r="OW961"/>
      <c r="OX961"/>
      <c r="OY961"/>
      <c r="OZ961"/>
      <c r="PA961"/>
      <c r="PB961"/>
      <c r="PC961"/>
      <c r="PD961"/>
      <c r="PE961"/>
      <c r="PF961"/>
      <c r="PG961"/>
      <c r="PH961"/>
      <c r="PI961"/>
      <c r="PJ961"/>
      <c r="PK961"/>
      <c r="PL961"/>
      <c r="PM961"/>
      <c r="PN961"/>
      <c r="PO961"/>
      <c r="PP961"/>
      <c r="PQ961"/>
      <c r="PR961"/>
      <c r="PS961"/>
      <c r="PT961"/>
      <c r="PU961"/>
      <c r="PV961"/>
      <c r="PW961"/>
      <c r="PX961"/>
      <c r="PY961"/>
      <c r="PZ961"/>
      <c r="QA961"/>
      <c r="QB961"/>
      <c r="QC961"/>
      <c r="QD961"/>
      <c r="QE961"/>
      <c r="QF961"/>
      <c r="QG961"/>
      <c r="QH961"/>
      <c r="QI961"/>
      <c r="QJ961"/>
      <c r="QK961"/>
      <c r="QL961"/>
      <c r="QM961"/>
      <c r="QN961"/>
      <c r="QO961"/>
      <c r="QP961"/>
      <c r="QQ961"/>
      <c r="QR961"/>
      <c r="QS961"/>
      <c r="QT961"/>
      <c r="QU961"/>
      <c r="QV961"/>
      <c r="QW961"/>
      <c r="QX961"/>
      <c r="QY961"/>
      <c r="QZ961"/>
      <c r="RA961"/>
      <c r="RB961"/>
      <c r="RC961"/>
      <c r="RD961"/>
      <c r="RE961"/>
      <c r="RF961"/>
      <c r="RG961"/>
      <c r="RH961"/>
      <c r="RI961"/>
      <c r="RJ961"/>
      <c r="RK961"/>
      <c r="RL961"/>
      <c r="RM961"/>
      <c r="RN961"/>
      <c r="RO961"/>
      <c r="RP961"/>
      <c r="RQ961"/>
      <c r="RR961"/>
      <c r="RS961"/>
      <c r="RT961"/>
      <c r="RU961"/>
      <c r="RV961"/>
      <c r="RW961"/>
      <c r="RX961"/>
      <c r="RY961"/>
      <c r="RZ961"/>
      <c r="SA961"/>
      <c r="SB961"/>
      <c r="SC961"/>
      <c r="SD961"/>
      <c r="SE961"/>
      <c r="SF961"/>
      <c r="SG961"/>
      <c r="SH961"/>
      <c r="SI961"/>
      <c r="SJ961"/>
      <c r="SK961"/>
      <c r="SL961"/>
      <c r="SM961"/>
      <c r="SN961"/>
      <c r="SO961"/>
      <c r="SP961"/>
      <c r="SQ961"/>
      <c r="SR961"/>
      <c r="SS961"/>
      <c r="ST961"/>
      <c r="SU961"/>
      <c r="SV961"/>
      <c r="SW961"/>
      <c r="SX961"/>
      <c r="SY961"/>
      <c r="SZ961"/>
      <c r="TA961"/>
      <c r="TB961"/>
      <c r="TC961"/>
      <c r="TD961"/>
      <c r="TE961"/>
      <c r="TF961"/>
      <c r="TG961"/>
      <c r="TH961"/>
      <c r="TI961"/>
      <c r="TJ961"/>
      <c r="TK961"/>
      <c r="TL961"/>
      <c r="TM961"/>
      <c r="TN961"/>
      <c r="TO961"/>
      <c r="TP961"/>
      <c r="TQ961"/>
      <c r="TR961"/>
      <c r="TS961"/>
      <c r="TT961"/>
      <c r="TU961"/>
      <c r="TV961"/>
      <c r="TW961"/>
      <c r="TX961"/>
      <c r="TY961"/>
      <c r="TZ961"/>
      <c r="UA961"/>
      <c r="UB961"/>
      <c r="UC961"/>
      <c r="UD961"/>
      <c r="UE961"/>
      <c r="UF961"/>
      <c r="UG961"/>
      <c r="UH961"/>
      <c r="UI961"/>
      <c r="UJ961"/>
      <c r="UK961"/>
      <c r="UL961"/>
      <c r="UM961"/>
      <c r="UN961"/>
      <c r="UO961"/>
      <c r="UP961"/>
      <c r="UQ961"/>
      <c r="UR961"/>
      <c r="US961"/>
      <c r="UT961"/>
      <c r="UU961"/>
      <c r="UV961"/>
      <c r="UW961"/>
      <c r="UX961"/>
      <c r="UY961"/>
      <c r="UZ961"/>
      <c r="VA961"/>
      <c r="VB961"/>
      <c r="VC961"/>
      <c r="VD961"/>
      <c r="VE961"/>
      <c r="VF961"/>
      <c r="VG961"/>
      <c r="VH961"/>
      <c r="VI961"/>
      <c r="VJ961"/>
      <c r="VK961"/>
      <c r="VL961"/>
      <c r="VM961"/>
      <c r="VN961"/>
      <c r="VO961"/>
      <c r="VP961"/>
      <c r="VQ961"/>
      <c r="VR961"/>
      <c r="VS961"/>
      <c r="VT961"/>
      <c r="VU961"/>
      <c r="VV961"/>
      <c r="VW961"/>
      <c r="VX961"/>
      <c r="VY961"/>
      <c r="VZ961"/>
      <c r="WA961"/>
      <c r="WB961"/>
      <c r="WC961"/>
      <c r="WD961"/>
      <c r="WE961"/>
      <c r="WF961"/>
      <c r="WG961"/>
      <c r="WH961"/>
      <c r="WI961"/>
      <c r="WJ961"/>
      <c r="WK961"/>
      <c r="WL961"/>
      <c r="WM961"/>
      <c r="WN961"/>
      <c r="WO961"/>
      <c r="WP961"/>
      <c r="WQ961"/>
      <c r="WR961"/>
      <c r="WS961"/>
      <c r="WT961"/>
      <c r="WU961"/>
      <c r="WV961"/>
      <c r="WW961"/>
      <c r="WX961"/>
      <c r="WY961"/>
      <c r="WZ961"/>
      <c r="XA961"/>
      <c r="XB961"/>
      <c r="XC961"/>
      <c r="XD961"/>
      <c r="XE961"/>
      <c r="XF961"/>
      <c r="XG961"/>
      <c r="XH961"/>
      <c r="XI961"/>
      <c r="XJ961"/>
      <c r="XK961"/>
      <c r="XL961"/>
      <c r="XM961"/>
      <c r="XN961"/>
      <c r="XO961"/>
      <c r="XP961"/>
      <c r="XQ961"/>
      <c r="XR961"/>
      <c r="XS961"/>
      <c r="XT961"/>
      <c r="XU961"/>
      <c r="XV961"/>
      <c r="XW961"/>
      <c r="XX961"/>
      <c r="XY961"/>
      <c r="XZ961"/>
      <c r="YA961"/>
      <c r="YB961"/>
      <c r="YC961"/>
      <c r="YD961"/>
      <c r="YE961"/>
      <c r="YF961"/>
      <c r="YG961"/>
      <c r="YH961"/>
      <c r="YI961"/>
      <c r="YJ961"/>
      <c r="YK961"/>
      <c r="YL961"/>
      <c r="YM961"/>
      <c r="YN961"/>
      <c r="YO961"/>
      <c r="YP961"/>
      <c r="YQ961"/>
      <c r="YR961"/>
      <c r="YS961"/>
      <c r="YT961"/>
      <c r="YU961"/>
      <c r="YV961"/>
      <c r="YW961"/>
      <c r="YX961"/>
      <c r="YY961"/>
      <c r="YZ961"/>
      <c r="ZA961"/>
      <c r="ZB961"/>
      <c r="ZC961"/>
      <c r="ZD961"/>
      <c r="ZE961"/>
      <c r="ZF961"/>
      <c r="ZG961"/>
      <c r="ZH961"/>
      <c r="ZI961"/>
      <c r="ZJ961"/>
      <c r="ZK961"/>
      <c r="ZL961"/>
      <c r="ZM961"/>
      <c r="ZN961"/>
      <c r="ZO961"/>
      <c r="ZP961"/>
      <c r="ZQ961"/>
      <c r="ZR961"/>
      <c r="ZS961"/>
      <c r="ZT961"/>
      <c r="ZU961"/>
      <c r="ZV961"/>
      <c r="ZW961"/>
      <c r="ZX961"/>
      <c r="ZY961"/>
      <c r="ZZ961"/>
      <c r="AAA961"/>
      <c r="AAB961"/>
      <c r="AAC961"/>
      <c r="AAD961"/>
      <c r="AAE961"/>
      <c r="AAF961"/>
      <c r="AAG961"/>
      <c r="AAH961"/>
      <c r="AAI961"/>
      <c r="AAJ961"/>
      <c r="AAK961"/>
      <c r="AAL961"/>
      <c r="AAM961"/>
      <c r="AAN961"/>
      <c r="AAO961"/>
      <c r="AAP961"/>
      <c r="AAQ961"/>
      <c r="AAR961"/>
      <c r="AAS961"/>
      <c r="AAT961"/>
      <c r="AAU961"/>
      <c r="AAV961"/>
      <c r="AAW961"/>
      <c r="AAX961"/>
      <c r="AAY961"/>
      <c r="AAZ961"/>
      <c r="ABA961"/>
      <c r="ABB961"/>
      <c r="ABC961"/>
      <c r="ABD961"/>
      <c r="ABE961"/>
      <c r="ABF961"/>
      <c r="ABG961"/>
      <c r="ABH961"/>
      <c r="ABI961"/>
      <c r="ABJ961"/>
      <c r="ABK961"/>
      <c r="ABL961"/>
      <c r="ABM961"/>
      <c r="ABN961"/>
      <c r="ABO961"/>
      <c r="ABP961"/>
      <c r="ABQ961"/>
      <c r="ABR961"/>
      <c r="ABS961"/>
      <c r="ABT961"/>
      <c r="ABU961"/>
      <c r="ABV961"/>
      <c r="ABW961"/>
      <c r="ABX961"/>
      <c r="ABY961"/>
      <c r="ABZ961"/>
      <c r="ACA961"/>
      <c r="ACB961"/>
      <c r="ACC961"/>
      <c r="ACD961"/>
      <c r="ACE961"/>
      <c r="ACF961"/>
      <c r="ACG961"/>
      <c r="ACH961"/>
      <c r="ACI961"/>
      <c r="ACJ961"/>
      <c r="ACK961"/>
      <c r="ACL961"/>
      <c r="ACM961"/>
      <c r="ACN961"/>
      <c r="ACO961"/>
      <c r="ACP961"/>
      <c r="ACQ961"/>
      <c r="ACR961"/>
      <c r="ACS961"/>
      <c r="ACT961"/>
      <c r="ACU961"/>
      <c r="ACV961"/>
      <c r="ACW961"/>
      <c r="ACX961"/>
      <c r="ACY961"/>
      <c r="ACZ961"/>
      <c r="ADA961"/>
      <c r="ADB961"/>
      <c r="ADC961"/>
      <c r="ADD961"/>
      <c r="ADE961"/>
      <c r="ADF961"/>
      <c r="ADG961"/>
      <c r="ADH961"/>
      <c r="ADI961"/>
      <c r="ADJ961"/>
      <c r="ADK961"/>
      <c r="ADL961"/>
      <c r="ADM961"/>
      <c r="ADN961"/>
      <c r="ADO961"/>
      <c r="ADP961"/>
      <c r="ADQ961"/>
      <c r="ADR961"/>
      <c r="ADS961"/>
      <c r="ADT961"/>
      <c r="ADU961"/>
      <c r="ADV961"/>
      <c r="ADW961"/>
      <c r="ADX961"/>
      <c r="ADY961"/>
      <c r="ADZ961"/>
      <c r="AEA961"/>
      <c r="AEB961"/>
      <c r="AEC961"/>
      <c r="AED961"/>
      <c r="AEE961"/>
      <c r="AEF961"/>
      <c r="AEG961"/>
      <c r="AEH961"/>
      <c r="AEI961"/>
      <c r="AEJ961"/>
      <c r="AEK961"/>
      <c r="AEL961"/>
      <c r="AEM961"/>
      <c r="AEN961"/>
      <c r="AEO961"/>
      <c r="AEP961"/>
      <c r="AEQ961"/>
      <c r="AER961"/>
      <c r="AES961"/>
      <c r="AET961"/>
      <c r="AEU961"/>
      <c r="AEV961"/>
      <c r="AEW961"/>
      <c r="AEX961"/>
      <c r="AEY961"/>
      <c r="AEZ961"/>
      <c r="AFA961"/>
      <c r="AFB961"/>
      <c r="AFC961"/>
      <c r="AFD961"/>
      <c r="AFE961"/>
      <c r="AFF961"/>
      <c r="AFG961"/>
      <c r="AFH961"/>
      <c r="AFI961"/>
      <c r="AFJ961"/>
      <c r="AFK961"/>
      <c r="AFL961"/>
      <c r="AFM961"/>
      <c r="AFN961"/>
      <c r="AFO961"/>
      <c r="AFP961"/>
      <c r="AFQ961"/>
      <c r="AFR961"/>
      <c r="AFS961"/>
      <c r="AFT961"/>
      <c r="AFU961"/>
      <c r="AFV961"/>
      <c r="AFW961"/>
      <c r="AFX961"/>
      <c r="AFY961"/>
      <c r="AFZ961"/>
      <c r="AGA961"/>
      <c r="AGB961"/>
      <c r="AGC961"/>
      <c r="AGD961"/>
      <c r="AGE961"/>
      <c r="AGF961"/>
      <c r="AGG961"/>
      <c r="AGH961"/>
      <c r="AGI961"/>
      <c r="AGJ961"/>
      <c r="AGK961"/>
      <c r="AGL961"/>
      <c r="AGM961"/>
      <c r="AGN961"/>
      <c r="AGO961"/>
      <c r="AGP961"/>
      <c r="AGQ961"/>
      <c r="AGR961"/>
      <c r="AGS961"/>
      <c r="AGT961"/>
      <c r="AGU961"/>
      <c r="AGV961"/>
      <c r="AGW961"/>
      <c r="AGX961"/>
      <c r="AGY961"/>
      <c r="AGZ961"/>
      <c r="AHA961"/>
      <c r="AHB961"/>
      <c r="AHC961"/>
      <c r="AHD961"/>
      <c r="AHE961"/>
      <c r="AHF961"/>
      <c r="AHG961"/>
      <c r="AHH961"/>
      <c r="AHI961"/>
      <c r="AHJ961"/>
      <c r="AHK961"/>
      <c r="AHL961"/>
      <c r="AHM961"/>
      <c r="AHN961"/>
      <c r="AHO961"/>
      <c r="AHP961"/>
      <c r="AHQ961"/>
      <c r="AHR961"/>
      <c r="AHS961"/>
      <c r="AHT961"/>
      <c r="AHU961"/>
      <c r="AHV961"/>
      <c r="AHW961"/>
      <c r="AHX961"/>
      <c r="AHY961"/>
      <c r="AHZ961"/>
      <c r="AIA961"/>
      <c r="AIB961"/>
      <c r="AIC961"/>
      <c r="AID961"/>
      <c r="AIE961"/>
      <c r="AIF961"/>
      <c r="AIG961"/>
      <c r="AIH961"/>
      <c r="AII961"/>
      <c r="AIJ961"/>
      <c r="AIK961"/>
      <c r="AIL961"/>
      <c r="AIM961"/>
      <c r="AIN961"/>
      <c r="AIO961"/>
      <c r="AIP961"/>
      <c r="AIQ961"/>
      <c r="AIR961"/>
      <c r="AIS961"/>
      <c r="AIT961"/>
      <c r="AIU961"/>
      <c r="AIV961"/>
      <c r="AIW961"/>
      <c r="AIX961"/>
      <c r="AIY961"/>
      <c r="AIZ961"/>
      <c r="AJA961"/>
      <c r="AJB961"/>
      <c r="AJC961"/>
      <c r="AJD961"/>
      <c r="AJE961"/>
      <c r="AJF961"/>
      <c r="AJG961"/>
      <c r="AJH961"/>
      <c r="AJI961"/>
      <c r="AJJ961"/>
      <c r="AJK961"/>
      <c r="AJL961"/>
      <c r="AJM961"/>
      <c r="AJN961"/>
      <c r="AJO961"/>
      <c r="AJP961"/>
      <c r="AJQ961"/>
      <c r="AJR961"/>
      <c r="AJS961"/>
      <c r="AJT961"/>
      <c r="AJU961"/>
      <c r="AJV961"/>
      <c r="AJW961"/>
      <c r="AJX961"/>
      <c r="AJY961"/>
      <c r="AJZ961"/>
      <c r="AKA961"/>
      <c r="AKB961"/>
      <c r="AKC961"/>
      <c r="AKD961"/>
      <c r="AKE961"/>
      <c r="AKF961"/>
      <c r="AKG961"/>
      <c r="AKH961"/>
      <c r="AKI961"/>
      <c r="AKJ961"/>
      <c r="AKK961"/>
      <c r="AKL961"/>
      <c r="AKM961"/>
      <c r="AKN961"/>
      <c r="AKO961"/>
      <c r="AKP961"/>
      <c r="AKQ961"/>
      <c r="AKR961"/>
      <c r="AKS961"/>
      <c r="AKT961"/>
      <c r="AKU961"/>
      <c r="AKV961"/>
      <c r="AKW961"/>
      <c r="AKX961"/>
      <c r="AKY961"/>
      <c r="AKZ961"/>
      <c r="ALA961"/>
      <c r="ALB961"/>
      <c r="ALC961"/>
      <c r="ALD961"/>
      <c r="ALE961"/>
      <c r="ALF961"/>
      <c r="ALG961"/>
      <c r="ALH961"/>
      <c r="ALI961"/>
      <c r="ALJ961"/>
      <c r="ALK961"/>
      <c r="ALL961"/>
      <c r="ALM961"/>
      <c r="ALN961"/>
      <c r="ALO961"/>
      <c r="ALP961"/>
      <c r="ALQ961"/>
      <c r="ALR961"/>
      <c r="ALS961"/>
      <c r="ALT961"/>
      <c r="ALU961"/>
      <c r="ALV961"/>
      <c r="ALW961"/>
      <c r="ALX961"/>
      <c r="ALY961"/>
      <c r="ALZ961"/>
      <c r="AMA961"/>
      <c r="AMB961"/>
      <c r="AMC961"/>
      <c r="AMD961"/>
      <c r="AME961"/>
      <c r="AMF961"/>
      <c r="AMG961"/>
      <c r="AMH961"/>
      <c r="AMI961"/>
      <c r="AMJ961"/>
    </row>
    <row r="962" spans="1:1024" ht="20" customHeight="1" x14ac:dyDescent="0.2">
      <c r="A962"/>
      <c r="B962"/>
      <c r="C962"/>
      <c r="D962"/>
      <c r="E962" s="2"/>
      <c r="F962" s="2"/>
      <c r="G962" s="271"/>
      <c r="H962" s="240"/>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c r="IU962"/>
      <c r="IV962"/>
      <c r="IW962"/>
      <c r="IX962"/>
      <c r="IY962"/>
      <c r="IZ962"/>
      <c r="JA962"/>
      <c r="JB962"/>
      <c r="JC962"/>
      <c r="JD962"/>
      <c r="JE962"/>
      <c r="JF962"/>
      <c r="JG962"/>
      <c r="JH962"/>
      <c r="JI962"/>
      <c r="JJ962"/>
      <c r="JK962"/>
      <c r="JL962"/>
      <c r="JM962"/>
      <c r="JN962"/>
      <c r="JO962"/>
      <c r="JP962"/>
      <c r="JQ962"/>
      <c r="JR962"/>
      <c r="JS962"/>
      <c r="JT962"/>
      <c r="JU962"/>
      <c r="JV962"/>
      <c r="JW962"/>
      <c r="JX962"/>
      <c r="JY962"/>
      <c r="JZ962"/>
      <c r="KA962"/>
      <c r="KB962"/>
      <c r="KC962"/>
      <c r="KD962"/>
      <c r="KE962"/>
      <c r="KF962"/>
      <c r="KG962"/>
      <c r="KH962"/>
      <c r="KI962"/>
      <c r="KJ962"/>
      <c r="KK962"/>
      <c r="KL962"/>
      <c r="KM962"/>
      <c r="KN962"/>
      <c r="KO962"/>
      <c r="KP962"/>
      <c r="KQ962"/>
      <c r="KR962"/>
      <c r="KS962"/>
      <c r="KT962"/>
      <c r="KU962"/>
      <c r="KV962"/>
      <c r="KW962"/>
      <c r="KX962"/>
      <c r="KY962"/>
      <c r="KZ962"/>
      <c r="LA962"/>
      <c r="LB962"/>
      <c r="LC962"/>
      <c r="LD962"/>
      <c r="LE962"/>
      <c r="LF962"/>
      <c r="LG962"/>
      <c r="LH962"/>
      <c r="LI962"/>
      <c r="LJ962"/>
      <c r="LK962"/>
      <c r="LL962"/>
      <c r="LM962"/>
      <c r="LN962"/>
      <c r="LO962"/>
      <c r="LP962"/>
      <c r="LQ962"/>
      <c r="LR962"/>
      <c r="LS962"/>
      <c r="LT962"/>
      <c r="LU962"/>
      <c r="LV962"/>
      <c r="LW962"/>
      <c r="LX962"/>
      <c r="LY962"/>
      <c r="LZ962"/>
      <c r="MA962"/>
      <c r="MB962"/>
      <c r="MC962"/>
      <c r="MD962"/>
      <c r="ME962"/>
      <c r="MF962"/>
      <c r="MG962"/>
      <c r="MH962"/>
      <c r="MI962"/>
      <c r="MJ962"/>
      <c r="MK962"/>
      <c r="ML962"/>
      <c r="MM962"/>
      <c r="MN962"/>
      <c r="MO962"/>
      <c r="MP962"/>
      <c r="MQ962"/>
      <c r="MR962"/>
      <c r="MS962"/>
      <c r="MT962"/>
      <c r="MU962"/>
      <c r="MV962"/>
      <c r="MW962"/>
      <c r="MX962"/>
      <c r="MY962"/>
      <c r="MZ962"/>
      <c r="NA962"/>
      <c r="NB962"/>
      <c r="NC962"/>
      <c r="ND962"/>
      <c r="NE962"/>
      <c r="NF962"/>
      <c r="NG962"/>
      <c r="NH962"/>
      <c r="NI962"/>
      <c r="NJ962"/>
      <c r="NK962"/>
      <c r="NL962"/>
      <c r="NM962"/>
      <c r="NN962"/>
      <c r="NO962"/>
      <c r="NP962"/>
      <c r="NQ962"/>
      <c r="NR962"/>
      <c r="NS962"/>
      <c r="NT962"/>
      <c r="NU962"/>
      <c r="NV962"/>
      <c r="NW962"/>
      <c r="NX962"/>
      <c r="NY962"/>
      <c r="NZ962"/>
      <c r="OA962"/>
      <c r="OB962"/>
      <c r="OC962"/>
      <c r="OD962"/>
      <c r="OE962"/>
      <c r="OF962"/>
      <c r="OG962"/>
      <c r="OH962"/>
      <c r="OI962"/>
      <c r="OJ962"/>
      <c r="OK962"/>
      <c r="OL962"/>
      <c r="OM962"/>
      <c r="ON962"/>
      <c r="OO962"/>
      <c r="OP962"/>
      <c r="OQ962"/>
      <c r="OR962"/>
      <c r="OS962"/>
      <c r="OT962"/>
      <c r="OU962"/>
      <c r="OV962"/>
      <c r="OW962"/>
      <c r="OX962"/>
      <c r="OY962"/>
      <c r="OZ962"/>
      <c r="PA962"/>
      <c r="PB962"/>
      <c r="PC962"/>
      <c r="PD962"/>
      <c r="PE962"/>
      <c r="PF962"/>
      <c r="PG962"/>
      <c r="PH962"/>
      <c r="PI962"/>
      <c r="PJ962"/>
      <c r="PK962"/>
      <c r="PL962"/>
      <c r="PM962"/>
      <c r="PN962"/>
      <c r="PO962"/>
      <c r="PP962"/>
      <c r="PQ962"/>
      <c r="PR962"/>
      <c r="PS962"/>
      <c r="PT962"/>
      <c r="PU962"/>
      <c r="PV962"/>
      <c r="PW962"/>
      <c r="PX962"/>
      <c r="PY962"/>
      <c r="PZ962"/>
      <c r="QA962"/>
      <c r="QB962"/>
      <c r="QC962"/>
      <c r="QD962"/>
      <c r="QE962"/>
      <c r="QF962"/>
      <c r="QG962"/>
      <c r="QH962"/>
      <c r="QI962"/>
      <c r="QJ962"/>
      <c r="QK962"/>
      <c r="QL962"/>
      <c r="QM962"/>
      <c r="QN962"/>
      <c r="QO962"/>
      <c r="QP962"/>
      <c r="QQ962"/>
      <c r="QR962"/>
      <c r="QS962"/>
      <c r="QT962"/>
      <c r="QU962"/>
      <c r="QV962"/>
      <c r="QW962"/>
      <c r="QX962"/>
      <c r="QY962"/>
      <c r="QZ962"/>
      <c r="RA962"/>
      <c r="RB962"/>
      <c r="RC962"/>
      <c r="RD962"/>
      <c r="RE962"/>
      <c r="RF962"/>
      <c r="RG962"/>
      <c r="RH962"/>
      <c r="RI962"/>
      <c r="RJ962"/>
      <c r="RK962"/>
      <c r="RL962"/>
      <c r="RM962"/>
      <c r="RN962"/>
      <c r="RO962"/>
      <c r="RP962"/>
      <c r="RQ962"/>
      <c r="RR962"/>
      <c r="RS962"/>
      <c r="RT962"/>
      <c r="RU962"/>
      <c r="RV962"/>
      <c r="RW962"/>
      <c r="RX962"/>
      <c r="RY962"/>
      <c r="RZ962"/>
      <c r="SA962"/>
      <c r="SB962"/>
      <c r="SC962"/>
      <c r="SD962"/>
      <c r="SE962"/>
      <c r="SF962"/>
      <c r="SG962"/>
      <c r="SH962"/>
      <c r="SI962"/>
      <c r="SJ962"/>
      <c r="SK962"/>
      <c r="SL962"/>
      <c r="SM962"/>
      <c r="SN962"/>
      <c r="SO962"/>
      <c r="SP962"/>
      <c r="SQ962"/>
      <c r="SR962"/>
      <c r="SS962"/>
      <c r="ST962"/>
      <c r="SU962"/>
      <c r="SV962"/>
      <c r="SW962"/>
      <c r="SX962"/>
      <c r="SY962"/>
      <c r="SZ962"/>
      <c r="TA962"/>
      <c r="TB962"/>
      <c r="TC962"/>
      <c r="TD962"/>
      <c r="TE962"/>
      <c r="TF962"/>
      <c r="TG962"/>
      <c r="TH962"/>
      <c r="TI962"/>
      <c r="TJ962"/>
      <c r="TK962"/>
      <c r="TL962"/>
      <c r="TM962"/>
      <c r="TN962"/>
      <c r="TO962"/>
      <c r="TP962"/>
      <c r="TQ962"/>
      <c r="TR962"/>
      <c r="TS962"/>
      <c r="TT962"/>
      <c r="TU962"/>
      <c r="TV962"/>
      <c r="TW962"/>
      <c r="TX962"/>
      <c r="TY962"/>
      <c r="TZ962"/>
      <c r="UA962"/>
      <c r="UB962"/>
      <c r="UC962"/>
      <c r="UD962"/>
      <c r="UE962"/>
      <c r="UF962"/>
      <c r="UG962"/>
      <c r="UH962"/>
      <c r="UI962"/>
      <c r="UJ962"/>
      <c r="UK962"/>
      <c r="UL962"/>
      <c r="UM962"/>
      <c r="UN962"/>
      <c r="UO962"/>
      <c r="UP962"/>
      <c r="UQ962"/>
      <c r="UR962"/>
      <c r="US962"/>
      <c r="UT962"/>
      <c r="UU962"/>
      <c r="UV962"/>
      <c r="UW962"/>
      <c r="UX962"/>
      <c r="UY962"/>
      <c r="UZ962"/>
      <c r="VA962"/>
      <c r="VB962"/>
      <c r="VC962"/>
      <c r="VD962"/>
      <c r="VE962"/>
      <c r="VF962"/>
      <c r="VG962"/>
      <c r="VH962"/>
      <c r="VI962"/>
      <c r="VJ962"/>
      <c r="VK962"/>
      <c r="VL962"/>
      <c r="VM962"/>
      <c r="VN962"/>
      <c r="VO962"/>
      <c r="VP962"/>
      <c r="VQ962"/>
      <c r="VR962"/>
      <c r="VS962"/>
      <c r="VT962"/>
      <c r="VU962"/>
      <c r="VV962"/>
      <c r="VW962"/>
      <c r="VX962"/>
      <c r="VY962"/>
      <c r="VZ962"/>
      <c r="WA962"/>
      <c r="WB962"/>
      <c r="WC962"/>
      <c r="WD962"/>
      <c r="WE962"/>
      <c r="WF962"/>
      <c r="WG962"/>
      <c r="WH962"/>
      <c r="WI962"/>
      <c r="WJ962"/>
      <c r="WK962"/>
      <c r="WL962"/>
      <c r="WM962"/>
      <c r="WN962"/>
      <c r="WO962"/>
      <c r="WP962"/>
      <c r="WQ962"/>
      <c r="WR962"/>
      <c r="WS962"/>
      <c r="WT962"/>
      <c r="WU962"/>
      <c r="WV962"/>
      <c r="WW962"/>
      <c r="WX962"/>
      <c r="WY962"/>
      <c r="WZ962"/>
      <c r="XA962"/>
      <c r="XB962"/>
      <c r="XC962"/>
      <c r="XD962"/>
      <c r="XE962"/>
      <c r="XF962"/>
      <c r="XG962"/>
      <c r="XH962"/>
      <c r="XI962"/>
      <c r="XJ962"/>
      <c r="XK962"/>
      <c r="XL962"/>
      <c r="XM962"/>
      <c r="XN962"/>
      <c r="XO962"/>
      <c r="XP962"/>
      <c r="XQ962"/>
      <c r="XR962"/>
      <c r="XS962"/>
      <c r="XT962"/>
      <c r="XU962"/>
      <c r="XV962"/>
      <c r="XW962"/>
      <c r="XX962"/>
      <c r="XY962"/>
      <c r="XZ962"/>
      <c r="YA962"/>
      <c r="YB962"/>
      <c r="YC962"/>
      <c r="YD962"/>
      <c r="YE962"/>
      <c r="YF962"/>
      <c r="YG962"/>
      <c r="YH962"/>
      <c r="YI962"/>
      <c r="YJ962"/>
      <c r="YK962"/>
      <c r="YL962"/>
      <c r="YM962"/>
      <c r="YN962"/>
      <c r="YO962"/>
      <c r="YP962"/>
      <c r="YQ962"/>
      <c r="YR962"/>
      <c r="YS962"/>
      <c r="YT962"/>
      <c r="YU962"/>
      <c r="YV962"/>
      <c r="YW962"/>
      <c r="YX962"/>
      <c r="YY962"/>
      <c r="YZ962"/>
      <c r="ZA962"/>
      <c r="ZB962"/>
      <c r="ZC962"/>
      <c r="ZD962"/>
      <c r="ZE962"/>
      <c r="ZF962"/>
      <c r="ZG962"/>
      <c r="ZH962"/>
      <c r="ZI962"/>
      <c r="ZJ962"/>
      <c r="ZK962"/>
      <c r="ZL962"/>
      <c r="ZM962"/>
      <c r="ZN962"/>
      <c r="ZO962"/>
      <c r="ZP962"/>
      <c r="ZQ962"/>
      <c r="ZR962"/>
      <c r="ZS962"/>
      <c r="ZT962"/>
      <c r="ZU962"/>
      <c r="ZV962"/>
      <c r="ZW962"/>
      <c r="ZX962"/>
      <c r="ZY962"/>
      <c r="ZZ962"/>
      <c r="AAA962"/>
      <c r="AAB962"/>
      <c r="AAC962"/>
      <c r="AAD962"/>
      <c r="AAE962"/>
      <c r="AAF962"/>
      <c r="AAG962"/>
      <c r="AAH962"/>
      <c r="AAI962"/>
      <c r="AAJ962"/>
      <c r="AAK962"/>
      <c r="AAL962"/>
      <c r="AAM962"/>
      <c r="AAN962"/>
      <c r="AAO962"/>
      <c r="AAP962"/>
      <c r="AAQ962"/>
      <c r="AAR962"/>
      <c r="AAS962"/>
      <c r="AAT962"/>
      <c r="AAU962"/>
      <c r="AAV962"/>
      <c r="AAW962"/>
      <c r="AAX962"/>
      <c r="AAY962"/>
      <c r="AAZ962"/>
      <c r="ABA962"/>
      <c r="ABB962"/>
      <c r="ABC962"/>
      <c r="ABD962"/>
      <c r="ABE962"/>
      <c r="ABF962"/>
      <c r="ABG962"/>
      <c r="ABH962"/>
      <c r="ABI962"/>
      <c r="ABJ962"/>
      <c r="ABK962"/>
      <c r="ABL962"/>
      <c r="ABM962"/>
      <c r="ABN962"/>
      <c r="ABO962"/>
      <c r="ABP962"/>
      <c r="ABQ962"/>
      <c r="ABR962"/>
      <c r="ABS962"/>
      <c r="ABT962"/>
      <c r="ABU962"/>
      <c r="ABV962"/>
      <c r="ABW962"/>
      <c r="ABX962"/>
      <c r="ABY962"/>
      <c r="ABZ962"/>
      <c r="ACA962"/>
      <c r="ACB962"/>
      <c r="ACC962"/>
      <c r="ACD962"/>
      <c r="ACE962"/>
      <c r="ACF962"/>
      <c r="ACG962"/>
      <c r="ACH962"/>
      <c r="ACI962"/>
      <c r="ACJ962"/>
      <c r="ACK962"/>
      <c r="ACL962"/>
      <c r="ACM962"/>
      <c r="ACN962"/>
      <c r="ACO962"/>
      <c r="ACP962"/>
      <c r="ACQ962"/>
      <c r="ACR962"/>
      <c r="ACS962"/>
      <c r="ACT962"/>
      <c r="ACU962"/>
      <c r="ACV962"/>
      <c r="ACW962"/>
      <c r="ACX962"/>
      <c r="ACY962"/>
      <c r="ACZ962"/>
      <c r="ADA962"/>
      <c r="ADB962"/>
      <c r="ADC962"/>
      <c r="ADD962"/>
      <c r="ADE962"/>
      <c r="ADF962"/>
      <c r="ADG962"/>
      <c r="ADH962"/>
      <c r="ADI962"/>
      <c r="ADJ962"/>
      <c r="ADK962"/>
      <c r="ADL962"/>
      <c r="ADM962"/>
      <c r="ADN962"/>
      <c r="ADO962"/>
      <c r="ADP962"/>
      <c r="ADQ962"/>
      <c r="ADR962"/>
      <c r="ADS962"/>
      <c r="ADT962"/>
      <c r="ADU962"/>
      <c r="ADV962"/>
      <c r="ADW962"/>
      <c r="ADX962"/>
      <c r="ADY962"/>
      <c r="ADZ962"/>
      <c r="AEA962"/>
      <c r="AEB962"/>
      <c r="AEC962"/>
      <c r="AED962"/>
      <c r="AEE962"/>
      <c r="AEF962"/>
      <c r="AEG962"/>
      <c r="AEH962"/>
      <c r="AEI962"/>
      <c r="AEJ962"/>
      <c r="AEK962"/>
      <c r="AEL962"/>
      <c r="AEM962"/>
      <c r="AEN962"/>
      <c r="AEO962"/>
      <c r="AEP962"/>
      <c r="AEQ962"/>
      <c r="AER962"/>
      <c r="AES962"/>
      <c r="AET962"/>
      <c r="AEU962"/>
      <c r="AEV962"/>
      <c r="AEW962"/>
      <c r="AEX962"/>
      <c r="AEY962"/>
      <c r="AEZ962"/>
      <c r="AFA962"/>
      <c r="AFB962"/>
      <c r="AFC962"/>
      <c r="AFD962"/>
      <c r="AFE962"/>
      <c r="AFF962"/>
      <c r="AFG962"/>
      <c r="AFH962"/>
      <c r="AFI962"/>
      <c r="AFJ962"/>
      <c r="AFK962"/>
      <c r="AFL962"/>
      <c r="AFM962"/>
      <c r="AFN962"/>
      <c r="AFO962"/>
      <c r="AFP962"/>
      <c r="AFQ962"/>
      <c r="AFR962"/>
      <c r="AFS962"/>
      <c r="AFT962"/>
      <c r="AFU962"/>
      <c r="AFV962"/>
      <c r="AFW962"/>
      <c r="AFX962"/>
      <c r="AFY962"/>
      <c r="AFZ962"/>
      <c r="AGA962"/>
      <c r="AGB962"/>
      <c r="AGC962"/>
      <c r="AGD962"/>
      <c r="AGE962"/>
      <c r="AGF962"/>
      <c r="AGG962"/>
      <c r="AGH962"/>
      <c r="AGI962"/>
      <c r="AGJ962"/>
      <c r="AGK962"/>
      <c r="AGL962"/>
      <c r="AGM962"/>
      <c r="AGN962"/>
      <c r="AGO962"/>
      <c r="AGP962"/>
      <c r="AGQ962"/>
      <c r="AGR962"/>
      <c r="AGS962"/>
      <c r="AGT962"/>
      <c r="AGU962"/>
      <c r="AGV962"/>
      <c r="AGW962"/>
      <c r="AGX962"/>
      <c r="AGY962"/>
      <c r="AGZ962"/>
      <c r="AHA962"/>
      <c r="AHB962"/>
      <c r="AHC962"/>
      <c r="AHD962"/>
      <c r="AHE962"/>
      <c r="AHF962"/>
      <c r="AHG962"/>
      <c r="AHH962"/>
      <c r="AHI962"/>
      <c r="AHJ962"/>
      <c r="AHK962"/>
      <c r="AHL962"/>
      <c r="AHM962"/>
      <c r="AHN962"/>
      <c r="AHO962"/>
      <c r="AHP962"/>
      <c r="AHQ962"/>
      <c r="AHR962"/>
      <c r="AHS962"/>
      <c r="AHT962"/>
      <c r="AHU962"/>
      <c r="AHV962"/>
      <c r="AHW962"/>
      <c r="AHX962"/>
      <c r="AHY962"/>
      <c r="AHZ962"/>
      <c r="AIA962"/>
      <c r="AIB962"/>
      <c r="AIC962"/>
      <c r="AID962"/>
      <c r="AIE962"/>
      <c r="AIF962"/>
      <c r="AIG962"/>
      <c r="AIH962"/>
      <c r="AII962"/>
      <c r="AIJ962"/>
      <c r="AIK962"/>
      <c r="AIL962"/>
      <c r="AIM962"/>
      <c r="AIN962"/>
      <c r="AIO962"/>
      <c r="AIP962"/>
      <c r="AIQ962"/>
      <c r="AIR962"/>
      <c r="AIS962"/>
      <c r="AIT962"/>
      <c r="AIU962"/>
      <c r="AIV962"/>
      <c r="AIW962"/>
      <c r="AIX962"/>
      <c r="AIY962"/>
      <c r="AIZ962"/>
      <c r="AJA962"/>
      <c r="AJB962"/>
      <c r="AJC962"/>
      <c r="AJD962"/>
      <c r="AJE962"/>
      <c r="AJF962"/>
      <c r="AJG962"/>
      <c r="AJH962"/>
      <c r="AJI962"/>
      <c r="AJJ962"/>
      <c r="AJK962"/>
      <c r="AJL962"/>
      <c r="AJM962"/>
      <c r="AJN962"/>
      <c r="AJO962"/>
      <c r="AJP962"/>
      <c r="AJQ962"/>
      <c r="AJR962"/>
      <c r="AJS962"/>
      <c r="AJT962"/>
      <c r="AJU962"/>
      <c r="AJV962"/>
      <c r="AJW962"/>
      <c r="AJX962"/>
      <c r="AJY962"/>
      <c r="AJZ962"/>
      <c r="AKA962"/>
      <c r="AKB962"/>
      <c r="AKC962"/>
      <c r="AKD962"/>
      <c r="AKE962"/>
      <c r="AKF962"/>
      <c r="AKG962"/>
      <c r="AKH962"/>
      <c r="AKI962"/>
      <c r="AKJ962"/>
      <c r="AKK962"/>
      <c r="AKL962"/>
      <c r="AKM962"/>
      <c r="AKN962"/>
      <c r="AKO962"/>
      <c r="AKP962"/>
      <c r="AKQ962"/>
      <c r="AKR962"/>
      <c r="AKS962"/>
      <c r="AKT962"/>
      <c r="AKU962"/>
      <c r="AKV962"/>
      <c r="AKW962"/>
      <c r="AKX962"/>
      <c r="AKY962"/>
      <c r="AKZ962"/>
      <c r="ALA962"/>
      <c r="ALB962"/>
      <c r="ALC962"/>
      <c r="ALD962"/>
      <c r="ALE962"/>
      <c r="ALF962"/>
      <c r="ALG962"/>
      <c r="ALH962"/>
      <c r="ALI962"/>
      <c r="ALJ962"/>
      <c r="ALK962"/>
      <c r="ALL962"/>
      <c r="ALM962"/>
      <c r="ALN962"/>
      <c r="ALO962"/>
      <c r="ALP962"/>
      <c r="ALQ962"/>
      <c r="ALR962"/>
      <c r="ALS962"/>
      <c r="ALT962"/>
      <c r="ALU962"/>
      <c r="ALV962"/>
      <c r="ALW962"/>
      <c r="ALX962"/>
      <c r="ALY962"/>
      <c r="ALZ962"/>
      <c r="AMA962"/>
      <c r="AMB962"/>
      <c r="AMC962"/>
      <c r="AMD962"/>
      <c r="AME962"/>
      <c r="AMF962"/>
      <c r="AMG962"/>
      <c r="AMH962"/>
      <c r="AMI962"/>
      <c r="AMJ962"/>
    </row>
    <row r="963" spans="1:1024" ht="20" customHeight="1" x14ac:dyDescent="0.2">
      <c r="A963"/>
      <c r="B963"/>
      <c r="C963"/>
      <c r="D963"/>
      <c r="E963" s="2"/>
      <c r="F963" s="2"/>
      <c r="G963" s="271"/>
      <c r="H963" s="240"/>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c r="IU963"/>
      <c r="IV963"/>
      <c r="IW963"/>
      <c r="IX963"/>
      <c r="IY963"/>
      <c r="IZ963"/>
      <c r="JA963"/>
      <c r="JB963"/>
      <c r="JC963"/>
      <c r="JD963"/>
      <c r="JE963"/>
      <c r="JF963"/>
      <c r="JG963"/>
      <c r="JH963"/>
      <c r="JI963"/>
      <c r="JJ963"/>
      <c r="JK963"/>
      <c r="JL963"/>
      <c r="JM963"/>
      <c r="JN963"/>
      <c r="JO963"/>
      <c r="JP963"/>
      <c r="JQ963"/>
      <c r="JR963"/>
      <c r="JS963"/>
      <c r="JT963"/>
      <c r="JU963"/>
      <c r="JV963"/>
      <c r="JW963"/>
      <c r="JX963"/>
      <c r="JY963"/>
      <c r="JZ963"/>
      <c r="KA963"/>
      <c r="KB963"/>
      <c r="KC963"/>
      <c r="KD963"/>
      <c r="KE963"/>
      <c r="KF963"/>
      <c r="KG963"/>
      <c r="KH963"/>
      <c r="KI963"/>
      <c r="KJ963"/>
      <c r="KK963"/>
      <c r="KL963"/>
      <c r="KM963"/>
      <c r="KN963"/>
      <c r="KO963"/>
      <c r="KP963"/>
      <c r="KQ963"/>
      <c r="KR963"/>
      <c r="KS963"/>
      <c r="KT963"/>
      <c r="KU963"/>
      <c r="KV963"/>
      <c r="KW963"/>
      <c r="KX963"/>
      <c r="KY963"/>
      <c r="KZ963"/>
      <c r="LA963"/>
      <c r="LB963"/>
      <c r="LC963"/>
      <c r="LD963"/>
      <c r="LE963"/>
      <c r="LF963"/>
      <c r="LG963"/>
      <c r="LH963"/>
      <c r="LI963"/>
      <c r="LJ963"/>
      <c r="LK963"/>
      <c r="LL963"/>
      <c r="LM963"/>
      <c r="LN963"/>
      <c r="LO963"/>
      <c r="LP963"/>
      <c r="LQ963"/>
      <c r="LR963"/>
      <c r="LS963"/>
      <c r="LT963"/>
      <c r="LU963"/>
      <c r="LV963"/>
      <c r="LW963"/>
      <c r="LX963"/>
      <c r="LY963"/>
      <c r="LZ963"/>
      <c r="MA963"/>
      <c r="MB963"/>
      <c r="MC963"/>
      <c r="MD963"/>
      <c r="ME963"/>
      <c r="MF963"/>
      <c r="MG963"/>
      <c r="MH963"/>
      <c r="MI963"/>
      <c r="MJ963"/>
      <c r="MK963"/>
      <c r="ML963"/>
      <c r="MM963"/>
      <c r="MN963"/>
      <c r="MO963"/>
      <c r="MP963"/>
      <c r="MQ963"/>
      <c r="MR963"/>
      <c r="MS963"/>
      <c r="MT963"/>
      <c r="MU963"/>
      <c r="MV963"/>
      <c r="MW963"/>
      <c r="MX963"/>
      <c r="MY963"/>
      <c r="MZ963"/>
      <c r="NA963"/>
      <c r="NB963"/>
      <c r="NC963"/>
      <c r="ND963"/>
      <c r="NE963"/>
      <c r="NF963"/>
      <c r="NG963"/>
      <c r="NH963"/>
      <c r="NI963"/>
      <c r="NJ963"/>
      <c r="NK963"/>
      <c r="NL963"/>
      <c r="NM963"/>
      <c r="NN963"/>
      <c r="NO963"/>
      <c r="NP963"/>
      <c r="NQ963"/>
      <c r="NR963"/>
      <c r="NS963"/>
      <c r="NT963"/>
      <c r="NU963"/>
      <c r="NV963"/>
      <c r="NW963"/>
      <c r="NX963"/>
      <c r="NY963"/>
      <c r="NZ963"/>
      <c r="OA963"/>
      <c r="OB963"/>
      <c r="OC963"/>
      <c r="OD963"/>
      <c r="OE963"/>
      <c r="OF963"/>
      <c r="OG963"/>
      <c r="OH963"/>
      <c r="OI963"/>
      <c r="OJ963"/>
      <c r="OK963"/>
      <c r="OL963"/>
      <c r="OM963"/>
      <c r="ON963"/>
      <c r="OO963"/>
      <c r="OP963"/>
      <c r="OQ963"/>
      <c r="OR963"/>
      <c r="OS963"/>
      <c r="OT963"/>
      <c r="OU963"/>
      <c r="OV963"/>
      <c r="OW963"/>
      <c r="OX963"/>
      <c r="OY963"/>
      <c r="OZ963"/>
      <c r="PA963"/>
      <c r="PB963"/>
      <c r="PC963"/>
      <c r="PD963"/>
      <c r="PE963"/>
      <c r="PF963"/>
      <c r="PG963"/>
      <c r="PH963"/>
      <c r="PI963"/>
      <c r="PJ963"/>
      <c r="PK963"/>
      <c r="PL963"/>
      <c r="PM963"/>
      <c r="PN963"/>
      <c r="PO963"/>
      <c r="PP963"/>
      <c r="PQ963"/>
      <c r="PR963"/>
      <c r="PS963"/>
      <c r="PT963"/>
      <c r="PU963"/>
      <c r="PV963"/>
      <c r="PW963"/>
      <c r="PX963"/>
      <c r="PY963"/>
      <c r="PZ963"/>
      <c r="QA963"/>
      <c r="QB963"/>
      <c r="QC963"/>
      <c r="QD963"/>
      <c r="QE963"/>
      <c r="QF963"/>
      <c r="QG963"/>
      <c r="QH963"/>
      <c r="QI963"/>
      <c r="QJ963"/>
      <c r="QK963"/>
      <c r="QL963"/>
      <c r="QM963"/>
      <c r="QN963"/>
      <c r="QO963"/>
      <c r="QP963"/>
      <c r="QQ963"/>
      <c r="QR963"/>
      <c r="QS963"/>
      <c r="QT963"/>
      <c r="QU963"/>
      <c r="QV963"/>
      <c r="QW963"/>
      <c r="QX963"/>
      <c r="QY963"/>
      <c r="QZ963"/>
      <c r="RA963"/>
      <c r="RB963"/>
      <c r="RC963"/>
      <c r="RD963"/>
      <c r="RE963"/>
      <c r="RF963"/>
      <c r="RG963"/>
      <c r="RH963"/>
      <c r="RI963"/>
      <c r="RJ963"/>
      <c r="RK963"/>
      <c r="RL963"/>
      <c r="RM963"/>
      <c r="RN963"/>
      <c r="RO963"/>
      <c r="RP963"/>
      <c r="RQ963"/>
      <c r="RR963"/>
      <c r="RS963"/>
      <c r="RT963"/>
      <c r="RU963"/>
      <c r="RV963"/>
      <c r="RW963"/>
      <c r="RX963"/>
      <c r="RY963"/>
      <c r="RZ963"/>
      <c r="SA963"/>
      <c r="SB963"/>
      <c r="SC963"/>
      <c r="SD963"/>
      <c r="SE963"/>
      <c r="SF963"/>
      <c r="SG963"/>
      <c r="SH963"/>
      <c r="SI963"/>
      <c r="SJ963"/>
      <c r="SK963"/>
      <c r="SL963"/>
      <c r="SM963"/>
      <c r="SN963"/>
      <c r="SO963"/>
      <c r="SP963"/>
      <c r="SQ963"/>
      <c r="SR963"/>
      <c r="SS963"/>
      <c r="ST963"/>
      <c r="SU963"/>
      <c r="SV963"/>
      <c r="SW963"/>
      <c r="SX963"/>
      <c r="SY963"/>
      <c r="SZ963"/>
      <c r="TA963"/>
      <c r="TB963"/>
      <c r="TC963"/>
      <c r="TD963"/>
      <c r="TE963"/>
      <c r="TF963"/>
      <c r="TG963"/>
      <c r="TH963"/>
      <c r="TI963"/>
      <c r="TJ963"/>
      <c r="TK963"/>
      <c r="TL963"/>
      <c r="TM963"/>
      <c r="TN963"/>
      <c r="TO963"/>
      <c r="TP963"/>
      <c r="TQ963"/>
      <c r="TR963"/>
      <c r="TS963"/>
      <c r="TT963"/>
      <c r="TU963"/>
      <c r="TV963"/>
      <c r="TW963"/>
      <c r="TX963"/>
      <c r="TY963"/>
      <c r="TZ963"/>
      <c r="UA963"/>
      <c r="UB963"/>
      <c r="UC963"/>
      <c r="UD963"/>
      <c r="UE963"/>
      <c r="UF963"/>
      <c r="UG963"/>
      <c r="UH963"/>
      <c r="UI963"/>
      <c r="UJ963"/>
      <c r="UK963"/>
      <c r="UL963"/>
      <c r="UM963"/>
      <c r="UN963"/>
      <c r="UO963"/>
      <c r="UP963"/>
      <c r="UQ963"/>
      <c r="UR963"/>
      <c r="US963"/>
      <c r="UT963"/>
      <c r="UU963"/>
      <c r="UV963"/>
      <c r="UW963"/>
      <c r="UX963"/>
      <c r="UY963"/>
      <c r="UZ963"/>
      <c r="VA963"/>
      <c r="VB963"/>
      <c r="VC963"/>
      <c r="VD963"/>
      <c r="VE963"/>
      <c r="VF963"/>
      <c r="VG963"/>
      <c r="VH963"/>
      <c r="VI963"/>
      <c r="VJ963"/>
      <c r="VK963"/>
      <c r="VL963"/>
      <c r="VM963"/>
      <c r="VN963"/>
      <c r="VO963"/>
      <c r="VP963"/>
      <c r="VQ963"/>
      <c r="VR963"/>
      <c r="VS963"/>
      <c r="VT963"/>
      <c r="VU963"/>
      <c r="VV963"/>
      <c r="VW963"/>
      <c r="VX963"/>
      <c r="VY963"/>
      <c r="VZ963"/>
      <c r="WA963"/>
      <c r="WB963"/>
      <c r="WC963"/>
      <c r="WD963"/>
      <c r="WE963"/>
      <c r="WF963"/>
      <c r="WG963"/>
      <c r="WH963"/>
      <c r="WI963"/>
      <c r="WJ963"/>
      <c r="WK963"/>
      <c r="WL963"/>
      <c r="WM963"/>
      <c r="WN963"/>
      <c r="WO963"/>
      <c r="WP963"/>
      <c r="WQ963"/>
      <c r="WR963"/>
      <c r="WS963"/>
      <c r="WT963"/>
      <c r="WU963"/>
      <c r="WV963"/>
      <c r="WW963"/>
      <c r="WX963"/>
      <c r="WY963"/>
      <c r="WZ963"/>
      <c r="XA963"/>
      <c r="XB963"/>
      <c r="XC963"/>
      <c r="XD963"/>
      <c r="XE963"/>
      <c r="XF963"/>
      <c r="XG963"/>
      <c r="XH963"/>
      <c r="XI963"/>
      <c r="XJ963"/>
      <c r="XK963"/>
      <c r="XL963"/>
      <c r="XM963"/>
      <c r="XN963"/>
      <c r="XO963"/>
      <c r="XP963"/>
      <c r="XQ963"/>
      <c r="XR963"/>
      <c r="XS963"/>
      <c r="XT963"/>
      <c r="XU963"/>
      <c r="XV963"/>
      <c r="XW963"/>
      <c r="XX963"/>
      <c r="XY963"/>
      <c r="XZ963"/>
      <c r="YA963"/>
      <c r="YB963"/>
      <c r="YC963"/>
      <c r="YD963"/>
      <c r="YE963"/>
      <c r="YF963"/>
      <c r="YG963"/>
      <c r="YH963"/>
      <c r="YI963"/>
      <c r="YJ963"/>
      <c r="YK963"/>
      <c r="YL963"/>
      <c r="YM963"/>
      <c r="YN963"/>
      <c r="YO963"/>
      <c r="YP963"/>
      <c r="YQ963"/>
      <c r="YR963"/>
      <c r="YS963"/>
      <c r="YT963"/>
      <c r="YU963"/>
      <c r="YV963"/>
      <c r="YW963"/>
      <c r="YX963"/>
      <c r="YY963"/>
      <c r="YZ963"/>
      <c r="ZA963"/>
      <c r="ZB963"/>
      <c r="ZC963"/>
      <c r="ZD963"/>
      <c r="ZE963"/>
      <c r="ZF963"/>
      <c r="ZG963"/>
      <c r="ZH963"/>
      <c r="ZI963"/>
      <c r="ZJ963"/>
      <c r="ZK963"/>
      <c r="ZL963"/>
      <c r="ZM963"/>
      <c r="ZN963"/>
      <c r="ZO963"/>
      <c r="ZP963"/>
      <c r="ZQ963"/>
      <c r="ZR963"/>
      <c r="ZS963"/>
      <c r="ZT963"/>
      <c r="ZU963"/>
      <c r="ZV963"/>
      <c r="ZW963"/>
      <c r="ZX963"/>
      <c r="ZY963"/>
      <c r="ZZ963"/>
      <c r="AAA963"/>
      <c r="AAB963"/>
      <c r="AAC963"/>
      <c r="AAD963"/>
      <c r="AAE963"/>
      <c r="AAF963"/>
      <c r="AAG963"/>
      <c r="AAH963"/>
      <c r="AAI963"/>
      <c r="AAJ963"/>
      <c r="AAK963"/>
      <c r="AAL963"/>
      <c r="AAM963"/>
      <c r="AAN963"/>
      <c r="AAO963"/>
      <c r="AAP963"/>
      <c r="AAQ963"/>
      <c r="AAR963"/>
      <c r="AAS963"/>
      <c r="AAT963"/>
      <c r="AAU963"/>
      <c r="AAV963"/>
      <c r="AAW963"/>
      <c r="AAX963"/>
      <c r="AAY963"/>
      <c r="AAZ963"/>
      <c r="ABA963"/>
      <c r="ABB963"/>
      <c r="ABC963"/>
      <c r="ABD963"/>
      <c r="ABE963"/>
      <c r="ABF963"/>
      <c r="ABG963"/>
      <c r="ABH963"/>
      <c r="ABI963"/>
      <c r="ABJ963"/>
      <c r="ABK963"/>
      <c r="ABL963"/>
      <c r="ABM963"/>
      <c r="ABN963"/>
      <c r="ABO963"/>
      <c r="ABP963"/>
      <c r="ABQ963"/>
      <c r="ABR963"/>
      <c r="ABS963"/>
      <c r="ABT963"/>
      <c r="ABU963"/>
      <c r="ABV963"/>
      <c r="ABW963"/>
      <c r="ABX963"/>
      <c r="ABY963"/>
      <c r="ABZ963"/>
      <c r="ACA963"/>
      <c r="ACB963"/>
      <c r="ACC963"/>
      <c r="ACD963"/>
      <c r="ACE963"/>
      <c r="ACF963"/>
      <c r="ACG963"/>
      <c r="ACH963"/>
      <c r="ACI963"/>
      <c r="ACJ963"/>
      <c r="ACK963"/>
      <c r="ACL963"/>
      <c r="ACM963"/>
      <c r="ACN963"/>
      <c r="ACO963"/>
      <c r="ACP963"/>
      <c r="ACQ963"/>
      <c r="ACR963"/>
      <c r="ACS963"/>
      <c r="ACT963"/>
      <c r="ACU963"/>
      <c r="ACV963"/>
      <c r="ACW963"/>
      <c r="ACX963"/>
      <c r="ACY963"/>
      <c r="ACZ963"/>
      <c r="ADA963"/>
      <c r="ADB963"/>
      <c r="ADC963"/>
      <c r="ADD963"/>
      <c r="ADE963"/>
      <c r="ADF963"/>
      <c r="ADG963"/>
      <c r="ADH963"/>
      <c r="ADI963"/>
      <c r="ADJ963"/>
      <c r="ADK963"/>
      <c r="ADL963"/>
      <c r="ADM963"/>
      <c r="ADN963"/>
      <c r="ADO963"/>
      <c r="ADP963"/>
      <c r="ADQ963"/>
      <c r="ADR963"/>
      <c r="ADS963"/>
      <c r="ADT963"/>
      <c r="ADU963"/>
      <c r="ADV963"/>
      <c r="ADW963"/>
      <c r="ADX963"/>
      <c r="ADY963"/>
      <c r="ADZ963"/>
      <c r="AEA963"/>
      <c r="AEB963"/>
      <c r="AEC963"/>
      <c r="AED963"/>
      <c r="AEE963"/>
      <c r="AEF963"/>
      <c r="AEG963"/>
      <c r="AEH963"/>
      <c r="AEI963"/>
      <c r="AEJ963"/>
      <c r="AEK963"/>
      <c r="AEL963"/>
      <c r="AEM963"/>
      <c r="AEN963"/>
      <c r="AEO963"/>
      <c r="AEP963"/>
      <c r="AEQ963"/>
      <c r="AER963"/>
      <c r="AES963"/>
      <c r="AET963"/>
      <c r="AEU963"/>
      <c r="AEV963"/>
      <c r="AEW963"/>
      <c r="AEX963"/>
      <c r="AEY963"/>
      <c r="AEZ963"/>
      <c r="AFA963"/>
      <c r="AFB963"/>
      <c r="AFC963"/>
      <c r="AFD963"/>
      <c r="AFE963"/>
      <c r="AFF963"/>
      <c r="AFG963"/>
      <c r="AFH963"/>
      <c r="AFI963"/>
      <c r="AFJ963"/>
      <c r="AFK963"/>
      <c r="AFL963"/>
      <c r="AFM963"/>
      <c r="AFN963"/>
      <c r="AFO963"/>
      <c r="AFP963"/>
      <c r="AFQ963"/>
      <c r="AFR963"/>
      <c r="AFS963"/>
      <c r="AFT963"/>
      <c r="AFU963"/>
      <c r="AFV963"/>
      <c r="AFW963"/>
      <c r="AFX963"/>
      <c r="AFY963"/>
      <c r="AFZ963"/>
      <c r="AGA963"/>
      <c r="AGB963"/>
      <c r="AGC963"/>
      <c r="AGD963"/>
      <c r="AGE963"/>
      <c r="AGF963"/>
      <c r="AGG963"/>
      <c r="AGH963"/>
      <c r="AGI963"/>
      <c r="AGJ963"/>
      <c r="AGK963"/>
      <c r="AGL963"/>
      <c r="AGM963"/>
      <c r="AGN963"/>
      <c r="AGO963"/>
      <c r="AGP963"/>
      <c r="AGQ963"/>
      <c r="AGR963"/>
      <c r="AGS963"/>
      <c r="AGT963"/>
      <c r="AGU963"/>
      <c r="AGV963"/>
      <c r="AGW963"/>
      <c r="AGX963"/>
      <c r="AGY963"/>
      <c r="AGZ963"/>
      <c r="AHA963"/>
      <c r="AHB963"/>
      <c r="AHC963"/>
      <c r="AHD963"/>
      <c r="AHE963"/>
      <c r="AHF963"/>
      <c r="AHG963"/>
      <c r="AHH963"/>
      <c r="AHI963"/>
      <c r="AHJ963"/>
      <c r="AHK963"/>
      <c r="AHL963"/>
      <c r="AHM963"/>
      <c r="AHN963"/>
      <c r="AHO963"/>
      <c r="AHP963"/>
      <c r="AHQ963"/>
      <c r="AHR963"/>
      <c r="AHS963"/>
      <c r="AHT963"/>
      <c r="AHU963"/>
      <c r="AHV963"/>
      <c r="AHW963"/>
      <c r="AHX963"/>
      <c r="AHY963"/>
      <c r="AHZ963"/>
      <c r="AIA963"/>
      <c r="AIB963"/>
      <c r="AIC963"/>
      <c r="AID963"/>
      <c r="AIE963"/>
      <c r="AIF963"/>
      <c r="AIG963"/>
      <c r="AIH963"/>
      <c r="AII963"/>
      <c r="AIJ963"/>
      <c r="AIK963"/>
      <c r="AIL963"/>
      <c r="AIM963"/>
      <c r="AIN963"/>
      <c r="AIO963"/>
      <c r="AIP963"/>
      <c r="AIQ963"/>
      <c r="AIR963"/>
      <c r="AIS963"/>
      <c r="AIT963"/>
      <c r="AIU963"/>
      <c r="AIV963"/>
      <c r="AIW963"/>
      <c r="AIX963"/>
      <c r="AIY963"/>
      <c r="AIZ963"/>
      <c r="AJA963"/>
      <c r="AJB963"/>
      <c r="AJC963"/>
      <c r="AJD963"/>
      <c r="AJE963"/>
      <c r="AJF963"/>
      <c r="AJG963"/>
      <c r="AJH963"/>
      <c r="AJI963"/>
      <c r="AJJ963"/>
      <c r="AJK963"/>
      <c r="AJL963"/>
      <c r="AJM963"/>
      <c r="AJN963"/>
      <c r="AJO963"/>
      <c r="AJP963"/>
      <c r="AJQ963"/>
      <c r="AJR963"/>
      <c r="AJS963"/>
      <c r="AJT963"/>
      <c r="AJU963"/>
      <c r="AJV963"/>
      <c r="AJW963"/>
      <c r="AJX963"/>
      <c r="AJY963"/>
      <c r="AJZ963"/>
      <c r="AKA963"/>
      <c r="AKB963"/>
      <c r="AKC963"/>
      <c r="AKD963"/>
      <c r="AKE963"/>
      <c r="AKF963"/>
      <c r="AKG963"/>
      <c r="AKH963"/>
      <c r="AKI963"/>
      <c r="AKJ963"/>
      <c r="AKK963"/>
      <c r="AKL963"/>
      <c r="AKM963"/>
      <c r="AKN963"/>
      <c r="AKO963"/>
      <c r="AKP963"/>
      <c r="AKQ963"/>
      <c r="AKR963"/>
      <c r="AKS963"/>
      <c r="AKT963"/>
      <c r="AKU963"/>
      <c r="AKV963"/>
      <c r="AKW963"/>
      <c r="AKX963"/>
      <c r="AKY963"/>
      <c r="AKZ963"/>
      <c r="ALA963"/>
      <c r="ALB963"/>
      <c r="ALC963"/>
      <c r="ALD963"/>
      <c r="ALE963"/>
      <c r="ALF963"/>
      <c r="ALG963"/>
      <c r="ALH963"/>
      <c r="ALI963"/>
      <c r="ALJ963"/>
      <c r="ALK963"/>
      <c r="ALL963"/>
      <c r="ALM963"/>
      <c r="ALN963"/>
      <c r="ALO963"/>
      <c r="ALP963"/>
      <c r="ALQ963"/>
      <c r="ALR963"/>
      <c r="ALS963"/>
      <c r="ALT963"/>
      <c r="ALU963"/>
      <c r="ALV963"/>
      <c r="ALW963"/>
      <c r="ALX963"/>
      <c r="ALY963"/>
      <c r="ALZ963"/>
      <c r="AMA963"/>
      <c r="AMB963"/>
      <c r="AMC963"/>
      <c r="AMD963"/>
      <c r="AME963"/>
      <c r="AMF963"/>
      <c r="AMG963"/>
      <c r="AMH963"/>
      <c r="AMI963"/>
      <c r="AMJ963"/>
    </row>
    <row r="964" spans="1:1024" ht="20" customHeight="1" x14ac:dyDescent="0.2">
      <c r="A964"/>
      <c r="B964"/>
      <c r="C964"/>
      <c r="D964"/>
      <c r="E964" s="2"/>
      <c r="F964" s="2"/>
      <c r="G964" s="271"/>
      <c r="H964" s="240"/>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c r="IU964"/>
      <c r="IV964"/>
      <c r="IW964"/>
      <c r="IX964"/>
      <c r="IY964"/>
      <c r="IZ964"/>
      <c r="JA964"/>
      <c r="JB964"/>
      <c r="JC964"/>
      <c r="JD964"/>
      <c r="JE964"/>
      <c r="JF964"/>
      <c r="JG964"/>
      <c r="JH964"/>
      <c r="JI964"/>
      <c r="JJ964"/>
      <c r="JK964"/>
      <c r="JL964"/>
      <c r="JM964"/>
      <c r="JN964"/>
      <c r="JO964"/>
      <c r="JP964"/>
      <c r="JQ964"/>
      <c r="JR964"/>
      <c r="JS964"/>
      <c r="JT964"/>
      <c r="JU964"/>
      <c r="JV964"/>
      <c r="JW964"/>
      <c r="JX964"/>
      <c r="JY964"/>
      <c r="JZ964"/>
      <c r="KA964"/>
      <c r="KB964"/>
      <c r="KC964"/>
      <c r="KD964"/>
      <c r="KE964"/>
      <c r="KF964"/>
      <c r="KG964"/>
      <c r="KH964"/>
      <c r="KI964"/>
      <c r="KJ964"/>
      <c r="KK964"/>
      <c r="KL964"/>
      <c r="KM964"/>
      <c r="KN964"/>
      <c r="KO964"/>
      <c r="KP964"/>
      <c r="KQ964"/>
      <c r="KR964"/>
      <c r="KS964"/>
      <c r="KT964"/>
      <c r="KU964"/>
      <c r="KV964"/>
      <c r="KW964"/>
      <c r="KX964"/>
      <c r="KY964"/>
      <c r="KZ964"/>
      <c r="LA964"/>
      <c r="LB964"/>
      <c r="LC964"/>
      <c r="LD964"/>
      <c r="LE964"/>
      <c r="LF964"/>
      <c r="LG964"/>
      <c r="LH964"/>
      <c r="LI964"/>
      <c r="LJ964"/>
      <c r="LK964"/>
      <c r="LL964"/>
      <c r="LM964"/>
      <c r="LN964"/>
      <c r="LO964"/>
      <c r="LP964"/>
      <c r="LQ964"/>
      <c r="LR964"/>
      <c r="LS964"/>
      <c r="LT964"/>
      <c r="LU964"/>
      <c r="LV964"/>
      <c r="LW964"/>
      <c r="LX964"/>
      <c r="LY964"/>
      <c r="LZ964"/>
      <c r="MA964"/>
      <c r="MB964"/>
      <c r="MC964"/>
      <c r="MD964"/>
      <c r="ME964"/>
      <c r="MF964"/>
      <c r="MG964"/>
      <c r="MH964"/>
      <c r="MI964"/>
      <c r="MJ964"/>
      <c r="MK964"/>
      <c r="ML964"/>
      <c r="MM964"/>
      <c r="MN964"/>
      <c r="MO964"/>
      <c r="MP964"/>
      <c r="MQ964"/>
      <c r="MR964"/>
      <c r="MS964"/>
      <c r="MT964"/>
      <c r="MU964"/>
      <c r="MV964"/>
      <c r="MW964"/>
      <c r="MX964"/>
      <c r="MY964"/>
      <c r="MZ964"/>
      <c r="NA964"/>
      <c r="NB964"/>
      <c r="NC964"/>
      <c r="ND964"/>
      <c r="NE964"/>
      <c r="NF964"/>
      <c r="NG964"/>
      <c r="NH964"/>
      <c r="NI964"/>
      <c r="NJ964"/>
      <c r="NK964"/>
      <c r="NL964"/>
      <c r="NM964"/>
      <c r="NN964"/>
      <c r="NO964"/>
      <c r="NP964"/>
      <c r="NQ964"/>
      <c r="NR964"/>
      <c r="NS964"/>
      <c r="NT964"/>
      <c r="NU964"/>
      <c r="NV964"/>
      <c r="NW964"/>
      <c r="NX964"/>
      <c r="NY964"/>
      <c r="NZ964"/>
      <c r="OA964"/>
      <c r="OB964"/>
      <c r="OC964"/>
      <c r="OD964"/>
      <c r="OE964"/>
      <c r="OF964"/>
      <c r="OG964"/>
      <c r="OH964"/>
      <c r="OI964"/>
      <c r="OJ964"/>
      <c r="OK964"/>
      <c r="OL964"/>
      <c r="OM964"/>
      <c r="ON964"/>
      <c r="OO964"/>
      <c r="OP964"/>
      <c r="OQ964"/>
      <c r="OR964"/>
      <c r="OS964"/>
      <c r="OT964"/>
      <c r="OU964"/>
      <c r="OV964"/>
      <c r="OW964"/>
      <c r="OX964"/>
      <c r="OY964"/>
      <c r="OZ964"/>
      <c r="PA964"/>
      <c r="PB964"/>
      <c r="PC964"/>
      <c r="PD964"/>
      <c r="PE964"/>
      <c r="PF964"/>
      <c r="PG964"/>
      <c r="PH964"/>
      <c r="PI964"/>
      <c r="PJ964"/>
      <c r="PK964"/>
      <c r="PL964"/>
      <c r="PM964"/>
      <c r="PN964"/>
      <c r="PO964"/>
      <c r="PP964"/>
      <c r="PQ964"/>
      <c r="PR964"/>
      <c r="PS964"/>
      <c r="PT964"/>
      <c r="PU964"/>
      <c r="PV964"/>
      <c r="PW964"/>
      <c r="PX964"/>
      <c r="PY964"/>
      <c r="PZ964"/>
      <c r="QA964"/>
      <c r="QB964"/>
      <c r="QC964"/>
      <c r="QD964"/>
      <c r="QE964"/>
      <c r="QF964"/>
      <c r="QG964"/>
      <c r="QH964"/>
      <c r="QI964"/>
      <c r="QJ964"/>
      <c r="QK964"/>
      <c r="QL964"/>
      <c r="QM964"/>
      <c r="QN964"/>
      <c r="QO964"/>
      <c r="QP964"/>
      <c r="QQ964"/>
      <c r="QR964"/>
      <c r="QS964"/>
      <c r="QT964"/>
      <c r="QU964"/>
      <c r="QV964"/>
      <c r="QW964"/>
      <c r="QX964"/>
      <c r="QY964"/>
      <c r="QZ964"/>
      <c r="RA964"/>
      <c r="RB964"/>
      <c r="RC964"/>
      <c r="RD964"/>
      <c r="RE964"/>
      <c r="RF964"/>
      <c r="RG964"/>
      <c r="RH964"/>
      <c r="RI964"/>
      <c r="RJ964"/>
      <c r="RK964"/>
      <c r="RL964"/>
      <c r="RM964"/>
      <c r="RN964"/>
      <c r="RO964"/>
      <c r="RP964"/>
      <c r="RQ964"/>
      <c r="RR964"/>
      <c r="RS964"/>
      <c r="RT964"/>
      <c r="RU964"/>
      <c r="RV964"/>
      <c r="RW964"/>
      <c r="RX964"/>
      <c r="RY964"/>
      <c r="RZ964"/>
      <c r="SA964"/>
      <c r="SB964"/>
      <c r="SC964"/>
      <c r="SD964"/>
      <c r="SE964"/>
      <c r="SF964"/>
      <c r="SG964"/>
      <c r="SH964"/>
      <c r="SI964"/>
      <c r="SJ964"/>
      <c r="SK964"/>
      <c r="SL964"/>
      <c r="SM964"/>
      <c r="SN964"/>
      <c r="SO964"/>
      <c r="SP964"/>
      <c r="SQ964"/>
      <c r="SR964"/>
      <c r="SS964"/>
      <c r="ST964"/>
      <c r="SU964"/>
      <c r="SV964"/>
      <c r="SW964"/>
      <c r="SX964"/>
      <c r="SY964"/>
      <c r="SZ964"/>
      <c r="TA964"/>
      <c r="TB964"/>
      <c r="TC964"/>
      <c r="TD964"/>
      <c r="TE964"/>
      <c r="TF964"/>
      <c r="TG964"/>
      <c r="TH964"/>
      <c r="TI964"/>
      <c r="TJ964"/>
      <c r="TK964"/>
      <c r="TL964"/>
      <c r="TM964"/>
      <c r="TN964"/>
      <c r="TO964"/>
      <c r="TP964"/>
      <c r="TQ964"/>
      <c r="TR964"/>
      <c r="TS964"/>
      <c r="TT964"/>
      <c r="TU964"/>
      <c r="TV964"/>
      <c r="TW964"/>
      <c r="TX964"/>
      <c r="TY964"/>
      <c r="TZ964"/>
      <c r="UA964"/>
      <c r="UB964"/>
      <c r="UC964"/>
      <c r="UD964"/>
      <c r="UE964"/>
      <c r="UF964"/>
      <c r="UG964"/>
      <c r="UH964"/>
      <c r="UI964"/>
      <c r="UJ964"/>
      <c r="UK964"/>
      <c r="UL964"/>
      <c r="UM964"/>
      <c r="UN964"/>
      <c r="UO964"/>
      <c r="UP964"/>
      <c r="UQ964"/>
      <c r="UR964"/>
      <c r="US964"/>
      <c r="UT964"/>
      <c r="UU964"/>
      <c r="UV964"/>
      <c r="UW964"/>
      <c r="UX964"/>
      <c r="UY964"/>
      <c r="UZ964"/>
      <c r="VA964"/>
      <c r="VB964"/>
      <c r="VC964"/>
      <c r="VD964"/>
      <c r="VE964"/>
      <c r="VF964"/>
      <c r="VG964"/>
      <c r="VH964"/>
      <c r="VI964"/>
      <c r="VJ964"/>
      <c r="VK964"/>
      <c r="VL964"/>
      <c r="VM964"/>
      <c r="VN964"/>
      <c r="VO964"/>
      <c r="VP964"/>
      <c r="VQ964"/>
      <c r="VR964"/>
      <c r="VS964"/>
      <c r="VT964"/>
      <c r="VU964"/>
      <c r="VV964"/>
      <c r="VW964"/>
      <c r="VX964"/>
      <c r="VY964"/>
      <c r="VZ964"/>
      <c r="WA964"/>
      <c r="WB964"/>
      <c r="WC964"/>
      <c r="WD964"/>
      <c r="WE964"/>
      <c r="WF964"/>
      <c r="WG964"/>
      <c r="WH964"/>
      <c r="WI964"/>
      <c r="WJ964"/>
      <c r="WK964"/>
      <c r="WL964"/>
      <c r="WM964"/>
      <c r="WN964"/>
      <c r="WO964"/>
      <c r="WP964"/>
      <c r="WQ964"/>
      <c r="WR964"/>
      <c r="WS964"/>
      <c r="WT964"/>
      <c r="WU964"/>
      <c r="WV964"/>
      <c r="WW964"/>
      <c r="WX964"/>
      <c r="WY964"/>
      <c r="WZ964"/>
      <c r="XA964"/>
      <c r="XB964"/>
      <c r="XC964"/>
      <c r="XD964"/>
      <c r="XE964"/>
      <c r="XF964"/>
      <c r="XG964"/>
      <c r="XH964"/>
      <c r="XI964"/>
      <c r="XJ964"/>
      <c r="XK964"/>
      <c r="XL964"/>
      <c r="XM964"/>
      <c r="XN964"/>
      <c r="XO964"/>
      <c r="XP964"/>
      <c r="XQ964"/>
      <c r="XR964"/>
      <c r="XS964"/>
      <c r="XT964"/>
      <c r="XU964"/>
      <c r="XV964"/>
      <c r="XW964"/>
      <c r="XX964"/>
      <c r="XY964"/>
      <c r="XZ964"/>
      <c r="YA964"/>
      <c r="YB964"/>
      <c r="YC964"/>
      <c r="YD964"/>
      <c r="YE964"/>
      <c r="YF964"/>
      <c r="YG964"/>
      <c r="YH964"/>
      <c r="YI964"/>
      <c r="YJ964"/>
      <c r="YK964"/>
      <c r="YL964"/>
      <c r="YM964"/>
      <c r="YN964"/>
      <c r="YO964"/>
      <c r="YP964"/>
      <c r="YQ964"/>
      <c r="YR964"/>
      <c r="YS964"/>
      <c r="YT964"/>
      <c r="YU964"/>
      <c r="YV964"/>
      <c r="YW964"/>
      <c r="YX964"/>
      <c r="YY964"/>
      <c r="YZ964"/>
      <c r="ZA964"/>
      <c r="ZB964"/>
      <c r="ZC964"/>
      <c r="ZD964"/>
      <c r="ZE964"/>
      <c r="ZF964"/>
      <c r="ZG964"/>
      <c r="ZH964"/>
      <c r="ZI964"/>
      <c r="ZJ964"/>
      <c r="ZK964"/>
      <c r="ZL964"/>
      <c r="ZM964"/>
      <c r="ZN964"/>
      <c r="ZO964"/>
      <c r="ZP964"/>
      <c r="ZQ964"/>
      <c r="ZR964"/>
      <c r="ZS964"/>
      <c r="ZT964"/>
      <c r="ZU964"/>
      <c r="ZV964"/>
      <c r="ZW964"/>
      <c r="ZX964"/>
      <c r="ZY964"/>
      <c r="ZZ964"/>
      <c r="AAA964"/>
      <c r="AAB964"/>
      <c r="AAC964"/>
      <c r="AAD964"/>
      <c r="AAE964"/>
      <c r="AAF964"/>
      <c r="AAG964"/>
      <c r="AAH964"/>
      <c r="AAI964"/>
      <c r="AAJ964"/>
      <c r="AAK964"/>
      <c r="AAL964"/>
      <c r="AAM964"/>
      <c r="AAN964"/>
      <c r="AAO964"/>
      <c r="AAP964"/>
      <c r="AAQ964"/>
      <c r="AAR964"/>
      <c r="AAS964"/>
      <c r="AAT964"/>
      <c r="AAU964"/>
      <c r="AAV964"/>
      <c r="AAW964"/>
      <c r="AAX964"/>
      <c r="AAY964"/>
      <c r="AAZ964"/>
      <c r="ABA964"/>
      <c r="ABB964"/>
      <c r="ABC964"/>
      <c r="ABD964"/>
      <c r="ABE964"/>
      <c r="ABF964"/>
      <c r="ABG964"/>
      <c r="ABH964"/>
      <c r="ABI964"/>
      <c r="ABJ964"/>
      <c r="ABK964"/>
      <c r="ABL964"/>
      <c r="ABM964"/>
      <c r="ABN964"/>
      <c r="ABO964"/>
      <c r="ABP964"/>
      <c r="ABQ964"/>
      <c r="ABR964"/>
      <c r="ABS964"/>
      <c r="ABT964"/>
      <c r="ABU964"/>
      <c r="ABV964"/>
      <c r="ABW964"/>
      <c r="ABX964"/>
      <c r="ABY964"/>
      <c r="ABZ964"/>
      <c r="ACA964"/>
      <c r="ACB964"/>
      <c r="ACC964"/>
      <c r="ACD964"/>
      <c r="ACE964"/>
      <c r="ACF964"/>
      <c r="ACG964"/>
      <c r="ACH964"/>
      <c r="ACI964"/>
      <c r="ACJ964"/>
      <c r="ACK964"/>
      <c r="ACL964"/>
      <c r="ACM964"/>
      <c r="ACN964"/>
      <c r="ACO964"/>
      <c r="ACP964"/>
      <c r="ACQ964"/>
      <c r="ACR964"/>
      <c r="ACS964"/>
      <c r="ACT964"/>
      <c r="ACU964"/>
      <c r="ACV964"/>
      <c r="ACW964"/>
      <c r="ACX964"/>
      <c r="ACY964"/>
      <c r="ACZ964"/>
      <c r="ADA964"/>
      <c r="ADB964"/>
      <c r="ADC964"/>
      <c r="ADD964"/>
      <c r="ADE964"/>
      <c r="ADF964"/>
      <c r="ADG964"/>
      <c r="ADH964"/>
      <c r="ADI964"/>
      <c r="ADJ964"/>
      <c r="ADK964"/>
      <c r="ADL964"/>
      <c r="ADM964"/>
      <c r="ADN964"/>
      <c r="ADO964"/>
      <c r="ADP964"/>
      <c r="ADQ964"/>
      <c r="ADR964"/>
      <c r="ADS964"/>
      <c r="ADT964"/>
      <c r="ADU964"/>
      <c r="ADV964"/>
      <c r="ADW964"/>
      <c r="ADX964"/>
      <c r="ADY964"/>
      <c r="ADZ964"/>
      <c r="AEA964"/>
      <c r="AEB964"/>
      <c r="AEC964"/>
      <c r="AED964"/>
      <c r="AEE964"/>
      <c r="AEF964"/>
      <c r="AEG964"/>
      <c r="AEH964"/>
      <c r="AEI964"/>
      <c r="AEJ964"/>
      <c r="AEK964"/>
      <c r="AEL964"/>
      <c r="AEM964"/>
      <c r="AEN964"/>
      <c r="AEO964"/>
      <c r="AEP964"/>
      <c r="AEQ964"/>
      <c r="AER964"/>
      <c r="AES964"/>
      <c r="AET964"/>
      <c r="AEU964"/>
      <c r="AEV964"/>
      <c r="AEW964"/>
      <c r="AEX964"/>
      <c r="AEY964"/>
      <c r="AEZ964"/>
      <c r="AFA964"/>
      <c r="AFB964"/>
      <c r="AFC964"/>
      <c r="AFD964"/>
      <c r="AFE964"/>
      <c r="AFF964"/>
      <c r="AFG964"/>
      <c r="AFH964"/>
      <c r="AFI964"/>
      <c r="AFJ964"/>
      <c r="AFK964"/>
      <c r="AFL964"/>
      <c r="AFM964"/>
      <c r="AFN964"/>
      <c r="AFO964"/>
      <c r="AFP964"/>
      <c r="AFQ964"/>
      <c r="AFR964"/>
      <c r="AFS964"/>
      <c r="AFT964"/>
      <c r="AFU964"/>
      <c r="AFV964"/>
      <c r="AFW964"/>
      <c r="AFX964"/>
      <c r="AFY964"/>
      <c r="AFZ964"/>
      <c r="AGA964"/>
      <c r="AGB964"/>
      <c r="AGC964"/>
      <c r="AGD964"/>
      <c r="AGE964"/>
      <c r="AGF964"/>
      <c r="AGG964"/>
      <c r="AGH964"/>
      <c r="AGI964"/>
      <c r="AGJ964"/>
      <c r="AGK964"/>
      <c r="AGL964"/>
      <c r="AGM964"/>
      <c r="AGN964"/>
      <c r="AGO964"/>
      <c r="AGP964"/>
      <c r="AGQ964"/>
      <c r="AGR964"/>
      <c r="AGS964"/>
      <c r="AGT964"/>
      <c r="AGU964"/>
      <c r="AGV964"/>
      <c r="AGW964"/>
      <c r="AGX964"/>
      <c r="AGY964"/>
      <c r="AGZ964"/>
      <c r="AHA964"/>
      <c r="AHB964"/>
      <c r="AHC964"/>
      <c r="AHD964"/>
      <c r="AHE964"/>
      <c r="AHF964"/>
      <c r="AHG964"/>
      <c r="AHH964"/>
      <c r="AHI964"/>
      <c r="AHJ964"/>
      <c r="AHK964"/>
      <c r="AHL964"/>
      <c r="AHM964"/>
      <c r="AHN964"/>
      <c r="AHO964"/>
      <c r="AHP964"/>
      <c r="AHQ964"/>
      <c r="AHR964"/>
      <c r="AHS964"/>
      <c r="AHT964"/>
      <c r="AHU964"/>
      <c r="AHV964"/>
      <c r="AHW964"/>
      <c r="AHX964"/>
      <c r="AHY964"/>
      <c r="AHZ964"/>
      <c r="AIA964"/>
      <c r="AIB964"/>
      <c r="AIC964"/>
      <c r="AID964"/>
      <c r="AIE964"/>
      <c r="AIF964"/>
      <c r="AIG964"/>
      <c r="AIH964"/>
      <c r="AII964"/>
      <c r="AIJ964"/>
      <c r="AIK964"/>
      <c r="AIL964"/>
      <c r="AIM964"/>
      <c r="AIN964"/>
      <c r="AIO964"/>
      <c r="AIP964"/>
      <c r="AIQ964"/>
      <c r="AIR964"/>
      <c r="AIS964"/>
      <c r="AIT964"/>
      <c r="AIU964"/>
      <c r="AIV964"/>
      <c r="AIW964"/>
      <c r="AIX964"/>
      <c r="AIY964"/>
      <c r="AIZ964"/>
      <c r="AJA964"/>
      <c r="AJB964"/>
      <c r="AJC964"/>
      <c r="AJD964"/>
      <c r="AJE964"/>
      <c r="AJF964"/>
      <c r="AJG964"/>
      <c r="AJH964"/>
      <c r="AJI964"/>
      <c r="AJJ964"/>
      <c r="AJK964"/>
      <c r="AJL964"/>
      <c r="AJM964"/>
      <c r="AJN964"/>
      <c r="AJO964"/>
      <c r="AJP964"/>
      <c r="AJQ964"/>
      <c r="AJR964"/>
      <c r="AJS964"/>
      <c r="AJT964"/>
      <c r="AJU964"/>
      <c r="AJV964"/>
      <c r="AJW964"/>
      <c r="AJX964"/>
      <c r="AJY964"/>
      <c r="AJZ964"/>
      <c r="AKA964"/>
      <c r="AKB964"/>
      <c r="AKC964"/>
      <c r="AKD964"/>
      <c r="AKE964"/>
      <c r="AKF964"/>
      <c r="AKG964"/>
      <c r="AKH964"/>
      <c r="AKI964"/>
      <c r="AKJ964"/>
      <c r="AKK964"/>
      <c r="AKL964"/>
      <c r="AKM964"/>
      <c r="AKN964"/>
      <c r="AKO964"/>
      <c r="AKP964"/>
      <c r="AKQ964"/>
      <c r="AKR964"/>
      <c r="AKS964"/>
      <c r="AKT964"/>
      <c r="AKU964"/>
      <c r="AKV964"/>
      <c r="AKW964"/>
      <c r="AKX964"/>
      <c r="AKY964"/>
      <c r="AKZ964"/>
      <c r="ALA964"/>
      <c r="ALB964"/>
      <c r="ALC964"/>
      <c r="ALD964"/>
      <c r="ALE964"/>
      <c r="ALF964"/>
      <c r="ALG964"/>
      <c r="ALH964"/>
      <c r="ALI964"/>
      <c r="ALJ964"/>
      <c r="ALK964"/>
      <c r="ALL964"/>
      <c r="ALM964"/>
      <c r="ALN964"/>
      <c r="ALO964"/>
      <c r="ALP964"/>
      <c r="ALQ964"/>
      <c r="ALR964"/>
      <c r="ALS964"/>
      <c r="ALT964"/>
      <c r="ALU964"/>
      <c r="ALV964"/>
      <c r="ALW964"/>
      <c r="ALX964"/>
      <c r="ALY964"/>
      <c r="ALZ964"/>
      <c r="AMA964"/>
      <c r="AMB964"/>
      <c r="AMC964"/>
      <c r="AMD964"/>
      <c r="AME964"/>
      <c r="AMF964"/>
      <c r="AMG964"/>
      <c r="AMH964"/>
      <c r="AMI964"/>
      <c r="AMJ964"/>
    </row>
    <row r="965" spans="1:1024" ht="20" customHeight="1" x14ac:dyDescent="0.2">
      <c r="A965"/>
      <c r="B965"/>
      <c r="C965"/>
      <c r="D965"/>
      <c r="E965" s="2"/>
      <c r="F965" s="2"/>
      <c r="G965" s="271"/>
      <c r="H965" s="240"/>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c r="IU965"/>
      <c r="IV965"/>
      <c r="IW965"/>
      <c r="IX965"/>
      <c r="IY965"/>
      <c r="IZ965"/>
      <c r="JA965"/>
      <c r="JB965"/>
      <c r="JC965"/>
      <c r="JD965"/>
      <c r="JE965"/>
      <c r="JF965"/>
      <c r="JG965"/>
      <c r="JH965"/>
      <c r="JI965"/>
      <c r="JJ965"/>
      <c r="JK965"/>
      <c r="JL965"/>
      <c r="JM965"/>
      <c r="JN965"/>
      <c r="JO965"/>
      <c r="JP965"/>
      <c r="JQ965"/>
      <c r="JR965"/>
      <c r="JS965"/>
      <c r="JT965"/>
      <c r="JU965"/>
      <c r="JV965"/>
      <c r="JW965"/>
      <c r="JX965"/>
      <c r="JY965"/>
      <c r="JZ965"/>
      <c r="KA965"/>
      <c r="KB965"/>
      <c r="KC965"/>
      <c r="KD965"/>
      <c r="KE965"/>
      <c r="KF965"/>
      <c r="KG965"/>
      <c r="KH965"/>
      <c r="KI965"/>
      <c r="KJ965"/>
      <c r="KK965"/>
      <c r="KL965"/>
      <c r="KM965"/>
      <c r="KN965"/>
      <c r="KO965"/>
      <c r="KP965"/>
      <c r="KQ965"/>
      <c r="KR965"/>
      <c r="KS965"/>
      <c r="KT965"/>
      <c r="KU965"/>
      <c r="KV965"/>
      <c r="KW965"/>
      <c r="KX965"/>
      <c r="KY965"/>
      <c r="KZ965"/>
      <c r="LA965"/>
      <c r="LB965"/>
      <c r="LC965"/>
      <c r="LD965"/>
      <c r="LE965"/>
      <c r="LF965"/>
      <c r="LG965"/>
      <c r="LH965"/>
      <c r="LI965"/>
      <c r="LJ965"/>
      <c r="LK965"/>
      <c r="LL965"/>
      <c r="LM965"/>
      <c r="LN965"/>
      <c r="LO965"/>
      <c r="LP965"/>
      <c r="LQ965"/>
      <c r="LR965"/>
      <c r="LS965"/>
      <c r="LT965"/>
      <c r="LU965"/>
      <c r="LV965"/>
      <c r="LW965"/>
      <c r="LX965"/>
      <c r="LY965"/>
      <c r="LZ965"/>
      <c r="MA965"/>
      <c r="MB965"/>
      <c r="MC965"/>
      <c r="MD965"/>
      <c r="ME965"/>
      <c r="MF965"/>
      <c r="MG965"/>
      <c r="MH965"/>
      <c r="MI965"/>
      <c r="MJ965"/>
      <c r="MK965"/>
      <c r="ML965"/>
      <c r="MM965"/>
      <c r="MN965"/>
      <c r="MO965"/>
      <c r="MP965"/>
      <c r="MQ965"/>
      <c r="MR965"/>
      <c r="MS965"/>
      <c r="MT965"/>
      <c r="MU965"/>
      <c r="MV965"/>
      <c r="MW965"/>
      <c r="MX965"/>
      <c r="MY965"/>
      <c r="MZ965"/>
      <c r="NA965"/>
      <c r="NB965"/>
      <c r="NC965"/>
      <c r="ND965"/>
      <c r="NE965"/>
      <c r="NF965"/>
      <c r="NG965"/>
      <c r="NH965"/>
      <c r="NI965"/>
      <c r="NJ965"/>
      <c r="NK965"/>
      <c r="NL965"/>
      <c r="NM965"/>
      <c r="NN965"/>
      <c r="NO965"/>
      <c r="NP965"/>
      <c r="NQ965"/>
      <c r="NR965"/>
      <c r="NS965"/>
      <c r="NT965"/>
      <c r="NU965"/>
      <c r="NV965"/>
      <c r="NW965"/>
      <c r="NX965"/>
      <c r="NY965"/>
      <c r="NZ965"/>
      <c r="OA965"/>
      <c r="OB965"/>
      <c r="OC965"/>
      <c r="OD965"/>
      <c r="OE965"/>
      <c r="OF965"/>
      <c r="OG965"/>
      <c r="OH965"/>
      <c r="OI965"/>
      <c r="OJ965"/>
      <c r="OK965"/>
      <c r="OL965"/>
      <c r="OM965"/>
      <c r="ON965"/>
      <c r="OO965"/>
      <c r="OP965"/>
      <c r="OQ965"/>
      <c r="OR965"/>
      <c r="OS965"/>
      <c r="OT965"/>
      <c r="OU965"/>
      <c r="OV965"/>
      <c r="OW965"/>
      <c r="OX965"/>
      <c r="OY965"/>
      <c r="OZ965"/>
      <c r="PA965"/>
      <c r="PB965"/>
      <c r="PC965"/>
      <c r="PD965"/>
      <c r="PE965"/>
      <c r="PF965"/>
      <c r="PG965"/>
      <c r="PH965"/>
      <c r="PI965"/>
      <c r="PJ965"/>
      <c r="PK965"/>
      <c r="PL965"/>
      <c r="PM965"/>
      <c r="PN965"/>
      <c r="PO965"/>
      <c r="PP965"/>
      <c r="PQ965"/>
      <c r="PR965"/>
      <c r="PS965"/>
      <c r="PT965"/>
      <c r="PU965"/>
      <c r="PV965"/>
      <c r="PW965"/>
      <c r="PX965"/>
      <c r="PY965"/>
      <c r="PZ965"/>
      <c r="QA965"/>
      <c r="QB965"/>
      <c r="QC965"/>
      <c r="QD965"/>
      <c r="QE965"/>
      <c r="QF965"/>
      <c r="QG965"/>
      <c r="QH965"/>
      <c r="QI965"/>
      <c r="QJ965"/>
      <c r="QK965"/>
      <c r="QL965"/>
      <c r="QM965"/>
      <c r="QN965"/>
      <c r="QO965"/>
      <c r="QP965"/>
      <c r="QQ965"/>
      <c r="QR965"/>
      <c r="QS965"/>
      <c r="QT965"/>
      <c r="QU965"/>
      <c r="QV965"/>
      <c r="QW965"/>
      <c r="QX965"/>
      <c r="QY965"/>
      <c r="QZ965"/>
      <c r="RA965"/>
      <c r="RB965"/>
      <c r="RC965"/>
      <c r="RD965"/>
      <c r="RE965"/>
      <c r="RF965"/>
      <c r="RG965"/>
      <c r="RH965"/>
      <c r="RI965"/>
      <c r="RJ965"/>
      <c r="RK965"/>
      <c r="RL965"/>
      <c r="RM965"/>
      <c r="RN965"/>
      <c r="RO965"/>
      <c r="RP965"/>
      <c r="RQ965"/>
      <c r="RR965"/>
      <c r="RS965"/>
      <c r="RT965"/>
      <c r="RU965"/>
      <c r="RV965"/>
      <c r="RW965"/>
      <c r="RX965"/>
      <c r="RY965"/>
      <c r="RZ965"/>
      <c r="SA965"/>
      <c r="SB965"/>
      <c r="SC965"/>
      <c r="SD965"/>
      <c r="SE965"/>
      <c r="SF965"/>
      <c r="SG965"/>
      <c r="SH965"/>
      <c r="SI965"/>
      <c r="SJ965"/>
      <c r="SK965"/>
      <c r="SL965"/>
      <c r="SM965"/>
      <c r="SN965"/>
      <c r="SO965"/>
      <c r="SP965"/>
      <c r="SQ965"/>
      <c r="SR965"/>
      <c r="SS965"/>
      <c r="ST965"/>
      <c r="SU965"/>
      <c r="SV965"/>
      <c r="SW965"/>
      <c r="SX965"/>
      <c r="SY965"/>
      <c r="SZ965"/>
      <c r="TA965"/>
      <c r="TB965"/>
      <c r="TC965"/>
      <c r="TD965"/>
      <c r="TE965"/>
      <c r="TF965"/>
      <c r="TG965"/>
      <c r="TH965"/>
      <c r="TI965"/>
      <c r="TJ965"/>
      <c r="TK965"/>
      <c r="TL965"/>
      <c r="TM965"/>
      <c r="TN965"/>
      <c r="TO965"/>
      <c r="TP965"/>
      <c r="TQ965"/>
      <c r="TR965"/>
      <c r="TS965"/>
      <c r="TT965"/>
      <c r="TU965"/>
      <c r="TV965"/>
      <c r="TW965"/>
      <c r="TX965"/>
      <c r="TY965"/>
      <c r="TZ965"/>
      <c r="UA965"/>
      <c r="UB965"/>
      <c r="UC965"/>
      <c r="UD965"/>
      <c r="UE965"/>
      <c r="UF965"/>
      <c r="UG965"/>
      <c r="UH965"/>
      <c r="UI965"/>
      <c r="UJ965"/>
      <c r="UK965"/>
      <c r="UL965"/>
      <c r="UM965"/>
      <c r="UN965"/>
      <c r="UO965"/>
      <c r="UP965"/>
      <c r="UQ965"/>
      <c r="UR965"/>
      <c r="US965"/>
      <c r="UT965"/>
      <c r="UU965"/>
      <c r="UV965"/>
      <c r="UW965"/>
      <c r="UX965"/>
      <c r="UY965"/>
      <c r="UZ965"/>
      <c r="VA965"/>
      <c r="VB965"/>
      <c r="VC965"/>
      <c r="VD965"/>
      <c r="VE965"/>
      <c r="VF965"/>
      <c r="VG965"/>
      <c r="VH965"/>
      <c r="VI965"/>
      <c r="VJ965"/>
      <c r="VK965"/>
      <c r="VL965"/>
      <c r="VM965"/>
      <c r="VN965"/>
      <c r="VO965"/>
      <c r="VP965"/>
      <c r="VQ965"/>
      <c r="VR965"/>
      <c r="VS965"/>
      <c r="VT965"/>
      <c r="VU965"/>
      <c r="VV965"/>
      <c r="VW965"/>
      <c r="VX965"/>
      <c r="VY965"/>
      <c r="VZ965"/>
      <c r="WA965"/>
      <c r="WB965"/>
      <c r="WC965"/>
      <c r="WD965"/>
      <c r="WE965"/>
      <c r="WF965"/>
      <c r="WG965"/>
      <c r="WH965"/>
      <c r="WI965"/>
      <c r="WJ965"/>
      <c r="WK965"/>
      <c r="WL965"/>
      <c r="WM965"/>
      <c r="WN965"/>
      <c r="WO965"/>
      <c r="WP965"/>
      <c r="WQ965"/>
      <c r="WR965"/>
      <c r="WS965"/>
      <c r="WT965"/>
      <c r="WU965"/>
      <c r="WV965"/>
      <c r="WW965"/>
      <c r="WX965"/>
      <c r="WY965"/>
      <c r="WZ965"/>
      <c r="XA965"/>
      <c r="XB965"/>
      <c r="XC965"/>
      <c r="XD965"/>
      <c r="XE965"/>
      <c r="XF965"/>
      <c r="XG965"/>
      <c r="XH965"/>
      <c r="XI965"/>
      <c r="XJ965"/>
      <c r="XK965"/>
      <c r="XL965"/>
      <c r="XM965"/>
      <c r="XN965"/>
      <c r="XO965"/>
      <c r="XP965"/>
      <c r="XQ965"/>
      <c r="XR965"/>
      <c r="XS965"/>
      <c r="XT965"/>
      <c r="XU965"/>
      <c r="XV965"/>
      <c r="XW965"/>
      <c r="XX965"/>
      <c r="XY965"/>
      <c r="XZ965"/>
      <c r="YA965"/>
      <c r="YB965"/>
      <c r="YC965"/>
      <c r="YD965"/>
      <c r="YE965"/>
      <c r="YF965"/>
      <c r="YG965"/>
      <c r="YH965"/>
      <c r="YI965"/>
      <c r="YJ965"/>
      <c r="YK965"/>
      <c r="YL965"/>
      <c r="YM965"/>
      <c r="YN965"/>
      <c r="YO965"/>
      <c r="YP965"/>
      <c r="YQ965"/>
      <c r="YR965"/>
      <c r="YS965"/>
      <c r="YT965"/>
      <c r="YU965"/>
      <c r="YV965"/>
      <c r="YW965"/>
      <c r="YX965"/>
      <c r="YY965"/>
      <c r="YZ965"/>
      <c r="ZA965"/>
      <c r="ZB965"/>
      <c r="ZC965"/>
      <c r="ZD965"/>
      <c r="ZE965"/>
      <c r="ZF965"/>
      <c r="ZG965"/>
      <c r="ZH965"/>
      <c r="ZI965"/>
      <c r="ZJ965"/>
      <c r="ZK965"/>
      <c r="ZL965"/>
      <c r="ZM965"/>
      <c r="ZN965"/>
      <c r="ZO965"/>
      <c r="ZP965"/>
      <c r="ZQ965"/>
      <c r="ZR965"/>
      <c r="ZS965"/>
      <c r="ZT965"/>
      <c r="ZU965"/>
      <c r="ZV965"/>
      <c r="ZW965"/>
      <c r="ZX965"/>
      <c r="ZY965"/>
      <c r="ZZ965"/>
      <c r="AAA965"/>
      <c r="AAB965"/>
      <c r="AAC965"/>
      <c r="AAD965"/>
      <c r="AAE965"/>
      <c r="AAF965"/>
      <c r="AAG965"/>
      <c r="AAH965"/>
      <c r="AAI965"/>
      <c r="AAJ965"/>
      <c r="AAK965"/>
      <c r="AAL965"/>
      <c r="AAM965"/>
      <c r="AAN965"/>
      <c r="AAO965"/>
      <c r="AAP965"/>
      <c r="AAQ965"/>
      <c r="AAR965"/>
      <c r="AAS965"/>
      <c r="AAT965"/>
      <c r="AAU965"/>
      <c r="AAV965"/>
      <c r="AAW965"/>
      <c r="AAX965"/>
      <c r="AAY965"/>
      <c r="AAZ965"/>
      <c r="ABA965"/>
      <c r="ABB965"/>
      <c r="ABC965"/>
      <c r="ABD965"/>
      <c r="ABE965"/>
      <c r="ABF965"/>
      <c r="ABG965"/>
      <c r="ABH965"/>
      <c r="ABI965"/>
      <c r="ABJ965"/>
      <c r="ABK965"/>
      <c r="ABL965"/>
      <c r="ABM965"/>
      <c r="ABN965"/>
      <c r="ABO965"/>
      <c r="ABP965"/>
      <c r="ABQ965"/>
      <c r="ABR965"/>
      <c r="ABS965"/>
      <c r="ABT965"/>
      <c r="ABU965"/>
      <c r="ABV965"/>
      <c r="ABW965"/>
      <c r="ABX965"/>
      <c r="ABY965"/>
      <c r="ABZ965"/>
      <c r="ACA965"/>
      <c r="ACB965"/>
      <c r="ACC965"/>
      <c r="ACD965"/>
      <c r="ACE965"/>
      <c r="ACF965"/>
      <c r="ACG965"/>
      <c r="ACH965"/>
      <c r="ACI965"/>
      <c r="ACJ965"/>
      <c r="ACK965"/>
      <c r="ACL965"/>
      <c r="ACM965"/>
      <c r="ACN965"/>
      <c r="ACO965"/>
      <c r="ACP965"/>
      <c r="ACQ965"/>
      <c r="ACR965"/>
      <c r="ACS965"/>
      <c r="ACT965"/>
      <c r="ACU965"/>
      <c r="ACV965"/>
      <c r="ACW965"/>
      <c r="ACX965"/>
      <c r="ACY965"/>
      <c r="ACZ965"/>
      <c r="ADA965"/>
      <c r="ADB965"/>
      <c r="ADC965"/>
      <c r="ADD965"/>
      <c r="ADE965"/>
      <c r="ADF965"/>
      <c r="ADG965"/>
      <c r="ADH965"/>
      <c r="ADI965"/>
      <c r="ADJ965"/>
      <c r="ADK965"/>
      <c r="ADL965"/>
      <c r="ADM965"/>
      <c r="ADN965"/>
      <c r="ADO965"/>
      <c r="ADP965"/>
      <c r="ADQ965"/>
      <c r="ADR965"/>
      <c r="ADS965"/>
      <c r="ADT965"/>
      <c r="ADU965"/>
      <c r="ADV965"/>
      <c r="ADW965"/>
      <c r="ADX965"/>
      <c r="ADY965"/>
      <c r="ADZ965"/>
      <c r="AEA965"/>
      <c r="AEB965"/>
      <c r="AEC965"/>
      <c r="AED965"/>
      <c r="AEE965"/>
      <c r="AEF965"/>
      <c r="AEG965"/>
      <c r="AEH965"/>
      <c r="AEI965"/>
      <c r="AEJ965"/>
      <c r="AEK965"/>
      <c r="AEL965"/>
      <c r="AEM965"/>
      <c r="AEN965"/>
      <c r="AEO965"/>
      <c r="AEP965"/>
      <c r="AEQ965"/>
      <c r="AER965"/>
      <c r="AES965"/>
      <c r="AET965"/>
      <c r="AEU965"/>
      <c r="AEV965"/>
      <c r="AEW965"/>
      <c r="AEX965"/>
      <c r="AEY965"/>
      <c r="AEZ965"/>
      <c r="AFA965"/>
      <c r="AFB965"/>
      <c r="AFC965"/>
      <c r="AFD965"/>
      <c r="AFE965"/>
      <c r="AFF965"/>
      <c r="AFG965"/>
      <c r="AFH965"/>
      <c r="AFI965"/>
      <c r="AFJ965"/>
      <c r="AFK965"/>
      <c r="AFL965"/>
      <c r="AFM965"/>
      <c r="AFN965"/>
      <c r="AFO965"/>
      <c r="AFP965"/>
      <c r="AFQ965"/>
      <c r="AFR965"/>
      <c r="AFS965"/>
      <c r="AFT965"/>
      <c r="AFU965"/>
      <c r="AFV965"/>
      <c r="AFW965"/>
      <c r="AFX965"/>
      <c r="AFY965"/>
      <c r="AFZ965"/>
      <c r="AGA965"/>
      <c r="AGB965"/>
      <c r="AGC965"/>
      <c r="AGD965"/>
      <c r="AGE965"/>
      <c r="AGF965"/>
      <c r="AGG965"/>
      <c r="AGH965"/>
      <c r="AGI965"/>
      <c r="AGJ965"/>
      <c r="AGK965"/>
      <c r="AGL965"/>
      <c r="AGM965"/>
      <c r="AGN965"/>
      <c r="AGO965"/>
      <c r="AGP965"/>
      <c r="AGQ965"/>
      <c r="AGR965"/>
      <c r="AGS965"/>
      <c r="AGT965"/>
      <c r="AGU965"/>
      <c r="AGV965"/>
      <c r="AGW965"/>
      <c r="AGX965"/>
      <c r="AGY965"/>
      <c r="AGZ965"/>
      <c r="AHA965"/>
      <c r="AHB965"/>
      <c r="AHC965"/>
      <c r="AHD965"/>
      <c r="AHE965"/>
      <c r="AHF965"/>
      <c r="AHG965"/>
      <c r="AHH965"/>
      <c r="AHI965"/>
      <c r="AHJ965"/>
      <c r="AHK965"/>
      <c r="AHL965"/>
      <c r="AHM965"/>
      <c r="AHN965"/>
      <c r="AHO965"/>
      <c r="AHP965"/>
      <c r="AHQ965"/>
      <c r="AHR965"/>
      <c r="AHS965"/>
      <c r="AHT965"/>
      <c r="AHU965"/>
      <c r="AHV965"/>
      <c r="AHW965"/>
      <c r="AHX965"/>
      <c r="AHY965"/>
      <c r="AHZ965"/>
      <c r="AIA965"/>
      <c r="AIB965"/>
      <c r="AIC965"/>
      <c r="AID965"/>
      <c r="AIE965"/>
      <c r="AIF965"/>
      <c r="AIG965"/>
      <c r="AIH965"/>
      <c r="AII965"/>
      <c r="AIJ965"/>
      <c r="AIK965"/>
      <c r="AIL965"/>
      <c r="AIM965"/>
      <c r="AIN965"/>
      <c r="AIO965"/>
      <c r="AIP965"/>
      <c r="AIQ965"/>
      <c r="AIR965"/>
      <c r="AIS965"/>
      <c r="AIT965"/>
      <c r="AIU965"/>
      <c r="AIV965"/>
      <c r="AIW965"/>
      <c r="AIX965"/>
      <c r="AIY965"/>
      <c r="AIZ965"/>
      <c r="AJA965"/>
      <c r="AJB965"/>
      <c r="AJC965"/>
      <c r="AJD965"/>
      <c r="AJE965"/>
      <c r="AJF965"/>
      <c r="AJG965"/>
      <c r="AJH965"/>
      <c r="AJI965"/>
      <c r="AJJ965"/>
      <c r="AJK965"/>
      <c r="AJL965"/>
      <c r="AJM965"/>
      <c r="AJN965"/>
      <c r="AJO965"/>
      <c r="AJP965"/>
      <c r="AJQ965"/>
      <c r="AJR965"/>
      <c r="AJS965"/>
      <c r="AJT965"/>
      <c r="AJU965"/>
      <c r="AJV965"/>
      <c r="AJW965"/>
      <c r="AJX965"/>
      <c r="AJY965"/>
      <c r="AJZ965"/>
      <c r="AKA965"/>
      <c r="AKB965"/>
      <c r="AKC965"/>
      <c r="AKD965"/>
      <c r="AKE965"/>
      <c r="AKF965"/>
      <c r="AKG965"/>
      <c r="AKH965"/>
      <c r="AKI965"/>
      <c r="AKJ965"/>
      <c r="AKK965"/>
      <c r="AKL965"/>
      <c r="AKM965"/>
      <c r="AKN965"/>
      <c r="AKO965"/>
      <c r="AKP965"/>
      <c r="AKQ965"/>
      <c r="AKR965"/>
      <c r="AKS965"/>
      <c r="AKT965"/>
      <c r="AKU965"/>
      <c r="AKV965"/>
      <c r="AKW965"/>
      <c r="AKX965"/>
      <c r="AKY965"/>
      <c r="AKZ965"/>
      <c r="ALA965"/>
      <c r="ALB965"/>
      <c r="ALC965"/>
      <c r="ALD965"/>
      <c r="ALE965"/>
      <c r="ALF965"/>
      <c r="ALG965"/>
      <c r="ALH965"/>
      <c r="ALI965"/>
      <c r="ALJ965"/>
      <c r="ALK965"/>
      <c r="ALL965"/>
      <c r="ALM965"/>
      <c r="ALN965"/>
      <c r="ALO965"/>
      <c r="ALP965"/>
      <c r="ALQ965"/>
      <c r="ALR965"/>
      <c r="ALS965"/>
      <c r="ALT965"/>
      <c r="ALU965"/>
      <c r="ALV965"/>
      <c r="ALW965"/>
      <c r="ALX965"/>
      <c r="ALY965"/>
      <c r="ALZ965"/>
      <c r="AMA965"/>
      <c r="AMB965"/>
      <c r="AMC965"/>
      <c r="AMD965"/>
      <c r="AME965"/>
      <c r="AMF965"/>
      <c r="AMG965"/>
      <c r="AMH965"/>
      <c r="AMI965"/>
      <c r="AMJ965"/>
    </row>
    <row r="966" spans="1:1024" ht="20" customHeight="1" x14ac:dyDescent="0.2">
      <c r="A966"/>
      <c r="B966"/>
      <c r="C966"/>
      <c r="D966"/>
      <c r="E966" s="2"/>
      <c r="F966" s="2"/>
      <c r="G966" s="271"/>
      <c r="H966" s="240"/>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c r="IU966"/>
      <c r="IV966"/>
      <c r="IW966"/>
      <c r="IX966"/>
      <c r="IY966"/>
      <c r="IZ966"/>
      <c r="JA966"/>
      <c r="JB966"/>
      <c r="JC966"/>
      <c r="JD966"/>
      <c r="JE966"/>
      <c r="JF966"/>
      <c r="JG966"/>
      <c r="JH966"/>
      <c r="JI966"/>
      <c r="JJ966"/>
      <c r="JK966"/>
      <c r="JL966"/>
      <c r="JM966"/>
      <c r="JN966"/>
      <c r="JO966"/>
      <c r="JP966"/>
      <c r="JQ966"/>
      <c r="JR966"/>
      <c r="JS966"/>
      <c r="JT966"/>
      <c r="JU966"/>
      <c r="JV966"/>
      <c r="JW966"/>
      <c r="JX966"/>
      <c r="JY966"/>
      <c r="JZ966"/>
      <c r="KA966"/>
      <c r="KB966"/>
      <c r="KC966"/>
      <c r="KD966"/>
      <c r="KE966"/>
      <c r="KF966"/>
      <c r="KG966"/>
      <c r="KH966"/>
      <c r="KI966"/>
      <c r="KJ966"/>
      <c r="KK966"/>
      <c r="KL966"/>
      <c r="KM966"/>
      <c r="KN966"/>
      <c r="KO966"/>
      <c r="KP966"/>
      <c r="KQ966"/>
      <c r="KR966"/>
      <c r="KS966"/>
      <c r="KT966"/>
      <c r="KU966"/>
      <c r="KV966"/>
      <c r="KW966"/>
      <c r="KX966"/>
      <c r="KY966"/>
      <c r="KZ966"/>
      <c r="LA966"/>
      <c r="LB966"/>
      <c r="LC966"/>
      <c r="LD966"/>
      <c r="LE966"/>
      <c r="LF966"/>
      <c r="LG966"/>
      <c r="LH966"/>
      <c r="LI966"/>
      <c r="LJ966"/>
      <c r="LK966"/>
      <c r="LL966"/>
      <c r="LM966"/>
      <c r="LN966"/>
      <c r="LO966"/>
      <c r="LP966"/>
      <c r="LQ966"/>
      <c r="LR966"/>
      <c r="LS966"/>
      <c r="LT966"/>
      <c r="LU966"/>
      <c r="LV966"/>
      <c r="LW966"/>
      <c r="LX966"/>
      <c r="LY966"/>
      <c r="LZ966"/>
      <c r="MA966"/>
      <c r="MB966"/>
      <c r="MC966"/>
      <c r="MD966"/>
      <c r="ME966"/>
      <c r="MF966"/>
      <c r="MG966"/>
      <c r="MH966"/>
      <c r="MI966"/>
      <c r="MJ966"/>
      <c r="MK966"/>
      <c r="ML966"/>
      <c r="MM966"/>
      <c r="MN966"/>
      <c r="MO966"/>
      <c r="MP966"/>
      <c r="MQ966"/>
      <c r="MR966"/>
      <c r="MS966"/>
      <c r="MT966"/>
      <c r="MU966"/>
      <c r="MV966"/>
      <c r="MW966"/>
      <c r="MX966"/>
      <c r="MY966"/>
      <c r="MZ966"/>
      <c r="NA966"/>
      <c r="NB966"/>
      <c r="NC966"/>
      <c r="ND966"/>
      <c r="NE966"/>
      <c r="NF966"/>
      <c r="NG966"/>
      <c r="NH966"/>
      <c r="NI966"/>
      <c r="NJ966"/>
      <c r="NK966"/>
      <c r="NL966"/>
      <c r="NM966"/>
      <c r="NN966"/>
      <c r="NO966"/>
      <c r="NP966"/>
      <c r="NQ966"/>
      <c r="NR966"/>
      <c r="NS966"/>
      <c r="NT966"/>
      <c r="NU966"/>
      <c r="NV966"/>
      <c r="NW966"/>
      <c r="NX966"/>
      <c r="NY966"/>
      <c r="NZ966"/>
      <c r="OA966"/>
      <c r="OB966"/>
      <c r="OC966"/>
      <c r="OD966"/>
      <c r="OE966"/>
      <c r="OF966"/>
      <c r="OG966"/>
      <c r="OH966"/>
      <c r="OI966"/>
      <c r="OJ966"/>
      <c r="OK966"/>
      <c r="OL966"/>
      <c r="OM966"/>
      <c r="ON966"/>
      <c r="OO966"/>
      <c r="OP966"/>
      <c r="OQ966"/>
      <c r="OR966"/>
      <c r="OS966"/>
      <c r="OT966"/>
      <c r="OU966"/>
      <c r="OV966"/>
      <c r="OW966"/>
      <c r="OX966"/>
      <c r="OY966"/>
      <c r="OZ966"/>
      <c r="PA966"/>
      <c r="PB966"/>
      <c r="PC966"/>
      <c r="PD966"/>
      <c r="PE966"/>
      <c r="PF966"/>
      <c r="PG966"/>
      <c r="PH966"/>
      <c r="PI966"/>
      <c r="PJ966"/>
      <c r="PK966"/>
      <c r="PL966"/>
      <c r="PM966"/>
      <c r="PN966"/>
      <c r="PO966"/>
      <c r="PP966"/>
      <c r="PQ966"/>
      <c r="PR966"/>
      <c r="PS966"/>
      <c r="PT966"/>
      <c r="PU966"/>
      <c r="PV966"/>
      <c r="PW966"/>
      <c r="PX966"/>
      <c r="PY966"/>
      <c r="PZ966"/>
      <c r="QA966"/>
      <c r="QB966"/>
      <c r="QC966"/>
      <c r="QD966"/>
      <c r="QE966"/>
      <c r="QF966"/>
      <c r="QG966"/>
      <c r="QH966"/>
      <c r="QI966"/>
      <c r="QJ966"/>
      <c r="QK966"/>
      <c r="QL966"/>
      <c r="QM966"/>
      <c r="QN966"/>
      <c r="QO966"/>
      <c r="QP966"/>
      <c r="QQ966"/>
      <c r="QR966"/>
      <c r="QS966"/>
      <c r="QT966"/>
      <c r="QU966"/>
      <c r="QV966"/>
      <c r="QW966"/>
      <c r="QX966"/>
      <c r="QY966"/>
      <c r="QZ966"/>
      <c r="RA966"/>
      <c r="RB966"/>
      <c r="RC966"/>
      <c r="RD966"/>
      <c r="RE966"/>
      <c r="RF966"/>
      <c r="RG966"/>
      <c r="RH966"/>
      <c r="RI966"/>
      <c r="RJ966"/>
      <c r="RK966"/>
      <c r="RL966"/>
      <c r="RM966"/>
      <c r="RN966"/>
      <c r="RO966"/>
      <c r="RP966"/>
      <c r="RQ966"/>
      <c r="RR966"/>
      <c r="RS966"/>
      <c r="RT966"/>
      <c r="RU966"/>
      <c r="RV966"/>
      <c r="RW966"/>
      <c r="RX966"/>
      <c r="RY966"/>
      <c r="RZ966"/>
      <c r="SA966"/>
      <c r="SB966"/>
      <c r="SC966"/>
      <c r="SD966"/>
      <c r="SE966"/>
      <c r="SF966"/>
      <c r="SG966"/>
      <c r="SH966"/>
      <c r="SI966"/>
      <c r="SJ966"/>
      <c r="SK966"/>
      <c r="SL966"/>
      <c r="SM966"/>
      <c r="SN966"/>
      <c r="SO966"/>
      <c r="SP966"/>
      <c r="SQ966"/>
      <c r="SR966"/>
      <c r="SS966"/>
      <c r="ST966"/>
      <c r="SU966"/>
      <c r="SV966"/>
      <c r="SW966"/>
      <c r="SX966"/>
      <c r="SY966"/>
      <c r="SZ966"/>
      <c r="TA966"/>
      <c r="TB966"/>
      <c r="TC966"/>
      <c r="TD966"/>
      <c r="TE966"/>
      <c r="TF966"/>
      <c r="TG966"/>
      <c r="TH966"/>
      <c r="TI966"/>
      <c r="TJ966"/>
      <c r="TK966"/>
      <c r="TL966"/>
      <c r="TM966"/>
      <c r="TN966"/>
      <c r="TO966"/>
      <c r="TP966"/>
      <c r="TQ966"/>
      <c r="TR966"/>
      <c r="TS966"/>
      <c r="TT966"/>
      <c r="TU966"/>
      <c r="TV966"/>
      <c r="TW966"/>
      <c r="TX966"/>
      <c r="TY966"/>
      <c r="TZ966"/>
      <c r="UA966"/>
      <c r="UB966"/>
      <c r="UC966"/>
      <c r="UD966"/>
      <c r="UE966"/>
      <c r="UF966"/>
      <c r="UG966"/>
      <c r="UH966"/>
      <c r="UI966"/>
      <c r="UJ966"/>
      <c r="UK966"/>
      <c r="UL966"/>
      <c r="UM966"/>
      <c r="UN966"/>
      <c r="UO966"/>
      <c r="UP966"/>
      <c r="UQ966"/>
      <c r="UR966"/>
      <c r="US966"/>
      <c r="UT966"/>
      <c r="UU966"/>
      <c r="UV966"/>
      <c r="UW966"/>
      <c r="UX966"/>
      <c r="UY966"/>
      <c r="UZ966"/>
      <c r="VA966"/>
      <c r="VB966"/>
      <c r="VC966"/>
      <c r="VD966"/>
      <c r="VE966"/>
      <c r="VF966"/>
      <c r="VG966"/>
      <c r="VH966"/>
      <c r="VI966"/>
      <c r="VJ966"/>
      <c r="VK966"/>
      <c r="VL966"/>
      <c r="VM966"/>
      <c r="VN966"/>
      <c r="VO966"/>
      <c r="VP966"/>
      <c r="VQ966"/>
      <c r="VR966"/>
      <c r="VS966"/>
      <c r="VT966"/>
      <c r="VU966"/>
      <c r="VV966"/>
      <c r="VW966"/>
      <c r="VX966"/>
      <c r="VY966"/>
      <c r="VZ966"/>
      <c r="WA966"/>
      <c r="WB966"/>
      <c r="WC966"/>
      <c r="WD966"/>
      <c r="WE966"/>
      <c r="WF966"/>
      <c r="WG966"/>
      <c r="WH966"/>
      <c r="WI966"/>
      <c r="WJ966"/>
      <c r="WK966"/>
      <c r="WL966"/>
      <c r="WM966"/>
      <c r="WN966"/>
      <c r="WO966"/>
      <c r="WP966"/>
      <c r="WQ966"/>
      <c r="WR966"/>
      <c r="WS966"/>
      <c r="WT966"/>
      <c r="WU966"/>
      <c r="WV966"/>
      <c r="WW966"/>
      <c r="WX966"/>
      <c r="WY966"/>
      <c r="WZ966"/>
      <c r="XA966"/>
      <c r="XB966"/>
      <c r="XC966"/>
      <c r="XD966"/>
      <c r="XE966"/>
      <c r="XF966"/>
      <c r="XG966"/>
      <c r="XH966"/>
      <c r="XI966"/>
      <c r="XJ966"/>
      <c r="XK966"/>
      <c r="XL966"/>
      <c r="XM966"/>
      <c r="XN966"/>
      <c r="XO966"/>
      <c r="XP966"/>
      <c r="XQ966"/>
      <c r="XR966"/>
      <c r="XS966"/>
      <c r="XT966"/>
      <c r="XU966"/>
      <c r="XV966"/>
      <c r="XW966"/>
      <c r="XX966"/>
      <c r="XY966"/>
      <c r="XZ966"/>
      <c r="YA966"/>
      <c r="YB966"/>
      <c r="YC966"/>
      <c r="YD966"/>
      <c r="YE966"/>
      <c r="YF966"/>
      <c r="YG966"/>
      <c r="YH966"/>
      <c r="YI966"/>
      <c r="YJ966"/>
      <c r="YK966"/>
      <c r="YL966"/>
      <c r="YM966"/>
      <c r="YN966"/>
      <c r="YO966"/>
      <c r="YP966"/>
      <c r="YQ966"/>
      <c r="YR966"/>
      <c r="YS966"/>
      <c r="YT966"/>
      <c r="YU966"/>
      <c r="YV966"/>
      <c r="YW966"/>
      <c r="YX966"/>
      <c r="YY966"/>
      <c r="YZ966"/>
      <c r="ZA966"/>
      <c r="ZB966"/>
      <c r="ZC966"/>
      <c r="ZD966"/>
      <c r="ZE966"/>
      <c r="ZF966"/>
      <c r="ZG966"/>
      <c r="ZH966"/>
      <c r="ZI966"/>
      <c r="ZJ966"/>
      <c r="ZK966"/>
      <c r="ZL966"/>
      <c r="ZM966"/>
      <c r="ZN966"/>
      <c r="ZO966"/>
      <c r="ZP966"/>
      <c r="ZQ966"/>
      <c r="ZR966"/>
      <c r="ZS966"/>
      <c r="ZT966"/>
      <c r="ZU966"/>
      <c r="ZV966"/>
      <c r="ZW966"/>
      <c r="ZX966"/>
      <c r="ZY966"/>
      <c r="ZZ966"/>
      <c r="AAA966"/>
      <c r="AAB966"/>
      <c r="AAC966"/>
      <c r="AAD966"/>
      <c r="AAE966"/>
      <c r="AAF966"/>
      <c r="AAG966"/>
      <c r="AAH966"/>
      <c r="AAI966"/>
      <c r="AAJ966"/>
      <c r="AAK966"/>
      <c r="AAL966"/>
      <c r="AAM966"/>
      <c r="AAN966"/>
      <c r="AAO966"/>
      <c r="AAP966"/>
      <c r="AAQ966"/>
      <c r="AAR966"/>
      <c r="AAS966"/>
      <c r="AAT966"/>
      <c r="AAU966"/>
      <c r="AAV966"/>
      <c r="AAW966"/>
      <c r="AAX966"/>
      <c r="AAY966"/>
      <c r="AAZ966"/>
      <c r="ABA966"/>
      <c r="ABB966"/>
      <c r="ABC966"/>
      <c r="ABD966"/>
      <c r="ABE966"/>
      <c r="ABF966"/>
      <c r="ABG966"/>
      <c r="ABH966"/>
      <c r="ABI966"/>
      <c r="ABJ966"/>
      <c r="ABK966"/>
      <c r="ABL966"/>
      <c r="ABM966"/>
      <c r="ABN966"/>
      <c r="ABO966"/>
      <c r="ABP966"/>
      <c r="ABQ966"/>
      <c r="ABR966"/>
      <c r="ABS966"/>
      <c r="ABT966"/>
      <c r="ABU966"/>
      <c r="ABV966"/>
      <c r="ABW966"/>
      <c r="ABX966"/>
      <c r="ABY966"/>
      <c r="ABZ966"/>
      <c r="ACA966"/>
      <c r="ACB966"/>
      <c r="ACC966"/>
      <c r="ACD966"/>
      <c r="ACE966"/>
      <c r="ACF966"/>
      <c r="ACG966"/>
      <c r="ACH966"/>
      <c r="ACI966"/>
      <c r="ACJ966"/>
      <c r="ACK966"/>
      <c r="ACL966"/>
      <c r="ACM966"/>
      <c r="ACN966"/>
      <c r="ACO966"/>
      <c r="ACP966"/>
      <c r="ACQ966"/>
      <c r="ACR966"/>
      <c r="ACS966"/>
      <c r="ACT966"/>
      <c r="ACU966"/>
      <c r="ACV966"/>
      <c r="ACW966"/>
      <c r="ACX966"/>
      <c r="ACY966"/>
      <c r="ACZ966"/>
      <c r="ADA966"/>
      <c r="ADB966"/>
      <c r="ADC966"/>
      <c r="ADD966"/>
      <c r="ADE966"/>
      <c r="ADF966"/>
      <c r="ADG966"/>
      <c r="ADH966"/>
      <c r="ADI966"/>
      <c r="ADJ966"/>
      <c r="ADK966"/>
      <c r="ADL966"/>
      <c r="ADM966"/>
      <c r="ADN966"/>
      <c r="ADO966"/>
      <c r="ADP966"/>
      <c r="ADQ966"/>
      <c r="ADR966"/>
      <c r="ADS966"/>
      <c r="ADT966"/>
      <c r="ADU966"/>
      <c r="ADV966"/>
      <c r="ADW966"/>
      <c r="ADX966"/>
      <c r="ADY966"/>
      <c r="ADZ966"/>
      <c r="AEA966"/>
      <c r="AEB966"/>
      <c r="AEC966"/>
      <c r="AED966"/>
      <c r="AEE966"/>
      <c r="AEF966"/>
      <c r="AEG966"/>
      <c r="AEH966"/>
      <c r="AEI966"/>
      <c r="AEJ966"/>
      <c r="AEK966"/>
      <c r="AEL966"/>
      <c r="AEM966"/>
      <c r="AEN966"/>
      <c r="AEO966"/>
      <c r="AEP966"/>
      <c r="AEQ966"/>
      <c r="AER966"/>
      <c r="AES966"/>
      <c r="AET966"/>
      <c r="AEU966"/>
      <c r="AEV966"/>
      <c r="AEW966"/>
      <c r="AEX966"/>
      <c r="AEY966"/>
      <c r="AEZ966"/>
      <c r="AFA966"/>
      <c r="AFB966"/>
      <c r="AFC966"/>
      <c r="AFD966"/>
      <c r="AFE966"/>
      <c r="AFF966"/>
      <c r="AFG966"/>
      <c r="AFH966"/>
      <c r="AFI966"/>
      <c r="AFJ966"/>
      <c r="AFK966"/>
      <c r="AFL966"/>
      <c r="AFM966"/>
      <c r="AFN966"/>
      <c r="AFO966"/>
      <c r="AFP966"/>
      <c r="AFQ966"/>
      <c r="AFR966"/>
      <c r="AFS966"/>
      <c r="AFT966"/>
      <c r="AFU966"/>
      <c r="AFV966"/>
      <c r="AFW966"/>
      <c r="AFX966"/>
      <c r="AFY966"/>
      <c r="AFZ966"/>
      <c r="AGA966"/>
      <c r="AGB966"/>
      <c r="AGC966"/>
      <c r="AGD966"/>
      <c r="AGE966"/>
      <c r="AGF966"/>
      <c r="AGG966"/>
      <c r="AGH966"/>
      <c r="AGI966"/>
      <c r="AGJ966"/>
      <c r="AGK966"/>
      <c r="AGL966"/>
      <c r="AGM966"/>
      <c r="AGN966"/>
      <c r="AGO966"/>
      <c r="AGP966"/>
      <c r="AGQ966"/>
      <c r="AGR966"/>
      <c r="AGS966"/>
      <c r="AGT966"/>
      <c r="AGU966"/>
      <c r="AGV966"/>
      <c r="AGW966"/>
      <c r="AGX966"/>
      <c r="AGY966"/>
      <c r="AGZ966"/>
      <c r="AHA966"/>
      <c r="AHB966"/>
      <c r="AHC966"/>
      <c r="AHD966"/>
      <c r="AHE966"/>
      <c r="AHF966"/>
      <c r="AHG966"/>
      <c r="AHH966"/>
      <c r="AHI966"/>
      <c r="AHJ966"/>
      <c r="AHK966"/>
      <c r="AHL966"/>
      <c r="AHM966"/>
      <c r="AHN966"/>
      <c r="AHO966"/>
      <c r="AHP966"/>
      <c r="AHQ966"/>
      <c r="AHR966"/>
      <c r="AHS966"/>
      <c r="AHT966"/>
      <c r="AHU966"/>
      <c r="AHV966"/>
      <c r="AHW966"/>
      <c r="AHX966"/>
      <c r="AHY966"/>
      <c r="AHZ966"/>
      <c r="AIA966"/>
      <c r="AIB966"/>
      <c r="AIC966"/>
      <c r="AID966"/>
      <c r="AIE966"/>
      <c r="AIF966"/>
      <c r="AIG966"/>
      <c r="AIH966"/>
      <c r="AII966"/>
      <c r="AIJ966"/>
      <c r="AIK966"/>
      <c r="AIL966"/>
      <c r="AIM966"/>
      <c r="AIN966"/>
      <c r="AIO966"/>
      <c r="AIP966"/>
      <c r="AIQ966"/>
      <c r="AIR966"/>
      <c r="AIS966"/>
      <c r="AIT966"/>
      <c r="AIU966"/>
      <c r="AIV966"/>
      <c r="AIW966"/>
      <c r="AIX966"/>
      <c r="AIY966"/>
      <c r="AIZ966"/>
      <c r="AJA966"/>
      <c r="AJB966"/>
      <c r="AJC966"/>
      <c r="AJD966"/>
      <c r="AJE966"/>
      <c r="AJF966"/>
      <c r="AJG966"/>
      <c r="AJH966"/>
      <c r="AJI966"/>
      <c r="AJJ966"/>
      <c r="AJK966"/>
      <c r="AJL966"/>
      <c r="AJM966"/>
      <c r="AJN966"/>
      <c r="AJO966"/>
      <c r="AJP966"/>
      <c r="AJQ966"/>
      <c r="AJR966"/>
      <c r="AJS966"/>
      <c r="AJT966"/>
      <c r="AJU966"/>
      <c r="AJV966"/>
      <c r="AJW966"/>
      <c r="AJX966"/>
      <c r="AJY966"/>
      <c r="AJZ966"/>
      <c r="AKA966"/>
      <c r="AKB966"/>
      <c r="AKC966"/>
      <c r="AKD966"/>
      <c r="AKE966"/>
      <c r="AKF966"/>
      <c r="AKG966"/>
      <c r="AKH966"/>
      <c r="AKI966"/>
      <c r="AKJ966"/>
      <c r="AKK966"/>
      <c r="AKL966"/>
      <c r="AKM966"/>
      <c r="AKN966"/>
      <c r="AKO966"/>
      <c r="AKP966"/>
      <c r="AKQ966"/>
      <c r="AKR966"/>
      <c r="AKS966"/>
      <c r="AKT966"/>
      <c r="AKU966"/>
      <c r="AKV966"/>
      <c r="AKW966"/>
      <c r="AKX966"/>
      <c r="AKY966"/>
      <c r="AKZ966"/>
      <c r="ALA966"/>
      <c r="ALB966"/>
      <c r="ALC966"/>
      <c r="ALD966"/>
      <c r="ALE966"/>
      <c r="ALF966"/>
      <c r="ALG966"/>
      <c r="ALH966"/>
      <c r="ALI966"/>
      <c r="ALJ966"/>
      <c r="ALK966"/>
      <c r="ALL966"/>
      <c r="ALM966"/>
      <c r="ALN966"/>
      <c r="ALO966"/>
      <c r="ALP966"/>
      <c r="ALQ966"/>
      <c r="ALR966"/>
      <c r="ALS966"/>
      <c r="ALT966"/>
      <c r="ALU966"/>
      <c r="ALV966"/>
      <c r="ALW966"/>
      <c r="ALX966"/>
      <c r="ALY966"/>
      <c r="ALZ966"/>
      <c r="AMA966"/>
      <c r="AMB966"/>
      <c r="AMC966"/>
      <c r="AMD966"/>
      <c r="AME966"/>
      <c r="AMF966"/>
      <c r="AMG966"/>
      <c r="AMH966"/>
      <c r="AMI966"/>
      <c r="AMJ966"/>
    </row>
    <row r="967" spans="1:1024" ht="20" customHeight="1" x14ac:dyDescent="0.2">
      <c r="A967"/>
      <c r="B967"/>
      <c r="C967"/>
      <c r="D967"/>
      <c r="E967" s="2"/>
      <c r="F967" s="2"/>
      <c r="G967" s="271"/>
      <c r="H967" s="240"/>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c r="IU967"/>
      <c r="IV967"/>
      <c r="IW967"/>
      <c r="IX967"/>
      <c r="IY967"/>
      <c r="IZ967"/>
      <c r="JA967"/>
      <c r="JB967"/>
      <c r="JC967"/>
      <c r="JD967"/>
      <c r="JE967"/>
      <c r="JF967"/>
      <c r="JG967"/>
      <c r="JH967"/>
      <c r="JI967"/>
      <c r="JJ967"/>
      <c r="JK967"/>
      <c r="JL967"/>
      <c r="JM967"/>
      <c r="JN967"/>
      <c r="JO967"/>
      <c r="JP967"/>
      <c r="JQ967"/>
      <c r="JR967"/>
      <c r="JS967"/>
      <c r="JT967"/>
      <c r="JU967"/>
      <c r="JV967"/>
      <c r="JW967"/>
      <c r="JX967"/>
      <c r="JY967"/>
      <c r="JZ967"/>
      <c r="KA967"/>
      <c r="KB967"/>
      <c r="KC967"/>
      <c r="KD967"/>
      <c r="KE967"/>
      <c r="KF967"/>
      <c r="KG967"/>
      <c r="KH967"/>
      <c r="KI967"/>
      <c r="KJ967"/>
      <c r="KK967"/>
      <c r="KL967"/>
      <c r="KM967"/>
      <c r="KN967"/>
      <c r="KO967"/>
      <c r="KP967"/>
      <c r="KQ967"/>
      <c r="KR967"/>
      <c r="KS967"/>
      <c r="KT967"/>
      <c r="KU967"/>
      <c r="KV967"/>
      <c r="KW967"/>
      <c r="KX967"/>
      <c r="KY967"/>
      <c r="KZ967"/>
      <c r="LA967"/>
      <c r="LB967"/>
      <c r="LC967"/>
      <c r="LD967"/>
      <c r="LE967"/>
      <c r="LF967"/>
      <c r="LG967"/>
      <c r="LH967"/>
      <c r="LI967"/>
      <c r="LJ967"/>
      <c r="LK967"/>
      <c r="LL967"/>
      <c r="LM967"/>
      <c r="LN967"/>
      <c r="LO967"/>
      <c r="LP967"/>
      <c r="LQ967"/>
      <c r="LR967"/>
      <c r="LS967"/>
      <c r="LT967"/>
      <c r="LU967"/>
      <c r="LV967"/>
      <c r="LW967"/>
      <c r="LX967"/>
      <c r="LY967"/>
      <c r="LZ967"/>
      <c r="MA967"/>
      <c r="MB967"/>
      <c r="MC967"/>
      <c r="MD967"/>
      <c r="ME967"/>
      <c r="MF967"/>
      <c r="MG967"/>
      <c r="MH967"/>
      <c r="MI967"/>
      <c r="MJ967"/>
      <c r="MK967"/>
      <c r="ML967"/>
      <c r="MM967"/>
      <c r="MN967"/>
      <c r="MO967"/>
      <c r="MP967"/>
      <c r="MQ967"/>
      <c r="MR967"/>
      <c r="MS967"/>
      <c r="MT967"/>
      <c r="MU967"/>
      <c r="MV967"/>
      <c r="MW967"/>
      <c r="MX967"/>
      <c r="MY967"/>
      <c r="MZ967"/>
      <c r="NA967"/>
      <c r="NB967"/>
      <c r="NC967"/>
      <c r="ND967"/>
      <c r="NE967"/>
      <c r="NF967"/>
      <c r="NG967"/>
      <c r="NH967"/>
      <c r="NI967"/>
      <c r="NJ967"/>
      <c r="NK967"/>
      <c r="NL967"/>
      <c r="NM967"/>
      <c r="NN967"/>
      <c r="NO967"/>
      <c r="NP967"/>
      <c r="NQ967"/>
      <c r="NR967"/>
      <c r="NS967"/>
      <c r="NT967"/>
      <c r="NU967"/>
      <c r="NV967"/>
      <c r="NW967"/>
      <c r="NX967"/>
      <c r="NY967"/>
      <c r="NZ967"/>
      <c r="OA967"/>
      <c r="OB967"/>
      <c r="OC967"/>
      <c r="OD967"/>
      <c r="OE967"/>
      <c r="OF967"/>
      <c r="OG967"/>
      <c r="OH967"/>
      <c r="OI967"/>
      <c r="OJ967"/>
      <c r="OK967"/>
      <c r="OL967"/>
      <c r="OM967"/>
      <c r="ON967"/>
      <c r="OO967"/>
      <c r="OP967"/>
      <c r="OQ967"/>
      <c r="OR967"/>
      <c r="OS967"/>
      <c r="OT967"/>
      <c r="OU967"/>
      <c r="OV967"/>
      <c r="OW967"/>
      <c r="OX967"/>
      <c r="OY967"/>
      <c r="OZ967"/>
      <c r="PA967"/>
      <c r="PB967"/>
      <c r="PC967"/>
      <c r="PD967"/>
      <c r="PE967"/>
      <c r="PF967"/>
      <c r="PG967"/>
      <c r="PH967"/>
      <c r="PI967"/>
      <c r="PJ967"/>
      <c r="PK967"/>
      <c r="PL967"/>
      <c r="PM967"/>
      <c r="PN967"/>
      <c r="PO967"/>
      <c r="PP967"/>
      <c r="PQ967"/>
      <c r="PR967"/>
      <c r="PS967"/>
      <c r="PT967"/>
      <c r="PU967"/>
      <c r="PV967"/>
      <c r="PW967"/>
      <c r="PX967"/>
      <c r="PY967"/>
      <c r="PZ967"/>
      <c r="QA967"/>
      <c r="QB967"/>
      <c r="QC967"/>
      <c r="QD967"/>
      <c r="QE967"/>
      <c r="QF967"/>
      <c r="QG967"/>
      <c r="QH967"/>
      <c r="QI967"/>
      <c r="QJ967"/>
      <c r="QK967"/>
      <c r="QL967"/>
      <c r="QM967"/>
      <c r="QN967"/>
      <c r="QO967"/>
      <c r="QP967"/>
      <c r="QQ967"/>
      <c r="QR967"/>
      <c r="QS967"/>
      <c r="QT967"/>
      <c r="QU967"/>
      <c r="QV967"/>
      <c r="QW967"/>
      <c r="QX967"/>
      <c r="QY967"/>
      <c r="QZ967"/>
      <c r="RA967"/>
      <c r="RB967"/>
      <c r="RC967"/>
      <c r="RD967"/>
      <c r="RE967"/>
      <c r="RF967"/>
      <c r="RG967"/>
      <c r="RH967"/>
      <c r="RI967"/>
      <c r="RJ967"/>
      <c r="RK967"/>
      <c r="RL967"/>
      <c r="RM967"/>
      <c r="RN967"/>
      <c r="RO967"/>
      <c r="RP967"/>
      <c r="RQ967"/>
      <c r="RR967"/>
      <c r="RS967"/>
      <c r="RT967"/>
      <c r="RU967"/>
      <c r="RV967"/>
      <c r="RW967"/>
      <c r="RX967"/>
      <c r="RY967"/>
      <c r="RZ967"/>
      <c r="SA967"/>
      <c r="SB967"/>
      <c r="SC967"/>
      <c r="SD967"/>
      <c r="SE967"/>
      <c r="SF967"/>
      <c r="SG967"/>
      <c r="SH967"/>
      <c r="SI967"/>
      <c r="SJ967"/>
      <c r="SK967"/>
      <c r="SL967"/>
      <c r="SM967"/>
      <c r="SN967"/>
      <c r="SO967"/>
      <c r="SP967"/>
      <c r="SQ967"/>
      <c r="SR967"/>
      <c r="SS967"/>
      <c r="ST967"/>
      <c r="SU967"/>
      <c r="SV967"/>
      <c r="SW967"/>
      <c r="SX967"/>
      <c r="SY967"/>
      <c r="SZ967"/>
      <c r="TA967"/>
      <c r="TB967"/>
      <c r="TC967"/>
      <c r="TD967"/>
      <c r="TE967"/>
      <c r="TF967"/>
      <c r="TG967"/>
      <c r="TH967"/>
      <c r="TI967"/>
      <c r="TJ967"/>
      <c r="TK967"/>
      <c r="TL967"/>
      <c r="TM967"/>
      <c r="TN967"/>
      <c r="TO967"/>
      <c r="TP967"/>
      <c r="TQ967"/>
      <c r="TR967"/>
      <c r="TS967"/>
      <c r="TT967"/>
      <c r="TU967"/>
      <c r="TV967"/>
      <c r="TW967"/>
      <c r="TX967"/>
      <c r="TY967"/>
      <c r="TZ967"/>
      <c r="UA967"/>
      <c r="UB967"/>
      <c r="UC967"/>
      <c r="UD967"/>
      <c r="UE967"/>
      <c r="UF967"/>
      <c r="UG967"/>
      <c r="UH967"/>
      <c r="UI967"/>
      <c r="UJ967"/>
      <c r="UK967"/>
      <c r="UL967"/>
      <c r="UM967"/>
      <c r="UN967"/>
      <c r="UO967"/>
      <c r="UP967"/>
      <c r="UQ967"/>
      <c r="UR967"/>
      <c r="US967"/>
      <c r="UT967"/>
      <c r="UU967"/>
      <c r="UV967"/>
      <c r="UW967"/>
      <c r="UX967"/>
      <c r="UY967"/>
      <c r="UZ967"/>
      <c r="VA967"/>
      <c r="VB967"/>
      <c r="VC967"/>
      <c r="VD967"/>
      <c r="VE967"/>
      <c r="VF967"/>
      <c r="VG967"/>
      <c r="VH967"/>
      <c r="VI967"/>
      <c r="VJ967"/>
      <c r="VK967"/>
      <c r="VL967"/>
      <c r="VM967"/>
      <c r="VN967"/>
      <c r="VO967"/>
      <c r="VP967"/>
      <c r="VQ967"/>
      <c r="VR967"/>
      <c r="VS967"/>
      <c r="VT967"/>
      <c r="VU967"/>
      <c r="VV967"/>
      <c r="VW967"/>
      <c r="VX967"/>
      <c r="VY967"/>
      <c r="VZ967"/>
      <c r="WA967"/>
      <c r="WB967"/>
      <c r="WC967"/>
      <c r="WD967"/>
      <c r="WE967"/>
      <c r="WF967"/>
      <c r="WG967"/>
      <c r="WH967"/>
      <c r="WI967"/>
      <c r="WJ967"/>
      <c r="WK967"/>
      <c r="WL967"/>
      <c r="WM967"/>
      <c r="WN967"/>
      <c r="WO967"/>
      <c r="WP967"/>
      <c r="WQ967"/>
      <c r="WR967"/>
      <c r="WS967"/>
      <c r="WT967"/>
      <c r="WU967"/>
      <c r="WV967"/>
      <c r="WW967"/>
      <c r="WX967"/>
      <c r="WY967"/>
      <c r="WZ967"/>
      <c r="XA967"/>
      <c r="XB967"/>
      <c r="XC967"/>
      <c r="XD967"/>
      <c r="XE967"/>
      <c r="XF967"/>
      <c r="XG967"/>
      <c r="XH967"/>
      <c r="XI967"/>
      <c r="XJ967"/>
      <c r="XK967"/>
      <c r="XL967"/>
      <c r="XM967"/>
      <c r="XN967"/>
      <c r="XO967"/>
      <c r="XP967"/>
      <c r="XQ967"/>
      <c r="XR967"/>
      <c r="XS967"/>
      <c r="XT967"/>
      <c r="XU967"/>
      <c r="XV967"/>
      <c r="XW967"/>
      <c r="XX967"/>
      <c r="XY967"/>
      <c r="XZ967"/>
      <c r="YA967"/>
      <c r="YB967"/>
      <c r="YC967"/>
      <c r="YD967"/>
      <c r="YE967"/>
      <c r="YF967"/>
      <c r="YG967"/>
      <c r="YH967"/>
      <c r="YI967"/>
      <c r="YJ967"/>
      <c r="YK967"/>
      <c r="YL967"/>
      <c r="YM967"/>
      <c r="YN967"/>
      <c r="YO967"/>
      <c r="YP967"/>
      <c r="YQ967"/>
      <c r="YR967"/>
      <c r="YS967"/>
      <c r="YT967"/>
      <c r="YU967"/>
      <c r="YV967"/>
      <c r="YW967"/>
      <c r="YX967"/>
      <c r="YY967"/>
      <c r="YZ967"/>
      <c r="ZA967"/>
      <c r="ZB967"/>
      <c r="ZC967"/>
      <c r="ZD967"/>
      <c r="ZE967"/>
      <c r="ZF967"/>
      <c r="ZG967"/>
      <c r="ZH967"/>
      <c r="ZI967"/>
      <c r="ZJ967"/>
      <c r="ZK967"/>
      <c r="ZL967"/>
      <c r="ZM967"/>
      <c r="ZN967"/>
      <c r="ZO967"/>
      <c r="ZP967"/>
      <c r="ZQ967"/>
      <c r="ZR967"/>
      <c r="ZS967"/>
      <c r="ZT967"/>
      <c r="ZU967"/>
      <c r="ZV967"/>
      <c r="ZW967"/>
      <c r="ZX967"/>
      <c r="ZY967"/>
      <c r="ZZ967"/>
      <c r="AAA967"/>
      <c r="AAB967"/>
      <c r="AAC967"/>
      <c r="AAD967"/>
      <c r="AAE967"/>
      <c r="AAF967"/>
      <c r="AAG967"/>
      <c r="AAH967"/>
      <c r="AAI967"/>
      <c r="AAJ967"/>
      <c r="AAK967"/>
      <c r="AAL967"/>
      <c r="AAM967"/>
      <c r="AAN967"/>
      <c r="AAO967"/>
      <c r="AAP967"/>
      <c r="AAQ967"/>
      <c r="AAR967"/>
      <c r="AAS967"/>
      <c r="AAT967"/>
      <c r="AAU967"/>
      <c r="AAV967"/>
      <c r="AAW967"/>
      <c r="AAX967"/>
      <c r="AAY967"/>
      <c r="AAZ967"/>
      <c r="ABA967"/>
      <c r="ABB967"/>
      <c r="ABC967"/>
      <c r="ABD967"/>
      <c r="ABE967"/>
      <c r="ABF967"/>
      <c r="ABG967"/>
      <c r="ABH967"/>
      <c r="ABI967"/>
      <c r="ABJ967"/>
      <c r="ABK967"/>
      <c r="ABL967"/>
      <c r="ABM967"/>
      <c r="ABN967"/>
      <c r="ABO967"/>
      <c r="ABP967"/>
      <c r="ABQ967"/>
      <c r="ABR967"/>
      <c r="ABS967"/>
      <c r="ABT967"/>
      <c r="ABU967"/>
      <c r="ABV967"/>
      <c r="ABW967"/>
      <c r="ABX967"/>
      <c r="ABY967"/>
      <c r="ABZ967"/>
      <c r="ACA967"/>
      <c r="ACB967"/>
      <c r="ACC967"/>
      <c r="ACD967"/>
      <c r="ACE967"/>
      <c r="ACF967"/>
      <c r="ACG967"/>
      <c r="ACH967"/>
      <c r="ACI967"/>
      <c r="ACJ967"/>
      <c r="ACK967"/>
      <c r="ACL967"/>
      <c r="ACM967"/>
      <c r="ACN967"/>
      <c r="ACO967"/>
      <c r="ACP967"/>
      <c r="ACQ967"/>
      <c r="ACR967"/>
      <c r="ACS967"/>
      <c r="ACT967"/>
      <c r="ACU967"/>
      <c r="ACV967"/>
      <c r="ACW967"/>
      <c r="ACX967"/>
      <c r="ACY967"/>
      <c r="ACZ967"/>
      <c r="ADA967"/>
      <c r="ADB967"/>
      <c r="ADC967"/>
      <c r="ADD967"/>
      <c r="ADE967"/>
      <c r="ADF967"/>
      <c r="ADG967"/>
      <c r="ADH967"/>
      <c r="ADI967"/>
      <c r="ADJ967"/>
      <c r="ADK967"/>
      <c r="ADL967"/>
      <c r="ADM967"/>
      <c r="ADN967"/>
      <c r="ADO967"/>
      <c r="ADP967"/>
      <c r="ADQ967"/>
      <c r="ADR967"/>
      <c r="ADS967"/>
      <c r="ADT967"/>
      <c r="ADU967"/>
      <c r="ADV967"/>
      <c r="ADW967"/>
      <c r="ADX967"/>
      <c r="ADY967"/>
      <c r="ADZ967"/>
      <c r="AEA967"/>
      <c r="AEB967"/>
      <c r="AEC967"/>
      <c r="AED967"/>
      <c r="AEE967"/>
      <c r="AEF967"/>
      <c r="AEG967"/>
      <c r="AEH967"/>
      <c r="AEI967"/>
      <c r="AEJ967"/>
      <c r="AEK967"/>
      <c r="AEL967"/>
      <c r="AEM967"/>
      <c r="AEN967"/>
      <c r="AEO967"/>
      <c r="AEP967"/>
      <c r="AEQ967"/>
      <c r="AER967"/>
      <c r="AES967"/>
      <c r="AET967"/>
      <c r="AEU967"/>
      <c r="AEV967"/>
      <c r="AEW967"/>
      <c r="AEX967"/>
      <c r="AEY967"/>
      <c r="AEZ967"/>
      <c r="AFA967"/>
      <c r="AFB967"/>
      <c r="AFC967"/>
      <c r="AFD967"/>
      <c r="AFE967"/>
      <c r="AFF967"/>
      <c r="AFG967"/>
      <c r="AFH967"/>
      <c r="AFI967"/>
      <c r="AFJ967"/>
      <c r="AFK967"/>
      <c r="AFL967"/>
      <c r="AFM967"/>
      <c r="AFN967"/>
      <c r="AFO967"/>
      <c r="AFP967"/>
      <c r="AFQ967"/>
      <c r="AFR967"/>
      <c r="AFS967"/>
      <c r="AFT967"/>
      <c r="AFU967"/>
      <c r="AFV967"/>
      <c r="AFW967"/>
      <c r="AFX967"/>
      <c r="AFY967"/>
      <c r="AFZ967"/>
      <c r="AGA967"/>
      <c r="AGB967"/>
      <c r="AGC967"/>
      <c r="AGD967"/>
      <c r="AGE967"/>
      <c r="AGF967"/>
      <c r="AGG967"/>
      <c r="AGH967"/>
      <c r="AGI967"/>
      <c r="AGJ967"/>
      <c r="AGK967"/>
      <c r="AGL967"/>
      <c r="AGM967"/>
      <c r="AGN967"/>
      <c r="AGO967"/>
      <c r="AGP967"/>
      <c r="AGQ967"/>
      <c r="AGR967"/>
      <c r="AGS967"/>
      <c r="AGT967"/>
      <c r="AGU967"/>
      <c r="AGV967"/>
      <c r="AGW967"/>
      <c r="AGX967"/>
      <c r="AGY967"/>
      <c r="AGZ967"/>
      <c r="AHA967"/>
      <c r="AHB967"/>
      <c r="AHC967"/>
      <c r="AHD967"/>
      <c r="AHE967"/>
      <c r="AHF967"/>
      <c r="AHG967"/>
      <c r="AHH967"/>
      <c r="AHI967"/>
      <c r="AHJ967"/>
      <c r="AHK967"/>
      <c r="AHL967"/>
      <c r="AHM967"/>
      <c r="AHN967"/>
      <c r="AHO967"/>
      <c r="AHP967"/>
      <c r="AHQ967"/>
      <c r="AHR967"/>
      <c r="AHS967"/>
      <c r="AHT967"/>
      <c r="AHU967"/>
      <c r="AHV967"/>
      <c r="AHW967"/>
      <c r="AHX967"/>
      <c r="AHY967"/>
      <c r="AHZ967"/>
      <c r="AIA967"/>
      <c r="AIB967"/>
      <c r="AIC967"/>
      <c r="AID967"/>
      <c r="AIE967"/>
      <c r="AIF967"/>
      <c r="AIG967"/>
      <c r="AIH967"/>
      <c r="AII967"/>
      <c r="AIJ967"/>
      <c r="AIK967"/>
      <c r="AIL967"/>
      <c r="AIM967"/>
      <c r="AIN967"/>
      <c r="AIO967"/>
      <c r="AIP967"/>
      <c r="AIQ967"/>
      <c r="AIR967"/>
      <c r="AIS967"/>
      <c r="AIT967"/>
      <c r="AIU967"/>
      <c r="AIV967"/>
      <c r="AIW967"/>
      <c r="AIX967"/>
      <c r="AIY967"/>
      <c r="AIZ967"/>
      <c r="AJA967"/>
      <c r="AJB967"/>
      <c r="AJC967"/>
      <c r="AJD967"/>
      <c r="AJE967"/>
      <c r="AJF967"/>
      <c r="AJG967"/>
      <c r="AJH967"/>
      <c r="AJI967"/>
      <c r="AJJ967"/>
      <c r="AJK967"/>
      <c r="AJL967"/>
      <c r="AJM967"/>
      <c r="AJN967"/>
      <c r="AJO967"/>
      <c r="AJP967"/>
      <c r="AJQ967"/>
      <c r="AJR967"/>
      <c r="AJS967"/>
      <c r="AJT967"/>
      <c r="AJU967"/>
      <c r="AJV967"/>
      <c r="AJW967"/>
      <c r="AJX967"/>
      <c r="AJY967"/>
      <c r="AJZ967"/>
      <c r="AKA967"/>
      <c r="AKB967"/>
      <c r="AKC967"/>
      <c r="AKD967"/>
      <c r="AKE967"/>
      <c r="AKF967"/>
      <c r="AKG967"/>
      <c r="AKH967"/>
      <c r="AKI967"/>
      <c r="AKJ967"/>
      <c r="AKK967"/>
      <c r="AKL967"/>
      <c r="AKM967"/>
      <c r="AKN967"/>
      <c r="AKO967"/>
      <c r="AKP967"/>
      <c r="AKQ967"/>
      <c r="AKR967"/>
      <c r="AKS967"/>
      <c r="AKT967"/>
      <c r="AKU967"/>
      <c r="AKV967"/>
      <c r="AKW967"/>
      <c r="AKX967"/>
      <c r="AKY967"/>
      <c r="AKZ967"/>
      <c r="ALA967"/>
      <c r="ALB967"/>
      <c r="ALC967"/>
      <c r="ALD967"/>
      <c r="ALE967"/>
      <c r="ALF967"/>
      <c r="ALG967"/>
      <c r="ALH967"/>
      <c r="ALI967"/>
      <c r="ALJ967"/>
      <c r="ALK967"/>
      <c r="ALL967"/>
      <c r="ALM967"/>
      <c r="ALN967"/>
      <c r="ALO967"/>
      <c r="ALP967"/>
      <c r="ALQ967"/>
      <c r="ALR967"/>
      <c r="ALS967"/>
      <c r="ALT967"/>
      <c r="ALU967"/>
      <c r="ALV967"/>
      <c r="ALW967"/>
      <c r="ALX967"/>
      <c r="ALY967"/>
      <c r="ALZ967"/>
      <c r="AMA967"/>
      <c r="AMB967"/>
      <c r="AMC967"/>
      <c r="AMD967"/>
      <c r="AME967"/>
      <c r="AMF967"/>
      <c r="AMG967"/>
      <c r="AMH967"/>
      <c r="AMI967"/>
      <c r="AMJ967"/>
    </row>
    <row r="968" spans="1:1024" ht="20" customHeight="1" x14ac:dyDescent="0.2">
      <c r="A968"/>
      <c r="B968"/>
      <c r="C968"/>
      <c r="D968"/>
      <c r="E968" s="2"/>
      <c r="F968" s="2"/>
      <c r="G968" s="271"/>
      <c r="H968" s="240"/>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c r="IU968"/>
      <c r="IV968"/>
      <c r="IW968"/>
      <c r="IX968"/>
      <c r="IY968"/>
      <c r="IZ968"/>
      <c r="JA968"/>
      <c r="JB968"/>
      <c r="JC968"/>
      <c r="JD968"/>
      <c r="JE968"/>
      <c r="JF968"/>
      <c r="JG968"/>
      <c r="JH968"/>
      <c r="JI968"/>
      <c r="JJ968"/>
      <c r="JK968"/>
      <c r="JL968"/>
      <c r="JM968"/>
      <c r="JN968"/>
      <c r="JO968"/>
      <c r="JP968"/>
      <c r="JQ968"/>
      <c r="JR968"/>
      <c r="JS968"/>
      <c r="JT968"/>
      <c r="JU968"/>
      <c r="JV968"/>
      <c r="JW968"/>
      <c r="JX968"/>
      <c r="JY968"/>
      <c r="JZ968"/>
      <c r="KA968"/>
      <c r="KB968"/>
      <c r="KC968"/>
      <c r="KD968"/>
      <c r="KE968"/>
      <c r="KF968"/>
      <c r="KG968"/>
      <c r="KH968"/>
      <c r="KI968"/>
      <c r="KJ968"/>
      <c r="KK968"/>
      <c r="KL968"/>
      <c r="KM968"/>
      <c r="KN968"/>
      <c r="KO968"/>
      <c r="KP968"/>
      <c r="KQ968"/>
      <c r="KR968"/>
      <c r="KS968"/>
      <c r="KT968"/>
      <c r="KU968"/>
      <c r="KV968"/>
      <c r="KW968"/>
      <c r="KX968"/>
      <c r="KY968"/>
      <c r="KZ968"/>
      <c r="LA968"/>
      <c r="LB968"/>
      <c r="LC968"/>
      <c r="LD968"/>
      <c r="LE968"/>
      <c r="LF968"/>
      <c r="LG968"/>
      <c r="LH968"/>
      <c r="LI968"/>
      <c r="LJ968"/>
      <c r="LK968"/>
      <c r="LL968"/>
      <c r="LM968"/>
      <c r="LN968"/>
      <c r="LO968"/>
      <c r="LP968"/>
      <c r="LQ968"/>
      <c r="LR968"/>
      <c r="LS968"/>
      <c r="LT968"/>
      <c r="LU968"/>
      <c r="LV968"/>
      <c r="LW968"/>
      <c r="LX968"/>
      <c r="LY968"/>
      <c r="LZ968"/>
      <c r="MA968"/>
      <c r="MB968"/>
      <c r="MC968"/>
      <c r="MD968"/>
      <c r="ME968"/>
      <c r="MF968"/>
      <c r="MG968"/>
      <c r="MH968"/>
      <c r="MI968"/>
      <c r="MJ968"/>
      <c r="MK968"/>
      <c r="ML968"/>
      <c r="MM968"/>
      <c r="MN968"/>
      <c r="MO968"/>
      <c r="MP968"/>
      <c r="MQ968"/>
      <c r="MR968"/>
      <c r="MS968"/>
      <c r="MT968"/>
      <c r="MU968"/>
      <c r="MV968"/>
      <c r="MW968"/>
      <c r="MX968"/>
      <c r="MY968"/>
      <c r="MZ968"/>
      <c r="NA968"/>
      <c r="NB968"/>
      <c r="NC968"/>
      <c r="ND968"/>
      <c r="NE968"/>
      <c r="NF968"/>
      <c r="NG968"/>
      <c r="NH968"/>
      <c r="NI968"/>
      <c r="NJ968"/>
      <c r="NK968"/>
      <c r="NL968"/>
      <c r="NM968"/>
      <c r="NN968"/>
      <c r="NO968"/>
      <c r="NP968"/>
      <c r="NQ968"/>
      <c r="NR968"/>
      <c r="NS968"/>
      <c r="NT968"/>
      <c r="NU968"/>
      <c r="NV968"/>
      <c r="NW968"/>
      <c r="NX968"/>
      <c r="NY968"/>
      <c r="NZ968"/>
      <c r="OA968"/>
      <c r="OB968"/>
      <c r="OC968"/>
      <c r="OD968"/>
      <c r="OE968"/>
      <c r="OF968"/>
      <c r="OG968"/>
      <c r="OH968"/>
      <c r="OI968"/>
      <c r="OJ968"/>
      <c r="OK968"/>
      <c r="OL968"/>
      <c r="OM968"/>
      <c r="ON968"/>
      <c r="OO968"/>
      <c r="OP968"/>
      <c r="OQ968"/>
      <c r="OR968"/>
      <c r="OS968"/>
      <c r="OT968"/>
      <c r="OU968"/>
      <c r="OV968"/>
      <c r="OW968"/>
      <c r="OX968"/>
      <c r="OY968"/>
      <c r="OZ968"/>
      <c r="PA968"/>
      <c r="PB968"/>
      <c r="PC968"/>
      <c r="PD968"/>
      <c r="PE968"/>
      <c r="PF968"/>
      <c r="PG968"/>
      <c r="PH968"/>
      <c r="PI968"/>
      <c r="PJ968"/>
      <c r="PK968"/>
      <c r="PL968"/>
      <c r="PM968"/>
      <c r="PN968"/>
      <c r="PO968"/>
      <c r="PP968"/>
      <c r="PQ968"/>
      <c r="PR968"/>
      <c r="PS968"/>
      <c r="PT968"/>
      <c r="PU968"/>
      <c r="PV968"/>
      <c r="PW968"/>
      <c r="PX968"/>
      <c r="PY968"/>
      <c r="PZ968"/>
      <c r="QA968"/>
      <c r="QB968"/>
      <c r="QC968"/>
      <c r="QD968"/>
      <c r="QE968"/>
      <c r="QF968"/>
      <c r="QG968"/>
      <c r="QH968"/>
      <c r="QI968"/>
      <c r="QJ968"/>
      <c r="QK968"/>
      <c r="QL968"/>
      <c r="QM968"/>
      <c r="QN968"/>
      <c r="QO968"/>
      <c r="QP968"/>
      <c r="QQ968"/>
      <c r="QR968"/>
      <c r="QS968"/>
      <c r="QT968"/>
      <c r="QU968"/>
      <c r="QV968"/>
      <c r="QW968"/>
      <c r="QX968"/>
      <c r="QY968"/>
      <c r="QZ968"/>
      <c r="RA968"/>
      <c r="RB968"/>
      <c r="RC968"/>
      <c r="RD968"/>
      <c r="RE968"/>
      <c r="RF968"/>
      <c r="RG968"/>
      <c r="RH968"/>
      <c r="RI968"/>
      <c r="RJ968"/>
      <c r="RK968"/>
      <c r="RL968"/>
      <c r="RM968"/>
      <c r="RN968"/>
      <c r="RO968"/>
      <c r="RP968"/>
      <c r="RQ968"/>
      <c r="RR968"/>
      <c r="RS968"/>
      <c r="RT968"/>
      <c r="RU968"/>
      <c r="RV968"/>
      <c r="RW968"/>
      <c r="RX968"/>
      <c r="RY968"/>
      <c r="RZ968"/>
      <c r="SA968"/>
      <c r="SB968"/>
      <c r="SC968"/>
      <c r="SD968"/>
      <c r="SE968"/>
      <c r="SF968"/>
      <c r="SG968"/>
      <c r="SH968"/>
      <c r="SI968"/>
      <c r="SJ968"/>
      <c r="SK968"/>
      <c r="SL968"/>
      <c r="SM968"/>
      <c r="SN968"/>
      <c r="SO968"/>
      <c r="SP968"/>
      <c r="SQ968"/>
      <c r="SR968"/>
      <c r="SS968"/>
      <c r="ST968"/>
      <c r="SU968"/>
      <c r="SV968"/>
      <c r="SW968"/>
      <c r="SX968"/>
      <c r="SY968"/>
      <c r="SZ968"/>
      <c r="TA968"/>
      <c r="TB968"/>
      <c r="TC968"/>
      <c r="TD968"/>
      <c r="TE968"/>
      <c r="TF968"/>
      <c r="TG968"/>
      <c r="TH968"/>
      <c r="TI968"/>
      <c r="TJ968"/>
      <c r="TK968"/>
      <c r="TL968"/>
      <c r="TM968"/>
      <c r="TN968"/>
      <c r="TO968"/>
      <c r="TP968"/>
      <c r="TQ968"/>
      <c r="TR968"/>
      <c r="TS968"/>
      <c r="TT968"/>
      <c r="TU968"/>
      <c r="TV968"/>
      <c r="TW968"/>
      <c r="TX968"/>
      <c r="TY968"/>
      <c r="TZ968"/>
      <c r="UA968"/>
      <c r="UB968"/>
      <c r="UC968"/>
      <c r="UD968"/>
      <c r="UE968"/>
      <c r="UF968"/>
      <c r="UG968"/>
      <c r="UH968"/>
      <c r="UI968"/>
      <c r="UJ968"/>
      <c r="UK968"/>
      <c r="UL968"/>
      <c r="UM968"/>
      <c r="UN968"/>
      <c r="UO968"/>
      <c r="UP968"/>
      <c r="UQ968"/>
      <c r="UR968"/>
      <c r="US968"/>
      <c r="UT968"/>
      <c r="UU968"/>
      <c r="UV968"/>
      <c r="UW968"/>
      <c r="UX968"/>
      <c r="UY968"/>
      <c r="UZ968"/>
      <c r="VA968"/>
      <c r="VB968"/>
      <c r="VC968"/>
      <c r="VD968"/>
      <c r="VE968"/>
      <c r="VF968"/>
      <c r="VG968"/>
      <c r="VH968"/>
      <c r="VI968"/>
      <c r="VJ968"/>
      <c r="VK968"/>
      <c r="VL968"/>
      <c r="VM968"/>
      <c r="VN968"/>
      <c r="VO968"/>
      <c r="VP968"/>
      <c r="VQ968"/>
      <c r="VR968"/>
      <c r="VS968"/>
      <c r="VT968"/>
      <c r="VU968"/>
      <c r="VV968"/>
      <c r="VW968"/>
      <c r="VX968"/>
      <c r="VY968"/>
      <c r="VZ968"/>
      <c r="WA968"/>
      <c r="WB968"/>
      <c r="WC968"/>
      <c r="WD968"/>
      <c r="WE968"/>
      <c r="WF968"/>
      <c r="WG968"/>
      <c r="WH968"/>
      <c r="WI968"/>
      <c r="WJ968"/>
      <c r="WK968"/>
      <c r="WL968"/>
      <c r="WM968"/>
      <c r="WN968"/>
      <c r="WO968"/>
      <c r="WP968"/>
      <c r="WQ968"/>
      <c r="WR968"/>
      <c r="WS968"/>
      <c r="WT968"/>
      <c r="WU968"/>
      <c r="WV968"/>
      <c r="WW968"/>
      <c r="WX968"/>
      <c r="WY968"/>
      <c r="WZ968"/>
      <c r="XA968"/>
      <c r="XB968"/>
      <c r="XC968"/>
      <c r="XD968"/>
      <c r="XE968"/>
      <c r="XF968"/>
      <c r="XG968"/>
      <c r="XH968"/>
      <c r="XI968"/>
      <c r="XJ968"/>
      <c r="XK968"/>
      <c r="XL968"/>
      <c r="XM968"/>
      <c r="XN968"/>
      <c r="XO968"/>
      <c r="XP968"/>
      <c r="XQ968"/>
      <c r="XR968"/>
      <c r="XS968"/>
      <c r="XT968"/>
      <c r="XU968"/>
      <c r="XV968"/>
      <c r="XW968"/>
      <c r="XX968"/>
      <c r="XY968"/>
      <c r="XZ968"/>
      <c r="YA968"/>
      <c r="YB968"/>
      <c r="YC968"/>
      <c r="YD968"/>
      <c r="YE968"/>
      <c r="YF968"/>
      <c r="YG968"/>
      <c r="YH968"/>
      <c r="YI968"/>
      <c r="YJ968"/>
      <c r="YK968"/>
      <c r="YL968"/>
      <c r="YM968"/>
      <c r="YN968"/>
      <c r="YO968"/>
      <c r="YP968"/>
      <c r="YQ968"/>
      <c r="YR968"/>
      <c r="YS968"/>
      <c r="YT968"/>
      <c r="YU968"/>
      <c r="YV968"/>
      <c r="YW968"/>
      <c r="YX968"/>
      <c r="YY968"/>
      <c r="YZ968"/>
      <c r="ZA968"/>
      <c r="ZB968"/>
      <c r="ZC968"/>
      <c r="ZD968"/>
      <c r="ZE968"/>
      <c r="ZF968"/>
      <c r="ZG968"/>
      <c r="ZH968"/>
      <c r="ZI968"/>
      <c r="ZJ968"/>
      <c r="ZK968"/>
      <c r="ZL968"/>
      <c r="ZM968"/>
      <c r="ZN968"/>
      <c r="ZO968"/>
      <c r="ZP968"/>
      <c r="ZQ968"/>
      <c r="ZR968"/>
      <c r="ZS968"/>
      <c r="ZT968"/>
      <c r="ZU968"/>
      <c r="ZV968"/>
      <c r="ZW968"/>
      <c r="ZX968"/>
      <c r="ZY968"/>
      <c r="ZZ968"/>
      <c r="AAA968"/>
      <c r="AAB968"/>
      <c r="AAC968"/>
      <c r="AAD968"/>
      <c r="AAE968"/>
      <c r="AAF968"/>
      <c r="AAG968"/>
      <c r="AAH968"/>
      <c r="AAI968"/>
      <c r="AAJ968"/>
      <c r="AAK968"/>
      <c r="AAL968"/>
      <c r="AAM968"/>
      <c r="AAN968"/>
      <c r="AAO968"/>
      <c r="AAP968"/>
      <c r="AAQ968"/>
      <c r="AAR968"/>
      <c r="AAS968"/>
      <c r="AAT968"/>
      <c r="AAU968"/>
      <c r="AAV968"/>
      <c r="AAW968"/>
      <c r="AAX968"/>
      <c r="AAY968"/>
      <c r="AAZ968"/>
      <c r="ABA968"/>
      <c r="ABB968"/>
      <c r="ABC968"/>
      <c r="ABD968"/>
      <c r="ABE968"/>
      <c r="ABF968"/>
      <c r="ABG968"/>
      <c r="ABH968"/>
      <c r="ABI968"/>
      <c r="ABJ968"/>
      <c r="ABK968"/>
      <c r="ABL968"/>
      <c r="ABM968"/>
      <c r="ABN968"/>
      <c r="ABO968"/>
      <c r="ABP968"/>
      <c r="ABQ968"/>
      <c r="ABR968"/>
      <c r="ABS968"/>
      <c r="ABT968"/>
      <c r="ABU968"/>
      <c r="ABV968"/>
      <c r="ABW968"/>
      <c r="ABX968"/>
      <c r="ABY968"/>
      <c r="ABZ968"/>
      <c r="ACA968"/>
      <c r="ACB968"/>
      <c r="ACC968"/>
      <c r="ACD968"/>
      <c r="ACE968"/>
      <c r="ACF968"/>
      <c r="ACG968"/>
      <c r="ACH968"/>
      <c r="ACI968"/>
      <c r="ACJ968"/>
      <c r="ACK968"/>
      <c r="ACL968"/>
      <c r="ACM968"/>
      <c r="ACN968"/>
      <c r="ACO968"/>
      <c r="ACP968"/>
      <c r="ACQ968"/>
      <c r="ACR968"/>
      <c r="ACS968"/>
      <c r="ACT968"/>
      <c r="ACU968"/>
      <c r="ACV968"/>
      <c r="ACW968"/>
      <c r="ACX968"/>
      <c r="ACY968"/>
      <c r="ACZ968"/>
      <c r="ADA968"/>
      <c r="ADB968"/>
      <c r="ADC968"/>
      <c r="ADD968"/>
      <c r="ADE968"/>
      <c r="ADF968"/>
      <c r="ADG968"/>
      <c r="ADH968"/>
      <c r="ADI968"/>
      <c r="ADJ968"/>
      <c r="ADK968"/>
      <c r="ADL968"/>
      <c r="ADM968"/>
      <c r="ADN968"/>
      <c r="ADO968"/>
      <c r="ADP968"/>
      <c r="ADQ968"/>
      <c r="ADR968"/>
      <c r="ADS968"/>
      <c r="ADT968"/>
      <c r="ADU968"/>
      <c r="ADV968"/>
      <c r="ADW968"/>
      <c r="ADX968"/>
      <c r="ADY968"/>
      <c r="ADZ968"/>
      <c r="AEA968"/>
      <c r="AEB968"/>
      <c r="AEC968"/>
      <c r="AED968"/>
      <c r="AEE968"/>
      <c r="AEF968"/>
      <c r="AEG968"/>
      <c r="AEH968"/>
      <c r="AEI968"/>
      <c r="AEJ968"/>
      <c r="AEK968"/>
      <c r="AEL968"/>
      <c r="AEM968"/>
      <c r="AEN968"/>
      <c r="AEO968"/>
      <c r="AEP968"/>
      <c r="AEQ968"/>
      <c r="AER968"/>
      <c r="AES968"/>
      <c r="AET968"/>
      <c r="AEU968"/>
      <c r="AEV968"/>
      <c r="AEW968"/>
      <c r="AEX968"/>
      <c r="AEY968"/>
      <c r="AEZ968"/>
      <c r="AFA968"/>
      <c r="AFB968"/>
      <c r="AFC968"/>
      <c r="AFD968"/>
      <c r="AFE968"/>
      <c r="AFF968"/>
      <c r="AFG968"/>
      <c r="AFH968"/>
      <c r="AFI968"/>
      <c r="AFJ968"/>
      <c r="AFK968"/>
      <c r="AFL968"/>
      <c r="AFM968"/>
      <c r="AFN968"/>
      <c r="AFO968"/>
      <c r="AFP968"/>
      <c r="AFQ968"/>
      <c r="AFR968"/>
      <c r="AFS968"/>
      <c r="AFT968"/>
      <c r="AFU968"/>
      <c r="AFV968"/>
      <c r="AFW968"/>
      <c r="AFX968"/>
      <c r="AFY968"/>
      <c r="AFZ968"/>
      <c r="AGA968"/>
      <c r="AGB968"/>
      <c r="AGC968"/>
      <c r="AGD968"/>
      <c r="AGE968"/>
      <c r="AGF968"/>
      <c r="AGG968"/>
      <c r="AGH968"/>
      <c r="AGI968"/>
      <c r="AGJ968"/>
      <c r="AGK968"/>
      <c r="AGL968"/>
      <c r="AGM968"/>
      <c r="AGN968"/>
      <c r="AGO968"/>
      <c r="AGP968"/>
      <c r="AGQ968"/>
      <c r="AGR968"/>
      <c r="AGS968"/>
      <c r="AGT968"/>
      <c r="AGU968"/>
      <c r="AGV968"/>
      <c r="AGW968"/>
      <c r="AGX968"/>
      <c r="AGY968"/>
      <c r="AGZ968"/>
      <c r="AHA968"/>
      <c r="AHB968"/>
      <c r="AHC968"/>
      <c r="AHD968"/>
      <c r="AHE968"/>
      <c r="AHF968"/>
      <c r="AHG968"/>
      <c r="AHH968"/>
      <c r="AHI968"/>
      <c r="AHJ968"/>
      <c r="AHK968"/>
      <c r="AHL968"/>
      <c r="AHM968"/>
      <c r="AHN968"/>
      <c r="AHO968"/>
      <c r="AHP968"/>
      <c r="AHQ968"/>
      <c r="AHR968"/>
      <c r="AHS968"/>
      <c r="AHT968"/>
      <c r="AHU968"/>
      <c r="AHV968"/>
      <c r="AHW968"/>
      <c r="AHX968"/>
      <c r="AHY968"/>
      <c r="AHZ968"/>
      <c r="AIA968"/>
      <c r="AIB968"/>
      <c r="AIC968"/>
      <c r="AID968"/>
      <c r="AIE968"/>
      <c r="AIF968"/>
      <c r="AIG968"/>
      <c r="AIH968"/>
      <c r="AII968"/>
      <c r="AIJ968"/>
      <c r="AIK968"/>
      <c r="AIL968"/>
      <c r="AIM968"/>
      <c r="AIN968"/>
      <c r="AIO968"/>
      <c r="AIP968"/>
      <c r="AIQ968"/>
      <c r="AIR968"/>
      <c r="AIS968"/>
      <c r="AIT968"/>
      <c r="AIU968"/>
      <c r="AIV968"/>
      <c r="AIW968"/>
      <c r="AIX968"/>
      <c r="AIY968"/>
      <c r="AIZ968"/>
      <c r="AJA968"/>
      <c r="AJB968"/>
      <c r="AJC968"/>
      <c r="AJD968"/>
      <c r="AJE968"/>
      <c r="AJF968"/>
      <c r="AJG968"/>
      <c r="AJH968"/>
      <c r="AJI968"/>
      <c r="AJJ968"/>
      <c r="AJK968"/>
      <c r="AJL968"/>
      <c r="AJM968"/>
      <c r="AJN968"/>
      <c r="AJO968"/>
      <c r="AJP968"/>
      <c r="AJQ968"/>
      <c r="AJR968"/>
      <c r="AJS968"/>
      <c r="AJT968"/>
      <c r="AJU968"/>
      <c r="AJV968"/>
      <c r="AJW968"/>
      <c r="AJX968"/>
      <c r="AJY968"/>
      <c r="AJZ968"/>
      <c r="AKA968"/>
      <c r="AKB968"/>
      <c r="AKC968"/>
      <c r="AKD968"/>
      <c r="AKE968"/>
      <c r="AKF968"/>
      <c r="AKG968"/>
      <c r="AKH968"/>
      <c r="AKI968"/>
      <c r="AKJ968"/>
      <c r="AKK968"/>
      <c r="AKL968"/>
      <c r="AKM968"/>
      <c r="AKN968"/>
      <c r="AKO968"/>
      <c r="AKP968"/>
      <c r="AKQ968"/>
      <c r="AKR968"/>
      <c r="AKS968"/>
      <c r="AKT968"/>
      <c r="AKU968"/>
      <c r="AKV968"/>
      <c r="AKW968"/>
      <c r="AKX968"/>
      <c r="AKY968"/>
      <c r="AKZ968"/>
      <c r="ALA968"/>
      <c r="ALB968"/>
      <c r="ALC968"/>
      <c r="ALD968"/>
      <c r="ALE968"/>
      <c r="ALF968"/>
      <c r="ALG968"/>
      <c r="ALH968"/>
      <c r="ALI968"/>
      <c r="ALJ968"/>
      <c r="ALK968"/>
      <c r="ALL968"/>
      <c r="ALM968"/>
      <c r="ALN968"/>
      <c r="ALO968"/>
      <c r="ALP968"/>
      <c r="ALQ968"/>
      <c r="ALR968"/>
      <c r="ALS968"/>
      <c r="ALT968"/>
      <c r="ALU968"/>
      <c r="ALV968"/>
      <c r="ALW968"/>
      <c r="ALX968"/>
      <c r="ALY968"/>
      <c r="ALZ968"/>
      <c r="AMA968"/>
      <c r="AMB968"/>
      <c r="AMC968"/>
      <c r="AMD968"/>
      <c r="AME968"/>
      <c r="AMF968"/>
      <c r="AMG968"/>
      <c r="AMH968"/>
      <c r="AMI968"/>
      <c r="AMJ968"/>
    </row>
    <row r="969" spans="1:1024" ht="20" customHeight="1" x14ac:dyDescent="0.2">
      <c r="A969"/>
      <c r="B969"/>
      <c r="C969"/>
      <c r="D969"/>
      <c r="E969" s="2"/>
      <c r="F969" s="2"/>
      <c r="G969" s="271"/>
      <c r="H969" s="240"/>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c r="IU969"/>
      <c r="IV969"/>
      <c r="IW969"/>
      <c r="IX969"/>
      <c r="IY969"/>
      <c r="IZ969"/>
      <c r="JA969"/>
      <c r="JB969"/>
      <c r="JC969"/>
      <c r="JD969"/>
      <c r="JE969"/>
      <c r="JF969"/>
      <c r="JG969"/>
      <c r="JH969"/>
      <c r="JI969"/>
      <c r="JJ969"/>
      <c r="JK969"/>
      <c r="JL969"/>
      <c r="JM969"/>
      <c r="JN969"/>
      <c r="JO969"/>
      <c r="JP969"/>
      <c r="JQ969"/>
      <c r="JR969"/>
      <c r="JS969"/>
      <c r="JT969"/>
      <c r="JU969"/>
      <c r="JV969"/>
      <c r="JW969"/>
      <c r="JX969"/>
      <c r="JY969"/>
      <c r="JZ969"/>
      <c r="KA969"/>
      <c r="KB969"/>
      <c r="KC969"/>
      <c r="KD969"/>
      <c r="KE969"/>
      <c r="KF969"/>
      <c r="KG969"/>
      <c r="KH969"/>
      <c r="KI969"/>
      <c r="KJ969"/>
      <c r="KK969"/>
      <c r="KL969"/>
      <c r="KM969"/>
      <c r="KN969"/>
      <c r="KO969"/>
      <c r="KP969"/>
      <c r="KQ969"/>
      <c r="KR969"/>
      <c r="KS969"/>
      <c r="KT969"/>
      <c r="KU969"/>
      <c r="KV969"/>
      <c r="KW969"/>
      <c r="KX969"/>
      <c r="KY969"/>
      <c r="KZ969"/>
      <c r="LA969"/>
      <c r="LB969"/>
      <c r="LC969"/>
      <c r="LD969"/>
      <c r="LE969"/>
      <c r="LF969"/>
      <c r="LG969"/>
      <c r="LH969"/>
      <c r="LI969"/>
      <c r="LJ969"/>
      <c r="LK969"/>
      <c r="LL969"/>
      <c r="LM969"/>
      <c r="LN969"/>
      <c r="LO969"/>
      <c r="LP969"/>
      <c r="LQ969"/>
      <c r="LR969"/>
      <c r="LS969"/>
      <c r="LT969"/>
      <c r="LU969"/>
      <c r="LV969"/>
      <c r="LW969"/>
      <c r="LX969"/>
      <c r="LY969"/>
      <c r="LZ969"/>
      <c r="MA969"/>
      <c r="MB969"/>
      <c r="MC969"/>
      <c r="MD969"/>
      <c r="ME969"/>
      <c r="MF969"/>
      <c r="MG969"/>
      <c r="MH969"/>
      <c r="MI969"/>
      <c r="MJ969"/>
      <c r="MK969"/>
      <c r="ML969"/>
      <c r="MM969"/>
      <c r="MN969"/>
      <c r="MO969"/>
      <c r="MP969"/>
      <c r="MQ969"/>
      <c r="MR969"/>
      <c r="MS969"/>
      <c r="MT969"/>
      <c r="MU969"/>
      <c r="MV969"/>
      <c r="MW969"/>
      <c r="MX969"/>
      <c r="MY969"/>
      <c r="MZ969"/>
      <c r="NA969"/>
      <c r="NB969"/>
      <c r="NC969"/>
      <c r="ND969"/>
      <c r="NE969"/>
      <c r="NF969"/>
      <c r="NG969"/>
      <c r="NH969"/>
      <c r="NI969"/>
      <c r="NJ969"/>
      <c r="NK969"/>
      <c r="NL969"/>
      <c r="NM969"/>
      <c r="NN969"/>
      <c r="NO969"/>
      <c r="NP969"/>
      <c r="NQ969"/>
      <c r="NR969"/>
      <c r="NS969"/>
      <c r="NT969"/>
      <c r="NU969"/>
      <c r="NV969"/>
      <c r="NW969"/>
      <c r="NX969"/>
      <c r="NY969"/>
      <c r="NZ969"/>
      <c r="OA969"/>
      <c r="OB969"/>
      <c r="OC969"/>
      <c r="OD969"/>
      <c r="OE969"/>
      <c r="OF969"/>
      <c r="OG969"/>
      <c r="OH969"/>
      <c r="OI969"/>
      <c r="OJ969"/>
      <c r="OK969"/>
      <c r="OL969"/>
      <c r="OM969"/>
      <c r="ON969"/>
      <c r="OO969"/>
      <c r="OP969"/>
      <c r="OQ969"/>
      <c r="OR969"/>
      <c r="OS969"/>
      <c r="OT969"/>
      <c r="OU969"/>
      <c r="OV969"/>
      <c r="OW969"/>
      <c r="OX969"/>
      <c r="OY969"/>
      <c r="OZ969"/>
      <c r="PA969"/>
      <c r="PB969"/>
      <c r="PC969"/>
      <c r="PD969"/>
      <c r="PE969"/>
      <c r="PF969"/>
      <c r="PG969"/>
      <c r="PH969"/>
      <c r="PI969"/>
      <c r="PJ969"/>
      <c r="PK969"/>
      <c r="PL969"/>
      <c r="PM969"/>
      <c r="PN969"/>
      <c r="PO969"/>
      <c r="PP969"/>
      <c r="PQ969"/>
      <c r="PR969"/>
      <c r="PS969"/>
      <c r="PT969"/>
      <c r="PU969"/>
      <c r="PV969"/>
      <c r="PW969"/>
      <c r="PX969"/>
      <c r="PY969"/>
      <c r="PZ969"/>
      <c r="QA969"/>
      <c r="QB969"/>
      <c r="QC969"/>
      <c r="QD969"/>
      <c r="QE969"/>
      <c r="QF969"/>
      <c r="QG969"/>
      <c r="QH969"/>
      <c r="QI969"/>
      <c r="QJ969"/>
      <c r="QK969"/>
      <c r="QL969"/>
      <c r="QM969"/>
      <c r="QN969"/>
      <c r="QO969"/>
      <c r="QP969"/>
      <c r="QQ969"/>
      <c r="QR969"/>
      <c r="QS969"/>
      <c r="QT969"/>
      <c r="QU969"/>
      <c r="QV969"/>
      <c r="QW969"/>
      <c r="QX969"/>
      <c r="QY969"/>
      <c r="QZ969"/>
      <c r="RA969"/>
      <c r="RB969"/>
      <c r="RC969"/>
      <c r="RD969"/>
      <c r="RE969"/>
      <c r="RF969"/>
      <c r="RG969"/>
      <c r="RH969"/>
      <c r="RI969"/>
      <c r="RJ969"/>
      <c r="RK969"/>
      <c r="RL969"/>
      <c r="RM969"/>
      <c r="RN969"/>
      <c r="RO969"/>
      <c r="RP969"/>
      <c r="RQ969"/>
      <c r="RR969"/>
      <c r="RS969"/>
      <c r="RT969"/>
      <c r="RU969"/>
      <c r="RV969"/>
      <c r="RW969"/>
      <c r="RX969"/>
      <c r="RY969"/>
      <c r="RZ969"/>
      <c r="SA969"/>
      <c r="SB969"/>
      <c r="SC969"/>
      <c r="SD969"/>
      <c r="SE969"/>
      <c r="SF969"/>
      <c r="SG969"/>
      <c r="SH969"/>
      <c r="SI969"/>
      <c r="SJ969"/>
      <c r="SK969"/>
      <c r="SL969"/>
      <c r="SM969"/>
      <c r="SN969"/>
      <c r="SO969"/>
      <c r="SP969"/>
      <c r="SQ969"/>
      <c r="SR969"/>
      <c r="SS969"/>
      <c r="ST969"/>
      <c r="SU969"/>
      <c r="SV969"/>
      <c r="SW969"/>
      <c r="SX969"/>
      <c r="SY969"/>
      <c r="SZ969"/>
      <c r="TA969"/>
      <c r="TB969"/>
      <c r="TC969"/>
      <c r="TD969"/>
      <c r="TE969"/>
      <c r="TF969"/>
      <c r="TG969"/>
      <c r="TH969"/>
      <c r="TI969"/>
      <c r="TJ969"/>
      <c r="TK969"/>
      <c r="TL969"/>
      <c r="TM969"/>
      <c r="TN969"/>
      <c r="TO969"/>
      <c r="TP969"/>
      <c r="TQ969"/>
      <c r="TR969"/>
      <c r="TS969"/>
      <c r="TT969"/>
      <c r="TU969"/>
      <c r="TV969"/>
      <c r="TW969"/>
      <c r="TX969"/>
      <c r="TY969"/>
      <c r="TZ969"/>
      <c r="UA969"/>
      <c r="UB969"/>
      <c r="UC969"/>
      <c r="UD969"/>
      <c r="UE969"/>
      <c r="UF969"/>
      <c r="UG969"/>
      <c r="UH969"/>
      <c r="UI969"/>
      <c r="UJ969"/>
      <c r="UK969"/>
      <c r="UL969"/>
      <c r="UM969"/>
      <c r="UN969"/>
      <c r="UO969"/>
      <c r="UP969"/>
      <c r="UQ969"/>
      <c r="UR969"/>
      <c r="US969"/>
      <c r="UT969"/>
      <c r="UU969"/>
      <c r="UV969"/>
      <c r="UW969"/>
      <c r="UX969"/>
      <c r="UY969"/>
      <c r="UZ969"/>
      <c r="VA969"/>
      <c r="VB969"/>
      <c r="VC969"/>
      <c r="VD969"/>
      <c r="VE969"/>
      <c r="VF969"/>
      <c r="VG969"/>
      <c r="VH969"/>
      <c r="VI969"/>
      <c r="VJ969"/>
      <c r="VK969"/>
      <c r="VL969"/>
      <c r="VM969"/>
      <c r="VN969"/>
      <c r="VO969"/>
      <c r="VP969"/>
      <c r="VQ969"/>
      <c r="VR969"/>
      <c r="VS969"/>
      <c r="VT969"/>
      <c r="VU969"/>
      <c r="VV969"/>
      <c r="VW969"/>
      <c r="VX969"/>
      <c r="VY969"/>
      <c r="VZ969"/>
      <c r="WA969"/>
      <c r="WB969"/>
      <c r="WC969"/>
      <c r="WD969"/>
      <c r="WE969"/>
      <c r="WF969"/>
      <c r="WG969"/>
      <c r="WH969"/>
      <c r="WI969"/>
      <c r="WJ969"/>
      <c r="WK969"/>
      <c r="WL969"/>
      <c r="WM969"/>
      <c r="WN969"/>
      <c r="WO969"/>
      <c r="WP969"/>
      <c r="WQ969"/>
      <c r="WR969"/>
      <c r="WS969"/>
      <c r="WT969"/>
      <c r="WU969"/>
      <c r="WV969"/>
      <c r="WW969"/>
      <c r="WX969"/>
      <c r="WY969"/>
      <c r="WZ969"/>
      <c r="XA969"/>
      <c r="XB969"/>
      <c r="XC969"/>
      <c r="XD969"/>
      <c r="XE969"/>
      <c r="XF969"/>
      <c r="XG969"/>
      <c r="XH969"/>
      <c r="XI969"/>
      <c r="XJ969"/>
      <c r="XK969"/>
      <c r="XL969"/>
      <c r="XM969"/>
      <c r="XN969"/>
      <c r="XO969"/>
      <c r="XP969"/>
      <c r="XQ969"/>
      <c r="XR969"/>
      <c r="XS969"/>
      <c r="XT969"/>
      <c r="XU969"/>
      <c r="XV969"/>
      <c r="XW969"/>
      <c r="XX969"/>
      <c r="XY969"/>
      <c r="XZ969"/>
      <c r="YA969"/>
      <c r="YB969"/>
      <c r="YC969"/>
      <c r="YD969"/>
      <c r="YE969"/>
      <c r="YF969"/>
      <c r="YG969"/>
      <c r="YH969"/>
      <c r="YI969"/>
      <c r="YJ969"/>
      <c r="YK969"/>
      <c r="YL969"/>
      <c r="YM969"/>
      <c r="YN969"/>
      <c r="YO969"/>
      <c r="YP969"/>
      <c r="YQ969"/>
      <c r="YR969"/>
      <c r="YS969"/>
      <c r="YT969"/>
      <c r="YU969"/>
      <c r="YV969"/>
      <c r="YW969"/>
      <c r="YX969"/>
      <c r="YY969"/>
      <c r="YZ969"/>
      <c r="ZA969"/>
      <c r="ZB969"/>
      <c r="ZC969"/>
      <c r="ZD969"/>
      <c r="ZE969"/>
      <c r="ZF969"/>
      <c r="ZG969"/>
      <c r="ZH969"/>
      <c r="ZI969"/>
      <c r="ZJ969"/>
      <c r="ZK969"/>
      <c r="ZL969"/>
      <c r="ZM969"/>
      <c r="ZN969"/>
      <c r="ZO969"/>
      <c r="ZP969"/>
      <c r="ZQ969"/>
      <c r="ZR969"/>
      <c r="ZS969"/>
      <c r="ZT969"/>
      <c r="ZU969"/>
      <c r="ZV969"/>
      <c r="ZW969"/>
      <c r="ZX969"/>
      <c r="ZY969"/>
      <c r="ZZ969"/>
      <c r="AAA969"/>
      <c r="AAB969"/>
      <c r="AAC969"/>
      <c r="AAD969"/>
      <c r="AAE969"/>
      <c r="AAF969"/>
      <c r="AAG969"/>
      <c r="AAH969"/>
      <c r="AAI969"/>
      <c r="AAJ969"/>
      <c r="AAK969"/>
      <c r="AAL969"/>
      <c r="AAM969"/>
      <c r="AAN969"/>
      <c r="AAO969"/>
      <c r="AAP969"/>
      <c r="AAQ969"/>
      <c r="AAR969"/>
      <c r="AAS969"/>
      <c r="AAT969"/>
      <c r="AAU969"/>
      <c r="AAV969"/>
      <c r="AAW969"/>
      <c r="AAX969"/>
      <c r="AAY969"/>
      <c r="AAZ969"/>
      <c r="ABA969"/>
      <c r="ABB969"/>
      <c r="ABC969"/>
      <c r="ABD969"/>
      <c r="ABE969"/>
      <c r="ABF969"/>
      <c r="ABG969"/>
      <c r="ABH969"/>
      <c r="ABI969"/>
      <c r="ABJ969"/>
      <c r="ABK969"/>
      <c r="ABL969"/>
      <c r="ABM969"/>
      <c r="ABN969"/>
      <c r="ABO969"/>
      <c r="ABP969"/>
      <c r="ABQ969"/>
      <c r="ABR969"/>
      <c r="ABS969"/>
      <c r="ABT969"/>
      <c r="ABU969"/>
      <c r="ABV969"/>
      <c r="ABW969"/>
      <c r="ABX969"/>
      <c r="ABY969"/>
      <c r="ABZ969"/>
      <c r="ACA969"/>
      <c r="ACB969"/>
      <c r="ACC969"/>
      <c r="ACD969"/>
      <c r="ACE969"/>
      <c r="ACF969"/>
      <c r="ACG969"/>
      <c r="ACH969"/>
      <c r="ACI969"/>
      <c r="ACJ969"/>
      <c r="ACK969"/>
      <c r="ACL969"/>
      <c r="ACM969"/>
      <c r="ACN969"/>
      <c r="ACO969"/>
      <c r="ACP969"/>
      <c r="ACQ969"/>
      <c r="ACR969"/>
      <c r="ACS969"/>
      <c r="ACT969"/>
      <c r="ACU969"/>
      <c r="ACV969"/>
      <c r="ACW969"/>
      <c r="ACX969"/>
      <c r="ACY969"/>
      <c r="ACZ969"/>
      <c r="ADA969"/>
      <c r="ADB969"/>
      <c r="ADC969"/>
      <c r="ADD969"/>
      <c r="ADE969"/>
      <c r="ADF969"/>
      <c r="ADG969"/>
      <c r="ADH969"/>
      <c r="ADI969"/>
      <c r="ADJ969"/>
      <c r="ADK969"/>
      <c r="ADL969"/>
      <c r="ADM969"/>
      <c r="ADN969"/>
      <c r="ADO969"/>
      <c r="ADP969"/>
      <c r="ADQ969"/>
      <c r="ADR969"/>
      <c r="ADS969"/>
      <c r="ADT969"/>
      <c r="ADU969"/>
      <c r="ADV969"/>
      <c r="ADW969"/>
      <c r="ADX969"/>
      <c r="ADY969"/>
      <c r="ADZ969"/>
      <c r="AEA969"/>
      <c r="AEB969"/>
      <c r="AEC969"/>
      <c r="AED969"/>
      <c r="AEE969"/>
      <c r="AEF969"/>
      <c r="AEG969"/>
      <c r="AEH969"/>
      <c r="AEI969"/>
      <c r="AEJ969"/>
      <c r="AEK969"/>
      <c r="AEL969"/>
      <c r="AEM969"/>
      <c r="AEN969"/>
      <c r="AEO969"/>
      <c r="AEP969"/>
      <c r="AEQ969"/>
      <c r="AER969"/>
      <c r="AES969"/>
      <c r="AET969"/>
      <c r="AEU969"/>
      <c r="AEV969"/>
      <c r="AEW969"/>
      <c r="AEX969"/>
      <c r="AEY969"/>
      <c r="AEZ969"/>
      <c r="AFA969"/>
      <c r="AFB969"/>
      <c r="AFC969"/>
      <c r="AFD969"/>
      <c r="AFE969"/>
      <c r="AFF969"/>
      <c r="AFG969"/>
      <c r="AFH969"/>
      <c r="AFI969"/>
      <c r="AFJ969"/>
      <c r="AFK969"/>
      <c r="AFL969"/>
      <c r="AFM969"/>
      <c r="AFN969"/>
      <c r="AFO969"/>
      <c r="AFP969"/>
      <c r="AFQ969"/>
      <c r="AFR969"/>
      <c r="AFS969"/>
      <c r="AFT969"/>
      <c r="AFU969"/>
      <c r="AFV969"/>
      <c r="AFW969"/>
      <c r="AFX969"/>
      <c r="AFY969"/>
      <c r="AFZ969"/>
      <c r="AGA969"/>
      <c r="AGB969"/>
      <c r="AGC969"/>
      <c r="AGD969"/>
      <c r="AGE969"/>
      <c r="AGF969"/>
      <c r="AGG969"/>
      <c r="AGH969"/>
      <c r="AGI969"/>
      <c r="AGJ969"/>
      <c r="AGK969"/>
      <c r="AGL969"/>
      <c r="AGM969"/>
      <c r="AGN969"/>
      <c r="AGO969"/>
      <c r="AGP969"/>
      <c r="AGQ969"/>
      <c r="AGR969"/>
      <c r="AGS969"/>
      <c r="AGT969"/>
      <c r="AGU969"/>
      <c r="AGV969"/>
      <c r="AGW969"/>
      <c r="AGX969"/>
      <c r="AGY969"/>
      <c r="AGZ969"/>
      <c r="AHA969"/>
      <c r="AHB969"/>
      <c r="AHC969"/>
      <c r="AHD969"/>
      <c r="AHE969"/>
      <c r="AHF969"/>
      <c r="AHG969"/>
      <c r="AHH969"/>
      <c r="AHI969"/>
      <c r="AHJ969"/>
      <c r="AHK969"/>
      <c r="AHL969"/>
      <c r="AHM969"/>
      <c r="AHN969"/>
      <c r="AHO969"/>
      <c r="AHP969"/>
      <c r="AHQ969"/>
      <c r="AHR969"/>
      <c r="AHS969"/>
      <c r="AHT969"/>
      <c r="AHU969"/>
      <c r="AHV969"/>
      <c r="AHW969"/>
      <c r="AHX969"/>
      <c r="AHY969"/>
      <c r="AHZ969"/>
      <c r="AIA969"/>
      <c r="AIB969"/>
      <c r="AIC969"/>
      <c r="AID969"/>
      <c r="AIE969"/>
      <c r="AIF969"/>
      <c r="AIG969"/>
      <c r="AIH969"/>
      <c r="AII969"/>
      <c r="AIJ969"/>
      <c r="AIK969"/>
      <c r="AIL969"/>
      <c r="AIM969"/>
      <c r="AIN969"/>
      <c r="AIO969"/>
      <c r="AIP969"/>
      <c r="AIQ969"/>
      <c r="AIR969"/>
      <c r="AIS969"/>
      <c r="AIT969"/>
      <c r="AIU969"/>
      <c r="AIV969"/>
      <c r="AIW969"/>
      <c r="AIX969"/>
      <c r="AIY969"/>
      <c r="AIZ969"/>
      <c r="AJA969"/>
      <c r="AJB969"/>
      <c r="AJC969"/>
      <c r="AJD969"/>
      <c r="AJE969"/>
      <c r="AJF969"/>
      <c r="AJG969"/>
      <c r="AJH969"/>
      <c r="AJI969"/>
      <c r="AJJ969"/>
      <c r="AJK969"/>
      <c r="AJL969"/>
      <c r="AJM969"/>
      <c r="AJN969"/>
      <c r="AJO969"/>
      <c r="AJP969"/>
      <c r="AJQ969"/>
      <c r="AJR969"/>
      <c r="AJS969"/>
      <c r="AJT969"/>
      <c r="AJU969"/>
      <c r="AJV969"/>
      <c r="AJW969"/>
      <c r="AJX969"/>
      <c r="AJY969"/>
      <c r="AJZ969"/>
      <c r="AKA969"/>
      <c r="AKB969"/>
      <c r="AKC969"/>
      <c r="AKD969"/>
      <c r="AKE969"/>
      <c r="AKF969"/>
      <c r="AKG969"/>
      <c r="AKH969"/>
      <c r="AKI969"/>
      <c r="AKJ969"/>
      <c r="AKK969"/>
      <c r="AKL969"/>
      <c r="AKM969"/>
      <c r="AKN969"/>
      <c r="AKO969"/>
      <c r="AKP969"/>
      <c r="AKQ969"/>
      <c r="AKR969"/>
      <c r="AKS969"/>
      <c r="AKT969"/>
      <c r="AKU969"/>
      <c r="AKV969"/>
      <c r="AKW969"/>
      <c r="AKX969"/>
      <c r="AKY969"/>
      <c r="AKZ969"/>
      <c r="ALA969"/>
      <c r="ALB969"/>
      <c r="ALC969"/>
      <c r="ALD969"/>
      <c r="ALE969"/>
      <c r="ALF969"/>
      <c r="ALG969"/>
      <c r="ALH969"/>
      <c r="ALI969"/>
      <c r="ALJ969"/>
      <c r="ALK969"/>
      <c r="ALL969"/>
      <c r="ALM969"/>
      <c r="ALN969"/>
      <c r="ALO969"/>
      <c r="ALP969"/>
      <c r="ALQ969"/>
      <c r="ALR969"/>
      <c r="ALS969"/>
      <c r="ALT969"/>
      <c r="ALU969"/>
      <c r="ALV969"/>
      <c r="ALW969"/>
      <c r="ALX969"/>
      <c r="ALY969"/>
      <c r="ALZ969"/>
      <c r="AMA969"/>
      <c r="AMB969"/>
      <c r="AMC969"/>
      <c r="AMD969"/>
      <c r="AME969"/>
      <c r="AMF969"/>
      <c r="AMG969"/>
      <c r="AMH969"/>
      <c r="AMI969"/>
      <c r="AMJ969"/>
    </row>
    <row r="970" spans="1:1024" ht="20" customHeight="1" x14ac:dyDescent="0.2">
      <c r="A970"/>
      <c r="B970"/>
      <c r="C970"/>
      <c r="D970"/>
      <c r="E970" s="2"/>
      <c r="F970" s="2"/>
      <c r="G970" s="271"/>
      <c r="H970" s="24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c r="IU970"/>
      <c r="IV970"/>
      <c r="IW970"/>
      <c r="IX970"/>
      <c r="IY970"/>
      <c r="IZ970"/>
      <c r="JA970"/>
      <c r="JB970"/>
      <c r="JC970"/>
      <c r="JD970"/>
      <c r="JE970"/>
      <c r="JF970"/>
      <c r="JG970"/>
      <c r="JH970"/>
      <c r="JI970"/>
      <c r="JJ970"/>
      <c r="JK970"/>
      <c r="JL970"/>
      <c r="JM970"/>
      <c r="JN970"/>
      <c r="JO970"/>
      <c r="JP970"/>
      <c r="JQ970"/>
      <c r="JR970"/>
      <c r="JS970"/>
      <c r="JT970"/>
      <c r="JU970"/>
      <c r="JV970"/>
      <c r="JW970"/>
      <c r="JX970"/>
      <c r="JY970"/>
      <c r="JZ970"/>
      <c r="KA970"/>
      <c r="KB970"/>
      <c r="KC970"/>
      <c r="KD970"/>
      <c r="KE970"/>
      <c r="KF970"/>
      <c r="KG970"/>
      <c r="KH970"/>
      <c r="KI970"/>
      <c r="KJ970"/>
      <c r="KK970"/>
      <c r="KL970"/>
      <c r="KM970"/>
      <c r="KN970"/>
      <c r="KO970"/>
      <c r="KP970"/>
      <c r="KQ970"/>
      <c r="KR970"/>
      <c r="KS970"/>
      <c r="KT970"/>
      <c r="KU970"/>
      <c r="KV970"/>
      <c r="KW970"/>
      <c r="KX970"/>
      <c r="KY970"/>
      <c r="KZ970"/>
      <c r="LA970"/>
      <c r="LB970"/>
      <c r="LC970"/>
      <c r="LD970"/>
      <c r="LE970"/>
      <c r="LF970"/>
      <c r="LG970"/>
      <c r="LH970"/>
      <c r="LI970"/>
      <c r="LJ970"/>
      <c r="LK970"/>
      <c r="LL970"/>
      <c r="LM970"/>
      <c r="LN970"/>
      <c r="LO970"/>
      <c r="LP970"/>
      <c r="LQ970"/>
      <c r="LR970"/>
      <c r="LS970"/>
      <c r="LT970"/>
      <c r="LU970"/>
      <c r="LV970"/>
      <c r="LW970"/>
      <c r="LX970"/>
      <c r="LY970"/>
      <c r="LZ970"/>
      <c r="MA970"/>
      <c r="MB970"/>
      <c r="MC970"/>
      <c r="MD970"/>
      <c r="ME970"/>
      <c r="MF970"/>
      <c r="MG970"/>
      <c r="MH970"/>
      <c r="MI970"/>
      <c r="MJ970"/>
      <c r="MK970"/>
      <c r="ML970"/>
      <c r="MM970"/>
      <c r="MN970"/>
      <c r="MO970"/>
      <c r="MP970"/>
      <c r="MQ970"/>
      <c r="MR970"/>
      <c r="MS970"/>
      <c r="MT970"/>
      <c r="MU970"/>
      <c r="MV970"/>
      <c r="MW970"/>
      <c r="MX970"/>
      <c r="MY970"/>
      <c r="MZ970"/>
      <c r="NA970"/>
      <c r="NB970"/>
      <c r="NC970"/>
      <c r="ND970"/>
      <c r="NE970"/>
      <c r="NF970"/>
      <c r="NG970"/>
      <c r="NH970"/>
      <c r="NI970"/>
      <c r="NJ970"/>
      <c r="NK970"/>
      <c r="NL970"/>
      <c r="NM970"/>
      <c r="NN970"/>
      <c r="NO970"/>
      <c r="NP970"/>
      <c r="NQ970"/>
      <c r="NR970"/>
      <c r="NS970"/>
      <c r="NT970"/>
      <c r="NU970"/>
      <c r="NV970"/>
      <c r="NW970"/>
      <c r="NX970"/>
      <c r="NY970"/>
      <c r="NZ970"/>
      <c r="OA970"/>
      <c r="OB970"/>
      <c r="OC970"/>
      <c r="OD970"/>
      <c r="OE970"/>
      <c r="OF970"/>
      <c r="OG970"/>
      <c r="OH970"/>
      <c r="OI970"/>
      <c r="OJ970"/>
      <c r="OK970"/>
      <c r="OL970"/>
      <c r="OM970"/>
      <c r="ON970"/>
      <c r="OO970"/>
      <c r="OP970"/>
      <c r="OQ970"/>
      <c r="OR970"/>
      <c r="OS970"/>
      <c r="OT970"/>
      <c r="OU970"/>
      <c r="OV970"/>
      <c r="OW970"/>
      <c r="OX970"/>
      <c r="OY970"/>
      <c r="OZ970"/>
      <c r="PA970"/>
      <c r="PB970"/>
      <c r="PC970"/>
      <c r="PD970"/>
      <c r="PE970"/>
      <c r="PF970"/>
      <c r="PG970"/>
      <c r="PH970"/>
      <c r="PI970"/>
      <c r="PJ970"/>
      <c r="PK970"/>
      <c r="PL970"/>
      <c r="PM970"/>
      <c r="PN970"/>
      <c r="PO970"/>
      <c r="PP970"/>
      <c r="PQ970"/>
      <c r="PR970"/>
      <c r="PS970"/>
      <c r="PT970"/>
      <c r="PU970"/>
      <c r="PV970"/>
      <c r="PW970"/>
      <c r="PX970"/>
      <c r="PY970"/>
      <c r="PZ970"/>
      <c r="QA970"/>
      <c r="QB970"/>
      <c r="QC970"/>
      <c r="QD970"/>
      <c r="QE970"/>
      <c r="QF970"/>
      <c r="QG970"/>
      <c r="QH970"/>
      <c r="QI970"/>
      <c r="QJ970"/>
      <c r="QK970"/>
      <c r="QL970"/>
      <c r="QM970"/>
      <c r="QN970"/>
      <c r="QO970"/>
      <c r="QP970"/>
      <c r="QQ970"/>
      <c r="QR970"/>
      <c r="QS970"/>
      <c r="QT970"/>
      <c r="QU970"/>
      <c r="QV970"/>
      <c r="QW970"/>
      <c r="QX970"/>
      <c r="QY970"/>
      <c r="QZ970"/>
      <c r="RA970"/>
      <c r="RB970"/>
      <c r="RC970"/>
      <c r="RD970"/>
      <c r="RE970"/>
      <c r="RF970"/>
      <c r="RG970"/>
      <c r="RH970"/>
      <c r="RI970"/>
      <c r="RJ970"/>
      <c r="RK970"/>
      <c r="RL970"/>
      <c r="RM970"/>
      <c r="RN970"/>
      <c r="RO970"/>
      <c r="RP970"/>
      <c r="RQ970"/>
      <c r="RR970"/>
      <c r="RS970"/>
      <c r="RT970"/>
      <c r="RU970"/>
      <c r="RV970"/>
      <c r="RW970"/>
      <c r="RX970"/>
      <c r="RY970"/>
      <c r="RZ970"/>
      <c r="SA970"/>
      <c r="SB970"/>
      <c r="SC970"/>
      <c r="SD970"/>
      <c r="SE970"/>
      <c r="SF970"/>
      <c r="SG970"/>
      <c r="SH970"/>
      <c r="SI970"/>
      <c r="SJ970"/>
      <c r="SK970"/>
      <c r="SL970"/>
      <c r="SM970"/>
      <c r="SN970"/>
      <c r="SO970"/>
      <c r="SP970"/>
      <c r="SQ970"/>
      <c r="SR970"/>
      <c r="SS970"/>
      <c r="ST970"/>
      <c r="SU970"/>
      <c r="SV970"/>
      <c r="SW970"/>
      <c r="SX970"/>
      <c r="SY970"/>
      <c r="SZ970"/>
      <c r="TA970"/>
      <c r="TB970"/>
      <c r="TC970"/>
      <c r="TD970"/>
      <c r="TE970"/>
      <c r="TF970"/>
      <c r="TG970"/>
      <c r="TH970"/>
      <c r="TI970"/>
      <c r="TJ970"/>
      <c r="TK970"/>
      <c r="TL970"/>
      <c r="TM970"/>
      <c r="TN970"/>
      <c r="TO970"/>
      <c r="TP970"/>
      <c r="TQ970"/>
      <c r="TR970"/>
      <c r="TS970"/>
      <c r="TT970"/>
      <c r="TU970"/>
      <c r="TV970"/>
      <c r="TW970"/>
      <c r="TX970"/>
      <c r="TY970"/>
      <c r="TZ970"/>
      <c r="UA970"/>
      <c r="UB970"/>
      <c r="UC970"/>
      <c r="UD970"/>
      <c r="UE970"/>
      <c r="UF970"/>
      <c r="UG970"/>
      <c r="UH970"/>
      <c r="UI970"/>
      <c r="UJ970"/>
      <c r="UK970"/>
      <c r="UL970"/>
      <c r="UM970"/>
      <c r="UN970"/>
      <c r="UO970"/>
      <c r="UP970"/>
      <c r="UQ970"/>
      <c r="UR970"/>
      <c r="US970"/>
      <c r="UT970"/>
      <c r="UU970"/>
      <c r="UV970"/>
      <c r="UW970"/>
      <c r="UX970"/>
      <c r="UY970"/>
      <c r="UZ970"/>
      <c r="VA970"/>
      <c r="VB970"/>
      <c r="VC970"/>
      <c r="VD970"/>
      <c r="VE970"/>
      <c r="VF970"/>
      <c r="VG970"/>
      <c r="VH970"/>
      <c r="VI970"/>
      <c r="VJ970"/>
      <c r="VK970"/>
      <c r="VL970"/>
      <c r="VM970"/>
      <c r="VN970"/>
      <c r="VO970"/>
      <c r="VP970"/>
      <c r="VQ970"/>
      <c r="VR970"/>
      <c r="VS970"/>
      <c r="VT970"/>
      <c r="VU970"/>
      <c r="VV970"/>
      <c r="VW970"/>
      <c r="VX970"/>
      <c r="VY970"/>
      <c r="VZ970"/>
      <c r="WA970"/>
      <c r="WB970"/>
      <c r="WC970"/>
      <c r="WD970"/>
      <c r="WE970"/>
      <c r="WF970"/>
      <c r="WG970"/>
      <c r="WH970"/>
      <c r="WI970"/>
      <c r="WJ970"/>
      <c r="WK970"/>
      <c r="WL970"/>
      <c r="WM970"/>
      <c r="WN970"/>
      <c r="WO970"/>
      <c r="WP970"/>
      <c r="WQ970"/>
      <c r="WR970"/>
      <c r="WS970"/>
      <c r="WT970"/>
      <c r="WU970"/>
      <c r="WV970"/>
      <c r="WW970"/>
      <c r="WX970"/>
      <c r="WY970"/>
      <c r="WZ970"/>
      <c r="XA970"/>
      <c r="XB970"/>
      <c r="XC970"/>
      <c r="XD970"/>
      <c r="XE970"/>
      <c r="XF970"/>
      <c r="XG970"/>
      <c r="XH970"/>
      <c r="XI970"/>
      <c r="XJ970"/>
      <c r="XK970"/>
      <c r="XL970"/>
      <c r="XM970"/>
      <c r="XN970"/>
      <c r="XO970"/>
      <c r="XP970"/>
      <c r="XQ970"/>
      <c r="XR970"/>
      <c r="XS970"/>
      <c r="XT970"/>
      <c r="XU970"/>
      <c r="XV970"/>
      <c r="XW970"/>
      <c r="XX970"/>
      <c r="XY970"/>
      <c r="XZ970"/>
      <c r="YA970"/>
      <c r="YB970"/>
      <c r="YC970"/>
      <c r="YD970"/>
      <c r="YE970"/>
      <c r="YF970"/>
      <c r="YG970"/>
      <c r="YH970"/>
      <c r="YI970"/>
      <c r="YJ970"/>
      <c r="YK970"/>
      <c r="YL970"/>
      <c r="YM970"/>
      <c r="YN970"/>
      <c r="YO970"/>
      <c r="YP970"/>
      <c r="YQ970"/>
      <c r="YR970"/>
      <c r="YS970"/>
      <c r="YT970"/>
      <c r="YU970"/>
      <c r="YV970"/>
      <c r="YW970"/>
      <c r="YX970"/>
      <c r="YY970"/>
      <c r="YZ970"/>
      <c r="ZA970"/>
      <c r="ZB970"/>
      <c r="ZC970"/>
      <c r="ZD970"/>
      <c r="ZE970"/>
      <c r="ZF970"/>
      <c r="ZG970"/>
      <c r="ZH970"/>
      <c r="ZI970"/>
      <c r="ZJ970"/>
      <c r="ZK970"/>
      <c r="ZL970"/>
      <c r="ZM970"/>
      <c r="ZN970"/>
      <c r="ZO970"/>
      <c r="ZP970"/>
      <c r="ZQ970"/>
      <c r="ZR970"/>
      <c r="ZS970"/>
      <c r="ZT970"/>
      <c r="ZU970"/>
      <c r="ZV970"/>
      <c r="ZW970"/>
      <c r="ZX970"/>
      <c r="ZY970"/>
      <c r="ZZ970"/>
      <c r="AAA970"/>
      <c r="AAB970"/>
      <c r="AAC970"/>
      <c r="AAD970"/>
      <c r="AAE970"/>
      <c r="AAF970"/>
      <c r="AAG970"/>
      <c r="AAH970"/>
      <c r="AAI970"/>
      <c r="AAJ970"/>
      <c r="AAK970"/>
      <c r="AAL970"/>
      <c r="AAM970"/>
      <c r="AAN970"/>
      <c r="AAO970"/>
      <c r="AAP970"/>
      <c r="AAQ970"/>
      <c r="AAR970"/>
      <c r="AAS970"/>
      <c r="AAT970"/>
      <c r="AAU970"/>
      <c r="AAV970"/>
      <c r="AAW970"/>
      <c r="AAX970"/>
      <c r="AAY970"/>
      <c r="AAZ970"/>
      <c r="ABA970"/>
      <c r="ABB970"/>
      <c r="ABC970"/>
      <c r="ABD970"/>
      <c r="ABE970"/>
      <c r="ABF970"/>
      <c r="ABG970"/>
      <c r="ABH970"/>
      <c r="ABI970"/>
      <c r="ABJ970"/>
      <c r="ABK970"/>
      <c r="ABL970"/>
      <c r="ABM970"/>
      <c r="ABN970"/>
      <c r="ABO970"/>
      <c r="ABP970"/>
      <c r="ABQ970"/>
      <c r="ABR970"/>
      <c r="ABS970"/>
      <c r="ABT970"/>
      <c r="ABU970"/>
      <c r="ABV970"/>
      <c r="ABW970"/>
      <c r="ABX970"/>
      <c r="ABY970"/>
      <c r="ABZ970"/>
      <c r="ACA970"/>
      <c r="ACB970"/>
      <c r="ACC970"/>
      <c r="ACD970"/>
      <c r="ACE970"/>
      <c r="ACF970"/>
      <c r="ACG970"/>
      <c r="ACH970"/>
      <c r="ACI970"/>
      <c r="ACJ970"/>
      <c r="ACK970"/>
      <c r="ACL970"/>
      <c r="ACM970"/>
      <c r="ACN970"/>
      <c r="ACO970"/>
      <c r="ACP970"/>
      <c r="ACQ970"/>
      <c r="ACR970"/>
      <c r="ACS970"/>
      <c r="ACT970"/>
      <c r="ACU970"/>
      <c r="ACV970"/>
      <c r="ACW970"/>
      <c r="ACX970"/>
      <c r="ACY970"/>
      <c r="ACZ970"/>
      <c r="ADA970"/>
      <c r="ADB970"/>
      <c r="ADC970"/>
      <c r="ADD970"/>
      <c r="ADE970"/>
      <c r="ADF970"/>
      <c r="ADG970"/>
      <c r="ADH970"/>
      <c r="ADI970"/>
      <c r="ADJ970"/>
      <c r="ADK970"/>
      <c r="ADL970"/>
      <c r="ADM970"/>
      <c r="ADN970"/>
      <c r="ADO970"/>
      <c r="ADP970"/>
      <c r="ADQ970"/>
      <c r="ADR970"/>
      <c r="ADS970"/>
      <c r="ADT970"/>
      <c r="ADU970"/>
      <c r="ADV970"/>
      <c r="ADW970"/>
      <c r="ADX970"/>
      <c r="ADY970"/>
      <c r="ADZ970"/>
      <c r="AEA970"/>
      <c r="AEB970"/>
      <c r="AEC970"/>
      <c r="AED970"/>
      <c r="AEE970"/>
      <c r="AEF970"/>
      <c r="AEG970"/>
      <c r="AEH970"/>
      <c r="AEI970"/>
      <c r="AEJ970"/>
      <c r="AEK970"/>
      <c r="AEL970"/>
      <c r="AEM970"/>
      <c r="AEN970"/>
      <c r="AEO970"/>
      <c r="AEP970"/>
      <c r="AEQ970"/>
      <c r="AER970"/>
      <c r="AES970"/>
      <c r="AET970"/>
      <c r="AEU970"/>
      <c r="AEV970"/>
      <c r="AEW970"/>
      <c r="AEX970"/>
      <c r="AEY970"/>
      <c r="AEZ970"/>
      <c r="AFA970"/>
      <c r="AFB970"/>
      <c r="AFC970"/>
      <c r="AFD970"/>
      <c r="AFE970"/>
      <c r="AFF970"/>
      <c r="AFG970"/>
      <c r="AFH970"/>
      <c r="AFI970"/>
      <c r="AFJ970"/>
      <c r="AFK970"/>
      <c r="AFL970"/>
      <c r="AFM970"/>
      <c r="AFN970"/>
      <c r="AFO970"/>
      <c r="AFP970"/>
      <c r="AFQ970"/>
      <c r="AFR970"/>
      <c r="AFS970"/>
      <c r="AFT970"/>
      <c r="AFU970"/>
      <c r="AFV970"/>
      <c r="AFW970"/>
      <c r="AFX970"/>
      <c r="AFY970"/>
      <c r="AFZ970"/>
      <c r="AGA970"/>
      <c r="AGB970"/>
      <c r="AGC970"/>
      <c r="AGD970"/>
      <c r="AGE970"/>
      <c r="AGF970"/>
      <c r="AGG970"/>
      <c r="AGH970"/>
      <c r="AGI970"/>
      <c r="AGJ970"/>
      <c r="AGK970"/>
      <c r="AGL970"/>
      <c r="AGM970"/>
      <c r="AGN970"/>
      <c r="AGO970"/>
      <c r="AGP970"/>
      <c r="AGQ970"/>
      <c r="AGR970"/>
      <c r="AGS970"/>
      <c r="AGT970"/>
      <c r="AGU970"/>
      <c r="AGV970"/>
      <c r="AGW970"/>
      <c r="AGX970"/>
      <c r="AGY970"/>
      <c r="AGZ970"/>
      <c r="AHA970"/>
      <c r="AHB970"/>
      <c r="AHC970"/>
      <c r="AHD970"/>
      <c r="AHE970"/>
      <c r="AHF970"/>
      <c r="AHG970"/>
      <c r="AHH970"/>
      <c r="AHI970"/>
      <c r="AHJ970"/>
      <c r="AHK970"/>
      <c r="AHL970"/>
      <c r="AHM970"/>
      <c r="AHN970"/>
      <c r="AHO970"/>
      <c r="AHP970"/>
      <c r="AHQ970"/>
      <c r="AHR970"/>
      <c r="AHS970"/>
      <c r="AHT970"/>
      <c r="AHU970"/>
      <c r="AHV970"/>
      <c r="AHW970"/>
      <c r="AHX970"/>
      <c r="AHY970"/>
      <c r="AHZ970"/>
      <c r="AIA970"/>
      <c r="AIB970"/>
      <c r="AIC970"/>
      <c r="AID970"/>
      <c r="AIE970"/>
      <c r="AIF970"/>
      <c r="AIG970"/>
      <c r="AIH970"/>
      <c r="AII970"/>
      <c r="AIJ970"/>
      <c r="AIK970"/>
      <c r="AIL970"/>
      <c r="AIM970"/>
      <c r="AIN970"/>
      <c r="AIO970"/>
      <c r="AIP970"/>
      <c r="AIQ970"/>
      <c r="AIR970"/>
      <c r="AIS970"/>
      <c r="AIT970"/>
      <c r="AIU970"/>
      <c r="AIV970"/>
      <c r="AIW970"/>
      <c r="AIX970"/>
      <c r="AIY970"/>
      <c r="AIZ970"/>
      <c r="AJA970"/>
      <c r="AJB970"/>
      <c r="AJC970"/>
      <c r="AJD970"/>
      <c r="AJE970"/>
      <c r="AJF970"/>
      <c r="AJG970"/>
      <c r="AJH970"/>
      <c r="AJI970"/>
      <c r="AJJ970"/>
      <c r="AJK970"/>
      <c r="AJL970"/>
      <c r="AJM970"/>
      <c r="AJN970"/>
      <c r="AJO970"/>
      <c r="AJP970"/>
      <c r="AJQ970"/>
      <c r="AJR970"/>
      <c r="AJS970"/>
      <c r="AJT970"/>
      <c r="AJU970"/>
      <c r="AJV970"/>
      <c r="AJW970"/>
      <c r="AJX970"/>
      <c r="AJY970"/>
      <c r="AJZ970"/>
      <c r="AKA970"/>
      <c r="AKB970"/>
      <c r="AKC970"/>
      <c r="AKD970"/>
      <c r="AKE970"/>
      <c r="AKF970"/>
      <c r="AKG970"/>
      <c r="AKH970"/>
      <c r="AKI970"/>
      <c r="AKJ970"/>
      <c r="AKK970"/>
      <c r="AKL970"/>
      <c r="AKM970"/>
      <c r="AKN970"/>
      <c r="AKO970"/>
      <c r="AKP970"/>
      <c r="AKQ970"/>
      <c r="AKR970"/>
      <c r="AKS970"/>
      <c r="AKT970"/>
      <c r="AKU970"/>
      <c r="AKV970"/>
      <c r="AKW970"/>
      <c r="AKX970"/>
      <c r="AKY970"/>
      <c r="AKZ970"/>
      <c r="ALA970"/>
      <c r="ALB970"/>
      <c r="ALC970"/>
      <c r="ALD970"/>
      <c r="ALE970"/>
      <c r="ALF970"/>
      <c r="ALG970"/>
      <c r="ALH970"/>
      <c r="ALI970"/>
      <c r="ALJ970"/>
      <c r="ALK970"/>
      <c r="ALL970"/>
      <c r="ALM970"/>
      <c r="ALN970"/>
      <c r="ALO970"/>
      <c r="ALP970"/>
      <c r="ALQ970"/>
      <c r="ALR970"/>
      <c r="ALS970"/>
      <c r="ALT970"/>
      <c r="ALU970"/>
      <c r="ALV970"/>
      <c r="ALW970"/>
      <c r="ALX970"/>
      <c r="ALY970"/>
      <c r="ALZ970"/>
      <c r="AMA970"/>
      <c r="AMB970"/>
      <c r="AMC970"/>
      <c r="AMD970"/>
      <c r="AME970"/>
      <c r="AMF970"/>
      <c r="AMG970"/>
      <c r="AMH970"/>
      <c r="AMI970"/>
      <c r="AMJ970"/>
    </row>
    <row r="971" spans="1:1024" ht="20" customHeight="1" x14ac:dyDescent="0.2">
      <c r="A971"/>
      <c r="B971"/>
      <c r="C971"/>
      <c r="D971"/>
      <c r="E971" s="2"/>
      <c r="F971" s="2"/>
      <c r="G971" s="271"/>
      <c r="H971" s="240"/>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c r="IU971"/>
      <c r="IV971"/>
      <c r="IW971"/>
      <c r="IX971"/>
      <c r="IY971"/>
      <c r="IZ971"/>
      <c r="JA971"/>
      <c r="JB971"/>
      <c r="JC971"/>
      <c r="JD971"/>
      <c r="JE971"/>
      <c r="JF971"/>
      <c r="JG971"/>
      <c r="JH971"/>
      <c r="JI971"/>
      <c r="JJ971"/>
      <c r="JK971"/>
      <c r="JL971"/>
      <c r="JM971"/>
      <c r="JN971"/>
      <c r="JO971"/>
      <c r="JP971"/>
      <c r="JQ971"/>
      <c r="JR971"/>
      <c r="JS971"/>
      <c r="JT971"/>
      <c r="JU971"/>
      <c r="JV971"/>
      <c r="JW971"/>
      <c r="JX971"/>
      <c r="JY971"/>
      <c r="JZ971"/>
      <c r="KA971"/>
      <c r="KB971"/>
      <c r="KC971"/>
      <c r="KD971"/>
      <c r="KE971"/>
      <c r="KF971"/>
      <c r="KG971"/>
      <c r="KH971"/>
      <c r="KI971"/>
      <c r="KJ971"/>
      <c r="KK971"/>
      <c r="KL971"/>
      <c r="KM971"/>
      <c r="KN971"/>
      <c r="KO971"/>
      <c r="KP971"/>
      <c r="KQ971"/>
      <c r="KR971"/>
      <c r="KS971"/>
      <c r="KT971"/>
      <c r="KU971"/>
      <c r="KV971"/>
      <c r="KW971"/>
      <c r="KX971"/>
      <c r="KY971"/>
      <c r="KZ971"/>
      <c r="LA971"/>
      <c r="LB971"/>
      <c r="LC971"/>
      <c r="LD971"/>
      <c r="LE971"/>
      <c r="LF971"/>
      <c r="LG971"/>
      <c r="LH971"/>
      <c r="LI971"/>
      <c r="LJ971"/>
      <c r="LK971"/>
      <c r="LL971"/>
      <c r="LM971"/>
      <c r="LN971"/>
      <c r="LO971"/>
      <c r="LP971"/>
      <c r="LQ971"/>
      <c r="LR971"/>
      <c r="LS971"/>
      <c r="LT971"/>
      <c r="LU971"/>
      <c r="LV971"/>
      <c r="LW971"/>
      <c r="LX971"/>
      <c r="LY971"/>
      <c r="LZ971"/>
      <c r="MA971"/>
      <c r="MB971"/>
      <c r="MC971"/>
      <c r="MD971"/>
      <c r="ME971"/>
      <c r="MF971"/>
      <c r="MG971"/>
      <c r="MH971"/>
      <c r="MI971"/>
      <c r="MJ971"/>
      <c r="MK971"/>
      <c r="ML971"/>
      <c r="MM971"/>
      <c r="MN971"/>
      <c r="MO971"/>
      <c r="MP971"/>
      <c r="MQ971"/>
      <c r="MR971"/>
      <c r="MS971"/>
      <c r="MT971"/>
      <c r="MU971"/>
      <c r="MV971"/>
      <c r="MW971"/>
      <c r="MX971"/>
      <c r="MY971"/>
      <c r="MZ971"/>
      <c r="NA971"/>
      <c r="NB971"/>
      <c r="NC971"/>
      <c r="ND971"/>
      <c r="NE971"/>
      <c r="NF971"/>
      <c r="NG971"/>
      <c r="NH971"/>
      <c r="NI971"/>
      <c r="NJ971"/>
      <c r="NK971"/>
      <c r="NL971"/>
      <c r="NM971"/>
      <c r="NN971"/>
      <c r="NO971"/>
      <c r="NP971"/>
      <c r="NQ971"/>
      <c r="NR971"/>
      <c r="NS971"/>
      <c r="NT971"/>
      <c r="NU971"/>
      <c r="NV971"/>
      <c r="NW971"/>
      <c r="NX971"/>
      <c r="NY971"/>
      <c r="NZ971"/>
      <c r="OA971"/>
      <c r="OB971"/>
      <c r="OC971"/>
      <c r="OD971"/>
      <c r="OE971"/>
      <c r="OF971"/>
      <c r="OG971"/>
      <c r="OH971"/>
      <c r="OI971"/>
      <c r="OJ971"/>
      <c r="OK971"/>
      <c r="OL971"/>
      <c r="OM971"/>
      <c r="ON971"/>
      <c r="OO971"/>
      <c r="OP971"/>
      <c r="OQ971"/>
      <c r="OR971"/>
      <c r="OS971"/>
      <c r="OT971"/>
      <c r="OU971"/>
      <c r="OV971"/>
      <c r="OW971"/>
      <c r="OX971"/>
      <c r="OY971"/>
      <c r="OZ971"/>
      <c r="PA971"/>
      <c r="PB971"/>
      <c r="PC971"/>
      <c r="PD971"/>
      <c r="PE971"/>
      <c r="PF971"/>
      <c r="PG971"/>
      <c r="PH971"/>
      <c r="PI971"/>
      <c r="PJ971"/>
      <c r="PK971"/>
      <c r="PL971"/>
      <c r="PM971"/>
      <c r="PN971"/>
      <c r="PO971"/>
      <c r="PP971"/>
      <c r="PQ971"/>
      <c r="PR971"/>
      <c r="PS971"/>
      <c r="PT971"/>
      <c r="PU971"/>
      <c r="PV971"/>
      <c r="PW971"/>
      <c r="PX971"/>
      <c r="PY971"/>
      <c r="PZ971"/>
      <c r="QA971"/>
      <c r="QB971"/>
      <c r="QC971"/>
      <c r="QD971"/>
      <c r="QE971"/>
      <c r="QF971"/>
      <c r="QG971"/>
      <c r="QH971"/>
      <c r="QI971"/>
      <c r="QJ971"/>
      <c r="QK971"/>
      <c r="QL971"/>
      <c r="QM971"/>
      <c r="QN971"/>
      <c r="QO971"/>
      <c r="QP971"/>
      <c r="QQ971"/>
      <c r="QR971"/>
      <c r="QS971"/>
      <c r="QT971"/>
      <c r="QU971"/>
      <c r="QV971"/>
      <c r="QW971"/>
      <c r="QX971"/>
      <c r="QY971"/>
      <c r="QZ971"/>
      <c r="RA971"/>
      <c r="RB971"/>
      <c r="RC971"/>
      <c r="RD971"/>
      <c r="RE971"/>
      <c r="RF971"/>
      <c r="RG971"/>
      <c r="RH971"/>
      <c r="RI971"/>
      <c r="RJ971"/>
      <c r="RK971"/>
      <c r="RL971"/>
      <c r="RM971"/>
      <c r="RN971"/>
      <c r="RO971"/>
      <c r="RP971"/>
      <c r="RQ971"/>
      <c r="RR971"/>
      <c r="RS971"/>
      <c r="RT971"/>
      <c r="RU971"/>
      <c r="RV971"/>
      <c r="RW971"/>
      <c r="RX971"/>
      <c r="RY971"/>
      <c r="RZ971"/>
      <c r="SA971"/>
      <c r="SB971"/>
      <c r="SC971"/>
      <c r="SD971"/>
      <c r="SE971"/>
      <c r="SF971"/>
      <c r="SG971"/>
      <c r="SH971"/>
      <c r="SI971"/>
      <c r="SJ971"/>
      <c r="SK971"/>
      <c r="SL971"/>
      <c r="SM971"/>
      <c r="SN971"/>
      <c r="SO971"/>
      <c r="SP971"/>
      <c r="SQ971"/>
      <c r="SR971"/>
      <c r="SS971"/>
      <c r="ST971"/>
      <c r="SU971"/>
      <c r="SV971"/>
      <c r="SW971"/>
      <c r="SX971"/>
      <c r="SY971"/>
      <c r="SZ971"/>
      <c r="TA971"/>
      <c r="TB971"/>
      <c r="TC971"/>
      <c r="TD971"/>
      <c r="TE971"/>
      <c r="TF971"/>
      <c r="TG971"/>
      <c r="TH971"/>
      <c r="TI971"/>
      <c r="TJ971"/>
      <c r="TK971"/>
      <c r="TL971"/>
      <c r="TM971"/>
      <c r="TN971"/>
      <c r="TO971"/>
      <c r="TP971"/>
      <c r="TQ971"/>
      <c r="TR971"/>
      <c r="TS971"/>
      <c r="TT971"/>
      <c r="TU971"/>
      <c r="TV971"/>
      <c r="TW971"/>
      <c r="TX971"/>
      <c r="TY971"/>
      <c r="TZ971"/>
      <c r="UA971"/>
      <c r="UB971"/>
      <c r="UC971"/>
      <c r="UD971"/>
      <c r="UE971"/>
      <c r="UF971"/>
      <c r="UG971"/>
      <c r="UH971"/>
      <c r="UI971"/>
      <c r="UJ971"/>
      <c r="UK971"/>
      <c r="UL971"/>
      <c r="UM971"/>
      <c r="UN971"/>
      <c r="UO971"/>
      <c r="UP971"/>
      <c r="UQ971"/>
      <c r="UR971"/>
      <c r="US971"/>
      <c r="UT971"/>
      <c r="UU971"/>
      <c r="UV971"/>
      <c r="UW971"/>
      <c r="UX971"/>
      <c r="UY971"/>
      <c r="UZ971"/>
      <c r="VA971"/>
      <c r="VB971"/>
      <c r="VC971"/>
      <c r="VD971"/>
      <c r="VE971"/>
      <c r="VF971"/>
      <c r="VG971"/>
      <c r="VH971"/>
      <c r="VI971"/>
      <c r="VJ971"/>
      <c r="VK971"/>
      <c r="VL971"/>
      <c r="VM971"/>
      <c r="VN971"/>
      <c r="VO971"/>
      <c r="VP971"/>
      <c r="VQ971"/>
      <c r="VR971"/>
      <c r="VS971"/>
      <c r="VT971"/>
      <c r="VU971"/>
      <c r="VV971"/>
      <c r="VW971"/>
      <c r="VX971"/>
      <c r="VY971"/>
      <c r="VZ971"/>
      <c r="WA971"/>
      <c r="WB971"/>
      <c r="WC971"/>
      <c r="WD971"/>
      <c r="WE971"/>
      <c r="WF971"/>
      <c r="WG971"/>
      <c r="WH971"/>
      <c r="WI971"/>
      <c r="WJ971"/>
      <c r="WK971"/>
      <c r="WL971"/>
      <c r="WM971"/>
      <c r="WN971"/>
      <c r="WO971"/>
      <c r="WP971"/>
      <c r="WQ971"/>
      <c r="WR971"/>
      <c r="WS971"/>
      <c r="WT971"/>
      <c r="WU971"/>
      <c r="WV971"/>
      <c r="WW971"/>
      <c r="WX971"/>
      <c r="WY971"/>
      <c r="WZ971"/>
      <c r="XA971"/>
      <c r="XB971"/>
      <c r="XC971"/>
      <c r="XD971"/>
      <c r="XE971"/>
      <c r="XF971"/>
      <c r="XG971"/>
      <c r="XH971"/>
      <c r="XI971"/>
      <c r="XJ971"/>
      <c r="XK971"/>
      <c r="XL971"/>
      <c r="XM971"/>
      <c r="XN971"/>
      <c r="XO971"/>
      <c r="XP971"/>
      <c r="XQ971"/>
      <c r="XR971"/>
      <c r="XS971"/>
      <c r="XT971"/>
      <c r="XU971"/>
      <c r="XV971"/>
      <c r="XW971"/>
      <c r="XX971"/>
      <c r="XY971"/>
      <c r="XZ971"/>
      <c r="YA971"/>
      <c r="YB971"/>
      <c r="YC971"/>
      <c r="YD971"/>
      <c r="YE971"/>
      <c r="YF971"/>
      <c r="YG971"/>
      <c r="YH971"/>
      <c r="YI971"/>
      <c r="YJ971"/>
      <c r="YK971"/>
      <c r="YL971"/>
      <c r="YM971"/>
      <c r="YN971"/>
      <c r="YO971"/>
      <c r="YP971"/>
      <c r="YQ971"/>
      <c r="YR971"/>
      <c r="YS971"/>
      <c r="YT971"/>
      <c r="YU971"/>
      <c r="YV971"/>
      <c r="YW971"/>
      <c r="YX971"/>
      <c r="YY971"/>
      <c r="YZ971"/>
      <c r="ZA971"/>
      <c r="ZB971"/>
      <c r="ZC971"/>
      <c r="ZD971"/>
      <c r="ZE971"/>
      <c r="ZF971"/>
      <c r="ZG971"/>
      <c r="ZH971"/>
      <c r="ZI971"/>
      <c r="ZJ971"/>
      <c r="ZK971"/>
      <c r="ZL971"/>
      <c r="ZM971"/>
      <c r="ZN971"/>
      <c r="ZO971"/>
      <c r="ZP971"/>
      <c r="ZQ971"/>
      <c r="ZR971"/>
      <c r="ZS971"/>
      <c r="ZT971"/>
      <c r="ZU971"/>
      <c r="ZV971"/>
      <c r="ZW971"/>
      <c r="ZX971"/>
      <c r="ZY971"/>
      <c r="ZZ971"/>
      <c r="AAA971"/>
      <c r="AAB971"/>
      <c r="AAC971"/>
      <c r="AAD971"/>
      <c r="AAE971"/>
      <c r="AAF971"/>
      <c r="AAG971"/>
      <c r="AAH971"/>
      <c r="AAI971"/>
      <c r="AAJ971"/>
      <c r="AAK971"/>
      <c r="AAL971"/>
      <c r="AAM971"/>
      <c r="AAN971"/>
      <c r="AAO971"/>
      <c r="AAP971"/>
      <c r="AAQ971"/>
      <c r="AAR971"/>
      <c r="AAS971"/>
      <c r="AAT971"/>
      <c r="AAU971"/>
      <c r="AAV971"/>
      <c r="AAW971"/>
      <c r="AAX971"/>
      <c r="AAY971"/>
      <c r="AAZ971"/>
      <c r="ABA971"/>
      <c r="ABB971"/>
      <c r="ABC971"/>
      <c r="ABD971"/>
      <c r="ABE971"/>
      <c r="ABF971"/>
      <c r="ABG971"/>
      <c r="ABH971"/>
      <c r="ABI971"/>
      <c r="ABJ971"/>
      <c r="ABK971"/>
      <c r="ABL971"/>
      <c r="ABM971"/>
      <c r="ABN971"/>
      <c r="ABO971"/>
      <c r="ABP971"/>
      <c r="ABQ971"/>
      <c r="ABR971"/>
      <c r="ABS971"/>
      <c r="ABT971"/>
      <c r="ABU971"/>
      <c r="ABV971"/>
      <c r="ABW971"/>
      <c r="ABX971"/>
      <c r="ABY971"/>
      <c r="ABZ971"/>
      <c r="ACA971"/>
      <c r="ACB971"/>
      <c r="ACC971"/>
      <c r="ACD971"/>
      <c r="ACE971"/>
      <c r="ACF971"/>
      <c r="ACG971"/>
      <c r="ACH971"/>
      <c r="ACI971"/>
      <c r="ACJ971"/>
      <c r="ACK971"/>
      <c r="ACL971"/>
      <c r="ACM971"/>
      <c r="ACN971"/>
      <c r="ACO971"/>
      <c r="ACP971"/>
      <c r="ACQ971"/>
      <c r="ACR971"/>
      <c r="ACS971"/>
      <c r="ACT971"/>
      <c r="ACU971"/>
      <c r="ACV971"/>
      <c r="ACW971"/>
      <c r="ACX971"/>
      <c r="ACY971"/>
      <c r="ACZ971"/>
      <c r="ADA971"/>
      <c r="ADB971"/>
      <c r="ADC971"/>
      <c r="ADD971"/>
      <c r="ADE971"/>
      <c r="ADF971"/>
      <c r="ADG971"/>
      <c r="ADH971"/>
      <c r="ADI971"/>
      <c r="ADJ971"/>
      <c r="ADK971"/>
      <c r="ADL971"/>
      <c r="ADM971"/>
      <c r="ADN971"/>
      <c r="ADO971"/>
      <c r="ADP971"/>
      <c r="ADQ971"/>
      <c r="ADR971"/>
      <c r="ADS971"/>
      <c r="ADT971"/>
      <c r="ADU971"/>
      <c r="ADV971"/>
      <c r="ADW971"/>
      <c r="ADX971"/>
      <c r="ADY971"/>
      <c r="ADZ971"/>
      <c r="AEA971"/>
      <c r="AEB971"/>
      <c r="AEC971"/>
      <c r="AED971"/>
      <c r="AEE971"/>
      <c r="AEF971"/>
      <c r="AEG971"/>
      <c r="AEH971"/>
      <c r="AEI971"/>
      <c r="AEJ971"/>
      <c r="AEK971"/>
      <c r="AEL971"/>
      <c r="AEM971"/>
      <c r="AEN971"/>
      <c r="AEO971"/>
      <c r="AEP971"/>
      <c r="AEQ971"/>
      <c r="AER971"/>
      <c r="AES971"/>
      <c r="AET971"/>
      <c r="AEU971"/>
      <c r="AEV971"/>
      <c r="AEW971"/>
      <c r="AEX971"/>
      <c r="AEY971"/>
      <c r="AEZ971"/>
      <c r="AFA971"/>
      <c r="AFB971"/>
      <c r="AFC971"/>
      <c r="AFD971"/>
      <c r="AFE971"/>
      <c r="AFF971"/>
      <c r="AFG971"/>
      <c r="AFH971"/>
      <c r="AFI971"/>
      <c r="AFJ971"/>
      <c r="AFK971"/>
      <c r="AFL971"/>
      <c r="AFM971"/>
      <c r="AFN971"/>
      <c r="AFO971"/>
      <c r="AFP971"/>
      <c r="AFQ971"/>
      <c r="AFR971"/>
      <c r="AFS971"/>
      <c r="AFT971"/>
      <c r="AFU971"/>
      <c r="AFV971"/>
      <c r="AFW971"/>
      <c r="AFX971"/>
      <c r="AFY971"/>
      <c r="AFZ971"/>
      <c r="AGA971"/>
      <c r="AGB971"/>
      <c r="AGC971"/>
      <c r="AGD971"/>
      <c r="AGE971"/>
      <c r="AGF971"/>
      <c r="AGG971"/>
      <c r="AGH971"/>
      <c r="AGI971"/>
      <c r="AGJ971"/>
      <c r="AGK971"/>
      <c r="AGL971"/>
      <c r="AGM971"/>
      <c r="AGN971"/>
      <c r="AGO971"/>
      <c r="AGP971"/>
      <c r="AGQ971"/>
      <c r="AGR971"/>
      <c r="AGS971"/>
      <c r="AGT971"/>
      <c r="AGU971"/>
      <c r="AGV971"/>
      <c r="AGW971"/>
      <c r="AGX971"/>
      <c r="AGY971"/>
      <c r="AGZ971"/>
      <c r="AHA971"/>
      <c r="AHB971"/>
      <c r="AHC971"/>
      <c r="AHD971"/>
      <c r="AHE971"/>
      <c r="AHF971"/>
      <c r="AHG971"/>
      <c r="AHH971"/>
      <c r="AHI971"/>
      <c r="AHJ971"/>
      <c r="AHK971"/>
      <c r="AHL971"/>
      <c r="AHM971"/>
      <c r="AHN971"/>
      <c r="AHO971"/>
      <c r="AHP971"/>
      <c r="AHQ971"/>
      <c r="AHR971"/>
      <c r="AHS971"/>
      <c r="AHT971"/>
      <c r="AHU971"/>
      <c r="AHV971"/>
      <c r="AHW971"/>
      <c r="AHX971"/>
      <c r="AHY971"/>
      <c r="AHZ971"/>
      <c r="AIA971"/>
      <c r="AIB971"/>
      <c r="AIC971"/>
      <c r="AID971"/>
      <c r="AIE971"/>
      <c r="AIF971"/>
      <c r="AIG971"/>
      <c r="AIH971"/>
      <c r="AII971"/>
      <c r="AIJ971"/>
      <c r="AIK971"/>
      <c r="AIL971"/>
      <c r="AIM971"/>
      <c r="AIN971"/>
      <c r="AIO971"/>
      <c r="AIP971"/>
      <c r="AIQ971"/>
      <c r="AIR971"/>
      <c r="AIS971"/>
      <c r="AIT971"/>
      <c r="AIU971"/>
      <c r="AIV971"/>
      <c r="AIW971"/>
      <c r="AIX971"/>
      <c r="AIY971"/>
      <c r="AIZ971"/>
      <c r="AJA971"/>
      <c r="AJB971"/>
      <c r="AJC971"/>
      <c r="AJD971"/>
      <c r="AJE971"/>
      <c r="AJF971"/>
      <c r="AJG971"/>
      <c r="AJH971"/>
      <c r="AJI971"/>
      <c r="AJJ971"/>
      <c r="AJK971"/>
      <c r="AJL971"/>
      <c r="AJM971"/>
      <c r="AJN971"/>
      <c r="AJO971"/>
      <c r="AJP971"/>
      <c r="AJQ971"/>
      <c r="AJR971"/>
      <c r="AJS971"/>
      <c r="AJT971"/>
      <c r="AJU971"/>
      <c r="AJV971"/>
      <c r="AJW971"/>
      <c r="AJX971"/>
      <c r="AJY971"/>
      <c r="AJZ971"/>
      <c r="AKA971"/>
      <c r="AKB971"/>
      <c r="AKC971"/>
      <c r="AKD971"/>
      <c r="AKE971"/>
      <c r="AKF971"/>
      <c r="AKG971"/>
      <c r="AKH971"/>
      <c r="AKI971"/>
      <c r="AKJ971"/>
      <c r="AKK971"/>
      <c r="AKL971"/>
      <c r="AKM971"/>
      <c r="AKN971"/>
      <c r="AKO971"/>
      <c r="AKP971"/>
      <c r="AKQ971"/>
      <c r="AKR971"/>
      <c r="AKS971"/>
      <c r="AKT971"/>
      <c r="AKU971"/>
      <c r="AKV971"/>
      <c r="AKW971"/>
      <c r="AKX971"/>
      <c r="AKY971"/>
      <c r="AKZ971"/>
      <c r="ALA971"/>
      <c r="ALB971"/>
      <c r="ALC971"/>
      <c r="ALD971"/>
      <c r="ALE971"/>
      <c r="ALF971"/>
      <c r="ALG971"/>
      <c r="ALH971"/>
      <c r="ALI971"/>
      <c r="ALJ971"/>
      <c r="ALK971"/>
      <c r="ALL971"/>
      <c r="ALM971"/>
      <c r="ALN971"/>
      <c r="ALO971"/>
      <c r="ALP971"/>
      <c r="ALQ971"/>
      <c r="ALR971"/>
      <c r="ALS971"/>
      <c r="ALT971"/>
      <c r="ALU971"/>
      <c r="ALV971"/>
      <c r="ALW971"/>
      <c r="ALX971"/>
      <c r="ALY971"/>
      <c r="ALZ971"/>
      <c r="AMA971"/>
      <c r="AMB971"/>
      <c r="AMC971"/>
      <c r="AMD971"/>
      <c r="AME971"/>
      <c r="AMF971"/>
      <c r="AMG971"/>
      <c r="AMH971"/>
      <c r="AMI971"/>
      <c r="AMJ971"/>
    </row>
    <row r="972" spans="1:1024" ht="20" customHeight="1" x14ac:dyDescent="0.2">
      <c r="A972"/>
      <c r="B972"/>
      <c r="C972"/>
      <c r="D972"/>
      <c r="E972" s="2"/>
      <c r="F972" s="2"/>
      <c r="G972" s="271"/>
      <c r="H972" s="240"/>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c r="IU972"/>
      <c r="IV972"/>
      <c r="IW972"/>
      <c r="IX972"/>
      <c r="IY972"/>
      <c r="IZ972"/>
      <c r="JA972"/>
      <c r="JB972"/>
      <c r="JC972"/>
      <c r="JD972"/>
      <c r="JE972"/>
      <c r="JF972"/>
      <c r="JG972"/>
      <c r="JH972"/>
      <c r="JI972"/>
      <c r="JJ972"/>
      <c r="JK972"/>
      <c r="JL972"/>
      <c r="JM972"/>
      <c r="JN972"/>
      <c r="JO972"/>
      <c r="JP972"/>
      <c r="JQ972"/>
      <c r="JR972"/>
      <c r="JS972"/>
      <c r="JT972"/>
      <c r="JU972"/>
      <c r="JV972"/>
      <c r="JW972"/>
      <c r="JX972"/>
      <c r="JY972"/>
      <c r="JZ972"/>
      <c r="KA972"/>
      <c r="KB972"/>
      <c r="KC972"/>
      <c r="KD972"/>
      <c r="KE972"/>
      <c r="KF972"/>
      <c r="KG972"/>
      <c r="KH972"/>
      <c r="KI972"/>
      <c r="KJ972"/>
      <c r="KK972"/>
      <c r="KL972"/>
      <c r="KM972"/>
      <c r="KN972"/>
      <c r="KO972"/>
      <c r="KP972"/>
      <c r="KQ972"/>
      <c r="KR972"/>
      <c r="KS972"/>
      <c r="KT972"/>
      <c r="KU972"/>
      <c r="KV972"/>
      <c r="KW972"/>
      <c r="KX972"/>
      <c r="KY972"/>
      <c r="KZ972"/>
      <c r="LA972"/>
      <c r="LB972"/>
      <c r="LC972"/>
      <c r="LD972"/>
      <c r="LE972"/>
      <c r="LF972"/>
      <c r="LG972"/>
      <c r="LH972"/>
      <c r="LI972"/>
      <c r="LJ972"/>
      <c r="LK972"/>
      <c r="LL972"/>
      <c r="LM972"/>
      <c r="LN972"/>
      <c r="LO972"/>
      <c r="LP972"/>
      <c r="LQ972"/>
      <c r="LR972"/>
      <c r="LS972"/>
      <c r="LT972"/>
      <c r="LU972"/>
      <c r="LV972"/>
      <c r="LW972"/>
      <c r="LX972"/>
      <c r="LY972"/>
      <c r="LZ972"/>
      <c r="MA972"/>
      <c r="MB972"/>
      <c r="MC972"/>
      <c r="MD972"/>
      <c r="ME972"/>
      <c r="MF972"/>
      <c r="MG972"/>
      <c r="MH972"/>
      <c r="MI972"/>
      <c r="MJ972"/>
      <c r="MK972"/>
      <c r="ML972"/>
      <c r="MM972"/>
      <c r="MN972"/>
      <c r="MO972"/>
      <c r="MP972"/>
      <c r="MQ972"/>
      <c r="MR972"/>
      <c r="MS972"/>
      <c r="MT972"/>
      <c r="MU972"/>
      <c r="MV972"/>
      <c r="MW972"/>
      <c r="MX972"/>
      <c r="MY972"/>
      <c r="MZ972"/>
      <c r="NA972"/>
      <c r="NB972"/>
      <c r="NC972"/>
      <c r="ND972"/>
      <c r="NE972"/>
      <c r="NF972"/>
      <c r="NG972"/>
      <c r="NH972"/>
      <c r="NI972"/>
      <c r="NJ972"/>
      <c r="NK972"/>
      <c r="NL972"/>
      <c r="NM972"/>
      <c r="NN972"/>
      <c r="NO972"/>
      <c r="NP972"/>
      <c r="NQ972"/>
      <c r="NR972"/>
      <c r="NS972"/>
      <c r="NT972"/>
      <c r="NU972"/>
      <c r="NV972"/>
      <c r="NW972"/>
      <c r="NX972"/>
      <c r="NY972"/>
      <c r="NZ972"/>
      <c r="OA972"/>
      <c r="OB972"/>
      <c r="OC972"/>
      <c r="OD972"/>
      <c r="OE972"/>
      <c r="OF972"/>
      <c r="OG972"/>
      <c r="OH972"/>
      <c r="OI972"/>
      <c r="OJ972"/>
      <c r="OK972"/>
      <c r="OL972"/>
      <c r="OM972"/>
      <c r="ON972"/>
      <c r="OO972"/>
      <c r="OP972"/>
      <c r="OQ972"/>
      <c r="OR972"/>
      <c r="OS972"/>
      <c r="OT972"/>
      <c r="OU972"/>
      <c r="OV972"/>
      <c r="OW972"/>
      <c r="OX972"/>
      <c r="OY972"/>
      <c r="OZ972"/>
      <c r="PA972"/>
      <c r="PB972"/>
      <c r="PC972"/>
      <c r="PD972"/>
      <c r="PE972"/>
      <c r="PF972"/>
      <c r="PG972"/>
      <c r="PH972"/>
      <c r="PI972"/>
      <c r="PJ972"/>
      <c r="PK972"/>
      <c r="PL972"/>
      <c r="PM972"/>
      <c r="PN972"/>
      <c r="PO972"/>
      <c r="PP972"/>
      <c r="PQ972"/>
      <c r="PR972"/>
      <c r="PS972"/>
      <c r="PT972"/>
      <c r="PU972"/>
      <c r="PV972"/>
      <c r="PW972"/>
      <c r="PX972"/>
      <c r="PY972"/>
      <c r="PZ972"/>
      <c r="QA972"/>
      <c r="QB972"/>
      <c r="QC972"/>
      <c r="QD972"/>
      <c r="QE972"/>
      <c r="QF972"/>
      <c r="QG972"/>
      <c r="QH972"/>
      <c r="QI972"/>
      <c r="QJ972"/>
      <c r="QK972"/>
      <c r="QL972"/>
      <c r="QM972"/>
      <c r="QN972"/>
      <c r="QO972"/>
      <c r="QP972"/>
      <c r="QQ972"/>
      <c r="QR972"/>
      <c r="QS972"/>
      <c r="QT972"/>
      <c r="QU972"/>
      <c r="QV972"/>
      <c r="QW972"/>
      <c r="QX972"/>
      <c r="QY972"/>
      <c r="QZ972"/>
      <c r="RA972"/>
      <c r="RB972"/>
      <c r="RC972"/>
      <c r="RD972"/>
      <c r="RE972"/>
      <c r="RF972"/>
      <c r="RG972"/>
      <c r="RH972"/>
      <c r="RI972"/>
      <c r="RJ972"/>
      <c r="RK972"/>
      <c r="RL972"/>
      <c r="RM972"/>
      <c r="RN972"/>
      <c r="RO972"/>
      <c r="RP972"/>
      <c r="RQ972"/>
      <c r="RR972"/>
      <c r="RS972"/>
      <c r="RT972"/>
      <c r="RU972"/>
      <c r="RV972"/>
      <c r="RW972"/>
      <c r="RX972"/>
      <c r="RY972"/>
      <c r="RZ972"/>
      <c r="SA972"/>
      <c r="SB972"/>
      <c r="SC972"/>
      <c r="SD972"/>
      <c r="SE972"/>
      <c r="SF972"/>
      <c r="SG972"/>
      <c r="SH972"/>
      <c r="SI972"/>
      <c r="SJ972"/>
      <c r="SK972"/>
      <c r="SL972"/>
      <c r="SM972"/>
      <c r="SN972"/>
      <c r="SO972"/>
      <c r="SP972"/>
      <c r="SQ972"/>
      <c r="SR972"/>
      <c r="SS972"/>
      <c r="ST972"/>
      <c r="SU972"/>
      <c r="SV972"/>
      <c r="SW972"/>
      <c r="SX972"/>
      <c r="SY972"/>
      <c r="SZ972"/>
      <c r="TA972"/>
      <c r="TB972"/>
      <c r="TC972"/>
      <c r="TD972"/>
      <c r="TE972"/>
      <c r="TF972"/>
      <c r="TG972"/>
      <c r="TH972"/>
      <c r="TI972"/>
      <c r="TJ972"/>
      <c r="TK972"/>
      <c r="TL972"/>
      <c r="TM972"/>
      <c r="TN972"/>
      <c r="TO972"/>
      <c r="TP972"/>
      <c r="TQ972"/>
      <c r="TR972"/>
      <c r="TS972"/>
      <c r="TT972"/>
      <c r="TU972"/>
      <c r="TV972"/>
      <c r="TW972"/>
      <c r="TX972"/>
      <c r="TY972"/>
      <c r="TZ972"/>
      <c r="UA972"/>
      <c r="UB972"/>
      <c r="UC972"/>
      <c r="UD972"/>
      <c r="UE972"/>
      <c r="UF972"/>
      <c r="UG972"/>
      <c r="UH972"/>
      <c r="UI972"/>
      <c r="UJ972"/>
      <c r="UK972"/>
      <c r="UL972"/>
      <c r="UM972"/>
      <c r="UN972"/>
      <c r="UO972"/>
      <c r="UP972"/>
      <c r="UQ972"/>
      <c r="UR972"/>
      <c r="US972"/>
      <c r="UT972"/>
      <c r="UU972"/>
      <c r="UV972"/>
      <c r="UW972"/>
      <c r="UX972"/>
      <c r="UY972"/>
      <c r="UZ972"/>
      <c r="VA972"/>
      <c r="VB972"/>
      <c r="VC972"/>
      <c r="VD972"/>
      <c r="VE972"/>
      <c r="VF972"/>
      <c r="VG972"/>
      <c r="VH972"/>
      <c r="VI972"/>
      <c r="VJ972"/>
      <c r="VK972"/>
      <c r="VL972"/>
      <c r="VM972"/>
      <c r="VN972"/>
      <c r="VO972"/>
      <c r="VP972"/>
      <c r="VQ972"/>
      <c r="VR972"/>
      <c r="VS972"/>
      <c r="VT972"/>
      <c r="VU972"/>
      <c r="VV972"/>
      <c r="VW972"/>
      <c r="VX972"/>
      <c r="VY972"/>
      <c r="VZ972"/>
      <c r="WA972"/>
      <c r="WB972"/>
      <c r="WC972"/>
      <c r="WD972"/>
      <c r="WE972"/>
      <c r="WF972"/>
      <c r="WG972"/>
      <c r="WH972"/>
      <c r="WI972"/>
      <c r="WJ972"/>
      <c r="WK972"/>
      <c r="WL972"/>
      <c r="WM972"/>
      <c r="WN972"/>
      <c r="WO972"/>
      <c r="WP972"/>
      <c r="WQ972"/>
      <c r="WR972"/>
      <c r="WS972"/>
      <c r="WT972"/>
      <c r="WU972"/>
      <c r="WV972"/>
      <c r="WW972"/>
      <c r="WX972"/>
      <c r="WY972"/>
      <c r="WZ972"/>
      <c r="XA972"/>
      <c r="XB972"/>
      <c r="XC972"/>
      <c r="XD972"/>
      <c r="XE972"/>
      <c r="XF972"/>
      <c r="XG972"/>
      <c r="XH972"/>
      <c r="XI972"/>
      <c r="XJ972"/>
      <c r="XK972"/>
      <c r="XL972"/>
      <c r="XM972"/>
      <c r="XN972"/>
      <c r="XO972"/>
      <c r="XP972"/>
      <c r="XQ972"/>
      <c r="XR972"/>
      <c r="XS972"/>
      <c r="XT972"/>
      <c r="XU972"/>
      <c r="XV972"/>
      <c r="XW972"/>
      <c r="XX972"/>
      <c r="XY972"/>
      <c r="XZ972"/>
      <c r="YA972"/>
      <c r="YB972"/>
      <c r="YC972"/>
      <c r="YD972"/>
      <c r="YE972"/>
      <c r="YF972"/>
      <c r="YG972"/>
      <c r="YH972"/>
      <c r="YI972"/>
      <c r="YJ972"/>
      <c r="YK972"/>
      <c r="YL972"/>
      <c r="YM972"/>
      <c r="YN972"/>
      <c r="YO972"/>
      <c r="YP972"/>
      <c r="YQ972"/>
      <c r="YR972"/>
      <c r="YS972"/>
      <c r="YT972"/>
      <c r="YU972"/>
      <c r="YV972"/>
      <c r="YW972"/>
      <c r="YX972"/>
      <c r="YY972"/>
      <c r="YZ972"/>
      <c r="ZA972"/>
      <c r="ZB972"/>
      <c r="ZC972"/>
      <c r="ZD972"/>
      <c r="ZE972"/>
      <c r="ZF972"/>
      <c r="ZG972"/>
      <c r="ZH972"/>
      <c r="ZI972"/>
      <c r="ZJ972"/>
      <c r="ZK972"/>
      <c r="ZL972"/>
      <c r="ZM972"/>
      <c r="ZN972"/>
      <c r="ZO972"/>
      <c r="ZP972"/>
      <c r="ZQ972"/>
      <c r="ZR972"/>
      <c r="ZS972"/>
      <c r="ZT972"/>
      <c r="ZU972"/>
      <c r="ZV972"/>
      <c r="ZW972"/>
      <c r="ZX972"/>
      <c r="ZY972"/>
      <c r="ZZ972"/>
      <c r="AAA972"/>
      <c r="AAB972"/>
      <c r="AAC972"/>
      <c r="AAD972"/>
      <c r="AAE972"/>
      <c r="AAF972"/>
      <c r="AAG972"/>
      <c r="AAH972"/>
      <c r="AAI972"/>
      <c r="AAJ972"/>
      <c r="AAK972"/>
      <c r="AAL972"/>
      <c r="AAM972"/>
      <c r="AAN972"/>
      <c r="AAO972"/>
      <c r="AAP972"/>
      <c r="AAQ972"/>
      <c r="AAR972"/>
      <c r="AAS972"/>
      <c r="AAT972"/>
      <c r="AAU972"/>
      <c r="AAV972"/>
      <c r="AAW972"/>
      <c r="AAX972"/>
      <c r="AAY972"/>
      <c r="AAZ972"/>
      <c r="ABA972"/>
      <c r="ABB972"/>
      <c r="ABC972"/>
      <c r="ABD972"/>
      <c r="ABE972"/>
      <c r="ABF972"/>
      <c r="ABG972"/>
      <c r="ABH972"/>
      <c r="ABI972"/>
      <c r="ABJ972"/>
      <c r="ABK972"/>
      <c r="ABL972"/>
      <c r="ABM972"/>
      <c r="ABN972"/>
      <c r="ABO972"/>
      <c r="ABP972"/>
      <c r="ABQ972"/>
      <c r="ABR972"/>
      <c r="ABS972"/>
      <c r="ABT972"/>
      <c r="ABU972"/>
      <c r="ABV972"/>
      <c r="ABW972"/>
      <c r="ABX972"/>
      <c r="ABY972"/>
      <c r="ABZ972"/>
      <c r="ACA972"/>
      <c r="ACB972"/>
      <c r="ACC972"/>
      <c r="ACD972"/>
      <c r="ACE972"/>
      <c r="ACF972"/>
      <c r="ACG972"/>
      <c r="ACH972"/>
      <c r="ACI972"/>
      <c r="ACJ972"/>
      <c r="ACK972"/>
      <c r="ACL972"/>
      <c r="ACM972"/>
      <c r="ACN972"/>
      <c r="ACO972"/>
      <c r="ACP972"/>
      <c r="ACQ972"/>
      <c r="ACR972"/>
      <c r="ACS972"/>
      <c r="ACT972"/>
      <c r="ACU972"/>
      <c r="ACV972"/>
      <c r="ACW972"/>
      <c r="ACX972"/>
      <c r="ACY972"/>
      <c r="ACZ972"/>
      <c r="ADA972"/>
      <c r="ADB972"/>
      <c r="ADC972"/>
      <c r="ADD972"/>
      <c r="ADE972"/>
      <c r="ADF972"/>
      <c r="ADG972"/>
      <c r="ADH972"/>
      <c r="ADI972"/>
      <c r="ADJ972"/>
      <c r="ADK972"/>
      <c r="ADL972"/>
      <c r="ADM972"/>
      <c r="ADN972"/>
      <c r="ADO972"/>
      <c r="ADP972"/>
      <c r="ADQ972"/>
      <c r="ADR972"/>
      <c r="ADS972"/>
      <c r="ADT972"/>
      <c r="ADU972"/>
      <c r="ADV972"/>
      <c r="ADW972"/>
      <c r="ADX972"/>
      <c r="ADY972"/>
      <c r="ADZ972"/>
      <c r="AEA972"/>
      <c r="AEB972"/>
      <c r="AEC972"/>
      <c r="AED972"/>
      <c r="AEE972"/>
      <c r="AEF972"/>
      <c r="AEG972"/>
      <c r="AEH972"/>
      <c r="AEI972"/>
      <c r="AEJ972"/>
      <c r="AEK972"/>
      <c r="AEL972"/>
      <c r="AEM972"/>
      <c r="AEN972"/>
      <c r="AEO972"/>
      <c r="AEP972"/>
      <c r="AEQ972"/>
      <c r="AER972"/>
      <c r="AES972"/>
      <c r="AET972"/>
      <c r="AEU972"/>
      <c r="AEV972"/>
      <c r="AEW972"/>
      <c r="AEX972"/>
      <c r="AEY972"/>
      <c r="AEZ972"/>
      <c r="AFA972"/>
      <c r="AFB972"/>
      <c r="AFC972"/>
      <c r="AFD972"/>
      <c r="AFE972"/>
      <c r="AFF972"/>
      <c r="AFG972"/>
      <c r="AFH972"/>
      <c r="AFI972"/>
      <c r="AFJ972"/>
      <c r="AFK972"/>
      <c r="AFL972"/>
      <c r="AFM972"/>
      <c r="AFN972"/>
      <c r="AFO972"/>
      <c r="AFP972"/>
      <c r="AFQ972"/>
      <c r="AFR972"/>
      <c r="AFS972"/>
      <c r="AFT972"/>
      <c r="AFU972"/>
      <c r="AFV972"/>
      <c r="AFW972"/>
      <c r="AFX972"/>
      <c r="AFY972"/>
      <c r="AFZ972"/>
      <c r="AGA972"/>
      <c r="AGB972"/>
      <c r="AGC972"/>
      <c r="AGD972"/>
      <c r="AGE972"/>
      <c r="AGF972"/>
      <c r="AGG972"/>
      <c r="AGH972"/>
      <c r="AGI972"/>
      <c r="AGJ972"/>
      <c r="AGK972"/>
      <c r="AGL972"/>
      <c r="AGM972"/>
      <c r="AGN972"/>
      <c r="AGO972"/>
      <c r="AGP972"/>
      <c r="AGQ972"/>
      <c r="AGR972"/>
      <c r="AGS972"/>
      <c r="AGT972"/>
      <c r="AGU972"/>
      <c r="AGV972"/>
      <c r="AGW972"/>
      <c r="AGX972"/>
      <c r="AGY972"/>
      <c r="AGZ972"/>
      <c r="AHA972"/>
      <c r="AHB972"/>
      <c r="AHC972"/>
      <c r="AHD972"/>
      <c r="AHE972"/>
      <c r="AHF972"/>
      <c r="AHG972"/>
      <c r="AHH972"/>
      <c r="AHI972"/>
      <c r="AHJ972"/>
      <c r="AHK972"/>
      <c r="AHL972"/>
      <c r="AHM972"/>
      <c r="AHN972"/>
      <c r="AHO972"/>
      <c r="AHP972"/>
      <c r="AHQ972"/>
      <c r="AHR972"/>
      <c r="AHS972"/>
      <c r="AHT972"/>
      <c r="AHU972"/>
      <c r="AHV972"/>
      <c r="AHW972"/>
      <c r="AHX972"/>
      <c r="AHY972"/>
      <c r="AHZ972"/>
      <c r="AIA972"/>
      <c r="AIB972"/>
      <c r="AIC972"/>
      <c r="AID972"/>
      <c r="AIE972"/>
      <c r="AIF972"/>
      <c r="AIG972"/>
      <c r="AIH972"/>
      <c r="AII972"/>
      <c r="AIJ972"/>
      <c r="AIK972"/>
      <c r="AIL972"/>
      <c r="AIM972"/>
      <c r="AIN972"/>
      <c r="AIO972"/>
      <c r="AIP972"/>
      <c r="AIQ972"/>
      <c r="AIR972"/>
      <c r="AIS972"/>
      <c r="AIT972"/>
      <c r="AIU972"/>
      <c r="AIV972"/>
      <c r="AIW972"/>
      <c r="AIX972"/>
      <c r="AIY972"/>
      <c r="AIZ972"/>
      <c r="AJA972"/>
      <c r="AJB972"/>
      <c r="AJC972"/>
      <c r="AJD972"/>
      <c r="AJE972"/>
      <c r="AJF972"/>
      <c r="AJG972"/>
      <c r="AJH972"/>
      <c r="AJI972"/>
      <c r="AJJ972"/>
      <c r="AJK972"/>
      <c r="AJL972"/>
      <c r="AJM972"/>
      <c r="AJN972"/>
      <c r="AJO972"/>
      <c r="AJP972"/>
      <c r="AJQ972"/>
      <c r="AJR972"/>
      <c r="AJS972"/>
      <c r="AJT972"/>
      <c r="AJU972"/>
      <c r="AJV972"/>
      <c r="AJW972"/>
      <c r="AJX972"/>
      <c r="AJY972"/>
      <c r="AJZ972"/>
      <c r="AKA972"/>
      <c r="AKB972"/>
      <c r="AKC972"/>
      <c r="AKD972"/>
      <c r="AKE972"/>
      <c r="AKF972"/>
      <c r="AKG972"/>
      <c r="AKH972"/>
      <c r="AKI972"/>
      <c r="AKJ972"/>
      <c r="AKK972"/>
      <c r="AKL972"/>
      <c r="AKM972"/>
      <c r="AKN972"/>
      <c r="AKO972"/>
      <c r="AKP972"/>
      <c r="AKQ972"/>
      <c r="AKR972"/>
      <c r="AKS972"/>
      <c r="AKT972"/>
      <c r="AKU972"/>
      <c r="AKV972"/>
      <c r="AKW972"/>
      <c r="AKX972"/>
      <c r="AKY972"/>
      <c r="AKZ972"/>
      <c r="ALA972"/>
      <c r="ALB972"/>
      <c r="ALC972"/>
      <c r="ALD972"/>
      <c r="ALE972"/>
      <c r="ALF972"/>
      <c r="ALG972"/>
      <c r="ALH972"/>
      <c r="ALI972"/>
      <c r="ALJ972"/>
      <c r="ALK972"/>
      <c r="ALL972"/>
      <c r="ALM972"/>
      <c r="ALN972"/>
      <c r="ALO972"/>
      <c r="ALP972"/>
      <c r="ALQ972"/>
      <c r="ALR972"/>
      <c r="ALS972"/>
      <c r="ALT972"/>
      <c r="ALU972"/>
      <c r="ALV972"/>
      <c r="ALW972"/>
      <c r="ALX972"/>
      <c r="ALY972"/>
      <c r="ALZ972"/>
      <c r="AMA972"/>
      <c r="AMB972"/>
      <c r="AMC972"/>
      <c r="AMD972"/>
      <c r="AME972"/>
      <c r="AMF972"/>
      <c r="AMG972"/>
      <c r="AMH972"/>
      <c r="AMI972"/>
      <c r="AMJ972"/>
    </row>
    <row r="973" spans="1:1024" ht="20" customHeight="1" x14ac:dyDescent="0.2">
      <c r="A973"/>
      <c r="B973"/>
      <c r="C973"/>
      <c r="D973"/>
      <c r="E973" s="2"/>
      <c r="F973" s="2"/>
      <c r="G973" s="271"/>
      <c r="H973" s="240"/>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c r="IU973"/>
      <c r="IV973"/>
      <c r="IW973"/>
      <c r="IX973"/>
      <c r="IY973"/>
      <c r="IZ973"/>
      <c r="JA973"/>
      <c r="JB973"/>
      <c r="JC973"/>
      <c r="JD973"/>
      <c r="JE973"/>
      <c r="JF973"/>
      <c r="JG973"/>
      <c r="JH973"/>
      <c r="JI973"/>
      <c r="JJ973"/>
      <c r="JK973"/>
      <c r="JL973"/>
      <c r="JM973"/>
      <c r="JN973"/>
      <c r="JO973"/>
      <c r="JP973"/>
      <c r="JQ973"/>
      <c r="JR973"/>
      <c r="JS973"/>
      <c r="JT973"/>
      <c r="JU973"/>
      <c r="JV973"/>
      <c r="JW973"/>
      <c r="JX973"/>
      <c r="JY973"/>
      <c r="JZ973"/>
      <c r="KA973"/>
      <c r="KB973"/>
      <c r="KC973"/>
      <c r="KD973"/>
      <c r="KE973"/>
      <c r="KF973"/>
      <c r="KG973"/>
      <c r="KH973"/>
      <c r="KI973"/>
      <c r="KJ973"/>
      <c r="KK973"/>
      <c r="KL973"/>
      <c r="KM973"/>
      <c r="KN973"/>
      <c r="KO973"/>
      <c r="KP973"/>
      <c r="KQ973"/>
      <c r="KR973"/>
      <c r="KS973"/>
      <c r="KT973"/>
      <c r="KU973"/>
      <c r="KV973"/>
      <c r="KW973"/>
      <c r="KX973"/>
      <c r="KY973"/>
      <c r="KZ973"/>
      <c r="LA973"/>
      <c r="LB973"/>
      <c r="LC973"/>
      <c r="LD973"/>
      <c r="LE973"/>
      <c r="LF973"/>
      <c r="LG973"/>
      <c r="LH973"/>
      <c r="LI973"/>
      <c r="LJ973"/>
      <c r="LK973"/>
      <c r="LL973"/>
      <c r="LM973"/>
      <c r="LN973"/>
      <c r="LO973"/>
      <c r="LP973"/>
      <c r="LQ973"/>
      <c r="LR973"/>
      <c r="LS973"/>
      <c r="LT973"/>
      <c r="LU973"/>
      <c r="LV973"/>
      <c r="LW973"/>
      <c r="LX973"/>
      <c r="LY973"/>
      <c r="LZ973"/>
      <c r="MA973"/>
      <c r="MB973"/>
      <c r="MC973"/>
      <c r="MD973"/>
      <c r="ME973"/>
      <c r="MF973"/>
      <c r="MG973"/>
      <c r="MH973"/>
      <c r="MI973"/>
      <c r="MJ973"/>
      <c r="MK973"/>
      <c r="ML973"/>
      <c r="MM973"/>
      <c r="MN973"/>
      <c r="MO973"/>
      <c r="MP973"/>
      <c r="MQ973"/>
      <c r="MR973"/>
      <c r="MS973"/>
      <c r="MT973"/>
      <c r="MU973"/>
      <c r="MV973"/>
      <c r="MW973"/>
      <c r="MX973"/>
      <c r="MY973"/>
      <c r="MZ973"/>
      <c r="NA973"/>
      <c r="NB973"/>
      <c r="NC973"/>
      <c r="ND973"/>
      <c r="NE973"/>
      <c r="NF973"/>
      <c r="NG973"/>
      <c r="NH973"/>
      <c r="NI973"/>
      <c r="NJ973"/>
      <c r="NK973"/>
      <c r="NL973"/>
      <c r="NM973"/>
      <c r="NN973"/>
      <c r="NO973"/>
      <c r="NP973"/>
      <c r="NQ973"/>
      <c r="NR973"/>
      <c r="NS973"/>
      <c r="NT973"/>
      <c r="NU973"/>
      <c r="NV973"/>
      <c r="NW973"/>
      <c r="NX973"/>
      <c r="NY973"/>
      <c r="NZ973"/>
      <c r="OA973"/>
      <c r="OB973"/>
      <c r="OC973"/>
      <c r="OD973"/>
      <c r="OE973"/>
      <c r="OF973"/>
      <c r="OG973"/>
      <c r="OH973"/>
      <c r="OI973"/>
      <c r="OJ973"/>
      <c r="OK973"/>
      <c r="OL973"/>
      <c r="OM973"/>
      <c r="ON973"/>
      <c r="OO973"/>
      <c r="OP973"/>
      <c r="OQ973"/>
      <c r="OR973"/>
      <c r="OS973"/>
      <c r="OT973"/>
      <c r="OU973"/>
      <c r="OV973"/>
      <c r="OW973"/>
      <c r="OX973"/>
      <c r="OY973"/>
      <c r="OZ973"/>
      <c r="PA973"/>
      <c r="PB973"/>
      <c r="PC973"/>
      <c r="PD973"/>
      <c r="PE973"/>
      <c r="PF973"/>
      <c r="PG973"/>
      <c r="PH973"/>
      <c r="PI973"/>
      <c r="PJ973"/>
      <c r="PK973"/>
      <c r="PL973"/>
      <c r="PM973"/>
      <c r="PN973"/>
      <c r="PO973"/>
      <c r="PP973"/>
      <c r="PQ973"/>
      <c r="PR973"/>
      <c r="PS973"/>
      <c r="PT973"/>
      <c r="PU973"/>
      <c r="PV973"/>
      <c r="PW973"/>
      <c r="PX973"/>
      <c r="PY973"/>
      <c r="PZ973"/>
      <c r="QA973"/>
      <c r="QB973"/>
      <c r="QC973"/>
      <c r="QD973"/>
      <c r="QE973"/>
      <c r="QF973"/>
      <c r="QG973"/>
      <c r="QH973"/>
      <c r="QI973"/>
      <c r="QJ973"/>
      <c r="QK973"/>
      <c r="QL973"/>
      <c r="QM973"/>
      <c r="QN973"/>
      <c r="QO973"/>
      <c r="QP973"/>
      <c r="QQ973"/>
      <c r="QR973"/>
      <c r="QS973"/>
      <c r="QT973"/>
      <c r="QU973"/>
      <c r="QV973"/>
      <c r="QW973"/>
      <c r="QX973"/>
      <c r="QY973"/>
      <c r="QZ973"/>
      <c r="RA973"/>
      <c r="RB973"/>
      <c r="RC973"/>
      <c r="RD973"/>
      <c r="RE973"/>
      <c r="RF973"/>
      <c r="RG973"/>
      <c r="RH973"/>
      <c r="RI973"/>
      <c r="RJ973"/>
      <c r="RK973"/>
      <c r="RL973"/>
      <c r="RM973"/>
      <c r="RN973"/>
      <c r="RO973"/>
      <c r="RP973"/>
      <c r="RQ973"/>
      <c r="RR973"/>
      <c r="RS973"/>
      <c r="RT973"/>
      <c r="RU973"/>
      <c r="RV973"/>
      <c r="RW973"/>
      <c r="RX973"/>
      <c r="RY973"/>
      <c r="RZ973"/>
      <c r="SA973"/>
      <c r="SB973"/>
      <c r="SC973"/>
      <c r="SD973"/>
      <c r="SE973"/>
      <c r="SF973"/>
      <c r="SG973"/>
      <c r="SH973"/>
      <c r="SI973"/>
      <c r="SJ973"/>
      <c r="SK973"/>
      <c r="SL973"/>
      <c r="SM973"/>
      <c r="SN973"/>
      <c r="SO973"/>
      <c r="SP973"/>
      <c r="SQ973"/>
      <c r="SR973"/>
      <c r="SS973"/>
      <c r="ST973"/>
      <c r="SU973"/>
      <c r="SV973"/>
      <c r="SW973"/>
      <c r="SX973"/>
      <c r="SY973"/>
      <c r="SZ973"/>
      <c r="TA973"/>
      <c r="TB973"/>
      <c r="TC973"/>
      <c r="TD973"/>
      <c r="TE973"/>
      <c r="TF973"/>
      <c r="TG973"/>
      <c r="TH973"/>
      <c r="TI973"/>
      <c r="TJ973"/>
      <c r="TK973"/>
      <c r="TL973"/>
      <c r="TM973"/>
      <c r="TN973"/>
      <c r="TO973"/>
      <c r="TP973"/>
      <c r="TQ973"/>
      <c r="TR973"/>
      <c r="TS973"/>
      <c r="TT973"/>
      <c r="TU973"/>
      <c r="TV973"/>
      <c r="TW973"/>
      <c r="TX973"/>
      <c r="TY973"/>
      <c r="TZ973"/>
      <c r="UA973"/>
      <c r="UB973"/>
      <c r="UC973"/>
      <c r="UD973"/>
      <c r="UE973"/>
      <c r="UF973"/>
      <c r="UG973"/>
      <c r="UH973"/>
      <c r="UI973"/>
      <c r="UJ973"/>
      <c r="UK973"/>
      <c r="UL973"/>
      <c r="UM973"/>
      <c r="UN973"/>
      <c r="UO973"/>
      <c r="UP973"/>
      <c r="UQ973"/>
      <c r="UR973"/>
      <c r="US973"/>
      <c r="UT973"/>
      <c r="UU973"/>
      <c r="UV973"/>
      <c r="UW973"/>
      <c r="UX973"/>
      <c r="UY973"/>
      <c r="UZ973"/>
      <c r="VA973"/>
      <c r="VB973"/>
      <c r="VC973"/>
      <c r="VD973"/>
      <c r="VE973"/>
      <c r="VF973"/>
      <c r="VG973"/>
      <c r="VH973"/>
      <c r="VI973"/>
      <c r="VJ973"/>
      <c r="VK973"/>
      <c r="VL973"/>
      <c r="VM973"/>
      <c r="VN973"/>
      <c r="VO973"/>
      <c r="VP973"/>
      <c r="VQ973"/>
      <c r="VR973"/>
      <c r="VS973"/>
      <c r="VT973"/>
      <c r="VU973"/>
      <c r="VV973"/>
      <c r="VW973"/>
      <c r="VX973"/>
      <c r="VY973"/>
      <c r="VZ973"/>
      <c r="WA973"/>
      <c r="WB973"/>
      <c r="WC973"/>
      <c r="WD973"/>
      <c r="WE973"/>
      <c r="WF973"/>
      <c r="WG973"/>
      <c r="WH973"/>
      <c r="WI973"/>
      <c r="WJ973"/>
      <c r="WK973"/>
      <c r="WL973"/>
      <c r="WM973"/>
      <c r="WN973"/>
      <c r="WO973"/>
      <c r="WP973"/>
      <c r="WQ973"/>
      <c r="WR973"/>
      <c r="WS973"/>
      <c r="WT973"/>
      <c r="WU973"/>
      <c r="WV973"/>
      <c r="WW973"/>
      <c r="WX973"/>
      <c r="WY973"/>
      <c r="WZ973"/>
      <c r="XA973"/>
      <c r="XB973"/>
      <c r="XC973"/>
      <c r="XD973"/>
      <c r="XE973"/>
      <c r="XF973"/>
      <c r="XG973"/>
      <c r="XH973"/>
      <c r="XI973"/>
      <c r="XJ973"/>
      <c r="XK973"/>
      <c r="XL973"/>
      <c r="XM973"/>
      <c r="XN973"/>
      <c r="XO973"/>
      <c r="XP973"/>
      <c r="XQ973"/>
      <c r="XR973"/>
      <c r="XS973"/>
      <c r="XT973"/>
      <c r="XU973"/>
      <c r="XV973"/>
      <c r="XW973"/>
      <c r="XX973"/>
      <c r="XY973"/>
      <c r="XZ973"/>
      <c r="YA973"/>
      <c r="YB973"/>
      <c r="YC973"/>
      <c r="YD973"/>
      <c r="YE973"/>
      <c r="YF973"/>
      <c r="YG973"/>
      <c r="YH973"/>
      <c r="YI973"/>
      <c r="YJ973"/>
      <c r="YK973"/>
      <c r="YL973"/>
      <c r="YM973"/>
      <c r="YN973"/>
      <c r="YO973"/>
      <c r="YP973"/>
      <c r="YQ973"/>
      <c r="YR973"/>
      <c r="YS973"/>
      <c r="YT973"/>
      <c r="YU973"/>
      <c r="YV973"/>
      <c r="YW973"/>
      <c r="YX973"/>
      <c r="YY973"/>
      <c r="YZ973"/>
      <c r="ZA973"/>
      <c r="ZB973"/>
      <c r="ZC973"/>
      <c r="ZD973"/>
      <c r="ZE973"/>
      <c r="ZF973"/>
      <c r="ZG973"/>
      <c r="ZH973"/>
      <c r="ZI973"/>
      <c r="ZJ973"/>
      <c r="ZK973"/>
      <c r="ZL973"/>
      <c r="ZM973"/>
      <c r="ZN973"/>
      <c r="ZO973"/>
      <c r="ZP973"/>
      <c r="ZQ973"/>
      <c r="ZR973"/>
      <c r="ZS973"/>
      <c r="ZT973"/>
      <c r="ZU973"/>
      <c r="ZV973"/>
      <c r="ZW973"/>
      <c r="ZX973"/>
      <c r="ZY973"/>
      <c r="ZZ973"/>
      <c r="AAA973"/>
      <c r="AAB973"/>
      <c r="AAC973"/>
      <c r="AAD973"/>
      <c r="AAE973"/>
      <c r="AAF973"/>
      <c r="AAG973"/>
      <c r="AAH973"/>
      <c r="AAI973"/>
      <c r="AAJ973"/>
      <c r="AAK973"/>
      <c r="AAL973"/>
      <c r="AAM973"/>
      <c r="AAN973"/>
      <c r="AAO973"/>
      <c r="AAP973"/>
      <c r="AAQ973"/>
      <c r="AAR973"/>
      <c r="AAS973"/>
      <c r="AAT973"/>
      <c r="AAU973"/>
      <c r="AAV973"/>
      <c r="AAW973"/>
      <c r="AAX973"/>
      <c r="AAY973"/>
      <c r="AAZ973"/>
      <c r="ABA973"/>
      <c r="ABB973"/>
      <c r="ABC973"/>
      <c r="ABD973"/>
      <c r="ABE973"/>
      <c r="ABF973"/>
      <c r="ABG973"/>
      <c r="ABH973"/>
      <c r="ABI973"/>
      <c r="ABJ973"/>
      <c r="ABK973"/>
      <c r="ABL973"/>
      <c r="ABM973"/>
      <c r="ABN973"/>
      <c r="ABO973"/>
      <c r="ABP973"/>
      <c r="ABQ973"/>
      <c r="ABR973"/>
      <c r="ABS973"/>
      <c r="ABT973"/>
      <c r="ABU973"/>
      <c r="ABV973"/>
      <c r="ABW973"/>
      <c r="ABX973"/>
      <c r="ABY973"/>
      <c r="ABZ973"/>
      <c r="ACA973"/>
      <c r="ACB973"/>
      <c r="ACC973"/>
      <c r="ACD973"/>
      <c r="ACE973"/>
      <c r="ACF973"/>
      <c r="ACG973"/>
      <c r="ACH973"/>
      <c r="ACI973"/>
      <c r="ACJ973"/>
      <c r="ACK973"/>
      <c r="ACL973"/>
      <c r="ACM973"/>
      <c r="ACN973"/>
      <c r="ACO973"/>
      <c r="ACP973"/>
      <c r="ACQ973"/>
      <c r="ACR973"/>
      <c r="ACS973"/>
      <c r="ACT973"/>
      <c r="ACU973"/>
      <c r="ACV973"/>
      <c r="ACW973"/>
      <c r="ACX973"/>
      <c r="ACY973"/>
      <c r="ACZ973"/>
      <c r="ADA973"/>
      <c r="ADB973"/>
      <c r="ADC973"/>
      <c r="ADD973"/>
      <c r="ADE973"/>
      <c r="ADF973"/>
      <c r="ADG973"/>
      <c r="ADH973"/>
      <c r="ADI973"/>
      <c r="ADJ973"/>
      <c r="ADK973"/>
      <c r="ADL973"/>
      <c r="ADM973"/>
      <c r="ADN973"/>
      <c r="ADO973"/>
      <c r="ADP973"/>
      <c r="ADQ973"/>
      <c r="ADR973"/>
      <c r="ADS973"/>
      <c r="ADT973"/>
      <c r="ADU973"/>
      <c r="ADV973"/>
      <c r="ADW973"/>
      <c r="ADX973"/>
      <c r="ADY973"/>
      <c r="ADZ973"/>
      <c r="AEA973"/>
      <c r="AEB973"/>
      <c r="AEC973"/>
      <c r="AED973"/>
      <c r="AEE973"/>
      <c r="AEF973"/>
      <c r="AEG973"/>
      <c r="AEH973"/>
      <c r="AEI973"/>
      <c r="AEJ973"/>
      <c r="AEK973"/>
      <c r="AEL973"/>
      <c r="AEM973"/>
      <c r="AEN973"/>
      <c r="AEO973"/>
      <c r="AEP973"/>
      <c r="AEQ973"/>
      <c r="AER973"/>
      <c r="AES973"/>
      <c r="AET973"/>
      <c r="AEU973"/>
      <c r="AEV973"/>
      <c r="AEW973"/>
      <c r="AEX973"/>
      <c r="AEY973"/>
      <c r="AEZ973"/>
      <c r="AFA973"/>
      <c r="AFB973"/>
      <c r="AFC973"/>
      <c r="AFD973"/>
      <c r="AFE973"/>
      <c r="AFF973"/>
      <c r="AFG973"/>
      <c r="AFH973"/>
      <c r="AFI973"/>
      <c r="AFJ973"/>
      <c r="AFK973"/>
      <c r="AFL973"/>
      <c r="AFM973"/>
      <c r="AFN973"/>
      <c r="AFO973"/>
      <c r="AFP973"/>
      <c r="AFQ973"/>
      <c r="AFR973"/>
      <c r="AFS973"/>
      <c r="AFT973"/>
      <c r="AFU973"/>
      <c r="AFV973"/>
      <c r="AFW973"/>
      <c r="AFX973"/>
      <c r="AFY973"/>
      <c r="AFZ973"/>
      <c r="AGA973"/>
      <c r="AGB973"/>
      <c r="AGC973"/>
      <c r="AGD973"/>
      <c r="AGE973"/>
      <c r="AGF973"/>
      <c r="AGG973"/>
      <c r="AGH973"/>
      <c r="AGI973"/>
      <c r="AGJ973"/>
      <c r="AGK973"/>
      <c r="AGL973"/>
      <c r="AGM973"/>
      <c r="AGN973"/>
      <c r="AGO973"/>
      <c r="AGP973"/>
      <c r="AGQ973"/>
      <c r="AGR973"/>
      <c r="AGS973"/>
      <c r="AGT973"/>
      <c r="AGU973"/>
      <c r="AGV973"/>
      <c r="AGW973"/>
      <c r="AGX973"/>
      <c r="AGY973"/>
      <c r="AGZ973"/>
      <c r="AHA973"/>
      <c r="AHB973"/>
      <c r="AHC973"/>
      <c r="AHD973"/>
      <c r="AHE973"/>
      <c r="AHF973"/>
      <c r="AHG973"/>
      <c r="AHH973"/>
      <c r="AHI973"/>
      <c r="AHJ973"/>
      <c r="AHK973"/>
      <c r="AHL973"/>
      <c r="AHM973"/>
      <c r="AHN973"/>
      <c r="AHO973"/>
      <c r="AHP973"/>
      <c r="AHQ973"/>
      <c r="AHR973"/>
      <c r="AHS973"/>
      <c r="AHT973"/>
      <c r="AHU973"/>
      <c r="AHV973"/>
      <c r="AHW973"/>
      <c r="AHX973"/>
      <c r="AHY973"/>
      <c r="AHZ973"/>
      <c r="AIA973"/>
      <c r="AIB973"/>
      <c r="AIC973"/>
      <c r="AID973"/>
      <c r="AIE973"/>
      <c r="AIF973"/>
      <c r="AIG973"/>
      <c r="AIH973"/>
      <c r="AII973"/>
      <c r="AIJ973"/>
      <c r="AIK973"/>
      <c r="AIL973"/>
      <c r="AIM973"/>
      <c r="AIN973"/>
      <c r="AIO973"/>
      <c r="AIP973"/>
      <c r="AIQ973"/>
      <c r="AIR973"/>
      <c r="AIS973"/>
      <c r="AIT973"/>
      <c r="AIU973"/>
      <c r="AIV973"/>
      <c r="AIW973"/>
      <c r="AIX973"/>
      <c r="AIY973"/>
      <c r="AIZ973"/>
      <c r="AJA973"/>
      <c r="AJB973"/>
      <c r="AJC973"/>
      <c r="AJD973"/>
      <c r="AJE973"/>
      <c r="AJF973"/>
      <c r="AJG973"/>
      <c r="AJH973"/>
      <c r="AJI973"/>
      <c r="AJJ973"/>
      <c r="AJK973"/>
      <c r="AJL973"/>
      <c r="AJM973"/>
      <c r="AJN973"/>
      <c r="AJO973"/>
      <c r="AJP973"/>
      <c r="AJQ973"/>
      <c r="AJR973"/>
      <c r="AJS973"/>
      <c r="AJT973"/>
      <c r="AJU973"/>
      <c r="AJV973"/>
      <c r="AJW973"/>
      <c r="AJX973"/>
      <c r="AJY973"/>
      <c r="AJZ973"/>
      <c r="AKA973"/>
      <c r="AKB973"/>
      <c r="AKC973"/>
      <c r="AKD973"/>
      <c r="AKE973"/>
      <c r="AKF973"/>
      <c r="AKG973"/>
      <c r="AKH973"/>
      <c r="AKI973"/>
      <c r="AKJ973"/>
      <c r="AKK973"/>
      <c r="AKL973"/>
      <c r="AKM973"/>
      <c r="AKN973"/>
      <c r="AKO973"/>
      <c r="AKP973"/>
      <c r="AKQ973"/>
      <c r="AKR973"/>
      <c r="AKS973"/>
      <c r="AKT973"/>
      <c r="AKU973"/>
      <c r="AKV973"/>
      <c r="AKW973"/>
      <c r="AKX973"/>
      <c r="AKY973"/>
      <c r="AKZ973"/>
      <c r="ALA973"/>
      <c r="ALB973"/>
      <c r="ALC973"/>
      <c r="ALD973"/>
      <c r="ALE973"/>
      <c r="ALF973"/>
      <c r="ALG973"/>
      <c r="ALH973"/>
      <c r="ALI973"/>
      <c r="ALJ973"/>
      <c r="ALK973"/>
      <c r="ALL973"/>
      <c r="ALM973"/>
      <c r="ALN973"/>
      <c r="ALO973"/>
      <c r="ALP973"/>
      <c r="ALQ973"/>
      <c r="ALR973"/>
      <c r="ALS973"/>
      <c r="ALT973"/>
      <c r="ALU973"/>
      <c r="ALV973"/>
      <c r="ALW973"/>
      <c r="ALX973"/>
      <c r="ALY973"/>
      <c r="ALZ973"/>
      <c r="AMA973"/>
      <c r="AMB973"/>
      <c r="AMC973"/>
      <c r="AMD973"/>
      <c r="AME973"/>
      <c r="AMF973"/>
      <c r="AMG973"/>
      <c r="AMH973"/>
      <c r="AMI973"/>
      <c r="AMJ973"/>
    </row>
    <row r="974" spans="1:1024" ht="20" customHeight="1" x14ac:dyDescent="0.2">
      <c r="A974"/>
      <c r="B974"/>
      <c r="C974"/>
      <c r="D974"/>
      <c r="E974" s="2"/>
      <c r="F974" s="2"/>
      <c r="G974" s="271"/>
      <c r="H974" s="240"/>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c r="IU974"/>
      <c r="IV974"/>
      <c r="IW974"/>
      <c r="IX974"/>
      <c r="IY974"/>
      <c r="IZ974"/>
      <c r="JA974"/>
      <c r="JB974"/>
      <c r="JC974"/>
      <c r="JD974"/>
      <c r="JE974"/>
      <c r="JF974"/>
      <c r="JG974"/>
      <c r="JH974"/>
      <c r="JI974"/>
      <c r="JJ974"/>
      <c r="JK974"/>
      <c r="JL974"/>
      <c r="JM974"/>
      <c r="JN974"/>
      <c r="JO974"/>
      <c r="JP974"/>
      <c r="JQ974"/>
      <c r="JR974"/>
      <c r="JS974"/>
      <c r="JT974"/>
      <c r="JU974"/>
      <c r="JV974"/>
      <c r="JW974"/>
      <c r="JX974"/>
      <c r="JY974"/>
      <c r="JZ974"/>
      <c r="KA974"/>
      <c r="KB974"/>
      <c r="KC974"/>
      <c r="KD974"/>
      <c r="KE974"/>
      <c r="KF974"/>
      <c r="KG974"/>
      <c r="KH974"/>
      <c r="KI974"/>
      <c r="KJ974"/>
      <c r="KK974"/>
      <c r="KL974"/>
      <c r="KM974"/>
      <c r="KN974"/>
      <c r="KO974"/>
      <c r="KP974"/>
      <c r="KQ974"/>
      <c r="KR974"/>
      <c r="KS974"/>
      <c r="KT974"/>
      <c r="KU974"/>
      <c r="KV974"/>
      <c r="KW974"/>
      <c r="KX974"/>
      <c r="KY974"/>
      <c r="KZ974"/>
      <c r="LA974"/>
      <c r="LB974"/>
      <c r="LC974"/>
      <c r="LD974"/>
      <c r="LE974"/>
      <c r="LF974"/>
      <c r="LG974"/>
      <c r="LH974"/>
      <c r="LI974"/>
      <c r="LJ974"/>
      <c r="LK974"/>
      <c r="LL974"/>
      <c r="LM974"/>
      <c r="LN974"/>
      <c r="LO974"/>
      <c r="LP974"/>
      <c r="LQ974"/>
      <c r="LR974"/>
      <c r="LS974"/>
      <c r="LT974"/>
      <c r="LU974"/>
      <c r="LV974"/>
      <c r="LW974"/>
      <c r="LX974"/>
      <c r="LY974"/>
      <c r="LZ974"/>
      <c r="MA974"/>
      <c r="MB974"/>
      <c r="MC974"/>
      <c r="MD974"/>
      <c r="ME974"/>
      <c r="MF974"/>
      <c r="MG974"/>
      <c r="MH974"/>
      <c r="MI974"/>
      <c r="MJ974"/>
      <c r="MK974"/>
      <c r="ML974"/>
      <c r="MM974"/>
      <c r="MN974"/>
      <c r="MO974"/>
      <c r="MP974"/>
      <c r="MQ974"/>
      <c r="MR974"/>
      <c r="MS974"/>
      <c r="MT974"/>
      <c r="MU974"/>
      <c r="MV974"/>
      <c r="MW974"/>
      <c r="MX974"/>
      <c r="MY974"/>
      <c r="MZ974"/>
      <c r="NA974"/>
      <c r="NB974"/>
      <c r="NC974"/>
      <c r="ND974"/>
      <c r="NE974"/>
      <c r="NF974"/>
      <c r="NG974"/>
      <c r="NH974"/>
      <c r="NI974"/>
      <c r="NJ974"/>
      <c r="NK974"/>
      <c r="NL974"/>
      <c r="NM974"/>
      <c r="NN974"/>
      <c r="NO974"/>
      <c r="NP974"/>
      <c r="NQ974"/>
      <c r="NR974"/>
      <c r="NS974"/>
      <c r="NT974"/>
      <c r="NU974"/>
      <c r="NV974"/>
      <c r="NW974"/>
      <c r="NX974"/>
      <c r="NY974"/>
      <c r="NZ974"/>
      <c r="OA974"/>
      <c r="OB974"/>
      <c r="OC974"/>
      <c r="OD974"/>
      <c r="OE974"/>
      <c r="OF974"/>
      <c r="OG974"/>
      <c r="OH974"/>
      <c r="OI974"/>
      <c r="OJ974"/>
      <c r="OK974"/>
      <c r="OL974"/>
      <c r="OM974"/>
      <c r="ON974"/>
      <c r="OO974"/>
      <c r="OP974"/>
      <c r="OQ974"/>
      <c r="OR974"/>
      <c r="OS974"/>
      <c r="OT974"/>
      <c r="OU974"/>
      <c r="OV974"/>
      <c r="OW974"/>
      <c r="OX974"/>
      <c r="OY974"/>
      <c r="OZ974"/>
      <c r="PA974"/>
      <c r="PB974"/>
      <c r="PC974"/>
      <c r="PD974"/>
      <c r="PE974"/>
      <c r="PF974"/>
      <c r="PG974"/>
      <c r="PH974"/>
      <c r="PI974"/>
      <c r="PJ974"/>
      <c r="PK974"/>
      <c r="PL974"/>
      <c r="PM974"/>
      <c r="PN974"/>
      <c r="PO974"/>
      <c r="PP974"/>
      <c r="PQ974"/>
      <c r="PR974"/>
      <c r="PS974"/>
      <c r="PT974"/>
      <c r="PU974"/>
      <c r="PV974"/>
      <c r="PW974"/>
      <c r="PX974"/>
      <c r="PY974"/>
      <c r="PZ974"/>
      <c r="QA974"/>
      <c r="QB974"/>
      <c r="QC974"/>
      <c r="QD974"/>
      <c r="QE974"/>
      <c r="QF974"/>
      <c r="QG974"/>
      <c r="QH974"/>
      <c r="QI974"/>
      <c r="QJ974"/>
      <c r="QK974"/>
      <c r="QL974"/>
      <c r="QM974"/>
      <c r="QN974"/>
      <c r="QO974"/>
      <c r="QP974"/>
      <c r="QQ974"/>
      <c r="QR974"/>
      <c r="QS974"/>
      <c r="QT974"/>
      <c r="QU974"/>
      <c r="QV974"/>
      <c r="QW974"/>
      <c r="QX974"/>
      <c r="QY974"/>
      <c r="QZ974"/>
      <c r="RA974"/>
      <c r="RB974"/>
      <c r="RC974"/>
      <c r="RD974"/>
      <c r="RE974"/>
      <c r="RF974"/>
      <c r="RG974"/>
      <c r="RH974"/>
      <c r="RI974"/>
      <c r="RJ974"/>
      <c r="RK974"/>
      <c r="RL974"/>
      <c r="RM974"/>
      <c r="RN974"/>
      <c r="RO974"/>
      <c r="RP974"/>
      <c r="RQ974"/>
      <c r="RR974"/>
      <c r="RS974"/>
      <c r="RT974"/>
      <c r="RU974"/>
      <c r="RV974"/>
      <c r="RW974"/>
      <c r="RX974"/>
      <c r="RY974"/>
      <c r="RZ974"/>
      <c r="SA974"/>
      <c r="SB974"/>
      <c r="SC974"/>
      <c r="SD974"/>
      <c r="SE974"/>
      <c r="SF974"/>
      <c r="SG974"/>
      <c r="SH974"/>
      <c r="SI974"/>
      <c r="SJ974"/>
      <c r="SK974"/>
      <c r="SL974"/>
      <c r="SM974"/>
      <c r="SN974"/>
      <c r="SO974"/>
      <c r="SP974"/>
      <c r="SQ974"/>
      <c r="SR974"/>
      <c r="SS974"/>
      <c r="ST974"/>
      <c r="SU974"/>
      <c r="SV974"/>
      <c r="SW974"/>
      <c r="SX974"/>
      <c r="SY974"/>
      <c r="SZ974"/>
      <c r="TA974"/>
      <c r="TB974"/>
      <c r="TC974"/>
      <c r="TD974"/>
      <c r="TE974"/>
      <c r="TF974"/>
      <c r="TG974"/>
      <c r="TH974"/>
      <c r="TI974"/>
      <c r="TJ974"/>
      <c r="TK974"/>
      <c r="TL974"/>
      <c r="TM974"/>
      <c r="TN974"/>
      <c r="TO974"/>
      <c r="TP974"/>
      <c r="TQ974"/>
      <c r="TR974"/>
      <c r="TS974"/>
      <c r="TT974"/>
      <c r="TU974"/>
      <c r="TV974"/>
      <c r="TW974"/>
      <c r="TX974"/>
      <c r="TY974"/>
      <c r="TZ974"/>
      <c r="UA974"/>
      <c r="UB974"/>
      <c r="UC974"/>
      <c r="UD974"/>
      <c r="UE974"/>
      <c r="UF974"/>
      <c r="UG974"/>
      <c r="UH974"/>
      <c r="UI974"/>
      <c r="UJ974"/>
      <c r="UK974"/>
      <c r="UL974"/>
      <c r="UM974"/>
      <c r="UN974"/>
      <c r="UO974"/>
      <c r="UP974"/>
      <c r="UQ974"/>
      <c r="UR974"/>
      <c r="US974"/>
      <c r="UT974"/>
      <c r="UU974"/>
      <c r="UV974"/>
      <c r="UW974"/>
      <c r="UX974"/>
      <c r="UY974"/>
      <c r="UZ974"/>
      <c r="VA974"/>
      <c r="VB974"/>
      <c r="VC974"/>
      <c r="VD974"/>
      <c r="VE974"/>
      <c r="VF974"/>
      <c r="VG974"/>
      <c r="VH974"/>
      <c r="VI974"/>
      <c r="VJ974"/>
      <c r="VK974"/>
      <c r="VL974"/>
      <c r="VM974"/>
      <c r="VN974"/>
      <c r="VO974"/>
      <c r="VP974"/>
      <c r="VQ974"/>
      <c r="VR974"/>
      <c r="VS974"/>
      <c r="VT974"/>
      <c r="VU974"/>
      <c r="VV974"/>
      <c r="VW974"/>
      <c r="VX974"/>
      <c r="VY974"/>
      <c r="VZ974"/>
      <c r="WA974"/>
      <c r="WB974"/>
      <c r="WC974"/>
      <c r="WD974"/>
      <c r="WE974"/>
      <c r="WF974"/>
      <c r="WG974"/>
      <c r="WH974"/>
      <c r="WI974"/>
      <c r="WJ974"/>
      <c r="WK974"/>
      <c r="WL974"/>
      <c r="WM974"/>
      <c r="WN974"/>
      <c r="WO974"/>
      <c r="WP974"/>
      <c r="WQ974"/>
      <c r="WR974"/>
      <c r="WS974"/>
      <c r="WT974"/>
      <c r="WU974"/>
      <c r="WV974"/>
      <c r="WW974"/>
      <c r="WX974"/>
      <c r="WY974"/>
      <c r="WZ974"/>
      <c r="XA974"/>
      <c r="XB974"/>
      <c r="XC974"/>
      <c r="XD974"/>
      <c r="XE974"/>
      <c r="XF974"/>
      <c r="XG974"/>
      <c r="XH974"/>
      <c r="XI974"/>
      <c r="XJ974"/>
      <c r="XK974"/>
      <c r="XL974"/>
      <c r="XM974"/>
      <c r="XN974"/>
      <c r="XO974"/>
      <c r="XP974"/>
      <c r="XQ974"/>
      <c r="XR974"/>
      <c r="XS974"/>
      <c r="XT974"/>
      <c r="XU974"/>
      <c r="XV974"/>
      <c r="XW974"/>
      <c r="XX974"/>
      <c r="XY974"/>
      <c r="XZ974"/>
      <c r="YA974"/>
      <c r="YB974"/>
      <c r="YC974"/>
      <c r="YD974"/>
      <c r="YE974"/>
      <c r="YF974"/>
      <c r="YG974"/>
      <c r="YH974"/>
      <c r="YI974"/>
      <c r="YJ974"/>
      <c r="YK974"/>
      <c r="YL974"/>
      <c r="YM974"/>
      <c r="YN974"/>
      <c r="YO974"/>
      <c r="YP974"/>
      <c r="YQ974"/>
      <c r="YR974"/>
      <c r="YS974"/>
      <c r="YT974"/>
      <c r="YU974"/>
      <c r="YV974"/>
      <c r="YW974"/>
      <c r="YX974"/>
      <c r="YY974"/>
      <c r="YZ974"/>
      <c r="ZA974"/>
      <c r="ZB974"/>
      <c r="ZC974"/>
      <c r="ZD974"/>
      <c r="ZE974"/>
      <c r="ZF974"/>
      <c r="ZG974"/>
      <c r="ZH974"/>
      <c r="ZI974"/>
      <c r="ZJ974"/>
      <c r="ZK974"/>
      <c r="ZL974"/>
      <c r="ZM974"/>
      <c r="ZN974"/>
      <c r="ZO974"/>
      <c r="ZP974"/>
      <c r="ZQ974"/>
      <c r="ZR974"/>
      <c r="ZS974"/>
      <c r="ZT974"/>
      <c r="ZU974"/>
      <c r="ZV974"/>
      <c r="ZW974"/>
      <c r="ZX974"/>
      <c r="ZY974"/>
      <c r="ZZ974"/>
      <c r="AAA974"/>
      <c r="AAB974"/>
      <c r="AAC974"/>
      <c r="AAD974"/>
      <c r="AAE974"/>
      <c r="AAF974"/>
      <c r="AAG974"/>
      <c r="AAH974"/>
      <c r="AAI974"/>
      <c r="AAJ974"/>
      <c r="AAK974"/>
      <c r="AAL974"/>
      <c r="AAM974"/>
      <c r="AAN974"/>
      <c r="AAO974"/>
      <c r="AAP974"/>
      <c r="AAQ974"/>
      <c r="AAR974"/>
      <c r="AAS974"/>
      <c r="AAT974"/>
      <c r="AAU974"/>
      <c r="AAV974"/>
      <c r="AAW974"/>
      <c r="AAX974"/>
      <c r="AAY974"/>
      <c r="AAZ974"/>
      <c r="ABA974"/>
      <c r="ABB974"/>
      <c r="ABC974"/>
      <c r="ABD974"/>
      <c r="ABE974"/>
      <c r="ABF974"/>
      <c r="ABG974"/>
      <c r="ABH974"/>
      <c r="ABI974"/>
      <c r="ABJ974"/>
      <c r="ABK974"/>
      <c r="ABL974"/>
      <c r="ABM974"/>
      <c r="ABN974"/>
      <c r="ABO974"/>
      <c r="ABP974"/>
      <c r="ABQ974"/>
      <c r="ABR974"/>
      <c r="ABS974"/>
      <c r="ABT974"/>
      <c r="ABU974"/>
      <c r="ABV974"/>
      <c r="ABW974"/>
      <c r="ABX974"/>
      <c r="ABY974"/>
      <c r="ABZ974"/>
      <c r="ACA974"/>
      <c r="ACB974"/>
      <c r="ACC974"/>
      <c r="ACD974"/>
      <c r="ACE974"/>
      <c r="ACF974"/>
      <c r="ACG974"/>
      <c r="ACH974"/>
      <c r="ACI974"/>
      <c r="ACJ974"/>
      <c r="ACK974"/>
      <c r="ACL974"/>
      <c r="ACM974"/>
      <c r="ACN974"/>
      <c r="ACO974"/>
      <c r="ACP974"/>
      <c r="ACQ974"/>
      <c r="ACR974"/>
      <c r="ACS974"/>
      <c r="ACT974"/>
      <c r="ACU974"/>
      <c r="ACV974"/>
      <c r="ACW974"/>
      <c r="ACX974"/>
      <c r="ACY974"/>
      <c r="ACZ974"/>
      <c r="ADA974"/>
      <c r="ADB974"/>
      <c r="ADC974"/>
      <c r="ADD974"/>
      <c r="ADE974"/>
      <c r="ADF974"/>
      <c r="ADG974"/>
      <c r="ADH974"/>
      <c r="ADI974"/>
      <c r="ADJ974"/>
      <c r="ADK974"/>
      <c r="ADL974"/>
      <c r="ADM974"/>
      <c r="ADN974"/>
      <c r="ADO974"/>
      <c r="ADP974"/>
      <c r="ADQ974"/>
      <c r="ADR974"/>
      <c r="ADS974"/>
      <c r="ADT974"/>
      <c r="ADU974"/>
      <c r="ADV974"/>
      <c r="ADW974"/>
      <c r="ADX974"/>
      <c r="ADY974"/>
      <c r="ADZ974"/>
      <c r="AEA974"/>
      <c r="AEB974"/>
      <c r="AEC974"/>
      <c r="AED974"/>
      <c r="AEE974"/>
      <c r="AEF974"/>
      <c r="AEG974"/>
      <c r="AEH974"/>
      <c r="AEI974"/>
      <c r="AEJ974"/>
      <c r="AEK974"/>
      <c r="AEL974"/>
      <c r="AEM974"/>
      <c r="AEN974"/>
      <c r="AEO974"/>
      <c r="AEP974"/>
      <c r="AEQ974"/>
      <c r="AER974"/>
      <c r="AES974"/>
      <c r="AET974"/>
      <c r="AEU974"/>
      <c r="AEV974"/>
      <c r="AEW974"/>
      <c r="AEX974"/>
      <c r="AEY974"/>
      <c r="AEZ974"/>
      <c r="AFA974"/>
      <c r="AFB974"/>
      <c r="AFC974"/>
      <c r="AFD974"/>
      <c r="AFE974"/>
      <c r="AFF974"/>
      <c r="AFG974"/>
      <c r="AFH974"/>
      <c r="AFI974"/>
      <c r="AFJ974"/>
      <c r="AFK974"/>
      <c r="AFL974"/>
      <c r="AFM974"/>
      <c r="AFN974"/>
      <c r="AFO974"/>
      <c r="AFP974"/>
      <c r="AFQ974"/>
      <c r="AFR974"/>
      <c r="AFS974"/>
      <c r="AFT974"/>
      <c r="AFU974"/>
      <c r="AFV974"/>
      <c r="AFW974"/>
      <c r="AFX974"/>
      <c r="AFY974"/>
      <c r="AFZ974"/>
      <c r="AGA974"/>
      <c r="AGB974"/>
      <c r="AGC974"/>
      <c r="AGD974"/>
      <c r="AGE974"/>
      <c r="AGF974"/>
      <c r="AGG974"/>
      <c r="AGH974"/>
      <c r="AGI974"/>
      <c r="AGJ974"/>
      <c r="AGK974"/>
      <c r="AGL974"/>
      <c r="AGM974"/>
      <c r="AGN974"/>
      <c r="AGO974"/>
      <c r="AGP974"/>
      <c r="AGQ974"/>
      <c r="AGR974"/>
      <c r="AGS974"/>
      <c r="AGT974"/>
      <c r="AGU974"/>
      <c r="AGV974"/>
      <c r="AGW974"/>
      <c r="AGX974"/>
      <c r="AGY974"/>
      <c r="AGZ974"/>
      <c r="AHA974"/>
      <c r="AHB974"/>
      <c r="AHC974"/>
      <c r="AHD974"/>
      <c r="AHE974"/>
      <c r="AHF974"/>
      <c r="AHG974"/>
      <c r="AHH974"/>
      <c r="AHI974"/>
      <c r="AHJ974"/>
      <c r="AHK974"/>
      <c r="AHL974"/>
      <c r="AHM974"/>
      <c r="AHN974"/>
      <c r="AHO974"/>
      <c r="AHP974"/>
      <c r="AHQ974"/>
      <c r="AHR974"/>
      <c r="AHS974"/>
      <c r="AHT974"/>
      <c r="AHU974"/>
      <c r="AHV974"/>
      <c r="AHW974"/>
      <c r="AHX974"/>
      <c r="AHY974"/>
      <c r="AHZ974"/>
      <c r="AIA974"/>
      <c r="AIB974"/>
      <c r="AIC974"/>
      <c r="AID974"/>
      <c r="AIE974"/>
      <c r="AIF974"/>
      <c r="AIG974"/>
      <c r="AIH974"/>
      <c r="AII974"/>
      <c r="AIJ974"/>
      <c r="AIK974"/>
      <c r="AIL974"/>
      <c r="AIM974"/>
      <c r="AIN974"/>
      <c r="AIO974"/>
      <c r="AIP974"/>
      <c r="AIQ974"/>
      <c r="AIR974"/>
      <c r="AIS974"/>
      <c r="AIT974"/>
      <c r="AIU974"/>
      <c r="AIV974"/>
      <c r="AIW974"/>
      <c r="AIX974"/>
      <c r="AIY974"/>
      <c r="AIZ974"/>
      <c r="AJA974"/>
      <c r="AJB974"/>
      <c r="AJC974"/>
      <c r="AJD974"/>
      <c r="AJE974"/>
      <c r="AJF974"/>
      <c r="AJG974"/>
      <c r="AJH974"/>
      <c r="AJI974"/>
      <c r="AJJ974"/>
      <c r="AJK974"/>
      <c r="AJL974"/>
      <c r="AJM974"/>
      <c r="AJN974"/>
      <c r="AJO974"/>
      <c r="AJP974"/>
      <c r="AJQ974"/>
      <c r="AJR974"/>
      <c r="AJS974"/>
      <c r="AJT974"/>
      <c r="AJU974"/>
      <c r="AJV974"/>
      <c r="AJW974"/>
      <c r="AJX974"/>
      <c r="AJY974"/>
      <c r="AJZ974"/>
      <c r="AKA974"/>
      <c r="AKB974"/>
      <c r="AKC974"/>
      <c r="AKD974"/>
      <c r="AKE974"/>
      <c r="AKF974"/>
      <c r="AKG974"/>
      <c r="AKH974"/>
      <c r="AKI974"/>
      <c r="AKJ974"/>
      <c r="AKK974"/>
      <c r="AKL974"/>
      <c r="AKM974"/>
      <c r="AKN974"/>
      <c r="AKO974"/>
      <c r="AKP974"/>
      <c r="AKQ974"/>
      <c r="AKR974"/>
      <c r="AKS974"/>
      <c r="AKT974"/>
      <c r="AKU974"/>
      <c r="AKV974"/>
      <c r="AKW974"/>
      <c r="AKX974"/>
      <c r="AKY974"/>
      <c r="AKZ974"/>
      <c r="ALA974"/>
      <c r="ALB974"/>
      <c r="ALC974"/>
      <c r="ALD974"/>
      <c r="ALE974"/>
      <c r="ALF974"/>
      <c r="ALG974"/>
      <c r="ALH974"/>
      <c r="ALI974"/>
      <c r="ALJ974"/>
      <c r="ALK974"/>
      <c r="ALL974"/>
      <c r="ALM974"/>
      <c r="ALN974"/>
      <c r="ALO974"/>
      <c r="ALP974"/>
      <c r="ALQ974"/>
      <c r="ALR974"/>
      <c r="ALS974"/>
      <c r="ALT974"/>
      <c r="ALU974"/>
      <c r="ALV974"/>
      <c r="ALW974"/>
      <c r="ALX974"/>
      <c r="ALY974"/>
      <c r="ALZ974"/>
      <c r="AMA974"/>
      <c r="AMB974"/>
      <c r="AMC974"/>
      <c r="AMD974"/>
      <c r="AME974"/>
      <c r="AMF974"/>
      <c r="AMG974"/>
      <c r="AMH974"/>
      <c r="AMI974"/>
      <c r="AMJ974"/>
    </row>
    <row r="975" spans="1:1024" ht="20" customHeight="1" x14ac:dyDescent="0.2">
      <c r="A975"/>
      <c r="B975"/>
      <c r="C975"/>
      <c r="D975"/>
      <c r="E975" s="2"/>
      <c r="F975" s="2"/>
      <c r="G975" s="271"/>
      <c r="H975" s="240"/>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c r="IU975"/>
      <c r="IV975"/>
      <c r="IW975"/>
      <c r="IX975"/>
      <c r="IY975"/>
      <c r="IZ975"/>
      <c r="JA975"/>
      <c r="JB975"/>
      <c r="JC975"/>
      <c r="JD975"/>
      <c r="JE975"/>
      <c r="JF975"/>
      <c r="JG975"/>
      <c r="JH975"/>
      <c r="JI975"/>
      <c r="JJ975"/>
      <c r="JK975"/>
      <c r="JL975"/>
      <c r="JM975"/>
      <c r="JN975"/>
      <c r="JO975"/>
      <c r="JP975"/>
      <c r="JQ975"/>
      <c r="JR975"/>
      <c r="JS975"/>
      <c r="JT975"/>
      <c r="JU975"/>
      <c r="JV975"/>
      <c r="JW975"/>
      <c r="JX975"/>
      <c r="JY975"/>
      <c r="JZ975"/>
      <c r="KA975"/>
      <c r="KB975"/>
      <c r="KC975"/>
      <c r="KD975"/>
      <c r="KE975"/>
      <c r="KF975"/>
      <c r="KG975"/>
      <c r="KH975"/>
      <c r="KI975"/>
      <c r="KJ975"/>
      <c r="KK975"/>
      <c r="KL975"/>
      <c r="KM975"/>
      <c r="KN975"/>
      <c r="KO975"/>
      <c r="KP975"/>
      <c r="KQ975"/>
      <c r="KR975"/>
      <c r="KS975"/>
      <c r="KT975"/>
      <c r="KU975"/>
      <c r="KV975"/>
      <c r="KW975"/>
      <c r="KX975"/>
      <c r="KY975"/>
      <c r="KZ975"/>
      <c r="LA975"/>
      <c r="LB975"/>
      <c r="LC975"/>
      <c r="LD975"/>
      <c r="LE975"/>
      <c r="LF975"/>
      <c r="LG975"/>
      <c r="LH975"/>
      <c r="LI975"/>
      <c r="LJ975"/>
      <c r="LK975"/>
      <c r="LL975"/>
      <c r="LM975"/>
      <c r="LN975"/>
      <c r="LO975"/>
      <c r="LP975"/>
      <c r="LQ975"/>
      <c r="LR975"/>
      <c r="LS975"/>
      <c r="LT975"/>
      <c r="LU975"/>
      <c r="LV975"/>
      <c r="LW975"/>
      <c r="LX975"/>
      <c r="LY975"/>
      <c r="LZ975"/>
      <c r="MA975"/>
      <c r="MB975"/>
      <c r="MC975"/>
      <c r="MD975"/>
      <c r="ME975"/>
      <c r="MF975"/>
      <c r="MG975"/>
      <c r="MH975"/>
      <c r="MI975"/>
      <c r="MJ975"/>
      <c r="MK975"/>
      <c r="ML975"/>
      <c r="MM975"/>
      <c r="MN975"/>
      <c r="MO975"/>
      <c r="MP975"/>
      <c r="MQ975"/>
      <c r="MR975"/>
      <c r="MS975"/>
      <c r="MT975"/>
      <c r="MU975"/>
      <c r="MV975"/>
      <c r="MW975"/>
      <c r="MX975"/>
      <c r="MY975"/>
      <c r="MZ975"/>
      <c r="NA975"/>
      <c r="NB975"/>
      <c r="NC975"/>
      <c r="ND975"/>
      <c r="NE975"/>
      <c r="NF975"/>
      <c r="NG975"/>
      <c r="NH975"/>
      <c r="NI975"/>
      <c r="NJ975"/>
      <c r="NK975"/>
      <c r="NL975"/>
      <c r="NM975"/>
      <c r="NN975"/>
      <c r="NO975"/>
      <c r="NP975"/>
      <c r="NQ975"/>
      <c r="NR975"/>
      <c r="NS975"/>
      <c r="NT975"/>
      <c r="NU975"/>
      <c r="NV975"/>
      <c r="NW975"/>
      <c r="NX975"/>
      <c r="NY975"/>
      <c r="NZ975"/>
      <c r="OA975"/>
      <c r="OB975"/>
      <c r="OC975"/>
      <c r="OD975"/>
      <c r="OE975"/>
      <c r="OF975"/>
      <c r="OG975"/>
      <c r="OH975"/>
      <c r="OI975"/>
      <c r="OJ975"/>
      <c r="OK975"/>
      <c r="OL975"/>
      <c r="OM975"/>
      <c r="ON975"/>
      <c r="OO975"/>
      <c r="OP975"/>
      <c r="OQ975"/>
      <c r="OR975"/>
      <c r="OS975"/>
      <c r="OT975"/>
      <c r="OU975"/>
      <c r="OV975"/>
      <c r="OW975"/>
      <c r="OX975"/>
      <c r="OY975"/>
      <c r="OZ975"/>
      <c r="PA975"/>
      <c r="PB975"/>
      <c r="PC975"/>
      <c r="PD975"/>
      <c r="PE975"/>
      <c r="PF975"/>
      <c r="PG975"/>
      <c r="PH975"/>
      <c r="PI975"/>
      <c r="PJ975"/>
      <c r="PK975"/>
      <c r="PL975"/>
      <c r="PM975"/>
      <c r="PN975"/>
      <c r="PO975"/>
      <c r="PP975"/>
      <c r="PQ975"/>
      <c r="PR975"/>
      <c r="PS975"/>
      <c r="PT975"/>
      <c r="PU975"/>
      <c r="PV975"/>
      <c r="PW975"/>
      <c r="PX975"/>
      <c r="PY975"/>
      <c r="PZ975"/>
      <c r="QA975"/>
      <c r="QB975"/>
      <c r="QC975"/>
      <c r="QD975"/>
      <c r="QE975"/>
      <c r="QF975"/>
      <c r="QG975"/>
      <c r="QH975"/>
      <c r="QI975"/>
      <c r="QJ975"/>
      <c r="QK975"/>
      <c r="QL975"/>
      <c r="QM975"/>
      <c r="QN975"/>
      <c r="QO975"/>
      <c r="QP975"/>
      <c r="QQ975"/>
      <c r="QR975"/>
      <c r="QS975"/>
      <c r="QT975"/>
      <c r="QU975"/>
      <c r="QV975"/>
      <c r="QW975"/>
      <c r="QX975"/>
      <c r="QY975"/>
      <c r="QZ975"/>
      <c r="RA975"/>
      <c r="RB975"/>
      <c r="RC975"/>
      <c r="RD975"/>
      <c r="RE975"/>
      <c r="RF975"/>
      <c r="RG975"/>
      <c r="RH975"/>
      <c r="RI975"/>
      <c r="RJ975"/>
      <c r="RK975"/>
      <c r="RL975"/>
      <c r="RM975"/>
      <c r="RN975"/>
      <c r="RO975"/>
      <c r="RP975"/>
      <c r="RQ975"/>
      <c r="RR975"/>
      <c r="RS975"/>
      <c r="RT975"/>
      <c r="RU975"/>
      <c r="RV975"/>
      <c r="RW975"/>
      <c r="RX975"/>
      <c r="RY975"/>
      <c r="RZ975"/>
      <c r="SA975"/>
      <c r="SB975"/>
      <c r="SC975"/>
      <c r="SD975"/>
      <c r="SE975"/>
      <c r="SF975"/>
      <c r="SG975"/>
      <c r="SH975"/>
      <c r="SI975"/>
      <c r="SJ975"/>
      <c r="SK975"/>
      <c r="SL975"/>
      <c r="SM975"/>
      <c r="SN975"/>
      <c r="SO975"/>
      <c r="SP975"/>
      <c r="SQ975"/>
      <c r="SR975"/>
      <c r="SS975"/>
      <c r="ST975"/>
      <c r="SU975"/>
      <c r="SV975"/>
      <c r="SW975"/>
      <c r="SX975"/>
      <c r="SY975"/>
      <c r="SZ975"/>
      <c r="TA975"/>
      <c r="TB975"/>
      <c r="TC975"/>
      <c r="TD975"/>
      <c r="TE975"/>
      <c r="TF975"/>
      <c r="TG975"/>
      <c r="TH975"/>
      <c r="TI975"/>
      <c r="TJ975"/>
      <c r="TK975"/>
      <c r="TL975"/>
      <c r="TM975"/>
      <c r="TN975"/>
      <c r="TO975"/>
      <c r="TP975"/>
      <c r="TQ975"/>
      <c r="TR975"/>
      <c r="TS975"/>
      <c r="TT975"/>
      <c r="TU975"/>
      <c r="TV975"/>
      <c r="TW975"/>
      <c r="TX975"/>
      <c r="TY975"/>
      <c r="TZ975"/>
      <c r="UA975"/>
      <c r="UB975"/>
      <c r="UC975"/>
      <c r="UD975"/>
      <c r="UE975"/>
      <c r="UF975"/>
      <c r="UG975"/>
      <c r="UH975"/>
      <c r="UI975"/>
      <c r="UJ975"/>
      <c r="UK975"/>
      <c r="UL975"/>
      <c r="UM975"/>
      <c r="UN975"/>
      <c r="UO975"/>
      <c r="UP975"/>
      <c r="UQ975"/>
      <c r="UR975"/>
      <c r="US975"/>
      <c r="UT975"/>
      <c r="UU975"/>
      <c r="UV975"/>
      <c r="UW975"/>
      <c r="UX975"/>
      <c r="UY975"/>
      <c r="UZ975"/>
      <c r="VA975"/>
      <c r="VB975"/>
      <c r="VC975"/>
      <c r="VD975"/>
      <c r="VE975"/>
      <c r="VF975"/>
      <c r="VG975"/>
      <c r="VH975"/>
      <c r="VI975"/>
      <c r="VJ975"/>
      <c r="VK975"/>
      <c r="VL975"/>
      <c r="VM975"/>
      <c r="VN975"/>
      <c r="VO975"/>
      <c r="VP975"/>
      <c r="VQ975"/>
      <c r="VR975"/>
      <c r="VS975"/>
      <c r="VT975"/>
      <c r="VU975"/>
      <c r="VV975"/>
      <c r="VW975"/>
      <c r="VX975"/>
      <c r="VY975"/>
      <c r="VZ975"/>
      <c r="WA975"/>
      <c r="WB975"/>
      <c r="WC975"/>
      <c r="WD975"/>
      <c r="WE975"/>
      <c r="WF975"/>
      <c r="WG975"/>
      <c r="WH975"/>
      <c r="WI975"/>
      <c r="WJ975"/>
      <c r="WK975"/>
      <c r="WL975"/>
      <c r="WM975"/>
      <c r="WN975"/>
      <c r="WO975"/>
      <c r="WP975"/>
      <c r="WQ975"/>
      <c r="WR975"/>
      <c r="WS975"/>
      <c r="WT975"/>
      <c r="WU975"/>
      <c r="WV975"/>
      <c r="WW975"/>
      <c r="WX975"/>
      <c r="WY975"/>
      <c r="WZ975"/>
      <c r="XA975"/>
      <c r="XB975"/>
      <c r="XC975"/>
      <c r="XD975"/>
      <c r="XE975"/>
      <c r="XF975"/>
      <c r="XG975"/>
      <c r="XH975"/>
      <c r="XI975"/>
      <c r="XJ975"/>
      <c r="XK975"/>
      <c r="XL975"/>
      <c r="XM975"/>
      <c r="XN975"/>
      <c r="XO975"/>
      <c r="XP975"/>
      <c r="XQ975"/>
      <c r="XR975"/>
      <c r="XS975"/>
      <c r="XT975"/>
      <c r="XU975"/>
      <c r="XV975"/>
      <c r="XW975"/>
      <c r="XX975"/>
      <c r="XY975"/>
      <c r="XZ975"/>
      <c r="YA975"/>
      <c r="YB975"/>
      <c r="YC975"/>
      <c r="YD975"/>
      <c r="YE975"/>
      <c r="YF975"/>
      <c r="YG975"/>
      <c r="YH975"/>
      <c r="YI975"/>
      <c r="YJ975"/>
      <c r="YK975"/>
      <c r="YL975"/>
      <c r="YM975"/>
      <c r="YN975"/>
      <c r="YO975"/>
      <c r="YP975"/>
      <c r="YQ975"/>
      <c r="YR975"/>
      <c r="YS975"/>
      <c r="YT975"/>
      <c r="YU975"/>
      <c r="YV975"/>
      <c r="YW975"/>
      <c r="YX975"/>
      <c r="YY975"/>
      <c r="YZ975"/>
      <c r="ZA975"/>
      <c r="ZB975"/>
      <c r="ZC975"/>
      <c r="ZD975"/>
      <c r="ZE975"/>
      <c r="ZF975"/>
      <c r="ZG975"/>
      <c r="ZH975"/>
      <c r="ZI975"/>
      <c r="ZJ975"/>
      <c r="ZK975"/>
      <c r="ZL975"/>
      <c r="ZM975"/>
      <c r="ZN975"/>
      <c r="ZO975"/>
      <c r="ZP975"/>
      <c r="ZQ975"/>
      <c r="ZR975"/>
      <c r="ZS975"/>
      <c r="ZT975"/>
      <c r="ZU975"/>
      <c r="ZV975"/>
      <c r="ZW975"/>
      <c r="ZX975"/>
      <c r="ZY975"/>
      <c r="ZZ975"/>
      <c r="AAA975"/>
      <c r="AAB975"/>
      <c r="AAC975"/>
      <c r="AAD975"/>
      <c r="AAE975"/>
      <c r="AAF975"/>
      <c r="AAG975"/>
      <c r="AAH975"/>
      <c r="AAI975"/>
      <c r="AAJ975"/>
      <c r="AAK975"/>
      <c r="AAL975"/>
      <c r="AAM975"/>
      <c r="AAN975"/>
      <c r="AAO975"/>
      <c r="AAP975"/>
      <c r="AAQ975"/>
      <c r="AAR975"/>
      <c r="AAS975"/>
      <c r="AAT975"/>
      <c r="AAU975"/>
      <c r="AAV975"/>
      <c r="AAW975"/>
      <c r="AAX975"/>
      <c r="AAY975"/>
      <c r="AAZ975"/>
      <c r="ABA975"/>
      <c r="ABB975"/>
      <c r="ABC975"/>
      <c r="ABD975"/>
      <c r="ABE975"/>
      <c r="ABF975"/>
      <c r="ABG975"/>
      <c r="ABH975"/>
      <c r="ABI975"/>
      <c r="ABJ975"/>
      <c r="ABK975"/>
      <c r="ABL975"/>
      <c r="ABM975"/>
      <c r="ABN975"/>
      <c r="ABO975"/>
      <c r="ABP975"/>
      <c r="ABQ975"/>
      <c r="ABR975"/>
      <c r="ABS975"/>
      <c r="ABT975"/>
      <c r="ABU975"/>
      <c r="ABV975"/>
      <c r="ABW975"/>
      <c r="ABX975"/>
      <c r="ABY975"/>
      <c r="ABZ975"/>
      <c r="ACA975"/>
      <c r="ACB975"/>
      <c r="ACC975"/>
      <c r="ACD975"/>
      <c r="ACE975"/>
      <c r="ACF975"/>
      <c r="ACG975"/>
      <c r="ACH975"/>
      <c r="ACI975"/>
      <c r="ACJ975"/>
      <c r="ACK975"/>
      <c r="ACL975"/>
      <c r="ACM975"/>
      <c r="ACN975"/>
      <c r="ACO975"/>
      <c r="ACP975"/>
      <c r="ACQ975"/>
      <c r="ACR975"/>
      <c r="ACS975"/>
      <c r="ACT975"/>
      <c r="ACU975"/>
      <c r="ACV975"/>
      <c r="ACW975"/>
      <c r="ACX975"/>
      <c r="ACY975"/>
      <c r="ACZ975"/>
      <c r="ADA975"/>
      <c r="ADB975"/>
      <c r="ADC975"/>
      <c r="ADD975"/>
      <c r="ADE975"/>
      <c r="ADF975"/>
      <c r="ADG975"/>
      <c r="ADH975"/>
      <c r="ADI975"/>
      <c r="ADJ975"/>
      <c r="ADK975"/>
      <c r="ADL975"/>
      <c r="ADM975"/>
      <c r="ADN975"/>
      <c r="ADO975"/>
      <c r="ADP975"/>
      <c r="ADQ975"/>
      <c r="ADR975"/>
      <c r="ADS975"/>
      <c r="ADT975"/>
      <c r="ADU975"/>
      <c r="ADV975"/>
      <c r="ADW975"/>
      <c r="ADX975"/>
      <c r="ADY975"/>
      <c r="ADZ975"/>
      <c r="AEA975"/>
      <c r="AEB975"/>
      <c r="AEC975"/>
      <c r="AED975"/>
      <c r="AEE975"/>
      <c r="AEF975"/>
      <c r="AEG975"/>
      <c r="AEH975"/>
      <c r="AEI975"/>
      <c r="AEJ975"/>
      <c r="AEK975"/>
      <c r="AEL975"/>
      <c r="AEM975"/>
      <c r="AEN975"/>
      <c r="AEO975"/>
      <c r="AEP975"/>
      <c r="AEQ975"/>
      <c r="AER975"/>
      <c r="AES975"/>
      <c r="AET975"/>
      <c r="AEU975"/>
      <c r="AEV975"/>
      <c r="AEW975"/>
      <c r="AEX975"/>
      <c r="AEY975"/>
      <c r="AEZ975"/>
      <c r="AFA975"/>
      <c r="AFB975"/>
      <c r="AFC975"/>
      <c r="AFD975"/>
      <c r="AFE975"/>
      <c r="AFF975"/>
      <c r="AFG975"/>
      <c r="AFH975"/>
      <c r="AFI975"/>
      <c r="AFJ975"/>
      <c r="AFK975"/>
      <c r="AFL975"/>
      <c r="AFM975"/>
      <c r="AFN975"/>
      <c r="AFO975"/>
      <c r="AFP975"/>
      <c r="AFQ975"/>
      <c r="AFR975"/>
      <c r="AFS975"/>
      <c r="AFT975"/>
      <c r="AFU975"/>
      <c r="AFV975"/>
      <c r="AFW975"/>
      <c r="AFX975"/>
      <c r="AFY975"/>
      <c r="AFZ975"/>
      <c r="AGA975"/>
      <c r="AGB975"/>
      <c r="AGC975"/>
      <c r="AGD975"/>
      <c r="AGE975"/>
      <c r="AGF975"/>
      <c r="AGG975"/>
      <c r="AGH975"/>
      <c r="AGI975"/>
      <c r="AGJ975"/>
      <c r="AGK975"/>
      <c r="AGL975"/>
      <c r="AGM975"/>
      <c r="AGN975"/>
      <c r="AGO975"/>
      <c r="AGP975"/>
      <c r="AGQ975"/>
      <c r="AGR975"/>
      <c r="AGS975"/>
      <c r="AGT975"/>
      <c r="AGU975"/>
      <c r="AGV975"/>
      <c r="AGW975"/>
      <c r="AGX975"/>
      <c r="AGY975"/>
      <c r="AGZ975"/>
      <c r="AHA975"/>
      <c r="AHB975"/>
      <c r="AHC975"/>
      <c r="AHD975"/>
      <c r="AHE975"/>
      <c r="AHF975"/>
      <c r="AHG975"/>
      <c r="AHH975"/>
      <c r="AHI975"/>
      <c r="AHJ975"/>
      <c r="AHK975"/>
      <c r="AHL975"/>
      <c r="AHM975"/>
      <c r="AHN975"/>
      <c r="AHO975"/>
      <c r="AHP975"/>
      <c r="AHQ975"/>
      <c r="AHR975"/>
      <c r="AHS975"/>
      <c r="AHT975"/>
      <c r="AHU975"/>
      <c r="AHV975"/>
      <c r="AHW975"/>
      <c r="AHX975"/>
      <c r="AHY975"/>
      <c r="AHZ975"/>
      <c r="AIA975"/>
      <c r="AIB975"/>
      <c r="AIC975"/>
      <c r="AID975"/>
      <c r="AIE975"/>
      <c r="AIF975"/>
      <c r="AIG975"/>
      <c r="AIH975"/>
      <c r="AII975"/>
      <c r="AIJ975"/>
      <c r="AIK975"/>
      <c r="AIL975"/>
      <c r="AIM975"/>
      <c r="AIN975"/>
      <c r="AIO975"/>
      <c r="AIP975"/>
      <c r="AIQ975"/>
      <c r="AIR975"/>
      <c r="AIS975"/>
      <c r="AIT975"/>
      <c r="AIU975"/>
      <c r="AIV975"/>
      <c r="AIW975"/>
      <c r="AIX975"/>
      <c r="AIY975"/>
      <c r="AIZ975"/>
      <c r="AJA975"/>
      <c r="AJB975"/>
      <c r="AJC975"/>
      <c r="AJD975"/>
      <c r="AJE975"/>
      <c r="AJF975"/>
      <c r="AJG975"/>
      <c r="AJH975"/>
      <c r="AJI975"/>
      <c r="AJJ975"/>
      <c r="AJK975"/>
      <c r="AJL975"/>
      <c r="AJM975"/>
      <c r="AJN975"/>
      <c r="AJO975"/>
      <c r="AJP975"/>
      <c r="AJQ975"/>
      <c r="AJR975"/>
      <c r="AJS975"/>
      <c r="AJT975"/>
      <c r="AJU975"/>
      <c r="AJV975"/>
      <c r="AJW975"/>
      <c r="AJX975"/>
      <c r="AJY975"/>
      <c r="AJZ975"/>
      <c r="AKA975"/>
      <c r="AKB975"/>
      <c r="AKC975"/>
      <c r="AKD975"/>
      <c r="AKE975"/>
      <c r="AKF975"/>
      <c r="AKG975"/>
      <c r="AKH975"/>
      <c r="AKI975"/>
      <c r="AKJ975"/>
      <c r="AKK975"/>
      <c r="AKL975"/>
      <c r="AKM975"/>
      <c r="AKN975"/>
      <c r="AKO975"/>
      <c r="AKP975"/>
      <c r="AKQ975"/>
      <c r="AKR975"/>
      <c r="AKS975"/>
      <c r="AKT975"/>
      <c r="AKU975"/>
      <c r="AKV975"/>
      <c r="AKW975"/>
      <c r="AKX975"/>
      <c r="AKY975"/>
      <c r="AKZ975"/>
      <c r="ALA975"/>
      <c r="ALB975"/>
      <c r="ALC975"/>
      <c r="ALD975"/>
      <c r="ALE975"/>
      <c r="ALF975"/>
      <c r="ALG975"/>
      <c r="ALH975"/>
      <c r="ALI975"/>
      <c r="ALJ975"/>
      <c r="ALK975"/>
      <c r="ALL975"/>
      <c r="ALM975"/>
      <c r="ALN975"/>
      <c r="ALO975"/>
      <c r="ALP975"/>
      <c r="ALQ975"/>
      <c r="ALR975"/>
      <c r="ALS975"/>
      <c r="ALT975"/>
      <c r="ALU975"/>
      <c r="ALV975"/>
      <c r="ALW975"/>
      <c r="ALX975"/>
      <c r="ALY975"/>
      <c r="ALZ975"/>
      <c r="AMA975"/>
      <c r="AMB975"/>
      <c r="AMC975"/>
      <c r="AMD975"/>
      <c r="AME975"/>
      <c r="AMF975"/>
      <c r="AMG975"/>
      <c r="AMH975"/>
      <c r="AMI975"/>
      <c r="AMJ975"/>
    </row>
    <row r="976" spans="1:1024" ht="20" customHeight="1" x14ac:dyDescent="0.2">
      <c r="A976"/>
      <c r="B976"/>
      <c r="C976"/>
      <c r="D976"/>
      <c r="E976" s="2"/>
      <c r="F976" s="2"/>
      <c r="G976" s="271"/>
      <c r="H976" s="240"/>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c r="IU976"/>
      <c r="IV976"/>
      <c r="IW976"/>
      <c r="IX976"/>
      <c r="IY976"/>
      <c r="IZ976"/>
      <c r="JA976"/>
      <c r="JB976"/>
      <c r="JC976"/>
      <c r="JD976"/>
      <c r="JE976"/>
      <c r="JF976"/>
      <c r="JG976"/>
      <c r="JH976"/>
      <c r="JI976"/>
      <c r="JJ976"/>
      <c r="JK976"/>
      <c r="JL976"/>
      <c r="JM976"/>
      <c r="JN976"/>
      <c r="JO976"/>
      <c r="JP976"/>
      <c r="JQ976"/>
      <c r="JR976"/>
      <c r="JS976"/>
      <c r="JT976"/>
      <c r="JU976"/>
      <c r="JV976"/>
      <c r="JW976"/>
      <c r="JX976"/>
      <c r="JY976"/>
      <c r="JZ976"/>
      <c r="KA976"/>
      <c r="KB976"/>
      <c r="KC976"/>
      <c r="KD976"/>
      <c r="KE976"/>
      <c r="KF976"/>
      <c r="KG976"/>
      <c r="KH976"/>
      <c r="KI976"/>
      <c r="KJ976"/>
      <c r="KK976"/>
      <c r="KL976"/>
      <c r="KM976"/>
      <c r="KN976"/>
      <c r="KO976"/>
      <c r="KP976"/>
      <c r="KQ976"/>
      <c r="KR976"/>
      <c r="KS976"/>
      <c r="KT976"/>
      <c r="KU976"/>
      <c r="KV976"/>
      <c r="KW976"/>
      <c r="KX976"/>
      <c r="KY976"/>
      <c r="KZ976"/>
      <c r="LA976"/>
      <c r="LB976"/>
      <c r="LC976"/>
      <c r="LD976"/>
      <c r="LE976"/>
      <c r="LF976"/>
      <c r="LG976"/>
      <c r="LH976"/>
      <c r="LI976"/>
      <c r="LJ976"/>
      <c r="LK976"/>
      <c r="LL976"/>
      <c r="LM976"/>
      <c r="LN976"/>
      <c r="LO976"/>
      <c r="LP976"/>
      <c r="LQ976"/>
      <c r="LR976"/>
      <c r="LS976"/>
      <c r="LT976"/>
      <c r="LU976"/>
      <c r="LV976"/>
      <c r="LW976"/>
      <c r="LX976"/>
      <c r="LY976"/>
      <c r="LZ976"/>
      <c r="MA976"/>
      <c r="MB976"/>
      <c r="MC976"/>
      <c r="MD976"/>
      <c r="ME976"/>
      <c r="MF976"/>
      <c r="MG976"/>
      <c r="MH976"/>
      <c r="MI976"/>
      <c r="MJ976"/>
      <c r="MK976"/>
      <c r="ML976"/>
      <c r="MM976"/>
      <c r="MN976"/>
      <c r="MO976"/>
      <c r="MP976"/>
      <c r="MQ976"/>
      <c r="MR976"/>
      <c r="MS976"/>
      <c r="MT976"/>
      <c r="MU976"/>
      <c r="MV976"/>
      <c r="MW976"/>
      <c r="MX976"/>
      <c r="MY976"/>
      <c r="MZ976"/>
      <c r="NA976"/>
      <c r="NB976"/>
      <c r="NC976"/>
      <c r="ND976"/>
      <c r="NE976"/>
      <c r="NF976"/>
      <c r="NG976"/>
      <c r="NH976"/>
      <c r="NI976"/>
      <c r="NJ976"/>
      <c r="NK976"/>
      <c r="NL976"/>
      <c r="NM976"/>
      <c r="NN976"/>
      <c r="NO976"/>
      <c r="NP976"/>
      <c r="NQ976"/>
      <c r="NR976"/>
      <c r="NS976"/>
      <c r="NT976"/>
      <c r="NU976"/>
      <c r="NV976"/>
      <c r="NW976"/>
      <c r="NX976"/>
      <c r="NY976"/>
      <c r="NZ976"/>
      <c r="OA976"/>
      <c r="OB976"/>
      <c r="OC976"/>
      <c r="OD976"/>
      <c r="OE976"/>
      <c r="OF976"/>
      <c r="OG976"/>
      <c r="OH976"/>
      <c r="OI976"/>
      <c r="OJ976"/>
      <c r="OK976"/>
      <c r="OL976"/>
      <c r="OM976"/>
      <c r="ON976"/>
      <c r="OO976"/>
      <c r="OP976"/>
      <c r="OQ976"/>
      <c r="OR976"/>
      <c r="OS976"/>
      <c r="OT976"/>
      <c r="OU976"/>
      <c r="OV976"/>
      <c r="OW976"/>
      <c r="OX976"/>
      <c r="OY976"/>
      <c r="OZ976"/>
      <c r="PA976"/>
      <c r="PB976"/>
      <c r="PC976"/>
      <c r="PD976"/>
      <c r="PE976"/>
      <c r="PF976"/>
      <c r="PG976"/>
      <c r="PH976"/>
      <c r="PI976"/>
      <c r="PJ976"/>
      <c r="PK976"/>
      <c r="PL976"/>
      <c r="PM976"/>
      <c r="PN976"/>
      <c r="PO976"/>
      <c r="PP976"/>
      <c r="PQ976"/>
      <c r="PR976"/>
      <c r="PS976"/>
      <c r="PT976"/>
      <c r="PU976"/>
      <c r="PV976"/>
      <c r="PW976"/>
      <c r="PX976"/>
      <c r="PY976"/>
      <c r="PZ976"/>
      <c r="QA976"/>
      <c r="QB976"/>
      <c r="QC976"/>
      <c r="QD976"/>
      <c r="QE976"/>
      <c r="QF976"/>
      <c r="QG976"/>
      <c r="QH976"/>
      <c r="QI976"/>
      <c r="QJ976"/>
      <c r="QK976"/>
      <c r="QL976"/>
      <c r="QM976"/>
      <c r="QN976"/>
      <c r="QO976"/>
      <c r="QP976"/>
      <c r="QQ976"/>
      <c r="QR976"/>
      <c r="QS976"/>
      <c r="QT976"/>
      <c r="QU976"/>
      <c r="QV976"/>
      <c r="QW976"/>
      <c r="QX976"/>
      <c r="QY976"/>
      <c r="QZ976"/>
      <c r="RA976"/>
      <c r="RB976"/>
      <c r="RC976"/>
      <c r="RD976"/>
      <c r="RE976"/>
      <c r="RF976"/>
      <c r="RG976"/>
      <c r="RH976"/>
      <c r="RI976"/>
      <c r="RJ976"/>
      <c r="RK976"/>
      <c r="RL976"/>
      <c r="RM976"/>
      <c r="RN976"/>
      <c r="RO976"/>
      <c r="RP976"/>
      <c r="RQ976"/>
      <c r="RR976"/>
      <c r="RS976"/>
      <c r="RT976"/>
      <c r="RU976"/>
      <c r="RV976"/>
      <c r="RW976"/>
      <c r="RX976"/>
      <c r="RY976"/>
      <c r="RZ976"/>
      <c r="SA976"/>
      <c r="SB976"/>
      <c r="SC976"/>
      <c r="SD976"/>
      <c r="SE976"/>
      <c r="SF976"/>
      <c r="SG976"/>
      <c r="SH976"/>
      <c r="SI976"/>
      <c r="SJ976"/>
      <c r="SK976"/>
      <c r="SL976"/>
      <c r="SM976"/>
      <c r="SN976"/>
      <c r="SO976"/>
      <c r="SP976"/>
      <c r="SQ976"/>
      <c r="SR976"/>
      <c r="SS976"/>
      <c r="ST976"/>
      <c r="SU976"/>
      <c r="SV976"/>
      <c r="SW976"/>
      <c r="SX976"/>
      <c r="SY976"/>
      <c r="SZ976"/>
      <c r="TA976"/>
      <c r="TB976"/>
      <c r="TC976"/>
      <c r="TD976"/>
      <c r="TE976"/>
      <c r="TF976"/>
      <c r="TG976"/>
      <c r="TH976"/>
      <c r="TI976"/>
      <c r="TJ976"/>
      <c r="TK976"/>
      <c r="TL976"/>
      <c r="TM976"/>
      <c r="TN976"/>
      <c r="TO976"/>
      <c r="TP976"/>
      <c r="TQ976"/>
      <c r="TR976"/>
      <c r="TS976"/>
      <c r="TT976"/>
      <c r="TU976"/>
      <c r="TV976"/>
      <c r="TW976"/>
      <c r="TX976"/>
      <c r="TY976"/>
      <c r="TZ976"/>
      <c r="UA976"/>
      <c r="UB976"/>
      <c r="UC976"/>
      <c r="UD976"/>
      <c r="UE976"/>
      <c r="UF976"/>
      <c r="UG976"/>
      <c r="UH976"/>
      <c r="UI976"/>
      <c r="UJ976"/>
      <c r="UK976"/>
      <c r="UL976"/>
      <c r="UM976"/>
      <c r="UN976"/>
      <c r="UO976"/>
      <c r="UP976"/>
      <c r="UQ976"/>
      <c r="UR976"/>
      <c r="US976"/>
      <c r="UT976"/>
      <c r="UU976"/>
      <c r="UV976"/>
      <c r="UW976"/>
      <c r="UX976"/>
      <c r="UY976"/>
      <c r="UZ976"/>
      <c r="VA976"/>
      <c r="VB976"/>
      <c r="VC976"/>
      <c r="VD976"/>
      <c r="VE976"/>
      <c r="VF976"/>
      <c r="VG976"/>
      <c r="VH976"/>
      <c r="VI976"/>
      <c r="VJ976"/>
      <c r="VK976"/>
      <c r="VL976"/>
      <c r="VM976"/>
      <c r="VN976"/>
      <c r="VO976"/>
      <c r="VP976"/>
      <c r="VQ976"/>
      <c r="VR976"/>
      <c r="VS976"/>
      <c r="VT976"/>
      <c r="VU976"/>
      <c r="VV976"/>
      <c r="VW976"/>
      <c r="VX976"/>
      <c r="VY976"/>
      <c r="VZ976"/>
      <c r="WA976"/>
      <c r="WB976"/>
      <c r="WC976"/>
      <c r="WD976"/>
      <c r="WE976"/>
      <c r="WF976"/>
      <c r="WG976"/>
      <c r="WH976"/>
      <c r="WI976"/>
      <c r="WJ976"/>
      <c r="WK976"/>
      <c r="WL976"/>
      <c r="WM976"/>
      <c r="WN976"/>
      <c r="WO976"/>
      <c r="WP976"/>
      <c r="WQ976"/>
      <c r="WR976"/>
      <c r="WS976"/>
      <c r="WT976"/>
      <c r="WU976"/>
      <c r="WV976"/>
      <c r="WW976"/>
      <c r="WX976"/>
      <c r="WY976"/>
      <c r="WZ976"/>
      <c r="XA976"/>
      <c r="XB976"/>
      <c r="XC976"/>
      <c r="XD976"/>
      <c r="XE976"/>
      <c r="XF976"/>
      <c r="XG976"/>
      <c r="XH976"/>
      <c r="XI976"/>
      <c r="XJ976"/>
      <c r="XK976"/>
      <c r="XL976"/>
      <c r="XM976"/>
      <c r="XN976"/>
      <c r="XO976"/>
      <c r="XP976"/>
      <c r="XQ976"/>
      <c r="XR976"/>
      <c r="XS976"/>
      <c r="XT976"/>
      <c r="XU976"/>
      <c r="XV976"/>
      <c r="XW976"/>
      <c r="XX976"/>
      <c r="XY976"/>
      <c r="XZ976"/>
      <c r="YA976"/>
      <c r="YB976"/>
      <c r="YC976"/>
      <c r="YD976"/>
      <c r="YE976"/>
      <c r="YF976"/>
      <c r="YG976"/>
      <c r="YH976"/>
      <c r="YI976"/>
      <c r="YJ976"/>
      <c r="YK976"/>
      <c r="YL976"/>
      <c r="YM976"/>
      <c r="YN976"/>
      <c r="YO976"/>
      <c r="YP976"/>
      <c r="YQ976"/>
      <c r="YR976"/>
      <c r="YS976"/>
      <c r="YT976"/>
      <c r="YU976"/>
      <c r="YV976"/>
      <c r="YW976"/>
      <c r="YX976"/>
      <c r="YY976"/>
      <c r="YZ976"/>
      <c r="ZA976"/>
      <c r="ZB976"/>
      <c r="ZC976"/>
      <c r="ZD976"/>
      <c r="ZE976"/>
      <c r="ZF976"/>
      <c r="ZG976"/>
      <c r="ZH976"/>
      <c r="ZI976"/>
      <c r="ZJ976"/>
      <c r="ZK976"/>
      <c r="ZL976"/>
      <c r="ZM976"/>
      <c r="ZN976"/>
      <c r="ZO976"/>
      <c r="ZP976"/>
      <c r="ZQ976"/>
      <c r="ZR976"/>
      <c r="ZS976"/>
      <c r="ZT976"/>
      <c r="ZU976"/>
      <c r="ZV976"/>
      <c r="ZW976"/>
      <c r="ZX976"/>
      <c r="ZY976"/>
      <c r="ZZ976"/>
      <c r="AAA976"/>
      <c r="AAB976"/>
      <c r="AAC976"/>
      <c r="AAD976"/>
      <c r="AAE976"/>
      <c r="AAF976"/>
      <c r="AAG976"/>
      <c r="AAH976"/>
      <c r="AAI976"/>
      <c r="AAJ976"/>
      <c r="AAK976"/>
      <c r="AAL976"/>
      <c r="AAM976"/>
      <c r="AAN976"/>
      <c r="AAO976"/>
      <c r="AAP976"/>
      <c r="AAQ976"/>
      <c r="AAR976"/>
      <c r="AAS976"/>
      <c r="AAT976"/>
      <c r="AAU976"/>
      <c r="AAV976"/>
      <c r="AAW976"/>
      <c r="AAX976"/>
      <c r="AAY976"/>
      <c r="AAZ976"/>
      <c r="ABA976"/>
      <c r="ABB976"/>
      <c r="ABC976"/>
      <c r="ABD976"/>
      <c r="ABE976"/>
      <c r="ABF976"/>
      <c r="ABG976"/>
      <c r="ABH976"/>
      <c r="ABI976"/>
      <c r="ABJ976"/>
      <c r="ABK976"/>
      <c r="ABL976"/>
      <c r="ABM976"/>
      <c r="ABN976"/>
      <c r="ABO976"/>
      <c r="ABP976"/>
      <c r="ABQ976"/>
      <c r="ABR976"/>
      <c r="ABS976"/>
      <c r="ABT976"/>
      <c r="ABU976"/>
      <c r="ABV976"/>
      <c r="ABW976"/>
      <c r="ABX976"/>
      <c r="ABY976"/>
      <c r="ABZ976"/>
      <c r="ACA976"/>
      <c r="ACB976"/>
      <c r="ACC976"/>
      <c r="ACD976"/>
      <c r="ACE976"/>
      <c r="ACF976"/>
      <c r="ACG976"/>
      <c r="ACH976"/>
      <c r="ACI976"/>
      <c r="ACJ976"/>
      <c r="ACK976"/>
      <c r="ACL976"/>
      <c r="ACM976"/>
      <c r="ACN976"/>
      <c r="ACO976"/>
      <c r="ACP976"/>
      <c r="ACQ976"/>
      <c r="ACR976"/>
      <c r="ACS976"/>
      <c r="ACT976"/>
      <c r="ACU976"/>
      <c r="ACV976"/>
      <c r="ACW976"/>
      <c r="ACX976"/>
      <c r="ACY976"/>
      <c r="ACZ976"/>
      <c r="ADA976"/>
      <c r="ADB976"/>
      <c r="ADC976"/>
      <c r="ADD976"/>
      <c r="ADE976"/>
      <c r="ADF976"/>
      <c r="ADG976"/>
      <c r="ADH976"/>
      <c r="ADI976"/>
      <c r="ADJ976"/>
      <c r="ADK976"/>
      <c r="ADL976"/>
      <c r="ADM976"/>
      <c r="ADN976"/>
      <c r="ADO976"/>
      <c r="ADP976"/>
      <c r="ADQ976"/>
      <c r="ADR976"/>
      <c r="ADS976"/>
      <c r="ADT976"/>
      <c r="ADU976"/>
      <c r="ADV976"/>
      <c r="ADW976"/>
      <c r="ADX976"/>
      <c r="ADY976"/>
      <c r="ADZ976"/>
      <c r="AEA976"/>
      <c r="AEB976"/>
      <c r="AEC976"/>
      <c r="AED976"/>
      <c r="AEE976"/>
      <c r="AEF976"/>
      <c r="AEG976"/>
      <c r="AEH976"/>
      <c r="AEI976"/>
      <c r="AEJ976"/>
      <c r="AEK976"/>
      <c r="AEL976"/>
      <c r="AEM976"/>
      <c r="AEN976"/>
      <c r="AEO976"/>
      <c r="AEP976"/>
      <c r="AEQ976"/>
      <c r="AER976"/>
      <c r="AES976"/>
      <c r="AET976"/>
      <c r="AEU976"/>
      <c r="AEV976"/>
      <c r="AEW976"/>
      <c r="AEX976"/>
      <c r="AEY976"/>
      <c r="AEZ976"/>
      <c r="AFA976"/>
      <c r="AFB976"/>
      <c r="AFC976"/>
      <c r="AFD976"/>
      <c r="AFE976"/>
      <c r="AFF976"/>
      <c r="AFG976"/>
      <c r="AFH976"/>
      <c r="AFI976"/>
      <c r="AFJ976"/>
      <c r="AFK976"/>
      <c r="AFL976"/>
      <c r="AFM976"/>
      <c r="AFN976"/>
      <c r="AFO976"/>
      <c r="AFP976"/>
      <c r="AFQ976"/>
      <c r="AFR976"/>
      <c r="AFS976"/>
      <c r="AFT976"/>
      <c r="AFU976"/>
      <c r="AFV976"/>
      <c r="AFW976"/>
      <c r="AFX976"/>
      <c r="AFY976"/>
      <c r="AFZ976"/>
      <c r="AGA976"/>
      <c r="AGB976"/>
      <c r="AGC976"/>
      <c r="AGD976"/>
      <c r="AGE976"/>
      <c r="AGF976"/>
      <c r="AGG976"/>
      <c r="AGH976"/>
      <c r="AGI976"/>
      <c r="AGJ976"/>
      <c r="AGK976"/>
      <c r="AGL976"/>
      <c r="AGM976"/>
      <c r="AGN976"/>
      <c r="AGO976"/>
      <c r="AGP976"/>
      <c r="AGQ976"/>
      <c r="AGR976"/>
      <c r="AGS976"/>
      <c r="AGT976"/>
      <c r="AGU976"/>
      <c r="AGV976"/>
      <c r="AGW976"/>
      <c r="AGX976"/>
      <c r="AGY976"/>
      <c r="AGZ976"/>
      <c r="AHA976"/>
      <c r="AHB976"/>
      <c r="AHC976"/>
      <c r="AHD976"/>
      <c r="AHE976"/>
      <c r="AHF976"/>
      <c r="AHG976"/>
      <c r="AHH976"/>
      <c r="AHI976"/>
      <c r="AHJ976"/>
      <c r="AHK976"/>
      <c r="AHL976"/>
      <c r="AHM976"/>
      <c r="AHN976"/>
      <c r="AHO976"/>
      <c r="AHP976"/>
      <c r="AHQ976"/>
      <c r="AHR976"/>
      <c r="AHS976"/>
      <c r="AHT976"/>
      <c r="AHU976"/>
      <c r="AHV976"/>
      <c r="AHW976"/>
      <c r="AHX976"/>
      <c r="AHY976"/>
      <c r="AHZ976"/>
      <c r="AIA976"/>
      <c r="AIB976"/>
      <c r="AIC976"/>
      <c r="AID976"/>
      <c r="AIE976"/>
      <c r="AIF976"/>
      <c r="AIG976"/>
      <c r="AIH976"/>
      <c r="AII976"/>
      <c r="AIJ976"/>
      <c r="AIK976"/>
      <c r="AIL976"/>
      <c r="AIM976"/>
      <c r="AIN976"/>
      <c r="AIO976"/>
      <c r="AIP976"/>
      <c r="AIQ976"/>
      <c r="AIR976"/>
      <c r="AIS976"/>
      <c r="AIT976"/>
      <c r="AIU976"/>
      <c r="AIV976"/>
      <c r="AIW976"/>
      <c r="AIX976"/>
      <c r="AIY976"/>
      <c r="AIZ976"/>
      <c r="AJA976"/>
      <c r="AJB976"/>
      <c r="AJC976"/>
      <c r="AJD976"/>
      <c r="AJE976"/>
      <c r="AJF976"/>
      <c r="AJG976"/>
      <c r="AJH976"/>
      <c r="AJI976"/>
      <c r="AJJ976"/>
      <c r="AJK976"/>
      <c r="AJL976"/>
      <c r="AJM976"/>
      <c r="AJN976"/>
      <c r="AJO976"/>
      <c r="AJP976"/>
      <c r="AJQ976"/>
      <c r="AJR976"/>
      <c r="AJS976"/>
      <c r="AJT976"/>
      <c r="AJU976"/>
      <c r="AJV976"/>
      <c r="AJW976"/>
      <c r="AJX976"/>
      <c r="AJY976"/>
      <c r="AJZ976"/>
      <c r="AKA976"/>
      <c r="AKB976"/>
      <c r="AKC976"/>
      <c r="AKD976"/>
      <c r="AKE976"/>
      <c r="AKF976"/>
      <c r="AKG976"/>
      <c r="AKH976"/>
      <c r="AKI976"/>
      <c r="AKJ976"/>
      <c r="AKK976"/>
      <c r="AKL976"/>
      <c r="AKM976"/>
      <c r="AKN976"/>
      <c r="AKO976"/>
      <c r="AKP976"/>
      <c r="AKQ976"/>
      <c r="AKR976"/>
      <c r="AKS976"/>
      <c r="AKT976"/>
      <c r="AKU976"/>
      <c r="AKV976"/>
      <c r="AKW976"/>
      <c r="AKX976"/>
      <c r="AKY976"/>
      <c r="AKZ976"/>
      <c r="ALA976"/>
      <c r="ALB976"/>
      <c r="ALC976"/>
      <c r="ALD976"/>
      <c r="ALE976"/>
      <c r="ALF976"/>
      <c r="ALG976"/>
      <c r="ALH976"/>
      <c r="ALI976"/>
      <c r="ALJ976"/>
      <c r="ALK976"/>
      <c r="ALL976"/>
      <c r="ALM976"/>
      <c r="ALN976"/>
      <c r="ALO976"/>
      <c r="ALP976"/>
      <c r="ALQ976"/>
      <c r="ALR976"/>
      <c r="ALS976"/>
      <c r="ALT976"/>
      <c r="ALU976"/>
      <c r="ALV976"/>
      <c r="ALW976"/>
      <c r="ALX976"/>
      <c r="ALY976"/>
      <c r="ALZ976"/>
      <c r="AMA976"/>
      <c r="AMB976"/>
      <c r="AMC976"/>
      <c r="AMD976"/>
      <c r="AME976"/>
      <c r="AMF976"/>
      <c r="AMG976"/>
      <c r="AMH976"/>
      <c r="AMI976"/>
      <c r="AMJ976"/>
    </row>
    <row r="977" spans="1:1024" ht="20" customHeight="1" x14ac:dyDescent="0.2">
      <c r="A977"/>
      <c r="B977"/>
      <c r="C977"/>
      <c r="D977"/>
      <c r="E977" s="2"/>
      <c r="F977" s="2"/>
      <c r="G977" s="271"/>
      <c r="H977" s="240"/>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c r="HM977"/>
      <c r="HN977"/>
      <c r="HO977"/>
      <c r="HP977"/>
      <c r="HQ977"/>
      <c r="HR977"/>
      <c r="HS977"/>
      <c r="HT977"/>
      <c r="HU977"/>
      <c r="HV977"/>
      <c r="HW977"/>
      <c r="HX977"/>
      <c r="HY977"/>
      <c r="HZ977"/>
      <c r="IA977"/>
      <c r="IB977"/>
      <c r="IC977"/>
      <c r="ID977"/>
      <c r="IE977"/>
      <c r="IF977"/>
      <c r="IG977"/>
      <c r="IH977"/>
      <c r="II977"/>
      <c r="IJ977"/>
      <c r="IK977"/>
      <c r="IL977"/>
      <c r="IM977"/>
      <c r="IN977"/>
      <c r="IO977"/>
      <c r="IP977"/>
      <c r="IQ977"/>
      <c r="IR977"/>
      <c r="IS977"/>
      <c r="IT977"/>
      <c r="IU977"/>
      <c r="IV977"/>
      <c r="IW977"/>
      <c r="IX977"/>
      <c r="IY977"/>
      <c r="IZ977"/>
      <c r="JA977"/>
      <c r="JB977"/>
      <c r="JC977"/>
      <c r="JD977"/>
      <c r="JE977"/>
      <c r="JF977"/>
      <c r="JG977"/>
      <c r="JH977"/>
      <c r="JI977"/>
      <c r="JJ977"/>
      <c r="JK977"/>
      <c r="JL977"/>
      <c r="JM977"/>
      <c r="JN977"/>
      <c r="JO977"/>
      <c r="JP977"/>
      <c r="JQ977"/>
      <c r="JR977"/>
      <c r="JS977"/>
      <c r="JT977"/>
      <c r="JU977"/>
      <c r="JV977"/>
      <c r="JW977"/>
      <c r="JX977"/>
      <c r="JY977"/>
      <c r="JZ977"/>
      <c r="KA977"/>
      <c r="KB977"/>
      <c r="KC977"/>
      <c r="KD977"/>
      <c r="KE977"/>
      <c r="KF977"/>
      <c r="KG977"/>
      <c r="KH977"/>
      <c r="KI977"/>
      <c r="KJ977"/>
      <c r="KK977"/>
      <c r="KL977"/>
      <c r="KM977"/>
      <c r="KN977"/>
      <c r="KO977"/>
      <c r="KP977"/>
      <c r="KQ977"/>
      <c r="KR977"/>
      <c r="KS977"/>
      <c r="KT977"/>
      <c r="KU977"/>
      <c r="KV977"/>
      <c r="KW977"/>
      <c r="KX977"/>
      <c r="KY977"/>
      <c r="KZ977"/>
      <c r="LA977"/>
      <c r="LB977"/>
      <c r="LC977"/>
      <c r="LD977"/>
      <c r="LE977"/>
      <c r="LF977"/>
      <c r="LG977"/>
      <c r="LH977"/>
      <c r="LI977"/>
      <c r="LJ977"/>
      <c r="LK977"/>
      <c r="LL977"/>
      <c r="LM977"/>
      <c r="LN977"/>
      <c r="LO977"/>
      <c r="LP977"/>
      <c r="LQ977"/>
      <c r="LR977"/>
      <c r="LS977"/>
      <c r="LT977"/>
      <c r="LU977"/>
      <c r="LV977"/>
      <c r="LW977"/>
      <c r="LX977"/>
      <c r="LY977"/>
      <c r="LZ977"/>
      <c r="MA977"/>
      <c r="MB977"/>
      <c r="MC977"/>
      <c r="MD977"/>
      <c r="ME977"/>
      <c r="MF977"/>
      <c r="MG977"/>
      <c r="MH977"/>
      <c r="MI977"/>
      <c r="MJ977"/>
      <c r="MK977"/>
      <c r="ML977"/>
      <c r="MM977"/>
      <c r="MN977"/>
      <c r="MO977"/>
      <c r="MP977"/>
      <c r="MQ977"/>
      <c r="MR977"/>
      <c r="MS977"/>
      <c r="MT977"/>
      <c r="MU977"/>
      <c r="MV977"/>
      <c r="MW977"/>
      <c r="MX977"/>
      <c r="MY977"/>
      <c r="MZ977"/>
      <c r="NA977"/>
      <c r="NB977"/>
      <c r="NC977"/>
      <c r="ND977"/>
      <c r="NE977"/>
      <c r="NF977"/>
      <c r="NG977"/>
      <c r="NH977"/>
      <c r="NI977"/>
      <c r="NJ977"/>
      <c r="NK977"/>
      <c r="NL977"/>
      <c r="NM977"/>
      <c r="NN977"/>
      <c r="NO977"/>
      <c r="NP977"/>
      <c r="NQ977"/>
      <c r="NR977"/>
      <c r="NS977"/>
      <c r="NT977"/>
      <c r="NU977"/>
      <c r="NV977"/>
      <c r="NW977"/>
      <c r="NX977"/>
      <c r="NY977"/>
      <c r="NZ977"/>
      <c r="OA977"/>
      <c r="OB977"/>
      <c r="OC977"/>
      <c r="OD977"/>
      <c r="OE977"/>
      <c r="OF977"/>
      <c r="OG977"/>
      <c r="OH977"/>
      <c r="OI977"/>
      <c r="OJ977"/>
      <c r="OK977"/>
      <c r="OL977"/>
      <c r="OM977"/>
      <c r="ON977"/>
      <c r="OO977"/>
      <c r="OP977"/>
      <c r="OQ977"/>
      <c r="OR977"/>
      <c r="OS977"/>
      <c r="OT977"/>
      <c r="OU977"/>
      <c r="OV977"/>
      <c r="OW977"/>
      <c r="OX977"/>
      <c r="OY977"/>
      <c r="OZ977"/>
      <c r="PA977"/>
      <c r="PB977"/>
      <c r="PC977"/>
      <c r="PD977"/>
      <c r="PE977"/>
      <c r="PF977"/>
      <c r="PG977"/>
      <c r="PH977"/>
      <c r="PI977"/>
      <c r="PJ977"/>
      <c r="PK977"/>
      <c r="PL977"/>
      <c r="PM977"/>
      <c r="PN977"/>
      <c r="PO977"/>
      <c r="PP977"/>
      <c r="PQ977"/>
      <c r="PR977"/>
      <c r="PS977"/>
      <c r="PT977"/>
      <c r="PU977"/>
      <c r="PV977"/>
      <c r="PW977"/>
      <c r="PX977"/>
      <c r="PY977"/>
      <c r="PZ977"/>
      <c r="QA977"/>
      <c r="QB977"/>
      <c r="QC977"/>
      <c r="QD977"/>
      <c r="QE977"/>
      <c r="QF977"/>
      <c r="QG977"/>
      <c r="QH977"/>
      <c r="QI977"/>
      <c r="QJ977"/>
      <c r="QK977"/>
      <c r="QL977"/>
      <c r="QM977"/>
      <c r="QN977"/>
      <c r="QO977"/>
      <c r="QP977"/>
      <c r="QQ977"/>
      <c r="QR977"/>
      <c r="QS977"/>
      <c r="QT977"/>
      <c r="QU977"/>
      <c r="QV977"/>
      <c r="QW977"/>
      <c r="QX977"/>
      <c r="QY977"/>
      <c r="QZ977"/>
      <c r="RA977"/>
      <c r="RB977"/>
      <c r="RC977"/>
      <c r="RD977"/>
      <c r="RE977"/>
      <c r="RF977"/>
      <c r="RG977"/>
      <c r="RH977"/>
      <c r="RI977"/>
      <c r="RJ977"/>
      <c r="RK977"/>
      <c r="RL977"/>
      <c r="RM977"/>
      <c r="RN977"/>
      <c r="RO977"/>
      <c r="RP977"/>
      <c r="RQ977"/>
      <c r="RR977"/>
      <c r="RS977"/>
      <c r="RT977"/>
      <c r="RU977"/>
      <c r="RV977"/>
      <c r="RW977"/>
      <c r="RX977"/>
      <c r="RY977"/>
      <c r="RZ977"/>
      <c r="SA977"/>
      <c r="SB977"/>
      <c r="SC977"/>
      <c r="SD977"/>
      <c r="SE977"/>
      <c r="SF977"/>
      <c r="SG977"/>
      <c r="SH977"/>
      <c r="SI977"/>
      <c r="SJ977"/>
      <c r="SK977"/>
      <c r="SL977"/>
      <c r="SM977"/>
      <c r="SN977"/>
      <c r="SO977"/>
      <c r="SP977"/>
      <c r="SQ977"/>
      <c r="SR977"/>
      <c r="SS977"/>
      <c r="ST977"/>
      <c r="SU977"/>
      <c r="SV977"/>
      <c r="SW977"/>
      <c r="SX977"/>
      <c r="SY977"/>
      <c r="SZ977"/>
      <c r="TA977"/>
      <c r="TB977"/>
      <c r="TC977"/>
      <c r="TD977"/>
      <c r="TE977"/>
      <c r="TF977"/>
      <c r="TG977"/>
      <c r="TH977"/>
      <c r="TI977"/>
      <c r="TJ977"/>
      <c r="TK977"/>
      <c r="TL977"/>
      <c r="TM977"/>
      <c r="TN977"/>
      <c r="TO977"/>
      <c r="TP977"/>
      <c r="TQ977"/>
      <c r="TR977"/>
      <c r="TS977"/>
      <c r="TT977"/>
      <c r="TU977"/>
      <c r="TV977"/>
      <c r="TW977"/>
      <c r="TX977"/>
      <c r="TY977"/>
      <c r="TZ977"/>
      <c r="UA977"/>
      <c r="UB977"/>
      <c r="UC977"/>
      <c r="UD977"/>
      <c r="UE977"/>
      <c r="UF977"/>
      <c r="UG977"/>
      <c r="UH977"/>
      <c r="UI977"/>
      <c r="UJ977"/>
      <c r="UK977"/>
      <c r="UL977"/>
      <c r="UM977"/>
      <c r="UN977"/>
      <c r="UO977"/>
      <c r="UP977"/>
      <c r="UQ977"/>
      <c r="UR977"/>
      <c r="US977"/>
      <c r="UT977"/>
      <c r="UU977"/>
      <c r="UV977"/>
      <c r="UW977"/>
      <c r="UX977"/>
      <c r="UY977"/>
      <c r="UZ977"/>
      <c r="VA977"/>
      <c r="VB977"/>
      <c r="VC977"/>
      <c r="VD977"/>
      <c r="VE977"/>
      <c r="VF977"/>
      <c r="VG977"/>
      <c r="VH977"/>
      <c r="VI977"/>
      <c r="VJ977"/>
      <c r="VK977"/>
      <c r="VL977"/>
      <c r="VM977"/>
      <c r="VN977"/>
      <c r="VO977"/>
      <c r="VP977"/>
      <c r="VQ977"/>
      <c r="VR977"/>
      <c r="VS977"/>
      <c r="VT977"/>
      <c r="VU977"/>
      <c r="VV977"/>
      <c r="VW977"/>
      <c r="VX977"/>
      <c r="VY977"/>
      <c r="VZ977"/>
      <c r="WA977"/>
      <c r="WB977"/>
      <c r="WC977"/>
      <c r="WD977"/>
      <c r="WE977"/>
      <c r="WF977"/>
      <c r="WG977"/>
      <c r="WH977"/>
      <c r="WI977"/>
      <c r="WJ977"/>
      <c r="WK977"/>
      <c r="WL977"/>
      <c r="WM977"/>
      <c r="WN977"/>
      <c r="WO977"/>
      <c r="WP977"/>
      <c r="WQ977"/>
      <c r="WR977"/>
      <c r="WS977"/>
      <c r="WT977"/>
      <c r="WU977"/>
      <c r="WV977"/>
      <c r="WW977"/>
      <c r="WX977"/>
      <c r="WY977"/>
      <c r="WZ977"/>
      <c r="XA977"/>
      <c r="XB977"/>
      <c r="XC977"/>
      <c r="XD977"/>
      <c r="XE977"/>
      <c r="XF977"/>
      <c r="XG977"/>
      <c r="XH977"/>
      <c r="XI977"/>
      <c r="XJ977"/>
      <c r="XK977"/>
      <c r="XL977"/>
      <c r="XM977"/>
      <c r="XN977"/>
      <c r="XO977"/>
      <c r="XP977"/>
      <c r="XQ977"/>
      <c r="XR977"/>
      <c r="XS977"/>
      <c r="XT977"/>
      <c r="XU977"/>
      <c r="XV977"/>
      <c r="XW977"/>
      <c r="XX977"/>
      <c r="XY977"/>
      <c r="XZ977"/>
      <c r="YA977"/>
      <c r="YB977"/>
      <c r="YC977"/>
      <c r="YD977"/>
      <c r="YE977"/>
      <c r="YF977"/>
      <c r="YG977"/>
      <c r="YH977"/>
      <c r="YI977"/>
      <c r="YJ977"/>
      <c r="YK977"/>
      <c r="YL977"/>
      <c r="YM977"/>
      <c r="YN977"/>
      <c r="YO977"/>
      <c r="YP977"/>
      <c r="YQ977"/>
      <c r="YR977"/>
      <c r="YS977"/>
      <c r="YT977"/>
      <c r="YU977"/>
      <c r="YV977"/>
      <c r="YW977"/>
      <c r="YX977"/>
      <c r="YY977"/>
      <c r="YZ977"/>
      <c r="ZA977"/>
      <c r="ZB977"/>
      <c r="ZC977"/>
      <c r="ZD977"/>
      <c r="ZE977"/>
      <c r="ZF977"/>
      <c r="ZG977"/>
      <c r="ZH977"/>
      <c r="ZI977"/>
      <c r="ZJ977"/>
      <c r="ZK977"/>
      <c r="ZL977"/>
      <c r="ZM977"/>
      <c r="ZN977"/>
      <c r="ZO977"/>
      <c r="ZP977"/>
      <c r="ZQ977"/>
      <c r="ZR977"/>
      <c r="ZS977"/>
      <c r="ZT977"/>
      <c r="ZU977"/>
      <c r="ZV977"/>
      <c r="ZW977"/>
      <c r="ZX977"/>
      <c r="ZY977"/>
      <c r="ZZ977"/>
      <c r="AAA977"/>
      <c r="AAB977"/>
      <c r="AAC977"/>
      <c r="AAD977"/>
      <c r="AAE977"/>
      <c r="AAF977"/>
      <c r="AAG977"/>
      <c r="AAH977"/>
      <c r="AAI977"/>
      <c r="AAJ977"/>
      <c r="AAK977"/>
      <c r="AAL977"/>
      <c r="AAM977"/>
      <c r="AAN977"/>
      <c r="AAO977"/>
      <c r="AAP977"/>
      <c r="AAQ977"/>
      <c r="AAR977"/>
      <c r="AAS977"/>
      <c r="AAT977"/>
      <c r="AAU977"/>
      <c r="AAV977"/>
      <c r="AAW977"/>
      <c r="AAX977"/>
      <c r="AAY977"/>
      <c r="AAZ977"/>
      <c r="ABA977"/>
      <c r="ABB977"/>
      <c r="ABC977"/>
      <c r="ABD977"/>
      <c r="ABE977"/>
      <c r="ABF977"/>
      <c r="ABG977"/>
      <c r="ABH977"/>
      <c r="ABI977"/>
      <c r="ABJ977"/>
      <c r="ABK977"/>
      <c r="ABL977"/>
      <c r="ABM977"/>
      <c r="ABN977"/>
      <c r="ABO977"/>
      <c r="ABP977"/>
      <c r="ABQ977"/>
      <c r="ABR977"/>
      <c r="ABS977"/>
      <c r="ABT977"/>
      <c r="ABU977"/>
      <c r="ABV977"/>
      <c r="ABW977"/>
      <c r="ABX977"/>
      <c r="ABY977"/>
      <c r="ABZ977"/>
      <c r="ACA977"/>
      <c r="ACB977"/>
      <c r="ACC977"/>
      <c r="ACD977"/>
      <c r="ACE977"/>
      <c r="ACF977"/>
      <c r="ACG977"/>
      <c r="ACH977"/>
      <c r="ACI977"/>
      <c r="ACJ977"/>
      <c r="ACK977"/>
      <c r="ACL977"/>
      <c r="ACM977"/>
      <c r="ACN977"/>
      <c r="ACO977"/>
      <c r="ACP977"/>
      <c r="ACQ977"/>
      <c r="ACR977"/>
      <c r="ACS977"/>
      <c r="ACT977"/>
      <c r="ACU977"/>
      <c r="ACV977"/>
      <c r="ACW977"/>
      <c r="ACX977"/>
      <c r="ACY977"/>
      <c r="ACZ977"/>
      <c r="ADA977"/>
      <c r="ADB977"/>
      <c r="ADC977"/>
      <c r="ADD977"/>
      <c r="ADE977"/>
      <c r="ADF977"/>
      <c r="ADG977"/>
      <c r="ADH977"/>
      <c r="ADI977"/>
      <c r="ADJ977"/>
      <c r="ADK977"/>
      <c r="ADL977"/>
      <c r="ADM977"/>
      <c r="ADN977"/>
      <c r="ADO977"/>
      <c r="ADP977"/>
      <c r="ADQ977"/>
      <c r="ADR977"/>
      <c r="ADS977"/>
      <c r="ADT977"/>
      <c r="ADU977"/>
      <c r="ADV977"/>
      <c r="ADW977"/>
      <c r="ADX977"/>
      <c r="ADY977"/>
      <c r="ADZ977"/>
      <c r="AEA977"/>
      <c r="AEB977"/>
      <c r="AEC977"/>
      <c r="AED977"/>
      <c r="AEE977"/>
      <c r="AEF977"/>
      <c r="AEG977"/>
      <c r="AEH977"/>
      <c r="AEI977"/>
      <c r="AEJ977"/>
      <c r="AEK977"/>
      <c r="AEL977"/>
      <c r="AEM977"/>
      <c r="AEN977"/>
      <c r="AEO977"/>
      <c r="AEP977"/>
      <c r="AEQ977"/>
      <c r="AER977"/>
      <c r="AES977"/>
      <c r="AET977"/>
      <c r="AEU977"/>
      <c r="AEV977"/>
      <c r="AEW977"/>
      <c r="AEX977"/>
      <c r="AEY977"/>
      <c r="AEZ977"/>
      <c r="AFA977"/>
      <c r="AFB977"/>
      <c r="AFC977"/>
      <c r="AFD977"/>
      <c r="AFE977"/>
      <c r="AFF977"/>
      <c r="AFG977"/>
      <c r="AFH977"/>
      <c r="AFI977"/>
      <c r="AFJ977"/>
      <c r="AFK977"/>
      <c r="AFL977"/>
      <c r="AFM977"/>
      <c r="AFN977"/>
      <c r="AFO977"/>
      <c r="AFP977"/>
      <c r="AFQ977"/>
      <c r="AFR977"/>
      <c r="AFS977"/>
      <c r="AFT977"/>
      <c r="AFU977"/>
      <c r="AFV977"/>
      <c r="AFW977"/>
      <c r="AFX977"/>
      <c r="AFY977"/>
      <c r="AFZ977"/>
      <c r="AGA977"/>
      <c r="AGB977"/>
      <c r="AGC977"/>
      <c r="AGD977"/>
      <c r="AGE977"/>
      <c r="AGF977"/>
      <c r="AGG977"/>
      <c r="AGH977"/>
      <c r="AGI977"/>
      <c r="AGJ977"/>
      <c r="AGK977"/>
      <c r="AGL977"/>
      <c r="AGM977"/>
      <c r="AGN977"/>
      <c r="AGO977"/>
      <c r="AGP977"/>
      <c r="AGQ977"/>
      <c r="AGR977"/>
      <c r="AGS977"/>
      <c r="AGT977"/>
      <c r="AGU977"/>
      <c r="AGV977"/>
      <c r="AGW977"/>
      <c r="AGX977"/>
      <c r="AGY977"/>
      <c r="AGZ977"/>
      <c r="AHA977"/>
      <c r="AHB977"/>
      <c r="AHC977"/>
      <c r="AHD977"/>
      <c r="AHE977"/>
      <c r="AHF977"/>
      <c r="AHG977"/>
      <c r="AHH977"/>
      <c r="AHI977"/>
      <c r="AHJ977"/>
      <c r="AHK977"/>
      <c r="AHL977"/>
      <c r="AHM977"/>
      <c r="AHN977"/>
      <c r="AHO977"/>
      <c r="AHP977"/>
      <c r="AHQ977"/>
      <c r="AHR977"/>
      <c r="AHS977"/>
      <c r="AHT977"/>
      <c r="AHU977"/>
      <c r="AHV977"/>
      <c r="AHW977"/>
      <c r="AHX977"/>
      <c r="AHY977"/>
      <c r="AHZ977"/>
      <c r="AIA977"/>
      <c r="AIB977"/>
      <c r="AIC977"/>
      <c r="AID977"/>
      <c r="AIE977"/>
      <c r="AIF977"/>
      <c r="AIG977"/>
      <c r="AIH977"/>
      <c r="AII977"/>
      <c r="AIJ977"/>
      <c r="AIK977"/>
      <c r="AIL977"/>
      <c r="AIM977"/>
      <c r="AIN977"/>
      <c r="AIO977"/>
      <c r="AIP977"/>
      <c r="AIQ977"/>
      <c r="AIR977"/>
      <c r="AIS977"/>
      <c r="AIT977"/>
      <c r="AIU977"/>
      <c r="AIV977"/>
      <c r="AIW977"/>
      <c r="AIX977"/>
      <c r="AIY977"/>
      <c r="AIZ977"/>
      <c r="AJA977"/>
      <c r="AJB977"/>
      <c r="AJC977"/>
      <c r="AJD977"/>
      <c r="AJE977"/>
      <c r="AJF977"/>
      <c r="AJG977"/>
      <c r="AJH977"/>
      <c r="AJI977"/>
      <c r="AJJ977"/>
      <c r="AJK977"/>
      <c r="AJL977"/>
      <c r="AJM977"/>
      <c r="AJN977"/>
      <c r="AJO977"/>
      <c r="AJP977"/>
      <c r="AJQ977"/>
      <c r="AJR977"/>
      <c r="AJS977"/>
      <c r="AJT977"/>
      <c r="AJU977"/>
      <c r="AJV977"/>
      <c r="AJW977"/>
      <c r="AJX977"/>
      <c r="AJY977"/>
      <c r="AJZ977"/>
      <c r="AKA977"/>
      <c r="AKB977"/>
      <c r="AKC977"/>
      <c r="AKD977"/>
      <c r="AKE977"/>
      <c r="AKF977"/>
      <c r="AKG977"/>
      <c r="AKH977"/>
      <c r="AKI977"/>
      <c r="AKJ977"/>
      <c r="AKK977"/>
      <c r="AKL977"/>
      <c r="AKM977"/>
      <c r="AKN977"/>
      <c r="AKO977"/>
      <c r="AKP977"/>
      <c r="AKQ977"/>
      <c r="AKR977"/>
      <c r="AKS977"/>
      <c r="AKT977"/>
      <c r="AKU977"/>
      <c r="AKV977"/>
      <c r="AKW977"/>
      <c r="AKX977"/>
      <c r="AKY977"/>
      <c r="AKZ977"/>
      <c r="ALA977"/>
      <c r="ALB977"/>
      <c r="ALC977"/>
      <c r="ALD977"/>
      <c r="ALE977"/>
      <c r="ALF977"/>
      <c r="ALG977"/>
      <c r="ALH977"/>
      <c r="ALI977"/>
      <c r="ALJ977"/>
      <c r="ALK977"/>
      <c r="ALL977"/>
      <c r="ALM977"/>
      <c r="ALN977"/>
      <c r="ALO977"/>
      <c r="ALP977"/>
      <c r="ALQ977"/>
      <c r="ALR977"/>
      <c r="ALS977"/>
      <c r="ALT977"/>
      <c r="ALU977"/>
      <c r="ALV977"/>
      <c r="ALW977"/>
      <c r="ALX977"/>
      <c r="ALY977"/>
      <c r="ALZ977"/>
      <c r="AMA977"/>
      <c r="AMB977"/>
      <c r="AMC977"/>
      <c r="AMD977"/>
      <c r="AME977"/>
      <c r="AMF977"/>
      <c r="AMG977"/>
      <c r="AMH977"/>
      <c r="AMI977"/>
      <c r="AMJ977"/>
    </row>
    <row r="978" spans="1:1024" ht="20" customHeight="1" x14ac:dyDescent="0.2">
      <c r="A978"/>
      <c r="B978"/>
      <c r="C978"/>
      <c r="D978"/>
      <c r="E978" s="2"/>
      <c r="F978" s="2"/>
      <c r="G978" s="271"/>
      <c r="H978" s="240"/>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c r="IR978"/>
      <c r="IS978"/>
      <c r="IT978"/>
      <c r="IU978"/>
      <c r="IV978"/>
      <c r="IW978"/>
      <c r="IX978"/>
      <c r="IY978"/>
      <c r="IZ978"/>
      <c r="JA978"/>
      <c r="JB978"/>
      <c r="JC978"/>
      <c r="JD978"/>
      <c r="JE978"/>
      <c r="JF978"/>
      <c r="JG978"/>
      <c r="JH978"/>
      <c r="JI978"/>
      <c r="JJ978"/>
      <c r="JK978"/>
      <c r="JL978"/>
      <c r="JM978"/>
      <c r="JN978"/>
      <c r="JO978"/>
      <c r="JP978"/>
      <c r="JQ978"/>
      <c r="JR978"/>
      <c r="JS978"/>
      <c r="JT978"/>
      <c r="JU978"/>
      <c r="JV978"/>
      <c r="JW978"/>
      <c r="JX978"/>
      <c r="JY978"/>
      <c r="JZ978"/>
      <c r="KA978"/>
      <c r="KB978"/>
      <c r="KC978"/>
      <c r="KD978"/>
      <c r="KE978"/>
      <c r="KF978"/>
      <c r="KG978"/>
      <c r="KH978"/>
      <c r="KI978"/>
      <c r="KJ978"/>
      <c r="KK978"/>
      <c r="KL978"/>
      <c r="KM978"/>
      <c r="KN978"/>
      <c r="KO978"/>
      <c r="KP978"/>
      <c r="KQ978"/>
      <c r="KR978"/>
      <c r="KS978"/>
      <c r="KT978"/>
      <c r="KU978"/>
      <c r="KV978"/>
      <c r="KW978"/>
      <c r="KX978"/>
      <c r="KY978"/>
      <c r="KZ978"/>
      <c r="LA978"/>
      <c r="LB978"/>
      <c r="LC978"/>
      <c r="LD978"/>
      <c r="LE978"/>
      <c r="LF978"/>
      <c r="LG978"/>
      <c r="LH978"/>
      <c r="LI978"/>
      <c r="LJ978"/>
      <c r="LK978"/>
      <c r="LL978"/>
      <c r="LM978"/>
      <c r="LN978"/>
      <c r="LO978"/>
      <c r="LP978"/>
      <c r="LQ978"/>
      <c r="LR978"/>
      <c r="LS978"/>
      <c r="LT978"/>
      <c r="LU978"/>
      <c r="LV978"/>
      <c r="LW978"/>
      <c r="LX978"/>
      <c r="LY978"/>
      <c r="LZ978"/>
      <c r="MA978"/>
      <c r="MB978"/>
      <c r="MC978"/>
      <c r="MD978"/>
      <c r="ME978"/>
      <c r="MF978"/>
      <c r="MG978"/>
      <c r="MH978"/>
      <c r="MI978"/>
      <c r="MJ978"/>
      <c r="MK978"/>
      <c r="ML978"/>
      <c r="MM978"/>
      <c r="MN978"/>
      <c r="MO978"/>
      <c r="MP978"/>
      <c r="MQ978"/>
      <c r="MR978"/>
      <c r="MS978"/>
      <c r="MT978"/>
      <c r="MU978"/>
      <c r="MV978"/>
      <c r="MW978"/>
      <c r="MX978"/>
      <c r="MY978"/>
      <c r="MZ978"/>
      <c r="NA978"/>
      <c r="NB978"/>
      <c r="NC978"/>
      <c r="ND978"/>
      <c r="NE978"/>
      <c r="NF978"/>
      <c r="NG978"/>
      <c r="NH978"/>
      <c r="NI978"/>
      <c r="NJ978"/>
      <c r="NK978"/>
      <c r="NL978"/>
      <c r="NM978"/>
      <c r="NN978"/>
      <c r="NO978"/>
      <c r="NP978"/>
      <c r="NQ978"/>
      <c r="NR978"/>
      <c r="NS978"/>
      <c r="NT978"/>
      <c r="NU978"/>
      <c r="NV978"/>
      <c r="NW978"/>
      <c r="NX978"/>
      <c r="NY978"/>
      <c r="NZ978"/>
      <c r="OA978"/>
      <c r="OB978"/>
      <c r="OC978"/>
      <c r="OD978"/>
      <c r="OE978"/>
      <c r="OF978"/>
      <c r="OG978"/>
      <c r="OH978"/>
      <c r="OI978"/>
      <c r="OJ978"/>
      <c r="OK978"/>
      <c r="OL978"/>
      <c r="OM978"/>
      <c r="ON978"/>
      <c r="OO978"/>
      <c r="OP978"/>
      <c r="OQ978"/>
      <c r="OR978"/>
      <c r="OS978"/>
      <c r="OT978"/>
      <c r="OU978"/>
      <c r="OV978"/>
      <c r="OW978"/>
      <c r="OX978"/>
      <c r="OY978"/>
      <c r="OZ978"/>
      <c r="PA978"/>
      <c r="PB978"/>
      <c r="PC978"/>
      <c r="PD978"/>
      <c r="PE978"/>
      <c r="PF978"/>
      <c r="PG978"/>
      <c r="PH978"/>
      <c r="PI978"/>
      <c r="PJ978"/>
      <c r="PK978"/>
      <c r="PL978"/>
      <c r="PM978"/>
      <c r="PN978"/>
      <c r="PO978"/>
      <c r="PP978"/>
      <c r="PQ978"/>
      <c r="PR978"/>
      <c r="PS978"/>
      <c r="PT978"/>
      <c r="PU978"/>
      <c r="PV978"/>
      <c r="PW978"/>
      <c r="PX978"/>
      <c r="PY978"/>
      <c r="PZ978"/>
      <c r="QA978"/>
      <c r="QB978"/>
      <c r="QC978"/>
      <c r="QD978"/>
      <c r="QE978"/>
      <c r="QF978"/>
      <c r="QG978"/>
      <c r="QH978"/>
      <c r="QI978"/>
      <c r="QJ978"/>
      <c r="QK978"/>
      <c r="QL978"/>
      <c r="QM978"/>
      <c r="QN978"/>
      <c r="QO978"/>
      <c r="QP978"/>
      <c r="QQ978"/>
      <c r="QR978"/>
      <c r="QS978"/>
      <c r="QT978"/>
      <c r="QU978"/>
      <c r="QV978"/>
      <c r="QW978"/>
      <c r="QX978"/>
      <c r="QY978"/>
      <c r="QZ978"/>
      <c r="RA978"/>
      <c r="RB978"/>
      <c r="RC978"/>
      <c r="RD978"/>
      <c r="RE978"/>
      <c r="RF978"/>
      <c r="RG978"/>
      <c r="RH978"/>
      <c r="RI978"/>
      <c r="RJ978"/>
      <c r="RK978"/>
      <c r="RL978"/>
      <c r="RM978"/>
      <c r="RN978"/>
      <c r="RO978"/>
      <c r="RP978"/>
      <c r="RQ978"/>
      <c r="RR978"/>
      <c r="RS978"/>
      <c r="RT978"/>
      <c r="RU978"/>
      <c r="RV978"/>
      <c r="RW978"/>
      <c r="RX978"/>
      <c r="RY978"/>
      <c r="RZ978"/>
      <c r="SA978"/>
      <c r="SB978"/>
      <c r="SC978"/>
      <c r="SD978"/>
      <c r="SE978"/>
      <c r="SF978"/>
      <c r="SG978"/>
      <c r="SH978"/>
      <c r="SI978"/>
      <c r="SJ978"/>
      <c r="SK978"/>
      <c r="SL978"/>
      <c r="SM978"/>
      <c r="SN978"/>
      <c r="SO978"/>
      <c r="SP978"/>
      <c r="SQ978"/>
      <c r="SR978"/>
      <c r="SS978"/>
      <c r="ST978"/>
      <c r="SU978"/>
      <c r="SV978"/>
      <c r="SW978"/>
      <c r="SX978"/>
      <c r="SY978"/>
      <c r="SZ978"/>
      <c r="TA978"/>
      <c r="TB978"/>
      <c r="TC978"/>
      <c r="TD978"/>
      <c r="TE978"/>
      <c r="TF978"/>
      <c r="TG978"/>
      <c r="TH978"/>
      <c r="TI978"/>
      <c r="TJ978"/>
      <c r="TK978"/>
      <c r="TL978"/>
      <c r="TM978"/>
      <c r="TN978"/>
      <c r="TO978"/>
      <c r="TP978"/>
      <c r="TQ978"/>
      <c r="TR978"/>
      <c r="TS978"/>
      <c r="TT978"/>
      <c r="TU978"/>
      <c r="TV978"/>
      <c r="TW978"/>
      <c r="TX978"/>
      <c r="TY978"/>
      <c r="TZ978"/>
      <c r="UA978"/>
      <c r="UB978"/>
      <c r="UC978"/>
      <c r="UD978"/>
      <c r="UE978"/>
      <c r="UF978"/>
      <c r="UG978"/>
      <c r="UH978"/>
      <c r="UI978"/>
      <c r="UJ978"/>
      <c r="UK978"/>
      <c r="UL978"/>
      <c r="UM978"/>
      <c r="UN978"/>
      <c r="UO978"/>
      <c r="UP978"/>
      <c r="UQ978"/>
      <c r="UR978"/>
      <c r="US978"/>
      <c r="UT978"/>
      <c r="UU978"/>
      <c r="UV978"/>
      <c r="UW978"/>
      <c r="UX978"/>
      <c r="UY978"/>
      <c r="UZ978"/>
      <c r="VA978"/>
      <c r="VB978"/>
      <c r="VC978"/>
      <c r="VD978"/>
      <c r="VE978"/>
      <c r="VF978"/>
      <c r="VG978"/>
      <c r="VH978"/>
      <c r="VI978"/>
      <c r="VJ978"/>
      <c r="VK978"/>
      <c r="VL978"/>
      <c r="VM978"/>
      <c r="VN978"/>
      <c r="VO978"/>
      <c r="VP978"/>
      <c r="VQ978"/>
      <c r="VR978"/>
      <c r="VS978"/>
      <c r="VT978"/>
      <c r="VU978"/>
      <c r="VV978"/>
      <c r="VW978"/>
      <c r="VX978"/>
      <c r="VY978"/>
      <c r="VZ978"/>
      <c r="WA978"/>
      <c r="WB978"/>
      <c r="WC978"/>
      <c r="WD978"/>
      <c r="WE978"/>
      <c r="WF978"/>
      <c r="WG978"/>
      <c r="WH978"/>
      <c r="WI978"/>
      <c r="WJ978"/>
      <c r="WK978"/>
      <c r="WL978"/>
      <c r="WM978"/>
      <c r="WN978"/>
      <c r="WO978"/>
      <c r="WP978"/>
      <c r="WQ978"/>
      <c r="WR978"/>
      <c r="WS978"/>
      <c r="WT978"/>
      <c r="WU978"/>
      <c r="WV978"/>
      <c r="WW978"/>
      <c r="WX978"/>
      <c r="WY978"/>
      <c r="WZ978"/>
      <c r="XA978"/>
      <c r="XB978"/>
      <c r="XC978"/>
      <c r="XD978"/>
      <c r="XE978"/>
      <c r="XF978"/>
      <c r="XG978"/>
      <c r="XH978"/>
      <c r="XI978"/>
      <c r="XJ978"/>
      <c r="XK978"/>
      <c r="XL978"/>
      <c r="XM978"/>
      <c r="XN978"/>
      <c r="XO978"/>
      <c r="XP978"/>
      <c r="XQ978"/>
      <c r="XR978"/>
      <c r="XS978"/>
      <c r="XT978"/>
      <c r="XU978"/>
      <c r="XV978"/>
      <c r="XW978"/>
      <c r="XX978"/>
      <c r="XY978"/>
      <c r="XZ978"/>
      <c r="YA978"/>
      <c r="YB978"/>
      <c r="YC978"/>
      <c r="YD978"/>
      <c r="YE978"/>
      <c r="YF978"/>
      <c r="YG978"/>
      <c r="YH978"/>
      <c r="YI978"/>
      <c r="YJ978"/>
      <c r="YK978"/>
      <c r="YL978"/>
      <c r="YM978"/>
      <c r="YN978"/>
      <c r="YO978"/>
      <c r="YP978"/>
      <c r="YQ978"/>
      <c r="YR978"/>
      <c r="YS978"/>
      <c r="YT978"/>
      <c r="YU978"/>
      <c r="YV978"/>
      <c r="YW978"/>
      <c r="YX978"/>
      <c r="YY978"/>
      <c r="YZ978"/>
      <c r="ZA978"/>
      <c r="ZB978"/>
      <c r="ZC978"/>
      <c r="ZD978"/>
      <c r="ZE978"/>
      <c r="ZF978"/>
      <c r="ZG978"/>
      <c r="ZH978"/>
      <c r="ZI978"/>
      <c r="ZJ978"/>
      <c r="ZK978"/>
      <c r="ZL978"/>
      <c r="ZM978"/>
      <c r="ZN978"/>
      <c r="ZO978"/>
      <c r="ZP978"/>
      <c r="ZQ978"/>
      <c r="ZR978"/>
      <c r="ZS978"/>
      <c r="ZT978"/>
      <c r="ZU978"/>
      <c r="ZV978"/>
      <c r="ZW978"/>
      <c r="ZX978"/>
      <c r="ZY978"/>
      <c r="ZZ978"/>
      <c r="AAA978"/>
      <c r="AAB978"/>
      <c r="AAC978"/>
      <c r="AAD978"/>
      <c r="AAE978"/>
      <c r="AAF978"/>
      <c r="AAG978"/>
      <c r="AAH978"/>
      <c r="AAI978"/>
      <c r="AAJ978"/>
      <c r="AAK978"/>
      <c r="AAL978"/>
      <c r="AAM978"/>
      <c r="AAN978"/>
      <c r="AAO978"/>
      <c r="AAP978"/>
      <c r="AAQ978"/>
      <c r="AAR978"/>
      <c r="AAS978"/>
      <c r="AAT978"/>
      <c r="AAU978"/>
      <c r="AAV978"/>
      <c r="AAW978"/>
      <c r="AAX978"/>
      <c r="AAY978"/>
      <c r="AAZ978"/>
      <c r="ABA978"/>
      <c r="ABB978"/>
      <c r="ABC978"/>
      <c r="ABD978"/>
      <c r="ABE978"/>
      <c r="ABF978"/>
      <c r="ABG978"/>
      <c r="ABH978"/>
      <c r="ABI978"/>
      <c r="ABJ978"/>
      <c r="ABK978"/>
      <c r="ABL978"/>
      <c r="ABM978"/>
      <c r="ABN978"/>
      <c r="ABO978"/>
      <c r="ABP978"/>
      <c r="ABQ978"/>
      <c r="ABR978"/>
      <c r="ABS978"/>
      <c r="ABT978"/>
      <c r="ABU978"/>
      <c r="ABV978"/>
      <c r="ABW978"/>
      <c r="ABX978"/>
      <c r="ABY978"/>
      <c r="ABZ978"/>
      <c r="ACA978"/>
      <c r="ACB978"/>
      <c r="ACC978"/>
      <c r="ACD978"/>
      <c r="ACE978"/>
      <c r="ACF978"/>
      <c r="ACG978"/>
      <c r="ACH978"/>
      <c r="ACI978"/>
      <c r="ACJ978"/>
      <c r="ACK978"/>
      <c r="ACL978"/>
      <c r="ACM978"/>
      <c r="ACN978"/>
      <c r="ACO978"/>
      <c r="ACP978"/>
      <c r="ACQ978"/>
      <c r="ACR978"/>
      <c r="ACS978"/>
      <c r="ACT978"/>
      <c r="ACU978"/>
      <c r="ACV978"/>
      <c r="ACW978"/>
      <c r="ACX978"/>
      <c r="ACY978"/>
      <c r="ACZ978"/>
      <c r="ADA978"/>
      <c r="ADB978"/>
      <c r="ADC978"/>
      <c r="ADD978"/>
      <c r="ADE978"/>
      <c r="ADF978"/>
      <c r="ADG978"/>
      <c r="ADH978"/>
      <c r="ADI978"/>
      <c r="ADJ978"/>
      <c r="ADK978"/>
      <c r="ADL978"/>
      <c r="ADM978"/>
      <c r="ADN978"/>
      <c r="ADO978"/>
      <c r="ADP978"/>
      <c r="ADQ978"/>
      <c r="ADR978"/>
      <c r="ADS978"/>
      <c r="ADT978"/>
      <c r="ADU978"/>
      <c r="ADV978"/>
      <c r="ADW978"/>
      <c r="ADX978"/>
      <c r="ADY978"/>
      <c r="ADZ978"/>
      <c r="AEA978"/>
      <c r="AEB978"/>
      <c r="AEC978"/>
      <c r="AED978"/>
      <c r="AEE978"/>
      <c r="AEF978"/>
      <c r="AEG978"/>
      <c r="AEH978"/>
      <c r="AEI978"/>
      <c r="AEJ978"/>
      <c r="AEK978"/>
      <c r="AEL978"/>
      <c r="AEM978"/>
      <c r="AEN978"/>
      <c r="AEO978"/>
      <c r="AEP978"/>
      <c r="AEQ978"/>
      <c r="AER978"/>
      <c r="AES978"/>
      <c r="AET978"/>
      <c r="AEU978"/>
      <c r="AEV978"/>
      <c r="AEW978"/>
      <c r="AEX978"/>
      <c r="AEY978"/>
      <c r="AEZ978"/>
      <c r="AFA978"/>
      <c r="AFB978"/>
      <c r="AFC978"/>
      <c r="AFD978"/>
      <c r="AFE978"/>
      <c r="AFF978"/>
      <c r="AFG978"/>
      <c r="AFH978"/>
      <c r="AFI978"/>
      <c r="AFJ978"/>
      <c r="AFK978"/>
      <c r="AFL978"/>
      <c r="AFM978"/>
      <c r="AFN978"/>
      <c r="AFO978"/>
      <c r="AFP978"/>
      <c r="AFQ978"/>
      <c r="AFR978"/>
      <c r="AFS978"/>
      <c r="AFT978"/>
      <c r="AFU978"/>
      <c r="AFV978"/>
      <c r="AFW978"/>
      <c r="AFX978"/>
      <c r="AFY978"/>
      <c r="AFZ978"/>
      <c r="AGA978"/>
      <c r="AGB978"/>
      <c r="AGC978"/>
      <c r="AGD978"/>
      <c r="AGE978"/>
      <c r="AGF978"/>
      <c r="AGG978"/>
      <c r="AGH978"/>
      <c r="AGI978"/>
      <c r="AGJ978"/>
      <c r="AGK978"/>
      <c r="AGL978"/>
      <c r="AGM978"/>
      <c r="AGN978"/>
      <c r="AGO978"/>
      <c r="AGP978"/>
      <c r="AGQ978"/>
      <c r="AGR978"/>
      <c r="AGS978"/>
      <c r="AGT978"/>
      <c r="AGU978"/>
      <c r="AGV978"/>
      <c r="AGW978"/>
      <c r="AGX978"/>
      <c r="AGY978"/>
      <c r="AGZ978"/>
      <c r="AHA978"/>
      <c r="AHB978"/>
      <c r="AHC978"/>
      <c r="AHD978"/>
      <c r="AHE978"/>
      <c r="AHF978"/>
      <c r="AHG978"/>
      <c r="AHH978"/>
      <c r="AHI978"/>
      <c r="AHJ978"/>
      <c r="AHK978"/>
      <c r="AHL978"/>
      <c r="AHM978"/>
      <c r="AHN978"/>
      <c r="AHO978"/>
      <c r="AHP978"/>
      <c r="AHQ978"/>
      <c r="AHR978"/>
      <c r="AHS978"/>
      <c r="AHT978"/>
      <c r="AHU978"/>
      <c r="AHV978"/>
      <c r="AHW978"/>
      <c r="AHX978"/>
      <c r="AHY978"/>
      <c r="AHZ978"/>
      <c r="AIA978"/>
      <c r="AIB978"/>
      <c r="AIC978"/>
      <c r="AID978"/>
      <c r="AIE978"/>
      <c r="AIF978"/>
      <c r="AIG978"/>
      <c r="AIH978"/>
      <c r="AII978"/>
      <c r="AIJ978"/>
      <c r="AIK978"/>
      <c r="AIL978"/>
      <c r="AIM978"/>
      <c r="AIN978"/>
      <c r="AIO978"/>
      <c r="AIP978"/>
      <c r="AIQ978"/>
      <c r="AIR978"/>
      <c r="AIS978"/>
      <c r="AIT978"/>
      <c r="AIU978"/>
      <c r="AIV978"/>
      <c r="AIW978"/>
      <c r="AIX978"/>
      <c r="AIY978"/>
      <c r="AIZ978"/>
      <c r="AJA978"/>
      <c r="AJB978"/>
      <c r="AJC978"/>
      <c r="AJD978"/>
      <c r="AJE978"/>
      <c r="AJF978"/>
      <c r="AJG978"/>
      <c r="AJH978"/>
      <c r="AJI978"/>
      <c r="AJJ978"/>
      <c r="AJK978"/>
      <c r="AJL978"/>
      <c r="AJM978"/>
      <c r="AJN978"/>
      <c r="AJO978"/>
      <c r="AJP978"/>
      <c r="AJQ978"/>
      <c r="AJR978"/>
      <c r="AJS978"/>
      <c r="AJT978"/>
      <c r="AJU978"/>
      <c r="AJV978"/>
      <c r="AJW978"/>
      <c r="AJX978"/>
      <c r="AJY978"/>
      <c r="AJZ978"/>
      <c r="AKA978"/>
      <c r="AKB978"/>
      <c r="AKC978"/>
      <c r="AKD978"/>
      <c r="AKE978"/>
      <c r="AKF978"/>
      <c r="AKG978"/>
      <c r="AKH978"/>
      <c r="AKI978"/>
      <c r="AKJ978"/>
      <c r="AKK978"/>
      <c r="AKL978"/>
      <c r="AKM978"/>
      <c r="AKN978"/>
      <c r="AKO978"/>
      <c r="AKP978"/>
      <c r="AKQ978"/>
      <c r="AKR978"/>
      <c r="AKS978"/>
      <c r="AKT978"/>
      <c r="AKU978"/>
      <c r="AKV978"/>
      <c r="AKW978"/>
      <c r="AKX978"/>
      <c r="AKY978"/>
      <c r="AKZ978"/>
      <c r="ALA978"/>
      <c r="ALB978"/>
      <c r="ALC978"/>
      <c r="ALD978"/>
      <c r="ALE978"/>
      <c r="ALF978"/>
      <c r="ALG978"/>
      <c r="ALH978"/>
      <c r="ALI978"/>
      <c r="ALJ978"/>
      <c r="ALK978"/>
      <c r="ALL978"/>
      <c r="ALM978"/>
      <c r="ALN978"/>
      <c r="ALO978"/>
      <c r="ALP978"/>
      <c r="ALQ978"/>
      <c r="ALR978"/>
      <c r="ALS978"/>
      <c r="ALT978"/>
      <c r="ALU978"/>
      <c r="ALV978"/>
      <c r="ALW978"/>
      <c r="ALX978"/>
      <c r="ALY978"/>
      <c r="ALZ978"/>
      <c r="AMA978"/>
      <c r="AMB978"/>
      <c r="AMC978"/>
      <c r="AMD978"/>
      <c r="AME978"/>
      <c r="AMF978"/>
      <c r="AMG978"/>
      <c r="AMH978"/>
      <c r="AMI978"/>
      <c r="AMJ978"/>
    </row>
    <row r="979" spans="1:1024" ht="20" customHeight="1" x14ac:dyDescent="0.2">
      <c r="A979"/>
      <c r="B979"/>
      <c r="C979"/>
      <c r="D979"/>
      <c r="E979" s="2"/>
      <c r="F979" s="2"/>
      <c r="G979" s="271"/>
      <c r="H979" s="240"/>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c r="IR979"/>
      <c r="IS979"/>
      <c r="IT979"/>
      <c r="IU979"/>
      <c r="IV979"/>
      <c r="IW979"/>
      <c r="IX979"/>
      <c r="IY979"/>
      <c r="IZ979"/>
      <c r="JA979"/>
      <c r="JB979"/>
      <c r="JC979"/>
      <c r="JD979"/>
      <c r="JE979"/>
      <c r="JF979"/>
      <c r="JG979"/>
      <c r="JH979"/>
      <c r="JI979"/>
      <c r="JJ979"/>
      <c r="JK979"/>
      <c r="JL979"/>
      <c r="JM979"/>
      <c r="JN979"/>
      <c r="JO979"/>
      <c r="JP979"/>
      <c r="JQ979"/>
      <c r="JR979"/>
      <c r="JS979"/>
      <c r="JT979"/>
      <c r="JU979"/>
      <c r="JV979"/>
      <c r="JW979"/>
      <c r="JX979"/>
      <c r="JY979"/>
      <c r="JZ979"/>
      <c r="KA979"/>
      <c r="KB979"/>
      <c r="KC979"/>
      <c r="KD979"/>
      <c r="KE979"/>
      <c r="KF979"/>
      <c r="KG979"/>
      <c r="KH979"/>
      <c r="KI979"/>
      <c r="KJ979"/>
      <c r="KK979"/>
      <c r="KL979"/>
      <c r="KM979"/>
      <c r="KN979"/>
      <c r="KO979"/>
      <c r="KP979"/>
      <c r="KQ979"/>
      <c r="KR979"/>
      <c r="KS979"/>
      <c r="KT979"/>
      <c r="KU979"/>
      <c r="KV979"/>
      <c r="KW979"/>
      <c r="KX979"/>
      <c r="KY979"/>
      <c r="KZ979"/>
      <c r="LA979"/>
      <c r="LB979"/>
      <c r="LC979"/>
      <c r="LD979"/>
      <c r="LE979"/>
      <c r="LF979"/>
      <c r="LG979"/>
      <c r="LH979"/>
      <c r="LI979"/>
      <c r="LJ979"/>
      <c r="LK979"/>
      <c r="LL979"/>
      <c r="LM979"/>
      <c r="LN979"/>
      <c r="LO979"/>
      <c r="LP979"/>
      <c r="LQ979"/>
      <c r="LR979"/>
      <c r="LS979"/>
      <c r="LT979"/>
      <c r="LU979"/>
      <c r="LV979"/>
      <c r="LW979"/>
      <c r="LX979"/>
      <c r="LY979"/>
      <c r="LZ979"/>
      <c r="MA979"/>
      <c r="MB979"/>
      <c r="MC979"/>
      <c r="MD979"/>
      <c r="ME979"/>
      <c r="MF979"/>
      <c r="MG979"/>
      <c r="MH979"/>
      <c r="MI979"/>
      <c r="MJ979"/>
      <c r="MK979"/>
      <c r="ML979"/>
      <c r="MM979"/>
      <c r="MN979"/>
      <c r="MO979"/>
      <c r="MP979"/>
      <c r="MQ979"/>
      <c r="MR979"/>
      <c r="MS979"/>
      <c r="MT979"/>
      <c r="MU979"/>
      <c r="MV979"/>
      <c r="MW979"/>
      <c r="MX979"/>
      <c r="MY979"/>
      <c r="MZ979"/>
      <c r="NA979"/>
      <c r="NB979"/>
      <c r="NC979"/>
      <c r="ND979"/>
      <c r="NE979"/>
      <c r="NF979"/>
      <c r="NG979"/>
      <c r="NH979"/>
      <c r="NI979"/>
      <c r="NJ979"/>
      <c r="NK979"/>
      <c r="NL979"/>
      <c r="NM979"/>
      <c r="NN979"/>
      <c r="NO979"/>
      <c r="NP979"/>
      <c r="NQ979"/>
      <c r="NR979"/>
      <c r="NS979"/>
      <c r="NT979"/>
      <c r="NU979"/>
      <c r="NV979"/>
      <c r="NW979"/>
      <c r="NX979"/>
      <c r="NY979"/>
      <c r="NZ979"/>
      <c r="OA979"/>
      <c r="OB979"/>
      <c r="OC979"/>
      <c r="OD979"/>
      <c r="OE979"/>
      <c r="OF979"/>
      <c r="OG979"/>
      <c r="OH979"/>
      <c r="OI979"/>
      <c r="OJ979"/>
      <c r="OK979"/>
      <c r="OL979"/>
      <c r="OM979"/>
      <c r="ON979"/>
      <c r="OO979"/>
      <c r="OP979"/>
      <c r="OQ979"/>
      <c r="OR979"/>
      <c r="OS979"/>
      <c r="OT979"/>
      <c r="OU979"/>
      <c r="OV979"/>
      <c r="OW979"/>
      <c r="OX979"/>
      <c r="OY979"/>
      <c r="OZ979"/>
      <c r="PA979"/>
      <c r="PB979"/>
      <c r="PC979"/>
      <c r="PD979"/>
      <c r="PE979"/>
      <c r="PF979"/>
      <c r="PG979"/>
      <c r="PH979"/>
      <c r="PI979"/>
      <c r="PJ979"/>
      <c r="PK979"/>
      <c r="PL979"/>
      <c r="PM979"/>
      <c r="PN979"/>
      <c r="PO979"/>
      <c r="PP979"/>
      <c r="PQ979"/>
      <c r="PR979"/>
      <c r="PS979"/>
      <c r="PT979"/>
      <c r="PU979"/>
      <c r="PV979"/>
      <c r="PW979"/>
      <c r="PX979"/>
      <c r="PY979"/>
      <c r="PZ979"/>
      <c r="QA979"/>
      <c r="QB979"/>
      <c r="QC979"/>
      <c r="QD979"/>
      <c r="QE979"/>
      <c r="QF979"/>
      <c r="QG979"/>
      <c r="QH979"/>
      <c r="QI979"/>
      <c r="QJ979"/>
      <c r="QK979"/>
      <c r="QL979"/>
      <c r="QM979"/>
      <c r="QN979"/>
      <c r="QO979"/>
      <c r="QP979"/>
      <c r="QQ979"/>
      <c r="QR979"/>
      <c r="QS979"/>
      <c r="QT979"/>
      <c r="QU979"/>
      <c r="QV979"/>
      <c r="QW979"/>
      <c r="QX979"/>
      <c r="QY979"/>
      <c r="QZ979"/>
      <c r="RA979"/>
      <c r="RB979"/>
      <c r="RC979"/>
      <c r="RD979"/>
      <c r="RE979"/>
      <c r="RF979"/>
      <c r="RG979"/>
      <c r="RH979"/>
      <c r="RI979"/>
      <c r="RJ979"/>
      <c r="RK979"/>
      <c r="RL979"/>
      <c r="RM979"/>
      <c r="RN979"/>
      <c r="RO979"/>
      <c r="RP979"/>
      <c r="RQ979"/>
      <c r="RR979"/>
      <c r="RS979"/>
      <c r="RT979"/>
      <c r="RU979"/>
      <c r="RV979"/>
      <c r="RW979"/>
      <c r="RX979"/>
      <c r="RY979"/>
      <c r="RZ979"/>
      <c r="SA979"/>
      <c r="SB979"/>
      <c r="SC979"/>
      <c r="SD979"/>
      <c r="SE979"/>
      <c r="SF979"/>
      <c r="SG979"/>
      <c r="SH979"/>
      <c r="SI979"/>
      <c r="SJ979"/>
      <c r="SK979"/>
      <c r="SL979"/>
      <c r="SM979"/>
      <c r="SN979"/>
      <c r="SO979"/>
      <c r="SP979"/>
      <c r="SQ979"/>
      <c r="SR979"/>
      <c r="SS979"/>
      <c r="ST979"/>
      <c r="SU979"/>
      <c r="SV979"/>
      <c r="SW979"/>
      <c r="SX979"/>
      <c r="SY979"/>
      <c r="SZ979"/>
      <c r="TA979"/>
      <c r="TB979"/>
      <c r="TC979"/>
      <c r="TD979"/>
      <c r="TE979"/>
      <c r="TF979"/>
      <c r="TG979"/>
      <c r="TH979"/>
      <c r="TI979"/>
      <c r="TJ979"/>
      <c r="TK979"/>
      <c r="TL979"/>
      <c r="TM979"/>
      <c r="TN979"/>
      <c r="TO979"/>
      <c r="TP979"/>
      <c r="TQ979"/>
      <c r="TR979"/>
      <c r="TS979"/>
      <c r="TT979"/>
      <c r="TU979"/>
      <c r="TV979"/>
      <c r="TW979"/>
      <c r="TX979"/>
      <c r="TY979"/>
      <c r="TZ979"/>
      <c r="UA979"/>
      <c r="UB979"/>
      <c r="UC979"/>
      <c r="UD979"/>
      <c r="UE979"/>
      <c r="UF979"/>
      <c r="UG979"/>
      <c r="UH979"/>
      <c r="UI979"/>
      <c r="UJ979"/>
      <c r="UK979"/>
      <c r="UL979"/>
      <c r="UM979"/>
      <c r="UN979"/>
      <c r="UO979"/>
      <c r="UP979"/>
      <c r="UQ979"/>
      <c r="UR979"/>
      <c r="US979"/>
      <c r="UT979"/>
      <c r="UU979"/>
      <c r="UV979"/>
      <c r="UW979"/>
      <c r="UX979"/>
      <c r="UY979"/>
      <c r="UZ979"/>
      <c r="VA979"/>
      <c r="VB979"/>
      <c r="VC979"/>
      <c r="VD979"/>
      <c r="VE979"/>
      <c r="VF979"/>
      <c r="VG979"/>
      <c r="VH979"/>
      <c r="VI979"/>
      <c r="VJ979"/>
      <c r="VK979"/>
      <c r="VL979"/>
      <c r="VM979"/>
      <c r="VN979"/>
      <c r="VO979"/>
      <c r="VP979"/>
      <c r="VQ979"/>
      <c r="VR979"/>
      <c r="VS979"/>
      <c r="VT979"/>
      <c r="VU979"/>
      <c r="VV979"/>
      <c r="VW979"/>
      <c r="VX979"/>
      <c r="VY979"/>
      <c r="VZ979"/>
      <c r="WA979"/>
      <c r="WB979"/>
      <c r="WC979"/>
      <c r="WD979"/>
      <c r="WE979"/>
      <c r="WF979"/>
      <c r="WG979"/>
      <c r="WH979"/>
      <c r="WI979"/>
      <c r="WJ979"/>
      <c r="WK979"/>
      <c r="WL979"/>
      <c r="WM979"/>
      <c r="WN979"/>
      <c r="WO979"/>
      <c r="WP979"/>
      <c r="WQ979"/>
      <c r="WR979"/>
      <c r="WS979"/>
      <c r="WT979"/>
      <c r="WU979"/>
      <c r="WV979"/>
      <c r="WW979"/>
      <c r="WX979"/>
      <c r="WY979"/>
      <c r="WZ979"/>
      <c r="XA979"/>
      <c r="XB979"/>
      <c r="XC979"/>
      <c r="XD979"/>
      <c r="XE979"/>
      <c r="XF979"/>
      <c r="XG979"/>
      <c r="XH979"/>
      <c r="XI979"/>
      <c r="XJ979"/>
      <c r="XK979"/>
      <c r="XL979"/>
      <c r="XM979"/>
      <c r="XN979"/>
      <c r="XO979"/>
      <c r="XP979"/>
      <c r="XQ979"/>
      <c r="XR979"/>
      <c r="XS979"/>
      <c r="XT979"/>
      <c r="XU979"/>
      <c r="XV979"/>
      <c r="XW979"/>
      <c r="XX979"/>
      <c r="XY979"/>
      <c r="XZ979"/>
      <c r="YA979"/>
      <c r="YB979"/>
      <c r="YC979"/>
      <c r="YD979"/>
      <c r="YE979"/>
      <c r="YF979"/>
      <c r="YG979"/>
      <c r="YH979"/>
      <c r="YI979"/>
      <c r="YJ979"/>
      <c r="YK979"/>
      <c r="YL979"/>
      <c r="YM979"/>
      <c r="YN979"/>
      <c r="YO979"/>
      <c r="YP979"/>
      <c r="YQ979"/>
      <c r="YR979"/>
      <c r="YS979"/>
      <c r="YT979"/>
      <c r="YU979"/>
      <c r="YV979"/>
      <c r="YW979"/>
      <c r="YX979"/>
      <c r="YY979"/>
      <c r="YZ979"/>
      <c r="ZA979"/>
      <c r="ZB979"/>
      <c r="ZC979"/>
      <c r="ZD979"/>
      <c r="ZE979"/>
      <c r="ZF979"/>
      <c r="ZG979"/>
      <c r="ZH979"/>
      <c r="ZI979"/>
      <c r="ZJ979"/>
      <c r="ZK979"/>
      <c r="ZL979"/>
      <c r="ZM979"/>
      <c r="ZN979"/>
      <c r="ZO979"/>
      <c r="ZP979"/>
      <c r="ZQ979"/>
      <c r="ZR979"/>
      <c r="ZS979"/>
      <c r="ZT979"/>
      <c r="ZU979"/>
      <c r="ZV979"/>
      <c r="ZW979"/>
      <c r="ZX979"/>
      <c r="ZY979"/>
      <c r="ZZ979"/>
      <c r="AAA979"/>
      <c r="AAB979"/>
      <c r="AAC979"/>
      <c r="AAD979"/>
      <c r="AAE979"/>
      <c r="AAF979"/>
      <c r="AAG979"/>
      <c r="AAH979"/>
      <c r="AAI979"/>
      <c r="AAJ979"/>
      <c r="AAK979"/>
      <c r="AAL979"/>
      <c r="AAM979"/>
      <c r="AAN979"/>
      <c r="AAO979"/>
      <c r="AAP979"/>
      <c r="AAQ979"/>
      <c r="AAR979"/>
      <c r="AAS979"/>
      <c r="AAT979"/>
      <c r="AAU979"/>
      <c r="AAV979"/>
      <c r="AAW979"/>
      <c r="AAX979"/>
      <c r="AAY979"/>
      <c r="AAZ979"/>
      <c r="ABA979"/>
      <c r="ABB979"/>
      <c r="ABC979"/>
      <c r="ABD979"/>
      <c r="ABE979"/>
      <c r="ABF979"/>
      <c r="ABG979"/>
      <c r="ABH979"/>
      <c r="ABI979"/>
      <c r="ABJ979"/>
      <c r="ABK979"/>
      <c r="ABL979"/>
      <c r="ABM979"/>
      <c r="ABN979"/>
      <c r="ABO979"/>
      <c r="ABP979"/>
      <c r="ABQ979"/>
      <c r="ABR979"/>
      <c r="ABS979"/>
      <c r="ABT979"/>
      <c r="ABU979"/>
      <c r="ABV979"/>
      <c r="ABW979"/>
      <c r="ABX979"/>
      <c r="ABY979"/>
      <c r="ABZ979"/>
      <c r="ACA979"/>
      <c r="ACB979"/>
      <c r="ACC979"/>
      <c r="ACD979"/>
      <c r="ACE979"/>
      <c r="ACF979"/>
      <c r="ACG979"/>
      <c r="ACH979"/>
      <c r="ACI979"/>
      <c r="ACJ979"/>
      <c r="ACK979"/>
      <c r="ACL979"/>
      <c r="ACM979"/>
      <c r="ACN979"/>
      <c r="ACO979"/>
      <c r="ACP979"/>
      <c r="ACQ979"/>
      <c r="ACR979"/>
      <c r="ACS979"/>
      <c r="ACT979"/>
      <c r="ACU979"/>
      <c r="ACV979"/>
      <c r="ACW979"/>
      <c r="ACX979"/>
      <c r="ACY979"/>
      <c r="ACZ979"/>
      <c r="ADA979"/>
      <c r="ADB979"/>
      <c r="ADC979"/>
      <c r="ADD979"/>
      <c r="ADE979"/>
      <c r="ADF979"/>
      <c r="ADG979"/>
      <c r="ADH979"/>
      <c r="ADI979"/>
      <c r="ADJ979"/>
      <c r="ADK979"/>
      <c r="ADL979"/>
      <c r="ADM979"/>
      <c r="ADN979"/>
      <c r="ADO979"/>
      <c r="ADP979"/>
      <c r="ADQ979"/>
      <c r="ADR979"/>
      <c r="ADS979"/>
      <c r="ADT979"/>
      <c r="ADU979"/>
      <c r="ADV979"/>
      <c r="ADW979"/>
      <c r="ADX979"/>
      <c r="ADY979"/>
      <c r="ADZ979"/>
      <c r="AEA979"/>
      <c r="AEB979"/>
      <c r="AEC979"/>
      <c r="AED979"/>
      <c r="AEE979"/>
      <c r="AEF979"/>
      <c r="AEG979"/>
      <c r="AEH979"/>
      <c r="AEI979"/>
      <c r="AEJ979"/>
      <c r="AEK979"/>
      <c r="AEL979"/>
      <c r="AEM979"/>
      <c r="AEN979"/>
      <c r="AEO979"/>
      <c r="AEP979"/>
      <c r="AEQ979"/>
      <c r="AER979"/>
      <c r="AES979"/>
      <c r="AET979"/>
      <c r="AEU979"/>
      <c r="AEV979"/>
      <c r="AEW979"/>
      <c r="AEX979"/>
      <c r="AEY979"/>
      <c r="AEZ979"/>
      <c r="AFA979"/>
      <c r="AFB979"/>
      <c r="AFC979"/>
      <c r="AFD979"/>
      <c r="AFE979"/>
      <c r="AFF979"/>
      <c r="AFG979"/>
      <c r="AFH979"/>
      <c r="AFI979"/>
      <c r="AFJ979"/>
      <c r="AFK979"/>
      <c r="AFL979"/>
      <c r="AFM979"/>
      <c r="AFN979"/>
      <c r="AFO979"/>
      <c r="AFP979"/>
      <c r="AFQ979"/>
      <c r="AFR979"/>
      <c r="AFS979"/>
      <c r="AFT979"/>
      <c r="AFU979"/>
      <c r="AFV979"/>
      <c r="AFW979"/>
      <c r="AFX979"/>
      <c r="AFY979"/>
      <c r="AFZ979"/>
      <c r="AGA979"/>
      <c r="AGB979"/>
      <c r="AGC979"/>
      <c r="AGD979"/>
      <c r="AGE979"/>
      <c r="AGF979"/>
      <c r="AGG979"/>
      <c r="AGH979"/>
      <c r="AGI979"/>
      <c r="AGJ979"/>
      <c r="AGK979"/>
      <c r="AGL979"/>
      <c r="AGM979"/>
      <c r="AGN979"/>
      <c r="AGO979"/>
      <c r="AGP979"/>
      <c r="AGQ979"/>
      <c r="AGR979"/>
      <c r="AGS979"/>
      <c r="AGT979"/>
      <c r="AGU979"/>
      <c r="AGV979"/>
      <c r="AGW979"/>
      <c r="AGX979"/>
      <c r="AGY979"/>
      <c r="AGZ979"/>
      <c r="AHA979"/>
      <c r="AHB979"/>
      <c r="AHC979"/>
      <c r="AHD979"/>
      <c r="AHE979"/>
      <c r="AHF979"/>
      <c r="AHG979"/>
      <c r="AHH979"/>
      <c r="AHI979"/>
      <c r="AHJ979"/>
      <c r="AHK979"/>
      <c r="AHL979"/>
      <c r="AHM979"/>
      <c r="AHN979"/>
      <c r="AHO979"/>
      <c r="AHP979"/>
      <c r="AHQ979"/>
      <c r="AHR979"/>
      <c r="AHS979"/>
      <c r="AHT979"/>
      <c r="AHU979"/>
      <c r="AHV979"/>
      <c r="AHW979"/>
      <c r="AHX979"/>
      <c r="AHY979"/>
      <c r="AHZ979"/>
      <c r="AIA979"/>
      <c r="AIB979"/>
      <c r="AIC979"/>
      <c r="AID979"/>
      <c r="AIE979"/>
      <c r="AIF979"/>
      <c r="AIG979"/>
      <c r="AIH979"/>
      <c r="AII979"/>
      <c r="AIJ979"/>
      <c r="AIK979"/>
      <c r="AIL979"/>
      <c r="AIM979"/>
      <c r="AIN979"/>
      <c r="AIO979"/>
      <c r="AIP979"/>
      <c r="AIQ979"/>
      <c r="AIR979"/>
      <c r="AIS979"/>
      <c r="AIT979"/>
      <c r="AIU979"/>
      <c r="AIV979"/>
      <c r="AIW979"/>
      <c r="AIX979"/>
      <c r="AIY979"/>
      <c r="AIZ979"/>
      <c r="AJA979"/>
      <c r="AJB979"/>
      <c r="AJC979"/>
      <c r="AJD979"/>
      <c r="AJE979"/>
      <c r="AJF979"/>
      <c r="AJG979"/>
      <c r="AJH979"/>
      <c r="AJI979"/>
      <c r="AJJ979"/>
      <c r="AJK979"/>
      <c r="AJL979"/>
      <c r="AJM979"/>
      <c r="AJN979"/>
      <c r="AJO979"/>
      <c r="AJP979"/>
      <c r="AJQ979"/>
      <c r="AJR979"/>
      <c r="AJS979"/>
      <c r="AJT979"/>
      <c r="AJU979"/>
      <c r="AJV979"/>
      <c r="AJW979"/>
      <c r="AJX979"/>
      <c r="AJY979"/>
      <c r="AJZ979"/>
      <c r="AKA979"/>
      <c r="AKB979"/>
      <c r="AKC979"/>
      <c r="AKD979"/>
      <c r="AKE979"/>
      <c r="AKF979"/>
      <c r="AKG979"/>
      <c r="AKH979"/>
      <c r="AKI979"/>
      <c r="AKJ979"/>
      <c r="AKK979"/>
      <c r="AKL979"/>
      <c r="AKM979"/>
      <c r="AKN979"/>
      <c r="AKO979"/>
      <c r="AKP979"/>
      <c r="AKQ979"/>
      <c r="AKR979"/>
      <c r="AKS979"/>
      <c r="AKT979"/>
      <c r="AKU979"/>
      <c r="AKV979"/>
      <c r="AKW979"/>
      <c r="AKX979"/>
      <c r="AKY979"/>
      <c r="AKZ979"/>
      <c r="ALA979"/>
      <c r="ALB979"/>
      <c r="ALC979"/>
      <c r="ALD979"/>
      <c r="ALE979"/>
      <c r="ALF979"/>
      <c r="ALG979"/>
      <c r="ALH979"/>
      <c r="ALI979"/>
      <c r="ALJ979"/>
      <c r="ALK979"/>
      <c r="ALL979"/>
      <c r="ALM979"/>
      <c r="ALN979"/>
      <c r="ALO979"/>
      <c r="ALP979"/>
      <c r="ALQ979"/>
      <c r="ALR979"/>
      <c r="ALS979"/>
      <c r="ALT979"/>
      <c r="ALU979"/>
      <c r="ALV979"/>
      <c r="ALW979"/>
      <c r="ALX979"/>
      <c r="ALY979"/>
      <c r="ALZ979"/>
      <c r="AMA979"/>
      <c r="AMB979"/>
      <c r="AMC979"/>
      <c r="AMD979"/>
      <c r="AME979"/>
      <c r="AMF979"/>
      <c r="AMG979"/>
      <c r="AMH979"/>
      <c r="AMI979"/>
      <c r="AMJ979"/>
    </row>
    <row r="980" spans="1:1024" ht="20" customHeight="1" x14ac:dyDescent="0.2">
      <c r="A980"/>
      <c r="B980"/>
      <c r="C980"/>
      <c r="D980"/>
      <c r="E980" s="2"/>
      <c r="F980" s="2"/>
      <c r="G980" s="271"/>
      <c r="H980" s="24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c r="IU980"/>
      <c r="IV980"/>
      <c r="IW980"/>
      <c r="IX980"/>
      <c r="IY980"/>
      <c r="IZ980"/>
      <c r="JA980"/>
      <c r="JB980"/>
      <c r="JC980"/>
      <c r="JD980"/>
      <c r="JE980"/>
      <c r="JF980"/>
      <c r="JG980"/>
      <c r="JH980"/>
      <c r="JI980"/>
      <c r="JJ980"/>
      <c r="JK980"/>
      <c r="JL980"/>
      <c r="JM980"/>
      <c r="JN980"/>
      <c r="JO980"/>
      <c r="JP980"/>
      <c r="JQ980"/>
      <c r="JR980"/>
      <c r="JS980"/>
      <c r="JT980"/>
      <c r="JU980"/>
      <c r="JV980"/>
      <c r="JW980"/>
      <c r="JX980"/>
      <c r="JY980"/>
      <c r="JZ980"/>
      <c r="KA980"/>
      <c r="KB980"/>
      <c r="KC980"/>
      <c r="KD980"/>
      <c r="KE980"/>
      <c r="KF980"/>
      <c r="KG980"/>
      <c r="KH980"/>
      <c r="KI980"/>
      <c r="KJ980"/>
      <c r="KK980"/>
      <c r="KL980"/>
      <c r="KM980"/>
      <c r="KN980"/>
      <c r="KO980"/>
      <c r="KP980"/>
      <c r="KQ980"/>
      <c r="KR980"/>
      <c r="KS980"/>
      <c r="KT980"/>
      <c r="KU980"/>
      <c r="KV980"/>
      <c r="KW980"/>
      <c r="KX980"/>
      <c r="KY980"/>
      <c r="KZ980"/>
      <c r="LA980"/>
      <c r="LB980"/>
      <c r="LC980"/>
      <c r="LD980"/>
      <c r="LE980"/>
      <c r="LF980"/>
      <c r="LG980"/>
      <c r="LH980"/>
      <c r="LI980"/>
      <c r="LJ980"/>
      <c r="LK980"/>
      <c r="LL980"/>
      <c r="LM980"/>
      <c r="LN980"/>
      <c r="LO980"/>
      <c r="LP980"/>
      <c r="LQ980"/>
      <c r="LR980"/>
      <c r="LS980"/>
      <c r="LT980"/>
      <c r="LU980"/>
      <c r="LV980"/>
      <c r="LW980"/>
      <c r="LX980"/>
      <c r="LY980"/>
      <c r="LZ980"/>
      <c r="MA980"/>
      <c r="MB980"/>
      <c r="MC980"/>
      <c r="MD980"/>
      <c r="ME980"/>
      <c r="MF980"/>
      <c r="MG980"/>
      <c r="MH980"/>
      <c r="MI980"/>
      <c r="MJ980"/>
      <c r="MK980"/>
      <c r="ML980"/>
      <c r="MM980"/>
      <c r="MN980"/>
      <c r="MO980"/>
      <c r="MP980"/>
      <c r="MQ980"/>
      <c r="MR980"/>
      <c r="MS980"/>
      <c r="MT980"/>
      <c r="MU980"/>
      <c r="MV980"/>
      <c r="MW980"/>
      <c r="MX980"/>
      <c r="MY980"/>
      <c r="MZ980"/>
      <c r="NA980"/>
      <c r="NB980"/>
      <c r="NC980"/>
      <c r="ND980"/>
      <c r="NE980"/>
      <c r="NF980"/>
      <c r="NG980"/>
      <c r="NH980"/>
      <c r="NI980"/>
      <c r="NJ980"/>
      <c r="NK980"/>
      <c r="NL980"/>
      <c r="NM980"/>
      <c r="NN980"/>
      <c r="NO980"/>
      <c r="NP980"/>
      <c r="NQ980"/>
      <c r="NR980"/>
      <c r="NS980"/>
      <c r="NT980"/>
      <c r="NU980"/>
      <c r="NV980"/>
      <c r="NW980"/>
      <c r="NX980"/>
      <c r="NY980"/>
      <c r="NZ980"/>
      <c r="OA980"/>
      <c r="OB980"/>
      <c r="OC980"/>
      <c r="OD980"/>
      <c r="OE980"/>
      <c r="OF980"/>
      <c r="OG980"/>
      <c r="OH980"/>
      <c r="OI980"/>
      <c r="OJ980"/>
      <c r="OK980"/>
      <c r="OL980"/>
      <c r="OM980"/>
      <c r="ON980"/>
      <c r="OO980"/>
      <c r="OP980"/>
      <c r="OQ980"/>
      <c r="OR980"/>
      <c r="OS980"/>
      <c r="OT980"/>
      <c r="OU980"/>
      <c r="OV980"/>
      <c r="OW980"/>
      <c r="OX980"/>
      <c r="OY980"/>
      <c r="OZ980"/>
      <c r="PA980"/>
      <c r="PB980"/>
      <c r="PC980"/>
      <c r="PD980"/>
      <c r="PE980"/>
      <c r="PF980"/>
      <c r="PG980"/>
      <c r="PH980"/>
      <c r="PI980"/>
      <c r="PJ980"/>
      <c r="PK980"/>
      <c r="PL980"/>
      <c r="PM980"/>
      <c r="PN980"/>
      <c r="PO980"/>
      <c r="PP980"/>
      <c r="PQ980"/>
      <c r="PR980"/>
      <c r="PS980"/>
      <c r="PT980"/>
      <c r="PU980"/>
      <c r="PV980"/>
      <c r="PW980"/>
      <c r="PX980"/>
      <c r="PY980"/>
      <c r="PZ980"/>
      <c r="QA980"/>
      <c r="QB980"/>
      <c r="QC980"/>
      <c r="QD980"/>
      <c r="QE980"/>
      <c r="QF980"/>
      <c r="QG980"/>
      <c r="QH980"/>
      <c r="QI980"/>
      <c r="QJ980"/>
      <c r="QK980"/>
      <c r="QL980"/>
      <c r="QM980"/>
      <c r="QN980"/>
      <c r="QO980"/>
      <c r="QP980"/>
      <c r="QQ980"/>
      <c r="QR980"/>
      <c r="QS980"/>
      <c r="QT980"/>
      <c r="QU980"/>
      <c r="QV980"/>
      <c r="QW980"/>
      <c r="QX980"/>
      <c r="QY980"/>
      <c r="QZ980"/>
      <c r="RA980"/>
      <c r="RB980"/>
      <c r="RC980"/>
      <c r="RD980"/>
      <c r="RE980"/>
      <c r="RF980"/>
      <c r="RG980"/>
      <c r="RH980"/>
      <c r="RI980"/>
      <c r="RJ980"/>
      <c r="RK980"/>
      <c r="RL980"/>
      <c r="RM980"/>
      <c r="RN980"/>
      <c r="RO980"/>
      <c r="RP980"/>
      <c r="RQ980"/>
      <c r="RR980"/>
      <c r="RS980"/>
      <c r="RT980"/>
      <c r="RU980"/>
      <c r="RV980"/>
      <c r="RW980"/>
      <c r="RX980"/>
      <c r="RY980"/>
      <c r="RZ980"/>
      <c r="SA980"/>
      <c r="SB980"/>
      <c r="SC980"/>
      <c r="SD980"/>
      <c r="SE980"/>
      <c r="SF980"/>
      <c r="SG980"/>
      <c r="SH980"/>
      <c r="SI980"/>
      <c r="SJ980"/>
      <c r="SK980"/>
      <c r="SL980"/>
      <c r="SM980"/>
      <c r="SN980"/>
      <c r="SO980"/>
      <c r="SP980"/>
      <c r="SQ980"/>
      <c r="SR980"/>
      <c r="SS980"/>
      <c r="ST980"/>
      <c r="SU980"/>
      <c r="SV980"/>
      <c r="SW980"/>
      <c r="SX980"/>
      <c r="SY980"/>
      <c r="SZ980"/>
      <c r="TA980"/>
      <c r="TB980"/>
      <c r="TC980"/>
      <c r="TD980"/>
      <c r="TE980"/>
      <c r="TF980"/>
      <c r="TG980"/>
      <c r="TH980"/>
      <c r="TI980"/>
      <c r="TJ980"/>
      <c r="TK980"/>
      <c r="TL980"/>
      <c r="TM980"/>
      <c r="TN980"/>
      <c r="TO980"/>
      <c r="TP980"/>
      <c r="TQ980"/>
      <c r="TR980"/>
      <c r="TS980"/>
      <c r="TT980"/>
      <c r="TU980"/>
      <c r="TV980"/>
      <c r="TW980"/>
      <c r="TX980"/>
      <c r="TY980"/>
      <c r="TZ980"/>
      <c r="UA980"/>
      <c r="UB980"/>
      <c r="UC980"/>
      <c r="UD980"/>
      <c r="UE980"/>
      <c r="UF980"/>
      <c r="UG980"/>
      <c r="UH980"/>
      <c r="UI980"/>
      <c r="UJ980"/>
      <c r="UK980"/>
      <c r="UL980"/>
      <c r="UM980"/>
      <c r="UN980"/>
      <c r="UO980"/>
      <c r="UP980"/>
      <c r="UQ980"/>
      <c r="UR980"/>
      <c r="US980"/>
      <c r="UT980"/>
      <c r="UU980"/>
      <c r="UV980"/>
      <c r="UW980"/>
      <c r="UX980"/>
      <c r="UY980"/>
      <c r="UZ980"/>
      <c r="VA980"/>
      <c r="VB980"/>
      <c r="VC980"/>
      <c r="VD980"/>
      <c r="VE980"/>
      <c r="VF980"/>
      <c r="VG980"/>
      <c r="VH980"/>
      <c r="VI980"/>
      <c r="VJ980"/>
      <c r="VK980"/>
      <c r="VL980"/>
      <c r="VM980"/>
      <c r="VN980"/>
      <c r="VO980"/>
      <c r="VP980"/>
      <c r="VQ980"/>
      <c r="VR980"/>
      <c r="VS980"/>
      <c r="VT980"/>
      <c r="VU980"/>
      <c r="VV980"/>
      <c r="VW980"/>
      <c r="VX980"/>
      <c r="VY980"/>
      <c r="VZ980"/>
      <c r="WA980"/>
      <c r="WB980"/>
      <c r="WC980"/>
      <c r="WD980"/>
      <c r="WE980"/>
      <c r="WF980"/>
      <c r="WG980"/>
      <c r="WH980"/>
      <c r="WI980"/>
      <c r="WJ980"/>
      <c r="WK980"/>
      <c r="WL980"/>
      <c r="WM980"/>
      <c r="WN980"/>
      <c r="WO980"/>
      <c r="WP980"/>
      <c r="WQ980"/>
      <c r="WR980"/>
      <c r="WS980"/>
      <c r="WT980"/>
      <c r="WU980"/>
      <c r="WV980"/>
      <c r="WW980"/>
      <c r="WX980"/>
      <c r="WY980"/>
      <c r="WZ980"/>
      <c r="XA980"/>
      <c r="XB980"/>
      <c r="XC980"/>
      <c r="XD980"/>
      <c r="XE980"/>
      <c r="XF980"/>
      <c r="XG980"/>
      <c r="XH980"/>
      <c r="XI980"/>
      <c r="XJ980"/>
      <c r="XK980"/>
      <c r="XL980"/>
      <c r="XM980"/>
      <c r="XN980"/>
      <c r="XO980"/>
      <c r="XP980"/>
      <c r="XQ980"/>
      <c r="XR980"/>
      <c r="XS980"/>
      <c r="XT980"/>
      <c r="XU980"/>
      <c r="XV980"/>
      <c r="XW980"/>
      <c r="XX980"/>
      <c r="XY980"/>
      <c r="XZ980"/>
      <c r="YA980"/>
      <c r="YB980"/>
      <c r="YC980"/>
      <c r="YD980"/>
      <c r="YE980"/>
      <c r="YF980"/>
      <c r="YG980"/>
      <c r="YH980"/>
      <c r="YI980"/>
      <c r="YJ980"/>
      <c r="YK980"/>
      <c r="YL980"/>
      <c r="YM980"/>
      <c r="YN980"/>
      <c r="YO980"/>
      <c r="YP980"/>
      <c r="YQ980"/>
      <c r="YR980"/>
      <c r="YS980"/>
      <c r="YT980"/>
      <c r="YU980"/>
      <c r="YV980"/>
      <c r="YW980"/>
      <c r="YX980"/>
      <c r="YY980"/>
      <c r="YZ980"/>
      <c r="ZA980"/>
      <c r="ZB980"/>
      <c r="ZC980"/>
      <c r="ZD980"/>
      <c r="ZE980"/>
      <c r="ZF980"/>
      <c r="ZG980"/>
      <c r="ZH980"/>
      <c r="ZI980"/>
      <c r="ZJ980"/>
      <c r="ZK980"/>
      <c r="ZL980"/>
      <c r="ZM980"/>
      <c r="ZN980"/>
      <c r="ZO980"/>
      <c r="ZP980"/>
      <c r="ZQ980"/>
      <c r="ZR980"/>
      <c r="ZS980"/>
      <c r="ZT980"/>
      <c r="ZU980"/>
      <c r="ZV980"/>
      <c r="ZW980"/>
      <c r="ZX980"/>
      <c r="ZY980"/>
      <c r="ZZ980"/>
      <c r="AAA980"/>
      <c r="AAB980"/>
      <c r="AAC980"/>
      <c r="AAD980"/>
      <c r="AAE980"/>
      <c r="AAF980"/>
      <c r="AAG980"/>
      <c r="AAH980"/>
      <c r="AAI980"/>
      <c r="AAJ980"/>
      <c r="AAK980"/>
      <c r="AAL980"/>
      <c r="AAM980"/>
      <c r="AAN980"/>
      <c r="AAO980"/>
      <c r="AAP980"/>
      <c r="AAQ980"/>
      <c r="AAR980"/>
      <c r="AAS980"/>
      <c r="AAT980"/>
      <c r="AAU980"/>
      <c r="AAV980"/>
      <c r="AAW980"/>
      <c r="AAX980"/>
      <c r="AAY980"/>
      <c r="AAZ980"/>
      <c r="ABA980"/>
      <c r="ABB980"/>
      <c r="ABC980"/>
      <c r="ABD980"/>
      <c r="ABE980"/>
      <c r="ABF980"/>
      <c r="ABG980"/>
      <c r="ABH980"/>
      <c r="ABI980"/>
      <c r="ABJ980"/>
      <c r="ABK980"/>
      <c r="ABL980"/>
      <c r="ABM980"/>
      <c r="ABN980"/>
      <c r="ABO980"/>
      <c r="ABP980"/>
      <c r="ABQ980"/>
      <c r="ABR980"/>
      <c r="ABS980"/>
      <c r="ABT980"/>
      <c r="ABU980"/>
      <c r="ABV980"/>
      <c r="ABW980"/>
      <c r="ABX980"/>
      <c r="ABY980"/>
      <c r="ABZ980"/>
      <c r="ACA980"/>
      <c r="ACB980"/>
      <c r="ACC980"/>
      <c r="ACD980"/>
      <c r="ACE980"/>
      <c r="ACF980"/>
      <c r="ACG980"/>
      <c r="ACH980"/>
      <c r="ACI980"/>
      <c r="ACJ980"/>
      <c r="ACK980"/>
      <c r="ACL980"/>
      <c r="ACM980"/>
      <c r="ACN980"/>
      <c r="ACO980"/>
      <c r="ACP980"/>
      <c r="ACQ980"/>
      <c r="ACR980"/>
      <c r="ACS980"/>
      <c r="ACT980"/>
      <c r="ACU980"/>
      <c r="ACV980"/>
      <c r="ACW980"/>
      <c r="ACX980"/>
      <c r="ACY980"/>
      <c r="ACZ980"/>
      <c r="ADA980"/>
      <c r="ADB980"/>
      <c r="ADC980"/>
      <c r="ADD980"/>
      <c r="ADE980"/>
      <c r="ADF980"/>
      <c r="ADG980"/>
      <c r="ADH980"/>
      <c r="ADI980"/>
      <c r="ADJ980"/>
      <c r="ADK980"/>
      <c r="ADL980"/>
      <c r="ADM980"/>
      <c r="ADN980"/>
      <c r="ADO980"/>
      <c r="ADP980"/>
      <c r="ADQ980"/>
      <c r="ADR980"/>
      <c r="ADS980"/>
      <c r="ADT980"/>
      <c r="ADU980"/>
      <c r="ADV980"/>
      <c r="ADW980"/>
      <c r="ADX980"/>
      <c r="ADY980"/>
      <c r="ADZ980"/>
      <c r="AEA980"/>
      <c r="AEB980"/>
      <c r="AEC980"/>
      <c r="AED980"/>
      <c r="AEE980"/>
      <c r="AEF980"/>
      <c r="AEG980"/>
      <c r="AEH980"/>
      <c r="AEI980"/>
      <c r="AEJ980"/>
      <c r="AEK980"/>
      <c r="AEL980"/>
      <c r="AEM980"/>
      <c r="AEN980"/>
      <c r="AEO980"/>
      <c r="AEP980"/>
      <c r="AEQ980"/>
      <c r="AER980"/>
      <c r="AES980"/>
      <c r="AET980"/>
      <c r="AEU980"/>
      <c r="AEV980"/>
      <c r="AEW980"/>
      <c r="AEX980"/>
      <c r="AEY980"/>
      <c r="AEZ980"/>
      <c r="AFA980"/>
      <c r="AFB980"/>
      <c r="AFC980"/>
      <c r="AFD980"/>
      <c r="AFE980"/>
      <c r="AFF980"/>
      <c r="AFG980"/>
      <c r="AFH980"/>
      <c r="AFI980"/>
      <c r="AFJ980"/>
      <c r="AFK980"/>
      <c r="AFL980"/>
      <c r="AFM980"/>
      <c r="AFN980"/>
      <c r="AFO980"/>
      <c r="AFP980"/>
      <c r="AFQ980"/>
      <c r="AFR980"/>
      <c r="AFS980"/>
      <c r="AFT980"/>
      <c r="AFU980"/>
      <c r="AFV980"/>
      <c r="AFW980"/>
      <c r="AFX980"/>
      <c r="AFY980"/>
      <c r="AFZ980"/>
      <c r="AGA980"/>
      <c r="AGB980"/>
      <c r="AGC980"/>
      <c r="AGD980"/>
      <c r="AGE980"/>
      <c r="AGF980"/>
      <c r="AGG980"/>
      <c r="AGH980"/>
      <c r="AGI980"/>
      <c r="AGJ980"/>
      <c r="AGK980"/>
      <c r="AGL980"/>
      <c r="AGM980"/>
      <c r="AGN980"/>
      <c r="AGO980"/>
      <c r="AGP980"/>
      <c r="AGQ980"/>
      <c r="AGR980"/>
      <c r="AGS980"/>
      <c r="AGT980"/>
      <c r="AGU980"/>
      <c r="AGV980"/>
      <c r="AGW980"/>
      <c r="AGX980"/>
      <c r="AGY980"/>
      <c r="AGZ980"/>
      <c r="AHA980"/>
      <c r="AHB980"/>
      <c r="AHC980"/>
      <c r="AHD980"/>
      <c r="AHE980"/>
      <c r="AHF980"/>
      <c r="AHG980"/>
      <c r="AHH980"/>
      <c r="AHI980"/>
      <c r="AHJ980"/>
      <c r="AHK980"/>
      <c r="AHL980"/>
      <c r="AHM980"/>
      <c r="AHN980"/>
      <c r="AHO980"/>
      <c r="AHP980"/>
      <c r="AHQ980"/>
      <c r="AHR980"/>
      <c r="AHS980"/>
      <c r="AHT980"/>
      <c r="AHU980"/>
      <c r="AHV980"/>
      <c r="AHW980"/>
      <c r="AHX980"/>
      <c r="AHY980"/>
      <c r="AHZ980"/>
      <c r="AIA980"/>
      <c r="AIB980"/>
      <c r="AIC980"/>
      <c r="AID980"/>
      <c r="AIE980"/>
      <c r="AIF980"/>
      <c r="AIG980"/>
      <c r="AIH980"/>
      <c r="AII980"/>
      <c r="AIJ980"/>
      <c r="AIK980"/>
      <c r="AIL980"/>
      <c r="AIM980"/>
      <c r="AIN980"/>
      <c r="AIO980"/>
      <c r="AIP980"/>
      <c r="AIQ980"/>
      <c r="AIR980"/>
      <c r="AIS980"/>
      <c r="AIT980"/>
      <c r="AIU980"/>
      <c r="AIV980"/>
      <c r="AIW980"/>
      <c r="AIX980"/>
      <c r="AIY980"/>
      <c r="AIZ980"/>
      <c r="AJA980"/>
      <c r="AJB980"/>
      <c r="AJC980"/>
      <c r="AJD980"/>
      <c r="AJE980"/>
      <c r="AJF980"/>
      <c r="AJG980"/>
      <c r="AJH980"/>
      <c r="AJI980"/>
      <c r="AJJ980"/>
      <c r="AJK980"/>
      <c r="AJL980"/>
      <c r="AJM980"/>
      <c r="AJN980"/>
      <c r="AJO980"/>
      <c r="AJP980"/>
      <c r="AJQ980"/>
      <c r="AJR980"/>
      <c r="AJS980"/>
      <c r="AJT980"/>
      <c r="AJU980"/>
      <c r="AJV980"/>
      <c r="AJW980"/>
      <c r="AJX980"/>
      <c r="AJY980"/>
      <c r="AJZ980"/>
      <c r="AKA980"/>
      <c r="AKB980"/>
      <c r="AKC980"/>
      <c r="AKD980"/>
      <c r="AKE980"/>
      <c r="AKF980"/>
      <c r="AKG980"/>
      <c r="AKH980"/>
      <c r="AKI980"/>
      <c r="AKJ980"/>
      <c r="AKK980"/>
      <c r="AKL980"/>
      <c r="AKM980"/>
      <c r="AKN980"/>
      <c r="AKO980"/>
      <c r="AKP980"/>
      <c r="AKQ980"/>
      <c r="AKR980"/>
      <c r="AKS980"/>
      <c r="AKT980"/>
      <c r="AKU980"/>
      <c r="AKV980"/>
      <c r="AKW980"/>
      <c r="AKX980"/>
      <c r="AKY980"/>
      <c r="AKZ980"/>
      <c r="ALA980"/>
      <c r="ALB980"/>
      <c r="ALC980"/>
      <c r="ALD980"/>
      <c r="ALE980"/>
      <c r="ALF980"/>
      <c r="ALG980"/>
      <c r="ALH980"/>
      <c r="ALI980"/>
      <c r="ALJ980"/>
      <c r="ALK980"/>
      <c r="ALL980"/>
      <c r="ALM980"/>
      <c r="ALN980"/>
      <c r="ALO980"/>
      <c r="ALP980"/>
      <c r="ALQ980"/>
      <c r="ALR980"/>
      <c r="ALS980"/>
      <c r="ALT980"/>
      <c r="ALU980"/>
      <c r="ALV980"/>
      <c r="ALW980"/>
      <c r="ALX980"/>
      <c r="ALY980"/>
      <c r="ALZ980"/>
      <c r="AMA980"/>
      <c r="AMB980"/>
      <c r="AMC980"/>
      <c r="AMD980"/>
      <c r="AME980"/>
      <c r="AMF980"/>
      <c r="AMG980"/>
      <c r="AMH980"/>
      <c r="AMI980"/>
      <c r="AMJ980"/>
    </row>
    <row r="981" spans="1:1024" ht="20" customHeight="1" x14ac:dyDescent="0.2">
      <c r="A981"/>
      <c r="B981"/>
      <c r="C981"/>
      <c r="D981"/>
      <c r="E981" s="2"/>
      <c r="F981" s="2"/>
      <c r="G981" s="271"/>
      <c r="H981" s="240"/>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c r="IU981"/>
      <c r="IV981"/>
      <c r="IW981"/>
      <c r="IX981"/>
      <c r="IY981"/>
      <c r="IZ981"/>
      <c r="JA981"/>
      <c r="JB981"/>
      <c r="JC981"/>
      <c r="JD981"/>
      <c r="JE981"/>
      <c r="JF981"/>
      <c r="JG981"/>
      <c r="JH981"/>
      <c r="JI981"/>
      <c r="JJ981"/>
      <c r="JK981"/>
      <c r="JL981"/>
      <c r="JM981"/>
      <c r="JN981"/>
      <c r="JO981"/>
      <c r="JP981"/>
      <c r="JQ981"/>
      <c r="JR981"/>
      <c r="JS981"/>
      <c r="JT981"/>
      <c r="JU981"/>
      <c r="JV981"/>
      <c r="JW981"/>
      <c r="JX981"/>
      <c r="JY981"/>
      <c r="JZ981"/>
      <c r="KA981"/>
      <c r="KB981"/>
      <c r="KC981"/>
      <c r="KD981"/>
      <c r="KE981"/>
      <c r="KF981"/>
      <c r="KG981"/>
      <c r="KH981"/>
      <c r="KI981"/>
      <c r="KJ981"/>
      <c r="KK981"/>
      <c r="KL981"/>
      <c r="KM981"/>
      <c r="KN981"/>
      <c r="KO981"/>
      <c r="KP981"/>
      <c r="KQ981"/>
      <c r="KR981"/>
      <c r="KS981"/>
      <c r="KT981"/>
      <c r="KU981"/>
      <c r="KV981"/>
      <c r="KW981"/>
      <c r="KX981"/>
      <c r="KY981"/>
      <c r="KZ981"/>
      <c r="LA981"/>
      <c r="LB981"/>
      <c r="LC981"/>
      <c r="LD981"/>
      <c r="LE981"/>
      <c r="LF981"/>
      <c r="LG981"/>
      <c r="LH981"/>
      <c r="LI981"/>
      <c r="LJ981"/>
      <c r="LK981"/>
      <c r="LL981"/>
      <c r="LM981"/>
      <c r="LN981"/>
      <c r="LO981"/>
      <c r="LP981"/>
      <c r="LQ981"/>
      <c r="LR981"/>
      <c r="LS981"/>
      <c r="LT981"/>
      <c r="LU981"/>
      <c r="LV981"/>
      <c r="LW981"/>
      <c r="LX981"/>
      <c r="LY981"/>
      <c r="LZ981"/>
      <c r="MA981"/>
      <c r="MB981"/>
      <c r="MC981"/>
      <c r="MD981"/>
      <c r="ME981"/>
      <c r="MF981"/>
      <c r="MG981"/>
      <c r="MH981"/>
      <c r="MI981"/>
      <c r="MJ981"/>
      <c r="MK981"/>
      <c r="ML981"/>
      <c r="MM981"/>
      <c r="MN981"/>
      <c r="MO981"/>
      <c r="MP981"/>
      <c r="MQ981"/>
      <c r="MR981"/>
      <c r="MS981"/>
      <c r="MT981"/>
      <c r="MU981"/>
      <c r="MV981"/>
      <c r="MW981"/>
      <c r="MX981"/>
      <c r="MY981"/>
      <c r="MZ981"/>
      <c r="NA981"/>
      <c r="NB981"/>
      <c r="NC981"/>
      <c r="ND981"/>
      <c r="NE981"/>
      <c r="NF981"/>
      <c r="NG981"/>
      <c r="NH981"/>
      <c r="NI981"/>
      <c r="NJ981"/>
      <c r="NK981"/>
      <c r="NL981"/>
      <c r="NM981"/>
      <c r="NN981"/>
      <c r="NO981"/>
      <c r="NP981"/>
      <c r="NQ981"/>
      <c r="NR981"/>
      <c r="NS981"/>
      <c r="NT981"/>
      <c r="NU981"/>
      <c r="NV981"/>
      <c r="NW981"/>
      <c r="NX981"/>
      <c r="NY981"/>
      <c r="NZ981"/>
      <c r="OA981"/>
      <c r="OB981"/>
      <c r="OC981"/>
      <c r="OD981"/>
      <c r="OE981"/>
      <c r="OF981"/>
      <c r="OG981"/>
      <c r="OH981"/>
      <c r="OI981"/>
      <c r="OJ981"/>
      <c r="OK981"/>
      <c r="OL981"/>
      <c r="OM981"/>
      <c r="ON981"/>
      <c r="OO981"/>
      <c r="OP981"/>
      <c r="OQ981"/>
      <c r="OR981"/>
      <c r="OS981"/>
      <c r="OT981"/>
      <c r="OU981"/>
      <c r="OV981"/>
      <c r="OW981"/>
      <c r="OX981"/>
      <c r="OY981"/>
      <c r="OZ981"/>
      <c r="PA981"/>
      <c r="PB981"/>
      <c r="PC981"/>
      <c r="PD981"/>
      <c r="PE981"/>
      <c r="PF981"/>
      <c r="PG981"/>
      <c r="PH981"/>
      <c r="PI981"/>
      <c r="PJ981"/>
      <c r="PK981"/>
      <c r="PL981"/>
      <c r="PM981"/>
      <c r="PN981"/>
      <c r="PO981"/>
      <c r="PP981"/>
      <c r="PQ981"/>
      <c r="PR981"/>
      <c r="PS981"/>
      <c r="PT981"/>
      <c r="PU981"/>
      <c r="PV981"/>
      <c r="PW981"/>
      <c r="PX981"/>
      <c r="PY981"/>
      <c r="PZ981"/>
      <c r="QA981"/>
      <c r="QB981"/>
      <c r="QC981"/>
      <c r="QD981"/>
      <c r="QE981"/>
      <c r="QF981"/>
      <c r="QG981"/>
      <c r="QH981"/>
      <c r="QI981"/>
      <c r="QJ981"/>
      <c r="QK981"/>
      <c r="QL981"/>
      <c r="QM981"/>
      <c r="QN981"/>
      <c r="QO981"/>
      <c r="QP981"/>
      <c r="QQ981"/>
      <c r="QR981"/>
      <c r="QS981"/>
      <c r="QT981"/>
      <c r="QU981"/>
      <c r="QV981"/>
      <c r="QW981"/>
      <c r="QX981"/>
      <c r="QY981"/>
      <c r="QZ981"/>
      <c r="RA981"/>
      <c r="RB981"/>
      <c r="RC981"/>
      <c r="RD981"/>
      <c r="RE981"/>
      <c r="RF981"/>
      <c r="RG981"/>
      <c r="RH981"/>
      <c r="RI981"/>
      <c r="RJ981"/>
      <c r="RK981"/>
      <c r="RL981"/>
      <c r="RM981"/>
      <c r="RN981"/>
      <c r="RO981"/>
      <c r="RP981"/>
      <c r="RQ981"/>
      <c r="RR981"/>
      <c r="RS981"/>
      <c r="RT981"/>
      <c r="RU981"/>
      <c r="RV981"/>
      <c r="RW981"/>
      <c r="RX981"/>
      <c r="RY981"/>
      <c r="RZ981"/>
      <c r="SA981"/>
      <c r="SB981"/>
      <c r="SC981"/>
      <c r="SD981"/>
      <c r="SE981"/>
      <c r="SF981"/>
      <c r="SG981"/>
      <c r="SH981"/>
      <c r="SI981"/>
      <c r="SJ981"/>
      <c r="SK981"/>
      <c r="SL981"/>
      <c r="SM981"/>
      <c r="SN981"/>
      <c r="SO981"/>
      <c r="SP981"/>
      <c r="SQ981"/>
      <c r="SR981"/>
      <c r="SS981"/>
      <c r="ST981"/>
      <c r="SU981"/>
      <c r="SV981"/>
      <c r="SW981"/>
      <c r="SX981"/>
      <c r="SY981"/>
      <c r="SZ981"/>
      <c r="TA981"/>
      <c r="TB981"/>
      <c r="TC981"/>
      <c r="TD981"/>
      <c r="TE981"/>
      <c r="TF981"/>
      <c r="TG981"/>
      <c r="TH981"/>
      <c r="TI981"/>
      <c r="TJ981"/>
      <c r="TK981"/>
      <c r="TL981"/>
      <c r="TM981"/>
      <c r="TN981"/>
      <c r="TO981"/>
      <c r="TP981"/>
      <c r="TQ981"/>
      <c r="TR981"/>
      <c r="TS981"/>
      <c r="TT981"/>
      <c r="TU981"/>
      <c r="TV981"/>
      <c r="TW981"/>
      <c r="TX981"/>
      <c r="TY981"/>
      <c r="TZ981"/>
      <c r="UA981"/>
      <c r="UB981"/>
      <c r="UC981"/>
      <c r="UD981"/>
      <c r="UE981"/>
      <c r="UF981"/>
      <c r="UG981"/>
      <c r="UH981"/>
      <c r="UI981"/>
      <c r="UJ981"/>
      <c r="UK981"/>
      <c r="UL981"/>
      <c r="UM981"/>
      <c r="UN981"/>
      <c r="UO981"/>
      <c r="UP981"/>
      <c r="UQ981"/>
      <c r="UR981"/>
      <c r="US981"/>
      <c r="UT981"/>
      <c r="UU981"/>
      <c r="UV981"/>
      <c r="UW981"/>
      <c r="UX981"/>
      <c r="UY981"/>
      <c r="UZ981"/>
      <c r="VA981"/>
      <c r="VB981"/>
      <c r="VC981"/>
      <c r="VD981"/>
      <c r="VE981"/>
      <c r="VF981"/>
      <c r="VG981"/>
      <c r="VH981"/>
      <c r="VI981"/>
      <c r="VJ981"/>
      <c r="VK981"/>
      <c r="VL981"/>
      <c r="VM981"/>
      <c r="VN981"/>
      <c r="VO981"/>
      <c r="VP981"/>
      <c r="VQ981"/>
      <c r="VR981"/>
      <c r="VS981"/>
      <c r="VT981"/>
      <c r="VU981"/>
      <c r="VV981"/>
      <c r="VW981"/>
      <c r="VX981"/>
      <c r="VY981"/>
      <c r="VZ981"/>
      <c r="WA981"/>
      <c r="WB981"/>
      <c r="WC981"/>
      <c r="WD981"/>
      <c r="WE981"/>
      <c r="WF981"/>
      <c r="WG981"/>
      <c r="WH981"/>
      <c r="WI981"/>
      <c r="WJ981"/>
      <c r="WK981"/>
      <c r="WL981"/>
      <c r="WM981"/>
      <c r="WN981"/>
      <c r="WO981"/>
      <c r="WP981"/>
      <c r="WQ981"/>
      <c r="WR981"/>
      <c r="WS981"/>
      <c r="WT981"/>
      <c r="WU981"/>
      <c r="WV981"/>
      <c r="WW981"/>
      <c r="WX981"/>
      <c r="WY981"/>
      <c r="WZ981"/>
      <c r="XA981"/>
      <c r="XB981"/>
      <c r="XC981"/>
      <c r="XD981"/>
      <c r="XE981"/>
      <c r="XF981"/>
      <c r="XG981"/>
      <c r="XH981"/>
      <c r="XI981"/>
      <c r="XJ981"/>
      <c r="XK981"/>
      <c r="XL981"/>
      <c r="XM981"/>
      <c r="XN981"/>
      <c r="XO981"/>
      <c r="XP981"/>
      <c r="XQ981"/>
      <c r="XR981"/>
      <c r="XS981"/>
      <c r="XT981"/>
      <c r="XU981"/>
      <c r="XV981"/>
      <c r="XW981"/>
      <c r="XX981"/>
      <c r="XY981"/>
      <c r="XZ981"/>
      <c r="YA981"/>
      <c r="YB981"/>
      <c r="YC981"/>
      <c r="YD981"/>
      <c r="YE981"/>
      <c r="YF981"/>
      <c r="YG981"/>
      <c r="YH981"/>
      <c r="YI981"/>
      <c r="YJ981"/>
      <c r="YK981"/>
      <c r="YL981"/>
      <c r="YM981"/>
      <c r="YN981"/>
      <c r="YO981"/>
      <c r="YP981"/>
      <c r="YQ981"/>
      <c r="YR981"/>
      <c r="YS981"/>
      <c r="YT981"/>
      <c r="YU981"/>
      <c r="YV981"/>
      <c r="YW981"/>
      <c r="YX981"/>
      <c r="YY981"/>
      <c r="YZ981"/>
      <c r="ZA981"/>
      <c r="ZB981"/>
      <c r="ZC981"/>
      <c r="ZD981"/>
      <c r="ZE981"/>
      <c r="ZF981"/>
      <c r="ZG981"/>
      <c r="ZH981"/>
      <c r="ZI981"/>
      <c r="ZJ981"/>
      <c r="ZK981"/>
      <c r="ZL981"/>
      <c r="ZM981"/>
      <c r="ZN981"/>
      <c r="ZO981"/>
      <c r="ZP981"/>
      <c r="ZQ981"/>
      <c r="ZR981"/>
      <c r="ZS981"/>
      <c r="ZT981"/>
      <c r="ZU981"/>
      <c r="ZV981"/>
      <c r="ZW981"/>
      <c r="ZX981"/>
      <c r="ZY981"/>
      <c r="ZZ981"/>
      <c r="AAA981"/>
      <c r="AAB981"/>
      <c r="AAC981"/>
      <c r="AAD981"/>
      <c r="AAE981"/>
      <c r="AAF981"/>
      <c r="AAG981"/>
      <c r="AAH981"/>
      <c r="AAI981"/>
      <c r="AAJ981"/>
      <c r="AAK981"/>
      <c r="AAL981"/>
      <c r="AAM981"/>
      <c r="AAN981"/>
      <c r="AAO981"/>
      <c r="AAP981"/>
      <c r="AAQ981"/>
      <c r="AAR981"/>
      <c r="AAS981"/>
      <c r="AAT981"/>
      <c r="AAU981"/>
      <c r="AAV981"/>
      <c r="AAW981"/>
      <c r="AAX981"/>
      <c r="AAY981"/>
      <c r="AAZ981"/>
      <c r="ABA981"/>
      <c r="ABB981"/>
      <c r="ABC981"/>
      <c r="ABD981"/>
      <c r="ABE981"/>
      <c r="ABF981"/>
      <c r="ABG981"/>
      <c r="ABH981"/>
      <c r="ABI981"/>
      <c r="ABJ981"/>
      <c r="ABK981"/>
      <c r="ABL981"/>
      <c r="ABM981"/>
      <c r="ABN981"/>
      <c r="ABO981"/>
      <c r="ABP981"/>
      <c r="ABQ981"/>
      <c r="ABR981"/>
      <c r="ABS981"/>
      <c r="ABT981"/>
      <c r="ABU981"/>
      <c r="ABV981"/>
      <c r="ABW981"/>
      <c r="ABX981"/>
      <c r="ABY981"/>
      <c r="ABZ981"/>
      <c r="ACA981"/>
      <c r="ACB981"/>
      <c r="ACC981"/>
      <c r="ACD981"/>
      <c r="ACE981"/>
      <c r="ACF981"/>
      <c r="ACG981"/>
      <c r="ACH981"/>
      <c r="ACI981"/>
      <c r="ACJ981"/>
      <c r="ACK981"/>
      <c r="ACL981"/>
      <c r="ACM981"/>
      <c r="ACN981"/>
      <c r="ACO981"/>
      <c r="ACP981"/>
      <c r="ACQ981"/>
      <c r="ACR981"/>
      <c r="ACS981"/>
      <c r="ACT981"/>
      <c r="ACU981"/>
      <c r="ACV981"/>
      <c r="ACW981"/>
      <c r="ACX981"/>
      <c r="ACY981"/>
      <c r="ACZ981"/>
      <c r="ADA981"/>
      <c r="ADB981"/>
      <c r="ADC981"/>
      <c r="ADD981"/>
      <c r="ADE981"/>
      <c r="ADF981"/>
      <c r="ADG981"/>
      <c r="ADH981"/>
      <c r="ADI981"/>
      <c r="ADJ981"/>
      <c r="ADK981"/>
      <c r="ADL981"/>
      <c r="ADM981"/>
      <c r="ADN981"/>
      <c r="ADO981"/>
      <c r="ADP981"/>
      <c r="ADQ981"/>
      <c r="ADR981"/>
      <c r="ADS981"/>
      <c r="ADT981"/>
      <c r="ADU981"/>
      <c r="ADV981"/>
      <c r="ADW981"/>
      <c r="ADX981"/>
      <c r="ADY981"/>
      <c r="ADZ981"/>
      <c r="AEA981"/>
      <c r="AEB981"/>
      <c r="AEC981"/>
      <c r="AED981"/>
      <c r="AEE981"/>
      <c r="AEF981"/>
      <c r="AEG981"/>
      <c r="AEH981"/>
      <c r="AEI981"/>
      <c r="AEJ981"/>
      <c r="AEK981"/>
      <c r="AEL981"/>
      <c r="AEM981"/>
      <c r="AEN981"/>
      <c r="AEO981"/>
      <c r="AEP981"/>
      <c r="AEQ981"/>
      <c r="AER981"/>
      <c r="AES981"/>
      <c r="AET981"/>
      <c r="AEU981"/>
      <c r="AEV981"/>
      <c r="AEW981"/>
      <c r="AEX981"/>
      <c r="AEY981"/>
      <c r="AEZ981"/>
      <c r="AFA981"/>
      <c r="AFB981"/>
      <c r="AFC981"/>
      <c r="AFD981"/>
      <c r="AFE981"/>
      <c r="AFF981"/>
      <c r="AFG981"/>
      <c r="AFH981"/>
      <c r="AFI981"/>
      <c r="AFJ981"/>
      <c r="AFK981"/>
      <c r="AFL981"/>
      <c r="AFM981"/>
      <c r="AFN981"/>
      <c r="AFO981"/>
      <c r="AFP981"/>
      <c r="AFQ981"/>
      <c r="AFR981"/>
      <c r="AFS981"/>
      <c r="AFT981"/>
      <c r="AFU981"/>
      <c r="AFV981"/>
      <c r="AFW981"/>
      <c r="AFX981"/>
      <c r="AFY981"/>
      <c r="AFZ981"/>
      <c r="AGA981"/>
      <c r="AGB981"/>
      <c r="AGC981"/>
      <c r="AGD981"/>
      <c r="AGE981"/>
      <c r="AGF981"/>
      <c r="AGG981"/>
      <c r="AGH981"/>
      <c r="AGI981"/>
      <c r="AGJ981"/>
      <c r="AGK981"/>
      <c r="AGL981"/>
      <c r="AGM981"/>
      <c r="AGN981"/>
      <c r="AGO981"/>
      <c r="AGP981"/>
      <c r="AGQ981"/>
      <c r="AGR981"/>
      <c r="AGS981"/>
      <c r="AGT981"/>
      <c r="AGU981"/>
      <c r="AGV981"/>
      <c r="AGW981"/>
      <c r="AGX981"/>
      <c r="AGY981"/>
      <c r="AGZ981"/>
      <c r="AHA981"/>
      <c r="AHB981"/>
      <c r="AHC981"/>
      <c r="AHD981"/>
      <c r="AHE981"/>
      <c r="AHF981"/>
      <c r="AHG981"/>
      <c r="AHH981"/>
      <c r="AHI981"/>
      <c r="AHJ981"/>
      <c r="AHK981"/>
      <c r="AHL981"/>
      <c r="AHM981"/>
      <c r="AHN981"/>
      <c r="AHO981"/>
      <c r="AHP981"/>
      <c r="AHQ981"/>
      <c r="AHR981"/>
      <c r="AHS981"/>
      <c r="AHT981"/>
      <c r="AHU981"/>
      <c r="AHV981"/>
      <c r="AHW981"/>
      <c r="AHX981"/>
      <c r="AHY981"/>
      <c r="AHZ981"/>
      <c r="AIA981"/>
      <c r="AIB981"/>
      <c r="AIC981"/>
      <c r="AID981"/>
      <c r="AIE981"/>
      <c r="AIF981"/>
      <c r="AIG981"/>
      <c r="AIH981"/>
      <c r="AII981"/>
      <c r="AIJ981"/>
      <c r="AIK981"/>
      <c r="AIL981"/>
      <c r="AIM981"/>
      <c r="AIN981"/>
      <c r="AIO981"/>
      <c r="AIP981"/>
      <c r="AIQ981"/>
      <c r="AIR981"/>
      <c r="AIS981"/>
      <c r="AIT981"/>
      <c r="AIU981"/>
      <c r="AIV981"/>
      <c r="AIW981"/>
      <c r="AIX981"/>
      <c r="AIY981"/>
      <c r="AIZ981"/>
      <c r="AJA981"/>
      <c r="AJB981"/>
      <c r="AJC981"/>
      <c r="AJD981"/>
      <c r="AJE981"/>
      <c r="AJF981"/>
      <c r="AJG981"/>
      <c r="AJH981"/>
      <c r="AJI981"/>
      <c r="AJJ981"/>
      <c r="AJK981"/>
      <c r="AJL981"/>
      <c r="AJM981"/>
      <c r="AJN981"/>
      <c r="AJO981"/>
      <c r="AJP981"/>
      <c r="AJQ981"/>
      <c r="AJR981"/>
      <c r="AJS981"/>
      <c r="AJT981"/>
      <c r="AJU981"/>
      <c r="AJV981"/>
      <c r="AJW981"/>
      <c r="AJX981"/>
      <c r="AJY981"/>
      <c r="AJZ981"/>
      <c r="AKA981"/>
      <c r="AKB981"/>
      <c r="AKC981"/>
      <c r="AKD981"/>
      <c r="AKE981"/>
      <c r="AKF981"/>
      <c r="AKG981"/>
      <c r="AKH981"/>
      <c r="AKI981"/>
      <c r="AKJ981"/>
      <c r="AKK981"/>
      <c r="AKL981"/>
      <c r="AKM981"/>
      <c r="AKN981"/>
      <c r="AKO981"/>
      <c r="AKP981"/>
      <c r="AKQ981"/>
      <c r="AKR981"/>
      <c r="AKS981"/>
      <c r="AKT981"/>
      <c r="AKU981"/>
      <c r="AKV981"/>
      <c r="AKW981"/>
      <c r="AKX981"/>
      <c r="AKY981"/>
      <c r="AKZ981"/>
      <c r="ALA981"/>
      <c r="ALB981"/>
      <c r="ALC981"/>
      <c r="ALD981"/>
      <c r="ALE981"/>
      <c r="ALF981"/>
      <c r="ALG981"/>
      <c r="ALH981"/>
      <c r="ALI981"/>
      <c r="ALJ981"/>
      <c r="ALK981"/>
      <c r="ALL981"/>
      <c r="ALM981"/>
      <c r="ALN981"/>
      <c r="ALO981"/>
      <c r="ALP981"/>
      <c r="ALQ981"/>
      <c r="ALR981"/>
      <c r="ALS981"/>
      <c r="ALT981"/>
      <c r="ALU981"/>
      <c r="ALV981"/>
      <c r="ALW981"/>
      <c r="ALX981"/>
      <c r="ALY981"/>
      <c r="ALZ981"/>
      <c r="AMA981"/>
      <c r="AMB981"/>
      <c r="AMC981"/>
      <c r="AMD981"/>
      <c r="AME981"/>
      <c r="AMF981"/>
      <c r="AMG981"/>
      <c r="AMH981"/>
      <c r="AMI981"/>
      <c r="AMJ981"/>
    </row>
    <row r="982" spans="1:1024" ht="20" customHeight="1" x14ac:dyDescent="0.2">
      <c r="A982"/>
      <c r="B982"/>
      <c r="C982"/>
      <c r="D982"/>
      <c r="E982" s="2"/>
      <c r="F982" s="2"/>
      <c r="G982" s="271"/>
      <c r="H982" s="240"/>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c r="IU982"/>
      <c r="IV982"/>
      <c r="IW982"/>
      <c r="IX982"/>
      <c r="IY982"/>
      <c r="IZ982"/>
      <c r="JA982"/>
      <c r="JB982"/>
      <c r="JC982"/>
      <c r="JD982"/>
      <c r="JE982"/>
      <c r="JF982"/>
      <c r="JG982"/>
      <c r="JH982"/>
      <c r="JI982"/>
      <c r="JJ982"/>
      <c r="JK982"/>
      <c r="JL982"/>
      <c r="JM982"/>
      <c r="JN982"/>
      <c r="JO982"/>
      <c r="JP982"/>
      <c r="JQ982"/>
      <c r="JR982"/>
      <c r="JS982"/>
      <c r="JT982"/>
      <c r="JU982"/>
      <c r="JV982"/>
      <c r="JW982"/>
      <c r="JX982"/>
      <c r="JY982"/>
      <c r="JZ982"/>
      <c r="KA982"/>
      <c r="KB982"/>
      <c r="KC982"/>
      <c r="KD982"/>
      <c r="KE982"/>
      <c r="KF982"/>
      <c r="KG982"/>
      <c r="KH982"/>
      <c r="KI982"/>
      <c r="KJ982"/>
      <c r="KK982"/>
      <c r="KL982"/>
      <c r="KM982"/>
      <c r="KN982"/>
      <c r="KO982"/>
      <c r="KP982"/>
      <c r="KQ982"/>
      <c r="KR982"/>
      <c r="KS982"/>
      <c r="KT982"/>
      <c r="KU982"/>
      <c r="KV982"/>
      <c r="KW982"/>
      <c r="KX982"/>
      <c r="KY982"/>
      <c r="KZ982"/>
      <c r="LA982"/>
      <c r="LB982"/>
      <c r="LC982"/>
      <c r="LD982"/>
      <c r="LE982"/>
      <c r="LF982"/>
      <c r="LG982"/>
      <c r="LH982"/>
      <c r="LI982"/>
      <c r="LJ982"/>
      <c r="LK982"/>
      <c r="LL982"/>
      <c r="LM982"/>
      <c r="LN982"/>
      <c r="LO982"/>
      <c r="LP982"/>
      <c r="LQ982"/>
      <c r="LR982"/>
      <c r="LS982"/>
      <c r="LT982"/>
      <c r="LU982"/>
      <c r="LV982"/>
      <c r="LW982"/>
      <c r="LX982"/>
      <c r="LY982"/>
      <c r="LZ982"/>
      <c r="MA982"/>
      <c r="MB982"/>
      <c r="MC982"/>
      <c r="MD982"/>
      <c r="ME982"/>
      <c r="MF982"/>
      <c r="MG982"/>
      <c r="MH982"/>
      <c r="MI982"/>
      <c r="MJ982"/>
      <c r="MK982"/>
      <c r="ML982"/>
      <c r="MM982"/>
      <c r="MN982"/>
      <c r="MO982"/>
      <c r="MP982"/>
      <c r="MQ982"/>
      <c r="MR982"/>
      <c r="MS982"/>
      <c r="MT982"/>
      <c r="MU982"/>
      <c r="MV982"/>
      <c r="MW982"/>
      <c r="MX982"/>
      <c r="MY982"/>
      <c r="MZ982"/>
      <c r="NA982"/>
      <c r="NB982"/>
      <c r="NC982"/>
      <c r="ND982"/>
      <c r="NE982"/>
      <c r="NF982"/>
      <c r="NG982"/>
      <c r="NH982"/>
      <c r="NI982"/>
      <c r="NJ982"/>
      <c r="NK982"/>
      <c r="NL982"/>
      <c r="NM982"/>
      <c r="NN982"/>
      <c r="NO982"/>
      <c r="NP982"/>
      <c r="NQ982"/>
      <c r="NR982"/>
      <c r="NS982"/>
      <c r="NT982"/>
      <c r="NU982"/>
      <c r="NV982"/>
      <c r="NW982"/>
      <c r="NX982"/>
      <c r="NY982"/>
      <c r="NZ982"/>
      <c r="OA982"/>
      <c r="OB982"/>
      <c r="OC982"/>
      <c r="OD982"/>
      <c r="OE982"/>
      <c r="OF982"/>
      <c r="OG982"/>
      <c r="OH982"/>
      <c r="OI982"/>
      <c r="OJ982"/>
      <c r="OK982"/>
      <c r="OL982"/>
      <c r="OM982"/>
      <c r="ON982"/>
      <c r="OO982"/>
      <c r="OP982"/>
      <c r="OQ982"/>
      <c r="OR982"/>
      <c r="OS982"/>
      <c r="OT982"/>
      <c r="OU982"/>
      <c r="OV982"/>
      <c r="OW982"/>
      <c r="OX982"/>
      <c r="OY982"/>
      <c r="OZ982"/>
      <c r="PA982"/>
      <c r="PB982"/>
      <c r="PC982"/>
      <c r="PD982"/>
      <c r="PE982"/>
      <c r="PF982"/>
      <c r="PG982"/>
      <c r="PH982"/>
      <c r="PI982"/>
      <c r="PJ982"/>
      <c r="PK982"/>
      <c r="PL982"/>
      <c r="PM982"/>
      <c r="PN982"/>
      <c r="PO982"/>
      <c r="PP982"/>
      <c r="PQ982"/>
      <c r="PR982"/>
      <c r="PS982"/>
      <c r="PT982"/>
      <c r="PU982"/>
      <c r="PV982"/>
      <c r="PW982"/>
      <c r="PX982"/>
      <c r="PY982"/>
      <c r="PZ982"/>
      <c r="QA982"/>
      <c r="QB982"/>
      <c r="QC982"/>
      <c r="QD982"/>
      <c r="QE982"/>
      <c r="QF982"/>
      <c r="QG982"/>
      <c r="QH982"/>
      <c r="QI982"/>
      <c r="QJ982"/>
      <c r="QK982"/>
      <c r="QL982"/>
      <c r="QM982"/>
      <c r="QN982"/>
      <c r="QO982"/>
      <c r="QP982"/>
      <c r="QQ982"/>
      <c r="QR982"/>
      <c r="QS982"/>
      <c r="QT982"/>
      <c r="QU982"/>
      <c r="QV982"/>
      <c r="QW982"/>
      <c r="QX982"/>
      <c r="QY982"/>
      <c r="QZ982"/>
      <c r="RA982"/>
      <c r="RB982"/>
      <c r="RC982"/>
      <c r="RD982"/>
      <c r="RE982"/>
      <c r="RF982"/>
      <c r="RG982"/>
      <c r="RH982"/>
      <c r="RI982"/>
      <c r="RJ982"/>
      <c r="RK982"/>
      <c r="RL982"/>
      <c r="RM982"/>
      <c r="RN982"/>
      <c r="RO982"/>
      <c r="RP982"/>
      <c r="RQ982"/>
      <c r="RR982"/>
      <c r="RS982"/>
      <c r="RT982"/>
      <c r="RU982"/>
      <c r="RV982"/>
      <c r="RW982"/>
      <c r="RX982"/>
      <c r="RY982"/>
      <c r="RZ982"/>
      <c r="SA982"/>
      <c r="SB982"/>
      <c r="SC982"/>
      <c r="SD982"/>
      <c r="SE982"/>
      <c r="SF982"/>
      <c r="SG982"/>
      <c r="SH982"/>
      <c r="SI982"/>
      <c r="SJ982"/>
      <c r="SK982"/>
      <c r="SL982"/>
      <c r="SM982"/>
      <c r="SN982"/>
      <c r="SO982"/>
      <c r="SP982"/>
      <c r="SQ982"/>
      <c r="SR982"/>
      <c r="SS982"/>
      <c r="ST982"/>
      <c r="SU982"/>
      <c r="SV982"/>
      <c r="SW982"/>
      <c r="SX982"/>
      <c r="SY982"/>
      <c r="SZ982"/>
      <c r="TA982"/>
      <c r="TB982"/>
      <c r="TC982"/>
      <c r="TD982"/>
      <c r="TE982"/>
      <c r="TF982"/>
      <c r="TG982"/>
      <c r="TH982"/>
      <c r="TI982"/>
      <c r="TJ982"/>
      <c r="TK982"/>
      <c r="TL982"/>
      <c r="TM982"/>
      <c r="TN982"/>
      <c r="TO982"/>
      <c r="TP982"/>
      <c r="TQ982"/>
      <c r="TR982"/>
      <c r="TS982"/>
      <c r="TT982"/>
      <c r="TU982"/>
      <c r="TV982"/>
      <c r="TW982"/>
      <c r="TX982"/>
      <c r="TY982"/>
      <c r="TZ982"/>
      <c r="UA982"/>
      <c r="UB982"/>
      <c r="UC982"/>
      <c r="UD982"/>
      <c r="UE982"/>
      <c r="UF982"/>
      <c r="UG982"/>
      <c r="UH982"/>
      <c r="UI982"/>
      <c r="UJ982"/>
      <c r="UK982"/>
      <c r="UL982"/>
      <c r="UM982"/>
      <c r="UN982"/>
      <c r="UO982"/>
      <c r="UP982"/>
      <c r="UQ982"/>
      <c r="UR982"/>
      <c r="US982"/>
      <c r="UT982"/>
      <c r="UU982"/>
      <c r="UV982"/>
      <c r="UW982"/>
      <c r="UX982"/>
      <c r="UY982"/>
      <c r="UZ982"/>
      <c r="VA982"/>
      <c r="VB982"/>
      <c r="VC982"/>
      <c r="VD982"/>
      <c r="VE982"/>
      <c r="VF982"/>
      <c r="VG982"/>
      <c r="VH982"/>
      <c r="VI982"/>
      <c r="VJ982"/>
      <c r="VK982"/>
      <c r="VL982"/>
      <c r="VM982"/>
      <c r="VN982"/>
      <c r="VO982"/>
      <c r="VP982"/>
      <c r="VQ982"/>
      <c r="VR982"/>
      <c r="VS982"/>
      <c r="VT982"/>
      <c r="VU982"/>
      <c r="VV982"/>
      <c r="VW982"/>
      <c r="VX982"/>
      <c r="VY982"/>
      <c r="VZ982"/>
      <c r="WA982"/>
      <c r="WB982"/>
      <c r="WC982"/>
      <c r="WD982"/>
      <c r="WE982"/>
      <c r="WF982"/>
      <c r="WG982"/>
      <c r="WH982"/>
      <c r="WI982"/>
      <c r="WJ982"/>
      <c r="WK982"/>
      <c r="WL982"/>
      <c r="WM982"/>
      <c r="WN982"/>
      <c r="WO982"/>
      <c r="WP982"/>
      <c r="WQ982"/>
      <c r="WR982"/>
      <c r="WS982"/>
      <c r="WT982"/>
      <c r="WU982"/>
      <c r="WV982"/>
      <c r="WW982"/>
      <c r="WX982"/>
      <c r="WY982"/>
      <c r="WZ982"/>
      <c r="XA982"/>
      <c r="XB982"/>
      <c r="XC982"/>
      <c r="XD982"/>
      <c r="XE982"/>
      <c r="XF982"/>
      <c r="XG982"/>
      <c r="XH982"/>
      <c r="XI982"/>
      <c r="XJ982"/>
      <c r="XK982"/>
      <c r="XL982"/>
      <c r="XM982"/>
      <c r="XN982"/>
      <c r="XO982"/>
      <c r="XP982"/>
      <c r="XQ982"/>
      <c r="XR982"/>
      <c r="XS982"/>
      <c r="XT982"/>
      <c r="XU982"/>
      <c r="XV982"/>
      <c r="XW982"/>
      <c r="XX982"/>
      <c r="XY982"/>
      <c r="XZ982"/>
      <c r="YA982"/>
      <c r="YB982"/>
      <c r="YC982"/>
      <c r="YD982"/>
      <c r="YE982"/>
      <c r="YF982"/>
      <c r="YG982"/>
      <c r="YH982"/>
      <c r="YI982"/>
      <c r="YJ982"/>
      <c r="YK982"/>
      <c r="YL982"/>
      <c r="YM982"/>
      <c r="YN982"/>
      <c r="YO982"/>
      <c r="YP982"/>
      <c r="YQ982"/>
      <c r="YR982"/>
      <c r="YS982"/>
      <c r="YT982"/>
      <c r="YU982"/>
      <c r="YV982"/>
      <c r="YW982"/>
      <c r="YX982"/>
      <c r="YY982"/>
      <c r="YZ982"/>
      <c r="ZA982"/>
      <c r="ZB982"/>
      <c r="ZC982"/>
      <c r="ZD982"/>
      <c r="ZE982"/>
      <c r="ZF982"/>
      <c r="ZG982"/>
      <c r="ZH982"/>
      <c r="ZI982"/>
      <c r="ZJ982"/>
      <c r="ZK982"/>
      <c r="ZL982"/>
      <c r="ZM982"/>
      <c r="ZN982"/>
      <c r="ZO982"/>
      <c r="ZP982"/>
      <c r="ZQ982"/>
      <c r="ZR982"/>
      <c r="ZS982"/>
      <c r="ZT982"/>
      <c r="ZU982"/>
      <c r="ZV982"/>
      <c r="ZW982"/>
      <c r="ZX982"/>
      <c r="ZY982"/>
      <c r="ZZ982"/>
      <c r="AAA982"/>
      <c r="AAB982"/>
      <c r="AAC982"/>
      <c r="AAD982"/>
      <c r="AAE982"/>
      <c r="AAF982"/>
      <c r="AAG982"/>
      <c r="AAH982"/>
      <c r="AAI982"/>
      <c r="AAJ982"/>
      <c r="AAK982"/>
      <c r="AAL982"/>
      <c r="AAM982"/>
      <c r="AAN982"/>
      <c r="AAO982"/>
      <c r="AAP982"/>
      <c r="AAQ982"/>
      <c r="AAR982"/>
      <c r="AAS982"/>
      <c r="AAT982"/>
      <c r="AAU982"/>
      <c r="AAV982"/>
      <c r="AAW982"/>
      <c r="AAX982"/>
      <c r="AAY982"/>
      <c r="AAZ982"/>
      <c r="ABA982"/>
      <c r="ABB982"/>
      <c r="ABC982"/>
      <c r="ABD982"/>
      <c r="ABE982"/>
      <c r="ABF982"/>
      <c r="ABG982"/>
      <c r="ABH982"/>
      <c r="ABI982"/>
      <c r="ABJ982"/>
      <c r="ABK982"/>
      <c r="ABL982"/>
      <c r="ABM982"/>
      <c r="ABN982"/>
      <c r="ABO982"/>
      <c r="ABP982"/>
      <c r="ABQ982"/>
      <c r="ABR982"/>
      <c r="ABS982"/>
      <c r="ABT982"/>
      <c r="ABU982"/>
      <c r="ABV982"/>
      <c r="ABW982"/>
      <c r="ABX982"/>
      <c r="ABY982"/>
      <c r="ABZ982"/>
      <c r="ACA982"/>
      <c r="ACB982"/>
      <c r="ACC982"/>
      <c r="ACD982"/>
      <c r="ACE982"/>
      <c r="ACF982"/>
      <c r="ACG982"/>
      <c r="ACH982"/>
      <c r="ACI982"/>
      <c r="ACJ982"/>
      <c r="ACK982"/>
      <c r="ACL982"/>
      <c r="ACM982"/>
      <c r="ACN982"/>
      <c r="ACO982"/>
      <c r="ACP982"/>
      <c r="ACQ982"/>
      <c r="ACR982"/>
      <c r="ACS982"/>
      <c r="ACT982"/>
      <c r="ACU982"/>
      <c r="ACV982"/>
      <c r="ACW982"/>
      <c r="ACX982"/>
      <c r="ACY982"/>
      <c r="ACZ982"/>
      <c r="ADA982"/>
      <c r="ADB982"/>
      <c r="ADC982"/>
      <c r="ADD982"/>
      <c r="ADE982"/>
      <c r="ADF982"/>
      <c r="ADG982"/>
      <c r="ADH982"/>
      <c r="ADI982"/>
      <c r="ADJ982"/>
      <c r="ADK982"/>
      <c r="ADL982"/>
      <c r="ADM982"/>
      <c r="ADN982"/>
      <c r="ADO982"/>
      <c r="ADP982"/>
      <c r="ADQ982"/>
      <c r="ADR982"/>
      <c r="ADS982"/>
      <c r="ADT982"/>
      <c r="ADU982"/>
      <c r="ADV982"/>
      <c r="ADW982"/>
      <c r="ADX982"/>
      <c r="ADY982"/>
      <c r="ADZ982"/>
      <c r="AEA982"/>
      <c r="AEB982"/>
      <c r="AEC982"/>
      <c r="AED982"/>
      <c r="AEE982"/>
      <c r="AEF982"/>
      <c r="AEG982"/>
      <c r="AEH982"/>
      <c r="AEI982"/>
      <c r="AEJ982"/>
      <c r="AEK982"/>
      <c r="AEL982"/>
      <c r="AEM982"/>
      <c r="AEN982"/>
      <c r="AEO982"/>
      <c r="AEP982"/>
      <c r="AEQ982"/>
      <c r="AER982"/>
      <c r="AES982"/>
      <c r="AET982"/>
      <c r="AEU982"/>
      <c r="AEV982"/>
      <c r="AEW982"/>
      <c r="AEX982"/>
      <c r="AEY982"/>
      <c r="AEZ982"/>
      <c r="AFA982"/>
      <c r="AFB982"/>
      <c r="AFC982"/>
      <c r="AFD982"/>
      <c r="AFE982"/>
      <c r="AFF982"/>
      <c r="AFG982"/>
      <c r="AFH982"/>
      <c r="AFI982"/>
      <c r="AFJ982"/>
      <c r="AFK982"/>
      <c r="AFL982"/>
      <c r="AFM982"/>
      <c r="AFN982"/>
      <c r="AFO982"/>
      <c r="AFP982"/>
      <c r="AFQ982"/>
      <c r="AFR982"/>
      <c r="AFS982"/>
      <c r="AFT982"/>
      <c r="AFU982"/>
      <c r="AFV982"/>
      <c r="AFW982"/>
      <c r="AFX982"/>
      <c r="AFY982"/>
      <c r="AFZ982"/>
      <c r="AGA982"/>
      <c r="AGB982"/>
      <c r="AGC982"/>
      <c r="AGD982"/>
      <c r="AGE982"/>
      <c r="AGF982"/>
      <c r="AGG982"/>
      <c r="AGH982"/>
      <c r="AGI982"/>
      <c r="AGJ982"/>
      <c r="AGK982"/>
      <c r="AGL982"/>
      <c r="AGM982"/>
      <c r="AGN982"/>
      <c r="AGO982"/>
      <c r="AGP982"/>
      <c r="AGQ982"/>
      <c r="AGR982"/>
      <c r="AGS982"/>
      <c r="AGT982"/>
      <c r="AGU982"/>
      <c r="AGV982"/>
      <c r="AGW982"/>
      <c r="AGX982"/>
      <c r="AGY982"/>
      <c r="AGZ982"/>
      <c r="AHA982"/>
      <c r="AHB982"/>
      <c r="AHC982"/>
      <c r="AHD982"/>
      <c r="AHE982"/>
      <c r="AHF982"/>
      <c r="AHG982"/>
      <c r="AHH982"/>
      <c r="AHI982"/>
      <c r="AHJ982"/>
      <c r="AHK982"/>
      <c r="AHL982"/>
      <c r="AHM982"/>
      <c r="AHN982"/>
      <c r="AHO982"/>
      <c r="AHP982"/>
      <c r="AHQ982"/>
      <c r="AHR982"/>
      <c r="AHS982"/>
      <c r="AHT982"/>
      <c r="AHU982"/>
      <c r="AHV982"/>
      <c r="AHW982"/>
      <c r="AHX982"/>
      <c r="AHY982"/>
      <c r="AHZ982"/>
      <c r="AIA982"/>
      <c r="AIB982"/>
      <c r="AIC982"/>
      <c r="AID982"/>
      <c r="AIE982"/>
      <c r="AIF982"/>
      <c r="AIG982"/>
      <c r="AIH982"/>
      <c r="AII982"/>
      <c r="AIJ982"/>
      <c r="AIK982"/>
      <c r="AIL982"/>
      <c r="AIM982"/>
      <c r="AIN982"/>
      <c r="AIO982"/>
      <c r="AIP982"/>
      <c r="AIQ982"/>
      <c r="AIR982"/>
      <c r="AIS982"/>
      <c r="AIT982"/>
      <c r="AIU982"/>
      <c r="AIV982"/>
      <c r="AIW982"/>
      <c r="AIX982"/>
      <c r="AIY982"/>
      <c r="AIZ982"/>
      <c r="AJA982"/>
      <c r="AJB982"/>
      <c r="AJC982"/>
      <c r="AJD982"/>
      <c r="AJE982"/>
      <c r="AJF982"/>
      <c r="AJG982"/>
      <c r="AJH982"/>
      <c r="AJI982"/>
      <c r="AJJ982"/>
      <c r="AJK982"/>
      <c r="AJL982"/>
      <c r="AJM982"/>
      <c r="AJN982"/>
      <c r="AJO982"/>
      <c r="AJP982"/>
      <c r="AJQ982"/>
      <c r="AJR982"/>
      <c r="AJS982"/>
      <c r="AJT982"/>
      <c r="AJU982"/>
      <c r="AJV982"/>
      <c r="AJW982"/>
      <c r="AJX982"/>
      <c r="AJY982"/>
      <c r="AJZ982"/>
      <c r="AKA982"/>
      <c r="AKB982"/>
      <c r="AKC982"/>
      <c r="AKD982"/>
      <c r="AKE982"/>
      <c r="AKF982"/>
      <c r="AKG982"/>
      <c r="AKH982"/>
      <c r="AKI982"/>
      <c r="AKJ982"/>
      <c r="AKK982"/>
      <c r="AKL982"/>
      <c r="AKM982"/>
      <c r="AKN982"/>
      <c r="AKO982"/>
      <c r="AKP982"/>
      <c r="AKQ982"/>
      <c r="AKR982"/>
      <c r="AKS982"/>
      <c r="AKT982"/>
      <c r="AKU982"/>
      <c r="AKV982"/>
      <c r="AKW982"/>
      <c r="AKX982"/>
      <c r="AKY982"/>
      <c r="AKZ982"/>
      <c r="ALA982"/>
      <c r="ALB982"/>
      <c r="ALC982"/>
      <c r="ALD982"/>
      <c r="ALE982"/>
      <c r="ALF982"/>
      <c r="ALG982"/>
      <c r="ALH982"/>
      <c r="ALI982"/>
      <c r="ALJ982"/>
      <c r="ALK982"/>
      <c r="ALL982"/>
      <c r="ALM982"/>
      <c r="ALN982"/>
      <c r="ALO982"/>
      <c r="ALP982"/>
      <c r="ALQ982"/>
      <c r="ALR982"/>
      <c r="ALS982"/>
      <c r="ALT982"/>
      <c r="ALU982"/>
      <c r="ALV982"/>
      <c r="ALW982"/>
      <c r="ALX982"/>
      <c r="ALY982"/>
      <c r="ALZ982"/>
      <c r="AMA982"/>
      <c r="AMB982"/>
      <c r="AMC982"/>
      <c r="AMD982"/>
      <c r="AME982"/>
      <c r="AMF982"/>
      <c r="AMG982"/>
      <c r="AMH982"/>
      <c r="AMI982"/>
      <c r="AMJ982"/>
    </row>
    <row r="983" spans="1:1024" ht="20" customHeight="1" x14ac:dyDescent="0.2">
      <c r="A983"/>
      <c r="B983"/>
      <c r="C983"/>
      <c r="D983"/>
      <c r="E983" s="2"/>
      <c r="F983" s="2"/>
      <c r="G983" s="271"/>
      <c r="H983" s="240"/>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c r="IU983"/>
      <c r="IV983"/>
      <c r="IW983"/>
      <c r="IX983"/>
      <c r="IY983"/>
      <c r="IZ983"/>
      <c r="JA983"/>
      <c r="JB983"/>
      <c r="JC983"/>
      <c r="JD983"/>
      <c r="JE983"/>
      <c r="JF983"/>
      <c r="JG983"/>
      <c r="JH983"/>
      <c r="JI983"/>
      <c r="JJ983"/>
      <c r="JK983"/>
      <c r="JL983"/>
      <c r="JM983"/>
      <c r="JN983"/>
      <c r="JO983"/>
      <c r="JP983"/>
      <c r="JQ983"/>
      <c r="JR983"/>
      <c r="JS983"/>
      <c r="JT983"/>
      <c r="JU983"/>
      <c r="JV983"/>
      <c r="JW983"/>
      <c r="JX983"/>
      <c r="JY983"/>
      <c r="JZ983"/>
      <c r="KA983"/>
      <c r="KB983"/>
      <c r="KC983"/>
      <c r="KD983"/>
      <c r="KE983"/>
      <c r="KF983"/>
      <c r="KG983"/>
      <c r="KH983"/>
      <c r="KI983"/>
      <c r="KJ983"/>
      <c r="KK983"/>
      <c r="KL983"/>
      <c r="KM983"/>
      <c r="KN983"/>
      <c r="KO983"/>
      <c r="KP983"/>
      <c r="KQ983"/>
      <c r="KR983"/>
      <c r="KS983"/>
      <c r="KT983"/>
      <c r="KU983"/>
      <c r="KV983"/>
      <c r="KW983"/>
      <c r="KX983"/>
      <c r="KY983"/>
      <c r="KZ983"/>
      <c r="LA983"/>
      <c r="LB983"/>
      <c r="LC983"/>
      <c r="LD983"/>
      <c r="LE983"/>
      <c r="LF983"/>
      <c r="LG983"/>
      <c r="LH983"/>
      <c r="LI983"/>
      <c r="LJ983"/>
      <c r="LK983"/>
      <c r="LL983"/>
      <c r="LM983"/>
      <c r="LN983"/>
      <c r="LO983"/>
      <c r="LP983"/>
      <c r="LQ983"/>
      <c r="LR983"/>
      <c r="LS983"/>
      <c r="LT983"/>
      <c r="LU983"/>
      <c r="LV983"/>
      <c r="LW983"/>
      <c r="LX983"/>
      <c r="LY983"/>
      <c r="LZ983"/>
      <c r="MA983"/>
      <c r="MB983"/>
      <c r="MC983"/>
      <c r="MD983"/>
      <c r="ME983"/>
      <c r="MF983"/>
      <c r="MG983"/>
      <c r="MH983"/>
      <c r="MI983"/>
      <c r="MJ983"/>
      <c r="MK983"/>
      <c r="ML983"/>
      <c r="MM983"/>
      <c r="MN983"/>
      <c r="MO983"/>
      <c r="MP983"/>
      <c r="MQ983"/>
      <c r="MR983"/>
      <c r="MS983"/>
      <c r="MT983"/>
      <c r="MU983"/>
      <c r="MV983"/>
      <c r="MW983"/>
      <c r="MX983"/>
      <c r="MY983"/>
      <c r="MZ983"/>
      <c r="NA983"/>
      <c r="NB983"/>
      <c r="NC983"/>
      <c r="ND983"/>
      <c r="NE983"/>
      <c r="NF983"/>
      <c r="NG983"/>
      <c r="NH983"/>
      <c r="NI983"/>
      <c r="NJ983"/>
      <c r="NK983"/>
      <c r="NL983"/>
      <c r="NM983"/>
      <c r="NN983"/>
      <c r="NO983"/>
      <c r="NP983"/>
      <c r="NQ983"/>
      <c r="NR983"/>
      <c r="NS983"/>
      <c r="NT983"/>
      <c r="NU983"/>
      <c r="NV983"/>
      <c r="NW983"/>
      <c r="NX983"/>
      <c r="NY983"/>
      <c r="NZ983"/>
      <c r="OA983"/>
      <c r="OB983"/>
      <c r="OC983"/>
      <c r="OD983"/>
      <c r="OE983"/>
      <c r="OF983"/>
      <c r="OG983"/>
      <c r="OH983"/>
      <c r="OI983"/>
      <c r="OJ983"/>
      <c r="OK983"/>
      <c r="OL983"/>
      <c r="OM983"/>
      <c r="ON983"/>
      <c r="OO983"/>
      <c r="OP983"/>
      <c r="OQ983"/>
      <c r="OR983"/>
      <c r="OS983"/>
      <c r="OT983"/>
      <c r="OU983"/>
      <c r="OV983"/>
      <c r="OW983"/>
      <c r="OX983"/>
      <c r="OY983"/>
      <c r="OZ983"/>
      <c r="PA983"/>
      <c r="PB983"/>
      <c r="PC983"/>
      <c r="PD983"/>
      <c r="PE983"/>
      <c r="PF983"/>
      <c r="PG983"/>
      <c r="PH983"/>
      <c r="PI983"/>
      <c r="PJ983"/>
      <c r="PK983"/>
      <c r="PL983"/>
      <c r="PM983"/>
      <c r="PN983"/>
      <c r="PO983"/>
      <c r="PP983"/>
      <c r="PQ983"/>
      <c r="PR983"/>
      <c r="PS983"/>
      <c r="PT983"/>
      <c r="PU983"/>
      <c r="PV983"/>
      <c r="PW983"/>
      <c r="PX983"/>
      <c r="PY983"/>
      <c r="PZ983"/>
      <c r="QA983"/>
      <c r="QB983"/>
      <c r="QC983"/>
      <c r="QD983"/>
      <c r="QE983"/>
      <c r="QF983"/>
      <c r="QG983"/>
      <c r="QH983"/>
      <c r="QI983"/>
      <c r="QJ983"/>
      <c r="QK983"/>
      <c r="QL983"/>
      <c r="QM983"/>
      <c r="QN983"/>
      <c r="QO983"/>
      <c r="QP983"/>
      <c r="QQ983"/>
      <c r="QR983"/>
      <c r="QS983"/>
      <c r="QT983"/>
      <c r="QU983"/>
      <c r="QV983"/>
      <c r="QW983"/>
      <c r="QX983"/>
      <c r="QY983"/>
      <c r="QZ983"/>
      <c r="RA983"/>
      <c r="RB983"/>
      <c r="RC983"/>
      <c r="RD983"/>
      <c r="RE983"/>
      <c r="RF983"/>
      <c r="RG983"/>
      <c r="RH983"/>
      <c r="RI983"/>
      <c r="RJ983"/>
      <c r="RK983"/>
      <c r="RL983"/>
      <c r="RM983"/>
      <c r="RN983"/>
      <c r="RO983"/>
      <c r="RP983"/>
      <c r="RQ983"/>
      <c r="RR983"/>
      <c r="RS983"/>
      <c r="RT983"/>
      <c r="RU983"/>
      <c r="RV983"/>
      <c r="RW983"/>
      <c r="RX983"/>
      <c r="RY983"/>
      <c r="RZ983"/>
      <c r="SA983"/>
      <c r="SB983"/>
      <c r="SC983"/>
      <c r="SD983"/>
      <c r="SE983"/>
      <c r="SF983"/>
      <c r="SG983"/>
      <c r="SH983"/>
      <c r="SI983"/>
      <c r="SJ983"/>
      <c r="SK983"/>
      <c r="SL983"/>
      <c r="SM983"/>
      <c r="SN983"/>
      <c r="SO983"/>
      <c r="SP983"/>
      <c r="SQ983"/>
      <c r="SR983"/>
      <c r="SS983"/>
      <c r="ST983"/>
      <c r="SU983"/>
      <c r="SV983"/>
      <c r="SW983"/>
      <c r="SX983"/>
      <c r="SY983"/>
      <c r="SZ983"/>
      <c r="TA983"/>
      <c r="TB983"/>
      <c r="TC983"/>
      <c r="TD983"/>
      <c r="TE983"/>
      <c r="TF983"/>
      <c r="TG983"/>
      <c r="TH983"/>
      <c r="TI983"/>
      <c r="TJ983"/>
      <c r="TK983"/>
      <c r="TL983"/>
      <c r="TM983"/>
      <c r="TN983"/>
      <c r="TO983"/>
      <c r="TP983"/>
      <c r="TQ983"/>
      <c r="TR983"/>
      <c r="TS983"/>
      <c r="TT983"/>
      <c r="TU983"/>
      <c r="TV983"/>
      <c r="TW983"/>
      <c r="TX983"/>
      <c r="TY983"/>
      <c r="TZ983"/>
      <c r="UA983"/>
      <c r="UB983"/>
      <c r="UC983"/>
      <c r="UD983"/>
      <c r="UE983"/>
      <c r="UF983"/>
      <c r="UG983"/>
      <c r="UH983"/>
      <c r="UI983"/>
      <c r="UJ983"/>
      <c r="UK983"/>
      <c r="UL983"/>
      <c r="UM983"/>
      <c r="UN983"/>
      <c r="UO983"/>
      <c r="UP983"/>
      <c r="UQ983"/>
      <c r="UR983"/>
      <c r="US983"/>
      <c r="UT983"/>
      <c r="UU983"/>
      <c r="UV983"/>
      <c r="UW983"/>
      <c r="UX983"/>
      <c r="UY983"/>
      <c r="UZ983"/>
      <c r="VA983"/>
      <c r="VB983"/>
      <c r="VC983"/>
      <c r="VD983"/>
      <c r="VE983"/>
      <c r="VF983"/>
      <c r="VG983"/>
      <c r="VH983"/>
      <c r="VI983"/>
      <c r="VJ983"/>
      <c r="VK983"/>
      <c r="VL983"/>
      <c r="VM983"/>
      <c r="VN983"/>
      <c r="VO983"/>
      <c r="VP983"/>
      <c r="VQ983"/>
      <c r="VR983"/>
      <c r="VS983"/>
      <c r="VT983"/>
      <c r="VU983"/>
      <c r="VV983"/>
      <c r="VW983"/>
      <c r="VX983"/>
      <c r="VY983"/>
      <c r="VZ983"/>
      <c r="WA983"/>
      <c r="WB983"/>
      <c r="WC983"/>
      <c r="WD983"/>
      <c r="WE983"/>
      <c r="WF983"/>
      <c r="WG983"/>
      <c r="WH983"/>
      <c r="WI983"/>
      <c r="WJ983"/>
      <c r="WK983"/>
      <c r="WL983"/>
      <c r="WM983"/>
      <c r="WN983"/>
      <c r="WO983"/>
      <c r="WP983"/>
      <c r="WQ983"/>
      <c r="WR983"/>
      <c r="WS983"/>
      <c r="WT983"/>
      <c r="WU983"/>
      <c r="WV983"/>
      <c r="WW983"/>
      <c r="WX983"/>
      <c r="WY983"/>
      <c r="WZ983"/>
      <c r="XA983"/>
      <c r="XB983"/>
      <c r="XC983"/>
      <c r="XD983"/>
      <c r="XE983"/>
      <c r="XF983"/>
      <c r="XG983"/>
      <c r="XH983"/>
      <c r="XI983"/>
      <c r="XJ983"/>
      <c r="XK983"/>
      <c r="XL983"/>
      <c r="XM983"/>
      <c r="XN983"/>
      <c r="XO983"/>
      <c r="XP983"/>
      <c r="XQ983"/>
      <c r="XR983"/>
      <c r="XS983"/>
      <c r="XT983"/>
      <c r="XU983"/>
      <c r="XV983"/>
      <c r="XW983"/>
      <c r="XX983"/>
      <c r="XY983"/>
      <c r="XZ983"/>
      <c r="YA983"/>
      <c r="YB983"/>
      <c r="YC983"/>
      <c r="YD983"/>
      <c r="YE983"/>
      <c r="YF983"/>
      <c r="YG983"/>
      <c r="YH983"/>
      <c r="YI983"/>
      <c r="YJ983"/>
      <c r="YK983"/>
      <c r="YL983"/>
      <c r="YM983"/>
      <c r="YN983"/>
      <c r="YO983"/>
      <c r="YP983"/>
      <c r="YQ983"/>
      <c r="YR983"/>
      <c r="YS983"/>
      <c r="YT983"/>
      <c r="YU983"/>
      <c r="YV983"/>
      <c r="YW983"/>
      <c r="YX983"/>
      <c r="YY983"/>
      <c r="YZ983"/>
      <c r="ZA983"/>
      <c r="ZB983"/>
      <c r="ZC983"/>
      <c r="ZD983"/>
      <c r="ZE983"/>
      <c r="ZF983"/>
      <c r="ZG983"/>
      <c r="ZH983"/>
      <c r="ZI983"/>
      <c r="ZJ983"/>
      <c r="ZK983"/>
      <c r="ZL983"/>
      <c r="ZM983"/>
      <c r="ZN983"/>
      <c r="ZO983"/>
      <c r="ZP983"/>
      <c r="ZQ983"/>
      <c r="ZR983"/>
      <c r="ZS983"/>
      <c r="ZT983"/>
      <c r="ZU983"/>
      <c r="ZV983"/>
      <c r="ZW983"/>
      <c r="ZX983"/>
      <c r="ZY983"/>
      <c r="ZZ983"/>
      <c r="AAA983"/>
      <c r="AAB983"/>
      <c r="AAC983"/>
      <c r="AAD983"/>
      <c r="AAE983"/>
      <c r="AAF983"/>
      <c r="AAG983"/>
      <c r="AAH983"/>
      <c r="AAI983"/>
      <c r="AAJ983"/>
      <c r="AAK983"/>
      <c r="AAL983"/>
      <c r="AAM983"/>
      <c r="AAN983"/>
      <c r="AAO983"/>
      <c r="AAP983"/>
      <c r="AAQ983"/>
      <c r="AAR983"/>
      <c r="AAS983"/>
      <c r="AAT983"/>
      <c r="AAU983"/>
      <c r="AAV983"/>
      <c r="AAW983"/>
      <c r="AAX983"/>
      <c r="AAY983"/>
      <c r="AAZ983"/>
      <c r="ABA983"/>
      <c r="ABB983"/>
      <c r="ABC983"/>
      <c r="ABD983"/>
      <c r="ABE983"/>
      <c r="ABF983"/>
      <c r="ABG983"/>
      <c r="ABH983"/>
      <c r="ABI983"/>
      <c r="ABJ983"/>
      <c r="ABK983"/>
      <c r="ABL983"/>
      <c r="ABM983"/>
      <c r="ABN983"/>
      <c r="ABO983"/>
      <c r="ABP983"/>
      <c r="ABQ983"/>
      <c r="ABR983"/>
      <c r="ABS983"/>
      <c r="ABT983"/>
      <c r="ABU983"/>
      <c r="ABV983"/>
      <c r="ABW983"/>
      <c r="ABX983"/>
      <c r="ABY983"/>
      <c r="ABZ983"/>
      <c r="ACA983"/>
      <c r="ACB983"/>
      <c r="ACC983"/>
      <c r="ACD983"/>
      <c r="ACE983"/>
      <c r="ACF983"/>
      <c r="ACG983"/>
      <c r="ACH983"/>
      <c r="ACI983"/>
      <c r="ACJ983"/>
      <c r="ACK983"/>
      <c r="ACL983"/>
      <c r="ACM983"/>
      <c r="ACN983"/>
      <c r="ACO983"/>
      <c r="ACP983"/>
      <c r="ACQ983"/>
      <c r="ACR983"/>
      <c r="ACS983"/>
      <c r="ACT983"/>
      <c r="ACU983"/>
      <c r="ACV983"/>
      <c r="ACW983"/>
      <c r="ACX983"/>
      <c r="ACY983"/>
      <c r="ACZ983"/>
      <c r="ADA983"/>
      <c r="ADB983"/>
      <c r="ADC983"/>
      <c r="ADD983"/>
      <c r="ADE983"/>
      <c r="ADF983"/>
      <c r="ADG983"/>
      <c r="ADH983"/>
      <c r="ADI983"/>
      <c r="ADJ983"/>
      <c r="ADK983"/>
      <c r="ADL983"/>
      <c r="ADM983"/>
      <c r="ADN983"/>
      <c r="ADO983"/>
      <c r="ADP983"/>
      <c r="ADQ983"/>
      <c r="ADR983"/>
      <c r="ADS983"/>
      <c r="ADT983"/>
      <c r="ADU983"/>
      <c r="ADV983"/>
      <c r="ADW983"/>
      <c r="ADX983"/>
      <c r="ADY983"/>
      <c r="ADZ983"/>
      <c r="AEA983"/>
      <c r="AEB983"/>
      <c r="AEC983"/>
      <c r="AED983"/>
      <c r="AEE983"/>
      <c r="AEF983"/>
      <c r="AEG983"/>
      <c r="AEH983"/>
      <c r="AEI983"/>
      <c r="AEJ983"/>
      <c r="AEK983"/>
      <c r="AEL983"/>
      <c r="AEM983"/>
      <c r="AEN983"/>
      <c r="AEO983"/>
      <c r="AEP983"/>
      <c r="AEQ983"/>
      <c r="AER983"/>
      <c r="AES983"/>
      <c r="AET983"/>
      <c r="AEU983"/>
      <c r="AEV983"/>
      <c r="AEW983"/>
      <c r="AEX983"/>
      <c r="AEY983"/>
      <c r="AEZ983"/>
      <c r="AFA983"/>
      <c r="AFB983"/>
      <c r="AFC983"/>
      <c r="AFD983"/>
      <c r="AFE983"/>
      <c r="AFF983"/>
      <c r="AFG983"/>
      <c r="AFH983"/>
      <c r="AFI983"/>
      <c r="AFJ983"/>
      <c r="AFK983"/>
      <c r="AFL983"/>
      <c r="AFM983"/>
      <c r="AFN983"/>
      <c r="AFO983"/>
      <c r="AFP983"/>
      <c r="AFQ983"/>
      <c r="AFR983"/>
      <c r="AFS983"/>
      <c r="AFT983"/>
      <c r="AFU983"/>
      <c r="AFV983"/>
      <c r="AFW983"/>
      <c r="AFX983"/>
      <c r="AFY983"/>
      <c r="AFZ983"/>
      <c r="AGA983"/>
      <c r="AGB983"/>
      <c r="AGC983"/>
      <c r="AGD983"/>
      <c r="AGE983"/>
      <c r="AGF983"/>
      <c r="AGG983"/>
      <c r="AGH983"/>
      <c r="AGI983"/>
      <c r="AGJ983"/>
      <c r="AGK983"/>
      <c r="AGL983"/>
      <c r="AGM983"/>
      <c r="AGN983"/>
      <c r="AGO983"/>
      <c r="AGP983"/>
      <c r="AGQ983"/>
      <c r="AGR983"/>
      <c r="AGS983"/>
      <c r="AGT983"/>
      <c r="AGU983"/>
      <c r="AGV983"/>
      <c r="AGW983"/>
      <c r="AGX983"/>
      <c r="AGY983"/>
      <c r="AGZ983"/>
      <c r="AHA983"/>
      <c r="AHB983"/>
      <c r="AHC983"/>
      <c r="AHD983"/>
      <c r="AHE983"/>
      <c r="AHF983"/>
      <c r="AHG983"/>
      <c r="AHH983"/>
      <c r="AHI983"/>
      <c r="AHJ983"/>
      <c r="AHK983"/>
      <c r="AHL983"/>
      <c r="AHM983"/>
      <c r="AHN983"/>
      <c r="AHO983"/>
      <c r="AHP983"/>
      <c r="AHQ983"/>
      <c r="AHR983"/>
      <c r="AHS983"/>
      <c r="AHT983"/>
      <c r="AHU983"/>
      <c r="AHV983"/>
      <c r="AHW983"/>
      <c r="AHX983"/>
      <c r="AHY983"/>
      <c r="AHZ983"/>
      <c r="AIA983"/>
      <c r="AIB983"/>
      <c r="AIC983"/>
      <c r="AID983"/>
      <c r="AIE983"/>
      <c r="AIF983"/>
      <c r="AIG983"/>
      <c r="AIH983"/>
      <c r="AII983"/>
      <c r="AIJ983"/>
      <c r="AIK983"/>
      <c r="AIL983"/>
      <c r="AIM983"/>
      <c r="AIN983"/>
      <c r="AIO983"/>
      <c r="AIP983"/>
      <c r="AIQ983"/>
      <c r="AIR983"/>
      <c r="AIS983"/>
      <c r="AIT983"/>
      <c r="AIU983"/>
      <c r="AIV983"/>
      <c r="AIW983"/>
      <c r="AIX983"/>
      <c r="AIY983"/>
      <c r="AIZ983"/>
      <c r="AJA983"/>
      <c r="AJB983"/>
      <c r="AJC983"/>
      <c r="AJD983"/>
      <c r="AJE983"/>
      <c r="AJF983"/>
      <c r="AJG983"/>
      <c r="AJH983"/>
      <c r="AJI983"/>
      <c r="AJJ983"/>
      <c r="AJK983"/>
      <c r="AJL983"/>
      <c r="AJM983"/>
      <c r="AJN983"/>
      <c r="AJO983"/>
      <c r="AJP983"/>
      <c r="AJQ983"/>
      <c r="AJR983"/>
      <c r="AJS983"/>
      <c r="AJT983"/>
      <c r="AJU983"/>
      <c r="AJV983"/>
      <c r="AJW983"/>
      <c r="AJX983"/>
      <c r="AJY983"/>
      <c r="AJZ983"/>
      <c r="AKA983"/>
      <c r="AKB983"/>
      <c r="AKC983"/>
      <c r="AKD983"/>
      <c r="AKE983"/>
      <c r="AKF983"/>
      <c r="AKG983"/>
      <c r="AKH983"/>
      <c r="AKI983"/>
      <c r="AKJ983"/>
      <c r="AKK983"/>
      <c r="AKL983"/>
      <c r="AKM983"/>
      <c r="AKN983"/>
      <c r="AKO983"/>
      <c r="AKP983"/>
      <c r="AKQ983"/>
      <c r="AKR983"/>
      <c r="AKS983"/>
      <c r="AKT983"/>
      <c r="AKU983"/>
      <c r="AKV983"/>
      <c r="AKW983"/>
      <c r="AKX983"/>
      <c r="AKY983"/>
      <c r="AKZ983"/>
      <c r="ALA983"/>
      <c r="ALB983"/>
      <c r="ALC983"/>
      <c r="ALD983"/>
      <c r="ALE983"/>
      <c r="ALF983"/>
      <c r="ALG983"/>
      <c r="ALH983"/>
      <c r="ALI983"/>
      <c r="ALJ983"/>
      <c r="ALK983"/>
      <c r="ALL983"/>
      <c r="ALM983"/>
      <c r="ALN983"/>
      <c r="ALO983"/>
      <c r="ALP983"/>
      <c r="ALQ983"/>
      <c r="ALR983"/>
      <c r="ALS983"/>
      <c r="ALT983"/>
      <c r="ALU983"/>
      <c r="ALV983"/>
      <c r="ALW983"/>
      <c r="ALX983"/>
      <c r="ALY983"/>
      <c r="ALZ983"/>
      <c r="AMA983"/>
      <c r="AMB983"/>
      <c r="AMC983"/>
      <c r="AMD983"/>
      <c r="AME983"/>
      <c r="AMF983"/>
      <c r="AMG983"/>
      <c r="AMH983"/>
      <c r="AMI983"/>
      <c r="AMJ983"/>
    </row>
    <row r="984" spans="1:1024" ht="20" customHeight="1" x14ac:dyDescent="0.2">
      <c r="A984"/>
      <c r="B984"/>
      <c r="C984"/>
      <c r="D984"/>
      <c r="E984" s="2"/>
      <c r="F984" s="2"/>
      <c r="G984" s="271"/>
      <c r="H984" s="240"/>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c r="IU984"/>
      <c r="IV984"/>
      <c r="IW984"/>
      <c r="IX984"/>
      <c r="IY984"/>
      <c r="IZ984"/>
      <c r="JA984"/>
      <c r="JB984"/>
      <c r="JC984"/>
      <c r="JD984"/>
      <c r="JE984"/>
      <c r="JF984"/>
      <c r="JG984"/>
      <c r="JH984"/>
      <c r="JI984"/>
      <c r="JJ984"/>
      <c r="JK984"/>
      <c r="JL984"/>
      <c r="JM984"/>
      <c r="JN984"/>
      <c r="JO984"/>
      <c r="JP984"/>
      <c r="JQ984"/>
      <c r="JR984"/>
      <c r="JS984"/>
      <c r="JT984"/>
      <c r="JU984"/>
      <c r="JV984"/>
      <c r="JW984"/>
      <c r="JX984"/>
      <c r="JY984"/>
      <c r="JZ984"/>
      <c r="KA984"/>
      <c r="KB984"/>
      <c r="KC984"/>
      <c r="KD984"/>
      <c r="KE984"/>
      <c r="KF984"/>
      <c r="KG984"/>
      <c r="KH984"/>
      <c r="KI984"/>
      <c r="KJ984"/>
      <c r="KK984"/>
      <c r="KL984"/>
      <c r="KM984"/>
      <c r="KN984"/>
      <c r="KO984"/>
      <c r="KP984"/>
      <c r="KQ984"/>
      <c r="KR984"/>
      <c r="KS984"/>
      <c r="KT984"/>
      <c r="KU984"/>
      <c r="KV984"/>
      <c r="KW984"/>
      <c r="KX984"/>
      <c r="KY984"/>
      <c r="KZ984"/>
      <c r="LA984"/>
      <c r="LB984"/>
      <c r="LC984"/>
      <c r="LD984"/>
      <c r="LE984"/>
      <c r="LF984"/>
      <c r="LG984"/>
      <c r="LH984"/>
      <c r="LI984"/>
      <c r="LJ984"/>
      <c r="LK984"/>
      <c r="LL984"/>
      <c r="LM984"/>
      <c r="LN984"/>
      <c r="LO984"/>
      <c r="LP984"/>
      <c r="LQ984"/>
      <c r="LR984"/>
      <c r="LS984"/>
      <c r="LT984"/>
      <c r="LU984"/>
      <c r="LV984"/>
      <c r="LW984"/>
      <c r="LX984"/>
      <c r="LY984"/>
      <c r="LZ984"/>
      <c r="MA984"/>
      <c r="MB984"/>
      <c r="MC984"/>
      <c r="MD984"/>
      <c r="ME984"/>
      <c r="MF984"/>
      <c r="MG984"/>
      <c r="MH984"/>
      <c r="MI984"/>
      <c r="MJ984"/>
      <c r="MK984"/>
      <c r="ML984"/>
      <c r="MM984"/>
      <c r="MN984"/>
      <c r="MO984"/>
      <c r="MP984"/>
      <c r="MQ984"/>
      <c r="MR984"/>
      <c r="MS984"/>
      <c r="MT984"/>
      <c r="MU984"/>
      <c r="MV984"/>
      <c r="MW984"/>
      <c r="MX984"/>
      <c r="MY984"/>
      <c r="MZ984"/>
      <c r="NA984"/>
      <c r="NB984"/>
      <c r="NC984"/>
      <c r="ND984"/>
      <c r="NE984"/>
      <c r="NF984"/>
      <c r="NG984"/>
      <c r="NH984"/>
      <c r="NI984"/>
      <c r="NJ984"/>
      <c r="NK984"/>
      <c r="NL984"/>
      <c r="NM984"/>
      <c r="NN984"/>
      <c r="NO984"/>
      <c r="NP984"/>
      <c r="NQ984"/>
      <c r="NR984"/>
      <c r="NS984"/>
      <c r="NT984"/>
      <c r="NU984"/>
      <c r="NV984"/>
      <c r="NW984"/>
      <c r="NX984"/>
      <c r="NY984"/>
      <c r="NZ984"/>
      <c r="OA984"/>
      <c r="OB984"/>
      <c r="OC984"/>
      <c r="OD984"/>
      <c r="OE984"/>
      <c r="OF984"/>
      <c r="OG984"/>
      <c r="OH984"/>
      <c r="OI984"/>
      <c r="OJ984"/>
      <c r="OK984"/>
      <c r="OL984"/>
      <c r="OM984"/>
      <c r="ON984"/>
      <c r="OO984"/>
      <c r="OP984"/>
      <c r="OQ984"/>
      <c r="OR984"/>
      <c r="OS984"/>
      <c r="OT984"/>
      <c r="OU984"/>
      <c r="OV984"/>
      <c r="OW984"/>
      <c r="OX984"/>
      <c r="OY984"/>
      <c r="OZ984"/>
      <c r="PA984"/>
      <c r="PB984"/>
      <c r="PC984"/>
      <c r="PD984"/>
      <c r="PE984"/>
      <c r="PF984"/>
      <c r="PG984"/>
      <c r="PH984"/>
      <c r="PI984"/>
      <c r="PJ984"/>
      <c r="PK984"/>
      <c r="PL984"/>
      <c r="PM984"/>
      <c r="PN984"/>
      <c r="PO984"/>
      <c r="PP984"/>
      <c r="PQ984"/>
      <c r="PR984"/>
      <c r="PS984"/>
      <c r="PT984"/>
      <c r="PU984"/>
      <c r="PV984"/>
      <c r="PW984"/>
      <c r="PX984"/>
      <c r="PY984"/>
      <c r="PZ984"/>
      <c r="QA984"/>
      <c r="QB984"/>
      <c r="QC984"/>
      <c r="QD984"/>
      <c r="QE984"/>
      <c r="QF984"/>
      <c r="QG984"/>
      <c r="QH984"/>
      <c r="QI984"/>
      <c r="QJ984"/>
      <c r="QK984"/>
      <c r="QL984"/>
      <c r="QM984"/>
      <c r="QN984"/>
      <c r="QO984"/>
      <c r="QP984"/>
      <c r="QQ984"/>
      <c r="QR984"/>
      <c r="QS984"/>
      <c r="QT984"/>
      <c r="QU984"/>
      <c r="QV984"/>
      <c r="QW984"/>
      <c r="QX984"/>
      <c r="QY984"/>
      <c r="QZ984"/>
      <c r="RA984"/>
      <c r="RB984"/>
      <c r="RC984"/>
      <c r="RD984"/>
      <c r="RE984"/>
      <c r="RF984"/>
      <c r="RG984"/>
      <c r="RH984"/>
      <c r="RI984"/>
      <c r="RJ984"/>
      <c r="RK984"/>
      <c r="RL984"/>
      <c r="RM984"/>
      <c r="RN984"/>
      <c r="RO984"/>
      <c r="RP984"/>
      <c r="RQ984"/>
      <c r="RR984"/>
      <c r="RS984"/>
      <c r="RT984"/>
      <c r="RU984"/>
      <c r="RV984"/>
      <c r="RW984"/>
      <c r="RX984"/>
      <c r="RY984"/>
      <c r="RZ984"/>
      <c r="SA984"/>
      <c r="SB984"/>
      <c r="SC984"/>
      <c r="SD984"/>
      <c r="SE984"/>
      <c r="SF984"/>
      <c r="SG984"/>
      <c r="SH984"/>
      <c r="SI984"/>
      <c r="SJ984"/>
      <c r="SK984"/>
      <c r="SL984"/>
      <c r="SM984"/>
      <c r="SN984"/>
      <c r="SO984"/>
      <c r="SP984"/>
      <c r="SQ984"/>
      <c r="SR984"/>
      <c r="SS984"/>
      <c r="ST984"/>
      <c r="SU984"/>
      <c r="SV984"/>
      <c r="SW984"/>
      <c r="SX984"/>
      <c r="SY984"/>
      <c r="SZ984"/>
      <c r="TA984"/>
      <c r="TB984"/>
      <c r="TC984"/>
      <c r="TD984"/>
      <c r="TE984"/>
      <c r="TF984"/>
      <c r="TG984"/>
      <c r="TH984"/>
      <c r="TI984"/>
      <c r="TJ984"/>
      <c r="TK984"/>
      <c r="TL984"/>
      <c r="TM984"/>
      <c r="TN984"/>
      <c r="TO984"/>
      <c r="TP984"/>
      <c r="TQ984"/>
      <c r="TR984"/>
      <c r="TS984"/>
      <c r="TT984"/>
      <c r="TU984"/>
      <c r="TV984"/>
      <c r="TW984"/>
      <c r="TX984"/>
      <c r="TY984"/>
      <c r="TZ984"/>
      <c r="UA984"/>
      <c r="UB984"/>
      <c r="UC984"/>
      <c r="UD984"/>
      <c r="UE984"/>
      <c r="UF984"/>
      <c r="UG984"/>
      <c r="UH984"/>
      <c r="UI984"/>
      <c r="UJ984"/>
      <c r="UK984"/>
      <c r="UL984"/>
      <c r="UM984"/>
      <c r="UN984"/>
      <c r="UO984"/>
      <c r="UP984"/>
      <c r="UQ984"/>
      <c r="UR984"/>
      <c r="US984"/>
      <c r="UT984"/>
      <c r="UU984"/>
      <c r="UV984"/>
      <c r="UW984"/>
      <c r="UX984"/>
      <c r="UY984"/>
      <c r="UZ984"/>
      <c r="VA984"/>
      <c r="VB984"/>
      <c r="VC984"/>
      <c r="VD984"/>
      <c r="VE984"/>
      <c r="VF984"/>
      <c r="VG984"/>
      <c r="VH984"/>
      <c r="VI984"/>
      <c r="VJ984"/>
      <c r="VK984"/>
      <c r="VL984"/>
      <c r="VM984"/>
      <c r="VN984"/>
      <c r="VO984"/>
      <c r="VP984"/>
      <c r="VQ984"/>
      <c r="VR984"/>
      <c r="VS984"/>
      <c r="VT984"/>
      <c r="VU984"/>
      <c r="VV984"/>
      <c r="VW984"/>
      <c r="VX984"/>
      <c r="VY984"/>
      <c r="VZ984"/>
      <c r="WA984"/>
      <c r="WB984"/>
      <c r="WC984"/>
      <c r="WD984"/>
      <c r="WE984"/>
      <c r="WF984"/>
      <c r="WG984"/>
      <c r="WH984"/>
      <c r="WI984"/>
      <c r="WJ984"/>
      <c r="WK984"/>
      <c r="WL984"/>
      <c r="WM984"/>
      <c r="WN984"/>
      <c r="WO984"/>
      <c r="WP984"/>
      <c r="WQ984"/>
      <c r="WR984"/>
      <c r="WS984"/>
      <c r="WT984"/>
      <c r="WU984"/>
      <c r="WV984"/>
      <c r="WW984"/>
      <c r="WX984"/>
      <c r="WY984"/>
      <c r="WZ984"/>
      <c r="XA984"/>
      <c r="XB984"/>
      <c r="XC984"/>
      <c r="XD984"/>
      <c r="XE984"/>
      <c r="XF984"/>
      <c r="XG984"/>
      <c r="XH984"/>
      <c r="XI984"/>
      <c r="XJ984"/>
      <c r="XK984"/>
      <c r="XL984"/>
      <c r="XM984"/>
      <c r="XN984"/>
      <c r="XO984"/>
      <c r="XP984"/>
      <c r="XQ984"/>
      <c r="XR984"/>
      <c r="XS984"/>
      <c r="XT984"/>
      <c r="XU984"/>
      <c r="XV984"/>
      <c r="XW984"/>
      <c r="XX984"/>
      <c r="XY984"/>
      <c r="XZ984"/>
      <c r="YA984"/>
      <c r="YB984"/>
      <c r="YC984"/>
      <c r="YD984"/>
      <c r="YE984"/>
      <c r="YF984"/>
      <c r="YG984"/>
      <c r="YH984"/>
      <c r="YI984"/>
      <c r="YJ984"/>
      <c r="YK984"/>
      <c r="YL984"/>
      <c r="YM984"/>
      <c r="YN984"/>
      <c r="YO984"/>
      <c r="YP984"/>
      <c r="YQ984"/>
      <c r="YR984"/>
      <c r="YS984"/>
      <c r="YT984"/>
      <c r="YU984"/>
      <c r="YV984"/>
      <c r="YW984"/>
      <c r="YX984"/>
      <c r="YY984"/>
      <c r="YZ984"/>
      <c r="ZA984"/>
      <c r="ZB984"/>
      <c r="ZC984"/>
      <c r="ZD984"/>
      <c r="ZE984"/>
      <c r="ZF984"/>
      <c r="ZG984"/>
      <c r="ZH984"/>
      <c r="ZI984"/>
      <c r="ZJ984"/>
      <c r="ZK984"/>
      <c r="ZL984"/>
      <c r="ZM984"/>
      <c r="ZN984"/>
      <c r="ZO984"/>
      <c r="ZP984"/>
      <c r="ZQ984"/>
      <c r="ZR984"/>
      <c r="ZS984"/>
      <c r="ZT984"/>
      <c r="ZU984"/>
      <c r="ZV984"/>
      <c r="ZW984"/>
      <c r="ZX984"/>
      <c r="ZY984"/>
      <c r="ZZ984"/>
      <c r="AAA984"/>
      <c r="AAB984"/>
      <c r="AAC984"/>
      <c r="AAD984"/>
      <c r="AAE984"/>
      <c r="AAF984"/>
      <c r="AAG984"/>
      <c r="AAH984"/>
      <c r="AAI984"/>
      <c r="AAJ984"/>
      <c r="AAK984"/>
      <c r="AAL984"/>
      <c r="AAM984"/>
      <c r="AAN984"/>
      <c r="AAO984"/>
      <c r="AAP984"/>
      <c r="AAQ984"/>
      <c r="AAR984"/>
      <c r="AAS984"/>
      <c r="AAT984"/>
      <c r="AAU984"/>
      <c r="AAV984"/>
      <c r="AAW984"/>
      <c r="AAX984"/>
      <c r="AAY984"/>
      <c r="AAZ984"/>
      <c r="ABA984"/>
      <c r="ABB984"/>
      <c r="ABC984"/>
      <c r="ABD984"/>
      <c r="ABE984"/>
      <c r="ABF984"/>
      <c r="ABG984"/>
      <c r="ABH984"/>
      <c r="ABI984"/>
      <c r="ABJ984"/>
      <c r="ABK984"/>
      <c r="ABL984"/>
      <c r="ABM984"/>
      <c r="ABN984"/>
      <c r="ABO984"/>
      <c r="ABP984"/>
      <c r="ABQ984"/>
      <c r="ABR984"/>
      <c r="ABS984"/>
      <c r="ABT984"/>
      <c r="ABU984"/>
      <c r="ABV984"/>
      <c r="ABW984"/>
      <c r="ABX984"/>
      <c r="ABY984"/>
      <c r="ABZ984"/>
      <c r="ACA984"/>
      <c r="ACB984"/>
      <c r="ACC984"/>
      <c r="ACD984"/>
      <c r="ACE984"/>
      <c r="ACF984"/>
      <c r="ACG984"/>
      <c r="ACH984"/>
      <c r="ACI984"/>
      <c r="ACJ984"/>
      <c r="ACK984"/>
      <c r="ACL984"/>
      <c r="ACM984"/>
      <c r="ACN984"/>
      <c r="ACO984"/>
      <c r="ACP984"/>
      <c r="ACQ984"/>
      <c r="ACR984"/>
      <c r="ACS984"/>
      <c r="ACT984"/>
      <c r="ACU984"/>
      <c r="ACV984"/>
      <c r="ACW984"/>
      <c r="ACX984"/>
      <c r="ACY984"/>
      <c r="ACZ984"/>
      <c r="ADA984"/>
      <c r="ADB984"/>
      <c r="ADC984"/>
      <c r="ADD984"/>
      <c r="ADE984"/>
      <c r="ADF984"/>
      <c r="ADG984"/>
      <c r="ADH984"/>
      <c r="ADI984"/>
      <c r="ADJ984"/>
      <c r="ADK984"/>
      <c r="ADL984"/>
      <c r="ADM984"/>
      <c r="ADN984"/>
      <c r="ADO984"/>
      <c r="ADP984"/>
      <c r="ADQ984"/>
      <c r="ADR984"/>
      <c r="ADS984"/>
      <c r="ADT984"/>
      <c r="ADU984"/>
      <c r="ADV984"/>
      <c r="ADW984"/>
      <c r="ADX984"/>
      <c r="ADY984"/>
      <c r="ADZ984"/>
      <c r="AEA984"/>
      <c r="AEB984"/>
      <c r="AEC984"/>
      <c r="AED984"/>
      <c r="AEE984"/>
      <c r="AEF984"/>
      <c r="AEG984"/>
      <c r="AEH984"/>
      <c r="AEI984"/>
      <c r="AEJ984"/>
      <c r="AEK984"/>
      <c r="AEL984"/>
      <c r="AEM984"/>
      <c r="AEN984"/>
      <c r="AEO984"/>
      <c r="AEP984"/>
      <c r="AEQ984"/>
      <c r="AER984"/>
      <c r="AES984"/>
      <c r="AET984"/>
      <c r="AEU984"/>
      <c r="AEV984"/>
      <c r="AEW984"/>
      <c r="AEX984"/>
      <c r="AEY984"/>
      <c r="AEZ984"/>
      <c r="AFA984"/>
      <c r="AFB984"/>
      <c r="AFC984"/>
      <c r="AFD984"/>
      <c r="AFE984"/>
      <c r="AFF984"/>
      <c r="AFG984"/>
      <c r="AFH984"/>
      <c r="AFI984"/>
      <c r="AFJ984"/>
      <c r="AFK984"/>
      <c r="AFL984"/>
      <c r="AFM984"/>
      <c r="AFN984"/>
      <c r="AFO984"/>
      <c r="AFP984"/>
      <c r="AFQ984"/>
      <c r="AFR984"/>
      <c r="AFS984"/>
      <c r="AFT984"/>
      <c r="AFU984"/>
      <c r="AFV984"/>
      <c r="AFW984"/>
      <c r="AFX984"/>
      <c r="AFY984"/>
      <c r="AFZ984"/>
      <c r="AGA984"/>
      <c r="AGB984"/>
      <c r="AGC984"/>
      <c r="AGD984"/>
      <c r="AGE984"/>
      <c r="AGF984"/>
      <c r="AGG984"/>
      <c r="AGH984"/>
      <c r="AGI984"/>
      <c r="AGJ984"/>
      <c r="AGK984"/>
      <c r="AGL984"/>
      <c r="AGM984"/>
      <c r="AGN984"/>
      <c r="AGO984"/>
      <c r="AGP984"/>
      <c r="AGQ984"/>
      <c r="AGR984"/>
      <c r="AGS984"/>
      <c r="AGT984"/>
      <c r="AGU984"/>
      <c r="AGV984"/>
      <c r="AGW984"/>
      <c r="AGX984"/>
      <c r="AGY984"/>
      <c r="AGZ984"/>
      <c r="AHA984"/>
      <c r="AHB984"/>
      <c r="AHC984"/>
      <c r="AHD984"/>
      <c r="AHE984"/>
      <c r="AHF984"/>
      <c r="AHG984"/>
      <c r="AHH984"/>
      <c r="AHI984"/>
      <c r="AHJ984"/>
      <c r="AHK984"/>
      <c r="AHL984"/>
      <c r="AHM984"/>
      <c r="AHN984"/>
      <c r="AHO984"/>
      <c r="AHP984"/>
      <c r="AHQ984"/>
      <c r="AHR984"/>
      <c r="AHS984"/>
      <c r="AHT984"/>
      <c r="AHU984"/>
      <c r="AHV984"/>
      <c r="AHW984"/>
      <c r="AHX984"/>
      <c r="AHY984"/>
      <c r="AHZ984"/>
      <c r="AIA984"/>
      <c r="AIB984"/>
      <c r="AIC984"/>
      <c r="AID984"/>
      <c r="AIE984"/>
      <c r="AIF984"/>
      <c r="AIG984"/>
      <c r="AIH984"/>
      <c r="AII984"/>
      <c r="AIJ984"/>
      <c r="AIK984"/>
      <c r="AIL984"/>
      <c r="AIM984"/>
      <c r="AIN984"/>
      <c r="AIO984"/>
      <c r="AIP984"/>
      <c r="AIQ984"/>
      <c r="AIR984"/>
      <c r="AIS984"/>
      <c r="AIT984"/>
      <c r="AIU984"/>
      <c r="AIV984"/>
      <c r="AIW984"/>
      <c r="AIX984"/>
      <c r="AIY984"/>
      <c r="AIZ984"/>
      <c r="AJA984"/>
      <c r="AJB984"/>
      <c r="AJC984"/>
      <c r="AJD984"/>
      <c r="AJE984"/>
      <c r="AJF984"/>
      <c r="AJG984"/>
      <c r="AJH984"/>
      <c r="AJI984"/>
      <c r="AJJ984"/>
      <c r="AJK984"/>
      <c r="AJL984"/>
      <c r="AJM984"/>
      <c r="AJN984"/>
      <c r="AJO984"/>
      <c r="AJP984"/>
      <c r="AJQ984"/>
      <c r="AJR984"/>
      <c r="AJS984"/>
      <c r="AJT984"/>
      <c r="AJU984"/>
      <c r="AJV984"/>
      <c r="AJW984"/>
      <c r="AJX984"/>
      <c r="AJY984"/>
      <c r="AJZ984"/>
      <c r="AKA984"/>
      <c r="AKB984"/>
      <c r="AKC984"/>
      <c r="AKD984"/>
      <c r="AKE984"/>
      <c r="AKF984"/>
      <c r="AKG984"/>
      <c r="AKH984"/>
      <c r="AKI984"/>
      <c r="AKJ984"/>
      <c r="AKK984"/>
      <c r="AKL984"/>
      <c r="AKM984"/>
      <c r="AKN984"/>
      <c r="AKO984"/>
      <c r="AKP984"/>
      <c r="AKQ984"/>
      <c r="AKR984"/>
      <c r="AKS984"/>
      <c r="AKT984"/>
      <c r="AKU984"/>
      <c r="AKV984"/>
      <c r="AKW984"/>
      <c r="AKX984"/>
      <c r="AKY984"/>
      <c r="AKZ984"/>
      <c r="ALA984"/>
      <c r="ALB984"/>
      <c r="ALC984"/>
      <c r="ALD984"/>
      <c r="ALE984"/>
      <c r="ALF984"/>
      <c r="ALG984"/>
      <c r="ALH984"/>
      <c r="ALI984"/>
      <c r="ALJ984"/>
      <c r="ALK984"/>
      <c r="ALL984"/>
      <c r="ALM984"/>
      <c r="ALN984"/>
      <c r="ALO984"/>
      <c r="ALP984"/>
      <c r="ALQ984"/>
      <c r="ALR984"/>
      <c r="ALS984"/>
      <c r="ALT984"/>
      <c r="ALU984"/>
      <c r="ALV984"/>
      <c r="ALW984"/>
      <c r="ALX984"/>
      <c r="ALY984"/>
      <c r="ALZ984"/>
      <c r="AMA984"/>
      <c r="AMB984"/>
      <c r="AMC984"/>
      <c r="AMD984"/>
      <c r="AME984"/>
      <c r="AMF984"/>
      <c r="AMG984"/>
      <c r="AMH984"/>
      <c r="AMI984"/>
      <c r="AMJ984"/>
    </row>
    <row r="985" spans="1:1024" ht="20" customHeight="1" x14ac:dyDescent="0.2">
      <c r="A985"/>
      <c r="B985"/>
      <c r="C985"/>
      <c r="D985"/>
      <c r="E985" s="2"/>
      <c r="F985" s="2"/>
      <c r="G985" s="271"/>
      <c r="H985" s="240"/>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c r="IU985"/>
      <c r="IV985"/>
      <c r="IW985"/>
      <c r="IX985"/>
      <c r="IY985"/>
      <c r="IZ985"/>
      <c r="JA985"/>
      <c r="JB985"/>
      <c r="JC985"/>
      <c r="JD985"/>
      <c r="JE985"/>
      <c r="JF985"/>
      <c r="JG985"/>
      <c r="JH985"/>
      <c r="JI985"/>
      <c r="JJ985"/>
      <c r="JK985"/>
      <c r="JL985"/>
      <c r="JM985"/>
      <c r="JN985"/>
      <c r="JO985"/>
      <c r="JP985"/>
      <c r="JQ985"/>
      <c r="JR985"/>
      <c r="JS985"/>
      <c r="JT985"/>
      <c r="JU985"/>
      <c r="JV985"/>
      <c r="JW985"/>
      <c r="JX985"/>
      <c r="JY985"/>
      <c r="JZ985"/>
      <c r="KA985"/>
      <c r="KB985"/>
      <c r="KC985"/>
      <c r="KD985"/>
      <c r="KE985"/>
      <c r="KF985"/>
      <c r="KG985"/>
      <c r="KH985"/>
      <c r="KI985"/>
      <c r="KJ985"/>
      <c r="KK985"/>
      <c r="KL985"/>
      <c r="KM985"/>
      <c r="KN985"/>
      <c r="KO985"/>
      <c r="KP985"/>
      <c r="KQ985"/>
      <c r="KR985"/>
      <c r="KS985"/>
      <c r="KT985"/>
      <c r="KU985"/>
      <c r="KV985"/>
      <c r="KW985"/>
      <c r="KX985"/>
      <c r="KY985"/>
      <c r="KZ985"/>
      <c r="LA985"/>
      <c r="LB985"/>
      <c r="LC985"/>
      <c r="LD985"/>
      <c r="LE985"/>
      <c r="LF985"/>
      <c r="LG985"/>
      <c r="LH985"/>
      <c r="LI985"/>
      <c r="LJ985"/>
      <c r="LK985"/>
      <c r="LL985"/>
      <c r="LM985"/>
      <c r="LN985"/>
      <c r="LO985"/>
      <c r="LP985"/>
      <c r="LQ985"/>
      <c r="LR985"/>
      <c r="LS985"/>
      <c r="LT985"/>
      <c r="LU985"/>
      <c r="LV985"/>
      <c r="LW985"/>
      <c r="LX985"/>
      <c r="LY985"/>
      <c r="LZ985"/>
      <c r="MA985"/>
      <c r="MB985"/>
      <c r="MC985"/>
      <c r="MD985"/>
      <c r="ME985"/>
      <c r="MF985"/>
      <c r="MG985"/>
      <c r="MH985"/>
      <c r="MI985"/>
      <c r="MJ985"/>
      <c r="MK985"/>
      <c r="ML985"/>
      <c r="MM985"/>
      <c r="MN985"/>
      <c r="MO985"/>
      <c r="MP985"/>
      <c r="MQ985"/>
      <c r="MR985"/>
      <c r="MS985"/>
      <c r="MT985"/>
      <c r="MU985"/>
      <c r="MV985"/>
      <c r="MW985"/>
      <c r="MX985"/>
      <c r="MY985"/>
      <c r="MZ985"/>
      <c r="NA985"/>
      <c r="NB985"/>
      <c r="NC985"/>
      <c r="ND985"/>
      <c r="NE985"/>
      <c r="NF985"/>
      <c r="NG985"/>
      <c r="NH985"/>
      <c r="NI985"/>
      <c r="NJ985"/>
      <c r="NK985"/>
      <c r="NL985"/>
      <c r="NM985"/>
      <c r="NN985"/>
      <c r="NO985"/>
      <c r="NP985"/>
      <c r="NQ985"/>
      <c r="NR985"/>
      <c r="NS985"/>
      <c r="NT985"/>
      <c r="NU985"/>
      <c r="NV985"/>
      <c r="NW985"/>
      <c r="NX985"/>
      <c r="NY985"/>
      <c r="NZ985"/>
      <c r="OA985"/>
      <c r="OB985"/>
      <c r="OC985"/>
      <c r="OD985"/>
      <c r="OE985"/>
      <c r="OF985"/>
      <c r="OG985"/>
      <c r="OH985"/>
      <c r="OI985"/>
      <c r="OJ985"/>
      <c r="OK985"/>
      <c r="OL985"/>
      <c r="OM985"/>
      <c r="ON985"/>
      <c r="OO985"/>
      <c r="OP985"/>
      <c r="OQ985"/>
      <c r="OR985"/>
      <c r="OS985"/>
      <c r="OT985"/>
      <c r="OU985"/>
      <c r="OV985"/>
      <c r="OW985"/>
      <c r="OX985"/>
      <c r="OY985"/>
      <c r="OZ985"/>
      <c r="PA985"/>
      <c r="PB985"/>
      <c r="PC985"/>
      <c r="PD985"/>
      <c r="PE985"/>
      <c r="PF985"/>
      <c r="PG985"/>
      <c r="PH985"/>
      <c r="PI985"/>
      <c r="PJ985"/>
      <c r="PK985"/>
      <c r="PL985"/>
      <c r="PM985"/>
      <c r="PN985"/>
      <c r="PO985"/>
      <c r="PP985"/>
      <c r="PQ985"/>
      <c r="PR985"/>
      <c r="PS985"/>
      <c r="PT985"/>
      <c r="PU985"/>
      <c r="PV985"/>
      <c r="PW985"/>
      <c r="PX985"/>
      <c r="PY985"/>
      <c r="PZ985"/>
      <c r="QA985"/>
      <c r="QB985"/>
      <c r="QC985"/>
      <c r="QD985"/>
      <c r="QE985"/>
      <c r="QF985"/>
      <c r="QG985"/>
      <c r="QH985"/>
      <c r="QI985"/>
      <c r="QJ985"/>
      <c r="QK985"/>
      <c r="QL985"/>
      <c r="QM985"/>
      <c r="QN985"/>
      <c r="QO985"/>
      <c r="QP985"/>
      <c r="QQ985"/>
      <c r="QR985"/>
      <c r="QS985"/>
      <c r="QT985"/>
      <c r="QU985"/>
      <c r="QV985"/>
      <c r="QW985"/>
      <c r="QX985"/>
      <c r="QY985"/>
      <c r="QZ985"/>
      <c r="RA985"/>
      <c r="RB985"/>
      <c r="RC985"/>
      <c r="RD985"/>
      <c r="RE985"/>
      <c r="RF985"/>
      <c r="RG985"/>
      <c r="RH985"/>
      <c r="RI985"/>
      <c r="RJ985"/>
      <c r="RK985"/>
      <c r="RL985"/>
      <c r="RM985"/>
      <c r="RN985"/>
      <c r="RO985"/>
      <c r="RP985"/>
      <c r="RQ985"/>
      <c r="RR985"/>
      <c r="RS985"/>
      <c r="RT985"/>
      <c r="RU985"/>
      <c r="RV985"/>
      <c r="RW985"/>
      <c r="RX985"/>
      <c r="RY985"/>
      <c r="RZ985"/>
      <c r="SA985"/>
      <c r="SB985"/>
      <c r="SC985"/>
      <c r="SD985"/>
      <c r="SE985"/>
      <c r="SF985"/>
      <c r="SG985"/>
      <c r="SH985"/>
      <c r="SI985"/>
      <c r="SJ985"/>
      <c r="SK985"/>
      <c r="SL985"/>
      <c r="SM985"/>
      <c r="SN985"/>
      <c r="SO985"/>
      <c r="SP985"/>
      <c r="SQ985"/>
      <c r="SR985"/>
      <c r="SS985"/>
      <c r="ST985"/>
      <c r="SU985"/>
      <c r="SV985"/>
      <c r="SW985"/>
      <c r="SX985"/>
      <c r="SY985"/>
      <c r="SZ985"/>
      <c r="TA985"/>
      <c r="TB985"/>
      <c r="TC985"/>
      <c r="TD985"/>
      <c r="TE985"/>
      <c r="TF985"/>
      <c r="TG985"/>
      <c r="TH985"/>
      <c r="TI985"/>
      <c r="TJ985"/>
      <c r="TK985"/>
      <c r="TL985"/>
      <c r="TM985"/>
      <c r="TN985"/>
      <c r="TO985"/>
      <c r="TP985"/>
      <c r="TQ985"/>
      <c r="TR985"/>
      <c r="TS985"/>
      <c r="TT985"/>
      <c r="TU985"/>
      <c r="TV985"/>
      <c r="TW985"/>
      <c r="TX985"/>
      <c r="TY985"/>
      <c r="TZ985"/>
      <c r="UA985"/>
      <c r="UB985"/>
      <c r="UC985"/>
      <c r="UD985"/>
      <c r="UE985"/>
      <c r="UF985"/>
      <c r="UG985"/>
      <c r="UH985"/>
      <c r="UI985"/>
      <c r="UJ985"/>
      <c r="UK985"/>
      <c r="UL985"/>
      <c r="UM985"/>
      <c r="UN985"/>
      <c r="UO985"/>
      <c r="UP985"/>
      <c r="UQ985"/>
      <c r="UR985"/>
      <c r="US985"/>
      <c r="UT985"/>
      <c r="UU985"/>
      <c r="UV985"/>
      <c r="UW985"/>
      <c r="UX985"/>
      <c r="UY985"/>
      <c r="UZ985"/>
      <c r="VA985"/>
      <c r="VB985"/>
      <c r="VC985"/>
      <c r="VD985"/>
      <c r="VE985"/>
      <c r="VF985"/>
      <c r="VG985"/>
      <c r="VH985"/>
      <c r="VI985"/>
      <c r="VJ985"/>
      <c r="VK985"/>
      <c r="VL985"/>
      <c r="VM985"/>
      <c r="VN985"/>
      <c r="VO985"/>
      <c r="VP985"/>
      <c r="VQ985"/>
      <c r="VR985"/>
      <c r="VS985"/>
      <c r="VT985"/>
      <c r="VU985"/>
      <c r="VV985"/>
      <c r="VW985"/>
      <c r="VX985"/>
      <c r="VY985"/>
      <c r="VZ985"/>
      <c r="WA985"/>
      <c r="WB985"/>
      <c r="WC985"/>
      <c r="WD985"/>
      <c r="WE985"/>
      <c r="WF985"/>
      <c r="WG985"/>
      <c r="WH985"/>
      <c r="WI985"/>
      <c r="WJ985"/>
      <c r="WK985"/>
      <c r="WL985"/>
      <c r="WM985"/>
      <c r="WN985"/>
      <c r="WO985"/>
      <c r="WP985"/>
      <c r="WQ985"/>
      <c r="WR985"/>
      <c r="WS985"/>
      <c r="WT985"/>
      <c r="WU985"/>
      <c r="WV985"/>
      <c r="WW985"/>
      <c r="WX985"/>
      <c r="WY985"/>
      <c r="WZ985"/>
      <c r="XA985"/>
      <c r="XB985"/>
      <c r="XC985"/>
      <c r="XD985"/>
      <c r="XE985"/>
      <c r="XF985"/>
      <c r="XG985"/>
      <c r="XH985"/>
      <c r="XI985"/>
      <c r="XJ985"/>
      <c r="XK985"/>
      <c r="XL985"/>
      <c r="XM985"/>
      <c r="XN985"/>
      <c r="XO985"/>
      <c r="XP985"/>
      <c r="XQ985"/>
      <c r="XR985"/>
      <c r="XS985"/>
      <c r="XT985"/>
      <c r="XU985"/>
      <c r="XV985"/>
      <c r="XW985"/>
      <c r="XX985"/>
      <c r="XY985"/>
      <c r="XZ985"/>
      <c r="YA985"/>
      <c r="YB985"/>
      <c r="YC985"/>
      <c r="YD985"/>
      <c r="YE985"/>
      <c r="YF985"/>
      <c r="YG985"/>
      <c r="YH985"/>
      <c r="YI985"/>
      <c r="YJ985"/>
      <c r="YK985"/>
      <c r="YL985"/>
      <c r="YM985"/>
      <c r="YN985"/>
      <c r="YO985"/>
      <c r="YP985"/>
      <c r="YQ985"/>
      <c r="YR985"/>
      <c r="YS985"/>
      <c r="YT985"/>
      <c r="YU985"/>
      <c r="YV985"/>
      <c r="YW985"/>
      <c r="YX985"/>
      <c r="YY985"/>
      <c r="YZ985"/>
      <c r="ZA985"/>
      <c r="ZB985"/>
      <c r="ZC985"/>
      <c r="ZD985"/>
      <c r="ZE985"/>
      <c r="ZF985"/>
      <c r="ZG985"/>
      <c r="ZH985"/>
      <c r="ZI985"/>
      <c r="ZJ985"/>
      <c r="ZK985"/>
      <c r="ZL985"/>
      <c r="ZM985"/>
      <c r="ZN985"/>
      <c r="ZO985"/>
      <c r="ZP985"/>
      <c r="ZQ985"/>
      <c r="ZR985"/>
      <c r="ZS985"/>
      <c r="ZT985"/>
      <c r="ZU985"/>
      <c r="ZV985"/>
      <c r="ZW985"/>
      <c r="ZX985"/>
      <c r="ZY985"/>
      <c r="ZZ985"/>
      <c r="AAA985"/>
      <c r="AAB985"/>
      <c r="AAC985"/>
      <c r="AAD985"/>
      <c r="AAE985"/>
      <c r="AAF985"/>
      <c r="AAG985"/>
      <c r="AAH985"/>
      <c r="AAI985"/>
      <c r="AAJ985"/>
      <c r="AAK985"/>
      <c r="AAL985"/>
      <c r="AAM985"/>
      <c r="AAN985"/>
      <c r="AAO985"/>
      <c r="AAP985"/>
      <c r="AAQ985"/>
      <c r="AAR985"/>
      <c r="AAS985"/>
      <c r="AAT985"/>
      <c r="AAU985"/>
      <c r="AAV985"/>
      <c r="AAW985"/>
      <c r="AAX985"/>
      <c r="AAY985"/>
      <c r="AAZ985"/>
      <c r="ABA985"/>
      <c r="ABB985"/>
      <c r="ABC985"/>
      <c r="ABD985"/>
      <c r="ABE985"/>
      <c r="ABF985"/>
      <c r="ABG985"/>
      <c r="ABH985"/>
      <c r="ABI985"/>
      <c r="ABJ985"/>
      <c r="ABK985"/>
      <c r="ABL985"/>
      <c r="ABM985"/>
      <c r="ABN985"/>
      <c r="ABO985"/>
      <c r="ABP985"/>
      <c r="ABQ985"/>
      <c r="ABR985"/>
      <c r="ABS985"/>
      <c r="ABT985"/>
      <c r="ABU985"/>
      <c r="ABV985"/>
      <c r="ABW985"/>
      <c r="ABX985"/>
      <c r="ABY985"/>
      <c r="ABZ985"/>
      <c r="ACA985"/>
      <c r="ACB985"/>
      <c r="ACC985"/>
      <c r="ACD985"/>
      <c r="ACE985"/>
      <c r="ACF985"/>
      <c r="ACG985"/>
      <c r="ACH985"/>
      <c r="ACI985"/>
      <c r="ACJ985"/>
      <c r="ACK985"/>
      <c r="ACL985"/>
      <c r="ACM985"/>
      <c r="ACN985"/>
      <c r="ACO985"/>
      <c r="ACP985"/>
      <c r="ACQ985"/>
      <c r="ACR985"/>
      <c r="ACS985"/>
      <c r="ACT985"/>
      <c r="ACU985"/>
      <c r="ACV985"/>
      <c r="ACW985"/>
      <c r="ACX985"/>
      <c r="ACY985"/>
      <c r="ACZ985"/>
      <c r="ADA985"/>
      <c r="ADB985"/>
      <c r="ADC985"/>
      <c r="ADD985"/>
      <c r="ADE985"/>
      <c r="ADF985"/>
      <c r="ADG985"/>
      <c r="ADH985"/>
      <c r="ADI985"/>
      <c r="ADJ985"/>
      <c r="ADK985"/>
      <c r="ADL985"/>
      <c r="ADM985"/>
      <c r="ADN985"/>
      <c r="ADO985"/>
      <c r="ADP985"/>
      <c r="ADQ985"/>
      <c r="ADR985"/>
      <c r="ADS985"/>
      <c r="ADT985"/>
      <c r="ADU985"/>
      <c r="ADV985"/>
      <c r="ADW985"/>
      <c r="ADX985"/>
      <c r="ADY985"/>
      <c r="ADZ985"/>
      <c r="AEA985"/>
      <c r="AEB985"/>
      <c r="AEC985"/>
      <c r="AED985"/>
      <c r="AEE985"/>
      <c r="AEF985"/>
      <c r="AEG985"/>
      <c r="AEH985"/>
      <c r="AEI985"/>
      <c r="AEJ985"/>
      <c r="AEK985"/>
      <c r="AEL985"/>
      <c r="AEM985"/>
      <c r="AEN985"/>
      <c r="AEO985"/>
      <c r="AEP985"/>
      <c r="AEQ985"/>
      <c r="AER985"/>
      <c r="AES985"/>
      <c r="AET985"/>
      <c r="AEU985"/>
      <c r="AEV985"/>
      <c r="AEW985"/>
      <c r="AEX985"/>
      <c r="AEY985"/>
      <c r="AEZ985"/>
      <c r="AFA985"/>
      <c r="AFB985"/>
      <c r="AFC985"/>
      <c r="AFD985"/>
      <c r="AFE985"/>
      <c r="AFF985"/>
      <c r="AFG985"/>
      <c r="AFH985"/>
      <c r="AFI985"/>
      <c r="AFJ985"/>
      <c r="AFK985"/>
      <c r="AFL985"/>
      <c r="AFM985"/>
      <c r="AFN985"/>
      <c r="AFO985"/>
      <c r="AFP985"/>
      <c r="AFQ985"/>
      <c r="AFR985"/>
      <c r="AFS985"/>
      <c r="AFT985"/>
      <c r="AFU985"/>
      <c r="AFV985"/>
      <c r="AFW985"/>
      <c r="AFX985"/>
      <c r="AFY985"/>
      <c r="AFZ985"/>
      <c r="AGA985"/>
      <c r="AGB985"/>
      <c r="AGC985"/>
      <c r="AGD985"/>
      <c r="AGE985"/>
      <c r="AGF985"/>
      <c r="AGG985"/>
      <c r="AGH985"/>
      <c r="AGI985"/>
      <c r="AGJ985"/>
      <c r="AGK985"/>
      <c r="AGL985"/>
      <c r="AGM985"/>
      <c r="AGN985"/>
      <c r="AGO985"/>
      <c r="AGP985"/>
      <c r="AGQ985"/>
      <c r="AGR985"/>
      <c r="AGS985"/>
      <c r="AGT985"/>
      <c r="AGU985"/>
      <c r="AGV985"/>
      <c r="AGW985"/>
      <c r="AGX985"/>
      <c r="AGY985"/>
      <c r="AGZ985"/>
      <c r="AHA985"/>
      <c r="AHB985"/>
      <c r="AHC985"/>
      <c r="AHD985"/>
      <c r="AHE985"/>
      <c r="AHF985"/>
      <c r="AHG985"/>
      <c r="AHH985"/>
      <c r="AHI985"/>
      <c r="AHJ985"/>
      <c r="AHK985"/>
      <c r="AHL985"/>
      <c r="AHM985"/>
      <c r="AHN985"/>
      <c r="AHO985"/>
      <c r="AHP985"/>
      <c r="AHQ985"/>
      <c r="AHR985"/>
      <c r="AHS985"/>
      <c r="AHT985"/>
      <c r="AHU985"/>
      <c r="AHV985"/>
      <c r="AHW985"/>
      <c r="AHX985"/>
      <c r="AHY985"/>
      <c r="AHZ985"/>
      <c r="AIA985"/>
      <c r="AIB985"/>
      <c r="AIC985"/>
      <c r="AID985"/>
      <c r="AIE985"/>
      <c r="AIF985"/>
      <c r="AIG985"/>
      <c r="AIH985"/>
      <c r="AII985"/>
      <c r="AIJ985"/>
      <c r="AIK985"/>
      <c r="AIL985"/>
      <c r="AIM985"/>
      <c r="AIN985"/>
      <c r="AIO985"/>
      <c r="AIP985"/>
      <c r="AIQ985"/>
      <c r="AIR985"/>
      <c r="AIS985"/>
      <c r="AIT985"/>
      <c r="AIU985"/>
      <c r="AIV985"/>
      <c r="AIW985"/>
      <c r="AIX985"/>
      <c r="AIY985"/>
      <c r="AIZ985"/>
      <c r="AJA985"/>
      <c r="AJB985"/>
      <c r="AJC985"/>
      <c r="AJD985"/>
      <c r="AJE985"/>
      <c r="AJF985"/>
      <c r="AJG985"/>
      <c r="AJH985"/>
      <c r="AJI985"/>
      <c r="AJJ985"/>
      <c r="AJK985"/>
      <c r="AJL985"/>
      <c r="AJM985"/>
      <c r="AJN985"/>
      <c r="AJO985"/>
      <c r="AJP985"/>
      <c r="AJQ985"/>
      <c r="AJR985"/>
      <c r="AJS985"/>
      <c r="AJT985"/>
      <c r="AJU985"/>
      <c r="AJV985"/>
      <c r="AJW985"/>
      <c r="AJX985"/>
      <c r="AJY985"/>
      <c r="AJZ985"/>
      <c r="AKA985"/>
      <c r="AKB985"/>
      <c r="AKC985"/>
      <c r="AKD985"/>
      <c r="AKE985"/>
      <c r="AKF985"/>
      <c r="AKG985"/>
      <c r="AKH985"/>
      <c r="AKI985"/>
      <c r="AKJ985"/>
      <c r="AKK985"/>
      <c r="AKL985"/>
      <c r="AKM985"/>
      <c r="AKN985"/>
      <c r="AKO985"/>
      <c r="AKP985"/>
      <c r="AKQ985"/>
      <c r="AKR985"/>
      <c r="AKS985"/>
      <c r="AKT985"/>
      <c r="AKU985"/>
      <c r="AKV985"/>
      <c r="AKW985"/>
      <c r="AKX985"/>
      <c r="AKY985"/>
      <c r="AKZ985"/>
      <c r="ALA985"/>
      <c r="ALB985"/>
      <c r="ALC985"/>
      <c r="ALD985"/>
      <c r="ALE985"/>
      <c r="ALF985"/>
      <c r="ALG985"/>
      <c r="ALH985"/>
      <c r="ALI985"/>
      <c r="ALJ985"/>
      <c r="ALK985"/>
      <c r="ALL985"/>
      <c r="ALM985"/>
      <c r="ALN985"/>
      <c r="ALO985"/>
      <c r="ALP985"/>
      <c r="ALQ985"/>
      <c r="ALR985"/>
      <c r="ALS985"/>
      <c r="ALT985"/>
      <c r="ALU985"/>
      <c r="ALV985"/>
      <c r="ALW985"/>
      <c r="ALX985"/>
      <c r="ALY985"/>
      <c r="ALZ985"/>
      <c r="AMA985"/>
      <c r="AMB985"/>
      <c r="AMC985"/>
      <c r="AMD985"/>
      <c r="AME985"/>
      <c r="AMF985"/>
      <c r="AMG985"/>
      <c r="AMH985"/>
      <c r="AMI985"/>
      <c r="AMJ985"/>
    </row>
    <row r="986" spans="1:1024" ht="20" customHeight="1" x14ac:dyDescent="0.2">
      <c r="A986"/>
      <c r="B986"/>
      <c r="C986"/>
      <c r="D986"/>
      <c r="E986" s="2"/>
      <c r="F986" s="2"/>
      <c r="G986" s="271"/>
      <c r="H986" s="240"/>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c r="IU986"/>
      <c r="IV986"/>
      <c r="IW986"/>
      <c r="IX986"/>
      <c r="IY986"/>
      <c r="IZ986"/>
      <c r="JA986"/>
      <c r="JB986"/>
      <c r="JC986"/>
      <c r="JD986"/>
      <c r="JE986"/>
      <c r="JF986"/>
      <c r="JG986"/>
      <c r="JH986"/>
      <c r="JI986"/>
      <c r="JJ986"/>
      <c r="JK986"/>
      <c r="JL986"/>
      <c r="JM986"/>
      <c r="JN986"/>
      <c r="JO986"/>
      <c r="JP986"/>
      <c r="JQ986"/>
      <c r="JR986"/>
      <c r="JS986"/>
      <c r="JT986"/>
      <c r="JU986"/>
      <c r="JV986"/>
      <c r="JW986"/>
      <c r="JX986"/>
      <c r="JY986"/>
      <c r="JZ986"/>
      <c r="KA986"/>
      <c r="KB986"/>
      <c r="KC986"/>
      <c r="KD986"/>
      <c r="KE986"/>
      <c r="KF986"/>
      <c r="KG986"/>
      <c r="KH986"/>
      <c r="KI986"/>
      <c r="KJ986"/>
      <c r="KK986"/>
      <c r="KL986"/>
      <c r="KM986"/>
      <c r="KN986"/>
      <c r="KO986"/>
      <c r="KP986"/>
      <c r="KQ986"/>
      <c r="KR986"/>
      <c r="KS986"/>
      <c r="KT986"/>
      <c r="KU986"/>
      <c r="KV986"/>
      <c r="KW986"/>
      <c r="KX986"/>
      <c r="KY986"/>
      <c r="KZ986"/>
      <c r="LA986"/>
      <c r="LB986"/>
      <c r="LC986"/>
      <c r="LD986"/>
      <c r="LE986"/>
      <c r="LF986"/>
      <c r="LG986"/>
      <c r="LH986"/>
      <c r="LI986"/>
      <c r="LJ986"/>
      <c r="LK986"/>
      <c r="LL986"/>
      <c r="LM986"/>
      <c r="LN986"/>
      <c r="LO986"/>
      <c r="LP986"/>
      <c r="LQ986"/>
      <c r="LR986"/>
      <c r="LS986"/>
      <c r="LT986"/>
      <c r="LU986"/>
      <c r="LV986"/>
      <c r="LW986"/>
      <c r="LX986"/>
      <c r="LY986"/>
      <c r="LZ986"/>
      <c r="MA986"/>
      <c r="MB986"/>
      <c r="MC986"/>
      <c r="MD986"/>
      <c r="ME986"/>
      <c r="MF986"/>
      <c r="MG986"/>
      <c r="MH986"/>
      <c r="MI986"/>
      <c r="MJ986"/>
      <c r="MK986"/>
      <c r="ML986"/>
      <c r="MM986"/>
      <c r="MN986"/>
      <c r="MO986"/>
      <c r="MP986"/>
      <c r="MQ986"/>
      <c r="MR986"/>
      <c r="MS986"/>
      <c r="MT986"/>
      <c r="MU986"/>
      <c r="MV986"/>
      <c r="MW986"/>
      <c r="MX986"/>
      <c r="MY986"/>
      <c r="MZ986"/>
      <c r="NA986"/>
      <c r="NB986"/>
      <c r="NC986"/>
      <c r="ND986"/>
      <c r="NE986"/>
      <c r="NF986"/>
      <c r="NG986"/>
      <c r="NH986"/>
      <c r="NI986"/>
      <c r="NJ986"/>
      <c r="NK986"/>
      <c r="NL986"/>
      <c r="NM986"/>
      <c r="NN986"/>
      <c r="NO986"/>
      <c r="NP986"/>
      <c r="NQ986"/>
      <c r="NR986"/>
      <c r="NS986"/>
      <c r="NT986"/>
      <c r="NU986"/>
      <c r="NV986"/>
      <c r="NW986"/>
      <c r="NX986"/>
      <c r="NY986"/>
      <c r="NZ986"/>
      <c r="OA986"/>
      <c r="OB986"/>
      <c r="OC986"/>
      <c r="OD986"/>
      <c r="OE986"/>
      <c r="OF986"/>
      <c r="OG986"/>
      <c r="OH986"/>
      <c r="OI986"/>
      <c r="OJ986"/>
      <c r="OK986"/>
      <c r="OL986"/>
      <c r="OM986"/>
      <c r="ON986"/>
      <c r="OO986"/>
      <c r="OP986"/>
      <c r="OQ986"/>
      <c r="OR986"/>
      <c r="OS986"/>
      <c r="OT986"/>
      <c r="OU986"/>
      <c r="OV986"/>
      <c r="OW986"/>
      <c r="OX986"/>
      <c r="OY986"/>
      <c r="OZ986"/>
      <c r="PA986"/>
      <c r="PB986"/>
      <c r="PC986"/>
      <c r="PD986"/>
      <c r="PE986"/>
      <c r="PF986"/>
      <c r="PG986"/>
      <c r="PH986"/>
      <c r="PI986"/>
      <c r="PJ986"/>
      <c r="PK986"/>
      <c r="PL986"/>
      <c r="PM986"/>
      <c r="PN986"/>
      <c r="PO986"/>
      <c r="PP986"/>
      <c r="PQ986"/>
      <c r="PR986"/>
      <c r="PS986"/>
      <c r="PT986"/>
      <c r="PU986"/>
      <c r="PV986"/>
      <c r="PW986"/>
      <c r="PX986"/>
      <c r="PY986"/>
      <c r="PZ986"/>
      <c r="QA986"/>
      <c r="QB986"/>
      <c r="QC986"/>
      <c r="QD986"/>
      <c r="QE986"/>
      <c r="QF986"/>
      <c r="QG986"/>
      <c r="QH986"/>
      <c r="QI986"/>
      <c r="QJ986"/>
      <c r="QK986"/>
      <c r="QL986"/>
      <c r="QM986"/>
      <c r="QN986"/>
      <c r="QO986"/>
      <c r="QP986"/>
      <c r="QQ986"/>
      <c r="QR986"/>
      <c r="QS986"/>
      <c r="QT986"/>
      <c r="QU986"/>
      <c r="QV986"/>
      <c r="QW986"/>
      <c r="QX986"/>
      <c r="QY986"/>
      <c r="QZ986"/>
      <c r="RA986"/>
      <c r="RB986"/>
      <c r="RC986"/>
      <c r="RD986"/>
      <c r="RE986"/>
      <c r="RF986"/>
      <c r="RG986"/>
      <c r="RH986"/>
      <c r="RI986"/>
      <c r="RJ986"/>
      <c r="RK986"/>
      <c r="RL986"/>
      <c r="RM986"/>
      <c r="RN986"/>
      <c r="RO986"/>
      <c r="RP986"/>
      <c r="RQ986"/>
      <c r="RR986"/>
      <c r="RS986"/>
      <c r="RT986"/>
      <c r="RU986"/>
      <c r="RV986"/>
      <c r="RW986"/>
      <c r="RX986"/>
      <c r="RY986"/>
      <c r="RZ986"/>
      <c r="SA986"/>
      <c r="SB986"/>
      <c r="SC986"/>
      <c r="SD986"/>
      <c r="SE986"/>
      <c r="SF986"/>
      <c r="SG986"/>
      <c r="SH986"/>
      <c r="SI986"/>
      <c r="SJ986"/>
      <c r="SK986"/>
      <c r="SL986"/>
      <c r="SM986"/>
      <c r="SN986"/>
      <c r="SO986"/>
      <c r="SP986"/>
      <c r="SQ986"/>
      <c r="SR986"/>
      <c r="SS986"/>
      <c r="ST986"/>
      <c r="SU986"/>
      <c r="SV986"/>
      <c r="SW986"/>
      <c r="SX986"/>
      <c r="SY986"/>
      <c r="SZ986"/>
      <c r="TA986"/>
      <c r="TB986"/>
      <c r="TC986"/>
      <c r="TD986"/>
      <c r="TE986"/>
      <c r="TF986"/>
      <c r="TG986"/>
      <c r="TH986"/>
      <c r="TI986"/>
      <c r="TJ986"/>
      <c r="TK986"/>
      <c r="TL986"/>
      <c r="TM986"/>
      <c r="TN986"/>
      <c r="TO986"/>
      <c r="TP986"/>
      <c r="TQ986"/>
      <c r="TR986"/>
      <c r="TS986"/>
      <c r="TT986"/>
      <c r="TU986"/>
      <c r="TV986"/>
      <c r="TW986"/>
      <c r="TX986"/>
      <c r="TY986"/>
      <c r="TZ986"/>
      <c r="UA986"/>
      <c r="UB986"/>
      <c r="UC986"/>
      <c r="UD986"/>
      <c r="UE986"/>
      <c r="UF986"/>
      <c r="UG986"/>
      <c r="UH986"/>
      <c r="UI986"/>
      <c r="UJ986"/>
      <c r="UK986"/>
      <c r="UL986"/>
      <c r="UM986"/>
      <c r="UN986"/>
      <c r="UO986"/>
      <c r="UP986"/>
      <c r="UQ986"/>
      <c r="UR986"/>
      <c r="US986"/>
      <c r="UT986"/>
      <c r="UU986"/>
      <c r="UV986"/>
      <c r="UW986"/>
      <c r="UX986"/>
      <c r="UY986"/>
      <c r="UZ986"/>
      <c r="VA986"/>
      <c r="VB986"/>
      <c r="VC986"/>
      <c r="VD986"/>
      <c r="VE986"/>
      <c r="VF986"/>
      <c r="VG986"/>
      <c r="VH986"/>
      <c r="VI986"/>
      <c r="VJ986"/>
      <c r="VK986"/>
      <c r="VL986"/>
      <c r="VM986"/>
      <c r="VN986"/>
      <c r="VO986"/>
      <c r="VP986"/>
      <c r="VQ986"/>
      <c r="VR986"/>
      <c r="VS986"/>
      <c r="VT986"/>
      <c r="VU986"/>
      <c r="VV986"/>
      <c r="VW986"/>
      <c r="VX986"/>
      <c r="VY986"/>
      <c r="VZ986"/>
      <c r="WA986"/>
      <c r="WB986"/>
      <c r="WC986"/>
      <c r="WD986"/>
      <c r="WE986"/>
      <c r="WF986"/>
      <c r="WG986"/>
      <c r="WH986"/>
      <c r="WI986"/>
      <c r="WJ986"/>
      <c r="WK986"/>
      <c r="WL986"/>
      <c r="WM986"/>
      <c r="WN986"/>
      <c r="WO986"/>
      <c r="WP986"/>
      <c r="WQ986"/>
      <c r="WR986"/>
      <c r="WS986"/>
      <c r="WT986"/>
      <c r="WU986"/>
      <c r="WV986"/>
      <c r="WW986"/>
      <c r="WX986"/>
      <c r="WY986"/>
      <c r="WZ986"/>
      <c r="XA986"/>
      <c r="XB986"/>
      <c r="XC986"/>
      <c r="XD986"/>
      <c r="XE986"/>
      <c r="XF986"/>
      <c r="XG986"/>
      <c r="XH986"/>
      <c r="XI986"/>
      <c r="XJ986"/>
      <c r="XK986"/>
      <c r="XL986"/>
      <c r="XM986"/>
      <c r="XN986"/>
      <c r="XO986"/>
      <c r="XP986"/>
      <c r="XQ986"/>
      <c r="XR986"/>
      <c r="XS986"/>
      <c r="XT986"/>
      <c r="XU986"/>
      <c r="XV986"/>
      <c r="XW986"/>
      <c r="XX986"/>
      <c r="XY986"/>
      <c r="XZ986"/>
      <c r="YA986"/>
      <c r="YB986"/>
      <c r="YC986"/>
      <c r="YD986"/>
      <c r="YE986"/>
      <c r="YF986"/>
      <c r="YG986"/>
      <c r="YH986"/>
      <c r="YI986"/>
      <c r="YJ986"/>
      <c r="YK986"/>
      <c r="YL986"/>
      <c r="YM986"/>
      <c r="YN986"/>
      <c r="YO986"/>
      <c r="YP986"/>
      <c r="YQ986"/>
      <c r="YR986"/>
      <c r="YS986"/>
      <c r="YT986"/>
      <c r="YU986"/>
      <c r="YV986"/>
      <c r="YW986"/>
      <c r="YX986"/>
      <c r="YY986"/>
      <c r="YZ986"/>
      <c r="ZA986"/>
      <c r="ZB986"/>
      <c r="ZC986"/>
      <c r="ZD986"/>
      <c r="ZE986"/>
      <c r="ZF986"/>
      <c r="ZG986"/>
      <c r="ZH986"/>
      <c r="ZI986"/>
      <c r="ZJ986"/>
      <c r="ZK986"/>
      <c r="ZL986"/>
      <c r="ZM986"/>
      <c r="ZN986"/>
      <c r="ZO986"/>
      <c r="ZP986"/>
      <c r="ZQ986"/>
      <c r="ZR986"/>
      <c r="ZS986"/>
      <c r="ZT986"/>
      <c r="ZU986"/>
      <c r="ZV986"/>
      <c r="ZW986"/>
      <c r="ZX986"/>
      <c r="ZY986"/>
      <c r="ZZ986"/>
      <c r="AAA986"/>
      <c r="AAB986"/>
      <c r="AAC986"/>
      <c r="AAD986"/>
      <c r="AAE986"/>
      <c r="AAF986"/>
      <c r="AAG986"/>
      <c r="AAH986"/>
      <c r="AAI986"/>
      <c r="AAJ986"/>
      <c r="AAK986"/>
      <c r="AAL986"/>
      <c r="AAM986"/>
      <c r="AAN986"/>
      <c r="AAO986"/>
      <c r="AAP986"/>
      <c r="AAQ986"/>
      <c r="AAR986"/>
      <c r="AAS986"/>
      <c r="AAT986"/>
      <c r="AAU986"/>
      <c r="AAV986"/>
      <c r="AAW986"/>
      <c r="AAX986"/>
      <c r="AAY986"/>
      <c r="AAZ986"/>
      <c r="ABA986"/>
      <c r="ABB986"/>
      <c r="ABC986"/>
      <c r="ABD986"/>
      <c r="ABE986"/>
      <c r="ABF986"/>
      <c r="ABG986"/>
      <c r="ABH986"/>
      <c r="ABI986"/>
      <c r="ABJ986"/>
      <c r="ABK986"/>
      <c r="ABL986"/>
      <c r="ABM986"/>
      <c r="ABN986"/>
      <c r="ABO986"/>
      <c r="ABP986"/>
      <c r="ABQ986"/>
      <c r="ABR986"/>
      <c r="ABS986"/>
      <c r="ABT986"/>
      <c r="ABU986"/>
      <c r="ABV986"/>
      <c r="ABW986"/>
      <c r="ABX986"/>
      <c r="ABY986"/>
      <c r="ABZ986"/>
      <c r="ACA986"/>
      <c r="ACB986"/>
      <c r="ACC986"/>
      <c r="ACD986"/>
      <c r="ACE986"/>
      <c r="ACF986"/>
      <c r="ACG986"/>
      <c r="ACH986"/>
      <c r="ACI986"/>
      <c r="ACJ986"/>
      <c r="ACK986"/>
      <c r="ACL986"/>
      <c r="ACM986"/>
      <c r="ACN986"/>
      <c r="ACO986"/>
      <c r="ACP986"/>
      <c r="ACQ986"/>
      <c r="ACR986"/>
      <c r="ACS986"/>
      <c r="ACT986"/>
      <c r="ACU986"/>
      <c r="ACV986"/>
      <c r="ACW986"/>
      <c r="ACX986"/>
      <c r="ACY986"/>
      <c r="ACZ986"/>
      <c r="ADA986"/>
      <c r="ADB986"/>
      <c r="ADC986"/>
      <c r="ADD986"/>
      <c r="ADE986"/>
      <c r="ADF986"/>
      <c r="ADG986"/>
      <c r="ADH986"/>
      <c r="ADI986"/>
      <c r="ADJ986"/>
      <c r="ADK986"/>
      <c r="ADL986"/>
      <c r="ADM986"/>
      <c r="ADN986"/>
      <c r="ADO986"/>
      <c r="ADP986"/>
      <c r="ADQ986"/>
      <c r="ADR986"/>
      <c r="ADS986"/>
      <c r="ADT986"/>
      <c r="ADU986"/>
      <c r="ADV986"/>
      <c r="ADW986"/>
      <c r="ADX986"/>
      <c r="ADY986"/>
      <c r="ADZ986"/>
      <c r="AEA986"/>
      <c r="AEB986"/>
      <c r="AEC986"/>
      <c r="AED986"/>
      <c r="AEE986"/>
      <c r="AEF986"/>
      <c r="AEG986"/>
      <c r="AEH986"/>
      <c r="AEI986"/>
      <c r="AEJ986"/>
      <c r="AEK986"/>
      <c r="AEL986"/>
      <c r="AEM986"/>
      <c r="AEN986"/>
      <c r="AEO986"/>
      <c r="AEP986"/>
      <c r="AEQ986"/>
      <c r="AER986"/>
      <c r="AES986"/>
      <c r="AET986"/>
      <c r="AEU986"/>
      <c r="AEV986"/>
      <c r="AEW986"/>
      <c r="AEX986"/>
      <c r="AEY986"/>
      <c r="AEZ986"/>
      <c r="AFA986"/>
      <c r="AFB986"/>
      <c r="AFC986"/>
      <c r="AFD986"/>
      <c r="AFE986"/>
      <c r="AFF986"/>
      <c r="AFG986"/>
      <c r="AFH986"/>
      <c r="AFI986"/>
      <c r="AFJ986"/>
      <c r="AFK986"/>
      <c r="AFL986"/>
      <c r="AFM986"/>
      <c r="AFN986"/>
      <c r="AFO986"/>
      <c r="AFP986"/>
      <c r="AFQ986"/>
      <c r="AFR986"/>
      <c r="AFS986"/>
      <c r="AFT986"/>
      <c r="AFU986"/>
      <c r="AFV986"/>
      <c r="AFW986"/>
      <c r="AFX986"/>
      <c r="AFY986"/>
      <c r="AFZ986"/>
      <c r="AGA986"/>
      <c r="AGB986"/>
      <c r="AGC986"/>
      <c r="AGD986"/>
      <c r="AGE986"/>
      <c r="AGF986"/>
      <c r="AGG986"/>
      <c r="AGH986"/>
      <c r="AGI986"/>
      <c r="AGJ986"/>
      <c r="AGK986"/>
      <c r="AGL986"/>
      <c r="AGM986"/>
      <c r="AGN986"/>
      <c r="AGO986"/>
      <c r="AGP986"/>
      <c r="AGQ986"/>
      <c r="AGR986"/>
      <c r="AGS986"/>
      <c r="AGT986"/>
      <c r="AGU986"/>
      <c r="AGV986"/>
      <c r="AGW986"/>
      <c r="AGX986"/>
      <c r="AGY986"/>
      <c r="AGZ986"/>
      <c r="AHA986"/>
      <c r="AHB986"/>
      <c r="AHC986"/>
      <c r="AHD986"/>
      <c r="AHE986"/>
      <c r="AHF986"/>
      <c r="AHG986"/>
      <c r="AHH986"/>
      <c r="AHI986"/>
      <c r="AHJ986"/>
      <c r="AHK986"/>
      <c r="AHL986"/>
      <c r="AHM986"/>
      <c r="AHN986"/>
      <c r="AHO986"/>
      <c r="AHP986"/>
      <c r="AHQ986"/>
      <c r="AHR986"/>
      <c r="AHS986"/>
      <c r="AHT986"/>
      <c r="AHU986"/>
      <c r="AHV986"/>
      <c r="AHW986"/>
      <c r="AHX986"/>
      <c r="AHY986"/>
      <c r="AHZ986"/>
      <c r="AIA986"/>
      <c r="AIB986"/>
      <c r="AIC986"/>
      <c r="AID986"/>
      <c r="AIE986"/>
      <c r="AIF986"/>
      <c r="AIG986"/>
      <c r="AIH986"/>
      <c r="AII986"/>
      <c r="AIJ986"/>
      <c r="AIK986"/>
      <c r="AIL986"/>
      <c r="AIM986"/>
      <c r="AIN986"/>
      <c r="AIO986"/>
      <c r="AIP986"/>
      <c r="AIQ986"/>
      <c r="AIR986"/>
      <c r="AIS986"/>
      <c r="AIT986"/>
      <c r="AIU986"/>
      <c r="AIV986"/>
      <c r="AIW986"/>
      <c r="AIX986"/>
      <c r="AIY986"/>
      <c r="AIZ986"/>
      <c r="AJA986"/>
      <c r="AJB986"/>
      <c r="AJC986"/>
      <c r="AJD986"/>
      <c r="AJE986"/>
      <c r="AJF986"/>
      <c r="AJG986"/>
      <c r="AJH986"/>
      <c r="AJI986"/>
      <c r="AJJ986"/>
      <c r="AJK986"/>
      <c r="AJL986"/>
      <c r="AJM986"/>
      <c r="AJN986"/>
      <c r="AJO986"/>
      <c r="AJP986"/>
      <c r="AJQ986"/>
      <c r="AJR986"/>
      <c r="AJS986"/>
      <c r="AJT986"/>
      <c r="AJU986"/>
      <c r="AJV986"/>
      <c r="AJW986"/>
      <c r="AJX986"/>
      <c r="AJY986"/>
      <c r="AJZ986"/>
      <c r="AKA986"/>
      <c r="AKB986"/>
      <c r="AKC986"/>
      <c r="AKD986"/>
      <c r="AKE986"/>
      <c r="AKF986"/>
      <c r="AKG986"/>
      <c r="AKH986"/>
      <c r="AKI986"/>
      <c r="AKJ986"/>
      <c r="AKK986"/>
      <c r="AKL986"/>
      <c r="AKM986"/>
      <c r="AKN986"/>
      <c r="AKO986"/>
      <c r="AKP986"/>
      <c r="AKQ986"/>
      <c r="AKR986"/>
      <c r="AKS986"/>
      <c r="AKT986"/>
      <c r="AKU986"/>
      <c r="AKV986"/>
      <c r="AKW986"/>
      <c r="AKX986"/>
      <c r="AKY986"/>
      <c r="AKZ986"/>
      <c r="ALA986"/>
      <c r="ALB986"/>
      <c r="ALC986"/>
      <c r="ALD986"/>
      <c r="ALE986"/>
      <c r="ALF986"/>
      <c r="ALG986"/>
      <c r="ALH986"/>
      <c r="ALI986"/>
      <c r="ALJ986"/>
      <c r="ALK986"/>
      <c r="ALL986"/>
      <c r="ALM986"/>
      <c r="ALN986"/>
      <c r="ALO986"/>
      <c r="ALP986"/>
      <c r="ALQ986"/>
      <c r="ALR986"/>
      <c r="ALS986"/>
      <c r="ALT986"/>
      <c r="ALU986"/>
      <c r="ALV986"/>
      <c r="ALW986"/>
      <c r="ALX986"/>
      <c r="ALY986"/>
      <c r="ALZ986"/>
      <c r="AMA986"/>
      <c r="AMB986"/>
      <c r="AMC986"/>
      <c r="AMD986"/>
      <c r="AME986"/>
      <c r="AMF986"/>
      <c r="AMG986"/>
      <c r="AMH986"/>
      <c r="AMI986"/>
      <c r="AMJ986"/>
    </row>
    <row r="987" spans="1:1024" ht="20" customHeight="1" x14ac:dyDescent="0.2">
      <c r="A987"/>
      <c r="B987"/>
      <c r="C987"/>
      <c r="D987"/>
      <c r="E987" s="2"/>
      <c r="F987" s="2"/>
      <c r="G987" s="271"/>
      <c r="H987" s="240"/>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c r="IU987"/>
      <c r="IV987"/>
      <c r="IW987"/>
      <c r="IX987"/>
      <c r="IY987"/>
      <c r="IZ987"/>
      <c r="JA987"/>
      <c r="JB987"/>
      <c r="JC987"/>
      <c r="JD987"/>
      <c r="JE987"/>
      <c r="JF987"/>
      <c r="JG987"/>
      <c r="JH987"/>
      <c r="JI987"/>
      <c r="JJ987"/>
      <c r="JK987"/>
      <c r="JL987"/>
      <c r="JM987"/>
      <c r="JN987"/>
      <c r="JO987"/>
      <c r="JP987"/>
      <c r="JQ987"/>
      <c r="JR987"/>
      <c r="JS987"/>
      <c r="JT987"/>
      <c r="JU987"/>
      <c r="JV987"/>
      <c r="JW987"/>
      <c r="JX987"/>
      <c r="JY987"/>
      <c r="JZ987"/>
      <c r="KA987"/>
      <c r="KB987"/>
      <c r="KC987"/>
      <c r="KD987"/>
      <c r="KE987"/>
      <c r="KF987"/>
      <c r="KG987"/>
      <c r="KH987"/>
      <c r="KI987"/>
      <c r="KJ987"/>
      <c r="KK987"/>
      <c r="KL987"/>
      <c r="KM987"/>
      <c r="KN987"/>
      <c r="KO987"/>
      <c r="KP987"/>
      <c r="KQ987"/>
      <c r="KR987"/>
      <c r="KS987"/>
      <c r="KT987"/>
      <c r="KU987"/>
      <c r="KV987"/>
      <c r="KW987"/>
      <c r="KX987"/>
      <c r="KY987"/>
      <c r="KZ987"/>
      <c r="LA987"/>
      <c r="LB987"/>
      <c r="LC987"/>
      <c r="LD987"/>
      <c r="LE987"/>
      <c r="LF987"/>
      <c r="LG987"/>
      <c r="LH987"/>
      <c r="LI987"/>
      <c r="LJ987"/>
      <c r="LK987"/>
      <c r="LL987"/>
      <c r="LM987"/>
      <c r="LN987"/>
      <c r="LO987"/>
      <c r="LP987"/>
      <c r="LQ987"/>
      <c r="LR987"/>
      <c r="LS987"/>
      <c r="LT987"/>
      <c r="LU987"/>
      <c r="LV987"/>
      <c r="LW987"/>
      <c r="LX987"/>
      <c r="LY987"/>
      <c r="LZ987"/>
      <c r="MA987"/>
      <c r="MB987"/>
      <c r="MC987"/>
      <c r="MD987"/>
      <c r="ME987"/>
      <c r="MF987"/>
      <c r="MG987"/>
      <c r="MH987"/>
      <c r="MI987"/>
      <c r="MJ987"/>
      <c r="MK987"/>
      <c r="ML987"/>
      <c r="MM987"/>
      <c r="MN987"/>
      <c r="MO987"/>
      <c r="MP987"/>
      <c r="MQ987"/>
      <c r="MR987"/>
      <c r="MS987"/>
      <c r="MT987"/>
      <c r="MU987"/>
      <c r="MV987"/>
      <c r="MW987"/>
      <c r="MX987"/>
      <c r="MY987"/>
      <c r="MZ987"/>
      <c r="NA987"/>
      <c r="NB987"/>
      <c r="NC987"/>
      <c r="ND987"/>
      <c r="NE987"/>
      <c r="NF987"/>
      <c r="NG987"/>
      <c r="NH987"/>
      <c r="NI987"/>
      <c r="NJ987"/>
      <c r="NK987"/>
      <c r="NL987"/>
      <c r="NM987"/>
      <c r="NN987"/>
      <c r="NO987"/>
      <c r="NP987"/>
      <c r="NQ987"/>
      <c r="NR987"/>
      <c r="NS987"/>
      <c r="NT987"/>
      <c r="NU987"/>
      <c r="NV987"/>
      <c r="NW987"/>
      <c r="NX987"/>
      <c r="NY987"/>
      <c r="NZ987"/>
      <c r="OA987"/>
      <c r="OB987"/>
      <c r="OC987"/>
      <c r="OD987"/>
      <c r="OE987"/>
      <c r="OF987"/>
      <c r="OG987"/>
      <c r="OH987"/>
      <c r="OI987"/>
      <c r="OJ987"/>
      <c r="OK987"/>
      <c r="OL987"/>
      <c r="OM987"/>
      <c r="ON987"/>
      <c r="OO987"/>
      <c r="OP987"/>
      <c r="OQ987"/>
      <c r="OR987"/>
      <c r="OS987"/>
      <c r="OT987"/>
      <c r="OU987"/>
      <c r="OV987"/>
      <c r="OW987"/>
      <c r="OX987"/>
      <c r="OY987"/>
      <c r="OZ987"/>
      <c r="PA987"/>
      <c r="PB987"/>
      <c r="PC987"/>
      <c r="PD987"/>
      <c r="PE987"/>
      <c r="PF987"/>
      <c r="PG987"/>
      <c r="PH987"/>
      <c r="PI987"/>
      <c r="PJ987"/>
      <c r="PK987"/>
      <c r="PL987"/>
      <c r="PM987"/>
      <c r="PN987"/>
      <c r="PO987"/>
      <c r="PP987"/>
      <c r="PQ987"/>
      <c r="PR987"/>
      <c r="PS987"/>
      <c r="PT987"/>
      <c r="PU987"/>
      <c r="PV987"/>
      <c r="PW987"/>
      <c r="PX987"/>
      <c r="PY987"/>
      <c r="PZ987"/>
      <c r="QA987"/>
      <c r="QB987"/>
      <c r="QC987"/>
      <c r="QD987"/>
      <c r="QE987"/>
      <c r="QF987"/>
      <c r="QG987"/>
      <c r="QH987"/>
      <c r="QI987"/>
      <c r="QJ987"/>
      <c r="QK987"/>
      <c r="QL987"/>
      <c r="QM987"/>
      <c r="QN987"/>
      <c r="QO987"/>
      <c r="QP987"/>
      <c r="QQ987"/>
      <c r="QR987"/>
      <c r="QS987"/>
      <c r="QT987"/>
      <c r="QU987"/>
      <c r="QV987"/>
      <c r="QW987"/>
      <c r="QX987"/>
      <c r="QY987"/>
      <c r="QZ987"/>
      <c r="RA987"/>
      <c r="RB987"/>
      <c r="RC987"/>
      <c r="RD987"/>
      <c r="RE987"/>
      <c r="RF987"/>
      <c r="RG987"/>
      <c r="RH987"/>
      <c r="RI987"/>
      <c r="RJ987"/>
      <c r="RK987"/>
      <c r="RL987"/>
      <c r="RM987"/>
      <c r="RN987"/>
      <c r="RO987"/>
      <c r="RP987"/>
      <c r="RQ987"/>
      <c r="RR987"/>
      <c r="RS987"/>
      <c r="RT987"/>
      <c r="RU987"/>
      <c r="RV987"/>
      <c r="RW987"/>
      <c r="RX987"/>
      <c r="RY987"/>
      <c r="RZ987"/>
      <c r="SA987"/>
      <c r="SB987"/>
      <c r="SC987"/>
      <c r="SD987"/>
      <c r="SE987"/>
      <c r="SF987"/>
      <c r="SG987"/>
      <c r="SH987"/>
      <c r="SI987"/>
      <c r="SJ987"/>
      <c r="SK987"/>
      <c r="SL987"/>
      <c r="SM987"/>
      <c r="SN987"/>
      <c r="SO987"/>
      <c r="SP987"/>
      <c r="SQ987"/>
      <c r="SR987"/>
      <c r="SS987"/>
      <c r="ST987"/>
      <c r="SU987"/>
      <c r="SV987"/>
      <c r="SW987"/>
      <c r="SX987"/>
      <c r="SY987"/>
      <c r="SZ987"/>
      <c r="TA987"/>
      <c r="TB987"/>
      <c r="TC987"/>
      <c r="TD987"/>
      <c r="TE987"/>
      <c r="TF987"/>
      <c r="TG987"/>
      <c r="TH987"/>
      <c r="TI987"/>
      <c r="TJ987"/>
      <c r="TK987"/>
      <c r="TL987"/>
      <c r="TM987"/>
      <c r="TN987"/>
      <c r="TO987"/>
      <c r="TP987"/>
      <c r="TQ987"/>
      <c r="TR987"/>
      <c r="TS987"/>
      <c r="TT987"/>
      <c r="TU987"/>
      <c r="TV987"/>
      <c r="TW987"/>
      <c r="TX987"/>
      <c r="TY987"/>
      <c r="TZ987"/>
      <c r="UA987"/>
      <c r="UB987"/>
      <c r="UC987"/>
      <c r="UD987"/>
      <c r="UE987"/>
      <c r="UF987"/>
      <c r="UG987"/>
      <c r="UH987"/>
      <c r="UI987"/>
      <c r="UJ987"/>
      <c r="UK987"/>
      <c r="UL987"/>
      <c r="UM987"/>
      <c r="UN987"/>
      <c r="UO987"/>
      <c r="UP987"/>
      <c r="UQ987"/>
      <c r="UR987"/>
      <c r="US987"/>
      <c r="UT987"/>
      <c r="UU987"/>
      <c r="UV987"/>
      <c r="UW987"/>
      <c r="UX987"/>
      <c r="UY987"/>
      <c r="UZ987"/>
      <c r="VA987"/>
      <c r="VB987"/>
      <c r="VC987"/>
      <c r="VD987"/>
      <c r="VE987"/>
      <c r="VF987"/>
      <c r="VG987"/>
      <c r="VH987"/>
      <c r="VI987"/>
      <c r="VJ987"/>
      <c r="VK987"/>
      <c r="VL987"/>
      <c r="VM987"/>
      <c r="VN987"/>
      <c r="VO987"/>
      <c r="VP987"/>
      <c r="VQ987"/>
      <c r="VR987"/>
      <c r="VS987"/>
      <c r="VT987"/>
      <c r="VU987"/>
      <c r="VV987"/>
      <c r="VW987"/>
      <c r="VX987"/>
      <c r="VY987"/>
      <c r="VZ987"/>
      <c r="WA987"/>
      <c r="WB987"/>
      <c r="WC987"/>
      <c r="WD987"/>
      <c r="WE987"/>
      <c r="WF987"/>
      <c r="WG987"/>
      <c r="WH987"/>
      <c r="WI987"/>
      <c r="WJ987"/>
      <c r="WK987"/>
      <c r="WL987"/>
      <c r="WM987"/>
      <c r="WN987"/>
      <c r="WO987"/>
      <c r="WP987"/>
      <c r="WQ987"/>
      <c r="WR987"/>
      <c r="WS987"/>
      <c r="WT987"/>
      <c r="WU987"/>
      <c r="WV987"/>
      <c r="WW987"/>
      <c r="WX987"/>
      <c r="WY987"/>
      <c r="WZ987"/>
      <c r="XA987"/>
      <c r="XB987"/>
      <c r="XC987"/>
      <c r="XD987"/>
      <c r="XE987"/>
      <c r="XF987"/>
      <c r="XG987"/>
      <c r="XH987"/>
      <c r="XI987"/>
      <c r="XJ987"/>
      <c r="XK987"/>
      <c r="XL987"/>
      <c r="XM987"/>
      <c r="XN987"/>
      <c r="XO987"/>
      <c r="XP987"/>
      <c r="XQ987"/>
      <c r="XR987"/>
      <c r="XS987"/>
      <c r="XT987"/>
      <c r="XU987"/>
      <c r="XV987"/>
      <c r="XW987"/>
      <c r="XX987"/>
      <c r="XY987"/>
      <c r="XZ987"/>
      <c r="YA987"/>
      <c r="YB987"/>
      <c r="YC987"/>
      <c r="YD987"/>
      <c r="YE987"/>
      <c r="YF987"/>
      <c r="YG987"/>
      <c r="YH987"/>
      <c r="YI987"/>
      <c r="YJ987"/>
      <c r="YK987"/>
      <c r="YL987"/>
      <c r="YM987"/>
      <c r="YN987"/>
      <c r="YO987"/>
      <c r="YP987"/>
      <c r="YQ987"/>
      <c r="YR987"/>
      <c r="YS987"/>
      <c r="YT987"/>
      <c r="YU987"/>
      <c r="YV987"/>
      <c r="YW987"/>
      <c r="YX987"/>
      <c r="YY987"/>
      <c r="YZ987"/>
      <c r="ZA987"/>
      <c r="ZB987"/>
      <c r="ZC987"/>
      <c r="ZD987"/>
      <c r="ZE987"/>
      <c r="ZF987"/>
      <c r="ZG987"/>
      <c r="ZH987"/>
      <c r="ZI987"/>
      <c r="ZJ987"/>
      <c r="ZK987"/>
      <c r="ZL987"/>
      <c r="ZM987"/>
      <c r="ZN987"/>
      <c r="ZO987"/>
      <c r="ZP987"/>
      <c r="ZQ987"/>
      <c r="ZR987"/>
      <c r="ZS987"/>
      <c r="ZT987"/>
      <c r="ZU987"/>
      <c r="ZV987"/>
      <c r="ZW987"/>
      <c r="ZX987"/>
      <c r="ZY987"/>
      <c r="ZZ987"/>
      <c r="AAA987"/>
      <c r="AAB987"/>
      <c r="AAC987"/>
      <c r="AAD987"/>
      <c r="AAE987"/>
      <c r="AAF987"/>
      <c r="AAG987"/>
      <c r="AAH987"/>
      <c r="AAI987"/>
      <c r="AAJ987"/>
      <c r="AAK987"/>
      <c r="AAL987"/>
      <c r="AAM987"/>
      <c r="AAN987"/>
      <c r="AAO987"/>
      <c r="AAP987"/>
      <c r="AAQ987"/>
      <c r="AAR987"/>
      <c r="AAS987"/>
      <c r="AAT987"/>
      <c r="AAU987"/>
      <c r="AAV987"/>
      <c r="AAW987"/>
      <c r="AAX987"/>
      <c r="AAY987"/>
      <c r="AAZ987"/>
      <c r="ABA987"/>
      <c r="ABB987"/>
      <c r="ABC987"/>
      <c r="ABD987"/>
      <c r="ABE987"/>
      <c r="ABF987"/>
      <c r="ABG987"/>
      <c r="ABH987"/>
      <c r="ABI987"/>
      <c r="ABJ987"/>
      <c r="ABK987"/>
      <c r="ABL987"/>
      <c r="ABM987"/>
      <c r="ABN987"/>
      <c r="ABO987"/>
      <c r="ABP987"/>
      <c r="ABQ987"/>
      <c r="ABR987"/>
      <c r="ABS987"/>
      <c r="ABT987"/>
      <c r="ABU987"/>
      <c r="ABV987"/>
      <c r="ABW987"/>
      <c r="ABX987"/>
      <c r="ABY987"/>
      <c r="ABZ987"/>
      <c r="ACA987"/>
      <c r="ACB987"/>
      <c r="ACC987"/>
      <c r="ACD987"/>
      <c r="ACE987"/>
      <c r="ACF987"/>
      <c r="ACG987"/>
      <c r="ACH987"/>
      <c r="ACI987"/>
      <c r="ACJ987"/>
      <c r="ACK987"/>
      <c r="ACL987"/>
      <c r="ACM987"/>
      <c r="ACN987"/>
      <c r="ACO987"/>
      <c r="ACP987"/>
      <c r="ACQ987"/>
      <c r="ACR987"/>
      <c r="ACS987"/>
      <c r="ACT987"/>
      <c r="ACU987"/>
      <c r="ACV987"/>
      <c r="ACW987"/>
      <c r="ACX987"/>
      <c r="ACY987"/>
      <c r="ACZ987"/>
      <c r="ADA987"/>
      <c r="ADB987"/>
      <c r="ADC987"/>
      <c r="ADD987"/>
      <c r="ADE987"/>
      <c r="ADF987"/>
      <c r="ADG987"/>
      <c r="ADH987"/>
      <c r="ADI987"/>
      <c r="ADJ987"/>
      <c r="ADK987"/>
      <c r="ADL987"/>
      <c r="ADM987"/>
      <c r="ADN987"/>
      <c r="ADO987"/>
      <c r="ADP987"/>
      <c r="ADQ987"/>
      <c r="ADR987"/>
      <c r="ADS987"/>
      <c r="ADT987"/>
      <c r="ADU987"/>
      <c r="ADV987"/>
      <c r="ADW987"/>
      <c r="ADX987"/>
      <c r="ADY987"/>
      <c r="ADZ987"/>
      <c r="AEA987"/>
      <c r="AEB987"/>
      <c r="AEC987"/>
      <c r="AED987"/>
      <c r="AEE987"/>
      <c r="AEF987"/>
      <c r="AEG987"/>
      <c r="AEH987"/>
      <c r="AEI987"/>
      <c r="AEJ987"/>
      <c r="AEK987"/>
      <c r="AEL987"/>
      <c r="AEM987"/>
      <c r="AEN987"/>
      <c r="AEO987"/>
      <c r="AEP987"/>
      <c r="AEQ987"/>
      <c r="AER987"/>
      <c r="AES987"/>
      <c r="AET987"/>
      <c r="AEU987"/>
      <c r="AEV987"/>
      <c r="AEW987"/>
      <c r="AEX987"/>
      <c r="AEY987"/>
      <c r="AEZ987"/>
      <c r="AFA987"/>
      <c r="AFB987"/>
      <c r="AFC987"/>
      <c r="AFD987"/>
      <c r="AFE987"/>
      <c r="AFF987"/>
      <c r="AFG987"/>
      <c r="AFH987"/>
      <c r="AFI987"/>
      <c r="AFJ987"/>
      <c r="AFK987"/>
      <c r="AFL987"/>
      <c r="AFM987"/>
      <c r="AFN987"/>
      <c r="AFO987"/>
      <c r="AFP987"/>
      <c r="AFQ987"/>
      <c r="AFR987"/>
      <c r="AFS987"/>
      <c r="AFT987"/>
      <c r="AFU987"/>
      <c r="AFV987"/>
      <c r="AFW987"/>
      <c r="AFX987"/>
      <c r="AFY987"/>
      <c r="AFZ987"/>
      <c r="AGA987"/>
      <c r="AGB987"/>
      <c r="AGC987"/>
      <c r="AGD987"/>
      <c r="AGE987"/>
      <c r="AGF987"/>
      <c r="AGG987"/>
      <c r="AGH987"/>
      <c r="AGI987"/>
      <c r="AGJ987"/>
      <c r="AGK987"/>
      <c r="AGL987"/>
      <c r="AGM987"/>
      <c r="AGN987"/>
      <c r="AGO987"/>
      <c r="AGP987"/>
      <c r="AGQ987"/>
      <c r="AGR987"/>
      <c r="AGS987"/>
      <c r="AGT987"/>
      <c r="AGU987"/>
      <c r="AGV987"/>
      <c r="AGW987"/>
      <c r="AGX987"/>
      <c r="AGY987"/>
      <c r="AGZ987"/>
      <c r="AHA987"/>
      <c r="AHB987"/>
      <c r="AHC987"/>
      <c r="AHD987"/>
      <c r="AHE987"/>
      <c r="AHF987"/>
      <c r="AHG987"/>
      <c r="AHH987"/>
      <c r="AHI987"/>
      <c r="AHJ987"/>
      <c r="AHK987"/>
      <c r="AHL987"/>
      <c r="AHM987"/>
      <c r="AHN987"/>
      <c r="AHO987"/>
      <c r="AHP987"/>
      <c r="AHQ987"/>
      <c r="AHR987"/>
      <c r="AHS987"/>
      <c r="AHT987"/>
      <c r="AHU987"/>
      <c r="AHV987"/>
      <c r="AHW987"/>
      <c r="AHX987"/>
      <c r="AHY987"/>
      <c r="AHZ987"/>
      <c r="AIA987"/>
      <c r="AIB987"/>
      <c r="AIC987"/>
      <c r="AID987"/>
      <c r="AIE987"/>
      <c r="AIF987"/>
      <c r="AIG987"/>
      <c r="AIH987"/>
      <c r="AII987"/>
      <c r="AIJ987"/>
      <c r="AIK987"/>
      <c r="AIL987"/>
      <c r="AIM987"/>
      <c r="AIN987"/>
      <c r="AIO987"/>
      <c r="AIP987"/>
      <c r="AIQ987"/>
      <c r="AIR987"/>
      <c r="AIS987"/>
      <c r="AIT987"/>
      <c r="AIU987"/>
      <c r="AIV987"/>
      <c r="AIW987"/>
      <c r="AIX987"/>
      <c r="AIY987"/>
      <c r="AIZ987"/>
      <c r="AJA987"/>
      <c r="AJB987"/>
      <c r="AJC987"/>
      <c r="AJD987"/>
      <c r="AJE987"/>
      <c r="AJF987"/>
      <c r="AJG987"/>
      <c r="AJH987"/>
      <c r="AJI987"/>
      <c r="AJJ987"/>
      <c r="AJK987"/>
      <c r="AJL987"/>
      <c r="AJM987"/>
      <c r="AJN987"/>
      <c r="AJO987"/>
      <c r="AJP987"/>
      <c r="AJQ987"/>
      <c r="AJR987"/>
      <c r="AJS987"/>
      <c r="AJT987"/>
      <c r="AJU987"/>
      <c r="AJV987"/>
      <c r="AJW987"/>
      <c r="AJX987"/>
      <c r="AJY987"/>
      <c r="AJZ987"/>
      <c r="AKA987"/>
      <c r="AKB987"/>
      <c r="AKC987"/>
      <c r="AKD987"/>
      <c r="AKE987"/>
      <c r="AKF987"/>
      <c r="AKG987"/>
      <c r="AKH987"/>
      <c r="AKI987"/>
      <c r="AKJ987"/>
      <c r="AKK987"/>
      <c r="AKL987"/>
      <c r="AKM987"/>
      <c r="AKN987"/>
      <c r="AKO987"/>
      <c r="AKP987"/>
      <c r="AKQ987"/>
      <c r="AKR987"/>
      <c r="AKS987"/>
      <c r="AKT987"/>
      <c r="AKU987"/>
      <c r="AKV987"/>
      <c r="AKW987"/>
      <c r="AKX987"/>
      <c r="AKY987"/>
      <c r="AKZ987"/>
      <c r="ALA987"/>
      <c r="ALB987"/>
      <c r="ALC987"/>
      <c r="ALD987"/>
      <c r="ALE987"/>
      <c r="ALF987"/>
      <c r="ALG987"/>
      <c r="ALH987"/>
      <c r="ALI987"/>
      <c r="ALJ987"/>
      <c r="ALK987"/>
      <c r="ALL987"/>
      <c r="ALM987"/>
      <c r="ALN987"/>
      <c r="ALO987"/>
      <c r="ALP987"/>
      <c r="ALQ987"/>
      <c r="ALR987"/>
      <c r="ALS987"/>
      <c r="ALT987"/>
      <c r="ALU987"/>
      <c r="ALV987"/>
      <c r="ALW987"/>
      <c r="ALX987"/>
      <c r="ALY987"/>
      <c r="ALZ987"/>
      <c r="AMA987"/>
      <c r="AMB987"/>
      <c r="AMC987"/>
      <c r="AMD987"/>
      <c r="AME987"/>
      <c r="AMF987"/>
      <c r="AMG987"/>
      <c r="AMH987"/>
      <c r="AMI987"/>
      <c r="AMJ987"/>
    </row>
    <row r="988" spans="1:1024" ht="20" customHeight="1" x14ac:dyDescent="0.2">
      <c r="A988"/>
      <c r="B988"/>
      <c r="C988"/>
      <c r="D988"/>
      <c r="E988" s="2"/>
      <c r="F988" s="2"/>
      <c r="G988" s="271"/>
      <c r="H988" s="240"/>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c r="IU988"/>
      <c r="IV988"/>
      <c r="IW988"/>
      <c r="IX988"/>
      <c r="IY988"/>
      <c r="IZ988"/>
      <c r="JA988"/>
      <c r="JB988"/>
      <c r="JC988"/>
      <c r="JD988"/>
      <c r="JE988"/>
      <c r="JF988"/>
      <c r="JG988"/>
      <c r="JH988"/>
      <c r="JI988"/>
      <c r="JJ988"/>
      <c r="JK988"/>
      <c r="JL988"/>
      <c r="JM988"/>
      <c r="JN988"/>
      <c r="JO988"/>
      <c r="JP988"/>
      <c r="JQ988"/>
      <c r="JR988"/>
      <c r="JS988"/>
      <c r="JT988"/>
      <c r="JU988"/>
      <c r="JV988"/>
      <c r="JW988"/>
      <c r="JX988"/>
      <c r="JY988"/>
      <c r="JZ988"/>
      <c r="KA988"/>
      <c r="KB988"/>
      <c r="KC988"/>
      <c r="KD988"/>
      <c r="KE988"/>
      <c r="KF988"/>
      <c r="KG988"/>
      <c r="KH988"/>
      <c r="KI988"/>
      <c r="KJ988"/>
      <c r="KK988"/>
      <c r="KL988"/>
      <c r="KM988"/>
      <c r="KN988"/>
      <c r="KO988"/>
      <c r="KP988"/>
      <c r="KQ988"/>
      <c r="KR988"/>
      <c r="KS988"/>
      <c r="KT988"/>
      <c r="KU988"/>
      <c r="KV988"/>
      <c r="KW988"/>
      <c r="KX988"/>
      <c r="KY988"/>
      <c r="KZ988"/>
      <c r="LA988"/>
      <c r="LB988"/>
      <c r="LC988"/>
      <c r="LD988"/>
      <c r="LE988"/>
      <c r="LF988"/>
      <c r="LG988"/>
      <c r="LH988"/>
      <c r="LI988"/>
      <c r="LJ988"/>
      <c r="LK988"/>
      <c r="LL988"/>
      <c r="LM988"/>
      <c r="LN988"/>
      <c r="LO988"/>
      <c r="LP988"/>
      <c r="LQ988"/>
      <c r="LR988"/>
      <c r="LS988"/>
      <c r="LT988"/>
      <c r="LU988"/>
      <c r="LV988"/>
      <c r="LW988"/>
      <c r="LX988"/>
      <c r="LY988"/>
      <c r="LZ988"/>
      <c r="MA988"/>
      <c r="MB988"/>
      <c r="MC988"/>
      <c r="MD988"/>
      <c r="ME988"/>
      <c r="MF988"/>
      <c r="MG988"/>
      <c r="MH988"/>
      <c r="MI988"/>
      <c r="MJ988"/>
      <c r="MK988"/>
      <c r="ML988"/>
      <c r="MM988"/>
      <c r="MN988"/>
      <c r="MO988"/>
      <c r="MP988"/>
      <c r="MQ988"/>
      <c r="MR988"/>
      <c r="MS988"/>
      <c r="MT988"/>
      <c r="MU988"/>
      <c r="MV988"/>
      <c r="MW988"/>
      <c r="MX988"/>
      <c r="MY988"/>
      <c r="MZ988"/>
      <c r="NA988"/>
      <c r="NB988"/>
      <c r="NC988"/>
      <c r="ND988"/>
      <c r="NE988"/>
      <c r="NF988"/>
      <c r="NG988"/>
      <c r="NH988"/>
      <c r="NI988"/>
      <c r="NJ988"/>
      <c r="NK988"/>
      <c r="NL988"/>
      <c r="NM988"/>
      <c r="NN988"/>
      <c r="NO988"/>
      <c r="NP988"/>
      <c r="NQ988"/>
      <c r="NR988"/>
      <c r="NS988"/>
      <c r="NT988"/>
      <c r="NU988"/>
      <c r="NV988"/>
      <c r="NW988"/>
      <c r="NX988"/>
      <c r="NY988"/>
      <c r="NZ988"/>
      <c r="OA988"/>
      <c r="OB988"/>
      <c r="OC988"/>
      <c r="OD988"/>
      <c r="OE988"/>
      <c r="OF988"/>
      <c r="OG988"/>
      <c r="OH988"/>
      <c r="OI988"/>
      <c r="OJ988"/>
      <c r="OK988"/>
      <c r="OL988"/>
      <c r="OM988"/>
      <c r="ON988"/>
      <c r="OO988"/>
      <c r="OP988"/>
      <c r="OQ988"/>
      <c r="OR988"/>
      <c r="OS988"/>
      <c r="OT988"/>
      <c r="OU988"/>
      <c r="OV988"/>
      <c r="OW988"/>
      <c r="OX988"/>
      <c r="OY988"/>
      <c r="OZ988"/>
      <c r="PA988"/>
      <c r="PB988"/>
      <c r="PC988"/>
      <c r="PD988"/>
      <c r="PE988"/>
      <c r="PF988"/>
      <c r="PG988"/>
      <c r="PH988"/>
      <c r="PI988"/>
      <c r="PJ988"/>
      <c r="PK988"/>
      <c r="PL988"/>
      <c r="PM988"/>
      <c r="PN988"/>
      <c r="PO988"/>
      <c r="PP988"/>
      <c r="PQ988"/>
      <c r="PR988"/>
      <c r="PS988"/>
      <c r="PT988"/>
      <c r="PU988"/>
      <c r="PV988"/>
      <c r="PW988"/>
      <c r="PX988"/>
      <c r="PY988"/>
      <c r="PZ988"/>
      <c r="QA988"/>
      <c r="QB988"/>
      <c r="QC988"/>
      <c r="QD988"/>
      <c r="QE988"/>
      <c r="QF988"/>
      <c r="QG988"/>
      <c r="QH988"/>
      <c r="QI988"/>
      <c r="QJ988"/>
      <c r="QK988"/>
      <c r="QL988"/>
      <c r="QM988"/>
      <c r="QN988"/>
      <c r="QO988"/>
      <c r="QP988"/>
      <c r="QQ988"/>
      <c r="QR988"/>
      <c r="QS988"/>
      <c r="QT988"/>
      <c r="QU988"/>
      <c r="QV988"/>
      <c r="QW988"/>
      <c r="QX988"/>
      <c r="QY988"/>
      <c r="QZ988"/>
      <c r="RA988"/>
      <c r="RB988"/>
      <c r="RC988"/>
      <c r="RD988"/>
      <c r="RE988"/>
      <c r="RF988"/>
      <c r="RG988"/>
      <c r="RH988"/>
      <c r="RI988"/>
      <c r="RJ988"/>
      <c r="RK988"/>
      <c r="RL988"/>
      <c r="RM988"/>
      <c r="RN988"/>
      <c r="RO988"/>
      <c r="RP988"/>
      <c r="RQ988"/>
      <c r="RR988"/>
      <c r="RS988"/>
      <c r="RT988"/>
      <c r="RU988"/>
      <c r="RV988"/>
      <c r="RW988"/>
      <c r="RX988"/>
      <c r="RY988"/>
      <c r="RZ988"/>
      <c r="SA988"/>
      <c r="SB988"/>
      <c r="SC988"/>
      <c r="SD988"/>
      <c r="SE988"/>
      <c r="SF988"/>
      <c r="SG988"/>
      <c r="SH988"/>
      <c r="SI988"/>
      <c r="SJ988"/>
      <c r="SK988"/>
      <c r="SL988"/>
      <c r="SM988"/>
      <c r="SN988"/>
      <c r="SO988"/>
      <c r="SP988"/>
      <c r="SQ988"/>
      <c r="SR988"/>
      <c r="SS988"/>
      <c r="ST988"/>
      <c r="SU988"/>
      <c r="SV988"/>
      <c r="SW988"/>
      <c r="SX988"/>
      <c r="SY988"/>
      <c r="SZ988"/>
      <c r="TA988"/>
      <c r="TB988"/>
      <c r="TC988"/>
      <c r="TD988"/>
      <c r="TE988"/>
      <c r="TF988"/>
      <c r="TG988"/>
      <c r="TH988"/>
      <c r="TI988"/>
      <c r="TJ988"/>
      <c r="TK988"/>
      <c r="TL988"/>
      <c r="TM988"/>
      <c r="TN988"/>
      <c r="TO988"/>
      <c r="TP988"/>
      <c r="TQ988"/>
      <c r="TR988"/>
      <c r="TS988"/>
      <c r="TT988"/>
      <c r="TU988"/>
      <c r="TV988"/>
      <c r="TW988"/>
      <c r="TX988"/>
      <c r="TY988"/>
      <c r="TZ988"/>
      <c r="UA988"/>
      <c r="UB988"/>
      <c r="UC988"/>
      <c r="UD988"/>
      <c r="UE988"/>
      <c r="UF988"/>
      <c r="UG988"/>
      <c r="UH988"/>
      <c r="UI988"/>
      <c r="UJ988"/>
      <c r="UK988"/>
      <c r="UL988"/>
      <c r="UM988"/>
      <c r="UN988"/>
      <c r="UO988"/>
      <c r="UP988"/>
      <c r="UQ988"/>
      <c r="UR988"/>
      <c r="US988"/>
      <c r="UT988"/>
      <c r="UU988"/>
      <c r="UV988"/>
      <c r="UW988"/>
      <c r="UX988"/>
      <c r="UY988"/>
      <c r="UZ988"/>
      <c r="VA988"/>
      <c r="VB988"/>
      <c r="VC988"/>
      <c r="VD988"/>
      <c r="VE988"/>
      <c r="VF988"/>
      <c r="VG988"/>
      <c r="VH988"/>
      <c r="VI988"/>
      <c r="VJ988"/>
      <c r="VK988"/>
      <c r="VL988"/>
      <c r="VM988"/>
      <c r="VN988"/>
      <c r="VO988"/>
      <c r="VP988"/>
      <c r="VQ988"/>
      <c r="VR988"/>
      <c r="VS988"/>
      <c r="VT988"/>
      <c r="VU988"/>
      <c r="VV988"/>
      <c r="VW988"/>
      <c r="VX988"/>
      <c r="VY988"/>
      <c r="VZ988"/>
      <c r="WA988"/>
      <c r="WB988"/>
      <c r="WC988"/>
      <c r="WD988"/>
      <c r="WE988"/>
      <c r="WF988"/>
      <c r="WG988"/>
      <c r="WH988"/>
      <c r="WI988"/>
      <c r="WJ988"/>
      <c r="WK988"/>
      <c r="WL988"/>
      <c r="WM988"/>
      <c r="WN988"/>
      <c r="WO988"/>
      <c r="WP988"/>
      <c r="WQ988"/>
      <c r="WR988"/>
      <c r="WS988"/>
      <c r="WT988"/>
      <c r="WU988"/>
      <c r="WV988"/>
      <c r="WW988"/>
      <c r="WX988"/>
      <c r="WY988"/>
      <c r="WZ988"/>
      <c r="XA988"/>
      <c r="XB988"/>
      <c r="XC988"/>
      <c r="XD988"/>
      <c r="XE988"/>
      <c r="XF988"/>
      <c r="XG988"/>
      <c r="XH988"/>
      <c r="XI988"/>
      <c r="XJ988"/>
      <c r="XK988"/>
      <c r="XL988"/>
      <c r="XM988"/>
      <c r="XN988"/>
      <c r="XO988"/>
      <c r="XP988"/>
      <c r="XQ988"/>
      <c r="XR988"/>
      <c r="XS988"/>
      <c r="XT988"/>
      <c r="XU988"/>
      <c r="XV988"/>
      <c r="XW988"/>
      <c r="XX988"/>
      <c r="XY988"/>
      <c r="XZ988"/>
      <c r="YA988"/>
      <c r="YB988"/>
      <c r="YC988"/>
      <c r="YD988"/>
      <c r="YE988"/>
      <c r="YF988"/>
      <c r="YG988"/>
      <c r="YH988"/>
      <c r="YI988"/>
      <c r="YJ988"/>
      <c r="YK988"/>
      <c r="YL988"/>
      <c r="YM988"/>
      <c r="YN988"/>
      <c r="YO988"/>
      <c r="YP988"/>
      <c r="YQ988"/>
      <c r="YR988"/>
      <c r="YS988"/>
      <c r="YT988"/>
      <c r="YU988"/>
      <c r="YV988"/>
      <c r="YW988"/>
      <c r="YX988"/>
      <c r="YY988"/>
      <c r="YZ988"/>
      <c r="ZA988"/>
      <c r="ZB988"/>
      <c r="ZC988"/>
      <c r="ZD988"/>
      <c r="ZE988"/>
      <c r="ZF988"/>
      <c r="ZG988"/>
      <c r="ZH988"/>
      <c r="ZI988"/>
      <c r="ZJ988"/>
      <c r="ZK988"/>
      <c r="ZL988"/>
      <c r="ZM988"/>
      <c r="ZN988"/>
      <c r="ZO988"/>
      <c r="ZP988"/>
      <c r="ZQ988"/>
      <c r="ZR988"/>
      <c r="ZS988"/>
      <c r="ZT988"/>
      <c r="ZU988"/>
      <c r="ZV988"/>
      <c r="ZW988"/>
      <c r="ZX988"/>
      <c r="ZY988"/>
      <c r="ZZ988"/>
      <c r="AAA988"/>
      <c r="AAB988"/>
      <c r="AAC988"/>
      <c r="AAD988"/>
      <c r="AAE988"/>
      <c r="AAF988"/>
      <c r="AAG988"/>
      <c r="AAH988"/>
      <c r="AAI988"/>
      <c r="AAJ988"/>
      <c r="AAK988"/>
      <c r="AAL988"/>
      <c r="AAM988"/>
      <c r="AAN988"/>
      <c r="AAO988"/>
      <c r="AAP988"/>
      <c r="AAQ988"/>
      <c r="AAR988"/>
      <c r="AAS988"/>
      <c r="AAT988"/>
      <c r="AAU988"/>
      <c r="AAV988"/>
      <c r="AAW988"/>
      <c r="AAX988"/>
      <c r="AAY988"/>
      <c r="AAZ988"/>
      <c r="ABA988"/>
      <c r="ABB988"/>
      <c r="ABC988"/>
      <c r="ABD988"/>
      <c r="ABE988"/>
      <c r="ABF988"/>
      <c r="ABG988"/>
      <c r="ABH988"/>
      <c r="ABI988"/>
      <c r="ABJ988"/>
      <c r="ABK988"/>
      <c r="ABL988"/>
      <c r="ABM988"/>
      <c r="ABN988"/>
      <c r="ABO988"/>
      <c r="ABP988"/>
      <c r="ABQ988"/>
      <c r="ABR988"/>
      <c r="ABS988"/>
      <c r="ABT988"/>
      <c r="ABU988"/>
      <c r="ABV988"/>
      <c r="ABW988"/>
      <c r="ABX988"/>
      <c r="ABY988"/>
      <c r="ABZ988"/>
      <c r="ACA988"/>
      <c r="ACB988"/>
      <c r="ACC988"/>
      <c r="ACD988"/>
      <c r="ACE988"/>
      <c r="ACF988"/>
      <c r="ACG988"/>
      <c r="ACH988"/>
      <c r="ACI988"/>
      <c r="ACJ988"/>
      <c r="ACK988"/>
      <c r="ACL988"/>
      <c r="ACM988"/>
      <c r="ACN988"/>
      <c r="ACO988"/>
      <c r="ACP988"/>
      <c r="ACQ988"/>
      <c r="ACR988"/>
      <c r="ACS988"/>
      <c r="ACT988"/>
      <c r="ACU988"/>
      <c r="ACV988"/>
      <c r="ACW988"/>
      <c r="ACX988"/>
      <c r="ACY988"/>
      <c r="ACZ988"/>
      <c r="ADA988"/>
      <c r="ADB988"/>
      <c r="ADC988"/>
      <c r="ADD988"/>
      <c r="ADE988"/>
      <c r="ADF988"/>
      <c r="ADG988"/>
      <c r="ADH988"/>
      <c r="ADI988"/>
      <c r="ADJ988"/>
      <c r="ADK988"/>
      <c r="ADL988"/>
      <c r="ADM988"/>
      <c r="ADN988"/>
      <c r="ADO988"/>
      <c r="ADP988"/>
      <c r="ADQ988"/>
      <c r="ADR988"/>
      <c r="ADS988"/>
      <c r="ADT988"/>
      <c r="ADU988"/>
      <c r="ADV988"/>
      <c r="ADW988"/>
      <c r="ADX988"/>
      <c r="ADY988"/>
      <c r="ADZ988"/>
      <c r="AEA988"/>
      <c r="AEB988"/>
      <c r="AEC988"/>
      <c r="AED988"/>
      <c r="AEE988"/>
      <c r="AEF988"/>
      <c r="AEG988"/>
      <c r="AEH988"/>
      <c r="AEI988"/>
      <c r="AEJ988"/>
      <c r="AEK988"/>
      <c r="AEL988"/>
      <c r="AEM988"/>
      <c r="AEN988"/>
      <c r="AEO988"/>
      <c r="AEP988"/>
      <c r="AEQ988"/>
      <c r="AER988"/>
      <c r="AES988"/>
      <c r="AET988"/>
      <c r="AEU988"/>
      <c r="AEV988"/>
      <c r="AEW988"/>
      <c r="AEX988"/>
      <c r="AEY988"/>
      <c r="AEZ988"/>
      <c r="AFA988"/>
      <c r="AFB988"/>
      <c r="AFC988"/>
      <c r="AFD988"/>
      <c r="AFE988"/>
      <c r="AFF988"/>
      <c r="AFG988"/>
      <c r="AFH988"/>
      <c r="AFI988"/>
      <c r="AFJ988"/>
      <c r="AFK988"/>
      <c r="AFL988"/>
      <c r="AFM988"/>
      <c r="AFN988"/>
      <c r="AFO988"/>
      <c r="AFP988"/>
      <c r="AFQ988"/>
      <c r="AFR988"/>
      <c r="AFS988"/>
      <c r="AFT988"/>
      <c r="AFU988"/>
      <c r="AFV988"/>
      <c r="AFW988"/>
      <c r="AFX988"/>
      <c r="AFY988"/>
      <c r="AFZ988"/>
      <c r="AGA988"/>
      <c r="AGB988"/>
      <c r="AGC988"/>
      <c r="AGD988"/>
      <c r="AGE988"/>
      <c r="AGF988"/>
      <c r="AGG988"/>
      <c r="AGH988"/>
      <c r="AGI988"/>
      <c r="AGJ988"/>
      <c r="AGK988"/>
      <c r="AGL988"/>
      <c r="AGM988"/>
      <c r="AGN988"/>
      <c r="AGO988"/>
      <c r="AGP988"/>
      <c r="AGQ988"/>
      <c r="AGR988"/>
      <c r="AGS988"/>
      <c r="AGT988"/>
      <c r="AGU988"/>
      <c r="AGV988"/>
      <c r="AGW988"/>
      <c r="AGX988"/>
      <c r="AGY988"/>
      <c r="AGZ988"/>
      <c r="AHA988"/>
      <c r="AHB988"/>
      <c r="AHC988"/>
      <c r="AHD988"/>
      <c r="AHE988"/>
      <c r="AHF988"/>
      <c r="AHG988"/>
      <c r="AHH988"/>
      <c r="AHI988"/>
      <c r="AHJ988"/>
      <c r="AHK988"/>
      <c r="AHL988"/>
      <c r="AHM988"/>
      <c r="AHN988"/>
      <c r="AHO988"/>
      <c r="AHP988"/>
      <c r="AHQ988"/>
      <c r="AHR988"/>
      <c r="AHS988"/>
      <c r="AHT988"/>
      <c r="AHU988"/>
      <c r="AHV988"/>
      <c r="AHW988"/>
      <c r="AHX988"/>
      <c r="AHY988"/>
      <c r="AHZ988"/>
      <c r="AIA988"/>
      <c r="AIB988"/>
      <c r="AIC988"/>
      <c r="AID988"/>
      <c r="AIE988"/>
      <c r="AIF988"/>
      <c r="AIG988"/>
      <c r="AIH988"/>
      <c r="AII988"/>
      <c r="AIJ988"/>
      <c r="AIK988"/>
      <c r="AIL988"/>
      <c r="AIM988"/>
      <c r="AIN988"/>
      <c r="AIO988"/>
      <c r="AIP988"/>
      <c r="AIQ988"/>
      <c r="AIR988"/>
      <c r="AIS988"/>
      <c r="AIT988"/>
      <c r="AIU988"/>
      <c r="AIV988"/>
      <c r="AIW988"/>
      <c r="AIX988"/>
      <c r="AIY988"/>
      <c r="AIZ988"/>
      <c r="AJA988"/>
      <c r="AJB988"/>
      <c r="AJC988"/>
      <c r="AJD988"/>
      <c r="AJE988"/>
      <c r="AJF988"/>
      <c r="AJG988"/>
      <c r="AJH988"/>
      <c r="AJI988"/>
      <c r="AJJ988"/>
      <c r="AJK988"/>
      <c r="AJL988"/>
      <c r="AJM988"/>
      <c r="AJN988"/>
      <c r="AJO988"/>
      <c r="AJP988"/>
      <c r="AJQ988"/>
      <c r="AJR988"/>
      <c r="AJS988"/>
      <c r="AJT988"/>
      <c r="AJU988"/>
      <c r="AJV988"/>
      <c r="AJW988"/>
      <c r="AJX988"/>
      <c r="AJY988"/>
      <c r="AJZ988"/>
      <c r="AKA988"/>
      <c r="AKB988"/>
      <c r="AKC988"/>
      <c r="AKD988"/>
      <c r="AKE988"/>
      <c r="AKF988"/>
      <c r="AKG988"/>
      <c r="AKH988"/>
      <c r="AKI988"/>
      <c r="AKJ988"/>
      <c r="AKK988"/>
      <c r="AKL988"/>
      <c r="AKM988"/>
      <c r="AKN988"/>
      <c r="AKO988"/>
      <c r="AKP988"/>
      <c r="AKQ988"/>
      <c r="AKR988"/>
      <c r="AKS988"/>
      <c r="AKT988"/>
      <c r="AKU988"/>
      <c r="AKV988"/>
      <c r="AKW988"/>
      <c r="AKX988"/>
      <c r="AKY988"/>
      <c r="AKZ988"/>
      <c r="ALA988"/>
      <c r="ALB988"/>
      <c r="ALC988"/>
      <c r="ALD988"/>
      <c r="ALE988"/>
      <c r="ALF988"/>
      <c r="ALG988"/>
      <c r="ALH988"/>
      <c r="ALI988"/>
      <c r="ALJ988"/>
      <c r="ALK988"/>
      <c r="ALL988"/>
      <c r="ALM988"/>
      <c r="ALN988"/>
      <c r="ALO988"/>
      <c r="ALP988"/>
      <c r="ALQ988"/>
      <c r="ALR988"/>
      <c r="ALS988"/>
      <c r="ALT988"/>
      <c r="ALU988"/>
      <c r="ALV988"/>
      <c r="ALW988"/>
      <c r="ALX988"/>
      <c r="ALY988"/>
      <c r="ALZ988"/>
      <c r="AMA988"/>
      <c r="AMB988"/>
      <c r="AMC988"/>
      <c r="AMD988"/>
      <c r="AME988"/>
      <c r="AMF988"/>
      <c r="AMG988"/>
      <c r="AMH988"/>
      <c r="AMI988"/>
      <c r="AMJ988"/>
    </row>
    <row r="989" spans="1:1024" ht="20" customHeight="1" x14ac:dyDescent="0.2">
      <c r="A989"/>
      <c r="B989"/>
      <c r="C989"/>
      <c r="D989"/>
      <c r="E989" s="2"/>
      <c r="F989" s="2"/>
      <c r="G989" s="271"/>
      <c r="H989" s="240"/>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c r="IU989"/>
      <c r="IV989"/>
      <c r="IW989"/>
      <c r="IX989"/>
      <c r="IY989"/>
      <c r="IZ989"/>
      <c r="JA989"/>
      <c r="JB989"/>
      <c r="JC989"/>
      <c r="JD989"/>
      <c r="JE989"/>
      <c r="JF989"/>
      <c r="JG989"/>
      <c r="JH989"/>
      <c r="JI989"/>
      <c r="JJ989"/>
      <c r="JK989"/>
      <c r="JL989"/>
      <c r="JM989"/>
      <c r="JN989"/>
      <c r="JO989"/>
      <c r="JP989"/>
      <c r="JQ989"/>
      <c r="JR989"/>
      <c r="JS989"/>
      <c r="JT989"/>
      <c r="JU989"/>
      <c r="JV989"/>
      <c r="JW989"/>
      <c r="JX989"/>
      <c r="JY989"/>
      <c r="JZ989"/>
      <c r="KA989"/>
      <c r="KB989"/>
      <c r="KC989"/>
      <c r="KD989"/>
      <c r="KE989"/>
      <c r="KF989"/>
      <c r="KG989"/>
      <c r="KH989"/>
      <c r="KI989"/>
      <c r="KJ989"/>
      <c r="KK989"/>
      <c r="KL989"/>
      <c r="KM989"/>
      <c r="KN989"/>
      <c r="KO989"/>
      <c r="KP989"/>
      <c r="KQ989"/>
      <c r="KR989"/>
      <c r="KS989"/>
      <c r="KT989"/>
      <c r="KU989"/>
      <c r="KV989"/>
      <c r="KW989"/>
      <c r="KX989"/>
      <c r="KY989"/>
      <c r="KZ989"/>
      <c r="LA989"/>
      <c r="LB989"/>
      <c r="LC989"/>
      <c r="LD989"/>
      <c r="LE989"/>
      <c r="LF989"/>
      <c r="LG989"/>
      <c r="LH989"/>
      <c r="LI989"/>
      <c r="LJ989"/>
      <c r="LK989"/>
      <c r="LL989"/>
      <c r="LM989"/>
      <c r="LN989"/>
      <c r="LO989"/>
      <c r="LP989"/>
      <c r="LQ989"/>
      <c r="LR989"/>
      <c r="LS989"/>
      <c r="LT989"/>
      <c r="LU989"/>
      <c r="LV989"/>
      <c r="LW989"/>
      <c r="LX989"/>
      <c r="LY989"/>
      <c r="LZ989"/>
      <c r="MA989"/>
      <c r="MB989"/>
      <c r="MC989"/>
      <c r="MD989"/>
      <c r="ME989"/>
      <c r="MF989"/>
      <c r="MG989"/>
      <c r="MH989"/>
      <c r="MI989"/>
      <c r="MJ989"/>
      <c r="MK989"/>
      <c r="ML989"/>
      <c r="MM989"/>
      <c r="MN989"/>
      <c r="MO989"/>
      <c r="MP989"/>
      <c r="MQ989"/>
      <c r="MR989"/>
      <c r="MS989"/>
      <c r="MT989"/>
      <c r="MU989"/>
      <c r="MV989"/>
      <c r="MW989"/>
      <c r="MX989"/>
      <c r="MY989"/>
      <c r="MZ989"/>
      <c r="NA989"/>
      <c r="NB989"/>
      <c r="NC989"/>
      <c r="ND989"/>
      <c r="NE989"/>
      <c r="NF989"/>
      <c r="NG989"/>
      <c r="NH989"/>
      <c r="NI989"/>
      <c r="NJ989"/>
      <c r="NK989"/>
      <c r="NL989"/>
      <c r="NM989"/>
      <c r="NN989"/>
      <c r="NO989"/>
      <c r="NP989"/>
      <c r="NQ989"/>
      <c r="NR989"/>
      <c r="NS989"/>
      <c r="NT989"/>
      <c r="NU989"/>
      <c r="NV989"/>
      <c r="NW989"/>
      <c r="NX989"/>
      <c r="NY989"/>
      <c r="NZ989"/>
      <c r="OA989"/>
      <c r="OB989"/>
      <c r="OC989"/>
      <c r="OD989"/>
      <c r="OE989"/>
      <c r="OF989"/>
      <c r="OG989"/>
      <c r="OH989"/>
      <c r="OI989"/>
      <c r="OJ989"/>
      <c r="OK989"/>
      <c r="OL989"/>
      <c r="OM989"/>
      <c r="ON989"/>
      <c r="OO989"/>
      <c r="OP989"/>
      <c r="OQ989"/>
      <c r="OR989"/>
      <c r="OS989"/>
      <c r="OT989"/>
      <c r="OU989"/>
      <c r="OV989"/>
      <c r="OW989"/>
      <c r="OX989"/>
      <c r="OY989"/>
      <c r="OZ989"/>
      <c r="PA989"/>
      <c r="PB989"/>
      <c r="PC989"/>
      <c r="PD989"/>
      <c r="PE989"/>
      <c r="PF989"/>
      <c r="PG989"/>
      <c r="PH989"/>
      <c r="PI989"/>
      <c r="PJ989"/>
      <c r="PK989"/>
      <c r="PL989"/>
      <c r="PM989"/>
      <c r="PN989"/>
      <c r="PO989"/>
      <c r="PP989"/>
      <c r="PQ989"/>
      <c r="PR989"/>
      <c r="PS989"/>
      <c r="PT989"/>
      <c r="PU989"/>
      <c r="PV989"/>
      <c r="PW989"/>
      <c r="PX989"/>
      <c r="PY989"/>
      <c r="PZ989"/>
      <c r="QA989"/>
      <c r="QB989"/>
      <c r="QC989"/>
      <c r="QD989"/>
      <c r="QE989"/>
      <c r="QF989"/>
      <c r="QG989"/>
      <c r="QH989"/>
      <c r="QI989"/>
      <c r="QJ989"/>
      <c r="QK989"/>
      <c r="QL989"/>
      <c r="QM989"/>
      <c r="QN989"/>
      <c r="QO989"/>
      <c r="QP989"/>
      <c r="QQ989"/>
      <c r="QR989"/>
      <c r="QS989"/>
      <c r="QT989"/>
      <c r="QU989"/>
      <c r="QV989"/>
      <c r="QW989"/>
      <c r="QX989"/>
      <c r="QY989"/>
      <c r="QZ989"/>
      <c r="RA989"/>
      <c r="RB989"/>
      <c r="RC989"/>
      <c r="RD989"/>
      <c r="RE989"/>
      <c r="RF989"/>
      <c r="RG989"/>
      <c r="RH989"/>
      <c r="RI989"/>
      <c r="RJ989"/>
      <c r="RK989"/>
      <c r="RL989"/>
      <c r="RM989"/>
      <c r="RN989"/>
      <c r="RO989"/>
      <c r="RP989"/>
      <c r="RQ989"/>
      <c r="RR989"/>
      <c r="RS989"/>
      <c r="RT989"/>
      <c r="RU989"/>
      <c r="RV989"/>
      <c r="RW989"/>
      <c r="RX989"/>
      <c r="RY989"/>
      <c r="RZ989"/>
      <c r="SA989"/>
      <c r="SB989"/>
      <c r="SC989"/>
      <c r="SD989"/>
      <c r="SE989"/>
      <c r="SF989"/>
      <c r="SG989"/>
      <c r="SH989"/>
      <c r="SI989"/>
      <c r="SJ989"/>
      <c r="SK989"/>
      <c r="SL989"/>
      <c r="SM989"/>
      <c r="SN989"/>
      <c r="SO989"/>
      <c r="SP989"/>
      <c r="SQ989"/>
      <c r="SR989"/>
      <c r="SS989"/>
      <c r="ST989"/>
      <c r="SU989"/>
      <c r="SV989"/>
      <c r="SW989"/>
      <c r="SX989"/>
      <c r="SY989"/>
      <c r="SZ989"/>
      <c r="TA989"/>
      <c r="TB989"/>
      <c r="TC989"/>
      <c r="TD989"/>
      <c r="TE989"/>
      <c r="TF989"/>
      <c r="TG989"/>
      <c r="TH989"/>
      <c r="TI989"/>
      <c r="TJ989"/>
      <c r="TK989"/>
      <c r="TL989"/>
      <c r="TM989"/>
      <c r="TN989"/>
      <c r="TO989"/>
      <c r="TP989"/>
      <c r="TQ989"/>
      <c r="TR989"/>
      <c r="TS989"/>
      <c r="TT989"/>
      <c r="TU989"/>
      <c r="TV989"/>
      <c r="TW989"/>
      <c r="TX989"/>
      <c r="TY989"/>
      <c r="TZ989"/>
      <c r="UA989"/>
      <c r="UB989"/>
      <c r="UC989"/>
      <c r="UD989"/>
      <c r="UE989"/>
      <c r="UF989"/>
      <c r="UG989"/>
      <c r="UH989"/>
      <c r="UI989"/>
      <c r="UJ989"/>
      <c r="UK989"/>
      <c r="UL989"/>
      <c r="UM989"/>
      <c r="UN989"/>
      <c r="UO989"/>
      <c r="UP989"/>
      <c r="UQ989"/>
      <c r="UR989"/>
      <c r="US989"/>
      <c r="UT989"/>
      <c r="UU989"/>
      <c r="UV989"/>
      <c r="UW989"/>
      <c r="UX989"/>
      <c r="UY989"/>
      <c r="UZ989"/>
      <c r="VA989"/>
      <c r="VB989"/>
      <c r="VC989"/>
      <c r="VD989"/>
      <c r="VE989"/>
      <c r="VF989"/>
      <c r="VG989"/>
      <c r="VH989"/>
      <c r="VI989"/>
      <c r="VJ989"/>
      <c r="VK989"/>
      <c r="VL989"/>
      <c r="VM989"/>
      <c r="VN989"/>
      <c r="VO989"/>
      <c r="VP989"/>
      <c r="VQ989"/>
      <c r="VR989"/>
      <c r="VS989"/>
      <c r="VT989"/>
      <c r="VU989"/>
      <c r="VV989"/>
      <c r="VW989"/>
      <c r="VX989"/>
      <c r="VY989"/>
      <c r="VZ989"/>
      <c r="WA989"/>
      <c r="WB989"/>
      <c r="WC989"/>
      <c r="WD989"/>
      <c r="WE989"/>
      <c r="WF989"/>
      <c r="WG989"/>
      <c r="WH989"/>
      <c r="WI989"/>
      <c r="WJ989"/>
      <c r="WK989"/>
      <c r="WL989"/>
      <c r="WM989"/>
      <c r="WN989"/>
      <c r="WO989"/>
      <c r="WP989"/>
      <c r="WQ989"/>
      <c r="WR989"/>
      <c r="WS989"/>
      <c r="WT989"/>
      <c r="WU989"/>
      <c r="WV989"/>
      <c r="WW989"/>
      <c r="WX989"/>
      <c r="WY989"/>
      <c r="WZ989"/>
      <c r="XA989"/>
      <c r="XB989"/>
      <c r="XC989"/>
      <c r="XD989"/>
      <c r="XE989"/>
      <c r="XF989"/>
      <c r="XG989"/>
      <c r="XH989"/>
      <c r="XI989"/>
      <c r="XJ989"/>
      <c r="XK989"/>
      <c r="XL989"/>
      <c r="XM989"/>
      <c r="XN989"/>
      <c r="XO989"/>
      <c r="XP989"/>
      <c r="XQ989"/>
      <c r="XR989"/>
      <c r="XS989"/>
      <c r="XT989"/>
      <c r="XU989"/>
      <c r="XV989"/>
      <c r="XW989"/>
      <c r="XX989"/>
      <c r="XY989"/>
      <c r="XZ989"/>
      <c r="YA989"/>
      <c r="YB989"/>
      <c r="YC989"/>
      <c r="YD989"/>
      <c r="YE989"/>
      <c r="YF989"/>
      <c r="YG989"/>
      <c r="YH989"/>
      <c r="YI989"/>
      <c r="YJ989"/>
      <c r="YK989"/>
      <c r="YL989"/>
      <c r="YM989"/>
      <c r="YN989"/>
      <c r="YO989"/>
      <c r="YP989"/>
      <c r="YQ989"/>
      <c r="YR989"/>
      <c r="YS989"/>
      <c r="YT989"/>
      <c r="YU989"/>
      <c r="YV989"/>
      <c r="YW989"/>
      <c r="YX989"/>
      <c r="YY989"/>
      <c r="YZ989"/>
      <c r="ZA989"/>
      <c r="ZB989"/>
      <c r="ZC989"/>
      <c r="ZD989"/>
      <c r="ZE989"/>
      <c r="ZF989"/>
      <c r="ZG989"/>
      <c r="ZH989"/>
      <c r="ZI989"/>
      <c r="ZJ989"/>
      <c r="ZK989"/>
      <c r="ZL989"/>
      <c r="ZM989"/>
      <c r="ZN989"/>
      <c r="ZO989"/>
      <c r="ZP989"/>
      <c r="ZQ989"/>
      <c r="ZR989"/>
      <c r="ZS989"/>
      <c r="ZT989"/>
      <c r="ZU989"/>
      <c r="ZV989"/>
      <c r="ZW989"/>
      <c r="ZX989"/>
      <c r="ZY989"/>
      <c r="ZZ989"/>
      <c r="AAA989"/>
      <c r="AAB989"/>
      <c r="AAC989"/>
      <c r="AAD989"/>
      <c r="AAE989"/>
      <c r="AAF989"/>
      <c r="AAG989"/>
      <c r="AAH989"/>
      <c r="AAI989"/>
      <c r="AAJ989"/>
      <c r="AAK989"/>
      <c r="AAL989"/>
      <c r="AAM989"/>
      <c r="AAN989"/>
      <c r="AAO989"/>
      <c r="AAP989"/>
      <c r="AAQ989"/>
      <c r="AAR989"/>
      <c r="AAS989"/>
      <c r="AAT989"/>
      <c r="AAU989"/>
      <c r="AAV989"/>
      <c r="AAW989"/>
      <c r="AAX989"/>
      <c r="AAY989"/>
      <c r="AAZ989"/>
      <c r="ABA989"/>
      <c r="ABB989"/>
      <c r="ABC989"/>
      <c r="ABD989"/>
      <c r="ABE989"/>
      <c r="ABF989"/>
      <c r="ABG989"/>
      <c r="ABH989"/>
      <c r="ABI989"/>
      <c r="ABJ989"/>
      <c r="ABK989"/>
      <c r="ABL989"/>
      <c r="ABM989"/>
      <c r="ABN989"/>
      <c r="ABO989"/>
      <c r="ABP989"/>
      <c r="ABQ989"/>
      <c r="ABR989"/>
      <c r="ABS989"/>
      <c r="ABT989"/>
      <c r="ABU989"/>
      <c r="ABV989"/>
      <c r="ABW989"/>
      <c r="ABX989"/>
      <c r="ABY989"/>
      <c r="ABZ989"/>
      <c r="ACA989"/>
      <c r="ACB989"/>
      <c r="ACC989"/>
      <c r="ACD989"/>
      <c r="ACE989"/>
      <c r="ACF989"/>
      <c r="ACG989"/>
      <c r="ACH989"/>
      <c r="ACI989"/>
      <c r="ACJ989"/>
      <c r="ACK989"/>
      <c r="ACL989"/>
      <c r="ACM989"/>
      <c r="ACN989"/>
      <c r="ACO989"/>
      <c r="ACP989"/>
      <c r="ACQ989"/>
      <c r="ACR989"/>
      <c r="ACS989"/>
      <c r="ACT989"/>
      <c r="ACU989"/>
      <c r="ACV989"/>
      <c r="ACW989"/>
      <c r="ACX989"/>
      <c r="ACY989"/>
      <c r="ACZ989"/>
      <c r="ADA989"/>
      <c r="ADB989"/>
      <c r="ADC989"/>
      <c r="ADD989"/>
      <c r="ADE989"/>
      <c r="ADF989"/>
      <c r="ADG989"/>
      <c r="ADH989"/>
      <c r="ADI989"/>
      <c r="ADJ989"/>
      <c r="ADK989"/>
      <c r="ADL989"/>
      <c r="ADM989"/>
      <c r="ADN989"/>
      <c r="ADO989"/>
      <c r="ADP989"/>
      <c r="ADQ989"/>
      <c r="ADR989"/>
      <c r="ADS989"/>
      <c r="ADT989"/>
      <c r="ADU989"/>
      <c r="ADV989"/>
      <c r="ADW989"/>
      <c r="ADX989"/>
      <c r="ADY989"/>
      <c r="ADZ989"/>
      <c r="AEA989"/>
      <c r="AEB989"/>
      <c r="AEC989"/>
      <c r="AED989"/>
      <c r="AEE989"/>
      <c r="AEF989"/>
      <c r="AEG989"/>
      <c r="AEH989"/>
      <c r="AEI989"/>
      <c r="AEJ989"/>
      <c r="AEK989"/>
      <c r="AEL989"/>
      <c r="AEM989"/>
      <c r="AEN989"/>
      <c r="AEO989"/>
      <c r="AEP989"/>
      <c r="AEQ989"/>
      <c r="AER989"/>
      <c r="AES989"/>
      <c r="AET989"/>
      <c r="AEU989"/>
      <c r="AEV989"/>
      <c r="AEW989"/>
      <c r="AEX989"/>
      <c r="AEY989"/>
      <c r="AEZ989"/>
      <c r="AFA989"/>
      <c r="AFB989"/>
      <c r="AFC989"/>
      <c r="AFD989"/>
      <c r="AFE989"/>
      <c r="AFF989"/>
      <c r="AFG989"/>
      <c r="AFH989"/>
      <c r="AFI989"/>
      <c r="AFJ989"/>
      <c r="AFK989"/>
      <c r="AFL989"/>
      <c r="AFM989"/>
      <c r="AFN989"/>
      <c r="AFO989"/>
      <c r="AFP989"/>
      <c r="AFQ989"/>
      <c r="AFR989"/>
      <c r="AFS989"/>
      <c r="AFT989"/>
      <c r="AFU989"/>
      <c r="AFV989"/>
      <c r="AFW989"/>
      <c r="AFX989"/>
      <c r="AFY989"/>
      <c r="AFZ989"/>
      <c r="AGA989"/>
      <c r="AGB989"/>
      <c r="AGC989"/>
      <c r="AGD989"/>
      <c r="AGE989"/>
      <c r="AGF989"/>
      <c r="AGG989"/>
      <c r="AGH989"/>
      <c r="AGI989"/>
      <c r="AGJ989"/>
      <c r="AGK989"/>
      <c r="AGL989"/>
      <c r="AGM989"/>
      <c r="AGN989"/>
      <c r="AGO989"/>
      <c r="AGP989"/>
      <c r="AGQ989"/>
      <c r="AGR989"/>
      <c r="AGS989"/>
      <c r="AGT989"/>
      <c r="AGU989"/>
      <c r="AGV989"/>
      <c r="AGW989"/>
      <c r="AGX989"/>
      <c r="AGY989"/>
      <c r="AGZ989"/>
      <c r="AHA989"/>
      <c r="AHB989"/>
      <c r="AHC989"/>
      <c r="AHD989"/>
      <c r="AHE989"/>
      <c r="AHF989"/>
      <c r="AHG989"/>
      <c r="AHH989"/>
      <c r="AHI989"/>
      <c r="AHJ989"/>
      <c r="AHK989"/>
      <c r="AHL989"/>
      <c r="AHM989"/>
      <c r="AHN989"/>
      <c r="AHO989"/>
      <c r="AHP989"/>
      <c r="AHQ989"/>
      <c r="AHR989"/>
      <c r="AHS989"/>
      <c r="AHT989"/>
      <c r="AHU989"/>
      <c r="AHV989"/>
      <c r="AHW989"/>
      <c r="AHX989"/>
      <c r="AHY989"/>
      <c r="AHZ989"/>
      <c r="AIA989"/>
      <c r="AIB989"/>
      <c r="AIC989"/>
      <c r="AID989"/>
      <c r="AIE989"/>
      <c r="AIF989"/>
      <c r="AIG989"/>
      <c r="AIH989"/>
      <c r="AII989"/>
      <c r="AIJ989"/>
      <c r="AIK989"/>
      <c r="AIL989"/>
      <c r="AIM989"/>
      <c r="AIN989"/>
      <c r="AIO989"/>
      <c r="AIP989"/>
      <c r="AIQ989"/>
      <c r="AIR989"/>
      <c r="AIS989"/>
      <c r="AIT989"/>
      <c r="AIU989"/>
      <c r="AIV989"/>
      <c r="AIW989"/>
      <c r="AIX989"/>
      <c r="AIY989"/>
      <c r="AIZ989"/>
      <c r="AJA989"/>
      <c r="AJB989"/>
      <c r="AJC989"/>
      <c r="AJD989"/>
      <c r="AJE989"/>
      <c r="AJF989"/>
      <c r="AJG989"/>
      <c r="AJH989"/>
      <c r="AJI989"/>
      <c r="AJJ989"/>
      <c r="AJK989"/>
      <c r="AJL989"/>
      <c r="AJM989"/>
      <c r="AJN989"/>
      <c r="AJO989"/>
      <c r="AJP989"/>
      <c r="AJQ989"/>
      <c r="AJR989"/>
      <c r="AJS989"/>
      <c r="AJT989"/>
      <c r="AJU989"/>
      <c r="AJV989"/>
      <c r="AJW989"/>
      <c r="AJX989"/>
      <c r="AJY989"/>
      <c r="AJZ989"/>
      <c r="AKA989"/>
      <c r="AKB989"/>
      <c r="AKC989"/>
      <c r="AKD989"/>
      <c r="AKE989"/>
      <c r="AKF989"/>
      <c r="AKG989"/>
      <c r="AKH989"/>
      <c r="AKI989"/>
      <c r="AKJ989"/>
      <c r="AKK989"/>
      <c r="AKL989"/>
      <c r="AKM989"/>
      <c r="AKN989"/>
      <c r="AKO989"/>
      <c r="AKP989"/>
      <c r="AKQ989"/>
      <c r="AKR989"/>
      <c r="AKS989"/>
      <c r="AKT989"/>
      <c r="AKU989"/>
      <c r="AKV989"/>
      <c r="AKW989"/>
      <c r="AKX989"/>
      <c r="AKY989"/>
      <c r="AKZ989"/>
      <c r="ALA989"/>
      <c r="ALB989"/>
      <c r="ALC989"/>
      <c r="ALD989"/>
      <c r="ALE989"/>
      <c r="ALF989"/>
      <c r="ALG989"/>
      <c r="ALH989"/>
      <c r="ALI989"/>
      <c r="ALJ989"/>
      <c r="ALK989"/>
      <c r="ALL989"/>
      <c r="ALM989"/>
      <c r="ALN989"/>
      <c r="ALO989"/>
      <c r="ALP989"/>
      <c r="ALQ989"/>
      <c r="ALR989"/>
      <c r="ALS989"/>
      <c r="ALT989"/>
      <c r="ALU989"/>
      <c r="ALV989"/>
      <c r="ALW989"/>
      <c r="ALX989"/>
      <c r="ALY989"/>
      <c r="ALZ989"/>
      <c r="AMA989"/>
      <c r="AMB989"/>
      <c r="AMC989"/>
      <c r="AMD989"/>
      <c r="AME989"/>
      <c r="AMF989"/>
      <c r="AMG989"/>
      <c r="AMH989"/>
      <c r="AMI989"/>
      <c r="AMJ989"/>
    </row>
    <row r="990" spans="1:1024" ht="20" customHeight="1" x14ac:dyDescent="0.2">
      <c r="A990"/>
      <c r="B990"/>
      <c r="C990"/>
      <c r="D990"/>
      <c r="E990" s="2"/>
      <c r="F990" s="2"/>
      <c r="G990" s="271"/>
      <c r="H990" s="24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c r="IU990"/>
      <c r="IV990"/>
      <c r="IW990"/>
      <c r="IX990"/>
      <c r="IY990"/>
      <c r="IZ990"/>
      <c r="JA990"/>
      <c r="JB990"/>
      <c r="JC990"/>
      <c r="JD990"/>
      <c r="JE990"/>
      <c r="JF990"/>
      <c r="JG990"/>
      <c r="JH990"/>
      <c r="JI990"/>
      <c r="JJ990"/>
      <c r="JK990"/>
      <c r="JL990"/>
      <c r="JM990"/>
      <c r="JN990"/>
      <c r="JO990"/>
      <c r="JP990"/>
      <c r="JQ990"/>
      <c r="JR990"/>
      <c r="JS990"/>
      <c r="JT990"/>
      <c r="JU990"/>
      <c r="JV990"/>
      <c r="JW990"/>
      <c r="JX990"/>
      <c r="JY990"/>
      <c r="JZ990"/>
      <c r="KA990"/>
      <c r="KB990"/>
      <c r="KC990"/>
      <c r="KD990"/>
      <c r="KE990"/>
      <c r="KF990"/>
      <c r="KG990"/>
      <c r="KH990"/>
      <c r="KI990"/>
      <c r="KJ990"/>
      <c r="KK990"/>
      <c r="KL990"/>
      <c r="KM990"/>
      <c r="KN990"/>
      <c r="KO990"/>
      <c r="KP990"/>
      <c r="KQ990"/>
      <c r="KR990"/>
      <c r="KS990"/>
      <c r="KT990"/>
      <c r="KU990"/>
      <c r="KV990"/>
      <c r="KW990"/>
      <c r="KX990"/>
      <c r="KY990"/>
      <c r="KZ990"/>
      <c r="LA990"/>
      <c r="LB990"/>
      <c r="LC990"/>
      <c r="LD990"/>
      <c r="LE990"/>
      <c r="LF990"/>
      <c r="LG990"/>
      <c r="LH990"/>
      <c r="LI990"/>
      <c r="LJ990"/>
      <c r="LK990"/>
      <c r="LL990"/>
      <c r="LM990"/>
      <c r="LN990"/>
      <c r="LO990"/>
      <c r="LP990"/>
      <c r="LQ990"/>
      <c r="LR990"/>
      <c r="LS990"/>
      <c r="LT990"/>
      <c r="LU990"/>
      <c r="LV990"/>
      <c r="LW990"/>
      <c r="LX990"/>
      <c r="LY990"/>
      <c r="LZ990"/>
      <c r="MA990"/>
      <c r="MB990"/>
      <c r="MC990"/>
      <c r="MD990"/>
      <c r="ME990"/>
      <c r="MF990"/>
      <c r="MG990"/>
      <c r="MH990"/>
      <c r="MI990"/>
      <c r="MJ990"/>
      <c r="MK990"/>
      <c r="ML990"/>
      <c r="MM990"/>
      <c r="MN990"/>
      <c r="MO990"/>
      <c r="MP990"/>
      <c r="MQ990"/>
      <c r="MR990"/>
      <c r="MS990"/>
      <c r="MT990"/>
      <c r="MU990"/>
      <c r="MV990"/>
      <c r="MW990"/>
      <c r="MX990"/>
      <c r="MY990"/>
      <c r="MZ990"/>
      <c r="NA990"/>
      <c r="NB990"/>
      <c r="NC990"/>
      <c r="ND990"/>
      <c r="NE990"/>
      <c r="NF990"/>
      <c r="NG990"/>
      <c r="NH990"/>
      <c r="NI990"/>
      <c r="NJ990"/>
      <c r="NK990"/>
      <c r="NL990"/>
      <c r="NM990"/>
      <c r="NN990"/>
      <c r="NO990"/>
      <c r="NP990"/>
      <c r="NQ990"/>
      <c r="NR990"/>
      <c r="NS990"/>
      <c r="NT990"/>
      <c r="NU990"/>
      <c r="NV990"/>
      <c r="NW990"/>
      <c r="NX990"/>
      <c r="NY990"/>
      <c r="NZ990"/>
      <c r="OA990"/>
      <c r="OB990"/>
      <c r="OC990"/>
      <c r="OD990"/>
      <c r="OE990"/>
      <c r="OF990"/>
      <c r="OG990"/>
      <c r="OH990"/>
      <c r="OI990"/>
      <c r="OJ990"/>
      <c r="OK990"/>
      <c r="OL990"/>
      <c r="OM990"/>
      <c r="ON990"/>
      <c r="OO990"/>
      <c r="OP990"/>
      <c r="OQ990"/>
      <c r="OR990"/>
      <c r="OS990"/>
      <c r="OT990"/>
      <c r="OU990"/>
      <c r="OV990"/>
      <c r="OW990"/>
      <c r="OX990"/>
      <c r="OY990"/>
      <c r="OZ990"/>
      <c r="PA990"/>
      <c r="PB990"/>
      <c r="PC990"/>
      <c r="PD990"/>
      <c r="PE990"/>
      <c r="PF990"/>
      <c r="PG990"/>
      <c r="PH990"/>
      <c r="PI990"/>
      <c r="PJ990"/>
      <c r="PK990"/>
      <c r="PL990"/>
      <c r="PM990"/>
      <c r="PN990"/>
      <c r="PO990"/>
      <c r="PP990"/>
      <c r="PQ990"/>
      <c r="PR990"/>
      <c r="PS990"/>
      <c r="PT990"/>
      <c r="PU990"/>
      <c r="PV990"/>
      <c r="PW990"/>
      <c r="PX990"/>
      <c r="PY990"/>
      <c r="PZ990"/>
      <c r="QA990"/>
      <c r="QB990"/>
      <c r="QC990"/>
      <c r="QD990"/>
      <c r="QE990"/>
      <c r="QF990"/>
      <c r="QG990"/>
      <c r="QH990"/>
      <c r="QI990"/>
      <c r="QJ990"/>
      <c r="QK990"/>
      <c r="QL990"/>
      <c r="QM990"/>
      <c r="QN990"/>
      <c r="QO990"/>
      <c r="QP990"/>
      <c r="QQ990"/>
      <c r="QR990"/>
      <c r="QS990"/>
      <c r="QT990"/>
      <c r="QU990"/>
      <c r="QV990"/>
      <c r="QW990"/>
      <c r="QX990"/>
      <c r="QY990"/>
      <c r="QZ990"/>
      <c r="RA990"/>
      <c r="RB990"/>
      <c r="RC990"/>
      <c r="RD990"/>
      <c r="RE990"/>
      <c r="RF990"/>
      <c r="RG990"/>
      <c r="RH990"/>
      <c r="RI990"/>
      <c r="RJ990"/>
      <c r="RK990"/>
      <c r="RL990"/>
      <c r="RM990"/>
      <c r="RN990"/>
      <c r="RO990"/>
      <c r="RP990"/>
      <c r="RQ990"/>
      <c r="RR990"/>
      <c r="RS990"/>
      <c r="RT990"/>
      <c r="RU990"/>
      <c r="RV990"/>
      <c r="RW990"/>
      <c r="RX990"/>
      <c r="RY990"/>
      <c r="RZ990"/>
      <c r="SA990"/>
      <c r="SB990"/>
      <c r="SC990"/>
      <c r="SD990"/>
      <c r="SE990"/>
      <c r="SF990"/>
      <c r="SG990"/>
      <c r="SH990"/>
      <c r="SI990"/>
      <c r="SJ990"/>
      <c r="SK990"/>
      <c r="SL990"/>
      <c r="SM990"/>
      <c r="SN990"/>
      <c r="SO990"/>
      <c r="SP990"/>
      <c r="SQ990"/>
      <c r="SR990"/>
      <c r="SS990"/>
      <c r="ST990"/>
      <c r="SU990"/>
      <c r="SV990"/>
      <c r="SW990"/>
      <c r="SX990"/>
      <c r="SY990"/>
      <c r="SZ990"/>
      <c r="TA990"/>
      <c r="TB990"/>
      <c r="TC990"/>
      <c r="TD990"/>
      <c r="TE990"/>
      <c r="TF990"/>
      <c r="TG990"/>
      <c r="TH990"/>
      <c r="TI990"/>
      <c r="TJ990"/>
      <c r="TK990"/>
      <c r="TL990"/>
      <c r="TM990"/>
      <c r="TN990"/>
      <c r="TO990"/>
      <c r="TP990"/>
      <c r="TQ990"/>
      <c r="TR990"/>
      <c r="TS990"/>
      <c r="TT990"/>
      <c r="TU990"/>
      <c r="TV990"/>
      <c r="TW990"/>
      <c r="TX990"/>
      <c r="TY990"/>
      <c r="TZ990"/>
      <c r="UA990"/>
      <c r="UB990"/>
      <c r="UC990"/>
      <c r="UD990"/>
      <c r="UE990"/>
      <c r="UF990"/>
      <c r="UG990"/>
      <c r="UH990"/>
      <c r="UI990"/>
      <c r="UJ990"/>
      <c r="UK990"/>
      <c r="UL990"/>
      <c r="UM990"/>
      <c r="UN990"/>
      <c r="UO990"/>
      <c r="UP990"/>
      <c r="UQ990"/>
      <c r="UR990"/>
      <c r="US990"/>
      <c r="UT990"/>
      <c r="UU990"/>
      <c r="UV990"/>
      <c r="UW990"/>
      <c r="UX990"/>
      <c r="UY990"/>
      <c r="UZ990"/>
      <c r="VA990"/>
      <c r="VB990"/>
      <c r="VC990"/>
      <c r="VD990"/>
      <c r="VE990"/>
      <c r="VF990"/>
      <c r="VG990"/>
      <c r="VH990"/>
      <c r="VI990"/>
      <c r="VJ990"/>
      <c r="VK990"/>
      <c r="VL990"/>
      <c r="VM990"/>
      <c r="VN990"/>
      <c r="VO990"/>
      <c r="VP990"/>
      <c r="VQ990"/>
      <c r="VR990"/>
      <c r="VS990"/>
      <c r="VT990"/>
      <c r="VU990"/>
      <c r="VV990"/>
      <c r="VW990"/>
      <c r="VX990"/>
      <c r="VY990"/>
      <c r="VZ990"/>
      <c r="WA990"/>
      <c r="WB990"/>
      <c r="WC990"/>
      <c r="WD990"/>
      <c r="WE990"/>
      <c r="WF990"/>
      <c r="WG990"/>
      <c r="WH990"/>
      <c r="WI990"/>
      <c r="WJ990"/>
      <c r="WK990"/>
      <c r="WL990"/>
      <c r="WM990"/>
      <c r="WN990"/>
      <c r="WO990"/>
      <c r="WP990"/>
      <c r="WQ990"/>
      <c r="WR990"/>
      <c r="WS990"/>
      <c r="WT990"/>
      <c r="WU990"/>
      <c r="WV990"/>
      <c r="WW990"/>
      <c r="WX990"/>
      <c r="WY990"/>
      <c r="WZ990"/>
      <c r="XA990"/>
      <c r="XB990"/>
      <c r="XC990"/>
      <c r="XD990"/>
      <c r="XE990"/>
      <c r="XF990"/>
      <c r="XG990"/>
      <c r="XH990"/>
      <c r="XI990"/>
      <c r="XJ990"/>
      <c r="XK990"/>
      <c r="XL990"/>
      <c r="XM990"/>
      <c r="XN990"/>
      <c r="XO990"/>
      <c r="XP990"/>
      <c r="XQ990"/>
      <c r="XR990"/>
      <c r="XS990"/>
      <c r="XT990"/>
      <c r="XU990"/>
      <c r="XV990"/>
      <c r="XW990"/>
      <c r="XX990"/>
      <c r="XY990"/>
      <c r="XZ990"/>
      <c r="YA990"/>
      <c r="YB990"/>
      <c r="YC990"/>
      <c r="YD990"/>
      <c r="YE990"/>
      <c r="YF990"/>
      <c r="YG990"/>
      <c r="YH990"/>
      <c r="YI990"/>
      <c r="YJ990"/>
      <c r="YK990"/>
      <c r="YL990"/>
      <c r="YM990"/>
      <c r="YN990"/>
      <c r="YO990"/>
      <c r="YP990"/>
      <c r="YQ990"/>
      <c r="YR990"/>
      <c r="YS990"/>
      <c r="YT990"/>
      <c r="YU990"/>
      <c r="YV990"/>
      <c r="YW990"/>
      <c r="YX990"/>
      <c r="YY990"/>
      <c r="YZ990"/>
      <c r="ZA990"/>
      <c r="ZB990"/>
      <c r="ZC990"/>
      <c r="ZD990"/>
      <c r="ZE990"/>
      <c r="ZF990"/>
      <c r="ZG990"/>
      <c r="ZH990"/>
      <c r="ZI990"/>
      <c r="ZJ990"/>
      <c r="ZK990"/>
      <c r="ZL990"/>
      <c r="ZM990"/>
      <c r="ZN990"/>
      <c r="ZO990"/>
      <c r="ZP990"/>
      <c r="ZQ990"/>
      <c r="ZR990"/>
      <c r="ZS990"/>
      <c r="ZT990"/>
      <c r="ZU990"/>
      <c r="ZV990"/>
      <c r="ZW990"/>
      <c r="ZX990"/>
      <c r="ZY990"/>
      <c r="ZZ990"/>
      <c r="AAA990"/>
      <c r="AAB990"/>
      <c r="AAC990"/>
      <c r="AAD990"/>
      <c r="AAE990"/>
      <c r="AAF990"/>
      <c r="AAG990"/>
      <c r="AAH990"/>
      <c r="AAI990"/>
      <c r="AAJ990"/>
      <c r="AAK990"/>
      <c r="AAL990"/>
      <c r="AAM990"/>
      <c r="AAN990"/>
      <c r="AAO990"/>
      <c r="AAP990"/>
      <c r="AAQ990"/>
      <c r="AAR990"/>
      <c r="AAS990"/>
      <c r="AAT990"/>
      <c r="AAU990"/>
      <c r="AAV990"/>
      <c r="AAW990"/>
      <c r="AAX990"/>
      <c r="AAY990"/>
      <c r="AAZ990"/>
      <c r="ABA990"/>
      <c r="ABB990"/>
      <c r="ABC990"/>
      <c r="ABD990"/>
      <c r="ABE990"/>
      <c r="ABF990"/>
      <c r="ABG990"/>
      <c r="ABH990"/>
      <c r="ABI990"/>
      <c r="ABJ990"/>
      <c r="ABK990"/>
      <c r="ABL990"/>
      <c r="ABM990"/>
      <c r="ABN990"/>
      <c r="ABO990"/>
      <c r="ABP990"/>
      <c r="ABQ990"/>
      <c r="ABR990"/>
      <c r="ABS990"/>
      <c r="ABT990"/>
      <c r="ABU990"/>
      <c r="ABV990"/>
      <c r="ABW990"/>
      <c r="ABX990"/>
      <c r="ABY990"/>
      <c r="ABZ990"/>
      <c r="ACA990"/>
      <c r="ACB990"/>
      <c r="ACC990"/>
      <c r="ACD990"/>
      <c r="ACE990"/>
      <c r="ACF990"/>
      <c r="ACG990"/>
      <c r="ACH990"/>
      <c r="ACI990"/>
      <c r="ACJ990"/>
      <c r="ACK990"/>
      <c r="ACL990"/>
      <c r="ACM990"/>
      <c r="ACN990"/>
      <c r="ACO990"/>
      <c r="ACP990"/>
      <c r="ACQ990"/>
      <c r="ACR990"/>
      <c r="ACS990"/>
      <c r="ACT990"/>
      <c r="ACU990"/>
      <c r="ACV990"/>
      <c r="ACW990"/>
      <c r="ACX990"/>
      <c r="ACY990"/>
      <c r="ACZ990"/>
      <c r="ADA990"/>
      <c r="ADB990"/>
      <c r="ADC990"/>
      <c r="ADD990"/>
      <c r="ADE990"/>
      <c r="ADF990"/>
      <c r="ADG990"/>
      <c r="ADH990"/>
      <c r="ADI990"/>
      <c r="ADJ990"/>
      <c r="ADK990"/>
      <c r="ADL990"/>
      <c r="ADM990"/>
      <c r="ADN990"/>
      <c r="ADO990"/>
      <c r="ADP990"/>
      <c r="ADQ990"/>
      <c r="ADR990"/>
      <c r="ADS990"/>
      <c r="ADT990"/>
      <c r="ADU990"/>
      <c r="ADV990"/>
      <c r="ADW990"/>
      <c r="ADX990"/>
      <c r="ADY990"/>
      <c r="ADZ990"/>
      <c r="AEA990"/>
      <c r="AEB990"/>
      <c r="AEC990"/>
      <c r="AED990"/>
      <c r="AEE990"/>
      <c r="AEF990"/>
      <c r="AEG990"/>
      <c r="AEH990"/>
      <c r="AEI990"/>
      <c r="AEJ990"/>
      <c r="AEK990"/>
      <c r="AEL990"/>
      <c r="AEM990"/>
      <c r="AEN990"/>
      <c r="AEO990"/>
      <c r="AEP990"/>
      <c r="AEQ990"/>
      <c r="AER990"/>
      <c r="AES990"/>
      <c r="AET990"/>
      <c r="AEU990"/>
      <c r="AEV990"/>
      <c r="AEW990"/>
      <c r="AEX990"/>
      <c r="AEY990"/>
      <c r="AEZ990"/>
      <c r="AFA990"/>
      <c r="AFB990"/>
      <c r="AFC990"/>
      <c r="AFD990"/>
      <c r="AFE990"/>
      <c r="AFF990"/>
      <c r="AFG990"/>
      <c r="AFH990"/>
      <c r="AFI990"/>
      <c r="AFJ990"/>
      <c r="AFK990"/>
      <c r="AFL990"/>
      <c r="AFM990"/>
      <c r="AFN990"/>
      <c r="AFO990"/>
      <c r="AFP990"/>
      <c r="AFQ990"/>
      <c r="AFR990"/>
      <c r="AFS990"/>
      <c r="AFT990"/>
      <c r="AFU990"/>
      <c r="AFV990"/>
      <c r="AFW990"/>
      <c r="AFX990"/>
      <c r="AFY990"/>
      <c r="AFZ990"/>
      <c r="AGA990"/>
      <c r="AGB990"/>
      <c r="AGC990"/>
      <c r="AGD990"/>
      <c r="AGE990"/>
      <c r="AGF990"/>
      <c r="AGG990"/>
      <c r="AGH990"/>
      <c r="AGI990"/>
      <c r="AGJ990"/>
      <c r="AGK990"/>
      <c r="AGL990"/>
      <c r="AGM990"/>
      <c r="AGN990"/>
      <c r="AGO990"/>
      <c r="AGP990"/>
      <c r="AGQ990"/>
      <c r="AGR990"/>
      <c r="AGS990"/>
      <c r="AGT990"/>
      <c r="AGU990"/>
      <c r="AGV990"/>
      <c r="AGW990"/>
      <c r="AGX990"/>
      <c r="AGY990"/>
      <c r="AGZ990"/>
      <c r="AHA990"/>
      <c r="AHB990"/>
      <c r="AHC990"/>
      <c r="AHD990"/>
      <c r="AHE990"/>
      <c r="AHF990"/>
      <c r="AHG990"/>
      <c r="AHH990"/>
      <c r="AHI990"/>
      <c r="AHJ990"/>
      <c r="AHK990"/>
      <c r="AHL990"/>
      <c r="AHM990"/>
      <c r="AHN990"/>
      <c r="AHO990"/>
      <c r="AHP990"/>
      <c r="AHQ990"/>
      <c r="AHR990"/>
      <c r="AHS990"/>
      <c r="AHT990"/>
      <c r="AHU990"/>
      <c r="AHV990"/>
      <c r="AHW990"/>
      <c r="AHX990"/>
      <c r="AHY990"/>
      <c r="AHZ990"/>
      <c r="AIA990"/>
      <c r="AIB990"/>
      <c r="AIC990"/>
      <c r="AID990"/>
      <c r="AIE990"/>
      <c r="AIF990"/>
      <c r="AIG990"/>
      <c r="AIH990"/>
      <c r="AII990"/>
      <c r="AIJ990"/>
      <c r="AIK990"/>
      <c r="AIL990"/>
      <c r="AIM990"/>
      <c r="AIN990"/>
      <c r="AIO990"/>
      <c r="AIP990"/>
      <c r="AIQ990"/>
      <c r="AIR990"/>
      <c r="AIS990"/>
      <c r="AIT990"/>
      <c r="AIU990"/>
      <c r="AIV990"/>
      <c r="AIW990"/>
      <c r="AIX990"/>
      <c r="AIY990"/>
      <c r="AIZ990"/>
      <c r="AJA990"/>
      <c r="AJB990"/>
      <c r="AJC990"/>
      <c r="AJD990"/>
      <c r="AJE990"/>
      <c r="AJF990"/>
      <c r="AJG990"/>
      <c r="AJH990"/>
      <c r="AJI990"/>
      <c r="AJJ990"/>
      <c r="AJK990"/>
      <c r="AJL990"/>
      <c r="AJM990"/>
      <c r="AJN990"/>
      <c r="AJO990"/>
      <c r="AJP990"/>
      <c r="AJQ990"/>
      <c r="AJR990"/>
      <c r="AJS990"/>
      <c r="AJT990"/>
      <c r="AJU990"/>
      <c r="AJV990"/>
      <c r="AJW990"/>
      <c r="AJX990"/>
      <c r="AJY990"/>
      <c r="AJZ990"/>
      <c r="AKA990"/>
      <c r="AKB990"/>
      <c r="AKC990"/>
      <c r="AKD990"/>
      <c r="AKE990"/>
      <c r="AKF990"/>
      <c r="AKG990"/>
      <c r="AKH990"/>
      <c r="AKI990"/>
      <c r="AKJ990"/>
      <c r="AKK990"/>
      <c r="AKL990"/>
      <c r="AKM990"/>
      <c r="AKN990"/>
      <c r="AKO990"/>
      <c r="AKP990"/>
      <c r="AKQ990"/>
      <c r="AKR990"/>
      <c r="AKS990"/>
      <c r="AKT990"/>
      <c r="AKU990"/>
      <c r="AKV990"/>
      <c r="AKW990"/>
      <c r="AKX990"/>
      <c r="AKY990"/>
      <c r="AKZ990"/>
      <c r="ALA990"/>
      <c r="ALB990"/>
      <c r="ALC990"/>
      <c r="ALD990"/>
      <c r="ALE990"/>
      <c r="ALF990"/>
      <c r="ALG990"/>
      <c r="ALH990"/>
      <c r="ALI990"/>
      <c r="ALJ990"/>
      <c r="ALK990"/>
      <c r="ALL990"/>
      <c r="ALM990"/>
      <c r="ALN990"/>
      <c r="ALO990"/>
      <c r="ALP990"/>
      <c r="ALQ990"/>
      <c r="ALR990"/>
      <c r="ALS990"/>
      <c r="ALT990"/>
      <c r="ALU990"/>
      <c r="ALV990"/>
      <c r="ALW990"/>
      <c r="ALX990"/>
      <c r="ALY990"/>
      <c r="ALZ990"/>
      <c r="AMA990"/>
      <c r="AMB990"/>
      <c r="AMC990"/>
      <c r="AMD990"/>
      <c r="AME990"/>
      <c r="AMF990"/>
      <c r="AMG990"/>
      <c r="AMH990"/>
      <c r="AMI990"/>
      <c r="AMJ990"/>
    </row>
    <row r="991" spans="1:1024" ht="20" customHeight="1" x14ac:dyDescent="0.2">
      <c r="A991"/>
      <c r="B991"/>
      <c r="C991"/>
      <c r="D991"/>
      <c r="E991" s="2"/>
      <c r="F991" s="2"/>
      <c r="G991" s="271"/>
      <c r="H991" s="240"/>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c r="IU991"/>
      <c r="IV991"/>
      <c r="IW991"/>
      <c r="IX991"/>
      <c r="IY991"/>
      <c r="IZ991"/>
      <c r="JA991"/>
      <c r="JB991"/>
      <c r="JC991"/>
      <c r="JD991"/>
      <c r="JE991"/>
      <c r="JF991"/>
      <c r="JG991"/>
      <c r="JH991"/>
      <c r="JI991"/>
      <c r="JJ991"/>
      <c r="JK991"/>
      <c r="JL991"/>
      <c r="JM991"/>
      <c r="JN991"/>
      <c r="JO991"/>
      <c r="JP991"/>
      <c r="JQ991"/>
      <c r="JR991"/>
      <c r="JS991"/>
      <c r="JT991"/>
      <c r="JU991"/>
      <c r="JV991"/>
      <c r="JW991"/>
      <c r="JX991"/>
      <c r="JY991"/>
      <c r="JZ991"/>
      <c r="KA991"/>
      <c r="KB991"/>
      <c r="KC991"/>
      <c r="KD991"/>
      <c r="KE991"/>
      <c r="KF991"/>
      <c r="KG991"/>
      <c r="KH991"/>
      <c r="KI991"/>
      <c r="KJ991"/>
      <c r="KK991"/>
      <c r="KL991"/>
      <c r="KM991"/>
      <c r="KN991"/>
      <c r="KO991"/>
      <c r="KP991"/>
      <c r="KQ991"/>
      <c r="KR991"/>
      <c r="KS991"/>
      <c r="KT991"/>
      <c r="KU991"/>
      <c r="KV991"/>
      <c r="KW991"/>
      <c r="KX991"/>
      <c r="KY991"/>
      <c r="KZ991"/>
      <c r="LA991"/>
      <c r="LB991"/>
      <c r="LC991"/>
      <c r="LD991"/>
      <c r="LE991"/>
      <c r="LF991"/>
      <c r="LG991"/>
      <c r="LH991"/>
      <c r="LI991"/>
      <c r="LJ991"/>
      <c r="LK991"/>
      <c r="LL991"/>
      <c r="LM991"/>
      <c r="LN991"/>
      <c r="LO991"/>
      <c r="LP991"/>
      <c r="LQ991"/>
      <c r="LR991"/>
      <c r="LS991"/>
      <c r="LT991"/>
      <c r="LU991"/>
      <c r="LV991"/>
      <c r="LW991"/>
      <c r="LX991"/>
      <c r="LY991"/>
      <c r="LZ991"/>
      <c r="MA991"/>
      <c r="MB991"/>
      <c r="MC991"/>
      <c r="MD991"/>
      <c r="ME991"/>
      <c r="MF991"/>
      <c r="MG991"/>
      <c r="MH991"/>
      <c r="MI991"/>
      <c r="MJ991"/>
      <c r="MK991"/>
      <c r="ML991"/>
      <c r="MM991"/>
      <c r="MN991"/>
      <c r="MO991"/>
      <c r="MP991"/>
      <c r="MQ991"/>
      <c r="MR991"/>
      <c r="MS991"/>
      <c r="MT991"/>
      <c r="MU991"/>
      <c r="MV991"/>
      <c r="MW991"/>
      <c r="MX991"/>
      <c r="MY991"/>
      <c r="MZ991"/>
      <c r="NA991"/>
      <c r="NB991"/>
      <c r="NC991"/>
      <c r="ND991"/>
      <c r="NE991"/>
      <c r="NF991"/>
      <c r="NG991"/>
      <c r="NH991"/>
      <c r="NI991"/>
      <c r="NJ991"/>
      <c r="NK991"/>
      <c r="NL991"/>
      <c r="NM991"/>
      <c r="NN991"/>
      <c r="NO991"/>
      <c r="NP991"/>
      <c r="NQ991"/>
      <c r="NR991"/>
      <c r="NS991"/>
      <c r="NT991"/>
      <c r="NU991"/>
      <c r="NV991"/>
      <c r="NW991"/>
      <c r="NX991"/>
      <c r="NY991"/>
      <c r="NZ991"/>
      <c r="OA991"/>
      <c r="OB991"/>
      <c r="OC991"/>
      <c r="OD991"/>
      <c r="OE991"/>
      <c r="OF991"/>
      <c r="OG991"/>
      <c r="OH991"/>
      <c r="OI991"/>
      <c r="OJ991"/>
      <c r="OK991"/>
      <c r="OL991"/>
      <c r="OM991"/>
      <c r="ON991"/>
      <c r="OO991"/>
      <c r="OP991"/>
      <c r="OQ991"/>
      <c r="OR991"/>
      <c r="OS991"/>
      <c r="OT991"/>
      <c r="OU991"/>
      <c r="OV991"/>
      <c r="OW991"/>
      <c r="OX991"/>
      <c r="OY991"/>
      <c r="OZ991"/>
      <c r="PA991"/>
      <c r="PB991"/>
      <c r="PC991"/>
      <c r="PD991"/>
      <c r="PE991"/>
      <c r="PF991"/>
      <c r="PG991"/>
      <c r="PH991"/>
      <c r="PI991"/>
      <c r="PJ991"/>
      <c r="PK991"/>
      <c r="PL991"/>
      <c r="PM991"/>
      <c r="PN991"/>
      <c r="PO991"/>
      <c r="PP991"/>
      <c r="PQ991"/>
      <c r="PR991"/>
      <c r="PS991"/>
      <c r="PT991"/>
      <c r="PU991"/>
      <c r="PV991"/>
      <c r="PW991"/>
      <c r="PX991"/>
      <c r="PY991"/>
      <c r="PZ991"/>
      <c r="QA991"/>
      <c r="QB991"/>
      <c r="QC991"/>
      <c r="QD991"/>
      <c r="QE991"/>
      <c r="QF991"/>
      <c r="QG991"/>
      <c r="QH991"/>
      <c r="QI991"/>
      <c r="QJ991"/>
      <c r="QK991"/>
      <c r="QL991"/>
      <c r="QM991"/>
      <c r="QN991"/>
      <c r="QO991"/>
      <c r="QP991"/>
      <c r="QQ991"/>
      <c r="QR991"/>
      <c r="QS991"/>
      <c r="QT991"/>
      <c r="QU991"/>
      <c r="QV991"/>
      <c r="QW991"/>
      <c r="QX991"/>
      <c r="QY991"/>
      <c r="QZ991"/>
      <c r="RA991"/>
      <c r="RB991"/>
      <c r="RC991"/>
      <c r="RD991"/>
      <c r="RE991"/>
      <c r="RF991"/>
      <c r="RG991"/>
      <c r="RH991"/>
      <c r="RI991"/>
      <c r="RJ991"/>
      <c r="RK991"/>
      <c r="RL991"/>
      <c r="RM991"/>
      <c r="RN991"/>
      <c r="RO991"/>
      <c r="RP991"/>
      <c r="RQ991"/>
      <c r="RR991"/>
      <c r="RS991"/>
      <c r="RT991"/>
      <c r="RU991"/>
      <c r="RV991"/>
      <c r="RW991"/>
      <c r="RX991"/>
      <c r="RY991"/>
      <c r="RZ991"/>
      <c r="SA991"/>
      <c r="SB991"/>
      <c r="SC991"/>
      <c r="SD991"/>
      <c r="SE991"/>
      <c r="SF991"/>
      <c r="SG991"/>
      <c r="SH991"/>
      <c r="SI991"/>
      <c r="SJ991"/>
      <c r="SK991"/>
      <c r="SL991"/>
      <c r="SM991"/>
      <c r="SN991"/>
      <c r="SO991"/>
      <c r="SP991"/>
      <c r="SQ991"/>
      <c r="SR991"/>
      <c r="SS991"/>
      <c r="ST991"/>
      <c r="SU991"/>
      <c r="SV991"/>
      <c r="SW991"/>
      <c r="SX991"/>
      <c r="SY991"/>
      <c r="SZ991"/>
      <c r="TA991"/>
      <c r="TB991"/>
      <c r="TC991"/>
      <c r="TD991"/>
      <c r="TE991"/>
      <c r="TF991"/>
      <c r="TG991"/>
      <c r="TH991"/>
      <c r="TI991"/>
      <c r="TJ991"/>
      <c r="TK991"/>
      <c r="TL991"/>
      <c r="TM991"/>
      <c r="TN991"/>
      <c r="TO991"/>
      <c r="TP991"/>
      <c r="TQ991"/>
      <c r="TR991"/>
      <c r="TS991"/>
      <c r="TT991"/>
      <c r="TU991"/>
      <c r="TV991"/>
      <c r="TW991"/>
      <c r="TX991"/>
      <c r="TY991"/>
      <c r="TZ991"/>
      <c r="UA991"/>
      <c r="UB991"/>
      <c r="UC991"/>
      <c r="UD991"/>
      <c r="UE991"/>
      <c r="UF991"/>
      <c r="UG991"/>
      <c r="UH991"/>
      <c r="UI991"/>
      <c r="UJ991"/>
      <c r="UK991"/>
      <c r="UL991"/>
      <c r="UM991"/>
      <c r="UN991"/>
      <c r="UO991"/>
      <c r="UP991"/>
      <c r="UQ991"/>
      <c r="UR991"/>
      <c r="US991"/>
      <c r="UT991"/>
      <c r="UU991"/>
      <c r="UV991"/>
      <c r="UW991"/>
      <c r="UX991"/>
      <c r="UY991"/>
      <c r="UZ991"/>
      <c r="VA991"/>
      <c r="VB991"/>
      <c r="VC991"/>
      <c r="VD991"/>
      <c r="VE991"/>
      <c r="VF991"/>
      <c r="VG991"/>
      <c r="VH991"/>
      <c r="VI991"/>
      <c r="VJ991"/>
      <c r="VK991"/>
      <c r="VL991"/>
      <c r="VM991"/>
      <c r="VN991"/>
      <c r="VO991"/>
      <c r="VP991"/>
      <c r="VQ991"/>
      <c r="VR991"/>
      <c r="VS991"/>
      <c r="VT991"/>
      <c r="VU991"/>
      <c r="VV991"/>
      <c r="VW991"/>
      <c r="VX991"/>
      <c r="VY991"/>
      <c r="VZ991"/>
      <c r="WA991"/>
      <c r="WB991"/>
      <c r="WC991"/>
      <c r="WD991"/>
      <c r="WE991"/>
      <c r="WF991"/>
      <c r="WG991"/>
      <c r="WH991"/>
      <c r="WI991"/>
      <c r="WJ991"/>
      <c r="WK991"/>
      <c r="WL991"/>
      <c r="WM991"/>
      <c r="WN991"/>
      <c r="WO991"/>
      <c r="WP991"/>
      <c r="WQ991"/>
      <c r="WR991"/>
      <c r="WS991"/>
      <c r="WT991"/>
      <c r="WU991"/>
      <c r="WV991"/>
      <c r="WW991"/>
      <c r="WX991"/>
      <c r="WY991"/>
      <c r="WZ991"/>
      <c r="XA991"/>
      <c r="XB991"/>
      <c r="XC991"/>
      <c r="XD991"/>
      <c r="XE991"/>
      <c r="XF991"/>
      <c r="XG991"/>
      <c r="XH991"/>
      <c r="XI991"/>
      <c r="XJ991"/>
      <c r="XK991"/>
      <c r="XL991"/>
      <c r="XM991"/>
      <c r="XN991"/>
      <c r="XO991"/>
      <c r="XP991"/>
      <c r="XQ991"/>
      <c r="XR991"/>
      <c r="XS991"/>
      <c r="XT991"/>
      <c r="XU991"/>
      <c r="XV991"/>
      <c r="XW991"/>
      <c r="XX991"/>
      <c r="XY991"/>
      <c r="XZ991"/>
      <c r="YA991"/>
      <c r="YB991"/>
      <c r="YC991"/>
      <c r="YD991"/>
      <c r="YE991"/>
      <c r="YF991"/>
      <c r="YG991"/>
      <c r="YH991"/>
      <c r="YI991"/>
      <c r="YJ991"/>
      <c r="YK991"/>
      <c r="YL991"/>
      <c r="YM991"/>
      <c r="YN991"/>
      <c r="YO991"/>
      <c r="YP991"/>
      <c r="YQ991"/>
      <c r="YR991"/>
      <c r="YS991"/>
      <c r="YT991"/>
      <c r="YU991"/>
      <c r="YV991"/>
      <c r="YW991"/>
      <c r="YX991"/>
      <c r="YY991"/>
      <c r="YZ991"/>
      <c r="ZA991"/>
      <c r="ZB991"/>
      <c r="ZC991"/>
      <c r="ZD991"/>
      <c r="ZE991"/>
      <c r="ZF991"/>
      <c r="ZG991"/>
      <c r="ZH991"/>
      <c r="ZI991"/>
      <c r="ZJ991"/>
      <c r="ZK991"/>
      <c r="ZL991"/>
      <c r="ZM991"/>
      <c r="ZN991"/>
      <c r="ZO991"/>
      <c r="ZP991"/>
      <c r="ZQ991"/>
      <c r="ZR991"/>
      <c r="ZS991"/>
      <c r="ZT991"/>
      <c r="ZU991"/>
      <c r="ZV991"/>
      <c r="ZW991"/>
      <c r="ZX991"/>
      <c r="ZY991"/>
      <c r="ZZ991"/>
      <c r="AAA991"/>
      <c r="AAB991"/>
      <c r="AAC991"/>
      <c r="AAD991"/>
      <c r="AAE991"/>
      <c r="AAF991"/>
      <c r="AAG991"/>
      <c r="AAH991"/>
      <c r="AAI991"/>
      <c r="AAJ991"/>
      <c r="AAK991"/>
      <c r="AAL991"/>
      <c r="AAM991"/>
      <c r="AAN991"/>
      <c r="AAO991"/>
      <c r="AAP991"/>
      <c r="AAQ991"/>
      <c r="AAR991"/>
      <c r="AAS991"/>
      <c r="AAT991"/>
      <c r="AAU991"/>
      <c r="AAV991"/>
      <c r="AAW991"/>
      <c r="AAX991"/>
      <c r="AAY991"/>
      <c r="AAZ991"/>
      <c r="ABA991"/>
      <c r="ABB991"/>
      <c r="ABC991"/>
      <c r="ABD991"/>
      <c r="ABE991"/>
      <c r="ABF991"/>
      <c r="ABG991"/>
      <c r="ABH991"/>
      <c r="ABI991"/>
      <c r="ABJ991"/>
      <c r="ABK991"/>
      <c r="ABL991"/>
      <c r="ABM991"/>
      <c r="ABN991"/>
      <c r="ABO991"/>
      <c r="ABP991"/>
      <c r="ABQ991"/>
      <c r="ABR991"/>
      <c r="ABS991"/>
      <c r="ABT991"/>
      <c r="ABU991"/>
      <c r="ABV991"/>
      <c r="ABW991"/>
      <c r="ABX991"/>
      <c r="ABY991"/>
      <c r="ABZ991"/>
      <c r="ACA991"/>
      <c r="ACB991"/>
      <c r="ACC991"/>
      <c r="ACD991"/>
      <c r="ACE991"/>
      <c r="ACF991"/>
      <c r="ACG991"/>
      <c r="ACH991"/>
      <c r="ACI991"/>
      <c r="ACJ991"/>
      <c r="ACK991"/>
      <c r="ACL991"/>
      <c r="ACM991"/>
      <c r="ACN991"/>
      <c r="ACO991"/>
      <c r="ACP991"/>
      <c r="ACQ991"/>
      <c r="ACR991"/>
      <c r="ACS991"/>
      <c r="ACT991"/>
      <c r="ACU991"/>
      <c r="ACV991"/>
      <c r="ACW991"/>
      <c r="ACX991"/>
      <c r="ACY991"/>
      <c r="ACZ991"/>
      <c r="ADA991"/>
      <c r="ADB991"/>
      <c r="ADC991"/>
      <c r="ADD991"/>
      <c r="ADE991"/>
      <c r="ADF991"/>
      <c r="ADG991"/>
      <c r="ADH991"/>
      <c r="ADI991"/>
      <c r="ADJ991"/>
      <c r="ADK991"/>
      <c r="ADL991"/>
      <c r="ADM991"/>
      <c r="ADN991"/>
      <c r="ADO991"/>
      <c r="ADP991"/>
      <c r="ADQ991"/>
      <c r="ADR991"/>
      <c r="ADS991"/>
      <c r="ADT991"/>
      <c r="ADU991"/>
      <c r="ADV991"/>
      <c r="ADW991"/>
      <c r="ADX991"/>
      <c r="ADY991"/>
      <c r="ADZ991"/>
      <c r="AEA991"/>
      <c r="AEB991"/>
      <c r="AEC991"/>
      <c r="AED991"/>
      <c r="AEE991"/>
      <c r="AEF991"/>
      <c r="AEG991"/>
      <c r="AEH991"/>
      <c r="AEI991"/>
      <c r="AEJ991"/>
      <c r="AEK991"/>
      <c r="AEL991"/>
      <c r="AEM991"/>
      <c r="AEN991"/>
      <c r="AEO991"/>
      <c r="AEP991"/>
      <c r="AEQ991"/>
      <c r="AER991"/>
      <c r="AES991"/>
      <c r="AET991"/>
      <c r="AEU991"/>
      <c r="AEV991"/>
      <c r="AEW991"/>
      <c r="AEX991"/>
      <c r="AEY991"/>
      <c r="AEZ991"/>
      <c r="AFA991"/>
      <c r="AFB991"/>
      <c r="AFC991"/>
      <c r="AFD991"/>
      <c r="AFE991"/>
      <c r="AFF991"/>
      <c r="AFG991"/>
      <c r="AFH991"/>
      <c r="AFI991"/>
      <c r="AFJ991"/>
      <c r="AFK991"/>
      <c r="AFL991"/>
      <c r="AFM991"/>
      <c r="AFN991"/>
      <c r="AFO991"/>
      <c r="AFP991"/>
      <c r="AFQ991"/>
      <c r="AFR991"/>
      <c r="AFS991"/>
      <c r="AFT991"/>
      <c r="AFU991"/>
      <c r="AFV991"/>
      <c r="AFW991"/>
      <c r="AFX991"/>
      <c r="AFY991"/>
      <c r="AFZ991"/>
      <c r="AGA991"/>
      <c r="AGB991"/>
      <c r="AGC991"/>
      <c r="AGD991"/>
      <c r="AGE991"/>
      <c r="AGF991"/>
      <c r="AGG991"/>
      <c r="AGH991"/>
      <c r="AGI991"/>
      <c r="AGJ991"/>
      <c r="AGK991"/>
      <c r="AGL991"/>
      <c r="AGM991"/>
      <c r="AGN991"/>
      <c r="AGO991"/>
      <c r="AGP991"/>
      <c r="AGQ991"/>
      <c r="AGR991"/>
      <c r="AGS991"/>
      <c r="AGT991"/>
      <c r="AGU991"/>
      <c r="AGV991"/>
      <c r="AGW991"/>
      <c r="AGX991"/>
      <c r="AGY991"/>
      <c r="AGZ991"/>
      <c r="AHA991"/>
      <c r="AHB991"/>
      <c r="AHC991"/>
      <c r="AHD991"/>
      <c r="AHE991"/>
      <c r="AHF991"/>
      <c r="AHG991"/>
      <c r="AHH991"/>
      <c r="AHI991"/>
      <c r="AHJ991"/>
      <c r="AHK991"/>
      <c r="AHL991"/>
      <c r="AHM991"/>
      <c r="AHN991"/>
      <c r="AHO991"/>
      <c r="AHP991"/>
      <c r="AHQ991"/>
      <c r="AHR991"/>
      <c r="AHS991"/>
      <c r="AHT991"/>
      <c r="AHU991"/>
      <c r="AHV991"/>
      <c r="AHW991"/>
      <c r="AHX991"/>
      <c r="AHY991"/>
      <c r="AHZ991"/>
      <c r="AIA991"/>
      <c r="AIB991"/>
      <c r="AIC991"/>
      <c r="AID991"/>
      <c r="AIE991"/>
      <c r="AIF991"/>
      <c r="AIG991"/>
      <c r="AIH991"/>
      <c r="AII991"/>
      <c r="AIJ991"/>
      <c r="AIK991"/>
      <c r="AIL991"/>
      <c r="AIM991"/>
      <c r="AIN991"/>
      <c r="AIO991"/>
      <c r="AIP991"/>
      <c r="AIQ991"/>
      <c r="AIR991"/>
      <c r="AIS991"/>
      <c r="AIT991"/>
      <c r="AIU991"/>
      <c r="AIV991"/>
      <c r="AIW991"/>
      <c r="AIX991"/>
      <c r="AIY991"/>
      <c r="AIZ991"/>
      <c r="AJA991"/>
      <c r="AJB991"/>
      <c r="AJC991"/>
      <c r="AJD991"/>
      <c r="AJE991"/>
      <c r="AJF991"/>
      <c r="AJG991"/>
      <c r="AJH991"/>
      <c r="AJI991"/>
      <c r="AJJ991"/>
      <c r="AJK991"/>
      <c r="AJL991"/>
      <c r="AJM991"/>
      <c r="AJN991"/>
      <c r="AJO991"/>
      <c r="AJP991"/>
      <c r="AJQ991"/>
      <c r="AJR991"/>
      <c r="AJS991"/>
      <c r="AJT991"/>
      <c r="AJU991"/>
      <c r="AJV991"/>
      <c r="AJW991"/>
      <c r="AJX991"/>
      <c r="AJY991"/>
      <c r="AJZ991"/>
      <c r="AKA991"/>
      <c r="AKB991"/>
      <c r="AKC991"/>
      <c r="AKD991"/>
      <c r="AKE991"/>
      <c r="AKF991"/>
      <c r="AKG991"/>
      <c r="AKH991"/>
      <c r="AKI991"/>
      <c r="AKJ991"/>
      <c r="AKK991"/>
      <c r="AKL991"/>
      <c r="AKM991"/>
      <c r="AKN991"/>
      <c r="AKO991"/>
      <c r="AKP991"/>
      <c r="AKQ991"/>
      <c r="AKR991"/>
      <c r="AKS991"/>
      <c r="AKT991"/>
      <c r="AKU991"/>
      <c r="AKV991"/>
      <c r="AKW991"/>
      <c r="AKX991"/>
      <c r="AKY991"/>
      <c r="AKZ991"/>
      <c r="ALA991"/>
      <c r="ALB991"/>
      <c r="ALC991"/>
      <c r="ALD991"/>
      <c r="ALE991"/>
      <c r="ALF991"/>
      <c r="ALG991"/>
      <c r="ALH991"/>
      <c r="ALI991"/>
      <c r="ALJ991"/>
      <c r="ALK991"/>
      <c r="ALL991"/>
      <c r="ALM991"/>
      <c r="ALN991"/>
      <c r="ALO991"/>
      <c r="ALP991"/>
      <c r="ALQ991"/>
      <c r="ALR991"/>
      <c r="ALS991"/>
      <c r="ALT991"/>
      <c r="ALU991"/>
      <c r="ALV991"/>
      <c r="ALW991"/>
      <c r="ALX991"/>
      <c r="ALY991"/>
      <c r="ALZ991"/>
      <c r="AMA991"/>
      <c r="AMB991"/>
      <c r="AMC991"/>
      <c r="AMD991"/>
      <c r="AME991"/>
      <c r="AMF991"/>
      <c r="AMG991"/>
      <c r="AMH991"/>
      <c r="AMI991"/>
      <c r="AMJ991"/>
    </row>
    <row r="992" spans="1:1024" ht="20" customHeight="1" x14ac:dyDescent="0.2">
      <c r="A992"/>
      <c r="B992"/>
      <c r="C992"/>
      <c r="D992"/>
      <c r="E992" s="2"/>
      <c r="F992" s="2"/>
      <c r="G992" s="271"/>
      <c r="H992" s="240"/>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c r="IU992"/>
      <c r="IV992"/>
      <c r="IW992"/>
      <c r="IX992"/>
      <c r="IY992"/>
      <c r="IZ992"/>
      <c r="JA992"/>
      <c r="JB992"/>
      <c r="JC992"/>
      <c r="JD992"/>
      <c r="JE992"/>
      <c r="JF992"/>
      <c r="JG992"/>
      <c r="JH992"/>
      <c r="JI992"/>
      <c r="JJ992"/>
      <c r="JK992"/>
      <c r="JL992"/>
      <c r="JM992"/>
      <c r="JN992"/>
      <c r="JO992"/>
      <c r="JP992"/>
      <c r="JQ992"/>
      <c r="JR992"/>
      <c r="JS992"/>
      <c r="JT992"/>
      <c r="JU992"/>
      <c r="JV992"/>
      <c r="JW992"/>
      <c r="JX992"/>
      <c r="JY992"/>
      <c r="JZ992"/>
      <c r="KA992"/>
      <c r="KB992"/>
      <c r="KC992"/>
      <c r="KD992"/>
      <c r="KE992"/>
      <c r="KF992"/>
      <c r="KG992"/>
      <c r="KH992"/>
      <c r="KI992"/>
      <c r="KJ992"/>
      <c r="KK992"/>
      <c r="KL992"/>
      <c r="KM992"/>
      <c r="KN992"/>
      <c r="KO992"/>
      <c r="KP992"/>
      <c r="KQ992"/>
      <c r="KR992"/>
      <c r="KS992"/>
      <c r="KT992"/>
      <c r="KU992"/>
      <c r="KV992"/>
      <c r="KW992"/>
      <c r="KX992"/>
      <c r="KY992"/>
      <c r="KZ992"/>
      <c r="LA992"/>
      <c r="LB992"/>
      <c r="LC992"/>
      <c r="LD992"/>
      <c r="LE992"/>
      <c r="LF992"/>
      <c r="LG992"/>
      <c r="LH992"/>
      <c r="LI992"/>
      <c r="LJ992"/>
      <c r="LK992"/>
      <c r="LL992"/>
      <c r="LM992"/>
      <c r="LN992"/>
      <c r="LO992"/>
      <c r="LP992"/>
      <c r="LQ992"/>
      <c r="LR992"/>
      <c r="LS992"/>
      <c r="LT992"/>
      <c r="LU992"/>
      <c r="LV992"/>
      <c r="LW992"/>
      <c r="LX992"/>
      <c r="LY992"/>
      <c r="LZ992"/>
      <c r="MA992"/>
      <c r="MB992"/>
      <c r="MC992"/>
      <c r="MD992"/>
      <c r="ME992"/>
      <c r="MF992"/>
      <c r="MG992"/>
      <c r="MH992"/>
      <c r="MI992"/>
      <c r="MJ992"/>
      <c r="MK992"/>
      <c r="ML992"/>
      <c r="MM992"/>
      <c r="MN992"/>
      <c r="MO992"/>
      <c r="MP992"/>
      <c r="MQ992"/>
      <c r="MR992"/>
      <c r="MS992"/>
      <c r="MT992"/>
      <c r="MU992"/>
      <c r="MV992"/>
      <c r="MW992"/>
      <c r="MX992"/>
      <c r="MY992"/>
      <c r="MZ992"/>
      <c r="NA992"/>
      <c r="NB992"/>
      <c r="NC992"/>
      <c r="ND992"/>
      <c r="NE992"/>
      <c r="NF992"/>
      <c r="NG992"/>
      <c r="NH992"/>
      <c r="NI992"/>
      <c r="NJ992"/>
      <c r="NK992"/>
      <c r="NL992"/>
      <c r="NM992"/>
      <c r="NN992"/>
      <c r="NO992"/>
      <c r="NP992"/>
      <c r="NQ992"/>
      <c r="NR992"/>
      <c r="NS992"/>
      <c r="NT992"/>
      <c r="NU992"/>
      <c r="NV992"/>
      <c r="NW992"/>
      <c r="NX992"/>
      <c r="NY992"/>
      <c r="NZ992"/>
      <c r="OA992"/>
      <c r="OB992"/>
      <c r="OC992"/>
      <c r="OD992"/>
      <c r="OE992"/>
      <c r="OF992"/>
      <c r="OG992"/>
      <c r="OH992"/>
      <c r="OI992"/>
      <c r="OJ992"/>
      <c r="OK992"/>
      <c r="OL992"/>
      <c r="OM992"/>
      <c r="ON992"/>
      <c r="OO992"/>
      <c r="OP992"/>
      <c r="OQ992"/>
      <c r="OR992"/>
      <c r="OS992"/>
      <c r="OT992"/>
      <c r="OU992"/>
      <c r="OV992"/>
      <c r="OW992"/>
      <c r="OX992"/>
      <c r="OY992"/>
      <c r="OZ992"/>
      <c r="PA992"/>
      <c r="PB992"/>
      <c r="PC992"/>
      <c r="PD992"/>
      <c r="PE992"/>
      <c r="PF992"/>
      <c r="PG992"/>
      <c r="PH992"/>
      <c r="PI992"/>
      <c r="PJ992"/>
      <c r="PK992"/>
      <c r="PL992"/>
      <c r="PM992"/>
      <c r="PN992"/>
      <c r="PO992"/>
      <c r="PP992"/>
      <c r="PQ992"/>
      <c r="PR992"/>
      <c r="PS992"/>
      <c r="PT992"/>
      <c r="PU992"/>
      <c r="PV992"/>
      <c r="PW992"/>
      <c r="PX992"/>
      <c r="PY992"/>
      <c r="PZ992"/>
      <c r="QA992"/>
      <c r="QB992"/>
      <c r="QC992"/>
      <c r="QD992"/>
      <c r="QE992"/>
      <c r="QF992"/>
      <c r="QG992"/>
      <c r="QH992"/>
      <c r="QI992"/>
      <c r="QJ992"/>
      <c r="QK992"/>
      <c r="QL992"/>
      <c r="QM992"/>
      <c r="QN992"/>
      <c r="QO992"/>
      <c r="QP992"/>
      <c r="QQ992"/>
      <c r="QR992"/>
      <c r="QS992"/>
      <c r="QT992"/>
      <c r="QU992"/>
      <c r="QV992"/>
      <c r="QW992"/>
      <c r="QX992"/>
      <c r="QY992"/>
      <c r="QZ992"/>
      <c r="RA992"/>
      <c r="RB992"/>
      <c r="RC992"/>
      <c r="RD992"/>
      <c r="RE992"/>
      <c r="RF992"/>
      <c r="RG992"/>
      <c r="RH992"/>
      <c r="RI992"/>
      <c r="RJ992"/>
      <c r="RK992"/>
      <c r="RL992"/>
      <c r="RM992"/>
      <c r="RN992"/>
      <c r="RO992"/>
      <c r="RP992"/>
      <c r="RQ992"/>
      <c r="RR992"/>
      <c r="RS992"/>
      <c r="RT992"/>
      <c r="RU992"/>
      <c r="RV992"/>
      <c r="RW992"/>
      <c r="RX992"/>
      <c r="RY992"/>
      <c r="RZ992"/>
      <c r="SA992"/>
      <c r="SB992"/>
      <c r="SC992"/>
      <c r="SD992"/>
      <c r="SE992"/>
      <c r="SF992"/>
      <c r="SG992"/>
      <c r="SH992"/>
      <c r="SI992"/>
      <c r="SJ992"/>
      <c r="SK992"/>
      <c r="SL992"/>
      <c r="SM992"/>
      <c r="SN992"/>
      <c r="SO992"/>
      <c r="SP992"/>
      <c r="SQ992"/>
      <c r="SR992"/>
      <c r="SS992"/>
      <c r="ST992"/>
      <c r="SU992"/>
      <c r="SV992"/>
      <c r="SW992"/>
      <c r="SX992"/>
      <c r="SY992"/>
      <c r="SZ992"/>
      <c r="TA992"/>
      <c r="TB992"/>
      <c r="TC992"/>
      <c r="TD992"/>
      <c r="TE992"/>
      <c r="TF992"/>
      <c r="TG992"/>
      <c r="TH992"/>
      <c r="TI992"/>
      <c r="TJ992"/>
      <c r="TK992"/>
      <c r="TL992"/>
      <c r="TM992"/>
      <c r="TN992"/>
      <c r="TO992"/>
      <c r="TP992"/>
      <c r="TQ992"/>
      <c r="TR992"/>
      <c r="TS992"/>
      <c r="TT992"/>
      <c r="TU992"/>
      <c r="TV992"/>
      <c r="TW992"/>
      <c r="TX992"/>
      <c r="TY992"/>
      <c r="TZ992"/>
      <c r="UA992"/>
      <c r="UB992"/>
      <c r="UC992"/>
      <c r="UD992"/>
      <c r="UE992"/>
      <c r="UF992"/>
      <c r="UG992"/>
      <c r="UH992"/>
      <c r="UI992"/>
      <c r="UJ992"/>
      <c r="UK992"/>
      <c r="UL992"/>
      <c r="UM992"/>
      <c r="UN992"/>
      <c r="UO992"/>
      <c r="UP992"/>
      <c r="UQ992"/>
      <c r="UR992"/>
      <c r="US992"/>
      <c r="UT992"/>
      <c r="UU992"/>
      <c r="UV992"/>
      <c r="UW992"/>
      <c r="UX992"/>
      <c r="UY992"/>
      <c r="UZ992"/>
      <c r="VA992"/>
      <c r="VB992"/>
      <c r="VC992"/>
      <c r="VD992"/>
      <c r="VE992"/>
      <c r="VF992"/>
      <c r="VG992"/>
      <c r="VH992"/>
      <c r="VI992"/>
      <c r="VJ992"/>
      <c r="VK992"/>
      <c r="VL992"/>
      <c r="VM992"/>
      <c r="VN992"/>
      <c r="VO992"/>
      <c r="VP992"/>
      <c r="VQ992"/>
      <c r="VR992"/>
      <c r="VS992"/>
      <c r="VT992"/>
      <c r="VU992"/>
      <c r="VV992"/>
      <c r="VW992"/>
      <c r="VX992"/>
      <c r="VY992"/>
      <c r="VZ992"/>
      <c r="WA992"/>
      <c r="WB992"/>
      <c r="WC992"/>
      <c r="WD992"/>
      <c r="WE992"/>
      <c r="WF992"/>
      <c r="WG992"/>
      <c r="WH992"/>
      <c r="WI992"/>
      <c r="WJ992"/>
      <c r="WK992"/>
      <c r="WL992"/>
      <c r="WM992"/>
      <c r="WN992"/>
      <c r="WO992"/>
      <c r="WP992"/>
      <c r="WQ992"/>
      <c r="WR992"/>
      <c r="WS992"/>
      <c r="WT992"/>
      <c r="WU992"/>
      <c r="WV992"/>
      <c r="WW992"/>
      <c r="WX992"/>
      <c r="WY992"/>
      <c r="WZ992"/>
      <c r="XA992"/>
      <c r="XB992"/>
      <c r="XC992"/>
      <c r="XD992"/>
      <c r="XE992"/>
      <c r="XF992"/>
      <c r="XG992"/>
      <c r="XH992"/>
      <c r="XI992"/>
      <c r="XJ992"/>
      <c r="XK992"/>
      <c r="XL992"/>
      <c r="XM992"/>
      <c r="XN992"/>
      <c r="XO992"/>
      <c r="XP992"/>
      <c r="XQ992"/>
      <c r="XR992"/>
      <c r="XS992"/>
      <c r="XT992"/>
      <c r="XU992"/>
      <c r="XV992"/>
      <c r="XW992"/>
      <c r="XX992"/>
      <c r="XY992"/>
      <c r="XZ992"/>
      <c r="YA992"/>
      <c r="YB992"/>
      <c r="YC992"/>
      <c r="YD992"/>
      <c r="YE992"/>
      <c r="YF992"/>
      <c r="YG992"/>
      <c r="YH992"/>
      <c r="YI992"/>
      <c r="YJ992"/>
      <c r="YK992"/>
      <c r="YL992"/>
      <c r="YM992"/>
      <c r="YN992"/>
      <c r="YO992"/>
      <c r="YP992"/>
      <c r="YQ992"/>
      <c r="YR992"/>
      <c r="YS992"/>
      <c r="YT992"/>
      <c r="YU992"/>
      <c r="YV992"/>
      <c r="YW992"/>
      <c r="YX992"/>
      <c r="YY992"/>
      <c r="YZ992"/>
      <c r="ZA992"/>
      <c r="ZB992"/>
      <c r="ZC992"/>
      <c r="ZD992"/>
      <c r="ZE992"/>
      <c r="ZF992"/>
      <c r="ZG992"/>
      <c r="ZH992"/>
      <c r="ZI992"/>
      <c r="ZJ992"/>
      <c r="ZK992"/>
      <c r="ZL992"/>
      <c r="ZM992"/>
      <c r="ZN992"/>
      <c r="ZO992"/>
      <c r="ZP992"/>
      <c r="ZQ992"/>
      <c r="ZR992"/>
      <c r="ZS992"/>
      <c r="ZT992"/>
      <c r="ZU992"/>
      <c r="ZV992"/>
      <c r="ZW992"/>
      <c r="ZX992"/>
      <c r="ZY992"/>
      <c r="ZZ992"/>
      <c r="AAA992"/>
      <c r="AAB992"/>
      <c r="AAC992"/>
      <c r="AAD992"/>
      <c r="AAE992"/>
      <c r="AAF992"/>
      <c r="AAG992"/>
      <c r="AAH992"/>
      <c r="AAI992"/>
      <c r="AAJ992"/>
      <c r="AAK992"/>
      <c r="AAL992"/>
      <c r="AAM992"/>
      <c r="AAN992"/>
      <c r="AAO992"/>
      <c r="AAP992"/>
      <c r="AAQ992"/>
      <c r="AAR992"/>
      <c r="AAS992"/>
      <c r="AAT992"/>
      <c r="AAU992"/>
      <c r="AAV992"/>
      <c r="AAW992"/>
      <c r="AAX992"/>
      <c r="AAY992"/>
      <c r="AAZ992"/>
      <c r="ABA992"/>
      <c r="ABB992"/>
      <c r="ABC992"/>
      <c r="ABD992"/>
      <c r="ABE992"/>
      <c r="ABF992"/>
      <c r="ABG992"/>
      <c r="ABH992"/>
      <c r="ABI992"/>
      <c r="ABJ992"/>
      <c r="ABK992"/>
      <c r="ABL992"/>
      <c r="ABM992"/>
      <c r="ABN992"/>
      <c r="ABO992"/>
      <c r="ABP992"/>
      <c r="ABQ992"/>
      <c r="ABR992"/>
      <c r="ABS992"/>
      <c r="ABT992"/>
      <c r="ABU992"/>
      <c r="ABV992"/>
      <c r="ABW992"/>
      <c r="ABX992"/>
      <c r="ABY992"/>
      <c r="ABZ992"/>
      <c r="ACA992"/>
      <c r="ACB992"/>
      <c r="ACC992"/>
      <c r="ACD992"/>
      <c r="ACE992"/>
      <c r="ACF992"/>
      <c r="ACG992"/>
      <c r="ACH992"/>
      <c r="ACI992"/>
      <c r="ACJ992"/>
      <c r="ACK992"/>
      <c r="ACL992"/>
      <c r="ACM992"/>
      <c r="ACN992"/>
      <c r="ACO992"/>
      <c r="ACP992"/>
      <c r="ACQ992"/>
      <c r="ACR992"/>
      <c r="ACS992"/>
      <c r="ACT992"/>
      <c r="ACU992"/>
      <c r="ACV992"/>
      <c r="ACW992"/>
      <c r="ACX992"/>
      <c r="ACY992"/>
      <c r="ACZ992"/>
      <c r="ADA992"/>
      <c r="ADB992"/>
      <c r="ADC992"/>
      <c r="ADD992"/>
      <c r="ADE992"/>
      <c r="ADF992"/>
      <c r="ADG992"/>
      <c r="ADH992"/>
      <c r="ADI992"/>
      <c r="ADJ992"/>
      <c r="ADK992"/>
      <c r="ADL992"/>
      <c r="ADM992"/>
      <c r="ADN992"/>
      <c r="ADO992"/>
      <c r="ADP992"/>
      <c r="ADQ992"/>
      <c r="ADR992"/>
      <c r="ADS992"/>
      <c r="ADT992"/>
      <c r="ADU992"/>
      <c r="ADV992"/>
      <c r="ADW992"/>
      <c r="ADX992"/>
      <c r="ADY992"/>
      <c r="ADZ992"/>
      <c r="AEA992"/>
      <c r="AEB992"/>
      <c r="AEC992"/>
      <c r="AED992"/>
      <c r="AEE992"/>
      <c r="AEF992"/>
      <c r="AEG992"/>
      <c r="AEH992"/>
      <c r="AEI992"/>
      <c r="AEJ992"/>
      <c r="AEK992"/>
      <c r="AEL992"/>
      <c r="AEM992"/>
      <c r="AEN992"/>
      <c r="AEO992"/>
      <c r="AEP992"/>
      <c r="AEQ992"/>
      <c r="AER992"/>
      <c r="AES992"/>
      <c r="AET992"/>
      <c r="AEU992"/>
      <c r="AEV992"/>
      <c r="AEW992"/>
      <c r="AEX992"/>
      <c r="AEY992"/>
      <c r="AEZ992"/>
      <c r="AFA992"/>
      <c r="AFB992"/>
      <c r="AFC992"/>
      <c r="AFD992"/>
      <c r="AFE992"/>
      <c r="AFF992"/>
      <c r="AFG992"/>
      <c r="AFH992"/>
      <c r="AFI992"/>
      <c r="AFJ992"/>
      <c r="AFK992"/>
      <c r="AFL992"/>
      <c r="AFM992"/>
      <c r="AFN992"/>
      <c r="AFO992"/>
      <c r="AFP992"/>
      <c r="AFQ992"/>
      <c r="AFR992"/>
      <c r="AFS992"/>
      <c r="AFT992"/>
      <c r="AFU992"/>
      <c r="AFV992"/>
      <c r="AFW992"/>
      <c r="AFX992"/>
      <c r="AFY992"/>
      <c r="AFZ992"/>
      <c r="AGA992"/>
      <c r="AGB992"/>
      <c r="AGC992"/>
      <c r="AGD992"/>
      <c r="AGE992"/>
      <c r="AGF992"/>
      <c r="AGG992"/>
      <c r="AGH992"/>
      <c r="AGI992"/>
      <c r="AGJ992"/>
      <c r="AGK992"/>
      <c r="AGL992"/>
      <c r="AGM992"/>
      <c r="AGN992"/>
      <c r="AGO992"/>
      <c r="AGP992"/>
      <c r="AGQ992"/>
      <c r="AGR992"/>
      <c r="AGS992"/>
      <c r="AGT992"/>
      <c r="AGU992"/>
      <c r="AGV992"/>
      <c r="AGW992"/>
      <c r="AGX992"/>
      <c r="AGY992"/>
      <c r="AGZ992"/>
      <c r="AHA992"/>
      <c r="AHB992"/>
      <c r="AHC992"/>
      <c r="AHD992"/>
      <c r="AHE992"/>
      <c r="AHF992"/>
      <c r="AHG992"/>
      <c r="AHH992"/>
      <c r="AHI992"/>
      <c r="AHJ992"/>
      <c r="AHK992"/>
      <c r="AHL992"/>
      <c r="AHM992"/>
      <c r="AHN992"/>
      <c r="AHO992"/>
      <c r="AHP992"/>
      <c r="AHQ992"/>
      <c r="AHR992"/>
      <c r="AHS992"/>
      <c r="AHT992"/>
      <c r="AHU992"/>
      <c r="AHV992"/>
      <c r="AHW992"/>
      <c r="AHX992"/>
      <c r="AHY992"/>
      <c r="AHZ992"/>
      <c r="AIA992"/>
      <c r="AIB992"/>
      <c r="AIC992"/>
      <c r="AID992"/>
      <c r="AIE992"/>
      <c r="AIF992"/>
      <c r="AIG992"/>
      <c r="AIH992"/>
      <c r="AII992"/>
      <c r="AIJ992"/>
      <c r="AIK992"/>
      <c r="AIL992"/>
      <c r="AIM992"/>
      <c r="AIN992"/>
      <c r="AIO992"/>
      <c r="AIP992"/>
      <c r="AIQ992"/>
      <c r="AIR992"/>
      <c r="AIS992"/>
      <c r="AIT992"/>
      <c r="AIU992"/>
      <c r="AIV992"/>
      <c r="AIW992"/>
      <c r="AIX992"/>
      <c r="AIY992"/>
      <c r="AIZ992"/>
      <c r="AJA992"/>
      <c r="AJB992"/>
      <c r="AJC992"/>
      <c r="AJD992"/>
      <c r="AJE992"/>
      <c r="AJF992"/>
      <c r="AJG992"/>
      <c r="AJH992"/>
      <c r="AJI992"/>
      <c r="AJJ992"/>
      <c r="AJK992"/>
      <c r="AJL992"/>
      <c r="AJM992"/>
      <c r="AJN992"/>
      <c r="AJO992"/>
      <c r="AJP992"/>
      <c r="AJQ992"/>
      <c r="AJR992"/>
      <c r="AJS992"/>
      <c r="AJT992"/>
      <c r="AJU992"/>
      <c r="AJV992"/>
      <c r="AJW992"/>
      <c r="AJX992"/>
      <c r="AJY992"/>
      <c r="AJZ992"/>
      <c r="AKA992"/>
      <c r="AKB992"/>
      <c r="AKC992"/>
      <c r="AKD992"/>
      <c r="AKE992"/>
      <c r="AKF992"/>
      <c r="AKG992"/>
      <c r="AKH992"/>
      <c r="AKI992"/>
      <c r="AKJ992"/>
      <c r="AKK992"/>
      <c r="AKL992"/>
      <c r="AKM992"/>
      <c r="AKN992"/>
      <c r="AKO992"/>
      <c r="AKP992"/>
      <c r="AKQ992"/>
      <c r="AKR992"/>
      <c r="AKS992"/>
      <c r="AKT992"/>
      <c r="AKU992"/>
      <c r="AKV992"/>
      <c r="AKW992"/>
      <c r="AKX992"/>
      <c r="AKY992"/>
      <c r="AKZ992"/>
      <c r="ALA992"/>
      <c r="ALB992"/>
      <c r="ALC992"/>
      <c r="ALD992"/>
      <c r="ALE992"/>
      <c r="ALF992"/>
      <c r="ALG992"/>
      <c r="ALH992"/>
      <c r="ALI992"/>
      <c r="ALJ992"/>
      <c r="ALK992"/>
      <c r="ALL992"/>
      <c r="ALM992"/>
      <c r="ALN992"/>
      <c r="ALO992"/>
      <c r="ALP992"/>
      <c r="ALQ992"/>
      <c r="ALR992"/>
      <c r="ALS992"/>
      <c r="ALT992"/>
      <c r="ALU992"/>
      <c r="ALV992"/>
      <c r="ALW992"/>
      <c r="ALX992"/>
      <c r="ALY992"/>
      <c r="ALZ992"/>
      <c r="AMA992"/>
      <c r="AMB992"/>
      <c r="AMC992"/>
      <c r="AMD992"/>
      <c r="AME992"/>
      <c r="AMF992"/>
      <c r="AMG992"/>
      <c r="AMH992"/>
      <c r="AMI992"/>
      <c r="AMJ992"/>
    </row>
    <row r="993" spans="1:1024" ht="20" customHeight="1" x14ac:dyDescent="0.2">
      <c r="A993"/>
      <c r="B993"/>
      <c r="C993"/>
      <c r="D993"/>
      <c r="E993" s="2"/>
      <c r="F993" s="2"/>
      <c r="G993" s="271"/>
      <c r="H993" s="240"/>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c r="IU993"/>
      <c r="IV993"/>
      <c r="IW993"/>
      <c r="IX993"/>
      <c r="IY993"/>
      <c r="IZ993"/>
      <c r="JA993"/>
      <c r="JB993"/>
      <c r="JC993"/>
      <c r="JD993"/>
      <c r="JE993"/>
      <c r="JF993"/>
      <c r="JG993"/>
      <c r="JH993"/>
      <c r="JI993"/>
      <c r="JJ993"/>
      <c r="JK993"/>
      <c r="JL993"/>
      <c r="JM993"/>
      <c r="JN993"/>
      <c r="JO993"/>
      <c r="JP993"/>
      <c r="JQ993"/>
      <c r="JR993"/>
      <c r="JS993"/>
      <c r="JT993"/>
      <c r="JU993"/>
      <c r="JV993"/>
      <c r="JW993"/>
      <c r="JX993"/>
      <c r="JY993"/>
      <c r="JZ993"/>
      <c r="KA993"/>
      <c r="KB993"/>
      <c r="KC993"/>
      <c r="KD993"/>
      <c r="KE993"/>
      <c r="KF993"/>
      <c r="KG993"/>
      <c r="KH993"/>
      <c r="KI993"/>
      <c r="KJ993"/>
      <c r="KK993"/>
      <c r="KL993"/>
      <c r="KM993"/>
      <c r="KN993"/>
      <c r="KO993"/>
      <c r="KP993"/>
      <c r="KQ993"/>
      <c r="KR993"/>
      <c r="KS993"/>
      <c r="KT993"/>
      <c r="KU993"/>
      <c r="KV993"/>
      <c r="KW993"/>
      <c r="KX993"/>
      <c r="KY993"/>
      <c r="KZ993"/>
      <c r="LA993"/>
      <c r="LB993"/>
      <c r="LC993"/>
      <c r="LD993"/>
      <c r="LE993"/>
      <c r="LF993"/>
      <c r="LG993"/>
      <c r="LH993"/>
      <c r="LI993"/>
      <c r="LJ993"/>
      <c r="LK993"/>
      <c r="LL993"/>
      <c r="LM993"/>
      <c r="LN993"/>
      <c r="LO993"/>
      <c r="LP993"/>
      <c r="LQ993"/>
      <c r="LR993"/>
      <c r="LS993"/>
      <c r="LT993"/>
      <c r="LU993"/>
      <c r="LV993"/>
      <c r="LW993"/>
      <c r="LX993"/>
      <c r="LY993"/>
      <c r="LZ993"/>
      <c r="MA993"/>
      <c r="MB993"/>
      <c r="MC993"/>
      <c r="MD993"/>
      <c r="ME993"/>
      <c r="MF993"/>
      <c r="MG993"/>
      <c r="MH993"/>
      <c r="MI993"/>
      <c r="MJ993"/>
      <c r="MK993"/>
      <c r="ML993"/>
      <c r="MM993"/>
      <c r="MN993"/>
      <c r="MO993"/>
      <c r="MP993"/>
      <c r="MQ993"/>
      <c r="MR993"/>
      <c r="MS993"/>
      <c r="MT993"/>
      <c r="MU993"/>
      <c r="MV993"/>
      <c r="MW993"/>
      <c r="MX993"/>
      <c r="MY993"/>
      <c r="MZ993"/>
      <c r="NA993"/>
      <c r="NB993"/>
      <c r="NC993"/>
      <c r="ND993"/>
      <c r="NE993"/>
      <c r="NF993"/>
      <c r="NG993"/>
      <c r="NH993"/>
      <c r="NI993"/>
      <c r="NJ993"/>
      <c r="NK993"/>
      <c r="NL993"/>
      <c r="NM993"/>
      <c r="NN993"/>
      <c r="NO993"/>
      <c r="NP993"/>
      <c r="NQ993"/>
      <c r="NR993"/>
      <c r="NS993"/>
      <c r="NT993"/>
      <c r="NU993"/>
      <c r="NV993"/>
      <c r="NW993"/>
      <c r="NX993"/>
      <c r="NY993"/>
      <c r="NZ993"/>
      <c r="OA993"/>
      <c r="OB993"/>
      <c r="OC993"/>
      <c r="OD993"/>
      <c r="OE993"/>
      <c r="OF993"/>
      <c r="OG993"/>
      <c r="OH993"/>
      <c r="OI993"/>
      <c r="OJ993"/>
      <c r="OK993"/>
      <c r="OL993"/>
      <c r="OM993"/>
      <c r="ON993"/>
      <c r="OO993"/>
      <c r="OP993"/>
      <c r="OQ993"/>
      <c r="OR993"/>
      <c r="OS993"/>
      <c r="OT993"/>
      <c r="OU993"/>
      <c r="OV993"/>
      <c r="OW993"/>
      <c r="OX993"/>
      <c r="OY993"/>
      <c r="OZ993"/>
      <c r="PA993"/>
      <c r="PB993"/>
      <c r="PC993"/>
      <c r="PD993"/>
      <c r="PE993"/>
      <c r="PF993"/>
      <c r="PG993"/>
      <c r="PH993"/>
      <c r="PI993"/>
      <c r="PJ993"/>
      <c r="PK993"/>
      <c r="PL993"/>
      <c r="PM993"/>
      <c r="PN993"/>
      <c r="PO993"/>
      <c r="PP993"/>
      <c r="PQ993"/>
      <c r="PR993"/>
      <c r="PS993"/>
      <c r="PT993"/>
      <c r="PU993"/>
      <c r="PV993"/>
      <c r="PW993"/>
      <c r="PX993"/>
      <c r="PY993"/>
      <c r="PZ993"/>
      <c r="QA993"/>
      <c r="QB993"/>
      <c r="QC993"/>
      <c r="QD993"/>
      <c r="QE993"/>
      <c r="QF993"/>
      <c r="QG993"/>
      <c r="QH993"/>
      <c r="QI993"/>
      <c r="QJ993"/>
      <c r="QK993"/>
      <c r="QL993"/>
      <c r="QM993"/>
      <c r="QN993"/>
      <c r="QO993"/>
      <c r="QP993"/>
      <c r="QQ993"/>
      <c r="QR993"/>
      <c r="QS993"/>
      <c r="QT993"/>
      <c r="QU993"/>
      <c r="QV993"/>
      <c r="QW993"/>
      <c r="QX993"/>
      <c r="QY993"/>
      <c r="QZ993"/>
      <c r="RA993"/>
      <c r="RB993"/>
      <c r="RC993"/>
      <c r="RD993"/>
      <c r="RE993"/>
      <c r="RF993"/>
      <c r="RG993"/>
      <c r="RH993"/>
      <c r="RI993"/>
      <c r="RJ993"/>
      <c r="RK993"/>
      <c r="RL993"/>
      <c r="RM993"/>
      <c r="RN993"/>
      <c r="RO993"/>
      <c r="RP993"/>
      <c r="RQ993"/>
      <c r="RR993"/>
      <c r="RS993"/>
      <c r="RT993"/>
      <c r="RU993"/>
      <c r="RV993"/>
      <c r="RW993"/>
      <c r="RX993"/>
      <c r="RY993"/>
      <c r="RZ993"/>
      <c r="SA993"/>
      <c r="SB993"/>
      <c r="SC993"/>
      <c r="SD993"/>
      <c r="SE993"/>
      <c r="SF993"/>
      <c r="SG993"/>
      <c r="SH993"/>
      <c r="SI993"/>
      <c r="SJ993"/>
      <c r="SK993"/>
      <c r="SL993"/>
      <c r="SM993"/>
      <c r="SN993"/>
      <c r="SO993"/>
      <c r="SP993"/>
      <c r="SQ993"/>
      <c r="SR993"/>
      <c r="SS993"/>
      <c r="ST993"/>
      <c r="SU993"/>
      <c r="SV993"/>
      <c r="SW993"/>
      <c r="SX993"/>
      <c r="SY993"/>
      <c r="SZ993"/>
      <c r="TA993"/>
      <c r="TB993"/>
      <c r="TC993"/>
      <c r="TD993"/>
      <c r="TE993"/>
      <c r="TF993"/>
      <c r="TG993"/>
      <c r="TH993"/>
      <c r="TI993"/>
      <c r="TJ993"/>
      <c r="TK993"/>
      <c r="TL993"/>
      <c r="TM993"/>
      <c r="TN993"/>
      <c r="TO993"/>
      <c r="TP993"/>
      <c r="TQ993"/>
      <c r="TR993"/>
      <c r="TS993"/>
      <c r="TT993"/>
      <c r="TU993"/>
      <c r="TV993"/>
      <c r="TW993"/>
      <c r="TX993"/>
      <c r="TY993"/>
      <c r="TZ993"/>
      <c r="UA993"/>
      <c r="UB993"/>
      <c r="UC993"/>
      <c r="UD993"/>
      <c r="UE993"/>
      <c r="UF993"/>
      <c r="UG993"/>
      <c r="UH993"/>
      <c r="UI993"/>
      <c r="UJ993"/>
      <c r="UK993"/>
      <c r="UL993"/>
      <c r="UM993"/>
      <c r="UN993"/>
      <c r="UO993"/>
      <c r="UP993"/>
      <c r="UQ993"/>
      <c r="UR993"/>
      <c r="US993"/>
      <c r="UT993"/>
      <c r="UU993"/>
      <c r="UV993"/>
      <c r="UW993"/>
      <c r="UX993"/>
      <c r="UY993"/>
      <c r="UZ993"/>
      <c r="VA993"/>
      <c r="VB993"/>
      <c r="VC993"/>
      <c r="VD993"/>
      <c r="VE993"/>
      <c r="VF993"/>
      <c r="VG993"/>
      <c r="VH993"/>
      <c r="VI993"/>
      <c r="VJ993"/>
      <c r="VK993"/>
      <c r="VL993"/>
      <c r="VM993"/>
      <c r="VN993"/>
      <c r="VO993"/>
      <c r="VP993"/>
      <c r="VQ993"/>
      <c r="VR993"/>
      <c r="VS993"/>
      <c r="VT993"/>
      <c r="VU993"/>
      <c r="VV993"/>
      <c r="VW993"/>
      <c r="VX993"/>
      <c r="VY993"/>
      <c r="VZ993"/>
      <c r="WA993"/>
      <c r="WB993"/>
      <c r="WC993"/>
      <c r="WD993"/>
      <c r="WE993"/>
      <c r="WF993"/>
      <c r="WG993"/>
      <c r="WH993"/>
      <c r="WI993"/>
      <c r="WJ993"/>
      <c r="WK993"/>
      <c r="WL993"/>
      <c r="WM993"/>
      <c r="WN993"/>
      <c r="WO993"/>
      <c r="WP993"/>
      <c r="WQ993"/>
      <c r="WR993"/>
      <c r="WS993"/>
      <c r="WT993"/>
      <c r="WU993"/>
      <c r="WV993"/>
      <c r="WW993"/>
      <c r="WX993"/>
      <c r="WY993"/>
      <c r="WZ993"/>
      <c r="XA993"/>
      <c r="XB993"/>
      <c r="XC993"/>
      <c r="XD993"/>
      <c r="XE993"/>
      <c r="XF993"/>
      <c r="XG993"/>
      <c r="XH993"/>
      <c r="XI993"/>
      <c r="XJ993"/>
      <c r="XK993"/>
      <c r="XL993"/>
      <c r="XM993"/>
      <c r="XN993"/>
      <c r="XO993"/>
      <c r="XP993"/>
      <c r="XQ993"/>
      <c r="XR993"/>
      <c r="XS993"/>
      <c r="XT993"/>
      <c r="XU993"/>
      <c r="XV993"/>
      <c r="XW993"/>
      <c r="XX993"/>
      <c r="XY993"/>
      <c r="XZ993"/>
      <c r="YA993"/>
      <c r="YB993"/>
      <c r="YC993"/>
      <c r="YD993"/>
      <c r="YE993"/>
      <c r="YF993"/>
      <c r="YG993"/>
      <c r="YH993"/>
      <c r="YI993"/>
      <c r="YJ993"/>
      <c r="YK993"/>
      <c r="YL993"/>
      <c r="YM993"/>
      <c r="YN993"/>
      <c r="YO993"/>
      <c r="YP993"/>
      <c r="YQ993"/>
      <c r="YR993"/>
      <c r="YS993"/>
      <c r="YT993"/>
      <c r="YU993"/>
      <c r="YV993"/>
      <c r="YW993"/>
      <c r="YX993"/>
      <c r="YY993"/>
      <c r="YZ993"/>
      <c r="ZA993"/>
      <c r="ZB993"/>
      <c r="ZC993"/>
      <c r="ZD993"/>
      <c r="ZE993"/>
      <c r="ZF993"/>
      <c r="ZG993"/>
      <c r="ZH993"/>
      <c r="ZI993"/>
      <c r="ZJ993"/>
      <c r="ZK993"/>
      <c r="ZL993"/>
      <c r="ZM993"/>
      <c r="ZN993"/>
      <c r="ZO993"/>
      <c r="ZP993"/>
      <c r="ZQ993"/>
      <c r="ZR993"/>
      <c r="ZS993"/>
      <c r="ZT993"/>
      <c r="ZU993"/>
      <c r="ZV993"/>
      <c r="ZW993"/>
      <c r="ZX993"/>
      <c r="ZY993"/>
      <c r="ZZ993"/>
      <c r="AAA993"/>
      <c r="AAB993"/>
      <c r="AAC993"/>
      <c r="AAD993"/>
      <c r="AAE993"/>
      <c r="AAF993"/>
      <c r="AAG993"/>
      <c r="AAH993"/>
      <c r="AAI993"/>
      <c r="AAJ993"/>
      <c r="AAK993"/>
      <c r="AAL993"/>
      <c r="AAM993"/>
      <c r="AAN993"/>
      <c r="AAO993"/>
      <c r="AAP993"/>
      <c r="AAQ993"/>
      <c r="AAR993"/>
      <c r="AAS993"/>
      <c r="AAT993"/>
      <c r="AAU993"/>
      <c r="AAV993"/>
      <c r="AAW993"/>
      <c r="AAX993"/>
      <c r="AAY993"/>
      <c r="AAZ993"/>
      <c r="ABA993"/>
      <c r="ABB993"/>
      <c r="ABC993"/>
      <c r="ABD993"/>
      <c r="ABE993"/>
      <c r="ABF993"/>
      <c r="ABG993"/>
      <c r="ABH993"/>
      <c r="ABI993"/>
      <c r="ABJ993"/>
      <c r="ABK993"/>
      <c r="ABL993"/>
      <c r="ABM993"/>
      <c r="ABN993"/>
      <c r="ABO993"/>
      <c r="ABP993"/>
      <c r="ABQ993"/>
      <c r="ABR993"/>
      <c r="ABS993"/>
      <c r="ABT993"/>
      <c r="ABU993"/>
      <c r="ABV993"/>
      <c r="ABW993"/>
      <c r="ABX993"/>
      <c r="ABY993"/>
      <c r="ABZ993"/>
      <c r="ACA993"/>
      <c r="ACB993"/>
      <c r="ACC993"/>
      <c r="ACD993"/>
      <c r="ACE993"/>
      <c r="ACF993"/>
      <c r="ACG993"/>
      <c r="ACH993"/>
      <c r="ACI993"/>
      <c r="ACJ993"/>
      <c r="ACK993"/>
      <c r="ACL993"/>
      <c r="ACM993"/>
      <c r="ACN993"/>
      <c r="ACO993"/>
      <c r="ACP993"/>
      <c r="ACQ993"/>
      <c r="ACR993"/>
      <c r="ACS993"/>
      <c r="ACT993"/>
      <c r="ACU993"/>
      <c r="ACV993"/>
      <c r="ACW993"/>
      <c r="ACX993"/>
      <c r="ACY993"/>
      <c r="ACZ993"/>
      <c r="ADA993"/>
      <c r="ADB993"/>
      <c r="ADC993"/>
      <c r="ADD993"/>
      <c r="ADE993"/>
      <c r="ADF993"/>
      <c r="ADG993"/>
      <c r="ADH993"/>
      <c r="ADI993"/>
      <c r="ADJ993"/>
      <c r="ADK993"/>
      <c r="ADL993"/>
      <c r="ADM993"/>
      <c r="ADN993"/>
      <c r="ADO993"/>
      <c r="ADP993"/>
      <c r="ADQ993"/>
      <c r="ADR993"/>
      <c r="ADS993"/>
      <c r="ADT993"/>
      <c r="ADU993"/>
      <c r="ADV993"/>
      <c r="ADW993"/>
      <c r="ADX993"/>
      <c r="ADY993"/>
      <c r="ADZ993"/>
      <c r="AEA993"/>
      <c r="AEB993"/>
      <c r="AEC993"/>
      <c r="AED993"/>
      <c r="AEE993"/>
      <c r="AEF993"/>
      <c r="AEG993"/>
      <c r="AEH993"/>
      <c r="AEI993"/>
      <c r="AEJ993"/>
      <c r="AEK993"/>
      <c r="AEL993"/>
      <c r="AEM993"/>
      <c r="AEN993"/>
      <c r="AEO993"/>
      <c r="AEP993"/>
      <c r="AEQ993"/>
      <c r="AER993"/>
      <c r="AES993"/>
      <c r="AET993"/>
      <c r="AEU993"/>
      <c r="AEV993"/>
      <c r="AEW993"/>
      <c r="AEX993"/>
      <c r="AEY993"/>
      <c r="AEZ993"/>
      <c r="AFA993"/>
      <c r="AFB993"/>
      <c r="AFC993"/>
      <c r="AFD993"/>
      <c r="AFE993"/>
      <c r="AFF993"/>
      <c r="AFG993"/>
      <c r="AFH993"/>
      <c r="AFI993"/>
      <c r="AFJ993"/>
      <c r="AFK993"/>
      <c r="AFL993"/>
      <c r="AFM993"/>
      <c r="AFN993"/>
      <c r="AFO993"/>
      <c r="AFP993"/>
      <c r="AFQ993"/>
      <c r="AFR993"/>
      <c r="AFS993"/>
      <c r="AFT993"/>
      <c r="AFU993"/>
      <c r="AFV993"/>
      <c r="AFW993"/>
      <c r="AFX993"/>
      <c r="AFY993"/>
      <c r="AFZ993"/>
      <c r="AGA993"/>
      <c r="AGB993"/>
      <c r="AGC993"/>
      <c r="AGD993"/>
      <c r="AGE993"/>
      <c r="AGF993"/>
      <c r="AGG993"/>
      <c r="AGH993"/>
      <c r="AGI993"/>
      <c r="AGJ993"/>
      <c r="AGK993"/>
      <c r="AGL993"/>
      <c r="AGM993"/>
      <c r="AGN993"/>
      <c r="AGO993"/>
      <c r="AGP993"/>
      <c r="AGQ993"/>
      <c r="AGR993"/>
      <c r="AGS993"/>
      <c r="AGT993"/>
      <c r="AGU993"/>
      <c r="AGV993"/>
      <c r="AGW993"/>
      <c r="AGX993"/>
      <c r="AGY993"/>
      <c r="AGZ993"/>
      <c r="AHA993"/>
      <c r="AHB993"/>
      <c r="AHC993"/>
      <c r="AHD993"/>
      <c r="AHE993"/>
      <c r="AHF993"/>
      <c r="AHG993"/>
      <c r="AHH993"/>
      <c r="AHI993"/>
      <c r="AHJ993"/>
      <c r="AHK993"/>
      <c r="AHL993"/>
      <c r="AHM993"/>
      <c r="AHN993"/>
      <c r="AHO993"/>
      <c r="AHP993"/>
      <c r="AHQ993"/>
      <c r="AHR993"/>
      <c r="AHS993"/>
      <c r="AHT993"/>
      <c r="AHU993"/>
      <c r="AHV993"/>
      <c r="AHW993"/>
      <c r="AHX993"/>
      <c r="AHY993"/>
      <c r="AHZ993"/>
      <c r="AIA993"/>
      <c r="AIB993"/>
      <c r="AIC993"/>
      <c r="AID993"/>
      <c r="AIE993"/>
      <c r="AIF993"/>
      <c r="AIG993"/>
      <c r="AIH993"/>
      <c r="AII993"/>
      <c r="AIJ993"/>
      <c r="AIK993"/>
      <c r="AIL993"/>
      <c r="AIM993"/>
      <c r="AIN993"/>
      <c r="AIO993"/>
      <c r="AIP993"/>
      <c r="AIQ993"/>
      <c r="AIR993"/>
      <c r="AIS993"/>
      <c r="AIT993"/>
      <c r="AIU993"/>
      <c r="AIV993"/>
      <c r="AIW993"/>
      <c r="AIX993"/>
      <c r="AIY993"/>
      <c r="AIZ993"/>
      <c r="AJA993"/>
      <c r="AJB993"/>
      <c r="AJC993"/>
      <c r="AJD993"/>
      <c r="AJE993"/>
      <c r="AJF993"/>
      <c r="AJG993"/>
      <c r="AJH993"/>
      <c r="AJI993"/>
      <c r="AJJ993"/>
      <c r="AJK993"/>
      <c r="AJL993"/>
      <c r="AJM993"/>
      <c r="AJN993"/>
      <c r="AJO993"/>
      <c r="AJP993"/>
      <c r="AJQ993"/>
      <c r="AJR993"/>
      <c r="AJS993"/>
      <c r="AJT993"/>
      <c r="AJU993"/>
      <c r="AJV993"/>
      <c r="AJW993"/>
      <c r="AJX993"/>
      <c r="AJY993"/>
      <c r="AJZ993"/>
      <c r="AKA993"/>
      <c r="AKB993"/>
      <c r="AKC993"/>
      <c r="AKD993"/>
      <c r="AKE993"/>
      <c r="AKF993"/>
      <c r="AKG993"/>
      <c r="AKH993"/>
      <c r="AKI993"/>
      <c r="AKJ993"/>
      <c r="AKK993"/>
      <c r="AKL993"/>
      <c r="AKM993"/>
      <c r="AKN993"/>
      <c r="AKO993"/>
      <c r="AKP993"/>
      <c r="AKQ993"/>
      <c r="AKR993"/>
      <c r="AKS993"/>
      <c r="AKT993"/>
      <c r="AKU993"/>
      <c r="AKV993"/>
      <c r="AKW993"/>
      <c r="AKX993"/>
      <c r="AKY993"/>
      <c r="AKZ993"/>
      <c r="ALA993"/>
      <c r="ALB993"/>
      <c r="ALC993"/>
      <c r="ALD993"/>
      <c r="ALE993"/>
      <c r="ALF993"/>
      <c r="ALG993"/>
      <c r="ALH993"/>
      <c r="ALI993"/>
      <c r="ALJ993"/>
      <c r="ALK993"/>
      <c r="ALL993"/>
      <c r="ALM993"/>
      <c r="ALN993"/>
      <c r="ALO993"/>
      <c r="ALP993"/>
      <c r="ALQ993"/>
      <c r="ALR993"/>
      <c r="ALS993"/>
      <c r="ALT993"/>
      <c r="ALU993"/>
      <c r="ALV993"/>
      <c r="ALW993"/>
      <c r="ALX993"/>
      <c r="ALY993"/>
      <c r="ALZ993"/>
      <c r="AMA993"/>
      <c r="AMB993"/>
      <c r="AMC993"/>
      <c r="AMD993"/>
      <c r="AME993"/>
      <c r="AMF993"/>
      <c r="AMG993"/>
      <c r="AMH993"/>
      <c r="AMI993"/>
      <c r="AMJ993"/>
    </row>
    <row r="994" spans="1:1024" ht="20" customHeight="1" x14ac:dyDescent="0.2">
      <c r="A994"/>
      <c r="B994"/>
      <c r="C994"/>
      <c r="D994"/>
      <c r="E994" s="2"/>
      <c r="F994" s="2"/>
      <c r="G994" s="271"/>
      <c r="H994" s="240"/>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c r="IU994"/>
      <c r="IV994"/>
      <c r="IW994"/>
      <c r="IX994"/>
      <c r="IY994"/>
      <c r="IZ994"/>
      <c r="JA994"/>
      <c r="JB994"/>
      <c r="JC994"/>
      <c r="JD994"/>
      <c r="JE994"/>
      <c r="JF994"/>
      <c r="JG994"/>
      <c r="JH994"/>
      <c r="JI994"/>
      <c r="JJ994"/>
      <c r="JK994"/>
      <c r="JL994"/>
      <c r="JM994"/>
      <c r="JN994"/>
      <c r="JO994"/>
      <c r="JP994"/>
      <c r="JQ994"/>
      <c r="JR994"/>
      <c r="JS994"/>
      <c r="JT994"/>
      <c r="JU994"/>
      <c r="JV994"/>
      <c r="JW994"/>
      <c r="JX994"/>
      <c r="JY994"/>
      <c r="JZ994"/>
      <c r="KA994"/>
      <c r="KB994"/>
      <c r="KC994"/>
      <c r="KD994"/>
      <c r="KE994"/>
      <c r="KF994"/>
      <c r="KG994"/>
      <c r="KH994"/>
      <c r="KI994"/>
      <c r="KJ994"/>
      <c r="KK994"/>
      <c r="KL994"/>
      <c r="KM994"/>
      <c r="KN994"/>
      <c r="KO994"/>
      <c r="KP994"/>
      <c r="KQ994"/>
      <c r="KR994"/>
      <c r="KS994"/>
      <c r="KT994"/>
      <c r="KU994"/>
      <c r="KV994"/>
      <c r="KW994"/>
      <c r="KX994"/>
      <c r="KY994"/>
      <c r="KZ994"/>
      <c r="LA994"/>
      <c r="LB994"/>
      <c r="LC994"/>
      <c r="LD994"/>
      <c r="LE994"/>
      <c r="LF994"/>
      <c r="LG994"/>
      <c r="LH994"/>
      <c r="LI994"/>
      <c r="LJ994"/>
      <c r="LK994"/>
      <c r="LL994"/>
      <c r="LM994"/>
      <c r="LN994"/>
      <c r="LO994"/>
      <c r="LP994"/>
      <c r="LQ994"/>
      <c r="LR994"/>
      <c r="LS994"/>
      <c r="LT994"/>
      <c r="LU994"/>
      <c r="LV994"/>
      <c r="LW994"/>
      <c r="LX994"/>
      <c r="LY994"/>
      <c r="LZ994"/>
      <c r="MA994"/>
      <c r="MB994"/>
      <c r="MC994"/>
      <c r="MD994"/>
      <c r="ME994"/>
      <c r="MF994"/>
      <c r="MG994"/>
      <c r="MH994"/>
      <c r="MI994"/>
      <c r="MJ994"/>
      <c r="MK994"/>
      <c r="ML994"/>
      <c r="MM994"/>
      <c r="MN994"/>
      <c r="MO994"/>
      <c r="MP994"/>
      <c r="MQ994"/>
      <c r="MR994"/>
      <c r="MS994"/>
      <c r="MT994"/>
      <c r="MU994"/>
      <c r="MV994"/>
      <c r="MW994"/>
      <c r="MX994"/>
      <c r="MY994"/>
      <c r="MZ994"/>
      <c r="NA994"/>
      <c r="NB994"/>
      <c r="NC994"/>
      <c r="ND994"/>
      <c r="NE994"/>
      <c r="NF994"/>
      <c r="NG994"/>
      <c r="NH994"/>
      <c r="NI994"/>
      <c r="NJ994"/>
      <c r="NK994"/>
      <c r="NL994"/>
      <c r="NM994"/>
      <c r="NN994"/>
      <c r="NO994"/>
      <c r="NP994"/>
      <c r="NQ994"/>
      <c r="NR994"/>
      <c r="NS994"/>
      <c r="NT994"/>
      <c r="NU994"/>
      <c r="NV994"/>
      <c r="NW994"/>
      <c r="NX994"/>
      <c r="NY994"/>
      <c r="NZ994"/>
      <c r="OA994"/>
      <c r="OB994"/>
      <c r="OC994"/>
      <c r="OD994"/>
      <c r="OE994"/>
      <c r="OF994"/>
      <c r="OG994"/>
      <c r="OH994"/>
      <c r="OI994"/>
      <c r="OJ994"/>
      <c r="OK994"/>
      <c r="OL994"/>
      <c r="OM994"/>
      <c r="ON994"/>
      <c r="OO994"/>
      <c r="OP994"/>
      <c r="OQ994"/>
      <c r="OR994"/>
      <c r="OS994"/>
      <c r="OT994"/>
      <c r="OU994"/>
      <c r="OV994"/>
      <c r="OW994"/>
      <c r="OX994"/>
      <c r="OY994"/>
      <c r="OZ994"/>
      <c r="PA994"/>
      <c r="PB994"/>
      <c r="PC994"/>
      <c r="PD994"/>
      <c r="PE994"/>
      <c r="PF994"/>
      <c r="PG994"/>
      <c r="PH994"/>
      <c r="PI994"/>
      <c r="PJ994"/>
      <c r="PK994"/>
      <c r="PL994"/>
      <c r="PM994"/>
      <c r="PN994"/>
      <c r="PO994"/>
      <c r="PP994"/>
      <c r="PQ994"/>
      <c r="PR994"/>
      <c r="PS994"/>
      <c r="PT994"/>
      <c r="PU994"/>
      <c r="PV994"/>
      <c r="PW994"/>
      <c r="PX994"/>
      <c r="PY994"/>
      <c r="PZ994"/>
      <c r="QA994"/>
      <c r="QB994"/>
      <c r="QC994"/>
      <c r="QD994"/>
      <c r="QE994"/>
      <c r="QF994"/>
      <c r="QG994"/>
      <c r="QH994"/>
      <c r="QI994"/>
      <c r="QJ994"/>
      <c r="QK994"/>
      <c r="QL994"/>
      <c r="QM994"/>
      <c r="QN994"/>
      <c r="QO994"/>
      <c r="QP994"/>
      <c r="QQ994"/>
      <c r="QR994"/>
      <c r="QS994"/>
      <c r="QT994"/>
      <c r="QU994"/>
      <c r="QV994"/>
      <c r="QW994"/>
      <c r="QX994"/>
      <c r="QY994"/>
      <c r="QZ994"/>
      <c r="RA994"/>
      <c r="RB994"/>
      <c r="RC994"/>
      <c r="RD994"/>
      <c r="RE994"/>
      <c r="RF994"/>
      <c r="RG994"/>
      <c r="RH994"/>
      <c r="RI994"/>
      <c r="RJ994"/>
      <c r="RK994"/>
      <c r="RL994"/>
      <c r="RM994"/>
      <c r="RN994"/>
      <c r="RO994"/>
      <c r="RP994"/>
      <c r="RQ994"/>
      <c r="RR994"/>
      <c r="RS994"/>
      <c r="RT994"/>
      <c r="RU994"/>
      <c r="RV994"/>
      <c r="RW994"/>
      <c r="RX994"/>
      <c r="RY994"/>
      <c r="RZ994"/>
      <c r="SA994"/>
      <c r="SB994"/>
      <c r="SC994"/>
      <c r="SD994"/>
      <c r="SE994"/>
      <c r="SF994"/>
      <c r="SG994"/>
      <c r="SH994"/>
      <c r="SI994"/>
      <c r="SJ994"/>
      <c r="SK994"/>
      <c r="SL994"/>
      <c r="SM994"/>
      <c r="SN994"/>
      <c r="SO994"/>
      <c r="SP994"/>
      <c r="SQ994"/>
      <c r="SR994"/>
      <c r="SS994"/>
      <c r="ST994"/>
      <c r="SU994"/>
      <c r="SV994"/>
      <c r="SW994"/>
      <c r="SX994"/>
      <c r="SY994"/>
      <c r="SZ994"/>
      <c r="TA994"/>
      <c r="TB994"/>
      <c r="TC994"/>
      <c r="TD994"/>
      <c r="TE994"/>
      <c r="TF994"/>
      <c r="TG994"/>
      <c r="TH994"/>
      <c r="TI994"/>
      <c r="TJ994"/>
      <c r="TK994"/>
      <c r="TL994"/>
      <c r="TM994"/>
      <c r="TN994"/>
      <c r="TO994"/>
      <c r="TP994"/>
      <c r="TQ994"/>
      <c r="TR994"/>
      <c r="TS994"/>
      <c r="TT994"/>
      <c r="TU994"/>
      <c r="TV994"/>
      <c r="TW994"/>
      <c r="TX994"/>
      <c r="TY994"/>
      <c r="TZ994"/>
      <c r="UA994"/>
      <c r="UB994"/>
      <c r="UC994"/>
      <c r="UD994"/>
      <c r="UE994"/>
      <c r="UF994"/>
      <c r="UG994"/>
      <c r="UH994"/>
      <c r="UI994"/>
      <c r="UJ994"/>
      <c r="UK994"/>
      <c r="UL994"/>
      <c r="UM994"/>
      <c r="UN994"/>
      <c r="UO994"/>
      <c r="UP994"/>
      <c r="UQ994"/>
      <c r="UR994"/>
      <c r="US994"/>
      <c r="UT994"/>
      <c r="UU994"/>
      <c r="UV994"/>
      <c r="UW994"/>
      <c r="UX994"/>
      <c r="UY994"/>
      <c r="UZ994"/>
      <c r="VA994"/>
      <c r="VB994"/>
      <c r="VC994"/>
      <c r="VD994"/>
      <c r="VE994"/>
      <c r="VF994"/>
      <c r="VG994"/>
      <c r="VH994"/>
      <c r="VI994"/>
      <c r="VJ994"/>
      <c r="VK994"/>
      <c r="VL994"/>
      <c r="VM994"/>
      <c r="VN994"/>
      <c r="VO994"/>
      <c r="VP994"/>
      <c r="VQ994"/>
      <c r="VR994"/>
      <c r="VS994"/>
      <c r="VT994"/>
      <c r="VU994"/>
      <c r="VV994"/>
      <c r="VW994"/>
      <c r="VX994"/>
      <c r="VY994"/>
      <c r="VZ994"/>
      <c r="WA994"/>
      <c r="WB994"/>
      <c r="WC994"/>
      <c r="WD994"/>
      <c r="WE994"/>
      <c r="WF994"/>
      <c r="WG994"/>
      <c r="WH994"/>
      <c r="WI994"/>
      <c r="WJ994"/>
      <c r="WK994"/>
      <c r="WL994"/>
      <c r="WM994"/>
      <c r="WN994"/>
      <c r="WO994"/>
      <c r="WP994"/>
      <c r="WQ994"/>
      <c r="WR994"/>
      <c r="WS994"/>
      <c r="WT994"/>
      <c r="WU994"/>
      <c r="WV994"/>
      <c r="WW994"/>
      <c r="WX994"/>
      <c r="WY994"/>
      <c r="WZ994"/>
      <c r="XA994"/>
      <c r="XB994"/>
      <c r="XC994"/>
      <c r="XD994"/>
      <c r="XE994"/>
      <c r="XF994"/>
      <c r="XG994"/>
      <c r="XH994"/>
      <c r="XI994"/>
      <c r="XJ994"/>
      <c r="XK994"/>
      <c r="XL994"/>
      <c r="XM994"/>
      <c r="XN994"/>
      <c r="XO994"/>
      <c r="XP994"/>
      <c r="XQ994"/>
      <c r="XR994"/>
      <c r="XS994"/>
      <c r="XT994"/>
      <c r="XU994"/>
      <c r="XV994"/>
      <c r="XW994"/>
      <c r="XX994"/>
      <c r="XY994"/>
      <c r="XZ994"/>
      <c r="YA994"/>
      <c r="YB994"/>
      <c r="YC994"/>
      <c r="YD994"/>
      <c r="YE994"/>
      <c r="YF994"/>
      <c r="YG994"/>
      <c r="YH994"/>
      <c r="YI994"/>
      <c r="YJ994"/>
      <c r="YK994"/>
      <c r="YL994"/>
      <c r="YM994"/>
      <c r="YN994"/>
      <c r="YO994"/>
      <c r="YP994"/>
      <c r="YQ994"/>
      <c r="YR994"/>
      <c r="YS994"/>
      <c r="YT994"/>
      <c r="YU994"/>
      <c r="YV994"/>
      <c r="YW994"/>
      <c r="YX994"/>
      <c r="YY994"/>
      <c r="YZ994"/>
      <c r="ZA994"/>
      <c r="ZB994"/>
      <c r="ZC994"/>
      <c r="ZD994"/>
      <c r="ZE994"/>
      <c r="ZF994"/>
      <c r="ZG994"/>
      <c r="ZH994"/>
      <c r="ZI994"/>
      <c r="ZJ994"/>
      <c r="ZK994"/>
      <c r="ZL994"/>
      <c r="ZM994"/>
      <c r="ZN994"/>
      <c r="ZO994"/>
      <c r="ZP994"/>
      <c r="ZQ994"/>
      <c r="ZR994"/>
      <c r="ZS994"/>
      <c r="ZT994"/>
      <c r="ZU994"/>
      <c r="ZV994"/>
      <c r="ZW994"/>
      <c r="ZX994"/>
      <c r="ZY994"/>
      <c r="ZZ994"/>
      <c r="AAA994"/>
      <c r="AAB994"/>
      <c r="AAC994"/>
      <c r="AAD994"/>
      <c r="AAE994"/>
      <c r="AAF994"/>
      <c r="AAG994"/>
      <c r="AAH994"/>
      <c r="AAI994"/>
      <c r="AAJ994"/>
      <c r="AAK994"/>
      <c r="AAL994"/>
      <c r="AAM994"/>
      <c r="AAN994"/>
      <c r="AAO994"/>
      <c r="AAP994"/>
      <c r="AAQ994"/>
      <c r="AAR994"/>
      <c r="AAS994"/>
      <c r="AAT994"/>
      <c r="AAU994"/>
      <c r="AAV994"/>
      <c r="AAW994"/>
      <c r="AAX994"/>
      <c r="AAY994"/>
      <c r="AAZ994"/>
      <c r="ABA994"/>
      <c r="ABB994"/>
      <c r="ABC994"/>
      <c r="ABD994"/>
      <c r="ABE994"/>
      <c r="ABF994"/>
      <c r="ABG994"/>
      <c r="ABH994"/>
      <c r="ABI994"/>
      <c r="ABJ994"/>
      <c r="ABK994"/>
      <c r="ABL994"/>
      <c r="ABM994"/>
      <c r="ABN994"/>
      <c r="ABO994"/>
      <c r="ABP994"/>
      <c r="ABQ994"/>
      <c r="ABR994"/>
      <c r="ABS994"/>
      <c r="ABT994"/>
      <c r="ABU994"/>
      <c r="ABV994"/>
      <c r="ABW994"/>
      <c r="ABX994"/>
      <c r="ABY994"/>
      <c r="ABZ994"/>
      <c r="ACA994"/>
      <c r="ACB994"/>
      <c r="ACC994"/>
      <c r="ACD994"/>
      <c r="ACE994"/>
      <c r="ACF994"/>
      <c r="ACG994"/>
      <c r="ACH994"/>
      <c r="ACI994"/>
      <c r="ACJ994"/>
      <c r="ACK994"/>
      <c r="ACL994"/>
      <c r="ACM994"/>
      <c r="ACN994"/>
      <c r="ACO994"/>
      <c r="ACP994"/>
      <c r="ACQ994"/>
      <c r="ACR994"/>
      <c r="ACS994"/>
      <c r="ACT994"/>
      <c r="ACU994"/>
      <c r="ACV994"/>
      <c r="ACW994"/>
      <c r="ACX994"/>
      <c r="ACY994"/>
      <c r="ACZ994"/>
      <c r="ADA994"/>
      <c r="ADB994"/>
      <c r="ADC994"/>
      <c r="ADD994"/>
      <c r="ADE994"/>
      <c r="ADF994"/>
      <c r="ADG994"/>
      <c r="ADH994"/>
      <c r="ADI994"/>
      <c r="ADJ994"/>
      <c r="ADK994"/>
      <c r="ADL994"/>
      <c r="ADM994"/>
      <c r="ADN994"/>
      <c r="ADO994"/>
      <c r="ADP994"/>
      <c r="ADQ994"/>
      <c r="ADR994"/>
      <c r="ADS994"/>
      <c r="ADT994"/>
      <c r="ADU994"/>
      <c r="ADV994"/>
      <c r="ADW994"/>
      <c r="ADX994"/>
      <c r="ADY994"/>
      <c r="ADZ994"/>
      <c r="AEA994"/>
      <c r="AEB994"/>
      <c r="AEC994"/>
      <c r="AED994"/>
      <c r="AEE994"/>
      <c r="AEF994"/>
      <c r="AEG994"/>
      <c r="AEH994"/>
      <c r="AEI994"/>
      <c r="AEJ994"/>
      <c r="AEK994"/>
      <c r="AEL994"/>
      <c r="AEM994"/>
      <c r="AEN994"/>
      <c r="AEO994"/>
      <c r="AEP994"/>
      <c r="AEQ994"/>
      <c r="AER994"/>
      <c r="AES994"/>
      <c r="AET994"/>
      <c r="AEU994"/>
      <c r="AEV994"/>
      <c r="AEW994"/>
      <c r="AEX994"/>
      <c r="AEY994"/>
      <c r="AEZ994"/>
      <c r="AFA994"/>
      <c r="AFB994"/>
      <c r="AFC994"/>
      <c r="AFD994"/>
      <c r="AFE994"/>
      <c r="AFF994"/>
      <c r="AFG994"/>
      <c r="AFH994"/>
      <c r="AFI994"/>
      <c r="AFJ994"/>
      <c r="AFK994"/>
      <c r="AFL994"/>
      <c r="AFM994"/>
      <c r="AFN994"/>
      <c r="AFO994"/>
      <c r="AFP994"/>
      <c r="AFQ994"/>
      <c r="AFR994"/>
      <c r="AFS994"/>
      <c r="AFT994"/>
      <c r="AFU994"/>
      <c r="AFV994"/>
      <c r="AFW994"/>
      <c r="AFX994"/>
      <c r="AFY994"/>
      <c r="AFZ994"/>
      <c r="AGA994"/>
      <c r="AGB994"/>
      <c r="AGC994"/>
      <c r="AGD994"/>
      <c r="AGE994"/>
      <c r="AGF994"/>
      <c r="AGG994"/>
      <c r="AGH994"/>
      <c r="AGI994"/>
      <c r="AGJ994"/>
      <c r="AGK994"/>
      <c r="AGL994"/>
      <c r="AGM994"/>
      <c r="AGN994"/>
      <c r="AGO994"/>
      <c r="AGP994"/>
      <c r="AGQ994"/>
      <c r="AGR994"/>
      <c r="AGS994"/>
      <c r="AGT994"/>
      <c r="AGU994"/>
      <c r="AGV994"/>
      <c r="AGW994"/>
      <c r="AGX994"/>
      <c r="AGY994"/>
      <c r="AGZ994"/>
      <c r="AHA994"/>
      <c r="AHB994"/>
      <c r="AHC994"/>
      <c r="AHD994"/>
      <c r="AHE994"/>
      <c r="AHF994"/>
      <c r="AHG994"/>
      <c r="AHH994"/>
      <c r="AHI994"/>
      <c r="AHJ994"/>
      <c r="AHK994"/>
      <c r="AHL994"/>
      <c r="AHM994"/>
      <c r="AHN994"/>
      <c r="AHO994"/>
      <c r="AHP994"/>
      <c r="AHQ994"/>
      <c r="AHR994"/>
      <c r="AHS994"/>
      <c r="AHT994"/>
      <c r="AHU994"/>
      <c r="AHV994"/>
      <c r="AHW994"/>
      <c r="AHX994"/>
      <c r="AHY994"/>
      <c r="AHZ994"/>
      <c r="AIA994"/>
      <c r="AIB994"/>
      <c r="AIC994"/>
      <c r="AID994"/>
      <c r="AIE994"/>
      <c r="AIF994"/>
      <c r="AIG994"/>
      <c r="AIH994"/>
      <c r="AII994"/>
      <c r="AIJ994"/>
      <c r="AIK994"/>
      <c r="AIL994"/>
      <c r="AIM994"/>
      <c r="AIN994"/>
      <c r="AIO994"/>
      <c r="AIP994"/>
      <c r="AIQ994"/>
      <c r="AIR994"/>
      <c r="AIS994"/>
      <c r="AIT994"/>
      <c r="AIU994"/>
      <c r="AIV994"/>
      <c r="AIW994"/>
      <c r="AIX994"/>
      <c r="AIY994"/>
      <c r="AIZ994"/>
      <c r="AJA994"/>
      <c r="AJB994"/>
      <c r="AJC994"/>
      <c r="AJD994"/>
      <c r="AJE994"/>
      <c r="AJF994"/>
      <c r="AJG994"/>
      <c r="AJH994"/>
      <c r="AJI994"/>
      <c r="AJJ994"/>
      <c r="AJK994"/>
      <c r="AJL994"/>
      <c r="AJM994"/>
      <c r="AJN994"/>
      <c r="AJO994"/>
      <c r="AJP994"/>
      <c r="AJQ994"/>
      <c r="AJR994"/>
      <c r="AJS994"/>
      <c r="AJT994"/>
      <c r="AJU994"/>
      <c r="AJV994"/>
      <c r="AJW994"/>
      <c r="AJX994"/>
      <c r="AJY994"/>
      <c r="AJZ994"/>
      <c r="AKA994"/>
      <c r="AKB994"/>
      <c r="AKC994"/>
      <c r="AKD994"/>
      <c r="AKE994"/>
      <c r="AKF994"/>
      <c r="AKG994"/>
      <c r="AKH994"/>
      <c r="AKI994"/>
      <c r="AKJ994"/>
      <c r="AKK994"/>
      <c r="AKL994"/>
      <c r="AKM994"/>
      <c r="AKN994"/>
      <c r="AKO994"/>
      <c r="AKP994"/>
      <c r="AKQ994"/>
      <c r="AKR994"/>
      <c r="AKS994"/>
      <c r="AKT994"/>
      <c r="AKU994"/>
      <c r="AKV994"/>
      <c r="AKW994"/>
      <c r="AKX994"/>
      <c r="AKY994"/>
      <c r="AKZ994"/>
      <c r="ALA994"/>
      <c r="ALB994"/>
      <c r="ALC994"/>
      <c r="ALD994"/>
      <c r="ALE994"/>
      <c r="ALF994"/>
      <c r="ALG994"/>
      <c r="ALH994"/>
      <c r="ALI994"/>
      <c r="ALJ994"/>
      <c r="ALK994"/>
      <c r="ALL994"/>
      <c r="ALM994"/>
      <c r="ALN994"/>
      <c r="ALO994"/>
      <c r="ALP994"/>
      <c r="ALQ994"/>
      <c r="ALR994"/>
      <c r="ALS994"/>
      <c r="ALT994"/>
      <c r="ALU994"/>
      <c r="ALV994"/>
      <c r="ALW994"/>
      <c r="ALX994"/>
      <c r="ALY994"/>
      <c r="ALZ994"/>
      <c r="AMA994"/>
      <c r="AMB994"/>
      <c r="AMC994"/>
      <c r="AMD994"/>
      <c r="AME994"/>
      <c r="AMF994"/>
      <c r="AMG994"/>
      <c r="AMH994"/>
      <c r="AMI994"/>
      <c r="AMJ994"/>
    </row>
    <row r="995" spans="1:1024" ht="20" customHeight="1" x14ac:dyDescent="0.2">
      <c r="A995"/>
      <c r="B995"/>
      <c r="C995"/>
      <c r="D995"/>
      <c r="E995" s="2"/>
      <c r="F995" s="2"/>
      <c r="G995" s="271"/>
      <c r="H995" s="240"/>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c r="IU995"/>
      <c r="IV995"/>
      <c r="IW995"/>
      <c r="IX995"/>
      <c r="IY995"/>
      <c r="IZ995"/>
      <c r="JA995"/>
      <c r="JB995"/>
      <c r="JC995"/>
      <c r="JD995"/>
      <c r="JE995"/>
      <c r="JF995"/>
      <c r="JG995"/>
      <c r="JH995"/>
      <c r="JI995"/>
      <c r="JJ995"/>
      <c r="JK995"/>
      <c r="JL995"/>
      <c r="JM995"/>
      <c r="JN995"/>
      <c r="JO995"/>
      <c r="JP995"/>
      <c r="JQ995"/>
      <c r="JR995"/>
      <c r="JS995"/>
      <c r="JT995"/>
      <c r="JU995"/>
      <c r="JV995"/>
      <c r="JW995"/>
      <c r="JX995"/>
      <c r="JY995"/>
      <c r="JZ995"/>
      <c r="KA995"/>
      <c r="KB995"/>
      <c r="KC995"/>
      <c r="KD995"/>
      <c r="KE995"/>
      <c r="KF995"/>
      <c r="KG995"/>
      <c r="KH995"/>
      <c r="KI995"/>
      <c r="KJ995"/>
      <c r="KK995"/>
      <c r="KL995"/>
      <c r="KM995"/>
      <c r="KN995"/>
      <c r="KO995"/>
      <c r="KP995"/>
      <c r="KQ995"/>
      <c r="KR995"/>
      <c r="KS995"/>
      <c r="KT995"/>
      <c r="KU995"/>
      <c r="KV995"/>
      <c r="KW995"/>
      <c r="KX995"/>
      <c r="KY995"/>
      <c r="KZ995"/>
      <c r="LA995"/>
      <c r="LB995"/>
      <c r="LC995"/>
      <c r="LD995"/>
      <c r="LE995"/>
      <c r="LF995"/>
      <c r="LG995"/>
      <c r="LH995"/>
      <c r="LI995"/>
      <c r="LJ995"/>
      <c r="LK995"/>
      <c r="LL995"/>
      <c r="LM995"/>
      <c r="LN995"/>
      <c r="LO995"/>
      <c r="LP995"/>
      <c r="LQ995"/>
      <c r="LR995"/>
      <c r="LS995"/>
      <c r="LT995"/>
      <c r="LU995"/>
      <c r="LV995"/>
      <c r="LW995"/>
      <c r="LX995"/>
      <c r="LY995"/>
      <c r="LZ995"/>
      <c r="MA995"/>
      <c r="MB995"/>
      <c r="MC995"/>
      <c r="MD995"/>
      <c r="ME995"/>
      <c r="MF995"/>
      <c r="MG995"/>
      <c r="MH995"/>
      <c r="MI995"/>
      <c r="MJ995"/>
      <c r="MK995"/>
      <c r="ML995"/>
      <c r="MM995"/>
      <c r="MN995"/>
      <c r="MO995"/>
      <c r="MP995"/>
      <c r="MQ995"/>
      <c r="MR995"/>
      <c r="MS995"/>
      <c r="MT995"/>
      <c r="MU995"/>
      <c r="MV995"/>
      <c r="MW995"/>
      <c r="MX995"/>
      <c r="MY995"/>
      <c r="MZ995"/>
      <c r="NA995"/>
      <c r="NB995"/>
      <c r="NC995"/>
      <c r="ND995"/>
      <c r="NE995"/>
      <c r="NF995"/>
      <c r="NG995"/>
      <c r="NH995"/>
      <c r="NI995"/>
      <c r="NJ995"/>
      <c r="NK995"/>
      <c r="NL995"/>
      <c r="NM995"/>
      <c r="NN995"/>
      <c r="NO995"/>
      <c r="NP995"/>
      <c r="NQ995"/>
      <c r="NR995"/>
      <c r="NS995"/>
      <c r="NT995"/>
      <c r="NU995"/>
      <c r="NV995"/>
      <c r="NW995"/>
      <c r="NX995"/>
      <c r="NY995"/>
      <c r="NZ995"/>
      <c r="OA995"/>
      <c r="OB995"/>
      <c r="OC995"/>
      <c r="OD995"/>
      <c r="OE995"/>
      <c r="OF995"/>
      <c r="OG995"/>
      <c r="OH995"/>
      <c r="OI995"/>
      <c r="OJ995"/>
      <c r="OK995"/>
      <c r="OL995"/>
      <c r="OM995"/>
      <c r="ON995"/>
      <c r="OO995"/>
      <c r="OP995"/>
      <c r="OQ995"/>
      <c r="OR995"/>
      <c r="OS995"/>
      <c r="OT995"/>
      <c r="OU995"/>
      <c r="OV995"/>
      <c r="OW995"/>
      <c r="OX995"/>
      <c r="OY995"/>
      <c r="OZ995"/>
      <c r="PA995"/>
      <c r="PB995"/>
      <c r="PC995"/>
      <c r="PD995"/>
      <c r="PE995"/>
      <c r="PF995"/>
      <c r="PG995"/>
      <c r="PH995"/>
      <c r="PI995"/>
      <c r="PJ995"/>
      <c r="PK995"/>
      <c r="PL995"/>
      <c r="PM995"/>
      <c r="PN995"/>
      <c r="PO995"/>
      <c r="PP995"/>
      <c r="PQ995"/>
      <c r="PR995"/>
      <c r="PS995"/>
      <c r="PT995"/>
      <c r="PU995"/>
      <c r="PV995"/>
      <c r="PW995"/>
      <c r="PX995"/>
      <c r="PY995"/>
      <c r="PZ995"/>
      <c r="QA995"/>
      <c r="QB995"/>
      <c r="QC995"/>
      <c r="QD995"/>
      <c r="QE995"/>
      <c r="QF995"/>
      <c r="QG995"/>
      <c r="QH995"/>
      <c r="QI995"/>
      <c r="QJ995"/>
      <c r="QK995"/>
      <c r="QL995"/>
      <c r="QM995"/>
      <c r="QN995"/>
      <c r="QO995"/>
      <c r="QP995"/>
      <c r="QQ995"/>
      <c r="QR995"/>
      <c r="QS995"/>
      <c r="QT995"/>
      <c r="QU995"/>
      <c r="QV995"/>
      <c r="QW995"/>
      <c r="QX995"/>
      <c r="QY995"/>
      <c r="QZ995"/>
      <c r="RA995"/>
      <c r="RB995"/>
      <c r="RC995"/>
      <c r="RD995"/>
      <c r="RE995"/>
      <c r="RF995"/>
      <c r="RG995"/>
      <c r="RH995"/>
      <c r="RI995"/>
      <c r="RJ995"/>
      <c r="RK995"/>
      <c r="RL995"/>
      <c r="RM995"/>
      <c r="RN995"/>
      <c r="RO995"/>
      <c r="RP995"/>
      <c r="RQ995"/>
      <c r="RR995"/>
      <c r="RS995"/>
      <c r="RT995"/>
      <c r="RU995"/>
      <c r="RV995"/>
      <c r="RW995"/>
      <c r="RX995"/>
      <c r="RY995"/>
      <c r="RZ995"/>
      <c r="SA995"/>
      <c r="SB995"/>
      <c r="SC995"/>
      <c r="SD995"/>
      <c r="SE995"/>
      <c r="SF995"/>
      <c r="SG995"/>
      <c r="SH995"/>
      <c r="SI995"/>
      <c r="SJ995"/>
      <c r="SK995"/>
      <c r="SL995"/>
      <c r="SM995"/>
      <c r="SN995"/>
      <c r="SO995"/>
      <c r="SP995"/>
      <c r="SQ995"/>
      <c r="SR995"/>
      <c r="SS995"/>
      <c r="ST995"/>
      <c r="SU995"/>
      <c r="SV995"/>
      <c r="SW995"/>
      <c r="SX995"/>
      <c r="SY995"/>
      <c r="SZ995"/>
      <c r="TA995"/>
      <c r="TB995"/>
      <c r="TC995"/>
      <c r="TD995"/>
      <c r="TE995"/>
      <c r="TF995"/>
      <c r="TG995"/>
      <c r="TH995"/>
      <c r="TI995"/>
      <c r="TJ995"/>
      <c r="TK995"/>
      <c r="TL995"/>
      <c r="TM995"/>
      <c r="TN995"/>
      <c r="TO995"/>
      <c r="TP995"/>
      <c r="TQ995"/>
      <c r="TR995"/>
      <c r="TS995"/>
      <c r="TT995"/>
      <c r="TU995"/>
      <c r="TV995"/>
      <c r="TW995"/>
      <c r="TX995"/>
      <c r="TY995"/>
      <c r="TZ995"/>
      <c r="UA995"/>
      <c r="UB995"/>
      <c r="UC995"/>
      <c r="UD995"/>
      <c r="UE995"/>
      <c r="UF995"/>
      <c r="UG995"/>
      <c r="UH995"/>
      <c r="UI995"/>
      <c r="UJ995"/>
      <c r="UK995"/>
      <c r="UL995"/>
      <c r="UM995"/>
      <c r="UN995"/>
      <c r="UO995"/>
      <c r="UP995"/>
      <c r="UQ995"/>
      <c r="UR995"/>
      <c r="US995"/>
      <c r="UT995"/>
      <c r="UU995"/>
      <c r="UV995"/>
      <c r="UW995"/>
      <c r="UX995"/>
      <c r="UY995"/>
      <c r="UZ995"/>
      <c r="VA995"/>
      <c r="VB995"/>
      <c r="VC995"/>
      <c r="VD995"/>
      <c r="VE995"/>
      <c r="VF995"/>
      <c r="VG995"/>
      <c r="VH995"/>
      <c r="VI995"/>
      <c r="VJ995"/>
      <c r="VK995"/>
      <c r="VL995"/>
      <c r="VM995"/>
      <c r="VN995"/>
      <c r="VO995"/>
      <c r="VP995"/>
      <c r="VQ995"/>
      <c r="VR995"/>
      <c r="VS995"/>
      <c r="VT995"/>
      <c r="VU995"/>
      <c r="VV995"/>
      <c r="VW995"/>
      <c r="VX995"/>
      <c r="VY995"/>
      <c r="VZ995"/>
      <c r="WA995"/>
      <c r="WB995"/>
      <c r="WC995"/>
      <c r="WD995"/>
      <c r="WE995"/>
      <c r="WF995"/>
      <c r="WG995"/>
      <c r="WH995"/>
      <c r="WI995"/>
      <c r="WJ995"/>
      <c r="WK995"/>
      <c r="WL995"/>
      <c r="WM995"/>
      <c r="WN995"/>
      <c r="WO995"/>
      <c r="WP995"/>
      <c r="WQ995"/>
      <c r="WR995"/>
      <c r="WS995"/>
      <c r="WT995"/>
      <c r="WU995"/>
      <c r="WV995"/>
      <c r="WW995"/>
      <c r="WX995"/>
      <c r="WY995"/>
      <c r="WZ995"/>
      <c r="XA995"/>
      <c r="XB995"/>
      <c r="XC995"/>
      <c r="XD995"/>
      <c r="XE995"/>
      <c r="XF995"/>
      <c r="XG995"/>
      <c r="XH995"/>
      <c r="XI995"/>
      <c r="XJ995"/>
      <c r="XK995"/>
      <c r="XL995"/>
      <c r="XM995"/>
      <c r="XN995"/>
      <c r="XO995"/>
      <c r="XP995"/>
      <c r="XQ995"/>
      <c r="XR995"/>
      <c r="XS995"/>
      <c r="XT995"/>
      <c r="XU995"/>
      <c r="XV995"/>
      <c r="XW995"/>
      <c r="XX995"/>
      <c r="XY995"/>
      <c r="XZ995"/>
      <c r="YA995"/>
      <c r="YB995"/>
      <c r="YC995"/>
      <c r="YD995"/>
      <c r="YE995"/>
      <c r="YF995"/>
      <c r="YG995"/>
      <c r="YH995"/>
      <c r="YI995"/>
      <c r="YJ995"/>
      <c r="YK995"/>
      <c r="YL995"/>
      <c r="YM995"/>
      <c r="YN995"/>
      <c r="YO995"/>
      <c r="YP995"/>
      <c r="YQ995"/>
      <c r="YR995"/>
      <c r="YS995"/>
      <c r="YT995"/>
      <c r="YU995"/>
      <c r="YV995"/>
      <c r="YW995"/>
      <c r="YX995"/>
      <c r="YY995"/>
      <c r="YZ995"/>
      <c r="ZA995"/>
      <c r="ZB995"/>
      <c r="ZC995"/>
      <c r="ZD995"/>
      <c r="ZE995"/>
      <c r="ZF995"/>
      <c r="ZG995"/>
      <c r="ZH995"/>
      <c r="ZI995"/>
      <c r="ZJ995"/>
      <c r="ZK995"/>
      <c r="ZL995"/>
      <c r="ZM995"/>
      <c r="ZN995"/>
      <c r="ZO995"/>
      <c r="ZP995"/>
      <c r="ZQ995"/>
      <c r="ZR995"/>
      <c r="ZS995"/>
      <c r="ZT995"/>
      <c r="ZU995"/>
      <c r="ZV995"/>
      <c r="ZW995"/>
      <c r="ZX995"/>
      <c r="ZY995"/>
      <c r="ZZ995"/>
      <c r="AAA995"/>
      <c r="AAB995"/>
      <c r="AAC995"/>
      <c r="AAD995"/>
      <c r="AAE995"/>
      <c r="AAF995"/>
      <c r="AAG995"/>
      <c r="AAH995"/>
      <c r="AAI995"/>
      <c r="AAJ995"/>
      <c r="AAK995"/>
      <c r="AAL995"/>
      <c r="AAM995"/>
      <c r="AAN995"/>
      <c r="AAO995"/>
      <c r="AAP995"/>
      <c r="AAQ995"/>
      <c r="AAR995"/>
      <c r="AAS995"/>
      <c r="AAT995"/>
      <c r="AAU995"/>
      <c r="AAV995"/>
      <c r="AAW995"/>
      <c r="AAX995"/>
      <c r="AAY995"/>
      <c r="AAZ995"/>
      <c r="ABA995"/>
      <c r="ABB995"/>
      <c r="ABC995"/>
      <c r="ABD995"/>
      <c r="ABE995"/>
      <c r="ABF995"/>
      <c r="ABG995"/>
      <c r="ABH995"/>
      <c r="ABI995"/>
      <c r="ABJ995"/>
      <c r="ABK995"/>
      <c r="ABL995"/>
      <c r="ABM995"/>
      <c r="ABN995"/>
      <c r="ABO995"/>
      <c r="ABP995"/>
      <c r="ABQ995"/>
      <c r="ABR995"/>
      <c r="ABS995"/>
      <c r="ABT995"/>
      <c r="ABU995"/>
      <c r="ABV995"/>
      <c r="ABW995"/>
      <c r="ABX995"/>
      <c r="ABY995"/>
      <c r="ABZ995"/>
      <c r="ACA995"/>
      <c r="ACB995"/>
      <c r="ACC995"/>
      <c r="ACD995"/>
      <c r="ACE995"/>
      <c r="ACF995"/>
      <c r="ACG995"/>
      <c r="ACH995"/>
      <c r="ACI995"/>
      <c r="ACJ995"/>
      <c r="ACK995"/>
      <c r="ACL995"/>
      <c r="ACM995"/>
      <c r="ACN995"/>
      <c r="ACO995"/>
      <c r="ACP995"/>
      <c r="ACQ995"/>
      <c r="ACR995"/>
      <c r="ACS995"/>
      <c r="ACT995"/>
      <c r="ACU995"/>
      <c r="ACV995"/>
      <c r="ACW995"/>
      <c r="ACX995"/>
      <c r="ACY995"/>
      <c r="ACZ995"/>
      <c r="ADA995"/>
      <c r="ADB995"/>
      <c r="ADC995"/>
      <c r="ADD995"/>
      <c r="ADE995"/>
      <c r="ADF995"/>
      <c r="ADG995"/>
      <c r="ADH995"/>
      <c r="ADI995"/>
      <c r="ADJ995"/>
      <c r="ADK995"/>
      <c r="ADL995"/>
      <c r="ADM995"/>
      <c r="ADN995"/>
      <c r="ADO995"/>
      <c r="ADP995"/>
      <c r="ADQ995"/>
      <c r="ADR995"/>
      <c r="ADS995"/>
      <c r="ADT995"/>
      <c r="ADU995"/>
      <c r="ADV995"/>
      <c r="ADW995"/>
      <c r="ADX995"/>
      <c r="ADY995"/>
      <c r="ADZ995"/>
      <c r="AEA995"/>
      <c r="AEB995"/>
      <c r="AEC995"/>
      <c r="AED995"/>
      <c r="AEE995"/>
      <c r="AEF995"/>
      <c r="AEG995"/>
      <c r="AEH995"/>
      <c r="AEI995"/>
      <c r="AEJ995"/>
      <c r="AEK995"/>
      <c r="AEL995"/>
      <c r="AEM995"/>
      <c r="AEN995"/>
      <c r="AEO995"/>
      <c r="AEP995"/>
      <c r="AEQ995"/>
      <c r="AER995"/>
      <c r="AES995"/>
      <c r="AET995"/>
      <c r="AEU995"/>
      <c r="AEV995"/>
      <c r="AEW995"/>
      <c r="AEX995"/>
      <c r="AEY995"/>
      <c r="AEZ995"/>
      <c r="AFA995"/>
      <c r="AFB995"/>
      <c r="AFC995"/>
      <c r="AFD995"/>
      <c r="AFE995"/>
      <c r="AFF995"/>
      <c r="AFG995"/>
      <c r="AFH995"/>
      <c r="AFI995"/>
      <c r="AFJ995"/>
      <c r="AFK995"/>
      <c r="AFL995"/>
      <c r="AFM995"/>
      <c r="AFN995"/>
      <c r="AFO995"/>
      <c r="AFP995"/>
      <c r="AFQ995"/>
      <c r="AFR995"/>
      <c r="AFS995"/>
      <c r="AFT995"/>
      <c r="AFU995"/>
      <c r="AFV995"/>
      <c r="AFW995"/>
      <c r="AFX995"/>
      <c r="AFY995"/>
      <c r="AFZ995"/>
      <c r="AGA995"/>
      <c r="AGB995"/>
      <c r="AGC995"/>
      <c r="AGD995"/>
      <c r="AGE995"/>
      <c r="AGF995"/>
      <c r="AGG995"/>
      <c r="AGH995"/>
      <c r="AGI995"/>
      <c r="AGJ995"/>
      <c r="AGK995"/>
      <c r="AGL995"/>
      <c r="AGM995"/>
      <c r="AGN995"/>
      <c r="AGO995"/>
      <c r="AGP995"/>
      <c r="AGQ995"/>
      <c r="AGR995"/>
      <c r="AGS995"/>
      <c r="AGT995"/>
      <c r="AGU995"/>
      <c r="AGV995"/>
      <c r="AGW995"/>
      <c r="AGX995"/>
      <c r="AGY995"/>
      <c r="AGZ995"/>
      <c r="AHA995"/>
      <c r="AHB995"/>
      <c r="AHC995"/>
      <c r="AHD995"/>
      <c r="AHE995"/>
      <c r="AHF995"/>
      <c r="AHG995"/>
      <c r="AHH995"/>
      <c r="AHI995"/>
      <c r="AHJ995"/>
      <c r="AHK995"/>
      <c r="AHL995"/>
      <c r="AHM995"/>
      <c r="AHN995"/>
      <c r="AHO995"/>
      <c r="AHP995"/>
      <c r="AHQ995"/>
      <c r="AHR995"/>
      <c r="AHS995"/>
      <c r="AHT995"/>
      <c r="AHU995"/>
      <c r="AHV995"/>
      <c r="AHW995"/>
      <c r="AHX995"/>
      <c r="AHY995"/>
      <c r="AHZ995"/>
      <c r="AIA995"/>
      <c r="AIB995"/>
      <c r="AIC995"/>
      <c r="AID995"/>
      <c r="AIE995"/>
      <c r="AIF995"/>
      <c r="AIG995"/>
      <c r="AIH995"/>
      <c r="AII995"/>
      <c r="AIJ995"/>
      <c r="AIK995"/>
      <c r="AIL995"/>
      <c r="AIM995"/>
      <c r="AIN995"/>
      <c r="AIO995"/>
      <c r="AIP995"/>
      <c r="AIQ995"/>
      <c r="AIR995"/>
      <c r="AIS995"/>
      <c r="AIT995"/>
      <c r="AIU995"/>
      <c r="AIV995"/>
      <c r="AIW995"/>
      <c r="AIX995"/>
      <c r="AIY995"/>
      <c r="AIZ995"/>
      <c r="AJA995"/>
      <c r="AJB995"/>
      <c r="AJC995"/>
      <c r="AJD995"/>
      <c r="AJE995"/>
      <c r="AJF995"/>
      <c r="AJG995"/>
      <c r="AJH995"/>
      <c r="AJI995"/>
      <c r="AJJ995"/>
      <c r="AJK995"/>
      <c r="AJL995"/>
      <c r="AJM995"/>
      <c r="AJN995"/>
      <c r="AJO995"/>
      <c r="AJP995"/>
      <c r="AJQ995"/>
      <c r="AJR995"/>
      <c r="AJS995"/>
      <c r="AJT995"/>
      <c r="AJU995"/>
      <c r="AJV995"/>
      <c r="AJW995"/>
      <c r="AJX995"/>
      <c r="AJY995"/>
      <c r="AJZ995"/>
      <c r="AKA995"/>
      <c r="AKB995"/>
      <c r="AKC995"/>
      <c r="AKD995"/>
      <c r="AKE995"/>
      <c r="AKF995"/>
      <c r="AKG995"/>
      <c r="AKH995"/>
      <c r="AKI995"/>
      <c r="AKJ995"/>
      <c r="AKK995"/>
      <c r="AKL995"/>
      <c r="AKM995"/>
      <c r="AKN995"/>
      <c r="AKO995"/>
      <c r="AKP995"/>
      <c r="AKQ995"/>
      <c r="AKR995"/>
      <c r="AKS995"/>
      <c r="AKT995"/>
      <c r="AKU995"/>
      <c r="AKV995"/>
      <c r="AKW995"/>
      <c r="AKX995"/>
      <c r="AKY995"/>
      <c r="AKZ995"/>
      <c r="ALA995"/>
      <c r="ALB995"/>
      <c r="ALC995"/>
      <c r="ALD995"/>
      <c r="ALE995"/>
      <c r="ALF995"/>
      <c r="ALG995"/>
      <c r="ALH995"/>
      <c r="ALI995"/>
      <c r="ALJ995"/>
      <c r="ALK995"/>
      <c r="ALL995"/>
      <c r="ALM995"/>
      <c r="ALN995"/>
      <c r="ALO995"/>
      <c r="ALP995"/>
      <c r="ALQ995"/>
      <c r="ALR995"/>
      <c r="ALS995"/>
      <c r="ALT995"/>
      <c r="ALU995"/>
      <c r="ALV995"/>
      <c r="ALW995"/>
      <c r="ALX995"/>
      <c r="ALY995"/>
      <c r="ALZ995"/>
      <c r="AMA995"/>
      <c r="AMB995"/>
      <c r="AMC995"/>
      <c r="AMD995"/>
      <c r="AME995"/>
      <c r="AMF995"/>
      <c r="AMG995"/>
      <c r="AMH995"/>
      <c r="AMI995"/>
      <c r="AMJ995"/>
    </row>
    <row r="996" spans="1:1024" ht="20" customHeight="1" x14ac:dyDescent="0.2">
      <c r="A996"/>
      <c r="B996"/>
      <c r="C996"/>
      <c r="D996"/>
      <c r="E996" s="2"/>
      <c r="F996" s="2"/>
      <c r="G996" s="271"/>
      <c r="H996" s="240"/>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c r="IU996"/>
      <c r="IV996"/>
      <c r="IW996"/>
      <c r="IX996"/>
      <c r="IY996"/>
      <c r="IZ996"/>
      <c r="JA996"/>
      <c r="JB996"/>
      <c r="JC996"/>
      <c r="JD996"/>
      <c r="JE996"/>
      <c r="JF996"/>
      <c r="JG996"/>
      <c r="JH996"/>
      <c r="JI996"/>
      <c r="JJ996"/>
      <c r="JK996"/>
      <c r="JL996"/>
      <c r="JM996"/>
      <c r="JN996"/>
      <c r="JO996"/>
      <c r="JP996"/>
      <c r="JQ996"/>
      <c r="JR996"/>
      <c r="JS996"/>
      <c r="JT996"/>
      <c r="JU996"/>
      <c r="JV996"/>
      <c r="JW996"/>
      <c r="JX996"/>
      <c r="JY996"/>
      <c r="JZ996"/>
      <c r="KA996"/>
      <c r="KB996"/>
      <c r="KC996"/>
      <c r="KD996"/>
      <c r="KE996"/>
      <c r="KF996"/>
      <c r="KG996"/>
      <c r="KH996"/>
      <c r="KI996"/>
      <c r="KJ996"/>
      <c r="KK996"/>
      <c r="KL996"/>
      <c r="KM996"/>
      <c r="KN996"/>
      <c r="KO996"/>
      <c r="KP996"/>
      <c r="KQ996"/>
      <c r="KR996"/>
      <c r="KS996"/>
      <c r="KT996"/>
      <c r="KU996"/>
      <c r="KV996"/>
      <c r="KW996"/>
      <c r="KX996"/>
      <c r="KY996"/>
      <c r="KZ996"/>
      <c r="LA996"/>
      <c r="LB996"/>
      <c r="LC996"/>
      <c r="LD996"/>
      <c r="LE996"/>
      <c r="LF996"/>
      <c r="LG996"/>
      <c r="LH996"/>
      <c r="LI996"/>
      <c r="LJ996"/>
      <c r="LK996"/>
      <c r="LL996"/>
      <c r="LM996"/>
      <c r="LN996"/>
      <c r="LO996"/>
      <c r="LP996"/>
      <c r="LQ996"/>
      <c r="LR996"/>
      <c r="LS996"/>
      <c r="LT996"/>
      <c r="LU996"/>
      <c r="LV996"/>
      <c r="LW996"/>
      <c r="LX996"/>
      <c r="LY996"/>
      <c r="LZ996"/>
      <c r="MA996"/>
      <c r="MB996"/>
      <c r="MC996"/>
      <c r="MD996"/>
      <c r="ME996"/>
      <c r="MF996"/>
      <c r="MG996"/>
      <c r="MH996"/>
      <c r="MI996"/>
      <c r="MJ996"/>
      <c r="MK996"/>
      <c r="ML996"/>
      <c r="MM996"/>
      <c r="MN996"/>
      <c r="MO996"/>
      <c r="MP996"/>
      <c r="MQ996"/>
      <c r="MR996"/>
      <c r="MS996"/>
      <c r="MT996"/>
      <c r="MU996"/>
      <c r="MV996"/>
      <c r="MW996"/>
      <c r="MX996"/>
      <c r="MY996"/>
      <c r="MZ996"/>
      <c r="NA996"/>
      <c r="NB996"/>
      <c r="NC996"/>
      <c r="ND996"/>
      <c r="NE996"/>
      <c r="NF996"/>
      <c r="NG996"/>
      <c r="NH996"/>
      <c r="NI996"/>
      <c r="NJ996"/>
      <c r="NK996"/>
      <c r="NL996"/>
      <c r="NM996"/>
      <c r="NN996"/>
      <c r="NO996"/>
      <c r="NP996"/>
      <c r="NQ996"/>
      <c r="NR996"/>
      <c r="NS996"/>
      <c r="NT996"/>
      <c r="NU996"/>
      <c r="NV996"/>
      <c r="NW996"/>
      <c r="NX996"/>
      <c r="NY996"/>
      <c r="NZ996"/>
      <c r="OA996"/>
      <c r="OB996"/>
      <c r="OC996"/>
      <c r="OD996"/>
      <c r="OE996"/>
      <c r="OF996"/>
      <c r="OG996"/>
      <c r="OH996"/>
      <c r="OI996"/>
      <c r="OJ996"/>
      <c r="OK996"/>
      <c r="OL996"/>
      <c r="OM996"/>
      <c r="ON996"/>
      <c r="OO996"/>
      <c r="OP996"/>
      <c r="OQ996"/>
      <c r="OR996"/>
      <c r="OS996"/>
      <c r="OT996"/>
      <c r="OU996"/>
      <c r="OV996"/>
      <c r="OW996"/>
      <c r="OX996"/>
      <c r="OY996"/>
      <c r="OZ996"/>
      <c r="PA996"/>
      <c r="PB996"/>
      <c r="PC996"/>
      <c r="PD996"/>
      <c r="PE996"/>
      <c r="PF996"/>
      <c r="PG996"/>
      <c r="PH996"/>
      <c r="PI996"/>
      <c r="PJ996"/>
      <c r="PK996"/>
      <c r="PL996"/>
      <c r="PM996"/>
      <c r="PN996"/>
      <c r="PO996"/>
      <c r="PP996"/>
      <c r="PQ996"/>
      <c r="PR996"/>
      <c r="PS996"/>
      <c r="PT996"/>
      <c r="PU996"/>
      <c r="PV996"/>
      <c r="PW996"/>
      <c r="PX996"/>
      <c r="PY996"/>
      <c r="PZ996"/>
      <c r="QA996"/>
      <c r="QB996"/>
      <c r="QC996"/>
      <c r="QD996"/>
      <c r="QE996"/>
      <c r="QF996"/>
      <c r="QG996"/>
      <c r="QH996"/>
      <c r="QI996"/>
      <c r="QJ996"/>
      <c r="QK996"/>
      <c r="QL996"/>
      <c r="QM996"/>
      <c r="QN996"/>
      <c r="QO996"/>
      <c r="QP996"/>
      <c r="QQ996"/>
      <c r="QR996"/>
      <c r="QS996"/>
      <c r="QT996"/>
      <c r="QU996"/>
      <c r="QV996"/>
      <c r="QW996"/>
      <c r="QX996"/>
      <c r="QY996"/>
      <c r="QZ996"/>
      <c r="RA996"/>
      <c r="RB996"/>
      <c r="RC996"/>
      <c r="RD996"/>
      <c r="RE996"/>
      <c r="RF996"/>
      <c r="RG996"/>
      <c r="RH996"/>
      <c r="RI996"/>
      <c r="RJ996"/>
      <c r="RK996"/>
      <c r="RL996"/>
      <c r="RM996"/>
      <c r="RN996"/>
      <c r="RO996"/>
      <c r="RP996"/>
      <c r="RQ996"/>
      <c r="RR996"/>
      <c r="RS996"/>
      <c r="RT996"/>
      <c r="RU996"/>
      <c r="RV996"/>
      <c r="RW996"/>
      <c r="RX996"/>
      <c r="RY996"/>
      <c r="RZ996"/>
      <c r="SA996"/>
      <c r="SB996"/>
      <c r="SC996"/>
      <c r="SD996"/>
      <c r="SE996"/>
      <c r="SF996"/>
      <c r="SG996"/>
      <c r="SH996"/>
      <c r="SI996"/>
      <c r="SJ996"/>
      <c r="SK996"/>
      <c r="SL996"/>
      <c r="SM996"/>
      <c r="SN996"/>
      <c r="SO996"/>
      <c r="SP996"/>
      <c r="SQ996"/>
      <c r="SR996"/>
      <c r="SS996"/>
      <c r="ST996"/>
      <c r="SU996"/>
      <c r="SV996"/>
      <c r="SW996"/>
      <c r="SX996"/>
      <c r="SY996"/>
      <c r="SZ996"/>
      <c r="TA996"/>
      <c r="TB996"/>
      <c r="TC996"/>
      <c r="TD996"/>
      <c r="TE996"/>
      <c r="TF996"/>
      <c r="TG996"/>
      <c r="TH996"/>
      <c r="TI996"/>
      <c r="TJ996"/>
      <c r="TK996"/>
      <c r="TL996"/>
      <c r="TM996"/>
      <c r="TN996"/>
      <c r="TO996"/>
      <c r="TP996"/>
      <c r="TQ996"/>
      <c r="TR996"/>
      <c r="TS996"/>
      <c r="TT996"/>
      <c r="TU996"/>
      <c r="TV996"/>
      <c r="TW996"/>
      <c r="TX996"/>
      <c r="TY996"/>
      <c r="TZ996"/>
      <c r="UA996"/>
      <c r="UB996"/>
      <c r="UC996"/>
      <c r="UD996"/>
      <c r="UE996"/>
      <c r="UF996"/>
      <c r="UG996"/>
      <c r="UH996"/>
      <c r="UI996"/>
      <c r="UJ996"/>
      <c r="UK996"/>
      <c r="UL996"/>
      <c r="UM996"/>
      <c r="UN996"/>
      <c r="UO996"/>
      <c r="UP996"/>
      <c r="UQ996"/>
      <c r="UR996"/>
      <c r="US996"/>
      <c r="UT996"/>
      <c r="UU996"/>
      <c r="UV996"/>
      <c r="UW996"/>
      <c r="UX996"/>
      <c r="UY996"/>
      <c r="UZ996"/>
      <c r="VA996"/>
      <c r="VB996"/>
      <c r="VC996"/>
      <c r="VD996"/>
      <c r="VE996"/>
      <c r="VF996"/>
      <c r="VG996"/>
      <c r="VH996"/>
      <c r="VI996"/>
      <c r="VJ996"/>
      <c r="VK996"/>
      <c r="VL996"/>
      <c r="VM996"/>
      <c r="VN996"/>
      <c r="VO996"/>
      <c r="VP996"/>
      <c r="VQ996"/>
      <c r="VR996"/>
      <c r="VS996"/>
      <c r="VT996"/>
      <c r="VU996"/>
      <c r="VV996"/>
      <c r="VW996"/>
      <c r="VX996"/>
      <c r="VY996"/>
      <c r="VZ996"/>
      <c r="WA996"/>
      <c r="WB996"/>
      <c r="WC996"/>
      <c r="WD996"/>
      <c r="WE996"/>
      <c r="WF996"/>
      <c r="WG996"/>
      <c r="WH996"/>
      <c r="WI996"/>
      <c r="WJ996"/>
      <c r="WK996"/>
      <c r="WL996"/>
      <c r="WM996"/>
      <c r="WN996"/>
      <c r="WO996"/>
      <c r="WP996"/>
      <c r="WQ996"/>
      <c r="WR996"/>
      <c r="WS996"/>
      <c r="WT996"/>
      <c r="WU996"/>
      <c r="WV996"/>
      <c r="WW996"/>
      <c r="WX996"/>
      <c r="WY996"/>
      <c r="WZ996"/>
      <c r="XA996"/>
      <c r="XB996"/>
      <c r="XC996"/>
      <c r="XD996"/>
      <c r="XE996"/>
      <c r="XF996"/>
      <c r="XG996"/>
      <c r="XH996"/>
      <c r="XI996"/>
      <c r="XJ996"/>
      <c r="XK996"/>
      <c r="XL996"/>
      <c r="XM996"/>
      <c r="XN996"/>
      <c r="XO996"/>
      <c r="XP996"/>
      <c r="XQ996"/>
      <c r="XR996"/>
      <c r="XS996"/>
      <c r="XT996"/>
      <c r="XU996"/>
      <c r="XV996"/>
      <c r="XW996"/>
      <c r="XX996"/>
      <c r="XY996"/>
      <c r="XZ996"/>
      <c r="YA996"/>
      <c r="YB996"/>
      <c r="YC996"/>
      <c r="YD996"/>
      <c r="YE996"/>
      <c r="YF996"/>
      <c r="YG996"/>
      <c r="YH996"/>
      <c r="YI996"/>
      <c r="YJ996"/>
      <c r="YK996"/>
      <c r="YL996"/>
      <c r="YM996"/>
      <c r="YN996"/>
      <c r="YO996"/>
      <c r="YP996"/>
      <c r="YQ996"/>
      <c r="YR996"/>
      <c r="YS996"/>
      <c r="YT996"/>
      <c r="YU996"/>
      <c r="YV996"/>
      <c r="YW996"/>
      <c r="YX996"/>
      <c r="YY996"/>
      <c r="YZ996"/>
      <c r="ZA996"/>
      <c r="ZB996"/>
      <c r="ZC996"/>
      <c r="ZD996"/>
      <c r="ZE996"/>
      <c r="ZF996"/>
      <c r="ZG996"/>
      <c r="ZH996"/>
      <c r="ZI996"/>
      <c r="ZJ996"/>
      <c r="ZK996"/>
      <c r="ZL996"/>
      <c r="ZM996"/>
      <c r="ZN996"/>
      <c r="ZO996"/>
      <c r="ZP996"/>
      <c r="ZQ996"/>
      <c r="ZR996"/>
      <c r="ZS996"/>
      <c r="ZT996"/>
      <c r="ZU996"/>
      <c r="ZV996"/>
      <c r="ZW996"/>
      <c r="ZX996"/>
      <c r="ZY996"/>
      <c r="ZZ996"/>
      <c r="AAA996"/>
      <c r="AAB996"/>
      <c r="AAC996"/>
      <c r="AAD996"/>
      <c r="AAE996"/>
      <c r="AAF996"/>
      <c r="AAG996"/>
      <c r="AAH996"/>
      <c r="AAI996"/>
      <c r="AAJ996"/>
      <c r="AAK996"/>
      <c r="AAL996"/>
      <c r="AAM996"/>
      <c r="AAN996"/>
      <c r="AAO996"/>
      <c r="AAP996"/>
      <c r="AAQ996"/>
      <c r="AAR996"/>
      <c r="AAS996"/>
      <c r="AAT996"/>
      <c r="AAU996"/>
      <c r="AAV996"/>
      <c r="AAW996"/>
      <c r="AAX996"/>
      <c r="AAY996"/>
      <c r="AAZ996"/>
      <c r="ABA996"/>
      <c r="ABB996"/>
      <c r="ABC996"/>
      <c r="ABD996"/>
      <c r="ABE996"/>
      <c r="ABF996"/>
      <c r="ABG996"/>
      <c r="ABH996"/>
      <c r="ABI996"/>
      <c r="ABJ996"/>
      <c r="ABK996"/>
      <c r="ABL996"/>
      <c r="ABM996"/>
      <c r="ABN996"/>
      <c r="ABO996"/>
      <c r="ABP996"/>
      <c r="ABQ996"/>
      <c r="ABR996"/>
      <c r="ABS996"/>
      <c r="ABT996"/>
      <c r="ABU996"/>
      <c r="ABV996"/>
      <c r="ABW996"/>
      <c r="ABX996"/>
      <c r="ABY996"/>
      <c r="ABZ996"/>
      <c r="ACA996"/>
      <c r="ACB996"/>
      <c r="ACC996"/>
      <c r="ACD996"/>
      <c r="ACE996"/>
      <c r="ACF996"/>
      <c r="ACG996"/>
      <c r="ACH996"/>
      <c r="ACI996"/>
      <c r="ACJ996"/>
      <c r="ACK996"/>
      <c r="ACL996"/>
      <c r="ACM996"/>
      <c r="ACN996"/>
      <c r="ACO996"/>
      <c r="ACP996"/>
      <c r="ACQ996"/>
      <c r="ACR996"/>
      <c r="ACS996"/>
      <c r="ACT996"/>
      <c r="ACU996"/>
      <c r="ACV996"/>
      <c r="ACW996"/>
      <c r="ACX996"/>
      <c r="ACY996"/>
      <c r="ACZ996"/>
      <c r="ADA996"/>
      <c r="ADB996"/>
      <c r="ADC996"/>
      <c r="ADD996"/>
      <c r="ADE996"/>
      <c r="ADF996"/>
      <c r="ADG996"/>
      <c r="ADH996"/>
      <c r="ADI996"/>
      <c r="ADJ996"/>
      <c r="ADK996"/>
      <c r="ADL996"/>
      <c r="ADM996"/>
      <c r="ADN996"/>
      <c r="ADO996"/>
      <c r="ADP996"/>
      <c r="ADQ996"/>
      <c r="ADR996"/>
      <c r="ADS996"/>
      <c r="ADT996"/>
      <c r="ADU996"/>
      <c r="ADV996"/>
      <c r="ADW996"/>
      <c r="ADX996"/>
      <c r="ADY996"/>
      <c r="ADZ996"/>
      <c r="AEA996"/>
      <c r="AEB996"/>
      <c r="AEC996"/>
      <c r="AED996"/>
      <c r="AEE996"/>
      <c r="AEF996"/>
      <c r="AEG996"/>
      <c r="AEH996"/>
      <c r="AEI996"/>
      <c r="AEJ996"/>
      <c r="AEK996"/>
      <c r="AEL996"/>
      <c r="AEM996"/>
      <c r="AEN996"/>
      <c r="AEO996"/>
      <c r="AEP996"/>
      <c r="AEQ996"/>
      <c r="AER996"/>
      <c r="AES996"/>
      <c r="AET996"/>
      <c r="AEU996"/>
      <c r="AEV996"/>
      <c r="AEW996"/>
      <c r="AEX996"/>
      <c r="AEY996"/>
      <c r="AEZ996"/>
      <c r="AFA996"/>
      <c r="AFB996"/>
      <c r="AFC996"/>
      <c r="AFD996"/>
      <c r="AFE996"/>
      <c r="AFF996"/>
      <c r="AFG996"/>
      <c r="AFH996"/>
      <c r="AFI996"/>
      <c r="AFJ996"/>
      <c r="AFK996"/>
      <c r="AFL996"/>
      <c r="AFM996"/>
      <c r="AFN996"/>
      <c r="AFO996"/>
      <c r="AFP996"/>
      <c r="AFQ996"/>
      <c r="AFR996"/>
      <c r="AFS996"/>
      <c r="AFT996"/>
      <c r="AFU996"/>
      <c r="AFV996"/>
      <c r="AFW996"/>
      <c r="AFX996"/>
      <c r="AFY996"/>
      <c r="AFZ996"/>
      <c r="AGA996"/>
      <c r="AGB996"/>
      <c r="AGC996"/>
      <c r="AGD996"/>
      <c r="AGE996"/>
      <c r="AGF996"/>
      <c r="AGG996"/>
      <c r="AGH996"/>
      <c r="AGI996"/>
      <c r="AGJ996"/>
      <c r="AGK996"/>
      <c r="AGL996"/>
      <c r="AGM996"/>
      <c r="AGN996"/>
      <c r="AGO996"/>
      <c r="AGP996"/>
      <c r="AGQ996"/>
      <c r="AGR996"/>
      <c r="AGS996"/>
      <c r="AGT996"/>
      <c r="AGU996"/>
      <c r="AGV996"/>
      <c r="AGW996"/>
      <c r="AGX996"/>
      <c r="AGY996"/>
      <c r="AGZ996"/>
      <c r="AHA996"/>
      <c r="AHB996"/>
      <c r="AHC996"/>
      <c r="AHD996"/>
      <c r="AHE996"/>
      <c r="AHF996"/>
      <c r="AHG996"/>
      <c r="AHH996"/>
      <c r="AHI996"/>
      <c r="AHJ996"/>
      <c r="AHK996"/>
      <c r="AHL996"/>
      <c r="AHM996"/>
      <c r="AHN996"/>
      <c r="AHO996"/>
      <c r="AHP996"/>
      <c r="AHQ996"/>
      <c r="AHR996"/>
      <c r="AHS996"/>
      <c r="AHT996"/>
      <c r="AHU996"/>
      <c r="AHV996"/>
      <c r="AHW996"/>
      <c r="AHX996"/>
      <c r="AHY996"/>
      <c r="AHZ996"/>
      <c r="AIA996"/>
      <c r="AIB996"/>
      <c r="AIC996"/>
      <c r="AID996"/>
      <c r="AIE996"/>
      <c r="AIF996"/>
      <c r="AIG996"/>
      <c r="AIH996"/>
      <c r="AII996"/>
      <c r="AIJ996"/>
      <c r="AIK996"/>
      <c r="AIL996"/>
      <c r="AIM996"/>
      <c r="AIN996"/>
      <c r="AIO996"/>
      <c r="AIP996"/>
      <c r="AIQ996"/>
      <c r="AIR996"/>
      <c r="AIS996"/>
      <c r="AIT996"/>
      <c r="AIU996"/>
      <c r="AIV996"/>
      <c r="AIW996"/>
      <c r="AIX996"/>
      <c r="AIY996"/>
      <c r="AIZ996"/>
      <c r="AJA996"/>
      <c r="AJB996"/>
      <c r="AJC996"/>
      <c r="AJD996"/>
      <c r="AJE996"/>
      <c r="AJF996"/>
      <c r="AJG996"/>
      <c r="AJH996"/>
      <c r="AJI996"/>
      <c r="AJJ996"/>
      <c r="AJK996"/>
      <c r="AJL996"/>
      <c r="AJM996"/>
      <c r="AJN996"/>
      <c r="AJO996"/>
      <c r="AJP996"/>
      <c r="AJQ996"/>
      <c r="AJR996"/>
      <c r="AJS996"/>
      <c r="AJT996"/>
      <c r="AJU996"/>
      <c r="AJV996"/>
      <c r="AJW996"/>
      <c r="AJX996"/>
      <c r="AJY996"/>
      <c r="AJZ996"/>
      <c r="AKA996"/>
      <c r="AKB996"/>
      <c r="AKC996"/>
      <c r="AKD996"/>
      <c r="AKE996"/>
      <c r="AKF996"/>
      <c r="AKG996"/>
      <c r="AKH996"/>
      <c r="AKI996"/>
      <c r="AKJ996"/>
      <c r="AKK996"/>
      <c r="AKL996"/>
      <c r="AKM996"/>
      <c r="AKN996"/>
      <c r="AKO996"/>
      <c r="AKP996"/>
      <c r="AKQ996"/>
      <c r="AKR996"/>
      <c r="AKS996"/>
      <c r="AKT996"/>
      <c r="AKU996"/>
      <c r="AKV996"/>
      <c r="AKW996"/>
      <c r="AKX996"/>
      <c r="AKY996"/>
      <c r="AKZ996"/>
      <c r="ALA996"/>
      <c r="ALB996"/>
      <c r="ALC996"/>
      <c r="ALD996"/>
      <c r="ALE996"/>
      <c r="ALF996"/>
      <c r="ALG996"/>
      <c r="ALH996"/>
      <c r="ALI996"/>
      <c r="ALJ996"/>
      <c r="ALK996"/>
      <c r="ALL996"/>
      <c r="ALM996"/>
      <c r="ALN996"/>
      <c r="ALO996"/>
      <c r="ALP996"/>
      <c r="ALQ996"/>
      <c r="ALR996"/>
      <c r="ALS996"/>
      <c r="ALT996"/>
      <c r="ALU996"/>
      <c r="ALV996"/>
      <c r="ALW996"/>
      <c r="ALX996"/>
      <c r="ALY996"/>
      <c r="ALZ996"/>
      <c r="AMA996"/>
      <c r="AMB996"/>
      <c r="AMC996"/>
      <c r="AMD996"/>
      <c r="AME996"/>
      <c r="AMF996"/>
      <c r="AMG996"/>
      <c r="AMH996"/>
      <c r="AMI996"/>
      <c r="AMJ996"/>
    </row>
    <row r="997" spans="1:1024" ht="20" customHeight="1" x14ac:dyDescent="0.2">
      <c r="A997"/>
      <c r="B997"/>
      <c r="C997"/>
      <c r="D997"/>
      <c r="E997" s="2"/>
      <c r="F997" s="2"/>
      <c r="G997" s="271"/>
      <c r="H997" s="240"/>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c r="IU997"/>
      <c r="IV997"/>
      <c r="IW997"/>
      <c r="IX997"/>
      <c r="IY997"/>
      <c r="IZ997"/>
      <c r="JA997"/>
      <c r="JB997"/>
      <c r="JC997"/>
      <c r="JD997"/>
      <c r="JE997"/>
      <c r="JF997"/>
      <c r="JG997"/>
      <c r="JH997"/>
      <c r="JI997"/>
      <c r="JJ997"/>
      <c r="JK997"/>
      <c r="JL997"/>
      <c r="JM997"/>
      <c r="JN997"/>
      <c r="JO997"/>
      <c r="JP997"/>
      <c r="JQ997"/>
      <c r="JR997"/>
      <c r="JS997"/>
      <c r="JT997"/>
      <c r="JU997"/>
      <c r="JV997"/>
      <c r="JW997"/>
      <c r="JX997"/>
      <c r="JY997"/>
      <c r="JZ997"/>
      <c r="KA997"/>
      <c r="KB997"/>
      <c r="KC997"/>
      <c r="KD997"/>
      <c r="KE997"/>
      <c r="KF997"/>
      <c r="KG997"/>
      <c r="KH997"/>
      <c r="KI997"/>
      <c r="KJ997"/>
      <c r="KK997"/>
      <c r="KL997"/>
      <c r="KM997"/>
      <c r="KN997"/>
      <c r="KO997"/>
      <c r="KP997"/>
      <c r="KQ997"/>
      <c r="KR997"/>
      <c r="KS997"/>
      <c r="KT997"/>
      <c r="KU997"/>
      <c r="KV997"/>
      <c r="KW997"/>
      <c r="KX997"/>
      <c r="KY997"/>
      <c r="KZ997"/>
      <c r="LA997"/>
      <c r="LB997"/>
      <c r="LC997"/>
      <c r="LD997"/>
      <c r="LE997"/>
      <c r="LF997"/>
      <c r="LG997"/>
      <c r="LH997"/>
      <c r="LI997"/>
      <c r="LJ997"/>
      <c r="LK997"/>
      <c r="LL997"/>
      <c r="LM997"/>
      <c r="LN997"/>
      <c r="LO997"/>
      <c r="LP997"/>
      <c r="LQ997"/>
      <c r="LR997"/>
      <c r="LS997"/>
      <c r="LT997"/>
      <c r="LU997"/>
      <c r="LV997"/>
      <c r="LW997"/>
      <c r="LX997"/>
      <c r="LY997"/>
      <c r="LZ997"/>
      <c r="MA997"/>
      <c r="MB997"/>
      <c r="MC997"/>
      <c r="MD997"/>
      <c r="ME997"/>
      <c r="MF997"/>
      <c r="MG997"/>
      <c r="MH997"/>
      <c r="MI997"/>
      <c r="MJ997"/>
      <c r="MK997"/>
      <c r="ML997"/>
      <c r="MM997"/>
      <c r="MN997"/>
      <c r="MO997"/>
      <c r="MP997"/>
      <c r="MQ997"/>
      <c r="MR997"/>
      <c r="MS997"/>
      <c r="MT997"/>
      <c r="MU997"/>
      <c r="MV997"/>
      <c r="MW997"/>
      <c r="MX997"/>
      <c r="MY997"/>
      <c r="MZ997"/>
      <c r="NA997"/>
      <c r="NB997"/>
      <c r="NC997"/>
      <c r="ND997"/>
      <c r="NE997"/>
      <c r="NF997"/>
      <c r="NG997"/>
      <c r="NH997"/>
      <c r="NI997"/>
      <c r="NJ997"/>
      <c r="NK997"/>
      <c r="NL997"/>
      <c r="NM997"/>
      <c r="NN997"/>
      <c r="NO997"/>
      <c r="NP997"/>
      <c r="NQ997"/>
      <c r="NR997"/>
      <c r="NS997"/>
      <c r="NT997"/>
      <c r="NU997"/>
      <c r="NV997"/>
      <c r="NW997"/>
      <c r="NX997"/>
      <c r="NY997"/>
      <c r="NZ997"/>
      <c r="OA997"/>
      <c r="OB997"/>
      <c r="OC997"/>
      <c r="OD997"/>
      <c r="OE997"/>
      <c r="OF997"/>
      <c r="OG997"/>
      <c r="OH997"/>
      <c r="OI997"/>
      <c r="OJ997"/>
      <c r="OK997"/>
      <c r="OL997"/>
      <c r="OM997"/>
      <c r="ON997"/>
      <c r="OO997"/>
      <c r="OP997"/>
      <c r="OQ997"/>
      <c r="OR997"/>
      <c r="OS997"/>
      <c r="OT997"/>
      <c r="OU997"/>
      <c r="OV997"/>
      <c r="OW997"/>
      <c r="OX997"/>
      <c r="OY997"/>
      <c r="OZ997"/>
      <c r="PA997"/>
      <c r="PB997"/>
      <c r="PC997"/>
      <c r="PD997"/>
      <c r="PE997"/>
      <c r="PF997"/>
      <c r="PG997"/>
      <c r="PH997"/>
      <c r="PI997"/>
      <c r="PJ997"/>
      <c r="PK997"/>
      <c r="PL997"/>
      <c r="PM997"/>
      <c r="PN997"/>
      <c r="PO997"/>
      <c r="PP997"/>
      <c r="PQ997"/>
      <c r="PR997"/>
      <c r="PS997"/>
      <c r="PT997"/>
      <c r="PU997"/>
      <c r="PV997"/>
      <c r="PW997"/>
      <c r="PX997"/>
      <c r="PY997"/>
      <c r="PZ997"/>
      <c r="QA997"/>
      <c r="QB997"/>
      <c r="QC997"/>
      <c r="QD997"/>
      <c r="QE997"/>
      <c r="QF997"/>
      <c r="QG997"/>
      <c r="QH997"/>
      <c r="QI997"/>
      <c r="QJ997"/>
      <c r="QK997"/>
      <c r="QL997"/>
      <c r="QM997"/>
      <c r="QN997"/>
      <c r="QO997"/>
      <c r="QP997"/>
      <c r="QQ997"/>
      <c r="QR997"/>
      <c r="QS997"/>
      <c r="QT997"/>
      <c r="QU997"/>
      <c r="QV997"/>
      <c r="QW997"/>
      <c r="QX997"/>
      <c r="QY997"/>
      <c r="QZ997"/>
      <c r="RA997"/>
      <c r="RB997"/>
      <c r="RC997"/>
      <c r="RD997"/>
      <c r="RE997"/>
      <c r="RF997"/>
      <c r="RG997"/>
      <c r="RH997"/>
      <c r="RI997"/>
      <c r="RJ997"/>
      <c r="RK997"/>
      <c r="RL997"/>
      <c r="RM997"/>
      <c r="RN997"/>
      <c r="RO997"/>
      <c r="RP997"/>
      <c r="RQ997"/>
      <c r="RR997"/>
      <c r="RS997"/>
      <c r="RT997"/>
      <c r="RU997"/>
      <c r="RV997"/>
      <c r="RW997"/>
      <c r="RX997"/>
      <c r="RY997"/>
      <c r="RZ997"/>
      <c r="SA997"/>
      <c r="SB997"/>
      <c r="SC997"/>
      <c r="SD997"/>
      <c r="SE997"/>
      <c r="SF997"/>
      <c r="SG997"/>
      <c r="SH997"/>
      <c r="SI997"/>
      <c r="SJ997"/>
      <c r="SK997"/>
      <c r="SL997"/>
      <c r="SM997"/>
      <c r="SN997"/>
      <c r="SO997"/>
      <c r="SP997"/>
      <c r="SQ997"/>
      <c r="SR997"/>
      <c r="SS997"/>
      <c r="ST997"/>
      <c r="SU997"/>
      <c r="SV997"/>
      <c r="SW997"/>
      <c r="SX997"/>
      <c r="SY997"/>
      <c r="SZ997"/>
      <c r="TA997"/>
      <c r="TB997"/>
      <c r="TC997"/>
      <c r="TD997"/>
      <c r="TE997"/>
      <c r="TF997"/>
      <c r="TG997"/>
      <c r="TH997"/>
      <c r="TI997"/>
      <c r="TJ997"/>
      <c r="TK997"/>
      <c r="TL997"/>
      <c r="TM997"/>
      <c r="TN997"/>
      <c r="TO997"/>
      <c r="TP997"/>
      <c r="TQ997"/>
      <c r="TR997"/>
      <c r="TS997"/>
      <c r="TT997"/>
      <c r="TU997"/>
      <c r="TV997"/>
      <c r="TW997"/>
      <c r="TX997"/>
      <c r="TY997"/>
      <c r="TZ997"/>
      <c r="UA997"/>
      <c r="UB997"/>
      <c r="UC997"/>
      <c r="UD997"/>
      <c r="UE997"/>
      <c r="UF997"/>
      <c r="UG997"/>
      <c r="UH997"/>
      <c r="UI997"/>
      <c r="UJ997"/>
      <c r="UK997"/>
      <c r="UL997"/>
      <c r="UM997"/>
      <c r="UN997"/>
      <c r="UO997"/>
      <c r="UP997"/>
      <c r="UQ997"/>
      <c r="UR997"/>
      <c r="US997"/>
      <c r="UT997"/>
      <c r="UU997"/>
      <c r="UV997"/>
      <c r="UW997"/>
      <c r="UX997"/>
      <c r="UY997"/>
      <c r="UZ997"/>
      <c r="VA997"/>
      <c r="VB997"/>
      <c r="VC997"/>
      <c r="VD997"/>
      <c r="VE997"/>
      <c r="VF997"/>
      <c r="VG997"/>
      <c r="VH997"/>
      <c r="VI997"/>
      <c r="VJ997"/>
      <c r="VK997"/>
      <c r="VL997"/>
      <c r="VM997"/>
      <c r="VN997"/>
      <c r="VO997"/>
      <c r="VP997"/>
      <c r="VQ997"/>
      <c r="VR997"/>
      <c r="VS997"/>
      <c r="VT997"/>
      <c r="VU997"/>
      <c r="VV997"/>
      <c r="VW997"/>
      <c r="VX997"/>
      <c r="VY997"/>
      <c r="VZ997"/>
      <c r="WA997"/>
      <c r="WB997"/>
      <c r="WC997"/>
      <c r="WD997"/>
      <c r="WE997"/>
      <c r="WF997"/>
      <c r="WG997"/>
      <c r="WH997"/>
      <c r="WI997"/>
      <c r="WJ997"/>
      <c r="WK997"/>
      <c r="WL997"/>
      <c r="WM997"/>
      <c r="WN997"/>
      <c r="WO997"/>
      <c r="WP997"/>
      <c r="WQ997"/>
      <c r="WR997"/>
      <c r="WS997"/>
      <c r="WT997"/>
      <c r="WU997"/>
      <c r="WV997"/>
      <c r="WW997"/>
      <c r="WX997"/>
      <c r="WY997"/>
      <c r="WZ997"/>
      <c r="XA997"/>
      <c r="XB997"/>
      <c r="XC997"/>
      <c r="XD997"/>
      <c r="XE997"/>
      <c r="XF997"/>
      <c r="XG997"/>
      <c r="XH997"/>
      <c r="XI997"/>
      <c r="XJ997"/>
      <c r="XK997"/>
      <c r="XL997"/>
      <c r="XM997"/>
      <c r="XN997"/>
      <c r="XO997"/>
      <c r="XP997"/>
      <c r="XQ997"/>
      <c r="XR997"/>
      <c r="XS997"/>
      <c r="XT997"/>
      <c r="XU997"/>
      <c r="XV997"/>
      <c r="XW997"/>
      <c r="XX997"/>
      <c r="XY997"/>
      <c r="XZ997"/>
      <c r="YA997"/>
      <c r="YB997"/>
      <c r="YC997"/>
      <c r="YD997"/>
      <c r="YE997"/>
      <c r="YF997"/>
      <c r="YG997"/>
      <c r="YH997"/>
      <c r="YI997"/>
      <c r="YJ997"/>
      <c r="YK997"/>
      <c r="YL997"/>
      <c r="YM997"/>
      <c r="YN997"/>
      <c r="YO997"/>
      <c r="YP997"/>
      <c r="YQ997"/>
      <c r="YR997"/>
      <c r="YS997"/>
      <c r="YT997"/>
      <c r="YU997"/>
      <c r="YV997"/>
      <c r="YW997"/>
      <c r="YX997"/>
      <c r="YY997"/>
      <c r="YZ997"/>
      <c r="ZA997"/>
      <c r="ZB997"/>
      <c r="ZC997"/>
      <c r="ZD997"/>
      <c r="ZE997"/>
      <c r="ZF997"/>
      <c r="ZG997"/>
      <c r="ZH997"/>
      <c r="ZI997"/>
      <c r="ZJ997"/>
      <c r="ZK997"/>
      <c r="ZL997"/>
      <c r="ZM997"/>
      <c r="ZN997"/>
      <c r="ZO997"/>
      <c r="ZP997"/>
      <c r="ZQ997"/>
      <c r="ZR997"/>
      <c r="ZS997"/>
      <c r="ZT997"/>
      <c r="ZU997"/>
      <c r="ZV997"/>
      <c r="ZW997"/>
      <c r="ZX997"/>
      <c r="ZY997"/>
      <c r="ZZ997"/>
      <c r="AAA997"/>
      <c r="AAB997"/>
      <c r="AAC997"/>
      <c r="AAD997"/>
      <c r="AAE997"/>
      <c r="AAF997"/>
      <c r="AAG997"/>
      <c r="AAH997"/>
      <c r="AAI997"/>
      <c r="AAJ997"/>
      <c r="AAK997"/>
      <c r="AAL997"/>
      <c r="AAM997"/>
      <c r="AAN997"/>
      <c r="AAO997"/>
      <c r="AAP997"/>
      <c r="AAQ997"/>
      <c r="AAR997"/>
      <c r="AAS997"/>
      <c r="AAT997"/>
      <c r="AAU997"/>
      <c r="AAV997"/>
      <c r="AAW997"/>
      <c r="AAX997"/>
      <c r="AAY997"/>
      <c r="AAZ997"/>
      <c r="ABA997"/>
      <c r="ABB997"/>
      <c r="ABC997"/>
      <c r="ABD997"/>
      <c r="ABE997"/>
      <c r="ABF997"/>
      <c r="ABG997"/>
      <c r="ABH997"/>
      <c r="ABI997"/>
      <c r="ABJ997"/>
      <c r="ABK997"/>
      <c r="ABL997"/>
      <c r="ABM997"/>
      <c r="ABN997"/>
      <c r="ABO997"/>
      <c r="ABP997"/>
      <c r="ABQ997"/>
      <c r="ABR997"/>
      <c r="ABS997"/>
      <c r="ABT997"/>
      <c r="ABU997"/>
      <c r="ABV997"/>
      <c r="ABW997"/>
      <c r="ABX997"/>
      <c r="ABY997"/>
      <c r="ABZ997"/>
      <c r="ACA997"/>
      <c r="ACB997"/>
      <c r="ACC997"/>
      <c r="ACD997"/>
      <c r="ACE997"/>
      <c r="ACF997"/>
      <c r="ACG997"/>
      <c r="ACH997"/>
      <c r="ACI997"/>
      <c r="ACJ997"/>
      <c r="ACK997"/>
      <c r="ACL997"/>
      <c r="ACM997"/>
      <c r="ACN997"/>
      <c r="ACO997"/>
      <c r="ACP997"/>
      <c r="ACQ997"/>
      <c r="ACR997"/>
      <c r="ACS997"/>
      <c r="ACT997"/>
      <c r="ACU997"/>
      <c r="ACV997"/>
      <c r="ACW997"/>
      <c r="ACX997"/>
      <c r="ACY997"/>
      <c r="ACZ997"/>
      <c r="ADA997"/>
      <c r="ADB997"/>
      <c r="ADC997"/>
      <c r="ADD997"/>
      <c r="ADE997"/>
      <c r="ADF997"/>
      <c r="ADG997"/>
      <c r="ADH997"/>
      <c r="ADI997"/>
      <c r="ADJ997"/>
      <c r="ADK997"/>
      <c r="ADL997"/>
      <c r="ADM997"/>
      <c r="ADN997"/>
      <c r="ADO997"/>
      <c r="ADP997"/>
      <c r="ADQ997"/>
      <c r="ADR997"/>
      <c r="ADS997"/>
      <c r="ADT997"/>
      <c r="ADU997"/>
      <c r="ADV997"/>
      <c r="ADW997"/>
      <c r="ADX997"/>
      <c r="ADY997"/>
      <c r="ADZ997"/>
      <c r="AEA997"/>
      <c r="AEB997"/>
      <c r="AEC997"/>
      <c r="AED997"/>
      <c r="AEE997"/>
      <c r="AEF997"/>
      <c r="AEG997"/>
      <c r="AEH997"/>
      <c r="AEI997"/>
      <c r="AEJ997"/>
      <c r="AEK997"/>
      <c r="AEL997"/>
      <c r="AEM997"/>
      <c r="AEN997"/>
      <c r="AEO997"/>
      <c r="AEP997"/>
      <c r="AEQ997"/>
      <c r="AER997"/>
      <c r="AES997"/>
      <c r="AET997"/>
      <c r="AEU997"/>
      <c r="AEV997"/>
      <c r="AEW997"/>
      <c r="AEX997"/>
      <c r="AEY997"/>
      <c r="AEZ997"/>
      <c r="AFA997"/>
      <c r="AFB997"/>
      <c r="AFC997"/>
      <c r="AFD997"/>
      <c r="AFE997"/>
      <c r="AFF997"/>
      <c r="AFG997"/>
      <c r="AFH997"/>
      <c r="AFI997"/>
      <c r="AFJ997"/>
      <c r="AFK997"/>
      <c r="AFL997"/>
      <c r="AFM997"/>
      <c r="AFN997"/>
      <c r="AFO997"/>
      <c r="AFP997"/>
      <c r="AFQ997"/>
      <c r="AFR997"/>
      <c r="AFS997"/>
      <c r="AFT997"/>
      <c r="AFU997"/>
      <c r="AFV997"/>
      <c r="AFW997"/>
      <c r="AFX997"/>
      <c r="AFY997"/>
      <c r="AFZ997"/>
      <c r="AGA997"/>
      <c r="AGB997"/>
      <c r="AGC997"/>
      <c r="AGD997"/>
      <c r="AGE997"/>
      <c r="AGF997"/>
      <c r="AGG997"/>
      <c r="AGH997"/>
      <c r="AGI997"/>
      <c r="AGJ997"/>
      <c r="AGK997"/>
      <c r="AGL997"/>
      <c r="AGM997"/>
      <c r="AGN997"/>
      <c r="AGO997"/>
      <c r="AGP997"/>
      <c r="AGQ997"/>
      <c r="AGR997"/>
      <c r="AGS997"/>
      <c r="AGT997"/>
      <c r="AGU997"/>
      <c r="AGV997"/>
      <c r="AGW997"/>
      <c r="AGX997"/>
      <c r="AGY997"/>
      <c r="AGZ997"/>
      <c r="AHA997"/>
      <c r="AHB997"/>
      <c r="AHC997"/>
      <c r="AHD997"/>
      <c r="AHE997"/>
      <c r="AHF997"/>
      <c r="AHG997"/>
      <c r="AHH997"/>
      <c r="AHI997"/>
      <c r="AHJ997"/>
      <c r="AHK997"/>
      <c r="AHL997"/>
      <c r="AHM997"/>
      <c r="AHN997"/>
      <c r="AHO997"/>
      <c r="AHP997"/>
      <c r="AHQ997"/>
      <c r="AHR997"/>
      <c r="AHS997"/>
      <c r="AHT997"/>
      <c r="AHU997"/>
      <c r="AHV997"/>
      <c r="AHW997"/>
      <c r="AHX997"/>
      <c r="AHY997"/>
      <c r="AHZ997"/>
      <c r="AIA997"/>
      <c r="AIB997"/>
      <c r="AIC997"/>
      <c r="AID997"/>
      <c r="AIE997"/>
      <c r="AIF997"/>
      <c r="AIG997"/>
      <c r="AIH997"/>
      <c r="AII997"/>
      <c r="AIJ997"/>
      <c r="AIK997"/>
      <c r="AIL997"/>
      <c r="AIM997"/>
      <c r="AIN997"/>
      <c r="AIO997"/>
      <c r="AIP997"/>
      <c r="AIQ997"/>
      <c r="AIR997"/>
      <c r="AIS997"/>
      <c r="AIT997"/>
      <c r="AIU997"/>
      <c r="AIV997"/>
      <c r="AIW997"/>
      <c r="AIX997"/>
      <c r="AIY997"/>
      <c r="AIZ997"/>
      <c r="AJA997"/>
      <c r="AJB997"/>
      <c r="AJC997"/>
      <c r="AJD997"/>
      <c r="AJE997"/>
      <c r="AJF997"/>
      <c r="AJG997"/>
      <c r="AJH997"/>
      <c r="AJI997"/>
      <c r="AJJ997"/>
      <c r="AJK997"/>
      <c r="AJL997"/>
      <c r="AJM997"/>
      <c r="AJN997"/>
      <c r="AJO997"/>
      <c r="AJP997"/>
      <c r="AJQ997"/>
      <c r="AJR997"/>
      <c r="AJS997"/>
      <c r="AJT997"/>
      <c r="AJU997"/>
      <c r="AJV997"/>
      <c r="AJW997"/>
      <c r="AJX997"/>
      <c r="AJY997"/>
      <c r="AJZ997"/>
      <c r="AKA997"/>
      <c r="AKB997"/>
      <c r="AKC997"/>
      <c r="AKD997"/>
      <c r="AKE997"/>
      <c r="AKF997"/>
      <c r="AKG997"/>
      <c r="AKH997"/>
      <c r="AKI997"/>
      <c r="AKJ997"/>
      <c r="AKK997"/>
      <c r="AKL997"/>
      <c r="AKM997"/>
      <c r="AKN997"/>
      <c r="AKO997"/>
      <c r="AKP997"/>
      <c r="AKQ997"/>
      <c r="AKR997"/>
      <c r="AKS997"/>
      <c r="AKT997"/>
      <c r="AKU997"/>
      <c r="AKV997"/>
      <c r="AKW997"/>
      <c r="AKX997"/>
      <c r="AKY997"/>
      <c r="AKZ997"/>
      <c r="ALA997"/>
      <c r="ALB997"/>
      <c r="ALC997"/>
      <c r="ALD997"/>
      <c r="ALE997"/>
      <c r="ALF997"/>
      <c r="ALG997"/>
      <c r="ALH997"/>
      <c r="ALI997"/>
      <c r="ALJ997"/>
      <c r="ALK997"/>
      <c r="ALL997"/>
      <c r="ALM997"/>
      <c r="ALN997"/>
      <c r="ALO997"/>
      <c r="ALP997"/>
      <c r="ALQ997"/>
      <c r="ALR997"/>
      <c r="ALS997"/>
      <c r="ALT997"/>
      <c r="ALU997"/>
      <c r="ALV997"/>
      <c r="ALW997"/>
      <c r="ALX997"/>
      <c r="ALY997"/>
      <c r="ALZ997"/>
      <c r="AMA997"/>
      <c r="AMB997"/>
      <c r="AMC997"/>
      <c r="AMD997"/>
      <c r="AME997"/>
      <c r="AMF997"/>
      <c r="AMG997"/>
      <c r="AMH997"/>
      <c r="AMI997"/>
      <c r="AMJ997"/>
    </row>
    <row r="998" spans="1:1024" ht="20" customHeight="1" x14ac:dyDescent="0.2">
      <c r="A998"/>
      <c r="B998"/>
      <c r="C998"/>
      <c r="D998"/>
      <c r="E998" s="2"/>
      <c r="F998" s="2"/>
      <c r="G998" s="271"/>
      <c r="H998" s="240"/>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c r="IU998"/>
      <c r="IV998"/>
      <c r="IW998"/>
      <c r="IX998"/>
      <c r="IY998"/>
      <c r="IZ998"/>
      <c r="JA998"/>
      <c r="JB998"/>
      <c r="JC998"/>
      <c r="JD998"/>
      <c r="JE998"/>
      <c r="JF998"/>
      <c r="JG998"/>
      <c r="JH998"/>
      <c r="JI998"/>
      <c r="JJ998"/>
      <c r="JK998"/>
      <c r="JL998"/>
      <c r="JM998"/>
      <c r="JN998"/>
      <c r="JO998"/>
      <c r="JP998"/>
      <c r="JQ998"/>
      <c r="JR998"/>
      <c r="JS998"/>
      <c r="JT998"/>
      <c r="JU998"/>
      <c r="JV998"/>
      <c r="JW998"/>
      <c r="JX998"/>
      <c r="JY998"/>
      <c r="JZ998"/>
      <c r="KA998"/>
      <c r="KB998"/>
      <c r="KC998"/>
      <c r="KD998"/>
      <c r="KE998"/>
      <c r="KF998"/>
      <c r="KG998"/>
      <c r="KH998"/>
      <c r="KI998"/>
      <c r="KJ998"/>
      <c r="KK998"/>
      <c r="KL998"/>
      <c r="KM998"/>
      <c r="KN998"/>
      <c r="KO998"/>
      <c r="KP998"/>
      <c r="KQ998"/>
      <c r="KR998"/>
      <c r="KS998"/>
      <c r="KT998"/>
      <c r="KU998"/>
      <c r="KV998"/>
      <c r="KW998"/>
      <c r="KX998"/>
      <c r="KY998"/>
      <c r="KZ998"/>
      <c r="LA998"/>
      <c r="LB998"/>
      <c r="LC998"/>
      <c r="LD998"/>
      <c r="LE998"/>
      <c r="LF998"/>
      <c r="LG998"/>
      <c r="LH998"/>
      <c r="LI998"/>
      <c r="LJ998"/>
      <c r="LK998"/>
      <c r="LL998"/>
      <c r="LM998"/>
      <c r="LN998"/>
      <c r="LO998"/>
      <c r="LP998"/>
      <c r="LQ998"/>
      <c r="LR998"/>
      <c r="LS998"/>
      <c r="LT998"/>
      <c r="LU998"/>
      <c r="LV998"/>
      <c r="LW998"/>
      <c r="LX998"/>
      <c r="LY998"/>
      <c r="LZ998"/>
      <c r="MA998"/>
      <c r="MB998"/>
      <c r="MC998"/>
      <c r="MD998"/>
      <c r="ME998"/>
      <c r="MF998"/>
      <c r="MG998"/>
      <c r="MH998"/>
      <c r="MI998"/>
      <c r="MJ998"/>
      <c r="MK998"/>
      <c r="ML998"/>
      <c r="MM998"/>
      <c r="MN998"/>
      <c r="MO998"/>
      <c r="MP998"/>
      <c r="MQ998"/>
      <c r="MR998"/>
      <c r="MS998"/>
      <c r="MT998"/>
      <c r="MU998"/>
      <c r="MV998"/>
      <c r="MW998"/>
      <c r="MX998"/>
      <c r="MY998"/>
      <c r="MZ998"/>
      <c r="NA998"/>
      <c r="NB998"/>
      <c r="NC998"/>
      <c r="ND998"/>
      <c r="NE998"/>
      <c r="NF998"/>
      <c r="NG998"/>
      <c r="NH998"/>
      <c r="NI998"/>
      <c r="NJ998"/>
      <c r="NK998"/>
      <c r="NL998"/>
      <c r="NM998"/>
      <c r="NN998"/>
      <c r="NO998"/>
      <c r="NP998"/>
      <c r="NQ998"/>
      <c r="NR998"/>
      <c r="NS998"/>
      <c r="NT998"/>
      <c r="NU998"/>
      <c r="NV998"/>
      <c r="NW998"/>
      <c r="NX998"/>
      <c r="NY998"/>
      <c r="NZ998"/>
      <c r="OA998"/>
      <c r="OB998"/>
      <c r="OC998"/>
      <c r="OD998"/>
      <c r="OE998"/>
      <c r="OF998"/>
      <c r="OG998"/>
      <c r="OH998"/>
      <c r="OI998"/>
      <c r="OJ998"/>
      <c r="OK998"/>
      <c r="OL998"/>
      <c r="OM998"/>
      <c r="ON998"/>
      <c r="OO998"/>
      <c r="OP998"/>
      <c r="OQ998"/>
      <c r="OR998"/>
      <c r="OS998"/>
      <c r="OT998"/>
      <c r="OU998"/>
      <c r="OV998"/>
      <c r="OW998"/>
      <c r="OX998"/>
      <c r="OY998"/>
      <c r="OZ998"/>
      <c r="PA998"/>
      <c r="PB998"/>
      <c r="PC998"/>
      <c r="PD998"/>
      <c r="PE998"/>
      <c r="PF998"/>
      <c r="PG998"/>
      <c r="PH998"/>
      <c r="PI998"/>
      <c r="PJ998"/>
      <c r="PK998"/>
      <c r="PL998"/>
      <c r="PM998"/>
      <c r="PN998"/>
      <c r="PO998"/>
      <c r="PP998"/>
      <c r="PQ998"/>
      <c r="PR998"/>
      <c r="PS998"/>
      <c r="PT998"/>
      <c r="PU998"/>
      <c r="PV998"/>
      <c r="PW998"/>
      <c r="PX998"/>
      <c r="PY998"/>
      <c r="PZ998"/>
      <c r="QA998"/>
      <c r="QB998"/>
      <c r="QC998"/>
      <c r="QD998"/>
      <c r="QE998"/>
      <c r="QF998"/>
      <c r="QG998"/>
      <c r="QH998"/>
      <c r="QI998"/>
      <c r="QJ998"/>
      <c r="QK998"/>
      <c r="QL998"/>
      <c r="QM998"/>
      <c r="QN998"/>
      <c r="QO998"/>
      <c r="QP998"/>
      <c r="QQ998"/>
      <c r="QR998"/>
      <c r="QS998"/>
      <c r="QT998"/>
      <c r="QU998"/>
      <c r="QV998"/>
      <c r="QW998"/>
      <c r="QX998"/>
      <c r="QY998"/>
      <c r="QZ998"/>
      <c r="RA998"/>
      <c r="RB998"/>
      <c r="RC998"/>
      <c r="RD998"/>
      <c r="RE998"/>
      <c r="RF998"/>
      <c r="RG998"/>
      <c r="RH998"/>
      <c r="RI998"/>
      <c r="RJ998"/>
      <c r="RK998"/>
      <c r="RL998"/>
      <c r="RM998"/>
      <c r="RN998"/>
      <c r="RO998"/>
      <c r="RP998"/>
      <c r="RQ998"/>
      <c r="RR998"/>
      <c r="RS998"/>
      <c r="RT998"/>
      <c r="RU998"/>
      <c r="RV998"/>
      <c r="RW998"/>
      <c r="RX998"/>
      <c r="RY998"/>
      <c r="RZ998"/>
      <c r="SA998"/>
      <c r="SB998"/>
      <c r="SC998"/>
      <c r="SD998"/>
      <c r="SE998"/>
      <c r="SF998"/>
      <c r="SG998"/>
      <c r="SH998"/>
      <c r="SI998"/>
      <c r="SJ998"/>
      <c r="SK998"/>
      <c r="SL998"/>
      <c r="SM998"/>
      <c r="SN998"/>
      <c r="SO998"/>
      <c r="SP998"/>
      <c r="SQ998"/>
      <c r="SR998"/>
      <c r="SS998"/>
      <c r="ST998"/>
      <c r="SU998"/>
      <c r="SV998"/>
      <c r="SW998"/>
      <c r="SX998"/>
      <c r="SY998"/>
      <c r="SZ998"/>
      <c r="TA998"/>
      <c r="TB998"/>
      <c r="TC998"/>
      <c r="TD998"/>
      <c r="TE998"/>
      <c r="TF998"/>
      <c r="TG998"/>
      <c r="TH998"/>
      <c r="TI998"/>
      <c r="TJ998"/>
      <c r="TK998"/>
      <c r="TL998"/>
      <c r="TM998"/>
      <c r="TN998"/>
      <c r="TO998"/>
      <c r="TP998"/>
      <c r="TQ998"/>
      <c r="TR998"/>
      <c r="TS998"/>
      <c r="TT998"/>
      <c r="TU998"/>
      <c r="TV998"/>
      <c r="TW998"/>
      <c r="TX998"/>
      <c r="TY998"/>
      <c r="TZ998"/>
      <c r="UA998"/>
      <c r="UB998"/>
      <c r="UC998"/>
      <c r="UD998"/>
      <c r="UE998"/>
      <c r="UF998"/>
      <c r="UG998"/>
      <c r="UH998"/>
      <c r="UI998"/>
      <c r="UJ998"/>
      <c r="UK998"/>
      <c r="UL998"/>
      <c r="UM998"/>
      <c r="UN998"/>
      <c r="UO998"/>
      <c r="UP998"/>
      <c r="UQ998"/>
      <c r="UR998"/>
      <c r="US998"/>
      <c r="UT998"/>
      <c r="UU998"/>
      <c r="UV998"/>
      <c r="UW998"/>
      <c r="UX998"/>
      <c r="UY998"/>
      <c r="UZ998"/>
      <c r="VA998"/>
      <c r="VB998"/>
      <c r="VC998"/>
      <c r="VD998"/>
      <c r="VE998"/>
      <c r="VF998"/>
      <c r="VG998"/>
      <c r="VH998"/>
      <c r="VI998"/>
      <c r="VJ998"/>
      <c r="VK998"/>
      <c r="VL998"/>
      <c r="VM998"/>
      <c r="VN998"/>
      <c r="VO998"/>
      <c r="VP998"/>
      <c r="VQ998"/>
      <c r="VR998"/>
      <c r="VS998"/>
      <c r="VT998"/>
      <c r="VU998"/>
      <c r="VV998"/>
      <c r="VW998"/>
      <c r="VX998"/>
      <c r="VY998"/>
      <c r="VZ998"/>
      <c r="WA998"/>
      <c r="WB998"/>
      <c r="WC998"/>
      <c r="WD998"/>
      <c r="WE998"/>
      <c r="WF998"/>
      <c r="WG998"/>
      <c r="WH998"/>
      <c r="WI998"/>
      <c r="WJ998"/>
      <c r="WK998"/>
      <c r="WL998"/>
      <c r="WM998"/>
      <c r="WN998"/>
      <c r="WO998"/>
      <c r="WP998"/>
      <c r="WQ998"/>
      <c r="WR998"/>
      <c r="WS998"/>
      <c r="WT998"/>
      <c r="WU998"/>
      <c r="WV998"/>
      <c r="WW998"/>
      <c r="WX998"/>
      <c r="WY998"/>
      <c r="WZ998"/>
      <c r="XA998"/>
      <c r="XB998"/>
      <c r="XC998"/>
      <c r="XD998"/>
      <c r="XE998"/>
      <c r="XF998"/>
      <c r="XG998"/>
      <c r="XH998"/>
      <c r="XI998"/>
      <c r="XJ998"/>
      <c r="XK998"/>
      <c r="XL998"/>
      <c r="XM998"/>
      <c r="XN998"/>
      <c r="XO998"/>
      <c r="XP998"/>
      <c r="XQ998"/>
      <c r="XR998"/>
      <c r="XS998"/>
      <c r="XT998"/>
      <c r="XU998"/>
      <c r="XV998"/>
      <c r="XW998"/>
      <c r="XX998"/>
      <c r="XY998"/>
      <c r="XZ998"/>
      <c r="YA998"/>
      <c r="YB998"/>
      <c r="YC998"/>
      <c r="YD998"/>
      <c r="YE998"/>
      <c r="YF998"/>
      <c r="YG998"/>
      <c r="YH998"/>
      <c r="YI998"/>
      <c r="YJ998"/>
      <c r="YK998"/>
      <c r="YL998"/>
      <c r="YM998"/>
      <c r="YN998"/>
      <c r="YO998"/>
      <c r="YP998"/>
      <c r="YQ998"/>
      <c r="YR998"/>
      <c r="YS998"/>
      <c r="YT998"/>
      <c r="YU998"/>
      <c r="YV998"/>
      <c r="YW998"/>
      <c r="YX998"/>
      <c r="YY998"/>
      <c r="YZ998"/>
      <c r="ZA998"/>
      <c r="ZB998"/>
      <c r="ZC998"/>
      <c r="ZD998"/>
      <c r="ZE998"/>
      <c r="ZF998"/>
      <c r="ZG998"/>
      <c r="ZH998"/>
      <c r="ZI998"/>
      <c r="ZJ998"/>
      <c r="ZK998"/>
      <c r="ZL998"/>
      <c r="ZM998"/>
      <c r="ZN998"/>
      <c r="ZO998"/>
      <c r="ZP998"/>
      <c r="ZQ998"/>
      <c r="ZR998"/>
      <c r="ZS998"/>
      <c r="ZT998"/>
      <c r="ZU998"/>
      <c r="ZV998"/>
      <c r="ZW998"/>
      <c r="ZX998"/>
      <c r="ZY998"/>
      <c r="ZZ998"/>
      <c r="AAA998"/>
      <c r="AAB998"/>
      <c r="AAC998"/>
      <c r="AAD998"/>
      <c r="AAE998"/>
      <c r="AAF998"/>
      <c r="AAG998"/>
      <c r="AAH998"/>
      <c r="AAI998"/>
      <c r="AAJ998"/>
      <c r="AAK998"/>
      <c r="AAL998"/>
      <c r="AAM998"/>
      <c r="AAN998"/>
      <c r="AAO998"/>
      <c r="AAP998"/>
      <c r="AAQ998"/>
      <c r="AAR998"/>
      <c r="AAS998"/>
      <c r="AAT998"/>
      <c r="AAU998"/>
      <c r="AAV998"/>
      <c r="AAW998"/>
      <c r="AAX998"/>
      <c r="AAY998"/>
      <c r="AAZ998"/>
      <c r="ABA998"/>
      <c r="ABB998"/>
      <c r="ABC998"/>
      <c r="ABD998"/>
      <c r="ABE998"/>
      <c r="ABF998"/>
      <c r="ABG998"/>
      <c r="ABH998"/>
      <c r="ABI998"/>
      <c r="ABJ998"/>
      <c r="ABK998"/>
      <c r="ABL998"/>
      <c r="ABM998"/>
      <c r="ABN998"/>
      <c r="ABO998"/>
      <c r="ABP998"/>
      <c r="ABQ998"/>
      <c r="ABR998"/>
      <c r="ABS998"/>
      <c r="ABT998"/>
      <c r="ABU998"/>
      <c r="ABV998"/>
      <c r="ABW998"/>
      <c r="ABX998"/>
      <c r="ABY998"/>
      <c r="ABZ998"/>
      <c r="ACA998"/>
      <c r="ACB998"/>
      <c r="ACC998"/>
      <c r="ACD998"/>
      <c r="ACE998"/>
      <c r="ACF998"/>
      <c r="ACG998"/>
      <c r="ACH998"/>
      <c r="ACI998"/>
      <c r="ACJ998"/>
      <c r="ACK998"/>
      <c r="ACL998"/>
      <c r="ACM998"/>
      <c r="ACN998"/>
      <c r="ACO998"/>
      <c r="ACP998"/>
      <c r="ACQ998"/>
      <c r="ACR998"/>
      <c r="ACS998"/>
      <c r="ACT998"/>
      <c r="ACU998"/>
      <c r="ACV998"/>
      <c r="ACW998"/>
      <c r="ACX998"/>
      <c r="ACY998"/>
      <c r="ACZ998"/>
      <c r="ADA998"/>
      <c r="ADB998"/>
      <c r="ADC998"/>
      <c r="ADD998"/>
      <c r="ADE998"/>
      <c r="ADF998"/>
      <c r="ADG998"/>
      <c r="ADH998"/>
      <c r="ADI998"/>
      <c r="ADJ998"/>
      <c r="ADK998"/>
      <c r="ADL998"/>
      <c r="ADM998"/>
      <c r="ADN998"/>
      <c r="ADO998"/>
      <c r="ADP998"/>
      <c r="ADQ998"/>
      <c r="ADR998"/>
      <c r="ADS998"/>
      <c r="ADT998"/>
      <c r="ADU998"/>
      <c r="ADV998"/>
      <c r="ADW998"/>
      <c r="ADX998"/>
      <c r="ADY998"/>
      <c r="ADZ998"/>
      <c r="AEA998"/>
      <c r="AEB998"/>
      <c r="AEC998"/>
      <c r="AED998"/>
      <c r="AEE998"/>
      <c r="AEF998"/>
      <c r="AEG998"/>
      <c r="AEH998"/>
      <c r="AEI998"/>
      <c r="AEJ998"/>
      <c r="AEK998"/>
      <c r="AEL998"/>
      <c r="AEM998"/>
      <c r="AEN998"/>
      <c r="AEO998"/>
      <c r="AEP998"/>
      <c r="AEQ998"/>
      <c r="AER998"/>
      <c r="AES998"/>
      <c r="AET998"/>
      <c r="AEU998"/>
      <c r="AEV998"/>
      <c r="AEW998"/>
      <c r="AEX998"/>
      <c r="AEY998"/>
      <c r="AEZ998"/>
      <c r="AFA998"/>
      <c r="AFB998"/>
      <c r="AFC998"/>
      <c r="AFD998"/>
      <c r="AFE998"/>
      <c r="AFF998"/>
      <c r="AFG998"/>
      <c r="AFH998"/>
      <c r="AFI998"/>
      <c r="AFJ998"/>
      <c r="AFK998"/>
      <c r="AFL998"/>
      <c r="AFM998"/>
      <c r="AFN998"/>
      <c r="AFO998"/>
      <c r="AFP998"/>
      <c r="AFQ998"/>
      <c r="AFR998"/>
      <c r="AFS998"/>
      <c r="AFT998"/>
      <c r="AFU998"/>
      <c r="AFV998"/>
      <c r="AFW998"/>
      <c r="AFX998"/>
      <c r="AFY998"/>
      <c r="AFZ998"/>
      <c r="AGA998"/>
      <c r="AGB998"/>
      <c r="AGC998"/>
      <c r="AGD998"/>
      <c r="AGE998"/>
      <c r="AGF998"/>
      <c r="AGG998"/>
      <c r="AGH998"/>
      <c r="AGI998"/>
      <c r="AGJ998"/>
      <c r="AGK998"/>
      <c r="AGL998"/>
      <c r="AGM998"/>
      <c r="AGN998"/>
      <c r="AGO998"/>
      <c r="AGP998"/>
      <c r="AGQ998"/>
      <c r="AGR998"/>
      <c r="AGS998"/>
      <c r="AGT998"/>
      <c r="AGU998"/>
      <c r="AGV998"/>
      <c r="AGW998"/>
      <c r="AGX998"/>
      <c r="AGY998"/>
      <c r="AGZ998"/>
      <c r="AHA998"/>
      <c r="AHB998"/>
      <c r="AHC998"/>
      <c r="AHD998"/>
      <c r="AHE998"/>
      <c r="AHF998"/>
      <c r="AHG998"/>
      <c r="AHH998"/>
      <c r="AHI998"/>
      <c r="AHJ998"/>
      <c r="AHK998"/>
      <c r="AHL998"/>
      <c r="AHM998"/>
      <c r="AHN998"/>
      <c r="AHO998"/>
      <c r="AHP998"/>
      <c r="AHQ998"/>
      <c r="AHR998"/>
      <c r="AHS998"/>
      <c r="AHT998"/>
      <c r="AHU998"/>
      <c r="AHV998"/>
      <c r="AHW998"/>
      <c r="AHX998"/>
      <c r="AHY998"/>
      <c r="AHZ998"/>
      <c r="AIA998"/>
      <c r="AIB998"/>
      <c r="AIC998"/>
      <c r="AID998"/>
      <c r="AIE998"/>
      <c r="AIF998"/>
      <c r="AIG998"/>
      <c r="AIH998"/>
      <c r="AII998"/>
      <c r="AIJ998"/>
      <c r="AIK998"/>
      <c r="AIL998"/>
      <c r="AIM998"/>
      <c r="AIN998"/>
      <c r="AIO998"/>
      <c r="AIP998"/>
      <c r="AIQ998"/>
      <c r="AIR998"/>
      <c r="AIS998"/>
      <c r="AIT998"/>
      <c r="AIU998"/>
      <c r="AIV998"/>
      <c r="AIW998"/>
      <c r="AIX998"/>
      <c r="AIY998"/>
      <c r="AIZ998"/>
      <c r="AJA998"/>
      <c r="AJB998"/>
      <c r="AJC998"/>
      <c r="AJD998"/>
      <c r="AJE998"/>
      <c r="AJF998"/>
      <c r="AJG998"/>
      <c r="AJH998"/>
      <c r="AJI998"/>
      <c r="AJJ998"/>
      <c r="AJK998"/>
      <c r="AJL998"/>
      <c r="AJM998"/>
      <c r="AJN998"/>
      <c r="AJO998"/>
      <c r="AJP998"/>
      <c r="AJQ998"/>
      <c r="AJR998"/>
      <c r="AJS998"/>
      <c r="AJT998"/>
      <c r="AJU998"/>
      <c r="AJV998"/>
      <c r="AJW998"/>
      <c r="AJX998"/>
      <c r="AJY998"/>
      <c r="AJZ998"/>
      <c r="AKA998"/>
      <c r="AKB998"/>
      <c r="AKC998"/>
      <c r="AKD998"/>
      <c r="AKE998"/>
      <c r="AKF998"/>
      <c r="AKG998"/>
      <c r="AKH998"/>
      <c r="AKI998"/>
      <c r="AKJ998"/>
      <c r="AKK998"/>
      <c r="AKL998"/>
      <c r="AKM998"/>
      <c r="AKN998"/>
      <c r="AKO998"/>
      <c r="AKP998"/>
      <c r="AKQ998"/>
      <c r="AKR998"/>
      <c r="AKS998"/>
      <c r="AKT998"/>
      <c r="AKU998"/>
      <c r="AKV998"/>
      <c r="AKW998"/>
      <c r="AKX998"/>
      <c r="AKY998"/>
      <c r="AKZ998"/>
      <c r="ALA998"/>
      <c r="ALB998"/>
      <c r="ALC998"/>
      <c r="ALD998"/>
      <c r="ALE998"/>
      <c r="ALF998"/>
      <c r="ALG998"/>
      <c r="ALH998"/>
      <c r="ALI998"/>
      <c r="ALJ998"/>
      <c r="ALK998"/>
      <c r="ALL998"/>
      <c r="ALM998"/>
      <c r="ALN998"/>
      <c r="ALO998"/>
      <c r="ALP998"/>
      <c r="ALQ998"/>
      <c r="ALR998"/>
      <c r="ALS998"/>
      <c r="ALT998"/>
      <c r="ALU998"/>
      <c r="ALV998"/>
      <c r="ALW998"/>
      <c r="ALX998"/>
      <c r="ALY998"/>
      <c r="ALZ998"/>
      <c r="AMA998"/>
      <c r="AMB998"/>
      <c r="AMC998"/>
      <c r="AMD998"/>
      <c r="AME998"/>
      <c r="AMF998"/>
      <c r="AMG998"/>
      <c r="AMH998"/>
      <c r="AMI998"/>
      <c r="AMJ998"/>
    </row>
    <row r="999" spans="1:1024" ht="20" customHeight="1" x14ac:dyDescent="0.2">
      <c r="A999"/>
      <c r="B999"/>
      <c r="C999"/>
      <c r="D999"/>
      <c r="E999" s="2"/>
      <c r="F999" s="2"/>
      <c r="G999" s="271"/>
      <c r="H999" s="240"/>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c r="IU999"/>
      <c r="IV999"/>
      <c r="IW999"/>
      <c r="IX999"/>
      <c r="IY999"/>
      <c r="IZ999"/>
      <c r="JA999"/>
      <c r="JB999"/>
      <c r="JC999"/>
      <c r="JD999"/>
      <c r="JE999"/>
      <c r="JF999"/>
      <c r="JG999"/>
      <c r="JH999"/>
      <c r="JI999"/>
      <c r="JJ999"/>
      <c r="JK999"/>
      <c r="JL999"/>
      <c r="JM999"/>
      <c r="JN999"/>
      <c r="JO999"/>
      <c r="JP999"/>
      <c r="JQ999"/>
      <c r="JR999"/>
      <c r="JS999"/>
      <c r="JT999"/>
      <c r="JU999"/>
      <c r="JV999"/>
      <c r="JW999"/>
      <c r="JX999"/>
      <c r="JY999"/>
      <c r="JZ999"/>
      <c r="KA999"/>
      <c r="KB999"/>
      <c r="KC999"/>
      <c r="KD999"/>
      <c r="KE999"/>
      <c r="KF999"/>
      <c r="KG999"/>
      <c r="KH999"/>
      <c r="KI999"/>
      <c r="KJ999"/>
      <c r="KK999"/>
      <c r="KL999"/>
      <c r="KM999"/>
      <c r="KN999"/>
      <c r="KO999"/>
      <c r="KP999"/>
      <c r="KQ999"/>
      <c r="KR999"/>
      <c r="KS999"/>
      <c r="KT999"/>
      <c r="KU999"/>
      <c r="KV999"/>
      <c r="KW999"/>
      <c r="KX999"/>
      <c r="KY999"/>
      <c r="KZ999"/>
      <c r="LA999"/>
      <c r="LB999"/>
      <c r="LC999"/>
      <c r="LD999"/>
      <c r="LE999"/>
      <c r="LF999"/>
      <c r="LG999"/>
      <c r="LH999"/>
      <c r="LI999"/>
      <c r="LJ999"/>
      <c r="LK999"/>
      <c r="LL999"/>
      <c r="LM999"/>
      <c r="LN999"/>
      <c r="LO999"/>
      <c r="LP999"/>
      <c r="LQ999"/>
      <c r="LR999"/>
      <c r="LS999"/>
      <c r="LT999"/>
      <c r="LU999"/>
      <c r="LV999"/>
      <c r="LW999"/>
      <c r="LX999"/>
      <c r="LY999"/>
      <c r="LZ999"/>
      <c r="MA999"/>
      <c r="MB999"/>
      <c r="MC999"/>
      <c r="MD999"/>
      <c r="ME999"/>
      <c r="MF999"/>
      <c r="MG999"/>
      <c r="MH999"/>
      <c r="MI999"/>
      <c r="MJ999"/>
      <c r="MK999"/>
      <c r="ML999"/>
      <c r="MM999"/>
      <c r="MN999"/>
      <c r="MO999"/>
      <c r="MP999"/>
      <c r="MQ999"/>
      <c r="MR999"/>
      <c r="MS999"/>
      <c r="MT999"/>
      <c r="MU999"/>
      <c r="MV999"/>
      <c r="MW999"/>
      <c r="MX999"/>
      <c r="MY999"/>
      <c r="MZ999"/>
      <c r="NA999"/>
      <c r="NB999"/>
      <c r="NC999"/>
      <c r="ND999"/>
      <c r="NE999"/>
      <c r="NF999"/>
      <c r="NG999"/>
      <c r="NH999"/>
      <c r="NI999"/>
      <c r="NJ999"/>
      <c r="NK999"/>
      <c r="NL999"/>
      <c r="NM999"/>
      <c r="NN999"/>
      <c r="NO999"/>
      <c r="NP999"/>
      <c r="NQ999"/>
      <c r="NR999"/>
      <c r="NS999"/>
      <c r="NT999"/>
      <c r="NU999"/>
      <c r="NV999"/>
      <c r="NW999"/>
      <c r="NX999"/>
      <c r="NY999"/>
      <c r="NZ999"/>
      <c r="OA999"/>
      <c r="OB999"/>
      <c r="OC999"/>
      <c r="OD999"/>
      <c r="OE999"/>
      <c r="OF999"/>
      <c r="OG999"/>
      <c r="OH999"/>
      <c r="OI999"/>
      <c r="OJ999"/>
      <c r="OK999"/>
      <c r="OL999"/>
      <c r="OM999"/>
      <c r="ON999"/>
      <c r="OO999"/>
      <c r="OP999"/>
      <c r="OQ999"/>
      <c r="OR999"/>
      <c r="OS999"/>
      <c r="OT999"/>
      <c r="OU999"/>
      <c r="OV999"/>
      <c r="OW999"/>
      <c r="OX999"/>
      <c r="OY999"/>
      <c r="OZ999"/>
      <c r="PA999"/>
      <c r="PB999"/>
      <c r="PC999"/>
      <c r="PD999"/>
      <c r="PE999"/>
      <c r="PF999"/>
      <c r="PG999"/>
      <c r="PH999"/>
      <c r="PI999"/>
      <c r="PJ999"/>
      <c r="PK999"/>
      <c r="PL999"/>
      <c r="PM999"/>
      <c r="PN999"/>
      <c r="PO999"/>
      <c r="PP999"/>
      <c r="PQ999"/>
      <c r="PR999"/>
      <c r="PS999"/>
      <c r="PT999"/>
      <c r="PU999"/>
      <c r="PV999"/>
      <c r="PW999"/>
      <c r="PX999"/>
      <c r="PY999"/>
      <c r="PZ999"/>
      <c r="QA999"/>
      <c r="QB999"/>
      <c r="QC999"/>
      <c r="QD999"/>
      <c r="QE999"/>
      <c r="QF999"/>
      <c r="QG999"/>
      <c r="QH999"/>
      <c r="QI999"/>
      <c r="QJ999"/>
      <c r="QK999"/>
      <c r="QL999"/>
      <c r="QM999"/>
      <c r="QN999"/>
      <c r="QO999"/>
      <c r="QP999"/>
      <c r="QQ999"/>
      <c r="QR999"/>
      <c r="QS999"/>
      <c r="QT999"/>
      <c r="QU999"/>
      <c r="QV999"/>
      <c r="QW999"/>
      <c r="QX999"/>
      <c r="QY999"/>
      <c r="QZ999"/>
      <c r="RA999"/>
      <c r="RB999"/>
      <c r="RC999"/>
      <c r="RD999"/>
      <c r="RE999"/>
      <c r="RF999"/>
      <c r="RG999"/>
      <c r="RH999"/>
      <c r="RI999"/>
      <c r="RJ999"/>
      <c r="RK999"/>
      <c r="RL999"/>
      <c r="RM999"/>
      <c r="RN999"/>
      <c r="RO999"/>
      <c r="RP999"/>
      <c r="RQ999"/>
      <c r="RR999"/>
      <c r="RS999"/>
      <c r="RT999"/>
      <c r="RU999"/>
      <c r="RV999"/>
      <c r="RW999"/>
      <c r="RX999"/>
      <c r="RY999"/>
      <c r="RZ999"/>
      <c r="SA999"/>
      <c r="SB999"/>
      <c r="SC999"/>
      <c r="SD999"/>
      <c r="SE999"/>
      <c r="SF999"/>
      <c r="SG999"/>
      <c r="SH999"/>
      <c r="SI999"/>
      <c r="SJ999"/>
      <c r="SK999"/>
      <c r="SL999"/>
      <c r="SM999"/>
      <c r="SN999"/>
      <c r="SO999"/>
      <c r="SP999"/>
      <c r="SQ999"/>
      <c r="SR999"/>
      <c r="SS999"/>
      <c r="ST999"/>
      <c r="SU999"/>
      <c r="SV999"/>
      <c r="SW999"/>
      <c r="SX999"/>
      <c r="SY999"/>
      <c r="SZ999"/>
      <c r="TA999"/>
      <c r="TB999"/>
      <c r="TC999"/>
      <c r="TD999"/>
      <c r="TE999"/>
      <c r="TF999"/>
      <c r="TG999"/>
      <c r="TH999"/>
      <c r="TI999"/>
      <c r="TJ999"/>
      <c r="TK999"/>
      <c r="TL999"/>
      <c r="TM999"/>
      <c r="TN999"/>
      <c r="TO999"/>
      <c r="TP999"/>
      <c r="TQ999"/>
      <c r="TR999"/>
      <c r="TS999"/>
      <c r="TT999"/>
      <c r="TU999"/>
      <c r="TV999"/>
      <c r="TW999"/>
      <c r="TX999"/>
      <c r="TY999"/>
      <c r="TZ999"/>
      <c r="UA999"/>
      <c r="UB999"/>
      <c r="UC999"/>
      <c r="UD999"/>
      <c r="UE999"/>
      <c r="UF999"/>
      <c r="UG999"/>
      <c r="UH999"/>
      <c r="UI999"/>
      <c r="UJ999"/>
      <c r="UK999"/>
      <c r="UL999"/>
      <c r="UM999"/>
      <c r="UN999"/>
      <c r="UO999"/>
      <c r="UP999"/>
      <c r="UQ999"/>
      <c r="UR999"/>
      <c r="US999"/>
      <c r="UT999"/>
      <c r="UU999"/>
      <c r="UV999"/>
      <c r="UW999"/>
      <c r="UX999"/>
      <c r="UY999"/>
      <c r="UZ999"/>
      <c r="VA999"/>
      <c r="VB999"/>
      <c r="VC999"/>
      <c r="VD999"/>
      <c r="VE999"/>
      <c r="VF999"/>
      <c r="VG999"/>
      <c r="VH999"/>
      <c r="VI999"/>
      <c r="VJ999"/>
      <c r="VK999"/>
      <c r="VL999"/>
      <c r="VM999"/>
      <c r="VN999"/>
      <c r="VO999"/>
      <c r="VP999"/>
      <c r="VQ999"/>
      <c r="VR999"/>
      <c r="VS999"/>
      <c r="VT999"/>
      <c r="VU999"/>
      <c r="VV999"/>
      <c r="VW999"/>
      <c r="VX999"/>
      <c r="VY999"/>
      <c r="VZ999"/>
      <c r="WA999"/>
      <c r="WB999"/>
      <c r="WC999"/>
      <c r="WD999"/>
      <c r="WE999"/>
      <c r="WF999"/>
      <c r="WG999"/>
      <c r="WH999"/>
      <c r="WI999"/>
      <c r="WJ999"/>
      <c r="WK999"/>
      <c r="WL999"/>
      <c r="WM999"/>
      <c r="WN999"/>
      <c r="WO999"/>
      <c r="WP999"/>
      <c r="WQ999"/>
      <c r="WR999"/>
      <c r="WS999"/>
      <c r="WT999"/>
      <c r="WU999"/>
      <c r="WV999"/>
      <c r="WW999"/>
      <c r="WX999"/>
      <c r="WY999"/>
      <c r="WZ999"/>
      <c r="XA999"/>
      <c r="XB999"/>
      <c r="XC999"/>
      <c r="XD999"/>
      <c r="XE999"/>
      <c r="XF999"/>
      <c r="XG999"/>
      <c r="XH999"/>
      <c r="XI999"/>
      <c r="XJ999"/>
      <c r="XK999"/>
      <c r="XL999"/>
      <c r="XM999"/>
      <c r="XN999"/>
      <c r="XO999"/>
      <c r="XP999"/>
      <c r="XQ999"/>
      <c r="XR999"/>
      <c r="XS999"/>
      <c r="XT999"/>
      <c r="XU999"/>
      <c r="XV999"/>
      <c r="XW999"/>
      <c r="XX999"/>
      <c r="XY999"/>
      <c r="XZ999"/>
      <c r="YA999"/>
      <c r="YB999"/>
      <c r="YC999"/>
      <c r="YD999"/>
      <c r="YE999"/>
      <c r="YF999"/>
      <c r="YG999"/>
      <c r="YH999"/>
      <c r="YI999"/>
      <c r="YJ999"/>
      <c r="YK999"/>
      <c r="YL999"/>
      <c r="YM999"/>
      <c r="YN999"/>
      <c r="YO999"/>
      <c r="YP999"/>
      <c r="YQ999"/>
      <c r="YR999"/>
      <c r="YS999"/>
      <c r="YT999"/>
      <c r="YU999"/>
      <c r="YV999"/>
      <c r="YW999"/>
      <c r="YX999"/>
      <c r="YY999"/>
      <c r="YZ999"/>
      <c r="ZA999"/>
      <c r="ZB999"/>
      <c r="ZC999"/>
      <c r="ZD999"/>
      <c r="ZE999"/>
      <c r="ZF999"/>
      <c r="ZG999"/>
      <c r="ZH999"/>
      <c r="ZI999"/>
      <c r="ZJ999"/>
      <c r="ZK999"/>
      <c r="ZL999"/>
      <c r="ZM999"/>
      <c r="ZN999"/>
      <c r="ZO999"/>
      <c r="ZP999"/>
      <c r="ZQ999"/>
      <c r="ZR999"/>
      <c r="ZS999"/>
      <c r="ZT999"/>
      <c r="ZU999"/>
      <c r="ZV999"/>
      <c r="ZW999"/>
      <c r="ZX999"/>
      <c r="ZY999"/>
      <c r="ZZ999"/>
      <c r="AAA999"/>
      <c r="AAB999"/>
      <c r="AAC999"/>
      <c r="AAD999"/>
      <c r="AAE999"/>
      <c r="AAF999"/>
      <c r="AAG999"/>
      <c r="AAH999"/>
      <c r="AAI999"/>
      <c r="AAJ999"/>
      <c r="AAK999"/>
      <c r="AAL999"/>
      <c r="AAM999"/>
      <c r="AAN999"/>
      <c r="AAO999"/>
      <c r="AAP999"/>
      <c r="AAQ999"/>
      <c r="AAR999"/>
      <c r="AAS999"/>
      <c r="AAT999"/>
      <c r="AAU999"/>
      <c r="AAV999"/>
      <c r="AAW999"/>
      <c r="AAX999"/>
      <c r="AAY999"/>
      <c r="AAZ999"/>
      <c r="ABA999"/>
      <c r="ABB999"/>
      <c r="ABC999"/>
      <c r="ABD999"/>
      <c r="ABE999"/>
      <c r="ABF999"/>
      <c r="ABG999"/>
      <c r="ABH999"/>
      <c r="ABI999"/>
      <c r="ABJ999"/>
      <c r="ABK999"/>
      <c r="ABL999"/>
      <c r="ABM999"/>
      <c r="ABN999"/>
      <c r="ABO999"/>
      <c r="ABP999"/>
      <c r="ABQ999"/>
      <c r="ABR999"/>
      <c r="ABS999"/>
      <c r="ABT999"/>
      <c r="ABU999"/>
      <c r="ABV999"/>
      <c r="ABW999"/>
      <c r="ABX999"/>
      <c r="ABY999"/>
      <c r="ABZ999"/>
      <c r="ACA999"/>
      <c r="ACB999"/>
      <c r="ACC999"/>
      <c r="ACD999"/>
      <c r="ACE999"/>
      <c r="ACF999"/>
      <c r="ACG999"/>
      <c r="ACH999"/>
      <c r="ACI999"/>
      <c r="ACJ999"/>
      <c r="ACK999"/>
      <c r="ACL999"/>
      <c r="ACM999"/>
      <c r="ACN999"/>
      <c r="ACO999"/>
      <c r="ACP999"/>
      <c r="ACQ999"/>
      <c r="ACR999"/>
      <c r="ACS999"/>
      <c r="ACT999"/>
      <c r="ACU999"/>
      <c r="ACV999"/>
      <c r="ACW999"/>
      <c r="ACX999"/>
      <c r="ACY999"/>
      <c r="ACZ999"/>
      <c r="ADA999"/>
      <c r="ADB999"/>
      <c r="ADC999"/>
      <c r="ADD999"/>
      <c r="ADE999"/>
      <c r="ADF999"/>
      <c r="ADG999"/>
      <c r="ADH999"/>
      <c r="ADI999"/>
      <c r="ADJ999"/>
      <c r="ADK999"/>
      <c r="ADL999"/>
      <c r="ADM999"/>
      <c r="ADN999"/>
      <c r="ADO999"/>
      <c r="ADP999"/>
      <c r="ADQ999"/>
      <c r="ADR999"/>
      <c r="ADS999"/>
      <c r="ADT999"/>
      <c r="ADU999"/>
      <c r="ADV999"/>
      <c r="ADW999"/>
      <c r="ADX999"/>
      <c r="ADY999"/>
      <c r="ADZ999"/>
      <c r="AEA999"/>
      <c r="AEB999"/>
      <c r="AEC999"/>
      <c r="AED999"/>
      <c r="AEE999"/>
      <c r="AEF999"/>
      <c r="AEG999"/>
      <c r="AEH999"/>
      <c r="AEI999"/>
      <c r="AEJ999"/>
      <c r="AEK999"/>
      <c r="AEL999"/>
      <c r="AEM999"/>
      <c r="AEN999"/>
      <c r="AEO999"/>
      <c r="AEP999"/>
      <c r="AEQ999"/>
      <c r="AER999"/>
      <c r="AES999"/>
      <c r="AET999"/>
      <c r="AEU999"/>
      <c r="AEV999"/>
      <c r="AEW999"/>
      <c r="AEX999"/>
      <c r="AEY999"/>
      <c r="AEZ999"/>
      <c r="AFA999"/>
      <c r="AFB999"/>
      <c r="AFC999"/>
      <c r="AFD999"/>
      <c r="AFE999"/>
      <c r="AFF999"/>
      <c r="AFG999"/>
      <c r="AFH999"/>
      <c r="AFI999"/>
      <c r="AFJ999"/>
      <c r="AFK999"/>
      <c r="AFL999"/>
      <c r="AFM999"/>
      <c r="AFN999"/>
      <c r="AFO999"/>
      <c r="AFP999"/>
      <c r="AFQ999"/>
      <c r="AFR999"/>
      <c r="AFS999"/>
      <c r="AFT999"/>
      <c r="AFU999"/>
      <c r="AFV999"/>
      <c r="AFW999"/>
      <c r="AFX999"/>
      <c r="AFY999"/>
      <c r="AFZ999"/>
      <c r="AGA999"/>
      <c r="AGB999"/>
      <c r="AGC999"/>
      <c r="AGD999"/>
      <c r="AGE999"/>
      <c r="AGF999"/>
      <c r="AGG999"/>
      <c r="AGH999"/>
      <c r="AGI999"/>
      <c r="AGJ999"/>
      <c r="AGK999"/>
      <c r="AGL999"/>
      <c r="AGM999"/>
      <c r="AGN999"/>
      <c r="AGO999"/>
      <c r="AGP999"/>
      <c r="AGQ999"/>
      <c r="AGR999"/>
      <c r="AGS999"/>
      <c r="AGT999"/>
      <c r="AGU999"/>
      <c r="AGV999"/>
      <c r="AGW999"/>
      <c r="AGX999"/>
      <c r="AGY999"/>
      <c r="AGZ999"/>
      <c r="AHA999"/>
      <c r="AHB999"/>
      <c r="AHC999"/>
      <c r="AHD999"/>
      <c r="AHE999"/>
      <c r="AHF999"/>
      <c r="AHG999"/>
      <c r="AHH999"/>
      <c r="AHI999"/>
      <c r="AHJ999"/>
      <c r="AHK999"/>
      <c r="AHL999"/>
      <c r="AHM999"/>
      <c r="AHN999"/>
      <c r="AHO999"/>
      <c r="AHP999"/>
      <c r="AHQ999"/>
      <c r="AHR999"/>
      <c r="AHS999"/>
      <c r="AHT999"/>
      <c r="AHU999"/>
      <c r="AHV999"/>
      <c r="AHW999"/>
      <c r="AHX999"/>
      <c r="AHY999"/>
      <c r="AHZ999"/>
      <c r="AIA999"/>
      <c r="AIB999"/>
      <c r="AIC999"/>
      <c r="AID999"/>
      <c r="AIE999"/>
      <c r="AIF999"/>
      <c r="AIG999"/>
      <c r="AIH999"/>
      <c r="AII999"/>
      <c r="AIJ999"/>
      <c r="AIK999"/>
      <c r="AIL999"/>
      <c r="AIM999"/>
      <c r="AIN999"/>
      <c r="AIO999"/>
      <c r="AIP999"/>
      <c r="AIQ999"/>
      <c r="AIR999"/>
      <c r="AIS999"/>
      <c r="AIT999"/>
      <c r="AIU999"/>
      <c r="AIV999"/>
      <c r="AIW999"/>
      <c r="AIX999"/>
      <c r="AIY999"/>
      <c r="AIZ999"/>
      <c r="AJA999"/>
      <c r="AJB999"/>
      <c r="AJC999"/>
      <c r="AJD999"/>
      <c r="AJE999"/>
      <c r="AJF999"/>
      <c r="AJG999"/>
      <c r="AJH999"/>
      <c r="AJI999"/>
      <c r="AJJ999"/>
      <c r="AJK999"/>
      <c r="AJL999"/>
      <c r="AJM999"/>
      <c r="AJN999"/>
      <c r="AJO999"/>
      <c r="AJP999"/>
      <c r="AJQ999"/>
      <c r="AJR999"/>
      <c r="AJS999"/>
      <c r="AJT999"/>
      <c r="AJU999"/>
      <c r="AJV999"/>
      <c r="AJW999"/>
      <c r="AJX999"/>
      <c r="AJY999"/>
      <c r="AJZ999"/>
      <c r="AKA999"/>
      <c r="AKB999"/>
      <c r="AKC999"/>
      <c r="AKD999"/>
      <c r="AKE999"/>
      <c r="AKF999"/>
      <c r="AKG999"/>
      <c r="AKH999"/>
      <c r="AKI999"/>
      <c r="AKJ999"/>
      <c r="AKK999"/>
      <c r="AKL999"/>
      <c r="AKM999"/>
      <c r="AKN999"/>
      <c r="AKO999"/>
      <c r="AKP999"/>
      <c r="AKQ999"/>
      <c r="AKR999"/>
      <c r="AKS999"/>
      <c r="AKT999"/>
      <c r="AKU999"/>
      <c r="AKV999"/>
      <c r="AKW999"/>
      <c r="AKX999"/>
      <c r="AKY999"/>
      <c r="AKZ999"/>
      <c r="ALA999"/>
      <c r="ALB999"/>
      <c r="ALC999"/>
      <c r="ALD999"/>
      <c r="ALE999"/>
      <c r="ALF999"/>
      <c r="ALG999"/>
      <c r="ALH999"/>
      <c r="ALI999"/>
      <c r="ALJ999"/>
      <c r="ALK999"/>
      <c r="ALL999"/>
      <c r="ALM999"/>
      <c r="ALN999"/>
      <c r="ALO999"/>
      <c r="ALP999"/>
      <c r="ALQ999"/>
      <c r="ALR999"/>
      <c r="ALS999"/>
      <c r="ALT999"/>
      <c r="ALU999"/>
      <c r="ALV999"/>
      <c r="ALW999"/>
      <c r="ALX999"/>
      <c r="ALY999"/>
      <c r="ALZ999"/>
      <c r="AMA999"/>
      <c r="AMB999"/>
      <c r="AMC999"/>
      <c r="AMD999"/>
      <c r="AME999"/>
      <c r="AMF999"/>
      <c r="AMG999"/>
      <c r="AMH999"/>
      <c r="AMI999"/>
      <c r="AMJ999"/>
    </row>
    <row r="1000" spans="1:1024" ht="20" customHeight="1" x14ac:dyDescent="0.2">
      <c r="A1000"/>
      <c r="B1000"/>
      <c r="C1000"/>
      <c r="D1000"/>
      <c r="E1000" s="2"/>
      <c r="F1000" s="2"/>
      <c r="G1000" s="271"/>
      <c r="H1000" s="24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c r="IU1000"/>
      <c r="IV1000"/>
      <c r="IW1000"/>
      <c r="IX1000"/>
      <c r="IY1000"/>
      <c r="IZ1000"/>
      <c r="JA1000"/>
      <c r="JB1000"/>
      <c r="JC1000"/>
      <c r="JD1000"/>
      <c r="JE1000"/>
      <c r="JF1000"/>
      <c r="JG1000"/>
      <c r="JH1000"/>
      <c r="JI1000"/>
      <c r="JJ1000"/>
      <c r="JK1000"/>
      <c r="JL1000"/>
      <c r="JM1000"/>
      <c r="JN1000"/>
      <c r="JO1000"/>
      <c r="JP1000"/>
      <c r="JQ1000"/>
      <c r="JR1000"/>
      <c r="JS1000"/>
      <c r="JT1000"/>
      <c r="JU1000"/>
      <c r="JV1000"/>
      <c r="JW1000"/>
      <c r="JX1000"/>
      <c r="JY1000"/>
      <c r="JZ1000"/>
      <c r="KA1000"/>
      <c r="KB1000"/>
      <c r="KC1000"/>
      <c r="KD1000"/>
      <c r="KE1000"/>
      <c r="KF1000"/>
      <c r="KG1000"/>
      <c r="KH1000"/>
      <c r="KI1000"/>
      <c r="KJ1000"/>
      <c r="KK1000"/>
      <c r="KL1000"/>
      <c r="KM1000"/>
      <c r="KN1000"/>
      <c r="KO1000"/>
      <c r="KP1000"/>
      <c r="KQ1000"/>
      <c r="KR1000"/>
      <c r="KS1000"/>
      <c r="KT1000"/>
      <c r="KU1000"/>
      <c r="KV1000"/>
      <c r="KW1000"/>
      <c r="KX1000"/>
      <c r="KY1000"/>
      <c r="KZ1000"/>
      <c r="LA1000"/>
      <c r="LB1000"/>
      <c r="LC1000"/>
      <c r="LD1000"/>
      <c r="LE1000"/>
      <c r="LF1000"/>
      <c r="LG1000"/>
      <c r="LH1000"/>
      <c r="LI1000"/>
      <c r="LJ1000"/>
      <c r="LK1000"/>
      <c r="LL1000"/>
      <c r="LM1000"/>
      <c r="LN1000"/>
      <c r="LO1000"/>
      <c r="LP1000"/>
      <c r="LQ1000"/>
      <c r="LR1000"/>
      <c r="LS1000"/>
      <c r="LT1000"/>
      <c r="LU1000"/>
      <c r="LV1000"/>
      <c r="LW1000"/>
      <c r="LX1000"/>
      <c r="LY1000"/>
      <c r="LZ1000"/>
      <c r="MA1000"/>
      <c r="MB1000"/>
      <c r="MC1000"/>
      <c r="MD1000"/>
      <c r="ME1000"/>
      <c r="MF1000"/>
      <c r="MG1000"/>
      <c r="MH1000"/>
      <c r="MI1000"/>
      <c r="MJ1000"/>
      <c r="MK1000"/>
      <c r="ML1000"/>
      <c r="MM1000"/>
      <c r="MN1000"/>
      <c r="MO1000"/>
      <c r="MP1000"/>
      <c r="MQ1000"/>
      <c r="MR1000"/>
      <c r="MS1000"/>
      <c r="MT1000"/>
      <c r="MU1000"/>
      <c r="MV1000"/>
      <c r="MW1000"/>
      <c r="MX1000"/>
      <c r="MY1000"/>
      <c r="MZ1000"/>
      <c r="NA1000"/>
      <c r="NB1000"/>
      <c r="NC1000"/>
      <c r="ND1000"/>
      <c r="NE1000"/>
      <c r="NF1000"/>
      <c r="NG1000"/>
      <c r="NH1000"/>
      <c r="NI1000"/>
      <c r="NJ1000"/>
      <c r="NK1000"/>
      <c r="NL1000"/>
      <c r="NM1000"/>
      <c r="NN1000"/>
      <c r="NO1000"/>
      <c r="NP1000"/>
      <c r="NQ1000"/>
      <c r="NR1000"/>
      <c r="NS1000"/>
      <c r="NT1000"/>
      <c r="NU1000"/>
      <c r="NV1000"/>
      <c r="NW1000"/>
      <c r="NX1000"/>
      <c r="NY1000"/>
      <c r="NZ1000"/>
      <c r="OA1000"/>
      <c r="OB1000"/>
      <c r="OC1000"/>
      <c r="OD1000"/>
      <c r="OE1000"/>
      <c r="OF1000"/>
      <c r="OG1000"/>
      <c r="OH1000"/>
      <c r="OI1000"/>
      <c r="OJ1000"/>
      <c r="OK1000"/>
      <c r="OL1000"/>
      <c r="OM1000"/>
      <c r="ON1000"/>
      <c r="OO1000"/>
      <c r="OP1000"/>
      <c r="OQ1000"/>
      <c r="OR1000"/>
      <c r="OS1000"/>
      <c r="OT1000"/>
      <c r="OU1000"/>
      <c r="OV1000"/>
      <c r="OW1000"/>
      <c r="OX1000"/>
      <c r="OY1000"/>
      <c r="OZ1000"/>
      <c r="PA1000"/>
      <c r="PB1000"/>
      <c r="PC1000"/>
      <c r="PD1000"/>
      <c r="PE1000"/>
      <c r="PF1000"/>
      <c r="PG1000"/>
      <c r="PH1000"/>
      <c r="PI1000"/>
      <c r="PJ1000"/>
      <c r="PK1000"/>
      <c r="PL1000"/>
      <c r="PM1000"/>
      <c r="PN1000"/>
      <c r="PO1000"/>
      <c r="PP1000"/>
      <c r="PQ1000"/>
      <c r="PR1000"/>
      <c r="PS1000"/>
      <c r="PT1000"/>
      <c r="PU1000"/>
      <c r="PV1000"/>
      <c r="PW1000"/>
      <c r="PX1000"/>
      <c r="PY1000"/>
      <c r="PZ1000"/>
      <c r="QA1000"/>
      <c r="QB1000"/>
      <c r="QC1000"/>
      <c r="QD1000"/>
      <c r="QE1000"/>
      <c r="QF1000"/>
      <c r="QG1000"/>
      <c r="QH1000"/>
      <c r="QI1000"/>
      <c r="QJ1000"/>
      <c r="QK1000"/>
      <c r="QL1000"/>
      <c r="QM1000"/>
      <c r="QN1000"/>
      <c r="QO1000"/>
      <c r="QP1000"/>
      <c r="QQ1000"/>
      <c r="QR1000"/>
      <c r="QS1000"/>
      <c r="QT1000"/>
      <c r="QU1000"/>
      <c r="QV1000"/>
      <c r="QW1000"/>
      <c r="QX1000"/>
      <c r="QY1000"/>
      <c r="QZ1000"/>
      <c r="RA1000"/>
      <c r="RB1000"/>
      <c r="RC1000"/>
      <c r="RD1000"/>
      <c r="RE1000"/>
      <c r="RF1000"/>
      <c r="RG1000"/>
      <c r="RH1000"/>
      <c r="RI1000"/>
      <c r="RJ1000"/>
      <c r="RK1000"/>
      <c r="RL1000"/>
      <c r="RM1000"/>
      <c r="RN1000"/>
      <c r="RO1000"/>
      <c r="RP1000"/>
      <c r="RQ1000"/>
      <c r="RR1000"/>
      <c r="RS1000"/>
      <c r="RT1000"/>
      <c r="RU1000"/>
      <c r="RV1000"/>
      <c r="RW1000"/>
      <c r="RX1000"/>
      <c r="RY1000"/>
      <c r="RZ1000"/>
      <c r="SA1000"/>
      <c r="SB1000"/>
      <c r="SC1000"/>
      <c r="SD1000"/>
      <c r="SE1000"/>
      <c r="SF1000"/>
      <c r="SG1000"/>
      <c r="SH1000"/>
      <c r="SI1000"/>
      <c r="SJ1000"/>
      <c r="SK1000"/>
      <c r="SL1000"/>
      <c r="SM1000"/>
      <c r="SN1000"/>
      <c r="SO1000"/>
      <c r="SP1000"/>
      <c r="SQ1000"/>
      <c r="SR1000"/>
      <c r="SS1000"/>
      <c r="ST1000"/>
      <c r="SU1000"/>
      <c r="SV1000"/>
      <c r="SW1000"/>
      <c r="SX1000"/>
      <c r="SY1000"/>
      <c r="SZ1000"/>
      <c r="TA1000"/>
      <c r="TB1000"/>
      <c r="TC1000"/>
      <c r="TD1000"/>
      <c r="TE1000"/>
      <c r="TF1000"/>
      <c r="TG1000"/>
      <c r="TH1000"/>
      <c r="TI1000"/>
      <c r="TJ1000"/>
      <c r="TK1000"/>
      <c r="TL1000"/>
      <c r="TM1000"/>
      <c r="TN1000"/>
      <c r="TO1000"/>
      <c r="TP1000"/>
      <c r="TQ1000"/>
      <c r="TR1000"/>
      <c r="TS1000"/>
      <c r="TT1000"/>
      <c r="TU1000"/>
      <c r="TV1000"/>
      <c r="TW1000"/>
      <c r="TX1000"/>
      <c r="TY1000"/>
      <c r="TZ1000"/>
      <c r="UA1000"/>
      <c r="UB1000"/>
      <c r="UC1000"/>
      <c r="UD1000"/>
      <c r="UE1000"/>
      <c r="UF1000"/>
      <c r="UG1000"/>
      <c r="UH1000"/>
      <c r="UI1000"/>
      <c r="UJ1000"/>
      <c r="UK1000"/>
      <c r="UL1000"/>
      <c r="UM1000"/>
      <c r="UN1000"/>
      <c r="UO1000"/>
      <c r="UP1000"/>
      <c r="UQ1000"/>
      <c r="UR1000"/>
      <c r="US1000"/>
      <c r="UT1000"/>
      <c r="UU1000"/>
      <c r="UV1000"/>
      <c r="UW1000"/>
      <c r="UX1000"/>
      <c r="UY1000"/>
      <c r="UZ1000"/>
      <c r="VA1000"/>
      <c r="VB1000"/>
      <c r="VC1000"/>
      <c r="VD1000"/>
      <c r="VE1000"/>
      <c r="VF1000"/>
      <c r="VG1000"/>
      <c r="VH1000"/>
      <c r="VI1000"/>
      <c r="VJ1000"/>
      <c r="VK1000"/>
      <c r="VL1000"/>
      <c r="VM1000"/>
      <c r="VN1000"/>
      <c r="VO1000"/>
      <c r="VP1000"/>
      <c r="VQ1000"/>
      <c r="VR1000"/>
      <c r="VS1000"/>
      <c r="VT1000"/>
      <c r="VU1000"/>
      <c r="VV1000"/>
      <c r="VW1000"/>
      <c r="VX1000"/>
      <c r="VY1000"/>
      <c r="VZ1000"/>
      <c r="WA1000"/>
      <c r="WB1000"/>
      <c r="WC1000"/>
      <c r="WD1000"/>
      <c r="WE1000"/>
      <c r="WF1000"/>
      <c r="WG1000"/>
      <c r="WH1000"/>
      <c r="WI1000"/>
      <c r="WJ1000"/>
      <c r="WK1000"/>
      <c r="WL1000"/>
      <c r="WM1000"/>
      <c r="WN1000"/>
      <c r="WO1000"/>
      <c r="WP1000"/>
      <c r="WQ1000"/>
      <c r="WR1000"/>
      <c r="WS1000"/>
      <c r="WT1000"/>
      <c r="WU1000"/>
      <c r="WV1000"/>
      <c r="WW1000"/>
      <c r="WX1000"/>
      <c r="WY1000"/>
      <c r="WZ1000"/>
      <c r="XA1000"/>
      <c r="XB1000"/>
      <c r="XC1000"/>
      <c r="XD1000"/>
      <c r="XE1000"/>
      <c r="XF1000"/>
      <c r="XG1000"/>
      <c r="XH1000"/>
      <c r="XI1000"/>
      <c r="XJ1000"/>
      <c r="XK1000"/>
      <c r="XL1000"/>
      <c r="XM1000"/>
      <c r="XN1000"/>
      <c r="XO1000"/>
      <c r="XP1000"/>
      <c r="XQ1000"/>
      <c r="XR1000"/>
      <c r="XS1000"/>
      <c r="XT1000"/>
      <c r="XU1000"/>
      <c r="XV1000"/>
      <c r="XW1000"/>
      <c r="XX1000"/>
      <c r="XY1000"/>
      <c r="XZ1000"/>
      <c r="YA1000"/>
      <c r="YB1000"/>
      <c r="YC1000"/>
      <c r="YD1000"/>
      <c r="YE1000"/>
      <c r="YF1000"/>
      <c r="YG1000"/>
      <c r="YH1000"/>
      <c r="YI1000"/>
      <c r="YJ1000"/>
      <c r="YK1000"/>
      <c r="YL1000"/>
      <c r="YM1000"/>
      <c r="YN1000"/>
      <c r="YO1000"/>
      <c r="YP1000"/>
      <c r="YQ1000"/>
      <c r="YR1000"/>
      <c r="YS1000"/>
      <c r="YT1000"/>
      <c r="YU1000"/>
      <c r="YV1000"/>
      <c r="YW1000"/>
      <c r="YX1000"/>
      <c r="YY1000"/>
      <c r="YZ1000"/>
      <c r="ZA1000"/>
      <c r="ZB1000"/>
      <c r="ZC1000"/>
      <c r="ZD1000"/>
      <c r="ZE1000"/>
      <c r="ZF1000"/>
      <c r="ZG1000"/>
      <c r="ZH1000"/>
      <c r="ZI1000"/>
      <c r="ZJ1000"/>
      <c r="ZK1000"/>
      <c r="ZL1000"/>
      <c r="ZM1000"/>
      <c r="ZN1000"/>
      <c r="ZO1000"/>
      <c r="ZP1000"/>
      <c r="ZQ1000"/>
      <c r="ZR1000"/>
      <c r="ZS1000"/>
      <c r="ZT1000"/>
      <c r="ZU1000"/>
      <c r="ZV1000"/>
      <c r="ZW1000"/>
      <c r="ZX1000"/>
      <c r="ZY1000"/>
      <c r="ZZ1000"/>
      <c r="AAA1000"/>
      <c r="AAB1000"/>
      <c r="AAC1000"/>
      <c r="AAD1000"/>
      <c r="AAE1000"/>
      <c r="AAF1000"/>
      <c r="AAG1000"/>
      <c r="AAH1000"/>
      <c r="AAI1000"/>
      <c r="AAJ1000"/>
      <c r="AAK1000"/>
      <c r="AAL1000"/>
      <c r="AAM1000"/>
      <c r="AAN1000"/>
      <c r="AAO1000"/>
      <c r="AAP1000"/>
      <c r="AAQ1000"/>
      <c r="AAR1000"/>
      <c r="AAS1000"/>
      <c r="AAT1000"/>
      <c r="AAU1000"/>
      <c r="AAV1000"/>
      <c r="AAW1000"/>
      <c r="AAX1000"/>
      <c r="AAY1000"/>
      <c r="AAZ1000"/>
      <c r="ABA1000"/>
      <c r="ABB1000"/>
      <c r="ABC1000"/>
      <c r="ABD1000"/>
      <c r="ABE1000"/>
      <c r="ABF1000"/>
      <c r="ABG1000"/>
      <c r="ABH1000"/>
      <c r="ABI1000"/>
      <c r="ABJ1000"/>
      <c r="ABK1000"/>
      <c r="ABL1000"/>
      <c r="ABM1000"/>
      <c r="ABN1000"/>
      <c r="ABO1000"/>
      <c r="ABP1000"/>
      <c r="ABQ1000"/>
      <c r="ABR1000"/>
      <c r="ABS1000"/>
      <c r="ABT1000"/>
      <c r="ABU1000"/>
      <c r="ABV1000"/>
      <c r="ABW1000"/>
      <c r="ABX1000"/>
      <c r="ABY1000"/>
      <c r="ABZ1000"/>
      <c r="ACA1000"/>
      <c r="ACB1000"/>
      <c r="ACC1000"/>
      <c r="ACD1000"/>
      <c r="ACE1000"/>
      <c r="ACF1000"/>
      <c r="ACG1000"/>
      <c r="ACH1000"/>
      <c r="ACI1000"/>
      <c r="ACJ1000"/>
      <c r="ACK1000"/>
      <c r="ACL1000"/>
      <c r="ACM1000"/>
      <c r="ACN1000"/>
      <c r="ACO1000"/>
      <c r="ACP1000"/>
      <c r="ACQ1000"/>
      <c r="ACR1000"/>
      <c r="ACS1000"/>
      <c r="ACT1000"/>
      <c r="ACU1000"/>
      <c r="ACV1000"/>
      <c r="ACW1000"/>
      <c r="ACX1000"/>
      <c r="ACY1000"/>
      <c r="ACZ1000"/>
      <c r="ADA1000"/>
      <c r="ADB1000"/>
      <c r="ADC1000"/>
      <c r="ADD1000"/>
      <c r="ADE1000"/>
      <c r="ADF1000"/>
      <c r="ADG1000"/>
      <c r="ADH1000"/>
      <c r="ADI1000"/>
      <c r="ADJ1000"/>
      <c r="ADK1000"/>
      <c r="ADL1000"/>
      <c r="ADM1000"/>
      <c r="ADN1000"/>
      <c r="ADO1000"/>
      <c r="ADP1000"/>
      <c r="ADQ1000"/>
      <c r="ADR1000"/>
      <c r="ADS1000"/>
      <c r="ADT1000"/>
      <c r="ADU1000"/>
      <c r="ADV1000"/>
      <c r="ADW1000"/>
      <c r="ADX1000"/>
      <c r="ADY1000"/>
      <c r="ADZ1000"/>
      <c r="AEA1000"/>
      <c r="AEB1000"/>
      <c r="AEC1000"/>
      <c r="AED1000"/>
      <c r="AEE1000"/>
      <c r="AEF1000"/>
      <c r="AEG1000"/>
      <c r="AEH1000"/>
      <c r="AEI1000"/>
      <c r="AEJ1000"/>
      <c r="AEK1000"/>
      <c r="AEL1000"/>
      <c r="AEM1000"/>
      <c r="AEN1000"/>
      <c r="AEO1000"/>
      <c r="AEP1000"/>
      <c r="AEQ1000"/>
      <c r="AER1000"/>
      <c r="AES1000"/>
      <c r="AET1000"/>
      <c r="AEU1000"/>
      <c r="AEV1000"/>
      <c r="AEW1000"/>
      <c r="AEX1000"/>
      <c r="AEY1000"/>
      <c r="AEZ1000"/>
      <c r="AFA1000"/>
      <c r="AFB1000"/>
      <c r="AFC1000"/>
      <c r="AFD1000"/>
      <c r="AFE1000"/>
      <c r="AFF1000"/>
      <c r="AFG1000"/>
      <c r="AFH1000"/>
      <c r="AFI1000"/>
      <c r="AFJ1000"/>
      <c r="AFK1000"/>
      <c r="AFL1000"/>
      <c r="AFM1000"/>
      <c r="AFN1000"/>
      <c r="AFO1000"/>
      <c r="AFP1000"/>
      <c r="AFQ1000"/>
      <c r="AFR1000"/>
      <c r="AFS1000"/>
      <c r="AFT1000"/>
      <c r="AFU1000"/>
      <c r="AFV1000"/>
      <c r="AFW1000"/>
      <c r="AFX1000"/>
      <c r="AFY1000"/>
      <c r="AFZ1000"/>
      <c r="AGA1000"/>
      <c r="AGB1000"/>
      <c r="AGC1000"/>
      <c r="AGD1000"/>
      <c r="AGE1000"/>
      <c r="AGF1000"/>
      <c r="AGG1000"/>
      <c r="AGH1000"/>
      <c r="AGI1000"/>
      <c r="AGJ1000"/>
      <c r="AGK1000"/>
      <c r="AGL1000"/>
      <c r="AGM1000"/>
      <c r="AGN1000"/>
      <c r="AGO1000"/>
      <c r="AGP1000"/>
      <c r="AGQ1000"/>
      <c r="AGR1000"/>
      <c r="AGS1000"/>
      <c r="AGT1000"/>
      <c r="AGU1000"/>
      <c r="AGV1000"/>
      <c r="AGW1000"/>
      <c r="AGX1000"/>
      <c r="AGY1000"/>
      <c r="AGZ1000"/>
      <c r="AHA1000"/>
      <c r="AHB1000"/>
      <c r="AHC1000"/>
      <c r="AHD1000"/>
      <c r="AHE1000"/>
      <c r="AHF1000"/>
      <c r="AHG1000"/>
      <c r="AHH1000"/>
      <c r="AHI1000"/>
      <c r="AHJ1000"/>
      <c r="AHK1000"/>
      <c r="AHL1000"/>
      <c r="AHM1000"/>
      <c r="AHN1000"/>
      <c r="AHO1000"/>
      <c r="AHP1000"/>
      <c r="AHQ1000"/>
      <c r="AHR1000"/>
      <c r="AHS1000"/>
      <c r="AHT1000"/>
      <c r="AHU1000"/>
      <c r="AHV1000"/>
      <c r="AHW1000"/>
      <c r="AHX1000"/>
      <c r="AHY1000"/>
      <c r="AHZ1000"/>
      <c r="AIA1000"/>
      <c r="AIB1000"/>
      <c r="AIC1000"/>
      <c r="AID1000"/>
      <c r="AIE1000"/>
      <c r="AIF1000"/>
      <c r="AIG1000"/>
      <c r="AIH1000"/>
      <c r="AII1000"/>
      <c r="AIJ1000"/>
      <c r="AIK1000"/>
      <c r="AIL1000"/>
      <c r="AIM1000"/>
      <c r="AIN1000"/>
      <c r="AIO1000"/>
      <c r="AIP1000"/>
      <c r="AIQ1000"/>
      <c r="AIR1000"/>
      <c r="AIS1000"/>
      <c r="AIT1000"/>
      <c r="AIU1000"/>
      <c r="AIV1000"/>
      <c r="AIW1000"/>
      <c r="AIX1000"/>
      <c r="AIY1000"/>
      <c r="AIZ1000"/>
      <c r="AJA1000"/>
      <c r="AJB1000"/>
      <c r="AJC1000"/>
      <c r="AJD1000"/>
      <c r="AJE1000"/>
      <c r="AJF1000"/>
      <c r="AJG1000"/>
      <c r="AJH1000"/>
      <c r="AJI1000"/>
      <c r="AJJ1000"/>
      <c r="AJK1000"/>
      <c r="AJL1000"/>
      <c r="AJM1000"/>
      <c r="AJN1000"/>
      <c r="AJO1000"/>
      <c r="AJP1000"/>
      <c r="AJQ1000"/>
      <c r="AJR1000"/>
      <c r="AJS1000"/>
      <c r="AJT1000"/>
      <c r="AJU1000"/>
      <c r="AJV1000"/>
      <c r="AJW1000"/>
      <c r="AJX1000"/>
      <c r="AJY1000"/>
      <c r="AJZ1000"/>
      <c r="AKA1000"/>
      <c r="AKB1000"/>
      <c r="AKC1000"/>
      <c r="AKD1000"/>
      <c r="AKE1000"/>
      <c r="AKF1000"/>
      <c r="AKG1000"/>
      <c r="AKH1000"/>
      <c r="AKI1000"/>
      <c r="AKJ1000"/>
      <c r="AKK1000"/>
      <c r="AKL1000"/>
      <c r="AKM1000"/>
      <c r="AKN1000"/>
      <c r="AKO1000"/>
      <c r="AKP1000"/>
      <c r="AKQ1000"/>
      <c r="AKR1000"/>
      <c r="AKS1000"/>
      <c r="AKT1000"/>
      <c r="AKU1000"/>
      <c r="AKV1000"/>
      <c r="AKW1000"/>
      <c r="AKX1000"/>
      <c r="AKY1000"/>
      <c r="AKZ1000"/>
      <c r="ALA1000"/>
      <c r="ALB1000"/>
      <c r="ALC1000"/>
      <c r="ALD1000"/>
      <c r="ALE1000"/>
      <c r="ALF1000"/>
      <c r="ALG1000"/>
      <c r="ALH1000"/>
      <c r="ALI1000"/>
      <c r="ALJ1000"/>
      <c r="ALK1000"/>
      <c r="ALL1000"/>
      <c r="ALM1000"/>
      <c r="ALN1000"/>
      <c r="ALO1000"/>
      <c r="ALP1000"/>
      <c r="ALQ1000"/>
      <c r="ALR1000"/>
      <c r="ALS1000"/>
      <c r="ALT1000"/>
      <c r="ALU1000"/>
      <c r="ALV1000"/>
      <c r="ALW1000"/>
      <c r="ALX1000"/>
      <c r="ALY1000"/>
      <c r="ALZ1000"/>
      <c r="AMA1000"/>
      <c r="AMB1000"/>
      <c r="AMC1000"/>
      <c r="AMD1000"/>
      <c r="AME1000"/>
      <c r="AMF1000"/>
      <c r="AMG1000"/>
      <c r="AMH1000"/>
      <c r="AMI1000"/>
      <c r="AMJ1000"/>
    </row>
    <row r="1001" spans="1:1024" ht="20" customHeight="1" x14ac:dyDescent="0.2">
      <c r="A1001"/>
      <c r="B1001"/>
      <c r="C1001"/>
      <c r="D1001"/>
      <c r="E1001" s="2"/>
      <c r="F1001" s="2"/>
      <c r="G1001" s="271"/>
      <c r="H1001" s="240"/>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c r="IU1001"/>
      <c r="IV1001"/>
      <c r="IW1001"/>
      <c r="IX1001"/>
      <c r="IY1001"/>
      <c r="IZ1001"/>
      <c r="JA1001"/>
      <c r="JB1001"/>
      <c r="JC1001"/>
      <c r="JD1001"/>
      <c r="JE1001"/>
      <c r="JF1001"/>
      <c r="JG1001"/>
      <c r="JH1001"/>
      <c r="JI1001"/>
      <c r="JJ1001"/>
      <c r="JK1001"/>
      <c r="JL1001"/>
      <c r="JM1001"/>
      <c r="JN1001"/>
      <c r="JO1001"/>
      <c r="JP1001"/>
      <c r="JQ1001"/>
      <c r="JR1001"/>
      <c r="JS1001"/>
      <c r="JT1001"/>
      <c r="JU1001"/>
      <c r="JV1001"/>
      <c r="JW1001"/>
      <c r="JX1001"/>
      <c r="JY1001"/>
      <c r="JZ1001"/>
      <c r="KA1001"/>
      <c r="KB1001"/>
      <c r="KC1001"/>
      <c r="KD1001"/>
      <c r="KE1001"/>
      <c r="KF1001"/>
      <c r="KG1001"/>
      <c r="KH1001"/>
      <c r="KI1001"/>
      <c r="KJ1001"/>
      <c r="KK1001"/>
      <c r="KL1001"/>
      <c r="KM1001"/>
      <c r="KN1001"/>
      <c r="KO1001"/>
      <c r="KP1001"/>
      <c r="KQ1001"/>
      <c r="KR1001"/>
      <c r="KS1001"/>
      <c r="KT1001"/>
      <c r="KU1001"/>
      <c r="KV1001"/>
      <c r="KW1001"/>
      <c r="KX1001"/>
      <c r="KY1001"/>
      <c r="KZ1001"/>
      <c r="LA1001"/>
      <c r="LB1001"/>
      <c r="LC1001"/>
      <c r="LD1001"/>
      <c r="LE1001"/>
      <c r="LF1001"/>
      <c r="LG1001"/>
      <c r="LH1001"/>
      <c r="LI1001"/>
      <c r="LJ1001"/>
      <c r="LK1001"/>
      <c r="LL1001"/>
      <c r="LM1001"/>
      <c r="LN1001"/>
      <c r="LO1001"/>
      <c r="LP1001"/>
      <c r="LQ1001"/>
      <c r="LR1001"/>
      <c r="LS1001"/>
      <c r="LT1001"/>
      <c r="LU1001"/>
      <c r="LV1001"/>
      <c r="LW1001"/>
      <c r="LX1001"/>
      <c r="LY1001"/>
      <c r="LZ1001"/>
      <c r="MA1001"/>
      <c r="MB1001"/>
      <c r="MC1001"/>
      <c r="MD1001"/>
      <c r="ME1001"/>
      <c r="MF1001"/>
      <c r="MG1001"/>
      <c r="MH1001"/>
      <c r="MI1001"/>
      <c r="MJ1001"/>
      <c r="MK1001"/>
      <c r="ML1001"/>
      <c r="MM1001"/>
      <c r="MN1001"/>
      <c r="MO1001"/>
      <c r="MP1001"/>
      <c r="MQ1001"/>
      <c r="MR1001"/>
      <c r="MS1001"/>
      <c r="MT1001"/>
      <c r="MU1001"/>
      <c r="MV1001"/>
      <c r="MW1001"/>
      <c r="MX1001"/>
      <c r="MY1001"/>
      <c r="MZ1001"/>
      <c r="NA1001"/>
      <c r="NB1001"/>
      <c r="NC1001"/>
      <c r="ND1001"/>
      <c r="NE1001"/>
      <c r="NF1001"/>
      <c r="NG1001"/>
      <c r="NH1001"/>
      <c r="NI1001"/>
      <c r="NJ1001"/>
      <c r="NK1001"/>
      <c r="NL1001"/>
      <c r="NM1001"/>
      <c r="NN1001"/>
      <c r="NO1001"/>
      <c r="NP1001"/>
      <c r="NQ1001"/>
      <c r="NR1001"/>
      <c r="NS1001"/>
      <c r="NT1001"/>
      <c r="NU1001"/>
      <c r="NV1001"/>
      <c r="NW1001"/>
      <c r="NX1001"/>
      <c r="NY1001"/>
      <c r="NZ1001"/>
      <c r="OA1001"/>
      <c r="OB1001"/>
      <c r="OC1001"/>
      <c r="OD1001"/>
      <c r="OE1001"/>
      <c r="OF1001"/>
      <c r="OG1001"/>
      <c r="OH1001"/>
      <c r="OI1001"/>
      <c r="OJ1001"/>
      <c r="OK1001"/>
      <c r="OL1001"/>
      <c r="OM1001"/>
      <c r="ON1001"/>
      <c r="OO1001"/>
      <c r="OP1001"/>
      <c r="OQ1001"/>
      <c r="OR1001"/>
      <c r="OS1001"/>
      <c r="OT1001"/>
      <c r="OU1001"/>
      <c r="OV1001"/>
      <c r="OW1001"/>
      <c r="OX1001"/>
      <c r="OY1001"/>
      <c r="OZ1001"/>
      <c r="PA1001"/>
      <c r="PB1001"/>
      <c r="PC1001"/>
      <c r="PD1001"/>
      <c r="PE1001"/>
      <c r="PF1001"/>
      <c r="PG1001"/>
      <c r="PH1001"/>
      <c r="PI1001"/>
      <c r="PJ1001"/>
      <c r="PK1001"/>
      <c r="PL1001"/>
      <c r="PM1001"/>
      <c r="PN1001"/>
      <c r="PO1001"/>
      <c r="PP1001"/>
      <c r="PQ1001"/>
      <c r="PR1001"/>
      <c r="PS1001"/>
      <c r="PT1001"/>
      <c r="PU1001"/>
      <c r="PV1001"/>
      <c r="PW1001"/>
      <c r="PX1001"/>
      <c r="PY1001"/>
      <c r="PZ1001"/>
      <c r="QA1001"/>
      <c r="QB1001"/>
      <c r="QC1001"/>
      <c r="QD1001"/>
      <c r="QE1001"/>
      <c r="QF1001"/>
      <c r="QG1001"/>
      <c r="QH1001"/>
      <c r="QI1001"/>
      <c r="QJ1001"/>
      <c r="QK1001"/>
      <c r="QL1001"/>
      <c r="QM1001"/>
      <c r="QN1001"/>
      <c r="QO1001"/>
      <c r="QP1001"/>
      <c r="QQ1001"/>
      <c r="QR1001"/>
      <c r="QS1001"/>
      <c r="QT1001"/>
      <c r="QU1001"/>
      <c r="QV1001"/>
      <c r="QW1001"/>
      <c r="QX1001"/>
      <c r="QY1001"/>
      <c r="QZ1001"/>
      <c r="RA1001"/>
      <c r="RB1001"/>
      <c r="RC1001"/>
      <c r="RD1001"/>
      <c r="RE1001"/>
      <c r="RF1001"/>
      <c r="RG1001"/>
      <c r="RH1001"/>
      <c r="RI1001"/>
      <c r="RJ1001"/>
      <c r="RK1001"/>
      <c r="RL1001"/>
      <c r="RM1001"/>
      <c r="RN1001"/>
      <c r="RO1001"/>
      <c r="RP1001"/>
      <c r="RQ1001"/>
      <c r="RR1001"/>
      <c r="RS1001"/>
      <c r="RT1001"/>
      <c r="RU1001"/>
      <c r="RV1001"/>
      <c r="RW1001"/>
      <c r="RX1001"/>
      <c r="RY1001"/>
      <c r="RZ1001"/>
      <c r="SA1001"/>
      <c r="SB1001"/>
      <c r="SC1001"/>
      <c r="SD1001"/>
      <c r="SE1001"/>
      <c r="SF1001"/>
      <c r="SG1001"/>
      <c r="SH1001"/>
      <c r="SI1001"/>
      <c r="SJ1001"/>
      <c r="SK1001"/>
      <c r="SL1001"/>
      <c r="SM1001"/>
      <c r="SN1001"/>
      <c r="SO1001"/>
      <c r="SP1001"/>
      <c r="SQ1001"/>
      <c r="SR1001"/>
      <c r="SS1001"/>
      <c r="ST1001"/>
      <c r="SU1001"/>
      <c r="SV1001"/>
      <c r="SW1001"/>
      <c r="SX1001"/>
      <c r="SY1001"/>
      <c r="SZ1001"/>
      <c r="TA1001"/>
      <c r="TB1001"/>
      <c r="TC1001"/>
      <c r="TD1001"/>
      <c r="TE1001"/>
      <c r="TF1001"/>
      <c r="TG1001"/>
      <c r="TH1001"/>
      <c r="TI1001"/>
      <c r="TJ1001"/>
      <c r="TK1001"/>
      <c r="TL1001"/>
      <c r="TM1001"/>
      <c r="TN1001"/>
      <c r="TO1001"/>
      <c r="TP1001"/>
      <c r="TQ1001"/>
      <c r="TR1001"/>
      <c r="TS1001"/>
      <c r="TT1001"/>
      <c r="TU1001"/>
      <c r="TV1001"/>
      <c r="TW1001"/>
      <c r="TX1001"/>
      <c r="TY1001"/>
      <c r="TZ1001"/>
      <c r="UA1001"/>
      <c r="UB1001"/>
      <c r="UC1001"/>
      <c r="UD1001"/>
      <c r="UE1001"/>
      <c r="UF1001"/>
      <c r="UG1001"/>
      <c r="UH1001"/>
      <c r="UI1001"/>
      <c r="UJ1001"/>
      <c r="UK1001"/>
      <c r="UL1001"/>
      <c r="UM1001"/>
      <c r="UN1001"/>
      <c r="UO1001"/>
      <c r="UP1001"/>
      <c r="UQ1001"/>
      <c r="UR1001"/>
      <c r="US1001"/>
      <c r="UT1001"/>
      <c r="UU1001"/>
      <c r="UV1001"/>
      <c r="UW1001"/>
      <c r="UX1001"/>
      <c r="UY1001"/>
      <c r="UZ1001"/>
      <c r="VA1001"/>
      <c r="VB1001"/>
      <c r="VC1001"/>
      <c r="VD1001"/>
      <c r="VE1001"/>
      <c r="VF1001"/>
      <c r="VG1001"/>
      <c r="VH1001"/>
      <c r="VI1001"/>
      <c r="VJ1001"/>
      <c r="VK1001"/>
      <c r="VL1001"/>
      <c r="VM1001"/>
      <c r="VN1001"/>
      <c r="VO1001"/>
      <c r="VP1001"/>
      <c r="VQ1001"/>
      <c r="VR1001"/>
      <c r="VS1001"/>
      <c r="VT1001"/>
      <c r="VU1001"/>
      <c r="VV1001"/>
      <c r="VW1001"/>
      <c r="VX1001"/>
      <c r="VY1001"/>
      <c r="VZ1001"/>
      <c r="WA1001"/>
      <c r="WB1001"/>
      <c r="WC1001"/>
      <c r="WD1001"/>
      <c r="WE1001"/>
      <c r="WF1001"/>
      <c r="WG1001"/>
      <c r="WH1001"/>
      <c r="WI1001"/>
      <c r="WJ1001"/>
      <c r="WK1001"/>
      <c r="WL1001"/>
      <c r="WM1001"/>
      <c r="WN1001"/>
      <c r="WO1001"/>
      <c r="WP1001"/>
      <c r="WQ1001"/>
      <c r="WR1001"/>
      <c r="WS1001"/>
      <c r="WT1001"/>
      <c r="WU1001"/>
      <c r="WV1001"/>
      <c r="WW1001"/>
      <c r="WX1001"/>
      <c r="WY1001"/>
      <c r="WZ1001"/>
      <c r="XA1001"/>
      <c r="XB1001"/>
      <c r="XC1001"/>
      <c r="XD1001"/>
      <c r="XE1001"/>
      <c r="XF1001"/>
      <c r="XG1001"/>
      <c r="XH1001"/>
      <c r="XI1001"/>
      <c r="XJ1001"/>
      <c r="XK1001"/>
      <c r="XL1001"/>
      <c r="XM1001"/>
      <c r="XN1001"/>
      <c r="XO1001"/>
      <c r="XP1001"/>
      <c r="XQ1001"/>
      <c r="XR1001"/>
      <c r="XS1001"/>
      <c r="XT1001"/>
      <c r="XU1001"/>
      <c r="XV1001"/>
      <c r="XW1001"/>
      <c r="XX1001"/>
      <c r="XY1001"/>
      <c r="XZ1001"/>
      <c r="YA1001"/>
      <c r="YB1001"/>
      <c r="YC1001"/>
      <c r="YD1001"/>
      <c r="YE1001"/>
      <c r="YF1001"/>
      <c r="YG1001"/>
      <c r="YH1001"/>
      <c r="YI1001"/>
      <c r="YJ1001"/>
      <c r="YK1001"/>
      <c r="YL1001"/>
      <c r="YM1001"/>
      <c r="YN1001"/>
      <c r="YO1001"/>
      <c r="YP1001"/>
      <c r="YQ1001"/>
      <c r="YR1001"/>
      <c r="YS1001"/>
      <c r="YT1001"/>
      <c r="YU1001"/>
      <c r="YV1001"/>
      <c r="YW1001"/>
      <c r="YX1001"/>
      <c r="YY1001"/>
      <c r="YZ1001"/>
      <c r="ZA1001"/>
      <c r="ZB1001"/>
      <c r="ZC1001"/>
      <c r="ZD1001"/>
      <c r="ZE1001"/>
      <c r="ZF1001"/>
      <c r="ZG1001"/>
      <c r="ZH1001"/>
      <c r="ZI1001"/>
      <c r="ZJ1001"/>
      <c r="ZK1001"/>
      <c r="ZL1001"/>
      <c r="ZM1001"/>
      <c r="ZN1001"/>
      <c r="ZO1001"/>
      <c r="ZP1001"/>
      <c r="ZQ1001"/>
      <c r="ZR1001"/>
      <c r="ZS1001"/>
      <c r="ZT1001"/>
      <c r="ZU1001"/>
      <c r="ZV1001"/>
      <c r="ZW1001"/>
      <c r="ZX1001"/>
      <c r="ZY1001"/>
      <c r="ZZ1001"/>
      <c r="AAA1001"/>
      <c r="AAB1001"/>
      <c r="AAC1001"/>
      <c r="AAD1001"/>
      <c r="AAE1001"/>
      <c r="AAF1001"/>
      <c r="AAG1001"/>
      <c r="AAH1001"/>
      <c r="AAI1001"/>
      <c r="AAJ1001"/>
      <c r="AAK1001"/>
      <c r="AAL1001"/>
      <c r="AAM1001"/>
      <c r="AAN1001"/>
      <c r="AAO1001"/>
      <c r="AAP1001"/>
      <c r="AAQ1001"/>
      <c r="AAR1001"/>
      <c r="AAS1001"/>
      <c r="AAT1001"/>
      <c r="AAU1001"/>
      <c r="AAV1001"/>
      <c r="AAW1001"/>
      <c r="AAX1001"/>
      <c r="AAY1001"/>
      <c r="AAZ1001"/>
      <c r="ABA1001"/>
      <c r="ABB1001"/>
      <c r="ABC1001"/>
      <c r="ABD1001"/>
      <c r="ABE1001"/>
      <c r="ABF1001"/>
      <c r="ABG1001"/>
      <c r="ABH1001"/>
      <c r="ABI1001"/>
      <c r="ABJ1001"/>
      <c r="ABK1001"/>
      <c r="ABL1001"/>
      <c r="ABM1001"/>
      <c r="ABN1001"/>
      <c r="ABO1001"/>
      <c r="ABP1001"/>
      <c r="ABQ1001"/>
      <c r="ABR1001"/>
      <c r="ABS1001"/>
      <c r="ABT1001"/>
      <c r="ABU1001"/>
      <c r="ABV1001"/>
      <c r="ABW1001"/>
      <c r="ABX1001"/>
      <c r="ABY1001"/>
      <c r="ABZ1001"/>
      <c r="ACA1001"/>
      <c r="ACB1001"/>
      <c r="ACC1001"/>
      <c r="ACD1001"/>
      <c r="ACE1001"/>
      <c r="ACF1001"/>
      <c r="ACG1001"/>
      <c r="ACH1001"/>
      <c r="ACI1001"/>
      <c r="ACJ1001"/>
      <c r="ACK1001"/>
      <c r="ACL1001"/>
      <c r="ACM1001"/>
      <c r="ACN1001"/>
      <c r="ACO1001"/>
      <c r="ACP1001"/>
      <c r="ACQ1001"/>
      <c r="ACR1001"/>
      <c r="ACS1001"/>
      <c r="ACT1001"/>
      <c r="ACU1001"/>
      <c r="ACV1001"/>
      <c r="ACW1001"/>
      <c r="ACX1001"/>
      <c r="ACY1001"/>
      <c r="ACZ1001"/>
      <c r="ADA1001"/>
      <c r="ADB1001"/>
      <c r="ADC1001"/>
      <c r="ADD1001"/>
      <c r="ADE1001"/>
      <c r="ADF1001"/>
      <c r="ADG1001"/>
      <c r="ADH1001"/>
      <c r="ADI1001"/>
      <c r="ADJ1001"/>
      <c r="ADK1001"/>
      <c r="ADL1001"/>
      <c r="ADM1001"/>
      <c r="ADN1001"/>
      <c r="ADO1001"/>
      <c r="ADP1001"/>
      <c r="ADQ1001"/>
      <c r="ADR1001"/>
      <c r="ADS1001"/>
      <c r="ADT1001"/>
      <c r="ADU1001"/>
      <c r="ADV1001"/>
      <c r="ADW1001"/>
      <c r="ADX1001"/>
      <c r="ADY1001"/>
      <c r="ADZ1001"/>
      <c r="AEA1001"/>
      <c r="AEB1001"/>
      <c r="AEC1001"/>
      <c r="AED1001"/>
      <c r="AEE1001"/>
      <c r="AEF1001"/>
      <c r="AEG1001"/>
      <c r="AEH1001"/>
      <c r="AEI1001"/>
      <c r="AEJ1001"/>
      <c r="AEK1001"/>
      <c r="AEL1001"/>
      <c r="AEM1001"/>
      <c r="AEN1001"/>
      <c r="AEO1001"/>
      <c r="AEP1001"/>
      <c r="AEQ1001"/>
      <c r="AER1001"/>
      <c r="AES1001"/>
      <c r="AET1001"/>
      <c r="AEU1001"/>
      <c r="AEV1001"/>
      <c r="AEW1001"/>
      <c r="AEX1001"/>
      <c r="AEY1001"/>
      <c r="AEZ1001"/>
      <c r="AFA1001"/>
      <c r="AFB1001"/>
      <c r="AFC1001"/>
      <c r="AFD1001"/>
      <c r="AFE1001"/>
      <c r="AFF1001"/>
      <c r="AFG1001"/>
      <c r="AFH1001"/>
      <c r="AFI1001"/>
      <c r="AFJ1001"/>
      <c r="AFK1001"/>
      <c r="AFL1001"/>
      <c r="AFM1001"/>
      <c r="AFN1001"/>
      <c r="AFO1001"/>
      <c r="AFP1001"/>
      <c r="AFQ1001"/>
      <c r="AFR1001"/>
      <c r="AFS1001"/>
      <c r="AFT1001"/>
      <c r="AFU1001"/>
      <c r="AFV1001"/>
      <c r="AFW1001"/>
      <c r="AFX1001"/>
      <c r="AFY1001"/>
      <c r="AFZ1001"/>
      <c r="AGA1001"/>
      <c r="AGB1001"/>
      <c r="AGC1001"/>
      <c r="AGD1001"/>
      <c r="AGE1001"/>
      <c r="AGF1001"/>
      <c r="AGG1001"/>
      <c r="AGH1001"/>
      <c r="AGI1001"/>
      <c r="AGJ1001"/>
      <c r="AGK1001"/>
      <c r="AGL1001"/>
      <c r="AGM1001"/>
      <c r="AGN1001"/>
      <c r="AGO1001"/>
      <c r="AGP1001"/>
      <c r="AGQ1001"/>
      <c r="AGR1001"/>
      <c r="AGS1001"/>
      <c r="AGT1001"/>
      <c r="AGU1001"/>
      <c r="AGV1001"/>
      <c r="AGW1001"/>
      <c r="AGX1001"/>
      <c r="AGY1001"/>
      <c r="AGZ1001"/>
      <c r="AHA1001"/>
      <c r="AHB1001"/>
      <c r="AHC1001"/>
      <c r="AHD1001"/>
      <c r="AHE1001"/>
      <c r="AHF1001"/>
      <c r="AHG1001"/>
      <c r="AHH1001"/>
      <c r="AHI1001"/>
      <c r="AHJ1001"/>
      <c r="AHK1001"/>
      <c r="AHL1001"/>
      <c r="AHM1001"/>
      <c r="AHN1001"/>
      <c r="AHO1001"/>
      <c r="AHP1001"/>
      <c r="AHQ1001"/>
      <c r="AHR1001"/>
      <c r="AHS1001"/>
      <c r="AHT1001"/>
      <c r="AHU1001"/>
      <c r="AHV1001"/>
      <c r="AHW1001"/>
      <c r="AHX1001"/>
      <c r="AHY1001"/>
      <c r="AHZ1001"/>
      <c r="AIA1001"/>
      <c r="AIB1001"/>
      <c r="AIC1001"/>
      <c r="AID1001"/>
      <c r="AIE1001"/>
      <c r="AIF1001"/>
      <c r="AIG1001"/>
      <c r="AIH1001"/>
      <c r="AII1001"/>
      <c r="AIJ1001"/>
      <c r="AIK1001"/>
      <c r="AIL1001"/>
      <c r="AIM1001"/>
      <c r="AIN1001"/>
      <c r="AIO1001"/>
      <c r="AIP1001"/>
      <c r="AIQ1001"/>
      <c r="AIR1001"/>
      <c r="AIS1001"/>
      <c r="AIT1001"/>
      <c r="AIU1001"/>
      <c r="AIV1001"/>
      <c r="AIW1001"/>
      <c r="AIX1001"/>
      <c r="AIY1001"/>
      <c r="AIZ1001"/>
      <c r="AJA1001"/>
      <c r="AJB1001"/>
      <c r="AJC1001"/>
      <c r="AJD1001"/>
      <c r="AJE1001"/>
      <c r="AJF1001"/>
      <c r="AJG1001"/>
      <c r="AJH1001"/>
      <c r="AJI1001"/>
      <c r="AJJ1001"/>
      <c r="AJK1001"/>
      <c r="AJL1001"/>
      <c r="AJM1001"/>
      <c r="AJN1001"/>
      <c r="AJO1001"/>
      <c r="AJP1001"/>
      <c r="AJQ1001"/>
      <c r="AJR1001"/>
      <c r="AJS1001"/>
      <c r="AJT1001"/>
      <c r="AJU1001"/>
      <c r="AJV1001"/>
      <c r="AJW1001"/>
      <c r="AJX1001"/>
      <c r="AJY1001"/>
      <c r="AJZ1001"/>
      <c r="AKA1001"/>
      <c r="AKB1001"/>
      <c r="AKC1001"/>
      <c r="AKD1001"/>
      <c r="AKE1001"/>
      <c r="AKF1001"/>
      <c r="AKG1001"/>
      <c r="AKH1001"/>
      <c r="AKI1001"/>
      <c r="AKJ1001"/>
      <c r="AKK1001"/>
      <c r="AKL1001"/>
      <c r="AKM1001"/>
      <c r="AKN1001"/>
      <c r="AKO1001"/>
      <c r="AKP1001"/>
      <c r="AKQ1001"/>
      <c r="AKR1001"/>
      <c r="AKS1001"/>
      <c r="AKT1001"/>
      <c r="AKU1001"/>
      <c r="AKV1001"/>
      <c r="AKW1001"/>
      <c r="AKX1001"/>
      <c r="AKY1001"/>
      <c r="AKZ1001"/>
      <c r="ALA1001"/>
      <c r="ALB1001"/>
      <c r="ALC1001"/>
      <c r="ALD1001"/>
      <c r="ALE1001"/>
      <c r="ALF1001"/>
      <c r="ALG1001"/>
      <c r="ALH1001"/>
      <c r="ALI1001"/>
      <c r="ALJ1001"/>
      <c r="ALK1001"/>
      <c r="ALL1001"/>
      <c r="ALM1001"/>
      <c r="ALN1001"/>
      <c r="ALO1001"/>
      <c r="ALP1001"/>
      <c r="ALQ1001"/>
      <c r="ALR1001"/>
      <c r="ALS1001"/>
      <c r="ALT1001"/>
      <c r="ALU1001"/>
      <c r="ALV1001"/>
      <c r="ALW1001"/>
      <c r="ALX1001"/>
      <c r="ALY1001"/>
      <c r="ALZ1001"/>
      <c r="AMA1001"/>
      <c r="AMB1001"/>
      <c r="AMC1001"/>
      <c r="AMD1001"/>
      <c r="AME1001"/>
      <c r="AMF1001"/>
      <c r="AMG1001"/>
      <c r="AMH1001"/>
      <c r="AMI1001"/>
      <c r="AMJ1001"/>
    </row>
    <row r="1002" spans="1:1024" ht="20" customHeight="1" x14ac:dyDescent="0.2">
      <c r="A1002"/>
      <c r="B1002"/>
      <c r="C1002"/>
      <c r="D1002"/>
      <c r="E1002" s="2"/>
      <c r="F1002" s="2"/>
      <c r="G1002" s="271"/>
      <c r="H1002" s="240"/>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c r="IU1002"/>
      <c r="IV1002"/>
      <c r="IW1002"/>
      <c r="IX1002"/>
      <c r="IY1002"/>
      <c r="IZ1002"/>
      <c r="JA1002"/>
      <c r="JB1002"/>
      <c r="JC1002"/>
      <c r="JD1002"/>
      <c r="JE1002"/>
      <c r="JF1002"/>
      <c r="JG1002"/>
      <c r="JH1002"/>
      <c r="JI1002"/>
      <c r="JJ1002"/>
      <c r="JK1002"/>
      <c r="JL1002"/>
      <c r="JM1002"/>
      <c r="JN1002"/>
      <c r="JO1002"/>
      <c r="JP1002"/>
      <c r="JQ1002"/>
      <c r="JR1002"/>
      <c r="JS1002"/>
      <c r="JT1002"/>
      <c r="JU1002"/>
      <c r="JV1002"/>
      <c r="JW1002"/>
      <c r="JX1002"/>
      <c r="JY1002"/>
      <c r="JZ1002"/>
      <c r="KA1002"/>
      <c r="KB1002"/>
      <c r="KC1002"/>
      <c r="KD1002"/>
      <c r="KE1002"/>
      <c r="KF1002"/>
      <c r="KG1002"/>
      <c r="KH1002"/>
      <c r="KI1002"/>
      <c r="KJ1002"/>
      <c r="KK1002"/>
      <c r="KL1002"/>
      <c r="KM1002"/>
      <c r="KN1002"/>
      <c r="KO1002"/>
      <c r="KP1002"/>
      <c r="KQ1002"/>
      <c r="KR1002"/>
      <c r="KS1002"/>
      <c r="KT1002"/>
      <c r="KU1002"/>
      <c r="KV1002"/>
      <c r="KW1002"/>
      <c r="KX1002"/>
      <c r="KY1002"/>
      <c r="KZ1002"/>
      <c r="LA1002"/>
      <c r="LB1002"/>
      <c r="LC1002"/>
      <c r="LD1002"/>
      <c r="LE1002"/>
      <c r="LF1002"/>
      <c r="LG1002"/>
      <c r="LH1002"/>
      <c r="LI1002"/>
      <c r="LJ1002"/>
      <c r="LK1002"/>
      <c r="LL1002"/>
      <c r="LM1002"/>
      <c r="LN1002"/>
      <c r="LO1002"/>
      <c r="LP1002"/>
      <c r="LQ1002"/>
      <c r="LR1002"/>
      <c r="LS1002"/>
      <c r="LT1002"/>
      <c r="LU1002"/>
      <c r="LV1002"/>
      <c r="LW1002"/>
      <c r="LX1002"/>
      <c r="LY1002"/>
      <c r="LZ1002"/>
      <c r="MA1002"/>
      <c r="MB1002"/>
      <c r="MC1002"/>
      <c r="MD1002"/>
      <c r="ME1002"/>
      <c r="MF1002"/>
      <c r="MG1002"/>
      <c r="MH1002"/>
      <c r="MI1002"/>
      <c r="MJ1002"/>
      <c r="MK1002"/>
      <c r="ML1002"/>
      <c r="MM1002"/>
      <c r="MN1002"/>
      <c r="MO1002"/>
      <c r="MP1002"/>
      <c r="MQ1002"/>
      <c r="MR1002"/>
      <c r="MS1002"/>
      <c r="MT1002"/>
      <c r="MU1002"/>
      <c r="MV1002"/>
      <c r="MW1002"/>
      <c r="MX1002"/>
      <c r="MY1002"/>
      <c r="MZ1002"/>
      <c r="NA1002"/>
      <c r="NB1002"/>
      <c r="NC1002"/>
      <c r="ND1002"/>
      <c r="NE1002"/>
      <c r="NF1002"/>
      <c r="NG1002"/>
      <c r="NH1002"/>
      <c r="NI1002"/>
      <c r="NJ1002"/>
      <c r="NK1002"/>
      <c r="NL1002"/>
      <c r="NM1002"/>
      <c r="NN1002"/>
      <c r="NO1002"/>
      <c r="NP1002"/>
      <c r="NQ1002"/>
      <c r="NR1002"/>
      <c r="NS1002"/>
      <c r="NT1002"/>
      <c r="NU1002"/>
      <c r="NV1002"/>
      <c r="NW1002"/>
      <c r="NX1002"/>
      <c r="NY1002"/>
      <c r="NZ1002"/>
      <c r="OA1002"/>
      <c r="OB1002"/>
      <c r="OC1002"/>
      <c r="OD1002"/>
      <c r="OE1002"/>
      <c r="OF1002"/>
      <c r="OG1002"/>
      <c r="OH1002"/>
      <c r="OI1002"/>
      <c r="OJ1002"/>
      <c r="OK1002"/>
      <c r="OL1002"/>
      <c r="OM1002"/>
      <c r="ON1002"/>
      <c r="OO1002"/>
      <c r="OP1002"/>
      <c r="OQ1002"/>
      <c r="OR1002"/>
      <c r="OS1002"/>
      <c r="OT1002"/>
      <c r="OU1002"/>
      <c r="OV1002"/>
      <c r="OW1002"/>
      <c r="OX1002"/>
      <c r="OY1002"/>
      <c r="OZ1002"/>
      <c r="PA1002"/>
      <c r="PB1002"/>
      <c r="PC1002"/>
      <c r="PD1002"/>
      <c r="PE1002"/>
      <c r="PF1002"/>
      <c r="PG1002"/>
      <c r="PH1002"/>
      <c r="PI1002"/>
      <c r="PJ1002"/>
      <c r="PK1002"/>
      <c r="PL1002"/>
      <c r="PM1002"/>
      <c r="PN1002"/>
      <c r="PO1002"/>
      <c r="PP1002"/>
      <c r="PQ1002"/>
      <c r="PR1002"/>
      <c r="PS1002"/>
      <c r="PT1002"/>
      <c r="PU1002"/>
      <c r="PV1002"/>
      <c r="PW1002"/>
      <c r="PX1002"/>
      <c r="PY1002"/>
      <c r="PZ1002"/>
      <c r="QA1002"/>
      <c r="QB1002"/>
      <c r="QC1002"/>
      <c r="QD1002"/>
      <c r="QE1002"/>
      <c r="QF1002"/>
      <c r="QG1002"/>
      <c r="QH1002"/>
      <c r="QI1002"/>
      <c r="QJ1002"/>
      <c r="QK1002"/>
      <c r="QL1002"/>
      <c r="QM1002"/>
      <c r="QN1002"/>
      <c r="QO1002"/>
      <c r="QP1002"/>
      <c r="QQ1002"/>
      <c r="QR1002"/>
      <c r="QS1002"/>
      <c r="QT1002"/>
      <c r="QU1002"/>
      <c r="QV1002"/>
      <c r="QW1002"/>
      <c r="QX1002"/>
      <c r="QY1002"/>
      <c r="QZ1002"/>
      <c r="RA1002"/>
      <c r="RB1002"/>
      <c r="RC1002"/>
      <c r="RD1002"/>
      <c r="RE1002"/>
      <c r="RF1002"/>
      <c r="RG1002"/>
      <c r="RH1002"/>
      <c r="RI1002"/>
      <c r="RJ1002"/>
      <c r="RK1002"/>
      <c r="RL1002"/>
      <c r="RM1002"/>
      <c r="RN1002"/>
      <c r="RO1002"/>
      <c r="RP1002"/>
      <c r="RQ1002"/>
      <c r="RR1002"/>
      <c r="RS1002"/>
      <c r="RT1002"/>
      <c r="RU1002"/>
      <c r="RV1002"/>
      <c r="RW1002"/>
      <c r="RX1002"/>
      <c r="RY1002"/>
      <c r="RZ1002"/>
      <c r="SA1002"/>
      <c r="SB1002"/>
      <c r="SC1002"/>
      <c r="SD1002"/>
      <c r="SE1002"/>
      <c r="SF1002"/>
      <c r="SG1002"/>
      <c r="SH1002"/>
      <c r="SI1002"/>
      <c r="SJ1002"/>
      <c r="SK1002"/>
      <c r="SL1002"/>
      <c r="SM1002"/>
      <c r="SN1002"/>
      <c r="SO1002"/>
      <c r="SP1002"/>
      <c r="SQ1002"/>
      <c r="SR1002"/>
      <c r="SS1002"/>
      <c r="ST1002"/>
      <c r="SU1002"/>
      <c r="SV1002"/>
      <c r="SW1002"/>
      <c r="SX1002"/>
      <c r="SY1002"/>
      <c r="SZ1002"/>
      <c r="TA1002"/>
      <c r="TB1002"/>
      <c r="TC1002"/>
      <c r="TD1002"/>
      <c r="TE1002"/>
      <c r="TF1002"/>
      <c r="TG1002"/>
      <c r="TH1002"/>
      <c r="TI1002"/>
      <c r="TJ1002"/>
      <c r="TK1002"/>
      <c r="TL1002"/>
      <c r="TM1002"/>
      <c r="TN1002"/>
      <c r="TO1002"/>
      <c r="TP1002"/>
      <c r="TQ1002"/>
      <c r="TR1002"/>
      <c r="TS1002"/>
      <c r="TT1002"/>
      <c r="TU1002"/>
      <c r="TV1002"/>
      <c r="TW1002"/>
      <c r="TX1002"/>
      <c r="TY1002"/>
      <c r="TZ1002"/>
      <c r="UA1002"/>
      <c r="UB1002"/>
      <c r="UC1002"/>
      <c r="UD1002"/>
      <c r="UE1002"/>
      <c r="UF1002"/>
      <c r="UG1002"/>
      <c r="UH1002"/>
      <c r="UI1002"/>
      <c r="UJ1002"/>
      <c r="UK1002"/>
      <c r="UL1002"/>
      <c r="UM1002"/>
      <c r="UN1002"/>
      <c r="UO1002"/>
      <c r="UP1002"/>
      <c r="UQ1002"/>
      <c r="UR1002"/>
      <c r="US1002"/>
      <c r="UT1002"/>
      <c r="UU1002"/>
      <c r="UV1002"/>
      <c r="UW1002"/>
      <c r="UX1002"/>
      <c r="UY1002"/>
      <c r="UZ1002"/>
      <c r="VA1002"/>
      <c r="VB1002"/>
      <c r="VC1002"/>
      <c r="VD1002"/>
      <c r="VE1002"/>
      <c r="VF1002"/>
      <c r="VG1002"/>
      <c r="VH1002"/>
      <c r="VI1002"/>
      <c r="VJ1002"/>
      <c r="VK1002"/>
      <c r="VL1002"/>
      <c r="VM1002"/>
      <c r="VN1002"/>
      <c r="VO1002"/>
      <c r="VP1002"/>
      <c r="VQ1002"/>
      <c r="VR1002"/>
      <c r="VS1002"/>
      <c r="VT1002"/>
      <c r="VU1002"/>
      <c r="VV1002"/>
      <c r="VW1002"/>
      <c r="VX1002"/>
      <c r="VY1002"/>
      <c r="VZ1002"/>
      <c r="WA1002"/>
      <c r="WB1002"/>
      <c r="WC1002"/>
      <c r="WD1002"/>
      <c r="WE1002"/>
      <c r="WF1002"/>
      <c r="WG1002"/>
      <c r="WH1002"/>
      <c r="WI1002"/>
      <c r="WJ1002"/>
      <c r="WK1002"/>
      <c r="WL1002"/>
      <c r="WM1002"/>
      <c r="WN1002"/>
      <c r="WO1002"/>
      <c r="WP1002"/>
      <c r="WQ1002"/>
      <c r="WR1002"/>
      <c r="WS1002"/>
      <c r="WT1002"/>
      <c r="WU1002"/>
      <c r="WV1002"/>
      <c r="WW1002"/>
      <c r="WX1002"/>
      <c r="WY1002"/>
      <c r="WZ1002"/>
      <c r="XA1002"/>
      <c r="XB1002"/>
      <c r="XC1002"/>
      <c r="XD1002"/>
      <c r="XE1002"/>
      <c r="XF1002"/>
      <c r="XG1002"/>
      <c r="XH1002"/>
      <c r="XI1002"/>
      <c r="XJ1002"/>
      <c r="XK1002"/>
      <c r="XL1002"/>
      <c r="XM1002"/>
      <c r="XN1002"/>
      <c r="XO1002"/>
      <c r="XP1002"/>
      <c r="XQ1002"/>
      <c r="XR1002"/>
      <c r="XS1002"/>
      <c r="XT1002"/>
      <c r="XU1002"/>
      <c r="XV1002"/>
      <c r="XW1002"/>
      <c r="XX1002"/>
      <c r="XY1002"/>
      <c r="XZ1002"/>
      <c r="YA1002"/>
      <c r="YB1002"/>
      <c r="YC1002"/>
      <c r="YD1002"/>
      <c r="YE1002"/>
      <c r="YF1002"/>
      <c r="YG1002"/>
      <c r="YH1002"/>
      <c r="YI1002"/>
      <c r="YJ1002"/>
      <c r="YK1002"/>
      <c r="YL1002"/>
      <c r="YM1002"/>
      <c r="YN1002"/>
      <c r="YO1002"/>
      <c r="YP1002"/>
      <c r="YQ1002"/>
      <c r="YR1002"/>
      <c r="YS1002"/>
      <c r="YT1002"/>
      <c r="YU1002"/>
      <c r="YV1002"/>
      <c r="YW1002"/>
      <c r="YX1002"/>
      <c r="YY1002"/>
      <c r="YZ1002"/>
      <c r="ZA1002"/>
      <c r="ZB1002"/>
      <c r="ZC1002"/>
      <c r="ZD1002"/>
      <c r="ZE1002"/>
      <c r="ZF1002"/>
      <c r="ZG1002"/>
      <c r="ZH1002"/>
      <c r="ZI1002"/>
      <c r="ZJ1002"/>
      <c r="ZK1002"/>
      <c r="ZL1002"/>
      <c r="ZM1002"/>
      <c r="ZN1002"/>
      <c r="ZO1002"/>
      <c r="ZP1002"/>
      <c r="ZQ1002"/>
      <c r="ZR1002"/>
      <c r="ZS1002"/>
      <c r="ZT1002"/>
      <c r="ZU1002"/>
      <c r="ZV1002"/>
      <c r="ZW1002"/>
      <c r="ZX1002"/>
      <c r="ZY1002"/>
      <c r="ZZ1002"/>
      <c r="AAA1002"/>
      <c r="AAB1002"/>
      <c r="AAC1002"/>
      <c r="AAD1002"/>
      <c r="AAE1002"/>
      <c r="AAF1002"/>
      <c r="AAG1002"/>
      <c r="AAH1002"/>
      <c r="AAI1002"/>
      <c r="AAJ1002"/>
      <c r="AAK1002"/>
      <c r="AAL1002"/>
      <c r="AAM1002"/>
      <c r="AAN1002"/>
      <c r="AAO1002"/>
      <c r="AAP1002"/>
      <c r="AAQ1002"/>
      <c r="AAR1002"/>
      <c r="AAS1002"/>
      <c r="AAT1002"/>
      <c r="AAU1002"/>
      <c r="AAV1002"/>
      <c r="AAW1002"/>
      <c r="AAX1002"/>
      <c r="AAY1002"/>
      <c r="AAZ1002"/>
      <c r="ABA1002"/>
      <c r="ABB1002"/>
      <c r="ABC1002"/>
      <c r="ABD1002"/>
      <c r="ABE1002"/>
      <c r="ABF1002"/>
      <c r="ABG1002"/>
      <c r="ABH1002"/>
      <c r="ABI1002"/>
      <c r="ABJ1002"/>
      <c r="ABK1002"/>
      <c r="ABL1002"/>
      <c r="ABM1002"/>
      <c r="ABN1002"/>
      <c r="ABO1002"/>
      <c r="ABP1002"/>
      <c r="ABQ1002"/>
      <c r="ABR1002"/>
      <c r="ABS1002"/>
      <c r="ABT1002"/>
      <c r="ABU1002"/>
      <c r="ABV1002"/>
      <c r="ABW1002"/>
      <c r="ABX1002"/>
      <c r="ABY1002"/>
      <c r="ABZ1002"/>
      <c r="ACA1002"/>
      <c r="ACB1002"/>
      <c r="ACC1002"/>
      <c r="ACD1002"/>
      <c r="ACE1002"/>
      <c r="ACF1002"/>
      <c r="ACG1002"/>
      <c r="ACH1002"/>
      <c r="ACI1002"/>
      <c r="ACJ1002"/>
      <c r="ACK1002"/>
      <c r="ACL1002"/>
      <c r="ACM1002"/>
      <c r="ACN1002"/>
      <c r="ACO1002"/>
      <c r="ACP1002"/>
      <c r="ACQ1002"/>
      <c r="ACR1002"/>
      <c r="ACS1002"/>
      <c r="ACT1002"/>
      <c r="ACU1002"/>
      <c r="ACV1002"/>
      <c r="ACW1002"/>
      <c r="ACX1002"/>
      <c r="ACY1002"/>
      <c r="ACZ1002"/>
      <c r="ADA1002"/>
      <c r="ADB1002"/>
      <c r="ADC1002"/>
      <c r="ADD1002"/>
      <c r="ADE1002"/>
      <c r="ADF1002"/>
      <c r="ADG1002"/>
      <c r="ADH1002"/>
      <c r="ADI1002"/>
      <c r="ADJ1002"/>
      <c r="ADK1002"/>
      <c r="ADL1002"/>
      <c r="ADM1002"/>
      <c r="ADN1002"/>
      <c r="ADO1002"/>
      <c r="ADP1002"/>
      <c r="ADQ1002"/>
      <c r="ADR1002"/>
      <c r="ADS1002"/>
      <c r="ADT1002"/>
      <c r="ADU1002"/>
      <c r="ADV1002"/>
      <c r="ADW1002"/>
      <c r="ADX1002"/>
      <c r="ADY1002"/>
      <c r="ADZ1002"/>
      <c r="AEA1002"/>
      <c r="AEB1002"/>
      <c r="AEC1002"/>
      <c r="AED1002"/>
      <c r="AEE1002"/>
      <c r="AEF1002"/>
      <c r="AEG1002"/>
      <c r="AEH1002"/>
      <c r="AEI1002"/>
      <c r="AEJ1002"/>
      <c r="AEK1002"/>
      <c r="AEL1002"/>
      <c r="AEM1002"/>
      <c r="AEN1002"/>
      <c r="AEO1002"/>
      <c r="AEP1002"/>
      <c r="AEQ1002"/>
      <c r="AER1002"/>
      <c r="AES1002"/>
      <c r="AET1002"/>
      <c r="AEU1002"/>
      <c r="AEV1002"/>
      <c r="AEW1002"/>
      <c r="AEX1002"/>
      <c r="AEY1002"/>
      <c r="AEZ1002"/>
      <c r="AFA1002"/>
      <c r="AFB1002"/>
      <c r="AFC1002"/>
      <c r="AFD1002"/>
      <c r="AFE1002"/>
      <c r="AFF1002"/>
      <c r="AFG1002"/>
      <c r="AFH1002"/>
      <c r="AFI1002"/>
      <c r="AFJ1002"/>
      <c r="AFK1002"/>
      <c r="AFL1002"/>
      <c r="AFM1002"/>
      <c r="AFN1002"/>
      <c r="AFO1002"/>
      <c r="AFP1002"/>
      <c r="AFQ1002"/>
      <c r="AFR1002"/>
      <c r="AFS1002"/>
      <c r="AFT1002"/>
      <c r="AFU1002"/>
      <c r="AFV1002"/>
      <c r="AFW1002"/>
      <c r="AFX1002"/>
      <c r="AFY1002"/>
      <c r="AFZ1002"/>
      <c r="AGA1002"/>
      <c r="AGB1002"/>
      <c r="AGC1002"/>
      <c r="AGD1002"/>
      <c r="AGE1002"/>
      <c r="AGF1002"/>
      <c r="AGG1002"/>
      <c r="AGH1002"/>
      <c r="AGI1002"/>
      <c r="AGJ1002"/>
      <c r="AGK1002"/>
      <c r="AGL1002"/>
      <c r="AGM1002"/>
      <c r="AGN1002"/>
      <c r="AGO1002"/>
      <c r="AGP1002"/>
      <c r="AGQ1002"/>
      <c r="AGR1002"/>
      <c r="AGS1002"/>
      <c r="AGT1002"/>
      <c r="AGU1002"/>
      <c r="AGV1002"/>
      <c r="AGW1002"/>
      <c r="AGX1002"/>
      <c r="AGY1002"/>
      <c r="AGZ1002"/>
      <c r="AHA1002"/>
      <c r="AHB1002"/>
      <c r="AHC1002"/>
      <c r="AHD1002"/>
      <c r="AHE1002"/>
      <c r="AHF1002"/>
      <c r="AHG1002"/>
      <c r="AHH1002"/>
      <c r="AHI1002"/>
      <c r="AHJ1002"/>
      <c r="AHK1002"/>
      <c r="AHL1002"/>
      <c r="AHM1002"/>
      <c r="AHN1002"/>
      <c r="AHO1002"/>
      <c r="AHP1002"/>
      <c r="AHQ1002"/>
      <c r="AHR1002"/>
      <c r="AHS1002"/>
      <c r="AHT1002"/>
      <c r="AHU1002"/>
      <c r="AHV1002"/>
      <c r="AHW1002"/>
      <c r="AHX1002"/>
      <c r="AHY1002"/>
      <c r="AHZ1002"/>
      <c r="AIA1002"/>
      <c r="AIB1002"/>
      <c r="AIC1002"/>
      <c r="AID1002"/>
      <c r="AIE1002"/>
      <c r="AIF1002"/>
      <c r="AIG1002"/>
      <c r="AIH1002"/>
      <c r="AII1002"/>
      <c r="AIJ1002"/>
      <c r="AIK1002"/>
      <c r="AIL1002"/>
      <c r="AIM1002"/>
      <c r="AIN1002"/>
      <c r="AIO1002"/>
      <c r="AIP1002"/>
      <c r="AIQ1002"/>
      <c r="AIR1002"/>
      <c r="AIS1002"/>
      <c r="AIT1002"/>
      <c r="AIU1002"/>
      <c r="AIV1002"/>
      <c r="AIW1002"/>
      <c r="AIX1002"/>
      <c r="AIY1002"/>
      <c r="AIZ1002"/>
      <c r="AJA1002"/>
      <c r="AJB1002"/>
      <c r="AJC1002"/>
      <c r="AJD1002"/>
      <c r="AJE1002"/>
      <c r="AJF1002"/>
      <c r="AJG1002"/>
      <c r="AJH1002"/>
      <c r="AJI1002"/>
      <c r="AJJ1002"/>
      <c r="AJK1002"/>
      <c r="AJL1002"/>
      <c r="AJM1002"/>
      <c r="AJN1002"/>
      <c r="AJO1002"/>
      <c r="AJP1002"/>
      <c r="AJQ1002"/>
      <c r="AJR1002"/>
      <c r="AJS1002"/>
      <c r="AJT1002"/>
      <c r="AJU1002"/>
      <c r="AJV1002"/>
      <c r="AJW1002"/>
      <c r="AJX1002"/>
      <c r="AJY1002"/>
      <c r="AJZ1002"/>
      <c r="AKA1002"/>
      <c r="AKB1002"/>
      <c r="AKC1002"/>
      <c r="AKD1002"/>
      <c r="AKE1002"/>
      <c r="AKF1002"/>
      <c r="AKG1002"/>
      <c r="AKH1002"/>
      <c r="AKI1002"/>
      <c r="AKJ1002"/>
      <c r="AKK1002"/>
      <c r="AKL1002"/>
      <c r="AKM1002"/>
      <c r="AKN1002"/>
      <c r="AKO1002"/>
      <c r="AKP1002"/>
      <c r="AKQ1002"/>
      <c r="AKR1002"/>
      <c r="AKS1002"/>
      <c r="AKT1002"/>
      <c r="AKU1002"/>
      <c r="AKV1002"/>
      <c r="AKW1002"/>
      <c r="AKX1002"/>
      <c r="AKY1002"/>
      <c r="AKZ1002"/>
      <c r="ALA1002"/>
      <c r="ALB1002"/>
      <c r="ALC1002"/>
      <c r="ALD1002"/>
      <c r="ALE1002"/>
      <c r="ALF1002"/>
      <c r="ALG1002"/>
      <c r="ALH1002"/>
      <c r="ALI1002"/>
      <c r="ALJ1002"/>
      <c r="ALK1002"/>
      <c r="ALL1002"/>
      <c r="ALM1002"/>
      <c r="ALN1002"/>
      <c r="ALO1002"/>
      <c r="ALP1002"/>
      <c r="ALQ1002"/>
      <c r="ALR1002"/>
      <c r="ALS1002"/>
      <c r="ALT1002"/>
      <c r="ALU1002"/>
      <c r="ALV1002"/>
      <c r="ALW1002"/>
      <c r="ALX1002"/>
      <c r="ALY1002"/>
      <c r="ALZ1002"/>
      <c r="AMA1002"/>
      <c r="AMB1002"/>
      <c r="AMC1002"/>
      <c r="AMD1002"/>
      <c r="AME1002"/>
      <c r="AMF1002"/>
      <c r="AMG1002"/>
      <c r="AMH1002"/>
      <c r="AMI1002"/>
      <c r="AMJ1002"/>
    </row>
    <row r="1003" spans="1:1024" ht="20" customHeight="1" x14ac:dyDescent="0.2">
      <c r="A1003"/>
      <c r="B1003"/>
      <c r="C1003"/>
      <c r="D1003"/>
      <c r="E1003" s="2"/>
      <c r="F1003" s="2"/>
      <c r="G1003" s="271"/>
      <c r="H1003" s="240"/>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c r="IU1003"/>
      <c r="IV1003"/>
      <c r="IW1003"/>
      <c r="IX1003"/>
      <c r="IY1003"/>
      <c r="IZ1003"/>
      <c r="JA1003"/>
      <c r="JB1003"/>
      <c r="JC1003"/>
      <c r="JD1003"/>
      <c r="JE1003"/>
      <c r="JF1003"/>
      <c r="JG1003"/>
      <c r="JH1003"/>
      <c r="JI1003"/>
      <c r="JJ1003"/>
      <c r="JK1003"/>
      <c r="JL1003"/>
      <c r="JM1003"/>
      <c r="JN1003"/>
      <c r="JO1003"/>
      <c r="JP1003"/>
      <c r="JQ1003"/>
      <c r="JR1003"/>
      <c r="JS1003"/>
      <c r="JT1003"/>
      <c r="JU1003"/>
      <c r="JV1003"/>
      <c r="JW1003"/>
      <c r="JX1003"/>
      <c r="JY1003"/>
      <c r="JZ1003"/>
      <c r="KA1003"/>
      <c r="KB1003"/>
      <c r="KC1003"/>
      <c r="KD1003"/>
      <c r="KE1003"/>
      <c r="KF1003"/>
      <c r="KG1003"/>
      <c r="KH1003"/>
      <c r="KI1003"/>
      <c r="KJ1003"/>
      <c r="KK1003"/>
      <c r="KL1003"/>
      <c r="KM1003"/>
      <c r="KN1003"/>
      <c r="KO1003"/>
      <c r="KP1003"/>
      <c r="KQ1003"/>
      <c r="KR1003"/>
      <c r="KS1003"/>
      <c r="KT1003"/>
      <c r="KU1003"/>
      <c r="KV1003"/>
      <c r="KW1003"/>
      <c r="KX1003"/>
      <c r="KY1003"/>
      <c r="KZ1003"/>
      <c r="LA1003"/>
      <c r="LB1003"/>
      <c r="LC1003"/>
      <c r="LD1003"/>
      <c r="LE1003"/>
      <c r="LF1003"/>
      <c r="LG1003"/>
      <c r="LH1003"/>
      <c r="LI1003"/>
      <c r="LJ1003"/>
      <c r="LK1003"/>
      <c r="LL1003"/>
      <c r="LM1003"/>
      <c r="LN1003"/>
      <c r="LO1003"/>
      <c r="LP1003"/>
      <c r="LQ1003"/>
      <c r="LR1003"/>
      <c r="LS1003"/>
      <c r="LT1003"/>
      <c r="LU1003"/>
      <c r="LV1003"/>
      <c r="LW1003"/>
      <c r="LX1003"/>
      <c r="LY1003"/>
      <c r="LZ1003"/>
      <c r="MA1003"/>
      <c r="MB1003"/>
      <c r="MC1003"/>
      <c r="MD1003"/>
      <c r="ME1003"/>
      <c r="MF1003"/>
      <c r="MG1003"/>
      <c r="MH1003"/>
      <c r="MI1003"/>
      <c r="MJ1003"/>
      <c r="MK1003"/>
      <c r="ML1003"/>
      <c r="MM1003"/>
      <c r="MN1003"/>
      <c r="MO1003"/>
      <c r="MP1003"/>
      <c r="MQ1003"/>
      <c r="MR1003"/>
      <c r="MS1003"/>
      <c r="MT1003"/>
      <c r="MU1003"/>
      <c r="MV1003"/>
      <c r="MW1003"/>
      <c r="MX1003"/>
      <c r="MY1003"/>
      <c r="MZ1003"/>
      <c r="NA1003"/>
      <c r="NB1003"/>
      <c r="NC1003"/>
      <c r="ND1003"/>
      <c r="NE1003"/>
      <c r="NF1003"/>
      <c r="NG1003"/>
      <c r="NH1003"/>
      <c r="NI1003"/>
      <c r="NJ1003"/>
      <c r="NK1003"/>
      <c r="NL1003"/>
      <c r="NM1003"/>
      <c r="NN1003"/>
      <c r="NO1003"/>
      <c r="NP1003"/>
      <c r="NQ1003"/>
      <c r="NR1003"/>
      <c r="NS1003"/>
      <c r="NT1003"/>
      <c r="NU1003"/>
      <c r="NV1003"/>
      <c r="NW1003"/>
      <c r="NX1003"/>
      <c r="NY1003"/>
      <c r="NZ1003"/>
      <c r="OA1003"/>
      <c r="OB1003"/>
      <c r="OC1003"/>
      <c r="OD1003"/>
      <c r="OE1003"/>
      <c r="OF1003"/>
      <c r="OG1003"/>
      <c r="OH1003"/>
      <c r="OI1003"/>
      <c r="OJ1003"/>
      <c r="OK1003"/>
      <c r="OL1003"/>
      <c r="OM1003"/>
      <c r="ON1003"/>
      <c r="OO1003"/>
      <c r="OP1003"/>
      <c r="OQ1003"/>
      <c r="OR1003"/>
      <c r="OS1003"/>
      <c r="OT1003"/>
      <c r="OU1003"/>
      <c r="OV1003"/>
      <c r="OW1003"/>
      <c r="OX1003"/>
      <c r="OY1003"/>
      <c r="OZ1003"/>
      <c r="PA1003"/>
      <c r="PB1003"/>
      <c r="PC1003"/>
      <c r="PD1003"/>
      <c r="PE1003"/>
      <c r="PF1003"/>
      <c r="PG1003"/>
      <c r="PH1003"/>
      <c r="PI1003"/>
      <c r="PJ1003"/>
      <c r="PK1003"/>
      <c r="PL1003"/>
      <c r="PM1003"/>
      <c r="PN1003"/>
      <c r="PO1003"/>
      <c r="PP1003"/>
      <c r="PQ1003"/>
      <c r="PR1003"/>
      <c r="PS1003"/>
      <c r="PT1003"/>
      <c r="PU1003"/>
      <c r="PV1003"/>
      <c r="PW1003"/>
      <c r="PX1003"/>
      <c r="PY1003"/>
      <c r="PZ1003"/>
      <c r="QA1003"/>
      <c r="QB1003"/>
      <c r="QC1003"/>
      <c r="QD1003"/>
      <c r="QE1003"/>
      <c r="QF1003"/>
      <c r="QG1003"/>
      <c r="QH1003"/>
      <c r="QI1003"/>
      <c r="QJ1003"/>
      <c r="QK1003"/>
      <c r="QL1003"/>
      <c r="QM1003"/>
      <c r="QN1003"/>
      <c r="QO1003"/>
      <c r="QP1003"/>
      <c r="QQ1003"/>
      <c r="QR1003"/>
      <c r="QS1003"/>
      <c r="QT1003"/>
      <c r="QU1003"/>
      <c r="QV1003"/>
      <c r="QW1003"/>
      <c r="QX1003"/>
      <c r="QY1003"/>
      <c r="QZ1003"/>
      <c r="RA1003"/>
      <c r="RB1003"/>
      <c r="RC1003"/>
      <c r="RD1003"/>
      <c r="RE1003"/>
      <c r="RF1003"/>
      <c r="RG1003"/>
      <c r="RH1003"/>
      <c r="RI1003"/>
      <c r="RJ1003"/>
      <c r="RK1003"/>
      <c r="RL1003"/>
      <c r="RM1003"/>
      <c r="RN1003"/>
      <c r="RO1003"/>
      <c r="RP1003"/>
      <c r="RQ1003"/>
      <c r="RR1003"/>
      <c r="RS1003"/>
      <c r="RT1003"/>
      <c r="RU1003"/>
      <c r="RV1003"/>
      <c r="RW1003"/>
      <c r="RX1003"/>
      <c r="RY1003"/>
      <c r="RZ1003"/>
      <c r="SA1003"/>
      <c r="SB1003"/>
      <c r="SC1003"/>
      <c r="SD1003"/>
      <c r="SE1003"/>
      <c r="SF1003"/>
      <c r="SG1003"/>
      <c r="SH1003"/>
      <c r="SI1003"/>
      <c r="SJ1003"/>
      <c r="SK1003"/>
      <c r="SL1003"/>
      <c r="SM1003"/>
      <c r="SN1003"/>
      <c r="SO1003"/>
      <c r="SP1003"/>
      <c r="SQ1003"/>
      <c r="SR1003"/>
      <c r="SS1003"/>
      <c r="ST1003"/>
      <c r="SU1003"/>
      <c r="SV1003"/>
      <c r="SW1003"/>
      <c r="SX1003"/>
      <c r="SY1003"/>
      <c r="SZ1003"/>
      <c r="TA1003"/>
      <c r="TB1003"/>
      <c r="TC1003"/>
      <c r="TD1003"/>
      <c r="TE1003"/>
      <c r="TF1003"/>
      <c r="TG1003"/>
      <c r="TH1003"/>
      <c r="TI1003"/>
      <c r="TJ1003"/>
      <c r="TK1003"/>
      <c r="TL1003"/>
      <c r="TM1003"/>
      <c r="TN1003"/>
      <c r="TO1003"/>
      <c r="TP1003"/>
      <c r="TQ1003"/>
      <c r="TR1003"/>
      <c r="TS1003"/>
      <c r="TT1003"/>
      <c r="TU1003"/>
      <c r="TV1003"/>
      <c r="TW1003"/>
      <c r="TX1003"/>
      <c r="TY1003"/>
      <c r="TZ1003"/>
      <c r="UA1003"/>
      <c r="UB1003"/>
      <c r="UC1003"/>
      <c r="UD1003"/>
      <c r="UE1003"/>
      <c r="UF1003"/>
      <c r="UG1003"/>
      <c r="UH1003"/>
      <c r="UI1003"/>
      <c r="UJ1003"/>
      <c r="UK1003"/>
      <c r="UL1003"/>
      <c r="UM1003"/>
      <c r="UN1003"/>
      <c r="UO1003"/>
      <c r="UP1003"/>
      <c r="UQ1003"/>
      <c r="UR1003"/>
      <c r="US1003"/>
      <c r="UT1003"/>
      <c r="UU1003"/>
      <c r="UV1003"/>
      <c r="UW1003"/>
      <c r="UX1003"/>
      <c r="UY1003"/>
      <c r="UZ1003"/>
      <c r="VA1003"/>
      <c r="VB1003"/>
      <c r="VC1003"/>
      <c r="VD1003"/>
      <c r="VE1003"/>
      <c r="VF1003"/>
      <c r="VG1003"/>
      <c r="VH1003"/>
      <c r="VI1003"/>
      <c r="VJ1003"/>
      <c r="VK1003"/>
      <c r="VL1003"/>
      <c r="VM1003"/>
      <c r="VN1003"/>
      <c r="VO1003"/>
      <c r="VP1003"/>
      <c r="VQ1003"/>
      <c r="VR1003"/>
      <c r="VS1003"/>
      <c r="VT1003"/>
      <c r="VU1003"/>
      <c r="VV1003"/>
      <c r="VW1003"/>
      <c r="VX1003"/>
      <c r="VY1003"/>
      <c r="VZ1003"/>
      <c r="WA1003"/>
      <c r="WB1003"/>
      <c r="WC1003"/>
      <c r="WD1003"/>
      <c r="WE1003"/>
      <c r="WF1003"/>
      <c r="WG1003"/>
      <c r="WH1003"/>
      <c r="WI1003"/>
      <c r="WJ1003"/>
      <c r="WK1003"/>
      <c r="WL1003"/>
      <c r="WM1003"/>
      <c r="WN1003"/>
      <c r="WO1003"/>
      <c r="WP1003"/>
      <c r="WQ1003"/>
      <c r="WR1003"/>
      <c r="WS1003"/>
      <c r="WT1003"/>
      <c r="WU1003"/>
      <c r="WV1003"/>
      <c r="WW1003"/>
      <c r="WX1003"/>
      <c r="WY1003"/>
      <c r="WZ1003"/>
      <c r="XA1003"/>
      <c r="XB1003"/>
      <c r="XC1003"/>
      <c r="XD1003"/>
      <c r="XE1003"/>
      <c r="XF1003"/>
      <c r="XG1003"/>
      <c r="XH1003"/>
      <c r="XI1003"/>
      <c r="XJ1003"/>
      <c r="XK1003"/>
      <c r="XL1003"/>
      <c r="XM1003"/>
      <c r="XN1003"/>
      <c r="XO1003"/>
      <c r="XP1003"/>
      <c r="XQ1003"/>
      <c r="XR1003"/>
      <c r="XS1003"/>
      <c r="XT1003"/>
      <c r="XU1003"/>
      <c r="XV1003"/>
      <c r="XW1003"/>
      <c r="XX1003"/>
      <c r="XY1003"/>
      <c r="XZ1003"/>
      <c r="YA1003"/>
      <c r="YB1003"/>
      <c r="YC1003"/>
      <c r="YD1003"/>
      <c r="YE1003"/>
      <c r="YF1003"/>
      <c r="YG1003"/>
      <c r="YH1003"/>
      <c r="YI1003"/>
      <c r="YJ1003"/>
      <c r="YK1003"/>
      <c r="YL1003"/>
      <c r="YM1003"/>
      <c r="YN1003"/>
      <c r="YO1003"/>
      <c r="YP1003"/>
      <c r="YQ1003"/>
      <c r="YR1003"/>
      <c r="YS1003"/>
      <c r="YT1003"/>
      <c r="YU1003"/>
      <c r="YV1003"/>
      <c r="YW1003"/>
      <c r="YX1003"/>
      <c r="YY1003"/>
      <c r="YZ1003"/>
      <c r="ZA1003"/>
      <c r="ZB1003"/>
      <c r="ZC1003"/>
      <c r="ZD1003"/>
      <c r="ZE1003"/>
      <c r="ZF1003"/>
      <c r="ZG1003"/>
      <c r="ZH1003"/>
      <c r="ZI1003"/>
      <c r="ZJ1003"/>
      <c r="ZK1003"/>
      <c r="ZL1003"/>
      <c r="ZM1003"/>
      <c r="ZN1003"/>
      <c r="ZO1003"/>
      <c r="ZP1003"/>
      <c r="ZQ1003"/>
      <c r="ZR1003"/>
      <c r="ZS1003"/>
      <c r="ZT1003"/>
      <c r="ZU1003"/>
      <c r="ZV1003"/>
      <c r="ZW1003"/>
      <c r="ZX1003"/>
      <c r="ZY1003"/>
      <c r="ZZ1003"/>
      <c r="AAA1003"/>
      <c r="AAB1003"/>
      <c r="AAC1003"/>
      <c r="AAD1003"/>
      <c r="AAE1003"/>
      <c r="AAF1003"/>
      <c r="AAG1003"/>
      <c r="AAH1003"/>
      <c r="AAI1003"/>
      <c r="AAJ1003"/>
      <c r="AAK1003"/>
      <c r="AAL1003"/>
      <c r="AAM1003"/>
      <c r="AAN1003"/>
      <c r="AAO1003"/>
      <c r="AAP1003"/>
      <c r="AAQ1003"/>
      <c r="AAR1003"/>
      <c r="AAS1003"/>
      <c r="AAT1003"/>
      <c r="AAU1003"/>
      <c r="AAV1003"/>
      <c r="AAW1003"/>
      <c r="AAX1003"/>
      <c r="AAY1003"/>
      <c r="AAZ1003"/>
      <c r="ABA1003"/>
      <c r="ABB1003"/>
      <c r="ABC1003"/>
      <c r="ABD1003"/>
      <c r="ABE1003"/>
      <c r="ABF1003"/>
      <c r="ABG1003"/>
      <c r="ABH1003"/>
      <c r="ABI1003"/>
      <c r="ABJ1003"/>
      <c r="ABK1003"/>
      <c r="ABL1003"/>
      <c r="ABM1003"/>
      <c r="ABN1003"/>
      <c r="ABO1003"/>
      <c r="ABP1003"/>
      <c r="ABQ1003"/>
      <c r="ABR1003"/>
      <c r="ABS1003"/>
      <c r="ABT1003"/>
      <c r="ABU1003"/>
      <c r="ABV1003"/>
      <c r="ABW1003"/>
      <c r="ABX1003"/>
      <c r="ABY1003"/>
      <c r="ABZ1003"/>
      <c r="ACA1003"/>
      <c r="ACB1003"/>
      <c r="ACC1003"/>
      <c r="ACD1003"/>
      <c r="ACE1003"/>
      <c r="ACF1003"/>
      <c r="ACG1003"/>
      <c r="ACH1003"/>
      <c r="ACI1003"/>
      <c r="ACJ1003"/>
      <c r="ACK1003"/>
      <c r="ACL1003"/>
      <c r="ACM1003"/>
      <c r="ACN1003"/>
      <c r="ACO1003"/>
      <c r="ACP1003"/>
      <c r="ACQ1003"/>
      <c r="ACR1003"/>
      <c r="ACS1003"/>
      <c r="ACT1003"/>
      <c r="ACU1003"/>
      <c r="ACV1003"/>
      <c r="ACW1003"/>
      <c r="ACX1003"/>
      <c r="ACY1003"/>
      <c r="ACZ1003"/>
      <c r="ADA1003"/>
      <c r="ADB1003"/>
      <c r="ADC1003"/>
      <c r="ADD1003"/>
      <c r="ADE1003"/>
      <c r="ADF1003"/>
      <c r="ADG1003"/>
      <c r="ADH1003"/>
      <c r="ADI1003"/>
      <c r="ADJ1003"/>
      <c r="ADK1003"/>
      <c r="ADL1003"/>
      <c r="ADM1003"/>
      <c r="ADN1003"/>
      <c r="ADO1003"/>
      <c r="ADP1003"/>
      <c r="ADQ1003"/>
      <c r="ADR1003"/>
      <c r="ADS1003"/>
      <c r="ADT1003"/>
      <c r="ADU1003"/>
      <c r="ADV1003"/>
      <c r="ADW1003"/>
      <c r="ADX1003"/>
      <c r="ADY1003"/>
      <c r="ADZ1003"/>
      <c r="AEA1003"/>
      <c r="AEB1003"/>
      <c r="AEC1003"/>
      <c r="AED1003"/>
      <c r="AEE1003"/>
      <c r="AEF1003"/>
      <c r="AEG1003"/>
      <c r="AEH1003"/>
      <c r="AEI1003"/>
      <c r="AEJ1003"/>
      <c r="AEK1003"/>
      <c r="AEL1003"/>
      <c r="AEM1003"/>
      <c r="AEN1003"/>
      <c r="AEO1003"/>
      <c r="AEP1003"/>
      <c r="AEQ1003"/>
      <c r="AER1003"/>
      <c r="AES1003"/>
      <c r="AET1003"/>
      <c r="AEU1003"/>
      <c r="AEV1003"/>
      <c r="AEW1003"/>
      <c r="AEX1003"/>
      <c r="AEY1003"/>
      <c r="AEZ1003"/>
      <c r="AFA1003"/>
      <c r="AFB1003"/>
      <c r="AFC1003"/>
      <c r="AFD1003"/>
      <c r="AFE1003"/>
      <c r="AFF1003"/>
      <c r="AFG1003"/>
      <c r="AFH1003"/>
      <c r="AFI1003"/>
      <c r="AFJ1003"/>
      <c r="AFK1003"/>
      <c r="AFL1003"/>
      <c r="AFM1003"/>
      <c r="AFN1003"/>
      <c r="AFO1003"/>
      <c r="AFP1003"/>
      <c r="AFQ1003"/>
      <c r="AFR1003"/>
      <c r="AFS1003"/>
      <c r="AFT1003"/>
      <c r="AFU1003"/>
      <c r="AFV1003"/>
      <c r="AFW1003"/>
      <c r="AFX1003"/>
      <c r="AFY1003"/>
      <c r="AFZ1003"/>
      <c r="AGA1003"/>
      <c r="AGB1003"/>
      <c r="AGC1003"/>
      <c r="AGD1003"/>
      <c r="AGE1003"/>
      <c r="AGF1003"/>
      <c r="AGG1003"/>
      <c r="AGH1003"/>
      <c r="AGI1003"/>
      <c r="AGJ1003"/>
      <c r="AGK1003"/>
      <c r="AGL1003"/>
      <c r="AGM1003"/>
      <c r="AGN1003"/>
      <c r="AGO1003"/>
      <c r="AGP1003"/>
      <c r="AGQ1003"/>
      <c r="AGR1003"/>
      <c r="AGS1003"/>
      <c r="AGT1003"/>
      <c r="AGU1003"/>
      <c r="AGV1003"/>
      <c r="AGW1003"/>
      <c r="AGX1003"/>
      <c r="AGY1003"/>
      <c r="AGZ1003"/>
      <c r="AHA1003"/>
      <c r="AHB1003"/>
      <c r="AHC1003"/>
      <c r="AHD1003"/>
      <c r="AHE1003"/>
      <c r="AHF1003"/>
      <c r="AHG1003"/>
      <c r="AHH1003"/>
      <c r="AHI1003"/>
      <c r="AHJ1003"/>
      <c r="AHK1003"/>
      <c r="AHL1003"/>
      <c r="AHM1003"/>
      <c r="AHN1003"/>
      <c r="AHO1003"/>
      <c r="AHP1003"/>
      <c r="AHQ1003"/>
      <c r="AHR1003"/>
      <c r="AHS1003"/>
      <c r="AHT1003"/>
      <c r="AHU1003"/>
      <c r="AHV1003"/>
      <c r="AHW1003"/>
      <c r="AHX1003"/>
      <c r="AHY1003"/>
      <c r="AHZ1003"/>
      <c r="AIA1003"/>
      <c r="AIB1003"/>
      <c r="AIC1003"/>
      <c r="AID1003"/>
      <c r="AIE1003"/>
      <c r="AIF1003"/>
      <c r="AIG1003"/>
      <c r="AIH1003"/>
      <c r="AII1003"/>
      <c r="AIJ1003"/>
      <c r="AIK1003"/>
      <c r="AIL1003"/>
      <c r="AIM1003"/>
      <c r="AIN1003"/>
      <c r="AIO1003"/>
      <c r="AIP1003"/>
      <c r="AIQ1003"/>
      <c r="AIR1003"/>
      <c r="AIS1003"/>
      <c r="AIT1003"/>
      <c r="AIU1003"/>
      <c r="AIV1003"/>
      <c r="AIW1003"/>
      <c r="AIX1003"/>
      <c r="AIY1003"/>
      <c r="AIZ1003"/>
      <c r="AJA1003"/>
      <c r="AJB1003"/>
      <c r="AJC1003"/>
      <c r="AJD1003"/>
      <c r="AJE1003"/>
      <c r="AJF1003"/>
      <c r="AJG1003"/>
      <c r="AJH1003"/>
      <c r="AJI1003"/>
      <c r="AJJ1003"/>
      <c r="AJK1003"/>
      <c r="AJL1003"/>
      <c r="AJM1003"/>
      <c r="AJN1003"/>
      <c r="AJO1003"/>
      <c r="AJP1003"/>
      <c r="AJQ1003"/>
      <c r="AJR1003"/>
      <c r="AJS1003"/>
      <c r="AJT1003"/>
      <c r="AJU1003"/>
      <c r="AJV1003"/>
      <c r="AJW1003"/>
      <c r="AJX1003"/>
      <c r="AJY1003"/>
      <c r="AJZ1003"/>
      <c r="AKA1003"/>
      <c r="AKB1003"/>
      <c r="AKC1003"/>
      <c r="AKD1003"/>
      <c r="AKE1003"/>
      <c r="AKF1003"/>
      <c r="AKG1003"/>
      <c r="AKH1003"/>
      <c r="AKI1003"/>
      <c r="AKJ1003"/>
      <c r="AKK1003"/>
      <c r="AKL1003"/>
      <c r="AKM1003"/>
      <c r="AKN1003"/>
      <c r="AKO1003"/>
      <c r="AKP1003"/>
      <c r="AKQ1003"/>
      <c r="AKR1003"/>
      <c r="AKS1003"/>
      <c r="AKT1003"/>
      <c r="AKU1003"/>
      <c r="AKV1003"/>
      <c r="AKW1003"/>
      <c r="AKX1003"/>
      <c r="AKY1003"/>
      <c r="AKZ1003"/>
      <c r="ALA1003"/>
      <c r="ALB1003"/>
      <c r="ALC1003"/>
      <c r="ALD1003"/>
      <c r="ALE1003"/>
      <c r="ALF1003"/>
      <c r="ALG1003"/>
      <c r="ALH1003"/>
      <c r="ALI1003"/>
      <c r="ALJ1003"/>
      <c r="ALK1003"/>
      <c r="ALL1003"/>
      <c r="ALM1003"/>
      <c r="ALN1003"/>
      <c r="ALO1003"/>
      <c r="ALP1003"/>
      <c r="ALQ1003"/>
      <c r="ALR1003"/>
      <c r="ALS1003"/>
      <c r="ALT1003"/>
      <c r="ALU1003"/>
      <c r="ALV1003"/>
      <c r="ALW1003"/>
      <c r="ALX1003"/>
      <c r="ALY1003"/>
      <c r="ALZ1003"/>
      <c r="AMA1003"/>
      <c r="AMB1003"/>
      <c r="AMC1003"/>
      <c r="AMD1003"/>
      <c r="AME1003"/>
      <c r="AMF1003"/>
      <c r="AMG1003"/>
      <c r="AMH1003"/>
      <c r="AMI1003"/>
      <c r="AMJ1003"/>
    </row>
    <row r="1004" spans="1:1024" ht="20" customHeight="1" x14ac:dyDescent="0.2">
      <c r="A1004"/>
      <c r="B1004"/>
      <c r="C1004"/>
      <c r="D1004"/>
      <c r="E1004" s="2"/>
      <c r="F1004" s="2"/>
      <c r="G1004" s="271"/>
      <c r="H1004" s="240"/>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c r="IU1004"/>
      <c r="IV1004"/>
      <c r="IW1004"/>
      <c r="IX1004"/>
      <c r="IY1004"/>
      <c r="IZ1004"/>
      <c r="JA1004"/>
      <c r="JB1004"/>
      <c r="JC1004"/>
      <c r="JD1004"/>
      <c r="JE1004"/>
      <c r="JF1004"/>
      <c r="JG1004"/>
      <c r="JH1004"/>
      <c r="JI1004"/>
      <c r="JJ1004"/>
      <c r="JK1004"/>
      <c r="JL1004"/>
      <c r="JM1004"/>
      <c r="JN1004"/>
      <c r="JO1004"/>
      <c r="JP1004"/>
      <c r="JQ1004"/>
      <c r="JR1004"/>
      <c r="JS1004"/>
      <c r="JT1004"/>
      <c r="JU1004"/>
      <c r="JV1004"/>
      <c r="JW1004"/>
      <c r="JX1004"/>
      <c r="JY1004"/>
      <c r="JZ1004"/>
      <c r="KA1004"/>
      <c r="KB1004"/>
      <c r="KC1004"/>
      <c r="KD1004"/>
      <c r="KE1004"/>
      <c r="KF1004"/>
      <c r="KG1004"/>
      <c r="KH1004"/>
      <c r="KI1004"/>
      <c r="KJ1004"/>
      <c r="KK1004"/>
      <c r="KL1004"/>
      <c r="KM1004"/>
      <c r="KN1004"/>
      <c r="KO1004"/>
      <c r="KP1004"/>
      <c r="KQ1004"/>
      <c r="KR1004"/>
      <c r="KS1004"/>
      <c r="KT1004"/>
      <c r="KU1004"/>
      <c r="KV1004"/>
      <c r="KW1004"/>
      <c r="KX1004"/>
      <c r="KY1004"/>
      <c r="KZ1004"/>
      <c r="LA1004"/>
      <c r="LB1004"/>
      <c r="LC1004"/>
      <c r="LD1004"/>
      <c r="LE1004"/>
      <c r="LF1004"/>
      <c r="LG1004"/>
      <c r="LH1004"/>
      <c r="LI1004"/>
      <c r="LJ1004"/>
      <c r="LK1004"/>
      <c r="LL1004"/>
      <c r="LM1004"/>
      <c r="LN1004"/>
      <c r="LO1004"/>
      <c r="LP1004"/>
      <c r="LQ1004"/>
      <c r="LR1004"/>
      <c r="LS1004"/>
      <c r="LT1004"/>
      <c r="LU1004"/>
      <c r="LV1004"/>
      <c r="LW1004"/>
      <c r="LX1004"/>
      <c r="LY1004"/>
      <c r="LZ1004"/>
      <c r="MA1004"/>
      <c r="MB1004"/>
      <c r="MC1004"/>
      <c r="MD1004"/>
      <c r="ME1004"/>
      <c r="MF1004"/>
      <c r="MG1004"/>
      <c r="MH1004"/>
      <c r="MI1004"/>
      <c r="MJ1004"/>
      <c r="MK1004"/>
      <c r="ML1004"/>
      <c r="MM1004"/>
      <c r="MN1004"/>
      <c r="MO1004"/>
      <c r="MP1004"/>
      <c r="MQ1004"/>
      <c r="MR1004"/>
      <c r="MS1004"/>
      <c r="MT1004"/>
      <c r="MU1004"/>
      <c r="MV1004"/>
      <c r="MW1004"/>
      <c r="MX1004"/>
      <c r="MY1004"/>
      <c r="MZ1004"/>
      <c r="NA1004"/>
      <c r="NB1004"/>
      <c r="NC1004"/>
      <c r="ND1004"/>
      <c r="NE1004"/>
      <c r="NF1004"/>
      <c r="NG1004"/>
      <c r="NH1004"/>
      <c r="NI1004"/>
      <c r="NJ1004"/>
      <c r="NK1004"/>
      <c r="NL1004"/>
      <c r="NM1004"/>
      <c r="NN1004"/>
      <c r="NO1004"/>
      <c r="NP1004"/>
      <c r="NQ1004"/>
      <c r="NR1004"/>
      <c r="NS1004"/>
      <c r="NT1004"/>
      <c r="NU1004"/>
      <c r="NV1004"/>
      <c r="NW1004"/>
      <c r="NX1004"/>
      <c r="NY1004"/>
      <c r="NZ1004"/>
      <c r="OA1004"/>
      <c r="OB1004"/>
      <c r="OC1004"/>
      <c r="OD1004"/>
      <c r="OE1004"/>
      <c r="OF1004"/>
      <c r="OG1004"/>
      <c r="OH1004"/>
      <c r="OI1004"/>
      <c r="OJ1004"/>
      <c r="OK1004"/>
      <c r="OL1004"/>
      <c r="OM1004"/>
      <c r="ON1004"/>
      <c r="OO1004"/>
      <c r="OP1004"/>
      <c r="OQ1004"/>
      <c r="OR1004"/>
      <c r="OS1004"/>
      <c r="OT1004"/>
      <c r="OU1004"/>
      <c r="OV1004"/>
      <c r="OW1004"/>
      <c r="OX1004"/>
      <c r="OY1004"/>
      <c r="OZ1004"/>
      <c r="PA1004"/>
      <c r="PB1004"/>
      <c r="PC1004"/>
      <c r="PD1004"/>
      <c r="PE1004"/>
      <c r="PF1004"/>
      <c r="PG1004"/>
      <c r="PH1004"/>
      <c r="PI1004"/>
      <c r="PJ1004"/>
      <c r="PK1004"/>
      <c r="PL1004"/>
      <c r="PM1004"/>
      <c r="PN1004"/>
      <c r="PO1004"/>
      <c r="PP1004"/>
      <c r="PQ1004"/>
      <c r="PR1004"/>
      <c r="PS1004"/>
      <c r="PT1004"/>
      <c r="PU1004"/>
      <c r="PV1004"/>
      <c r="PW1004"/>
      <c r="PX1004"/>
      <c r="PY1004"/>
      <c r="PZ1004"/>
      <c r="QA1004"/>
      <c r="QB1004"/>
      <c r="QC1004"/>
      <c r="QD1004"/>
      <c r="QE1004"/>
      <c r="QF1004"/>
      <c r="QG1004"/>
      <c r="QH1004"/>
      <c r="QI1004"/>
      <c r="QJ1004"/>
      <c r="QK1004"/>
      <c r="QL1004"/>
      <c r="QM1004"/>
      <c r="QN1004"/>
      <c r="QO1004"/>
      <c r="QP1004"/>
      <c r="QQ1004"/>
      <c r="QR1004"/>
      <c r="QS1004"/>
      <c r="QT1004"/>
      <c r="QU1004"/>
      <c r="QV1004"/>
      <c r="QW1004"/>
      <c r="QX1004"/>
      <c r="QY1004"/>
      <c r="QZ1004"/>
      <c r="RA1004"/>
      <c r="RB1004"/>
      <c r="RC1004"/>
      <c r="RD1004"/>
      <c r="RE1004"/>
      <c r="RF1004"/>
      <c r="RG1004"/>
      <c r="RH1004"/>
      <c r="RI1004"/>
      <c r="RJ1004"/>
      <c r="RK1004"/>
      <c r="RL1004"/>
      <c r="RM1004"/>
      <c r="RN1004"/>
      <c r="RO1004"/>
      <c r="RP1004"/>
      <c r="RQ1004"/>
      <c r="RR1004"/>
      <c r="RS1004"/>
      <c r="RT1004"/>
      <c r="RU1004"/>
      <c r="RV1004"/>
      <c r="RW1004"/>
      <c r="RX1004"/>
      <c r="RY1004"/>
      <c r="RZ1004"/>
      <c r="SA1004"/>
      <c r="SB1004"/>
      <c r="SC1004"/>
      <c r="SD1004"/>
      <c r="SE1004"/>
      <c r="SF1004"/>
      <c r="SG1004"/>
      <c r="SH1004"/>
      <c r="SI1004"/>
      <c r="SJ1004"/>
      <c r="SK1004"/>
      <c r="SL1004"/>
      <c r="SM1004"/>
      <c r="SN1004"/>
      <c r="SO1004"/>
      <c r="SP1004"/>
      <c r="SQ1004"/>
      <c r="SR1004"/>
      <c r="SS1004"/>
      <c r="ST1004"/>
      <c r="SU1004"/>
      <c r="SV1004"/>
      <c r="SW1004"/>
      <c r="SX1004"/>
      <c r="SY1004"/>
      <c r="SZ1004"/>
      <c r="TA1004"/>
      <c r="TB1004"/>
      <c r="TC1004"/>
      <c r="TD1004"/>
      <c r="TE1004"/>
      <c r="TF1004"/>
      <c r="TG1004"/>
      <c r="TH1004"/>
      <c r="TI1004"/>
      <c r="TJ1004"/>
      <c r="TK1004"/>
      <c r="TL1004"/>
      <c r="TM1004"/>
      <c r="TN1004"/>
      <c r="TO1004"/>
      <c r="TP1004"/>
      <c r="TQ1004"/>
      <c r="TR1004"/>
      <c r="TS1004"/>
      <c r="TT1004"/>
      <c r="TU1004"/>
      <c r="TV1004"/>
      <c r="TW1004"/>
      <c r="TX1004"/>
      <c r="TY1004"/>
      <c r="TZ1004"/>
      <c r="UA1004"/>
      <c r="UB1004"/>
      <c r="UC1004"/>
      <c r="UD1004"/>
      <c r="UE1004"/>
      <c r="UF1004"/>
      <c r="UG1004"/>
      <c r="UH1004"/>
      <c r="UI1004"/>
      <c r="UJ1004"/>
      <c r="UK1004"/>
      <c r="UL1004"/>
      <c r="UM1004"/>
      <c r="UN1004"/>
      <c r="UO1004"/>
      <c r="UP1004"/>
      <c r="UQ1004"/>
      <c r="UR1004"/>
      <c r="US1004"/>
      <c r="UT1004"/>
      <c r="UU1004"/>
      <c r="UV1004"/>
      <c r="UW1004"/>
      <c r="UX1004"/>
      <c r="UY1004"/>
      <c r="UZ1004"/>
      <c r="VA1004"/>
      <c r="VB1004"/>
      <c r="VC1004"/>
      <c r="VD1004"/>
      <c r="VE1004"/>
      <c r="VF1004"/>
      <c r="VG1004"/>
      <c r="VH1004"/>
      <c r="VI1004"/>
      <c r="VJ1004"/>
      <c r="VK1004"/>
      <c r="VL1004"/>
      <c r="VM1004"/>
      <c r="VN1004"/>
      <c r="VO1004"/>
      <c r="VP1004"/>
      <c r="VQ1004"/>
      <c r="VR1004"/>
      <c r="VS1004"/>
      <c r="VT1004"/>
      <c r="VU1004"/>
      <c r="VV1004"/>
      <c r="VW1004"/>
      <c r="VX1004"/>
      <c r="VY1004"/>
      <c r="VZ1004"/>
      <c r="WA1004"/>
      <c r="WB1004"/>
      <c r="WC1004"/>
      <c r="WD1004"/>
      <c r="WE1004"/>
      <c r="WF1004"/>
      <c r="WG1004"/>
      <c r="WH1004"/>
      <c r="WI1004"/>
      <c r="WJ1004"/>
      <c r="WK1004"/>
      <c r="WL1004"/>
      <c r="WM1004"/>
      <c r="WN1004"/>
      <c r="WO1004"/>
      <c r="WP1004"/>
      <c r="WQ1004"/>
      <c r="WR1004"/>
      <c r="WS1004"/>
      <c r="WT1004"/>
      <c r="WU1004"/>
      <c r="WV1004"/>
      <c r="WW1004"/>
      <c r="WX1004"/>
      <c r="WY1004"/>
      <c r="WZ1004"/>
      <c r="XA1004"/>
      <c r="XB1004"/>
      <c r="XC1004"/>
      <c r="XD1004"/>
      <c r="XE1004"/>
      <c r="XF1004"/>
      <c r="XG1004"/>
      <c r="XH1004"/>
      <c r="XI1004"/>
      <c r="XJ1004"/>
      <c r="XK1004"/>
      <c r="XL1004"/>
      <c r="XM1004"/>
      <c r="XN1004"/>
      <c r="XO1004"/>
      <c r="XP1004"/>
      <c r="XQ1004"/>
      <c r="XR1004"/>
      <c r="XS1004"/>
      <c r="XT1004"/>
      <c r="XU1004"/>
      <c r="XV1004"/>
      <c r="XW1004"/>
      <c r="XX1004"/>
      <c r="XY1004"/>
      <c r="XZ1004"/>
      <c r="YA1004"/>
      <c r="YB1004"/>
      <c r="YC1004"/>
      <c r="YD1004"/>
      <c r="YE1004"/>
      <c r="YF1004"/>
      <c r="YG1004"/>
      <c r="YH1004"/>
      <c r="YI1004"/>
      <c r="YJ1004"/>
      <c r="YK1004"/>
      <c r="YL1004"/>
      <c r="YM1004"/>
      <c r="YN1004"/>
      <c r="YO1004"/>
      <c r="YP1004"/>
      <c r="YQ1004"/>
      <c r="YR1004"/>
      <c r="YS1004"/>
      <c r="YT1004"/>
      <c r="YU1004"/>
      <c r="YV1004"/>
      <c r="YW1004"/>
      <c r="YX1004"/>
      <c r="YY1004"/>
      <c r="YZ1004"/>
      <c r="ZA1004"/>
      <c r="ZB1004"/>
      <c r="ZC1004"/>
      <c r="ZD1004"/>
      <c r="ZE1004"/>
      <c r="ZF1004"/>
      <c r="ZG1004"/>
      <c r="ZH1004"/>
      <c r="ZI1004"/>
      <c r="ZJ1004"/>
      <c r="ZK1004"/>
      <c r="ZL1004"/>
      <c r="ZM1004"/>
      <c r="ZN1004"/>
      <c r="ZO1004"/>
      <c r="ZP1004"/>
      <c r="ZQ1004"/>
      <c r="ZR1004"/>
      <c r="ZS1004"/>
      <c r="ZT1004"/>
      <c r="ZU1004"/>
      <c r="ZV1004"/>
      <c r="ZW1004"/>
      <c r="ZX1004"/>
      <c r="ZY1004"/>
      <c r="ZZ1004"/>
      <c r="AAA1004"/>
      <c r="AAB1004"/>
      <c r="AAC1004"/>
      <c r="AAD1004"/>
      <c r="AAE1004"/>
      <c r="AAF1004"/>
      <c r="AAG1004"/>
      <c r="AAH1004"/>
      <c r="AAI1004"/>
      <c r="AAJ1004"/>
      <c r="AAK1004"/>
      <c r="AAL1004"/>
      <c r="AAM1004"/>
      <c r="AAN1004"/>
      <c r="AAO1004"/>
      <c r="AAP1004"/>
      <c r="AAQ1004"/>
      <c r="AAR1004"/>
      <c r="AAS1004"/>
      <c r="AAT1004"/>
      <c r="AAU1004"/>
      <c r="AAV1004"/>
      <c r="AAW1004"/>
      <c r="AAX1004"/>
      <c r="AAY1004"/>
      <c r="AAZ1004"/>
      <c r="ABA1004"/>
      <c r="ABB1004"/>
      <c r="ABC1004"/>
      <c r="ABD1004"/>
      <c r="ABE1004"/>
      <c r="ABF1004"/>
      <c r="ABG1004"/>
      <c r="ABH1004"/>
      <c r="ABI1004"/>
      <c r="ABJ1004"/>
      <c r="ABK1004"/>
      <c r="ABL1004"/>
      <c r="ABM1004"/>
      <c r="ABN1004"/>
      <c r="ABO1004"/>
      <c r="ABP1004"/>
      <c r="ABQ1004"/>
      <c r="ABR1004"/>
      <c r="ABS1004"/>
      <c r="ABT1004"/>
      <c r="ABU1004"/>
      <c r="ABV1004"/>
      <c r="ABW1004"/>
      <c r="ABX1004"/>
      <c r="ABY1004"/>
      <c r="ABZ1004"/>
      <c r="ACA1004"/>
      <c r="ACB1004"/>
      <c r="ACC1004"/>
      <c r="ACD1004"/>
      <c r="ACE1004"/>
      <c r="ACF1004"/>
      <c r="ACG1004"/>
      <c r="ACH1004"/>
      <c r="ACI1004"/>
      <c r="ACJ1004"/>
      <c r="ACK1004"/>
      <c r="ACL1004"/>
      <c r="ACM1004"/>
      <c r="ACN1004"/>
      <c r="ACO1004"/>
      <c r="ACP1004"/>
      <c r="ACQ1004"/>
      <c r="ACR1004"/>
      <c r="ACS1004"/>
      <c r="ACT1004"/>
      <c r="ACU1004"/>
      <c r="ACV1004"/>
      <c r="ACW1004"/>
      <c r="ACX1004"/>
      <c r="ACY1004"/>
      <c r="ACZ1004"/>
      <c r="ADA1004"/>
      <c r="ADB1004"/>
      <c r="ADC1004"/>
      <c r="ADD1004"/>
      <c r="ADE1004"/>
      <c r="ADF1004"/>
      <c r="ADG1004"/>
      <c r="ADH1004"/>
      <c r="ADI1004"/>
      <c r="ADJ1004"/>
      <c r="ADK1004"/>
      <c r="ADL1004"/>
      <c r="ADM1004"/>
      <c r="ADN1004"/>
      <c r="ADO1004"/>
      <c r="ADP1004"/>
      <c r="ADQ1004"/>
      <c r="ADR1004"/>
      <c r="ADS1004"/>
      <c r="ADT1004"/>
      <c r="ADU1004"/>
      <c r="ADV1004"/>
      <c r="ADW1004"/>
      <c r="ADX1004"/>
      <c r="ADY1004"/>
      <c r="ADZ1004"/>
      <c r="AEA1004"/>
      <c r="AEB1004"/>
      <c r="AEC1004"/>
      <c r="AED1004"/>
      <c r="AEE1004"/>
      <c r="AEF1004"/>
      <c r="AEG1004"/>
      <c r="AEH1004"/>
      <c r="AEI1004"/>
      <c r="AEJ1004"/>
      <c r="AEK1004"/>
      <c r="AEL1004"/>
      <c r="AEM1004"/>
      <c r="AEN1004"/>
      <c r="AEO1004"/>
      <c r="AEP1004"/>
      <c r="AEQ1004"/>
      <c r="AER1004"/>
      <c r="AES1004"/>
      <c r="AET1004"/>
      <c r="AEU1004"/>
      <c r="AEV1004"/>
      <c r="AEW1004"/>
      <c r="AEX1004"/>
      <c r="AEY1004"/>
      <c r="AEZ1004"/>
      <c r="AFA1004"/>
      <c r="AFB1004"/>
      <c r="AFC1004"/>
      <c r="AFD1004"/>
      <c r="AFE1004"/>
      <c r="AFF1004"/>
      <c r="AFG1004"/>
      <c r="AFH1004"/>
      <c r="AFI1004"/>
      <c r="AFJ1004"/>
      <c r="AFK1004"/>
      <c r="AFL1004"/>
      <c r="AFM1004"/>
      <c r="AFN1004"/>
      <c r="AFO1004"/>
      <c r="AFP1004"/>
      <c r="AFQ1004"/>
      <c r="AFR1004"/>
      <c r="AFS1004"/>
      <c r="AFT1004"/>
      <c r="AFU1004"/>
      <c r="AFV1004"/>
      <c r="AFW1004"/>
      <c r="AFX1004"/>
      <c r="AFY1004"/>
      <c r="AFZ1004"/>
      <c r="AGA1004"/>
      <c r="AGB1004"/>
      <c r="AGC1004"/>
      <c r="AGD1004"/>
      <c r="AGE1004"/>
      <c r="AGF1004"/>
      <c r="AGG1004"/>
      <c r="AGH1004"/>
      <c r="AGI1004"/>
      <c r="AGJ1004"/>
      <c r="AGK1004"/>
      <c r="AGL1004"/>
      <c r="AGM1004"/>
      <c r="AGN1004"/>
      <c r="AGO1004"/>
      <c r="AGP1004"/>
      <c r="AGQ1004"/>
      <c r="AGR1004"/>
      <c r="AGS1004"/>
      <c r="AGT1004"/>
      <c r="AGU1004"/>
      <c r="AGV1004"/>
      <c r="AGW1004"/>
      <c r="AGX1004"/>
      <c r="AGY1004"/>
      <c r="AGZ1004"/>
      <c r="AHA1004"/>
      <c r="AHB1004"/>
      <c r="AHC1004"/>
      <c r="AHD1004"/>
      <c r="AHE1004"/>
      <c r="AHF1004"/>
      <c r="AHG1004"/>
      <c r="AHH1004"/>
      <c r="AHI1004"/>
      <c r="AHJ1004"/>
      <c r="AHK1004"/>
      <c r="AHL1004"/>
      <c r="AHM1004"/>
      <c r="AHN1004"/>
      <c r="AHO1004"/>
      <c r="AHP1004"/>
      <c r="AHQ1004"/>
      <c r="AHR1004"/>
      <c r="AHS1004"/>
      <c r="AHT1004"/>
      <c r="AHU1004"/>
      <c r="AHV1004"/>
      <c r="AHW1004"/>
      <c r="AHX1004"/>
      <c r="AHY1004"/>
      <c r="AHZ1004"/>
      <c r="AIA1004"/>
      <c r="AIB1004"/>
      <c r="AIC1004"/>
      <c r="AID1004"/>
      <c r="AIE1004"/>
      <c r="AIF1004"/>
      <c r="AIG1004"/>
      <c r="AIH1004"/>
      <c r="AII1004"/>
      <c r="AIJ1004"/>
      <c r="AIK1004"/>
      <c r="AIL1004"/>
      <c r="AIM1004"/>
      <c r="AIN1004"/>
      <c r="AIO1004"/>
      <c r="AIP1004"/>
      <c r="AIQ1004"/>
      <c r="AIR1004"/>
      <c r="AIS1004"/>
      <c r="AIT1004"/>
      <c r="AIU1004"/>
      <c r="AIV1004"/>
      <c r="AIW1004"/>
      <c r="AIX1004"/>
      <c r="AIY1004"/>
      <c r="AIZ1004"/>
      <c r="AJA1004"/>
      <c r="AJB1004"/>
      <c r="AJC1004"/>
      <c r="AJD1004"/>
      <c r="AJE1004"/>
      <c r="AJF1004"/>
      <c r="AJG1004"/>
      <c r="AJH1004"/>
      <c r="AJI1004"/>
      <c r="AJJ1004"/>
      <c r="AJK1004"/>
      <c r="AJL1004"/>
      <c r="AJM1004"/>
      <c r="AJN1004"/>
      <c r="AJO1004"/>
      <c r="AJP1004"/>
      <c r="AJQ1004"/>
      <c r="AJR1004"/>
      <c r="AJS1004"/>
      <c r="AJT1004"/>
      <c r="AJU1004"/>
      <c r="AJV1004"/>
      <c r="AJW1004"/>
      <c r="AJX1004"/>
      <c r="AJY1004"/>
      <c r="AJZ1004"/>
      <c r="AKA1004"/>
      <c r="AKB1004"/>
      <c r="AKC1004"/>
      <c r="AKD1004"/>
      <c r="AKE1004"/>
      <c r="AKF1004"/>
      <c r="AKG1004"/>
      <c r="AKH1004"/>
      <c r="AKI1004"/>
      <c r="AKJ1004"/>
      <c r="AKK1004"/>
      <c r="AKL1004"/>
      <c r="AKM1004"/>
      <c r="AKN1004"/>
      <c r="AKO1004"/>
      <c r="AKP1004"/>
      <c r="AKQ1004"/>
      <c r="AKR1004"/>
      <c r="AKS1004"/>
      <c r="AKT1004"/>
      <c r="AKU1004"/>
      <c r="AKV1004"/>
      <c r="AKW1004"/>
      <c r="AKX1004"/>
      <c r="AKY1004"/>
      <c r="AKZ1004"/>
      <c r="ALA1004"/>
      <c r="ALB1004"/>
      <c r="ALC1004"/>
      <c r="ALD1004"/>
      <c r="ALE1004"/>
      <c r="ALF1004"/>
      <c r="ALG1004"/>
      <c r="ALH1004"/>
      <c r="ALI1004"/>
      <c r="ALJ1004"/>
      <c r="ALK1004"/>
      <c r="ALL1004"/>
      <c r="ALM1004"/>
      <c r="ALN1004"/>
      <c r="ALO1004"/>
      <c r="ALP1004"/>
      <c r="ALQ1004"/>
      <c r="ALR1004"/>
      <c r="ALS1004"/>
      <c r="ALT1004"/>
      <c r="ALU1004"/>
      <c r="ALV1004"/>
      <c r="ALW1004"/>
      <c r="ALX1004"/>
      <c r="ALY1004"/>
      <c r="ALZ1004"/>
      <c r="AMA1004"/>
      <c r="AMB1004"/>
      <c r="AMC1004"/>
      <c r="AMD1004"/>
      <c r="AME1004"/>
      <c r="AMF1004"/>
      <c r="AMG1004"/>
      <c r="AMH1004"/>
      <c r="AMI1004"/>
      <c r="AMJ1004"/>
    </row>
    <row r="1005" spans="1:1024" ht="20" customHeight="1" x14ac:dyDescent="0.2">
      <c r="A1005"/>
      <c r="B1005"/>
      <c r="C1005"/>
      <c r="D1005"/>
      <c r="E1005" s="2"/>
      <c r="F1005" s="2"/>
      <c r="G1005" s="271"/>
      <c r="H1005" s="240"/>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c r="IU1005"/>
      <c r="IV1005"/>
      <c r="IW1005"/>
      <c r="IX1005"/>
      <c r="IY1005"/>
      <c r="IZ1005"/>
      <c r="JA1005"/>
      <c r="JB1005"/>
      <c r="JC1005"/>
      <c r="JD1005"/>
      <c r="JE1005"/>
      <c r="JF1005"/>
      <c r="JG1005"/>
      <c r="JH1005"/>
      <c r="JI1005"/>
      <c r="JJ1005"/>
      <c r="JK1005"/>
      <c r="JL1005"/>
      <c r="JM1005"/>
      <c r="JN1005"/>
      <c r="JO1005"/>
      <c r="JP1005"/>
      <c r="JQ1005"/>
      <c r="JR1005"/>
      <c r="JS1005"/>
      <c r="JT1005"/>
      <c r="JU1005"/>
      <c r="JV1005"/>
      <c r="JW1005"/>
      <c r="JX1005"/>
      <c r="JY1005"/>
      <c r="JZ1005"/>
      <c r="KA1005"/>
      <c r="KB1005"/>
      <c r="KC1005"/>
      <c r="KD1005"/>
      <c r="KE1005"/>
      <c r="KF1005"/>
      <c r="KG1005"/>
      <c r="KH1005"/>
      <c r="KI1005"/>
      <c r="KJ1005"/>
      <c r="KK1005"/>
      <c r="KL1005"/>
      <c r="KM1005"/>
      <c r="KN1005"/>
      <c r="KO1005"/>
      <c r="KP1005"/>
      <c r="KQ1005"/>
      <c r="KR1005"/>
      <c r="KS1005"/>
      <c r="KT1005"/>
      <c r="KU1005"/>
      <c r="KV1005"/>
      <c r="KW1005"/>
      <c r="KX1005"/>
      <c r="KY1005"/>
      <c r="KZ1005"/>
      <c r="LA1005"/>
      <c r="LB1005"/>
      <c r="LC1005"/>
      <c r="LD1005"/>
      <c r="LE1005"/>
      <c r="LF1005"/>
      <c r="LG1005"/>
      <c r="LH1005"/>
      <c r="LI1005"/>
      <c r="LJ1005"/>
      <c r="LK1005"/>
      <c r="LL1005"/>
      <c r="LM1005"/>
      <c r="LN1005"/>
      <c r="LO1005"/>
      <c r="LP1005"/>
      <c r="LQ1005"/>
      <c r="LR1005"/>
      <c r="LS1005"/>
      <c r="LT1005"/>
      <c r="LU1005"/>
      <c r="LV1005"/>
      <c r="LW1005"/>
      <c r="LX1005"/>
      <c r="LY1005"/>
      <c r="LZ1005"/>
      <c r="MA1005"/>
      <c r="MB1005"/>
      <c r="MC1005"/>
      <c r="MD1005"/>
      <c r="ME1005"/>
      <c r="MF1005"/>
      <c r="MG1005"/>
      <c r="MH1005"/>
      <c r="MI1005"/>
      <c r="MJ1005"/>
      <c r="MK1005"/>
      <c r="ML1005"/>
      <c r="MM1005"/>
      <c r="MN1005"/>
      <c r="MO1005"/>
      <c r="MP1005"/>
      <c r="MQ1005"/>
      <c r="MR1005"/>
      <c r="MS1005"/>
      <c r="MT1005"/>
      <c r="MU1005"/>
      <c r="MV1005"/>
      <c r="MW1005"/>
      <c r="MX1005"/>
      <c r="MY1005"/>
      <c r="MZ1005"/>
      <c r="NA1005"/>
      <c r="NB1005"/>
      <c r="NC1005"/>
      <c r="ND1005"/>
      <c r="NE1005"/>
      <c r="NF1005"/>
      <c r="NG1005"/>
      <c r="NH1005"/>
      <c r="NI1005"/>
      <c r="NJ1005"/>
      <c r="NK1005"/>
      <c r="NL1005"/>
      <c r="NM1005"/>
      <c r="NN1005"/>
      <c r="NO1005"/>
      <c r="NP1005"/>
      <c r="NQ1005"/>
      <c r="NR1005"/>
      <c r="NS1005"/>
      <c r="NT1005"/>
      <c r="NU1005"/>
      <c r="NV1005"/>
      <c r="NW1005"/>
      <c r="NX1005"/>
      <c r="NY1005"/>
      <c r="NZ1005"/>
      <c r="OA1005"/>
      <c r="OB1005"/>
      <c r="OC1005"/>
      <c r="OD1005"/>
      <c r="OE1005"/>
      <c r="OF1005"/>
      <c r="OG1005"/>
      <c r="OH1005"/>
      <c r="OI1005"/>
      <c r="OJ1005"/>
      <c r="OK1005"/>
      <c r="OL1005"/>
      <c r="OM1005"/>
      <c r="ON1005"/>
      <c r="OO1005"/>
      <c r="OP1005"/>
      <c r="OQ1005"/>
      <c r="OR1005"/>
      <c r="OS1005"/>
      <c r="OT1005"/>
      <c r="OU1005"/>
      <c r="OV1005"/>
      <c r="OW1005"/>
      <c r="OX1005"/>
      <c r="OY1005"/>
      <c r="OZ1005"/>
      <c r="PA1005"/>
      <c r="PB1005"/>
      <c r="PC1005"/>
      <c r="PD1005"/>
      <c r="PE1005"/>
      <c r="PF1005"/>
      <c r="PG1005"/>
      <c r="PH1005"/>
      <c r="PI1005"/>
      <c r="PJ1005"/>
      <c r="PK1005"/>
      <c r="PL1005"/>
      <c r="PM1005"/>
      <c r="PN1005"/>
      <c r="PO1005"/>
      <c r="PP1005"/>
      <c r="PQ1005"/>
      <c r="PR1005"/>
      <c r="PS1005"/>
      <c r="PT1005"/>
      <c r="PU1005"/>
      <c r="PV1005"/>
      <c r="PW1005"/>
      <c r="PX1005"/>
      <c r="PY1005"/>
      <c r="PZ1005"/>
      <c r="QA1005"/>
      <c r="QB1005"/>
      <c r="QC1005"/>
      <c r="QD1005"/>
      <c r="QE1005"/>
      <c r="QF1005"/>
      <c r="QG1005"/>
      <c r="QH1005"/>
      <c r="QI1005"/>
      <c r="QJ1005"/>
      <c r="QK1005"/>
      <c r="QL1005"/>
      <c r="QM1005"/>
      <c r="QN1005"/>
      <c r="QO1005"/>
      <c r="QP1005"/>
      <c r="QQ1005"/>
      <c r="QR1005"/>
      <c r="QS1005"/>
      <c r="QT1005"/>
      <c r="QU1005"/>
      <c r="QV1005"/>
      <c r="QW1005"/>
      <c r="QX1005"/>
      <c r="QY1005"/>
      <c r="QZ1005"/>
      <c r="RA1005"/>
      <c r="RB1005"/>
      <c r="RC1005"/>
      <c r="RD1005"/>
      <c r="RE1005"/>
      <c r="RF1005"/>
      <c r="RG1005"/>
      <c r="RH1005"/>
      <c r="RI1005"/>
      <c r="RJ1005"/>
      <c r="RK1005"/>
      <c r="RL1005"/>
      <c r="RM1005"/>
      <c r="RN1005"/>
      <c r="RO1005"/>
      <c r="RP1005"/>
      <c r="RQ1005"/>
      <c r="RR1005"/>
      <c r="RS1005"/>
      <c r="RT1005"/>
      <c r="RU1005"/>
      <c r="RV1005"/>
      <c r="RW1005"/>
      <c r="RX1005"/>
      <c r="RY1005"/>
      <c r="RZ1005"/>
      <c r="SA1005"/>
      <c r="SB1005"/>
      <c r="SC1005"/>
      <c r="SD1005"/>
      <c r="SE1005"/>
      <c r="SF1005"/>
      <c r="SG1005"/>
      <c r="SH1005"/>
      <c r="SI1005"/>
      <c r="SJ1005"/>
      <c r="SK1005"/>
      <c r="SL1005"/>
      <c r="SM1005"/>
      <c r="SN1005"/>
      <c r="SO1005"/>
      <c r="SP1005"/>
      <c r="SQ1005"/>
      <c r="SR1005"/>
      <c r="SS1005"/>
      <c r="ST1005"/>
      <c r="SU1005"/>
      <c r="SV1005"/>
      <c r="SW1005"/>
      <c r="SX1005"/>
      <c r="SY1005"/>
      <c r="SZ1005"/>
      <c r="TA1005"/>
      <c r="TB1005"/>
      <c r="TC1005"/>
      <c r="TD1005"/>
      <c r="TE1005"/>
      <c r="TF1005"/>
      <c r="TG1005"/>
      <c r="TH1005"/>
      <c r="TI1005"/>
      <c r="TJ1005"/>
      <c r="TK1005"/>
      <c r="TL1005"/>
      <c r="TM1005"/>
      <c r="TN1005"/>
      <c r="TO1005"/>
      <c r="TP1005"/>
      <c r="TQ1005"/>
      <c r="TR1005"/>
      <c r="TS1005"/>
      <c r="TT1005"/>
      <c r="TU1005"/>
      <c r="TV1005"/>
      <c r="TW1005"/>
      <c r="TX1005"/>
      <c r="TY1005"/>
      <c r="TZ1005"/>
      <c r="UA1005"/>
      <c r="UB1005"/>
      <c r="UC1005"/>
      <c r="UD1005"/>
      <c r="UE1005"/>
      <c r="UF1005"/>
      <c r="UG1005"/>
      <c r="UH1005"/>
      <c r="UI1005"/>
      <c r="UJ1005"/>
      <c r="UK1005"/>
      <c r="UL1005"/>
      <c r="UM1005"/>
      <c r="UN1005"/>
      <c r="UO1005"/>
      <c r="UP1005"/>
      <c r="UQ1005"/>
      <c r="UR1005"/>
      <c r="US1005"/>
      <c r="UT1005"/>
      <c r="UU1005"/>
      <c r="UV1005"/>
      <c r="UW1005"/>
      <c r="UX1005"/>
      <c r="UY1005"/>
      <c r="UZ1005"/>
      <c r="VA1005"/>
      <c r="VB1005"/>
      <c r="VC1005"/>
      <c r="VD1005"/>
      <c r="VE1005"/>
      <c r="VF1005"/>
      <c r="VG1005"/>
      <c r="VH1005"/>
      <c r="VI1005"/>
      <c r="VJ1005"/>
      <c r="VK1005"/>
      <c r="VL1005"/>
      <c r="VM1005"/>
      <c r="VN1005"/>
      <c r="VO1005"/>
      <c r="VP1005"/>
      <c r="VQ1005"/>
      <c r="VR1005"/>
      <c r="VS1005"/>
      <c r="VT1005"/>
      <c r="VU1005"/>
      <c r="VV1005"/>
      <c r="VW1005"/>
      <c r="VX1005"/>
      <c r="VY1005"/>
      <c r="VZ1005"/>
      <c r="WA1005"/>
      <c r="WB1005"/>
      <c r="WC1005"/>
      <c r="WD1005"/>
      <c r="WE1005"/>
      <c r="WF1005"/>
      <c r="WG1005"/>
      <c r="WH1005"/>
      <c r="WI1005"/>
      <c r="WJ1005"/>
      <c r="WK1005"/>
      <c r="WL1005"/>
      <c r="WM1005"/>
      <c r="WN1005"/>
      <c r="WO1005"/>
      <c r="WP1005"/>
      <c r="WQ1005"/>
      <c r="WR1005"/>
      <c r="WS1005"/>
      <c r="WT1005"/>
      <c r="WU1005"/>
      <c r="WV1005"/>
      <c r="WW1005"/>
      <c r="WX1005"/>
      <c r="WY1005"/>
      <c r="WZ1005"/>
      <c r="XA1005"/>
      <c r="XB1005"/>
      <c r="XC1005"/>
      <c r="XD1005"/>
      <c r="XE1005"/>
      <c r="XF1005"/>
      <c r="XG1005"/>
      <c r="XH1005"/>
      <c r="XI1005"/>
      <c r="XJ1005"/>
      <c r="XK1005"/>
      <c r="XL1005"/>
      <c r="XM1005"/>
      <c r="XN1005"/>
      <c r="XO1005"/>
      <c r="XP1005"/>
      <c r="XQ1005"/>
      <c r="XR1005"/>
      <c r="XS1005"/>
      <c r="XT1005"/>
      <c r="XU1005"/>
      <c r="XV1005"/>
      <c r="XW1005"/>
      <c r="XX1005"/>
      <c r="XY1005"/>
      <c r="XZ1005"/>
      <c r="YA1005"/>
      <c r="YB1005"/>
      <c r="YC1005"/>
      <c r="YD1005"/>
      <c r="YE1005"/>
      <c r="YF1005"/>
      <c r="YG1005"/>
      <c r="YH1005"/>
      <c r="YI1005"/>
      <c r="YJ1005"/>
      <c r="YK1005"/>
      <c r="YL1005"/>
      <c r="YM1005"/>
      <c r="YN1005"/>
      <c r="YO1005"/>
      <c r="YP1005"/>
      <c r="YQ1005"/>
      <c r="YR1005"/>
      <c r="YS1005"/>
      <c r="YT1005"/>
      <c r="YU1005"/>
      <c r="YV1005"/>
      <c r="YW1005"/>
      <c r="YX1005"/>
      <c r="YY1005"/>
      <c r="YZ1005"/>
      <c r="ZA1005"/>
      <c r="ZB1005"/>
      <c r="ZC1005"/>
      <c r="ZD1005"/>
      <c r="ZE1005"/>
      <c r="ZF1005"/>
      <c r="ZG1005"/>
      <c r="ZH1005"/>
      <c r="ZI1005"/>
      <c r="ZJ1005"/>
      <c r="ZK1005"/>
      <c r="ZL1005"/>
      <c r="ZM1005"/>
      <c r="ZN1005"/>
      <c r="ZO1005"/>
      <c r="ZP1005"/>
      <c r="ZQ1005"/>
      <c r="ZR1005"/>
      <c r="ZS1005"/>
      <c r="ZT1005"/>
      <c r="ZU1005"/>
      <c r="ZV1005"/>
      <c r="ZW1005"/>
      <c r="ZX1005"/>
      <c r="ZY1005"/>
      <c r="ZZ1005"/>
      <c r="AAA1005"/>
      <c r="AAB1005"/>
      <c r="AAC1005"/>
      <c r="AAD1005"/>
      <c r="AAE1005"/>
      <c r="AAF1005"/>
      <c r="AAG1005"/>
      <c r="AAH1005"/>
      <c r="AAI1005"/>
      <c r="AAJ1005"/>
      <c r="AAK1005"/>
      <c r="AAL1005"/>
      <c r="AAM1005"/>
      <c r="AAN1005"/>
      <c r="AAO1005"/>
      <c r="AAP1005"/>
      <c r="AAQ1005"/>
      <c r="AAR1005"/>
      <c r="AAS1005"/>
      <c r="AAT1005"/>
      <c r="AAU1005"/>
      <c r="AAV1005"/>
      <c r="AAW1005"/>
      <c r="AAX1005"/>
      <c r="AAY1005"/>
      <c r="AAZ1005"/>
      <c r="ABA1005"/>
      <c r="ABB1005"/>
      <c r="ABC1005"/>
      <c r="ABD1005"/>
      <c r="ABE1005"/>
      <c r="ABF1005"/>
      <c r="ABG1005"/>
      <c r="ABH1005"/>
      <c r="ABI1005"/>
      <c r="ABJ1005"/>
      <c r="ABK1005"/>
      <c r="ABL1005"/>
      <c r="ABM1005"/>
      <c r="ABN1005"/>
      <c r="ABO1005"/>
      <c r="ABP1005"/>
      <c r="ABQ1005"/>
      <c r="ABR1005"/>
      <c r="ABS1005"/>
      <c r="ABT1005"/>
      <c r="ABU1005"/>
      <c r="ABV1005"/>
      <c r="ABW1005"/>
      <c r="ABX1005"/>
      <c r="ABY1005"/>
      <c r="ABZ1005"/>
      <c r="ACA1005"/>
      <c r="ACB1005"/>
      <c r="ACC1005"/>
      <c r="ACD1005"/>
      <c r="ACE1005"/>
      <c r="ACF1005"/>
      <c r="ACG1005"/>
      <c r="ACH1005"/>
      <c r="ACI1005"/>
      <c r="ACJ1005"/>
      <c r="ACK1005"/>
      <c r="ACL1005"/>
      <c r="ACM1005"/>
      <c r="ACN1005"/>
      <c r="ACO1005"/>
      <c r="ACP1005"/>
      <c r="ACQ1005"/>
      <c r="ACR1005"/>
      <c r="ACS1005"/>
      <c r="ACT1005"/>
      <c r="ACU1005"/>
      <c r="ACV1005"/>
      <c r="ACW1005"/>
      <c r="ACX1005"/>
      <c r="ACY1005"/>
      <c r="ACZ1005"/>
      <c r="ADA1005"/>
      <c r="ADB1005"/>
      <c r="ADC1005"/>
      <c r="ADD1005"/>
      <c r="ADE1005"/>
      <c r="ADF1005"/>
      <c r="ADG1005"/>
      <c r="ADH1005"/>
      <c r="ADI1005"/>
      <c r="ADJ1005"/>
      <c r="ADK1005"/>
      <c r="ADL1005"/>
      <c r="ADM1005"/>
      <c r="ADN1005"/>
      <c r="ADO1005"/>
      <c r="ADP1005"/>
      <c r="ADQ1005"/>
      <c r="ADR1005"/>
      <c r="ADS1005"/>
      <c r="ADT1005"/>
      <c r="ADU1005"/>
      <c r="ADV1005"/>
      <c r="ADW1005"/>
      <c r="ADX1005"/>
      <c r="ADY1005"/>
      <c r="ADZ1005"/>
      <c r="AEA1005"/>
      <c r="AEB1005"/>
      <c r="AEC1005"/>
      <c r="AED1005"/>
      <c r="AEE1005"/>
      <c r="AEF1005"/>
      <c r="AEG1005"/>
      <c r="AEH1005"/>
      <c r="AEI1005"/>
      <c r="AEJ1005"/>
      <c r="AEK1005"/>
      <c r="AEL1005"/>
      <c r="AEM1005"/>
      <c r="AEN1005"/>
      <c r="AEO1005"/>
      <c r="AEP1005"/>
      <c r="AEQ1005"/>
      <c r="AER1005"/>
      <c r="AES1005"/>
      <c r="AET1005"/>
      <c r="AEU1005"/>
      <c r="AEV1005"/>
      <c r="AEW1005"/>
      <c r="AEX1005"/>
      <c r="AEY1005"/>
      <c r="AEZ1005"/>
      <c r="AFA1005"/>
      <c r="AFB1005"/>
      <c r="AFC1005"/>
      <c r="AFD1005"/>
      <c r="AFE1005"/>
      <c r="AFF1005"/>
      <c r="AFG1005"/>
      <c r="AFH1005"/>
      <c r="AFI1005"/>
      <c r="AFJ1005"/>
      <c r="AFK1005"/>
      <c r="AFL1005"/>
      <c r="AFM1005"/>
      <c r="AFN1005"/>
      <c r="AFO1005"/>
      <c r="AFP1005"/>
      <c r="AFQ1005"/>
      <c r="AFR1005"/>
      <c r="AFS1005"/>
      <c r="AFT1005"/>
      <c r="AFU1005"/>
      <c r="AFV1005"/>
      <c r="AFW1005"/>
      <c r="AFX1005"/>
      <c r="AFY1005"/>
      <c r="AFZ1005"/>
      <c r="AGA1005"/>
      <c r="AGB1005"/>
      <c r="AGC1005"/>
      <c r="AGD1005"/>
      <c r="AGE1005"/>
      <c r="AGF1005"/>
      <c r="AGG1005"/>
      <c r="AGH1005"/>
      <c r="AGI1005"/>
      <c r="AGJ1005"/>
      <c r="AGK1005"/>
      <c r="AGL1005"/>
      <c r="AGM1005"/>
      <c r="AGN1005"/>
      <c r="AGO1005"/>
      <c r="AGP1005"/>
      <c r="AGQ1005"/>
      <c r="AGR1005"/>
      <c r="AGS1005"/>
      <c r="AGT1005"/>
      <c r="AGU1005"/>
      <c r="AGV1005"/>
      <c r="AGW1005"/>
      <c r="AGX1005"/>
      <c r="AGY1005"/>
      <c r="AGZ1005"/>
      <c r="AHA1005"/>
      <c r="AHB1005"/>
      <c r="AHC1005"/>
      <c r="AHD1005"/>
      <c r="AHE1005"/>
      <c r="AHF1005"/>
      <c r="AHG1005"/>
      <c r="AHH1005"/>
      <c r="AHI1005"/>
      <c r="AHJ1005"/>
      <c r="AHK1005"/>
      <c r="AHL1005"/>
      <c r="AHM1005"/>
      <c r="AHN1005"/>
      <c r="AHO1005"/>
      <c r="AHP1005"/>
      <c r="AHQ1005"/>
      <c r="AHR1005"/>
      <c r="AHS1005"/>
      <c r="AHT1005"/>
      <c r="AHU1005"/>
      <c r="AHV1005"/>
      <c r="AHW1005"/>
      <c r="AHX1005"/>
      <c r="AHY1005"/>
      <c r="AHZ1005"/>
      <c r="AIA1005"/>
      <c r="AIB1005"/>
      <c r="AIC1005"/>
      <c r="AID1005"/>
      <c r="AIE1005"/>
      <c r="AIF1005"/>
      <c r="AIG1005"/>
      <c r="AIH1005"/>
      <c r="AII1005"/>
      <c r="AIJ1005"/>
      <c r="AIK1005"/>
      <c r="AIL1005"/>
      <c r="AIM1005"/>
      <c r="AIN1005"/>
      <c r="AIO1005"/>
      <c r="AIP1005"/>
      <c r="AIQ1005"/>
      <c r="AIR1005"/>
      <c r="AIS1005"/>
      <c r="AIT1005"/>
      <c r="AIU1005"/>
      <c r="AIV1005"/>
      <c r="AIW1005"/>
      <c r="AIX1005"/>
      <c r="AIY1005"/>
      <c r="AIZ1005"/>
      <c r="AJA1005"/>
      <c r="AJB1005"/>
      <c r="AJC1005"/>
      <c r="AJD1005"/>
      <c r="AJE1005"/>
      <c r="AJF1005"/>
      <c r="AJG1005"/>
      <c r="AJH1005"/>
      <c r="AJI1005"/>
      <c r="AJJ1005"/>
      <c r="AJK1005"/>
      <c r="AJL1005"/>
      <c r="AJM1005"/>
      <c r="AJN1005"/>
      <c r="AJO1005"/>
      <c r="AJP1005"/>
      <c r="AJQ1005"/>
      <c r="AJR1005"/>
      <c r="AJS1005"/>
      <c r="AJT1005"/>
      <c r="AJU1005"/>
      <c r="AJV1005"/>
      <c r="AJW1005"/>
      <c r="AJX1005"/>
      <c r="AJY1005"/>
      <c r="AJZ1005"/>
      <c r="AKA1005"/>
      <c r="AKB1005"/>
      <c r="AKC1005"/>
      <c r="AKD1005"/>
      <c r="AKE1005"/>
      <c r="AKF1005"/>
      <c r="AKG1005"/>
      <c r="AKH1005"/>
      <c r="AKI1005"/>
      <c r="AKJ1005"/>
      <c r="AKK1005"/>
      <c r="AKL1005"/>
      <c r="AKM1005"/>
      <c r="AKN1005"/>
      <c r="AKO1005"/>
      <c r="AKP1005"/>
      <c r="AKQ1005"/>
      <c r="AKR1005"/>
      <c r="AKS1005"/>
      <c r="AKT1005"/>
      <c r="AKU1005"/>
      <c r="AKV1005"/>
      <c r="AKW1005"/>
      <c r="AKX1005"/>
      <c r="AKY1005"/>
      <c r="AKZ1005"/>
      <c r="ALA1005"/>
      <c r="ALB1005"/>
      <c r="ALC1005"/>
      <c r="ALD1005"/>
      <c r="ALE1005"/>
      <c r="ALF1005"/>
      <c r="ALG1005"/>
      <c r="ALH1005"/>
      <c r="ALI1005"/>
      <c r="ALJ1005"/>
      <c r="ALK1005"/>
      <c r="ALL1005"/>
      <c r="ALM1005"/>
      <c r="ALN1005"/>
      <c r="ALO1005"/>
      <c r="ALP1005"/>
      <c r="ALQ1005"/>
      <c r="ALR1005"/>
      <c r="ALS1005"/>
      <c r="ALT1005"/>
      <c r="ALU1005"/>
      <c r="ALV1005"/>
      <c r="ALW1005"/>
      <c r="ALX1005"/>
      <c r="ALY1005"/>
      <c r="ALZ1005"/>
      <c r="AMA1005"/>
      <c r="AMB1005"/>
      <c r="AMC1005"/>
      <c r="AMD1005"/>
      <c r="AME1005"/>
      <c r="AMF1005"/>
      <c r="AMG1005"/>
      <c r="AMH1005"/>
      <c r="AMI1005"/>
      <c r="AMJ1005"/>
    </row>
    <row r="1006" spans="1:1024" ht="20" customHeight="1" x14ac:dyDescent="0.2">
      <c r="A1006"/>
      <c r="B1006"/>
      <c r="C1006"/>
      <c r="D1006"/>
      <c r="E1006" s="2"/>
      <c r="F1006" s="2"/>
      <c r="G1006" s="271"/>
      <c r="H1006" s="240"/>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c r="IU1006"/>
      <c r="IV1006"/>
      <c r="IW1006"/>
      <c r="IX1006"/>
      <c r="IY1006"/>
      <c r="IZ1006"/>
      <c r="JA1006"/>
      <c r="JB1006"/>
      <c r="JC1006"/>
      <c r="JD1006"/>
      <c r="JE1006"/>
      <c r="JF1006"/>
      <c r="JG1006"/>
      <c r="JH1006"/>
      <c r="JI1006"/>
      <c r="JJ1006"/>
      <c r="JK1006"/>
      <c r="JL1006"/>
      <c r="JM1006"/>
      <c r="JN1006"/>
      <c r="JO1006"/>
      <c r="JP1006"/>
      <c r="JQ1006"/>
      <c r="JR1006"/>
      <c r="JS1006"/>
      <c r="JT1006"/>
      <c r="JU1006"/>
      <c r="JV1006"/>
      <c r="JW1006"/>
      <c r="JX1006"/>
      <c r="JY1006"/>
      <c r="JZ1006"/>
      <c r="KA1006"/>
      <c r="KB1006"/>
      <c r="KC1006"/>
      <c r="KD1006"/>
      <c r="KE1006"/>
      <c r="KF1006"/>
      <c r="KG1006"/>
      <c r="KH1006"/>
      <c r="KI1006"/>
      <c r="KJ1006"/>
      <c r="KK1006"/>
      <c r="KL1006"/>
      <c r="KM1006"/>
      <c r="KN1006"/>
      <c r="KO1006"/>
      <c r="KP1006"/>
      <c r="KQ1006"/>
      <c r="KR1006"/>
      <c r="KS1006"/>
      <c r="KT1006"/>
      <c r="KU1006"/>
      <c r="KV1006"/>
      <c r="KW1006"/>
      <c r="KX1006"/>
      <c r="KY1006"/>
      <c r="KZ1006"/>
      <c r="LA1006"/>
      <c r="LB1006"/>
      <c r="LC1006"/>
      <c r="LD1006"/>
      <c r="LE1006"/>
      <c r="LF1006"/>
      <c r="LG1006"/>
      <c r="LH1006"/>
      <c r="LI1006"/>
      <c r="LJ1006"/>
      <c r="LK1006"/>
      <c r="LL1006"/>
      <c r="LM1006"/>
      <c r="LN1006"/>
      <c r="LO1006"/>
      <c r="LP1006"/>
      <c r="LQ1006"/>
      <c r="LR1006"/>
      <c r="LS1006"/>
      <c r="LT1006"/>
      <c r="LU1006"/>
      <c r="LV1006"/>
      <c r="LW1006"/>
      <c r="LX1006"/>
      <c r="LY1006"/>
      <c r="LZ1006"/>
      <c r="MA1006"/>
      <c r="MB1006"/>
      <c r="MC1006"/>
      <c r="MD1006"/>
      <c r="ME1006"/>
      <c r="MF1006"/>
      <c r="MG1006"/>
      <c r="MH1006"/>
      <c r="MI1006"/>
      <c r="MJ1006"/>
      <c r="MK1006"/>
      <c r="ML1006"/>
      <c r="MM1006"/>
      <c r="MN1006"/>
      <c r="MO1006"/>
      <c r="MP1006"/>
      <c r="MQ1006"/>
      <c r="MR1006"/>
      <c r="MS1006"/>
      <c r="MT1006"/>
      <c r="MU1006"/>
      <c r="MV1006"/>
      <c r="MW1006"/>
      <c r="MX1006"/>
      <c r="MY1006"/>
      <c r="MZ1006"/>
      <c r="NA1006"/>
      <c r="NB1006"/>
      <c r="NC1006"/>
      <c r="ND1006"/>
      <c r="NE1006"/>
      <c r="NF1006"/>
      <c r="NG1006"/>
      <c r="NH1006"/>
      <c r="NI1006"/>
      <c r="NJ1006"/>
      <c r="NK1006"/>
      <c r="NL1006"/>
      <c r="NM1006"/>
      <c r="NN1006"/>
      <c r="NO1006"/>
      <c r="NP1006"/>
      <c r="NQ1006"/>
      <c r="NR1006"/>
      <c r="NS1006"/>
      <c r="NT1006"/>
      <c r="NU1006"/>
      <c r="NV1006"/>
      <c r="NW1006"/>
      <c r="NX1006"/>
      <c r="NY1006"/>
      <c r="NZ1006"/>
      <c r="OA1006"/>
      <c r="OB1006"/>
      <c r="OC1006"/>
      <c r="OD1006"/>
      <c r="OE1006"/>
      <c r="OF1006"/>
      <c r="OG1006"/>
      <c r="OH1006"/>
      <c r="OI1006"/>
      <c r="OJ1006"/>
      <c r="OK1006"/>
      <c r="OL1006"/>
      <c r="OM1006"/>
      <c r="ON1006"/>
      <c r="OO1006"/>
      <c r="OP1006"/>
      <c r="OQ1006"/>
      <c r="OR1006"/>
      <c r="OS1006"/>
      <c r="OT1006"/>
      <c r="OU1006"/>
      <c r="OV1006"/>
      <c r="OW1006"/>
      <c r="OX1006"/>
      <c r="OY1006"/>
      <c r="OZ1006"/>
      <c r="PA1006"/>
      <c r="PB1006"/>
      <c r="PC1006"/>
      <c r="PD1006"/>
      <c r="PE1006"/>
      <c r="PF1006"/>
      <c r="PG1006"/>
      <c r="PH1006"/>
      <c r="PI1006"/>
      <c r="PJ1006"/>
      <c r="PK1006"/>
      <c r="PL1006"/>
      <c r="PM1006"/>
      <c r="PN1006"/>
      <c r="PO1006"/>
      <c r="PP1006"/>
      <c r="PQ1006"/>
      <c r="PR1006"/>
      <c r="PS1006"/>
      <c r="PT1006"/>
      <c r="PU1006"/>
      <c r="PV1006"/>
      <c r="PW1006"/>
      <c r="PX1006"/>
      <c r="PY1006"/>
      <c r="PZ1006"/>
      <c r="QA1006"/>
      <c r="QB1006"/>
      <c r="QC1006"/>
      <c r="QD1006"/>
      <c r="QE1006"/>
      <c r="QF1006"/>
      <c r="QG1006"/>
      <c r="QH1006"/>
      <c r="QI1006"/>
      <c r="QJ1006"/>
      <c r="QK1006"/>
      <c r="QL1006"/>
      <c r="QM1006"/>
      <c r="QN1006"/>
      <c r="QO1006"/>
      <c r="QP1006"/>
      <c r="QQ1006"/>
      <c r="QR1006"/>
      <c r="QS1006"/>
      <c r="QT1006"/>
      <c r="QU1006"/>
      <c r="QV1006"/>
      <c r="QW1006"/>
      <c r="QX1006"/>
      <c r="QY1006"/>
      <c r="QZ1006"/>
      <c r="RA1006"/>
      <c r="RB1006"/>
      <c r="RC1006"/>
      <c r="RD1006"/>
      <c r="RE1006"/>
      <c r="RF1006"/>
      <c r="RG1006"/>
      <c r="RH1006"/>
      <c r="RI1006"/>
      <c r="RJ1006"/>
      <c r="RK1006"/>
      <c r="RL1006"/>
      <c r="RM1006"/>
      <c r="RN1006"/>
      <c r="RO1006"/>
      <c r="RP1006"/>
      <c r="RQ1006"/>
      <c r="RR1006"/>
      <c r="RS1006"/>
      <c r="RT1006"/>
      <c r="RU1006"/>
      <c r="RV1006"/>
      <c r="RW1006"/>
      <c r="RX1006"/>
      <c r="RY1006"/>
      <c r="RZ1006"/>
      <c r="SA1006"/>
      <c r="SB1006"/>
      <c r="SC1006"/>
      <c r="SD1006"/>
      <c r="SE1006"/>
      <c r="SF1006"/>
      <c r="SG1006"/>
      <c r="SH1006"/>
      <c r="SI1006"/>
      <c r="SJ1006"/>
      <c r="SK1006"/>
      <c r="SL1006"/>
      <c r="SM1006"/>
      <c r="SN1006"/>
      <c r="SO1006"/>
      <c r="SP1006"/>
      <c r="SQ1006"/>
      <c r="SR1006"/>
      <c r="SS1006"/>
      <c r="ST1006"/>
      <c r="SU1006"/>
      <c r="SV1006"/>
      <c r="SW1006"/>
      <c r="SX1006"/>
      <c r="SY1006"/>
      <c r="SZ1006"/>
      <c r="TA1006"/>
      <c r="TB1006"/>
      <c r="TC1006"/>
      <c r="TD1006"/>
      <c r="TE1006"/>
      <c r="TF1006"/>
      <c r="TG1006"/>
      <c r="TH1006"/>
      <c r="TI1006"/>
      <c r="TJ1006"/>
      <c r="TK1006"/>
      <c r="TL1006"/>
      <c r="TM1006"/>
      <c r="TN1006"/>
      <c r="TO1006"/>
      <c r="TP1006"/>
      <c r="TQ1006"/>
      <c r="TR1006"/>
      <c r="TS1006"/>
      <c r="TT1006"/>
      <c r="TU1006"/>
      <c r="TV1006"/>
      <c r="TW1006"/>
      <c r="TX1006"/>
      <c r="TY1006"/>
      <c r="TZ1006"/>
      <c r="UA1006"/>
      <c r="UB1006"/>
      <c r="UC1006"/>
      <c r="UD1006"/>
      <c r="UE1006"/>
      <c r="UF1006"/>
      <c r="UG1006"/>
      <c r="UH1006"/>
      <c r="UI1006"/>
      <c r="UJ1006"/>
      <c r="UK1006"/>
      <c r="UL1006"/>
      <c r="UM1006"/>
      <c r="UN1006"/>
      <c r="UO1006"/>
      <c r="UP1006"/>
      <c r="UQ1006"/>
      <c r="UR1006"/>
      <c r="US1006"/>
      <c r="UT1006"/>
      <c r="UU1006"/>
      <c r="UV1006"/>
      <c r="UW1006"/>
      <c r="UX1006"/>
      <c r="UY1006"/>
      <c r="UZ1006"/>
      <c r="VA1006"/>
      <c r="VB1006"/>
      <c r="VC1006"/>
      <c r="VD1006"/>
      <c r="VE1006"/>
      <c r="VF1006"/>
      <c r="VG1006"/>
      <c r="VH1006"/>
      <c r="VI1006"/>
      <c r="VJ1006"/>
      <c r="VK1006"/>
      <c r="VL1006"/>
      <c r="VM1006"/>
      <c r="VN1006"/>
      <c r="VO1006"/>
      <c r="VP1006"/>
      <c r="VQ1006"/>
      <c r="VR1006"/>
      <c r="VS1006"/>
      <c r="VT1006"/>
      <c r="VU1006"/>
      <c r="VV1006"/>
      <c r="VW1006"/>
      <c r="VX1006"/>
      <c r="VY1006"/>
      <c r="VZ1006"/>
      <c r="WA1006"/>
      <c r="WB1006"/>
      <c r="WC1006"/>
      <c r="WD1006"/>
      <c r="WE1006"/>
      <c r="WF1006"/>
      <c r="WG1006"/>
      <c r="WH1006"/>
      <c r="WI1006"/>
      <c r="WJ1006"/>
      <c r="WK1006"/>
      <c r="WL1006"/>
      <c r="WM1006"/>
      <c r="WN1006"/>
      <c r="WO1006"/>
      <c r="WP1006"/>
      <c r="WQ1006"/>
      <c r="WR1006"/>
      <c r="WS1006"/>
      <c r="WT1006"/>
      <c r="WU1006"/>
      <c r="WV1006"/>
      <c r="WW1006"/>
      <c r="WX1006"/>
      <c r="WY1006"/>
      <c r="WZ1006"/>
      <c r="XA1006"/>
      <c r="XB1006"/>
      <c r="XC1006"/>
      <c r="XD1006"/>
      <c r="XE1006"/>
      <c r="XF1006"/>
      <c r="XG1006"/>
      <c r="XH1006"/>
      <c r="XI1006"/>
      <c r="XJ1006"/>
      <c r="XK1006"/>
      <c r="XL1006"/>
      <c r="XM1006"/>
      <c r="XN1006"/>
      <c r="XO1006"/>
      <c r="XP1006"/>
      <c r="XQ1006"/>
      <c r="XR1006"/>
      <c r="XS1006"/>
      <c r="XT1006"/>
      <c r="XU1006"/>
      <c r="XV1006"/>
      <c r="XW1006"/>
      <c r="XX1006"/>
      <c r="XY1006"/>
      <c r="XZ1006"/>
      <c r="YA1006"/>
      <c r="YB1006"/>
      <c r="YC1006"/>
      <c r="YD1006"/>
      <c r="YE1006"/>
      <c r="YF1006"/>
      <c r="YG1006"/>
      <c r="YH1006"/>
      <c r="YI1006"/>
      <c r="YJ1006"/>
      <c r="YK1006"/>
      <c r="YL1006"/>
      <c r="YM1006"/>
      <c r="YN1006"/>
      <c r="YO1006"/>
      <c r="YP1006"/>
      <c r="YQ1006"/>
      <c r="YR1006"/>
      <c r="YS1006"/>
      <c r="YT1006"/>
      <c r="YU1006"/>
      <c r="YV1006"/>
      <c r="YW1006"/>
      <c r="YX1006"/>
      <c r="YY1006"/>
      <c r="YZ1006"/>
      <c r="ZA1006"/>
      <c r="ZB1006"/>
      <c r="ZC1006"/>
      <c r="ZD1006"/>
      <c r="ZE1006"/>
      <c r="ZF1006"/>
      <c r="ZG1006"/>
      <c r="ZH1006"/>
      <c r="ZI1006"/>
      <c r="ZJ1006"/>
      <c r="ZK1006"/>
      <c r="ZL1006"/>
      <c r="ZM1006"/>
      <c r="ZN1006"/>
      <c r="ZO1006"/>
      <c r="ZP1006"/>
      <c r="ZQ1006"/>
      <c r="ZR1006"/>
      <c r="ZS1006"/>
      <c r="ZT1006"/>
      <c r="ZU1006"/>
      <c r="ZV1006"/>
      <c r="ZW1006"/>
      <c r="ZX1006"/>
      <c r="ZY1006"/>
      <c r="ZZ1006"/>
      <c r="AAA1006"/>
      <c r="AAB1006"/>
      <c r="AAC1006"/>
      <c r="AAD1006"/>
      <c r="AAE1006"/>
      <c r="AAF1006"/>
      <c r="AAG1006"/>
      <c r="AAH1006"/>
      <c r="AAI1006"/>
      <c r="AAJ1006"/>
      <c r="AAK1006"/>
      <c r="AAL1006"/>
      <c r="AAM1006"/>
      <c r="AAN1006"/>
      <c r="AAO1006"/>
      <c r="AAP1006"/>
      <c r="AAQ1006"/>
      <c r="AAR1006"/>
      <c r="AAS1006"/>
      <c r="AAT1006"/>
      <c r="AAU1006"/>
      <c r="AAV1006"/>
      <c r="AAW1006"/>
      <c r="AAX1006"/>
      <c r="AAY1006"/>
      <c r="AAZ1006"/>
      <c r="ABA1006"/>
      <c r="ABB1006"/>
      <c r="ABC1006"/>
      <c r="ABD1006"/>
      <c r="ABE1006"/>
      <c r="ABF1006"/>
      <c r="ABG1006"/>
      <c r="ABH1006"/>
      <c r="ABI1006"/>
      <c r="ABJ1006"/>
      <c r="ABK1006"/>
      <c r="ABL1006"/>
      <c r="ABM1006"/>
      <c r="ABN1006"/>
      <c r="ABO1006"/>
      <c r="ABP1006"/>
      <c r="ABQ1006"/>
      <c r="ABR1006"/>
      <c r="ABS1006"/>
      <c r="ABT1006"/>
      <c r="ABU1006"/>
      <c r="ABV1006"/>
      <c r="ABW1006"/>
      <c r="ABX1006"/>
      <c r="ABY1006"/>
      <c r="ABZ1006"/>
      <c r="ACA1006"/>
      <c r="ACB1006"/>
      <c r="ACC1006"/>
      <c r="ACD1006"/>
      <c r="ACE1006"/>
      <c r="ACF1006"/>
      <c r="ACG1006"/>
      <c r="ACH1006"/>
      <c r="ACI1006"/>
      <c r="ACJ1006"/>
      <c r="ACK1006"/>
      <c r="ACL1006"/>
      <c r="ACM1006"/>
      <c r="ACN1006"/>
      <c r="ACO1006"/>
      <c r="ACP1006"/>
      <c r="ACQ1006"/>
      <c r="ACR1006"/>
      <c r="ACS1006"/>
      <c r="ACT1006"/>
      <c r="ACU1006"/>
      <c r="ACV1006"/>
      <c r="ACW1006"/>
      <c r="ACX1006"/>
      <c r="ACY1006"/>
      <c r="ACZ1006"/>
      <c r="ADA1006"/>
      <c r="ADB1006"/>
      <c r="ADC1006"/>
      <c r="ADD1006"/>
      <c r="ADE1006"/>
      <c r="ADF1006"/>
      <c r="ADG1006"/>
      <c r="ADH1006"/>
      <c r="ADI1006"/>
      <c r="ADJ1006"/>
      <c r="ADK1006"/>
      <c r="ADL1006"/>
      <c r="ADM1006"/>
      <c r="ADN1006"/>
      <c r="ADO1006"/>
      <c r="ADP1006"/>
      <c r="ADQ1006"/>
      <c r="ADR1006"/>
      <c r="ADS1006"/>
      <c r="ADT1006"/>
      <c r="ADU1006"/>
      <c r="ADV1006"/>
      <c r="ADW1006"/>
      <c r="ADX1006"/>
      <c r="ADY1006"/>
      <c r="ADZ1006"/>
      <c r="AEA1006"/>
      <c r="AEB1006"/>
      <c r="AEC1006"/>
      <c r="AED1006"/>
      <c r="AEE1006"/>
      <c r="AEF1006"/>
      <c r="AEG1006"/>
      <c r="AEH1006"/>
      <c r="AEI1006"/>
      <c r="AEJ1006"/>
      <c r="AEK1006"/>
      <c r="AEL1006"/>
      <c r="AEM1006"/>
      <c r="AEN1006"/>
      <c r="AEO1006"/>
      <c r="AEP1006"/>
      <c r="AEQ1006"/>
      <c r="AER1006"/>
      <c r="AES1006"/>
      <c r="AET1006"/>
      <c r="AEU1006"/>
      <c r="AEV1006"/>
      <c r="AEW1006"/>
      <c r="AEX1006"/>
      <c r="AEY1006"/>
      <c r="AEZ1006"/>
      <c r="AFA1006"/>
      <c r="AFB1006"/>
      <c r="AFC1006"/>
      <c r="AFD1006"/>
      <c r="AFE1006"/>
      <c r="AFF1006"/>
      <c r="AFG1006"/>
      <c r="AFH1006"/>
      <c r="AFI1006"/>
      <c r="AFJ1006"/>
      <c r="AFK1006"/>
      <c r="AFL1006"/>
      <c r="AFM1006"/>
      <c r="AFN1006"/>
      <c r="AFO1006"/>
      <c r="AFP1006"/>
      <c r="AFQ1006"/>
      <c r="AFR1006"/>
      <c r="AFS1006"/>
      <c r="AFT1006"/>
      <c r="AFU1006"/>
      <c r="AFV1006"/>
      <c r="AFW1006"/>
      <c r="AFX1006"/>
      <c r="AFY1006"/>
      <c r="AFZ1006"/>
      <c r="AGA1006"/>
      <c r="AGB1006"/>
      <c r="AGC1006"/>
      <c r="AGD1006"/>
      <c r="AGE1006"/>
      <c r="AGF1006"/>
      <c r="AGG1006"/>
      <c r="AGH1006"/>
      <c r="AGI1006"/>
      <c r="AGJ1006"/>
      <c r="AGK1006"/>
      <c r="AGL1006"/>
      <c r="AGM1006"/>
      <c r="AGN1006"/>
      <c r="AGO1006"/>
      <c r="AGP1006"/>
      <c r="AGQ1006"/>
      <c r="AGR1006"/>
      <c r="AGS1006"/>
      <c r="AGT1006"/>
      <c r="AGU1006"/>
      <c r="AGV1006"/>
      <c r="AGW1006"/>
      <c r="AGX1006"/>
      <c r="AGY1006"/>
      <c r="AGZ1006"/>
      <c r="AHA1006"/>
      <c r="AHB1006"/>
      <c r="AHC1006"/>
      <c r="AHD1006"/>
      <c r="AHE1006"/>
      <c r="AHF1006"/>
      <c r="AHG1006"/>
      <c r="AHH1006"/>
      <c r="AHI1006"/>
      <c r="AHJ1006"/>
      <c r="AHK1006"/>
      <c r="AHL1006"/>
      <c r="AHM1006"/>
      <c r="AHN1006"/>
      <c r="AHO1006"/>
      <c r="AHP1006"/>
      <c r="AHQ1006"/>
      <c r="AHR1006"/>
      <c r="AHS1006"/>
      <c r="AHT1006"/>
      <c r="AHU1006"/>
      <c r="AHV1006"/>
      <c r="AHW1006"/>
      <c r="AHX1006"/>
      <c r="AHY1006"/>
      <c r="AHZ1006"/>
      <c r="AIA1006"/>
      <c r="AIB1006"/>
      <c r="AIC1006"/>
      <c r="AID1006"/>
      <c r="AIE1006"/>
      <c r="AIF1006"/>
      <c r="AIG1006"/>
      <c r="AIH1006"/>
      <c r="AII1006"/>
      <c r="AIJ1006"/>
      <c r="AIK1006"/>
      <c r="AIL1006"/>
      <c r="AIM1006"/>
      <c r="AIN1006"/>
      <c r="AIO1006"/>
      <c r="AIP1006"/>
      <c r="AIQ1006"/>
      <c r="AIR1006"/>
      <c r="AIS1006"/>
      <c r="AIT1006"/>
      <c r="AIU1006"/>
      <c r="AIV1006"/>
      <c r="AIW1006"/>
      <c r="AIX1006"/>
      <c r="AIY1006"/>
      <c r="AIZ1006"/>
      <c r="AJA1006"/>
      <c r="AJB1006"/>
      <c r="AJC1006"/>
      <c r="AJD1006"/>
      <c r="AJE1006"/>
      <c r="AJF1006"/>
      <c r="AJG1006"/>
      <c r="AJH1006"/>
      <c r="AJI1006"/>
      <c r="AJJ1006"/>
      <c r="AJK1006"/>
      <c r="AJL1006"/>
      <c r="AJM1006"/>
      <c r="AJN1006"/>
      <c r="AJO1006"/>
      <c r="AJP1006"/>
      <c r="AJQ1006"/>
      <c r="AJR1006"/>
      <c r="AJS1006"/>
      <c r="AJT1006"/>
      <c r="AJU1006"/>
      <c r="AJV1006"/>
      <c r="AJW1006"/>
      <c r="AJX1006"/>
      <c r="AJY1006"/>
      <c r="AJZ1006"/>
      <c r="AKA1006"/>
      <c r="AKB1006"/>
      <c r="AKC1006"/>
      <c r="AKD1006"/>
      <c r="AKE1006"/>
      <c r="AKF1006"/>
      <c r="AKG1006"/>
      <c r="AKH1006"/>
      <c r="AKI1006"/>
      <c r="AKJ1006"/>
      <c r="AKK1006"/>
      <c r="AKL1006"/>
      <c r="AKM1006"/>
      <c r="AKN1006"/>
      <c r="AKO1006"/>
      <c r="AKP1006"/>
      <c r="AKQ1006"/>
      <c r="AKR1006"/>
      <c r="AKS1006"/>
      <c r="AKT1006"/>
      <c r="AKU1006"/>
      <c r="AKV1006"/>
      <c r="AKW1006"/>
      <c r="AKX1006"/>
      <c r="AKY1006"/>
      <c r="AKZ1006"/>
      <c r="ALA1006"/>
      <c r="ALB1006"/>
      <c r="ALC1006"/>
      <c r="ALD1006"/>
      <c r="ALE1006"/>
      <c r="ALF1006"/>
      <c r="ALG1006"/>
      <c r="ALH1006"/>
      <c r="ALI1006"/>
      <c r="ALJ1006"/>
      <c r="ALK1006"/>
      <c r="ALL1006"/>
      <c r="ALM1006"/>
      <c r="ALN1006"/>
      <c r="ALO1006"/>
      <c r="ALP1006"/>
      <c r="ALQ1006"/>
      <c r="ALR1006"/>
      <c r="ALS1006"/>
      <c r="ALT1006"/>
      <c r="ALU1006"/>
      <c r="ALV1006"/>
      <c r="ALW1006"/>
      <c r="ALX1006"/>
      <c r="ALY1006"/>
      <c r="ALZ1006"/>
      <c r="AMA1006"/>
      <c r="AMB1006"/>
      <c r="AMC1006"/>
      <c r="AMD1006"/>
      <c r="AME1006"/>
      <c r="AMF1006"/>
      <c r="AMG1006"/>
      <c r="AMH1006"/>
      <c r="AMI1006"/>
      <c r="AMJ1006"/>
    </row>
    <row r="1007" spans="1:1024" ht="20" customHeight="1" x14ac:dyDescent="0.2">
      <c r="A1007"/>
      <c r="B1007"/>
      <c r="C1007"/>
      <c r="D1007"/>
      <c r="E1007" s="2"/>
      <c r="F1007" s="2"/>
      <c r="G1007" s="271"/>
      <c r="H1007" s="240"/>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c r="IU1007"/>
      <c r="IV1007"/>
      <c r="IW1007"/>
      <c r="IX1007"/>
      <c r="IY1007"/>
      <c r="IZ1007"/>
      <c r="JA1007"/>
      <c r="JB1007"/>
      <c r="JC1007"/>
      <c r="JD1007"/>
      <c r="JE1007"/>
      <c r="JF1007"/>
      <c r="JG1007"/>
      <c r="JH1007"/>
      <c r="JI1007"/>
      <c r="JJ1007"/>
      <c r="JK1007"/>
      <c r="JL1007"/>
      <c r="JM1007"/>
      <c r="JN1007"/>
      <c r="JO1007"/>
      <c r="JP1007"/>
      <c r="JQ1007"/>
      <c r="JR1007"/>
      <c r="JS1007"/>
      <c r="JT1007"/>
      <c r="JU1007"/>
      <c r="JV1007"/>
      <c r="JW1007"/>
      <c r="JX1007"/>
      <c r="JY1007"/>
      <c r="JZ1007"/>
      <c r="KA1007"/>
      <c r="KB1007"/>
      <c r="KC1007"/>
      <c r="KD1007"/>
      <c r="KE1007"/>
      <c r="KF1007"/>
      <c r="KG1007"/>
      <c r="KH1007"/>
      <c r="KI1007"/>
      <c r="KJ1007"/>
      <c r="KK1007"/>
      <c r="KL1007"/>
      <c r="KM1007"/>
      <c r="KN1007"/>
      <c r="KO1007"/>
      <c r="KP1007"/>
      <c r="KQ1007"/>
      <c r="KR1007"/>
      <c r="KS1007"/>
      <c r="KT1007"/>
      <c r="KU1007"/>
      <c r="KV1007"/>
      <c r="KW1007"/>
      <c r="KX1007"/>
      <c r="KY1007"/>
      <c r="KZ1007"/>
      <c r="LA1007"/>
      <c r="LB1007"/>
      <c r="LC1007"/>
      <c r="LD1007"/>
      <c r="LE1007"/>
      <c r="LF1007"/>
      <c r="LG1007"/>
      <c r="LH1007"/>
      <c r="LI1007"/>
      <c r="LJ1007"/>
      <c r="LK1007"/>
      <c r="LL1007"/>
      <c r="LM1007"/>
      <c r="LN1007"/>
      <c r="LO1007"/>
      <c r="LP1007"/>
      <c r="LQ1007"/>
      <c r="LR1007"/>
      <c r="LS1007"/>
      <c r="LT1007"/>
      <c r="LU1007"/>
      <c r="LV1007"/>
      <c r="LW1007"/>
      <c r="LX1007"/>
      <c r="LY1007"/>
      <c r="LZ1007"/>
      <c r="MA1007"/>
      <c r="MB1007"/>
      <c r="MC1007"/>
      <c r="MD1007"/>
      <c r="ME1007"/>
      <c r="MF1007"/>
      <c r="MG1007"/>
      <c r="MH1007"/>
      <c r="MI1007"/>
      <c r="MJ1007"/>
      <c r="MK1007"/>
      <c r="ML1007"/>
      <c r="MM1007"/>
      <c r="MN1007"/>
      <c r="MO1007"/>
      <c r="MP1007"/>
      <c r="MQ1007"/>
      <c r="MR1007"/>
      <c r="MS1007"/>
      <c r="MT1007"/>
      <c r="MU1007"/>
      <c r="MV1007"/>
      <c r="MW1007"/>
      <c r="MX1007"/>
      <c r="MY1007"/>
      <c r="MZ1007"/>
      <c r="NA1007"/>
      <c r="NB1007"/>
      <c r="NC1007"/>
      <c r="ND1007"/>
      <c r="NE1007"/>
      <c r="NF1007"/>
      <c r="NG1007"/>
      <c r="NH1007"/>
      <c r="NI1007"/>
      <c r="NJ1007"/>
      <c r="NK1007"/>
      <c r="NL1007"/>
      <c r="NM1007"/>
      <c r="NN1007"/>
      <c r="NO1007"/>
      <c r="NP1007"/>
      <c r="NQ1007"/>
      <c r="NR1007"/>
      <c r="NS1007"/>
      <c r="NT1007"/>
      <c r="NU1007"/>
      <c r="NV1007"/>
      <c r="NW1007"/>
      <c r="NX1007"/>
      <c r="NY1007"/>
      <c r="NZ1007"/>
      <c r="OA1007"/>
      <c r="OB1007"/>
      <c r="OC1007"/>
      <c r="OD1007"/>
      <c r="OE1007"/>
      <c r="OF1007"/>
      <c r="OG1007"/>
      <c r="OH1007"/>
      <c r="OI1007"/>
      <c r="OJ1007"/>
      <c r="OK1007"/>
      <c r="OL1007"/>
      <c r="OM1007"/>
      <c r="ON1007"/>
      <c r="OO1007"/>
      <c r="OP1007"/>
      <c r="OQ1007"/>
      <c r="OR1007"/>
      <c r="OS1007"/>
      <c r="OT1007"/>
      <c r="OU1007"/>
      <c r="OV1007"/>
      <c r="OW1007"/>
      <c r="OX1007"/>
      <c r="OY1007"/>
      <c r="OZ1007"/>
      <c r="PA1007"/>
      <c r="PB1007"/>
      <c r="PC1007"/>
      <c r="PD1007"/>
      <c r="PE1007"/>
      <c r="PF1007"/>
      <c r="PG1007"/>
      <c r="PH1007"/>
      <c r="PI1007"/>
      <c r="PJ1007"/>
      <c r="PK1007"/>
      <c r="PL1007"/>
      <c r="PM1007"/>
      <c r="PN1007"/>
      <c r="PO1007"/>
      <c r="PP1007"/>
      <c r="PQ1007"/>
      <c r="PR1007"/>
      <c r="PS1007"/>
      <c r="PT1007"/>
      <c r="PU1007"/>
      <c r="PV1007"/>
      <c r="PW1007"/>
      <c r="PX1007"/>
      <c r="PY1007"/>
      <c r="PZ1007"/>
      <c r="QA1007"/>
      <c r="QB1007"/>
      <c r="QC1007"/>
      <c r="QD1007"/>
      <c r="QE1007"/>
      <c r="QF1007"/>
      <c r="QG1007"/>
      <c r="QH1007"/>
      <c r="QI1007"/>
      <c r="QJ1007"/>
      <c r="QK1007"/>
      <c r="QL1007"/>
      <c r="QM1007"/>
      <c r="QN1007"/>
      <c r="QO1007"/>
      <c r="QP1007"/>
      <c r="QQ1007"/>
      <c r="QR1007"/>
      <c r="QS1007"/>
      <c r="QT1007"/>
      <c r="QU1007"/>
      <c r="QV1007"/>
      <c r="QW1007"/>
      <c r="QX1007"/>
      <c r="QY1007"/>
      <c r="QZ1007"/>
      <c r="RA1007"/>
      <c r="RB1007"/>
      <c r="RC1007"/>
      <c r="RD1007"/>
      <c r="RE1007"/>
      <c r="RF1007"/>
      <c r="RG1007"/>
      <c r="RH1007"/>
      <c r="RI1007"/>
      <c r="RJ1007"/>
      <c r="RK1007"/>
      <c r="RL1007"/>
      <c r="RM1007"/>
      <c r="RN1007"/>
      <c r="RO1007"/>
      <c r="RP1007"/>
      <c r="RQ1007"/>
      <c r="RR1007"/>
      <c r="RS1007"/>
      <c r="RT1007"/>
      <c r="RU1007"/>
      <c r="RV1007"/>
      <c r="RW1007"/>
      <c r="RX1007"/>
      <c r="RY1007"/>
      <c r="RZ1007"/>
      <c r="SA1007"/>
      <c r="SB1007"/>
      <c r="SC1007"/>
      <c r="SD1007"/>
      <c r="SE1007"/>
      <c r="SF1007"/>
      <c r="SG1007"/>
      <c r="SH1007"/>
      <c r="SI1007"/>
      <c r="SJ1007"/>
      <c r="SK1007"/>
      <c r="SL1007"/>
      <c r="SM1007"/>
      <c r="SN1007"/>
      <c r="SO1007"/>
      <c r="SP1007"/>
      <c r="SQ1007"/>
      <c r="SR1007"/>
      <c r="SS1007"/>
      <c r="ST1007"/>
      <c r="SU1007"/>
      <c r="SV1007"/>
      <c r="SW1007"/>
      <c r="SX1007"/>
      <c r="SY1007"/>
      <c r="SZ1007"/>
      <c r="TA1007"/>
      <c r="TB1007"/>
      <c r="TC1007"/>
      <c r="TD1007"/>
      <c r="TE1007"/>
      <c r="TF1007"/>
      <c r="TG1007"/>
      <c r="TH1007"/>
      <c r="TI1007"/>
      <c r="TJ1007"/>
      <c r="TK1007"/>
      <c r="TL1007"/>
      <c r="TM1007"/>
      <c r="TN1007"/>
      <c r="TO1007"/>
      <c r="TP1007"/>
      <c r="TQ1007"/>
      <c r="TR1007"/>
      <c r="TS1007"/>
      <c r="TT1007"/>
      <c r="TU1007"/>
      <c r="TV1007"/>
      <c r="TW1007"/>
      <c r="TX1007"/>
      <c r="TY1007"/>
      <c r="TZ1007"/>
      <c r="UA1007"/>
      <c r="UB1007"/>
      <c r="UC1007"/>
      <c r="UD1007"/>
      <c r="UE1007"/>
      <c r="UF1007"/>
      <c r="UG1007"/>
      <c r="UH1007"/>
      <c r="UI1007"/>
      <c r="UJ1007"/>
      <c r="UK1007"/>
      <c r="UL1007"/>
      <c r="UM1007"/>
      <c r="UN1007"/>
      <c r="UO1007"/>
      <c r="UP1007"/>
      <c r="UQ1007"/>
      <c r="UR1007"/>
      <c r="US1007"/>
      <c r="UT1007"/>
      <c r="UU1007"/>
      <c r="UV1007"/>
      <c r="UW1007"/>
      <c r="UX1007"/>
      <c r="UY1007"/>
      <c r="UZ1007"/>
      <c r="VA1007"/>
      <c r="VB1007"/>
      <c r="VC1007"/>
      <c r="VD1007"/>
      <c r="VE1007"/>
      <c r="VF1007"/>
      <c r="VG1007"/>
      <c r="VH1007"/>
      <c r="VI1007"/>
      <c r="VJ1007"/>
      <c r="VK1007"/>
      <c r="VL1007"/>
      <c r="VM1007"/>
      <c r="VN1007"/>
      <c r="VO1007"/>
      <c r="VP1007"/>
      <c r="VQ1007"/>
      <c r="VR1007"/>
      <c r="VS1007"/>
      <c r="VT1007"/>
      <c r="VU1007"/>
      <c r="VV1007"/>
      <c r="VW1007"/>
      <c r="VX1007"/>
      <c r="VY1007"/>
      <c r="VZ1007"/>
      <c r="WA1007"/>
      <c r="WB1007"/>
      <c r="WC1007"/>
      <c r="WD1007"/>
      <c r="WE1007"/>
      <c r="WF1007"/>
      <c r="WG1007"/>
      <c r="WH1007"/>
      <c r="WI1007"/>
      <c r="WJ1007"/>
      <c r="WK1007"/>
      <c r="WL1007"/>
      <c r="WM1007"/>
      <c r="WN1007"/>
      <c r="WO1007"/>
      <c r="WP1007"/>
      <c r="WQ1007"/>
      <c r="WR1007"/>
      <c r="WS1007"/>
      <c r="WT1007"/>
      <c r="WU1007"/>
      <c r="WV1007"/>
      <c r="WW1007"/>
      <c r="WX1007"/>
      <c r="WY1007"/>
      <c r="WZ1007"/>
      <c r="XA1007"/>
      <c r="XB1007"/>
      <c r="XC1007"/>
      <c r="XD1007"/>
      <c r="XE1007"/>
      <c r="XF1007"/>
      <c r="XG1007"/>
      <c r="XH1007"/>
      <c r="XI1007"/>
      <c r="XJ1007"/>
      <c r="XK1007"/>
      <c r="XL1007"/>
      <c r="XM1007"/>
      <c r="XN1007"/>
      <c r="XO1007"/>
      <c r="XP1007"/>
      <c r="XQ1007"/>
      <c r="XR1007"/>
      <c r="XS1007"/>
      <c r="XT1007"/>
      <c r="XU1007"/>
      <c r="XV1007"/>
      <c r="XW1007"/>
      <c r="XX1007"/>
      <c r="XY1007"/>
      <c r="XZ1007"/>
      <c r="YA1007"/>
      <c r="YB1007"/>
      <c r="YC1007"/>
      <c r="YD1007"/>
      <c r="YE1007"/>
      <c r="YF1007"/>
      <c r="YG1007"/>
      <c r="YH1007"/>
      <c r="YI1007"/>
      <c r="YJ1007"/>
      <c r="YK1007"/>
      <c r="YL1007"/>
      <c r="YM1007"/>
      <c r="YN1007"/>
      <c r="YO1007"/>
      <c r="YP1007"/>
      <c r="YQ1007"/>
      <c r="YR1007"/>
      <c r="YS1007"/>
      <c r="YT1007"/>
      <c r="YU1007"/>
      <c r="YV1007"/>
      <c r="YW1007"/>
      <c r="YX1007"/>
      <c r="YY1007"/>
      <c r="YZ1007"/>
      <c r="ZA1007"/>
      <c r="ZB1007"/>
      <c r="ZC1007"/>
      <c r="ZD1007"/>
      <c r="ZE1007"/>
      <c r="ZF1007"/>
      <c r="ZG1007"/>
      <c r="ZH1007"/>
      <c r="ZI1007"/>
      <c r="ZJ1007"/>
      <c r="ZK1007"/>
      <c r="ZL1007"/>
      <c r="ZM1007"/>
      <c r="ZN1007"/>
      <c r="ZO1007"/>
      <c r="ZP1007"/>
      <c r="ZQ1007"/>
      <c r="ZR1007"/>
      <c r="ZS1007"/>
      <c r="ZT1007"/>
      <c r="ZU1007"/>
      <c r="ZV1007"/>
      <c r="ZW1007"/>
      <c r="ZX1007"/>
      <c r="ZY1007"/>
      <c r="ZZ1007"/>
      <c r="AAA1007"/>
      <c r="AAB1007"/>
      <c r="AAC1007"/>
      <c r="AAD1007"/>
      <c r="AAE1007"/>
      <c r="AAF1007"/>
      <c r="AAG1007"/>
      <c r="AAH1007"/>
      <c r="AAI1007"/>
      <c r="AAJ1007"/>
      <c r="AAK1007"/>
      <c r="AAL1007"/>
      <c r="AAM1007"/>
      <c r="AAN1007"/>
      <c r="AAO1007"/>
      <c r="AAP1007"/>
      <c r="AAQ1007"/>
      <c r="AAR1007"/>
      <c r="AAS1007"/>
      <c r="AAT1007"/>
      <c r="AAU1007"/>
      <c r="AAV1007"/>
      <c r="AAW1007"/>
      <c r="AAX1007"/>
      <c r="AAY1007"/>
      <c r="AAZ1007"/>
      <c r="ABA1007"/>
      <c r="ABB1007"/>
      <c r="ABC1007"/>
      <c r="ABD1007"/>
      <c r="ABE1007"/>
      <c r="ABF1007"/>
      <c r="ABG1007"/>
      <c r="ABH1007"/>
      <c r="ABI1007"/>
      <c r="ABJ1007"/>
      <c r="ABK1007"/>
      <c r="ABL1007"/>
      <c r="ABM1007"/>
      <c r="ABN1007"/>
      <c r="ABO1007"/>
      <c r="ABP1007"/>
      <c r="ABQ1007"/>
      <c r="ABR1007"/>
      <c r="ABS1007"/>
      <c r="ABT1007"/>
      <c r="ABU1007"/>
      <c r="ABV1007"/>
      <c r="ABW1007"/>
      <c r="ABX1007"/>
      <c r="ABY1007"/>
      <c r="ABZ1007"/>
      <c r="ACA1007"/>
      <c r="ACB1007"/>
      <c r="ACC1007"/>
      <c r="ACD1007"/>
      <c r="ACE1007"/>
      <c r="ACF1007"/>
      <c r="ACG1007"/>
      <c r="ACH1007"/>
      <c r="ACI1007"/>
      <c r="ACJ1007"/>
      <c r="ACK1007"/>
      <c r="ACL1007"/>
      <c r="ACM1007"/>
      <c r="ACN1007"/>
      <c r="ACO1007"/>
      <c r="ACP1007"/>
      <c r="ACQ1007"/>
      <c r="ACR1007"/>
      <c r="ACS1007"/>
      <c r="ACT1007"/>
      <c r="ACU1007"/>
      <c r="ACV1007"/>
      <c r="ACW1007"/>
      <c r="ACX1007"/>
      <c r="ACY1007"/>
      <c r="ACZ1007"/>
      <c r="ADA1007"/>
      <c r="ADB1007"/>
      <c r="ADC1007"/>
      <c r="ADD1007"/>
      <c r="ADE1007"/>
      <c r="ADF1007"/>
      <c r="ADG1007"/>
      <c r="ADH1007"/>
      <c r="ADI1007"/>
      <c r="ADJ1007"/>
      <c r="ADK1007"/>
      <c r="ADL1007"/>
      <c r="ADM1007"/>
      <c r="ADN1007"/>
      <c r="ADO1007"/>
      <c r="ADP1007"/>
      <c r="ADQ1007"/>
      <c r="ADR1007"/>
      <c r="ADS1007"/>
      <c r="ADT1007"/>
      <c r="ADU1007"/>
      <c r="ADV1007"/>
      <c r="ADW1007"/>
      <c r="ADX1007"/>
      <c r="ADY1007"/>
      <c r="ADZ1007"/>
      <c r="AEA1007"/>
      <c r="AEB1007"/>
      <c r="AEC1007"/>
      <c r="AED1007"/>
      <c r="AEE1007"/>
      <c r="AEF1007"/>
      <c r="AEG1007"/>
      <c r="AEH1007"/>
      <c r="AEI1007"/>
      <c r="AEJ1007"/>
      <c r="AEK1007"/>
      <c r="AEL1007"/>
      <c r="AEM1007"/>
      <c r="AEN1007"/>
      <c r="AEO1007"/>
      <c r="AEP1007"/>
      <c r="AEQ1007"/>
      <c r="AER1007"/>
      <c r="AES1007"/>
      <c r="AET1007"/>
      <c r="AEU1007"/>
      <c r="AEV1007"/>
      <c r="AEW1007"/>
      <c r="AEX1007"/>
      <c r="AEY1007"/>
      <c r="AEZ1007"/>
      <c r="AFA1007"/>
      <c r="AFB1007"/>
      <c r="AFC1007"/>
      <c r="AFD1007"/>
      <c r="AFE1007"/>
      <c r="AFF1007"/>
      <c r="AFG1007"/>
      <c r="AFH1007"/>
      <c r="AFI1007"/>
      <c r="AFJ1007"/>
      <c r="AFK1007"/>
      <c r="AFL1007"/>
      <c r="AFM1007"/>
      <c r="AFN1007"/>
      <c r="AFO1007"/>
      <c r="AFP1007"/>
      <c r="AFQ1007"/>
      <c r="AFR1007"/>
      <c r="AFS1007"/>
      <c r="AFT1007"/>
      <c r="AFU1007"/>
      <c r="AFV1007"/>
      <c r="AFW1007"/>
      <c r="AFX1007"/>
      <c r="AFY1007"/>
      <c r="AFZ1007"/>
      <c r="AGA1007"/>
      <c r="AGB1007"/>
      <c r="AGC1007"/>
      <c r="AGD1007"/>
      <c r="AGE1007"/>
      <c r="AGF1007"/>
      <c r="AGG1007"/>
      <c r="AGH1007"/>
      <c r="AGI1007"/>
      <c r="AGJ1007"/>
      <c r="AGK1007"/>
      <c r="AGL1007"/>
      <c r="AGM1007"/>
      <c r="AGN1007"/>
      <c r="AGO1007"/>
      <c r="AGP1007"/>
      <c r="AGQ1007"/>
      <c r="AGR1007"/>
      <c r="AGS1007"/>
      <c r="AGT1007"/>
      <c r="AGU1007"/>
      <c r="AGV1007"/>
      <c r="AGW1007"/>
      <c r="AGX1007"/>
      <c r="AGY1007"/>
      <c r="AGZ1007"/>
      <c r="AHA1007"/>
      <c r="AHB1007"/>
      <c r="AHC1007"/>
      <c r="AHD1007"/>
      <c r="AHE1007"/>
      <c r="AHF1007"/>
      <c r="AHG1007"/>
      <c r="AHH1007"/>
      <c r="AHI1007"/>
      <c r="AHJ1007"/>
      <c r="AHK1007"/>
      <c r="AHL1007"/>
      <c r="AHM1007"/>
      <c r="AHN1007"/>
      <c r="AHO1007"/>
      <c r="AHP1007"/>
      <c r="AHQ1007"/>
      <c r="AHR1007"/>
      <c r="AHS1007"/>
      <c r="AHT1007"/>
      <c r="AHU1007"/>
      <c r="AHV1007"/>
      <c r="AHW1007"/>
      <c r="AHX1007"/>
      <c r="AHY1007"/>
      <c r="AHZ1007"/>
      <c r="AIA1007"/>
      <c r="AIB1007"/>
      <c r="AIC1007"/>
      <c r="AID1007"/>
      <c r="AIE1007"/>
      <c r="AIF1007"/>
      <c r="AIG1007"/>
      <c r="AIH1007"/>
      <c r="AII1007"/>
      <c r="AIJ1007"/>
      <c r="AIK1007"/>
      <c r="AIL1007"/>
      <c r="AIM1007"/>
      <c r="AIN1007"/>
      <c r="AIO1007"/>
      <c r="AIP1007"/>
      <c r="AIQ1007"/>
      <c r="AIR1007"/>
      <c r="AIS1007"/>
      <c r="AIT1007"/>
      <c r="AIU1007"/>
      <c r="AIV1007"/>
      <c r="AIW1007"/>
      <c r="AIX1007"/>
      <c r="AIY1007"/>
      <c r="AIZ1007"/>
      <c r="AJA1007"/>
      <c r="AJB1007"/>
      <c r="AJC1007"/>
      <c r="AJD1007"/>
      <c r="AJE1007"/>
      <c r="AJF1007"/>
      <c r="AJG1007"/>
      <c r="AJH1007"/>
      <c r="AJI1007"/>
      <c r="AJJ1007"/>
      <c r="AJK1007"/>
      <c r="AJL1007"/>
      <c r="AJM1007"/>
      <c r="AJN1007"/>
      <c r="AJO1007"/>
      <c r="AJP1007"/>
      <c r="AJQ1007"/>
      <c r="AJR1007"/>
      <c r="AJS1007"/>
      <c r="AJT1007"/>
      <c r="AJU1007"/>
      <c r="AJV1007"/>
      <c r="AJW1007"/>
      <c r="AJX1007"/>
      <c r="AJY1007"/>
      <c r="AJZ1007"/>
      <c r="AKA1007"/>
      <c r="AKB1007"/>
      <c r="AKC1007"/>
      <c r="AKD1007"/>
      <c r="AKE1007"/>
      <c r="AKF1007"/>
      <c r="AKG1007"/>
      <c r="AKH1007"/>
      <c r="AKI1007"/>
      <c r="AKJ1007"/>
      <c r="AKK1007"/>
      <c r="AKL1007"/>
      <c r="AKM1007"/>
      <c r="AKN1007"/>
      <c r="AKO1007"/>
      <c r="AKP1007"/>
      <c r="AKQ1007"/>
      <c r="AKR1007"/>
      <c r="AKS1007"/>
      <c r="AKT1007"/>
      <c r="AKU1007"/>
      <c r="AKV1007"/>
      <c r="AKW1007"/>
      <c r="AKX1007"/>
      <c r="AKY1007"/>
      <c r="AKZ1007"/>
      <c r="ALA1007"/>
      <c r="ALB1007"/>
      <c r="ALC1007"/>
      <c r="ALD1007"/>
      <c r="ALE1007"/>
      <c r="ALF1007"/>
      <c r="ALG1007"/>
      <c r="ALH1007"/>
      <c r="ALI1007"/>
      <c r="ALJ1007"/>
      <c r="ALK1007"/>
      <c r="ALL1007"/>
      <c r="ALM1007"/>
      <c r="ALN1007"/>
      <c r="ALO1007"/>
      <c r="ALP1007"/>
      <c r="ALQ1007"/>
      <c r="ALR1007"/>
      <c r="ALS1007"/>
      <c r="ALT1007"/>
      <c r="ALU1007"/>
      <c r="ALV1007"/>
      <c r="ALW1007"/>
      <c r="ALX1007"/>
      <c r="ALY1007"/>
      <c r="ALZ1007"/>
      <c r="AMA1007"/>
      <c r="AMB1007"/>
      <c r="AMC1007"/>
      <c r="AMD1007"/>
      <c r="AME1007"/>
      <c r="AMF1007"/>
      <c r="AMG1007"/>
      <c r="AMH1007"/>
      <c r="AMI1007"/>
      <c r="AMJ1007"/>
    </row>
    <row r="1008" spans="1:1024" ht="20" customHeight="1" x14ac:dyDescent="0.2">
      <c r="A1008"/>
      <c r="B1008"/>
      <c r="C1008"/>
      <c r="D1008"/>
      <c r="E1008" s="2"/>
      <c r="F1008" s="2"/>
      <c r="G1008" s="271"/>
      <c r="H1008" s="240"/>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c r="IU1008"/>
      <c r="IV1008"/>
      <c r="IW1008"/>
      <c r="IX1008"/>
      <c r="IY1008"/>
      <c r="IZ1008"/>
      <c r="JA1008"/>
      <c r="JB1008"/>
      <c r="JC1008"/>
      <c r="JD1008"/>
      <c r="JE1008"/>
      <c r="JF1008"/>
      <c r="JG1008"/>
      <c r="JH1008"/>
      <c r="JI1008"/>
      <c r="JJ1008"/>
      <c r="JK1008"/>
      <c r="JL1008"/>
      <c r="JM1008"/>
      <c r="JN1008"/>
      <c r="JO1008"/>
      <c r="JP1008"/>
      <c r="JQ1008"/>
      <c r="JR1008"/>
      <c r="JS1008"/>
      <c r="JT1008"/>
      <c r="JU1008"/>
      <c r="JV1008"/>
      <c r="JW1008"/>
      <c r="JX1008"/>
      <c r="JY1008"/>
      <c r="JZ1008"/>
      <c r="KA1008"/>
      <c r="KB1008"/>
      <c r="KC1008"/>
      <c r="KD1008"/>
      <c r="KE1008"/>
      <c r="KF1008"/>
      <c r="KG1008"/>
      <c r="KH1008"/>
      <c r="KI1008"/>
      <c r="KJ1008"/>
      <c r="KK1008"/>
      <c r="KL1008"/>
      <c r="KM1008"/>
      <c r="KN1008"/>
      <c r="KO1008"/>
      <c r="KP1008"/>
      <c r="KQ1008"/>
      <c r="KR1008"/>
      <c r="KS1008"/>
      <c r="KT1008"/>
      <c r="KU1008"/>
      <c r="KV1008"/>
      <c r="KW1008"/>
      <c r="KX1008"/>
      <c r="KY1008"/>
      <c r="KZ1008"/>
      <c r="LA1008"/>
      <c r="LB1008"/>
      <c r="LC1008"/>
      <c r="LD1008"/>
      <c r="LE1008"/>
      <c r="LF1008"/>
      <c r="LG1008"/>
      <c r="LH1008"/>
      <c r="LI1008"/>
      <c r="LJ1008"/>
      <c r="LK1008"/>
      <c r="LL1008"/>
      <c r="LM1008"/>
      <c r="LN1008"/>
      <c r="LO1008"/>
      <c r="LP1008"/>
      <c r="LQ1008"/>
      <c r="LR1008"/>
      <c r="LS1008"/>
      <c r="LT1008"/>
      <c r="LU1008"/>
      <c r="LV1008"/>
      <c r="LW1008"/>
      <c r="LX1008"/>
      <c r="LY1008"/>
      <c r="LZ1008"/>
      <c r="MA1008"/>
      <c r="MB1008"/>
      <c r="MC1008"/>
      <c r="MD1008"/>
      <c r="ME1008"/>
      <c r="MF1008"/>
      <c r="MG1008"/>
      <c r="MH1008"/>
      <c r="MI1008"/>
      <c r="MJ1008"/>
      <c r="MK1008"/>
      <c r="ML1008"/>
      <c r="MM1008"/>
      <c r="MN1008"/>
      <c r="MO1008"/>
      <c r="MP1008"/>
      <c r="MQ1008"/>
      <c r="MR1008"/>
      <c r="MS1008"/>
      <c r="MT1008"/>
      <c r="MU1008"/>
      <c r="MV1008"/>
      <c r="MW1008"/>
      <c r="MX1008"/>
      <c r="MY1008"/>
      <c r="MZ1008"/>
      <c r="NA1008"/>
      <c r="NB1008"/>
      <c r="NC1008"/>
      <c r="ND1008"/>
      <c r="NE1008"/>
      <c r="NF1008"/>
      <c r="NG1008"/>
      <c r="NH1008"/>
      <c r="NI1008"/>
      <c r="NJ1008"/>
      <c r="NK1008"/>
      <c r="NL1008"/>
      <c r="NM1008"/>
      <c r="NN1008"/>
      <c r="NO1008"/>
      <c r="NP1008"/>
      <c r="NQ1008"/>
      <c r="NR1008"/>
      <c r="NS1008"/>
      <c r="NT1008"/>
      <c r="NU1008"/>
      <c r="NV1008"/>
      <c r="NW1008"/>
      <c r="NX1008"/>
      <c r="NY1008"/>
      <c r="NZ1008"/>
      <c r="OA1008"/>
      <c r="OB1008"/>
      <c r="OC1008"/>
      <c r="OD1008"/>
      <c r="OE1008"/>
      <c r="OF1008"/>
      <c r="OG1008"/>
      <c r="OH1008"/>
      <c r="OI1008"/>
      <c r="OJ1008"/>
      <c r="OK1008"/>
      <c r="OL1008"/>
      <c r="OM1008"/>
      <c r="ON1008"/>
      <c r="OO1008"/>
      <c r="OP1008"/>
      <c r="OQ1008"/>
      <c r="OR1008"/>
      <c r="OS1008"/>
      <c r="OT1008"/>
      <c r="OU1008"/>
      <c r="OV1008"/>
      <c r="OW1008"/>
      <c r="OX1008"/>
      <c r="OY1008"/>
      <c r="OZ1008"/>
      <c r="PA1008"/>
      <c r="PB1008"/>
      <c r="PC1008"/>
      <c r="PD1008"/>
      <c r="PE1008"/>
      <c r="PF1008"/>
      <c r="PG1008"/>
      <c r="PH1008"/>
      <c r="PI1008"/>
      <c r="PJ1008"/>
      <c r="PK1008"/>
      <c r="PL1008"/>
      <c r="PM1008"/>
      <c r="PN1008"/>
      <c r="PO1008"/>
      <c r="PP1008"/>
      <c r="PQ1008"/>
      <c r="PR1008"/>
      <c r="PS1008"/>
      <c r="PT1008"/>
      <c r="PU1008"/>
      <c r="PV1008"/>
      <c r="PW1008"/>
      <c r="PX1008"/>
      <c r="PY1008"/>
      <c r="PZ1008"/>
      <c r="QA1008"/>
      <c r="QB1008"/>
      <c r="QC1008"/>
      <c r="QD1008"/>
      <c r="QE1008"/>
      <c r="QF1008"/>
      <c r="QG1008"/>
      <c r="QH1008"/>
      <c r="QI1008"/>
      <c r="QJ1008"/>
      <c r="QK1008"/>
      <c r="QL1008"/>
      <c r="QM1008"/>
      <c r="QN1008"/>
      <c r="QO1008"/>
      <c r="QP1008"/>
      <c r="QQ1008"/>
      <c r="QR1008"/>
      <c r="QS1008"/>
      <c r="QT1008"/>
      <c r="QU1008"/>
      <c r="QV1008"/>
      <c r="QW1008"/>
      <c r="QX1008"/>
      <c r="QY1008"/>
      <c r="QZ1008"/>
      <c r="RA1008"/>
      <c r="RB1008"/>
      <c r="RC1008"/>
      <c r="RD1008"/>
      <c r="RE1008"/>
      <c r="RF1008"/>
      <c r="RG1008"/>
      <c r="RH1008"/>
      <c r="RI1008"/>
      <c r="RJ1008"/>
      <c r="RK1008"/>
      <c r="RL1008"/>
      <c r="RM1008"/>
      <c r="RN1008"/>
      <c r="RO1008"/>
      <c r="RP1008"/>
      <c r="RQ1008"/>
      <c r="RR1008"/>
      <c r="RS1008"/>
      <c r="RT1008"/>
      <c r="RU1008"/>
      <c r="RV1008"/>
      <c r="RW1008"/>
      <c r="RX1008"/>
      <c r="RY1008"/>
      <c r="RZ1008"/>
      <c r="SA1008"/>
      <c r="SB1008"/>
      <c r="SC1008"/>
      <c r="SD1008"/>
      <c r="SE1008"/>
      <c r="SF1008"/>
      <c r="SG1008"/>
      <c r="SH1008"/>
      <c r="SI1008"/>
      <c r="SJ1008"/>
      <c r="SK1008"/>
      <c r="SL1008"/>
      <c r="SM1008"/>
      <c r="SN1008"/>
      <c r="SO1008"/>
      <c r="SP1008"/>
      <c r="SQ1008"/>
      <c r="SR1008"/>
      <c r="SS1008"/>
      <c r="ST1008"/>
      <c r="SU1008"/>
      <c r="SV1008"/>
      <c r="SW1008"/>
      <c r="SX1008"/>
      <c r="SY1008"/>
      <c r="SZ1008"/>
      <c r="TA1008"/>
      <c r="TB1008"/>
      <c r="TC1008"/>
      <c r="TD1008"/>
      <c r="TE1008"/>
      <c r="TF1008"/>
      <c r="TG1008"/>
      <c r="TH1008"/>
      <c r="TI1008"/>
      <c r="TJ1008"/>
      <c r="TK1008"/>
      <c r="TL1008"/>
      <c r="TM1008"/>
      <c r="TN1008"/>
      <c r="TO1008"/>
      <c r="TP1008"/>
      <c r="TQ1008"/>
      <c r="TR1008"/>
      <c r="TS1008"/>
      <c r="TT1008"/>
      <c r="TU1008"/>
      <c r="TV1008"/>
      <c r="TW1008"/>
      <c r="TX1008"/>
      <c r="TY1008"/>
      <c r="TZ1008"/>
      <c r="UA1008"/>
      <c r="UB1008"/>
      <c r="UC1008"/>
      <c r="UD1008"/>
      <c r="UE1008"/>
      <c r="UF1008"/>
      <c r="UG1008"/>
      <c r="UH1008"/>
      <c r="UI1008"/>
      <c r="UJ1008"/>
      <c r="UK1008"/>
      <c r="UL1008"/>
      <c r="UM1008"/>
      <c r="UN1008"/>
      <c r="UO1008"/>
      <c r="UP1008"/>
      <c r="UQ1008"/>
      <c r="UR1008"/>
      <c r="US1008"/>
      <c r="UT1008"/>
      <c r="UU1008"/>
      <c r="UV1008"/>
      <c r="UW1008"/>
      <c r="UX1008"/>
      <c r="UY1008"/>
      <c r="UZ1008"/>
      <c r="VA1008"/>
      <c r="VB1008"/>
      <c r="VC1008"/>
      <c r="VD1008"/>
      <c r="VE1008"/>
      <c r="VF1008"/>
      <c r="VG1008"/>
      <c r="VH1008"/>
      <c r="VI1008"/>
      <c r="VJ1008"/>
      <c r="VK1008"/>
      <c r="VL1008"/>
      <c r="VM1008"/>
      <c r="VN1008"/>
      <c r="VO1008"/>
      <c r="VP1008"/>
      <c r="VQ1008"/>
      <c r="VR1008"/>
      <c r="VS1008"/>
      <c r="VT1008"/>
      <c r="VU1008"/>
      <c r="VV1008"/>
      <c r="VW1008"/>
      <c r="VX1008"/>
      <c r="VY1008"/>
      <c r="VZ1008"/>
      <c r="WA1008"/>
      <c r="WB1008"/>
      <c r="WC1008"/>
      <c r="WD1008"/>
      <c r="WE1008"/>
      <c r="WF1008"/>
      <c r="WG1008"/>
      <c r="WH1008"/>
      <c r="WI1008"/>
      <c r="WJ1008"/>
      <c r="WK1008"/>
      <c r="WL1008"/>
      <c r="WM1008"/>
      <c r="WN1008"/>
      <c r="WO1008"/>
      <c r="WP1008"/>
      <c r="WQ1008"/>
      <c r="WR1008"/>
      <c r="WS1008"/>
      <c r="WT1008"/>
      <c r="WU1008"/>
      <c r="WV1008"/>
      <c r="WW1008"/>
      <c r="WX1008"/>
      <c r="WY1008"/>
      <c r="WZ1008"/>
      <c r="XA1008"/>
      <c r="XB1008"/>
      <c r="XC1008"/>
      <c r="XD1008"/>
      <c r="XE1008"/>
      <c r="XF1008"/>
      <c r="XG1008"/>
      <c r="XH1008"/>
      <c r="XI1008"/>
      <c r="XJ1008"/>
      <c r="XK1008"/>
      <c r="XL1008"/>
      <c r="XM1008"/>
      <c r="XN1008"/>
      <c r="XO1008"/>
      <c r="XP1008"/>
      <c r="XQ1008"/>
      <c r="XR1008"/>
      <c r="XS1008"/>
      <c r="XT1008"/>
      <c r="XU1008"/>
      <c r="XV1008"/>
      <c r="XW1008"/>
      <c r="XX1008"/>
      <c r="XY1008"/>
      <c r="XZ1008"/>
      <c r="YA1008"/>
      <c r="YB1008"/>
      <c r="YC1008"/>
      <c r="YD1008"/>
      <c r="YE1008"/>
      <c r="YF1008"/>
      <c r="YG1008"/>
      <c r="YH1008"/>
      <c r="YI1008"/>
      <c r="YJ1008"/>
      <c r="YK1008"/>
      <c r="YL1008"/>
      <c r="YM1008"/>
      <c r="YN1008"/>
      <c r="YO1008"/>
      <c r="YP1008"/>
      <c r="YQ1008"/>
      <c r="YR1008"/>
      <c r="YS1008"/>
      <c r="YT1008"/>
      <c r="YU1008"/>
      <c r="YV1008"/>
      <c r="YW1008"/>
      <c r="YX1008"/>
      <c r="YY1008"/>
      <c r="YZ1008"/>
      <c r="ZA1008"/>
      <c r="ZB1008"/>
      <c r="ZC1008"/>
      <c r="ZD1008"/>
      <c r="ZE1008"/>
      <c r="ZF1008"/>
      <c r="ZG1008"/>
      <c r="ZH1008"/>
      <c r="ZI1008"/>
      <c r="ZJ1008"/>
      <c r="ZK1008"/>
      <c r="ZL1008"/>
      <c r="ZM1008"/>
      <c r="ZN1008"/>
      <c r="ZO1008"/>
      <c r="ZP1008"/>
      <c r="ZQ1008"/>
      <c r="ZR1008"/>
      <c r="ZS1008"/>
      <c r="ZT1008"/>
      <c r="ZU1008"/>
      <c r="ZV1008"/>
      <c r="ZW1008"/>
      <c r="ZX1008"/>
      <c r="ZY1008"/>
      <c r="ZZ1008"/>
      <c r="AAA1008"/>
      <c r="AAB1008"/>
      <c r="AAC1008"/>
      <c r="AAD1008"/>
      <c r="AAE1008"/>
      <c r="AAF1008"/>
      <c r="AAG1008"/>
      <c r="AAH1008"/>
      <c r="AAI1008"/>
      <c r="AAJ1008"/>
      <c r="AAK1008"/>
      <c r="AAL1008"/>
      <c r="AAM1008"/>
      <c r="AAN1008"/>
      <c r="AAO1008"/>
      <c r="AAP1008"/>
      <c r="AAQ1008"/>
      <c r="AAR1008"/>
      <c r="AAS1008"/>
      <c r="AAT1008"/>
      <c r="AAU1008"/>
      <c r="AAV1008"/>
      <c r="AAW1008"/>
      <c r="AAX1008"/>
      <c r="AAY1008"/>
      <c r="AAZ1008"/>
      <c r="ABA1008"/>
      <c r="ABB1008"/>
      <c r="ABC1008"/>
      <c r="ABD1008"/>
      <c r="ABE1008"/>
      <c r="ABF1008"/>
      <c r="ABG1008"/>
      <c r="ABH1008"/>
      <c r="ABI1008"/>
      <c r="ABJ1008"/>
      <c r="ABK1008"/>
      <c r="ABL1008"/>
      <c r="ABM1008"/>
      <c r="ABN1008"/>
      <c r="ABO1008"/>
      <c r="ABP1008"/>
      <c r="ABQ1008"/>
      <c r="ABR1008"/>
      <c r="ABS1008"/>
      <c r="ABT1008"/>
      <c r="ABU1008"/>
      <c r="ABV1008"/>
      <c r="ABW1008"/>
      <c r="ABX1008"/>
      <c r="ABY1008"/>
      <c r="ABZ1008"/>
      <c r="ACA1008"/>
      <c r="ACB1008"/>
      <c r="ACC1008"/>
      <c r="ACD1008"/>
      <c r="ACE1008"/>
      <c r="ACF1008"/>
      <c r="ACG1008"/>
      <c r="ACH1008"/>
      <c r="ACI1008"/>
      <c r="ACJ1008"/>
      <c r="ACK1008"/>
      <c r="ACL1008"/>
      <c r="ACM1008"/>
      <c r="ACN1008"/>
      <c r="ACO1008"/>
      <c r="ACP1008"/>
      <c r="ACQ1008"/>
      <c r="ACR1008"/>
      <c r="ACS1008"/>
      <c r="ACT1008"/>
      <c r="ACU1008"/>
      <c r="ACV1008"/>
      <c r="ACW1008"/>
      <c r="ACX1008"/>
      <c r="ACY1008"/>
      <c r="ACZ1008"/>
      <c r="ADA1008"/>
      <c r="ADB1008"/>
      <c r="ADC1008"/>
      <c r="ADD1008"/>
      <c r="ADE1008"/>
      <c r="ADF1008"/>
      <c r="ADG1008"/>
      <c r="ADH1008"/>
      <c r="ADI1008"/>
      <c r="ADJ1008"/>
      <c r="ADK1008"/>
      <c r="ADL1008"/>
      <c r="ADM1008"/>
      <c r="ADN1008"/>
      <c r="ADO1008"/>
      <c r="ADP1008"/>
      <c r="ADQ1008"/>
      <c r="ADR1008"/>
      <c r="ADS1008"/>
      <c r="ADT1008"/>
      <c r="ADU1008"/>
      <c r="ADV1008"/>
      <c r="ADW1008"/>
      <c r="ADX1008"/>
      <c r="ADY1008"/>
      <c r="ADZ1008"/>
      <c r="AEA1008"/>
      <c r="AEB1008"/>
      <c r="AEC1008"/>
      <c r="AED1008"/>
      <c r="AEE1008"/>
      <c r="AEF1008"/>
      <c r="AEG1008"/>
      <c r="AEH1008"/>
      <c r="AEI1008"/>
      <c r="AEJ1008"/>
      <c r="AEK1008"/>
      <c r="AEL1008"/>
      <c r="AEM1008"/>
      <c r="AEN1008"/>
      <c r="AEO1008"/>
      <c r="AEP1008"/>
      <c r="AEQ1008"/>
      <c r="AER1008"/>
      <c r="AES1008"/>
      <c r="AET1008"/>
      <c r="AEU1008"/>
      <c r="AEV1008"/>
      <c r="AEW1008"/>
      <c r="AEX1008"/>
      <c r="AEY1008"/>
      <c r="AEZ1008"/>
      <c r="AFA1008"/>
      <c r="AFB1008"/>
      <c r="AFC1008"/>
      <c r="AFD1008"/>
      <c r="AFE1008"/>
      <c r="AFF1008"/>
      <c r="AFG1008"/>
      <c r="AFH1008"/>
      <c r="AFI1008"/>
      <c r="AFJ1008"/>
      <c r="AFK1008"/>
      <c r="AFL1008"/>
      <c r="AFM1008"/>
      <c r="AFN1008"/>
      <c r="AFO1008"/>
      <c r="AFP1008"/>
      <c r="AFQ1008"/>
      <c r="AFR1008"/>
      <c r="AFS1008"/>
      <c r="AFT1008"/>
      <c r="AFU1008"/>
      <c r="AFV1008"/>
      <c r="AFW1008"/>
      <c r="AFX1008"/>
      <c r="AFY1008"/>
      <c r="AFZ1008"/>
      <c r="AGA1008"/>
      <c r="AGB1008"/>
      <c r="AGC1008"/>
      <c r="AGD1008"/>
      <c r="AGE1008"/>
      <c r="AGF1008"/>
      <c r="AGG1008"/>
      <c r="AGH1008"/>
      <c r="AGI1008"/>
      <c r="AGJ1008"/>
      <c r="AGK1008"/>
      <c r="AGL1008"/>
      <c r="AGM1008"/>
      <c r="AGN1008"/>
      <c r="AGO1008"/>
      <c r="AGP1008"/>
      <c r="AGQ1008"/>
      <c r="AGR1008"/>
      <c r="AGS1008"/>
      <c r="AGT1008"/>
      <c r="AGU1008"/>
      <c r="AGV1008"/>
      <c r="AGW1008"/>
      <c r="AGX1008"/>
      <c r="AGY1008"/>
      <c r="AGZ1008"/>
      <c r="AHA1008"/>
      <c r="AHB1008"/>
      <c r="AHC1008"/>
      <c r="AHD1008"/>
      <c r="AHE1008"/>
      <c r="AHF1008"/>
      <c r="AHG1008"/>
      <c r="AHH1008"/>
      <c r="AHI1008"/>
      <c r="AHJ1008"/>
      <c r="AHK1008"/>
      <c r="AHL1008"/>
      <c r="AHM1008"/>
      <c r="AHN1008"/>
      <c r="AHO1008"/>
      <c r="AHP1008"/>
      <c r="AHQ1008"/>
      <c r="AHR1008"/>
      <c r="AHS1008"/>
      <c r="AHT1008"/>
      <c r="AHU1008"/>
      <c r="AHV1008"/>
      <c r="AHW1008"/>
      <c r="AHX1008"/>
      <c r="AHY1008"/>
      <c r="AHZ1008"/>
      <c r="AIA1008"/>
      <c r="AIB1008"/>
      <c r="AIC1008"/>
      <c r="AID1008"/>
      <c r="AIE1008"/>
      <c r="AIF1008"/>
      <c r="AIG1008"/>
      <c r="AIH1008"/>
      <c r="AII1008"/>
      <c r="AIJ1008"/>
      <c r="AIK1008"/>
      <c r="AIL1008"/>
      <c r="AIM1008"/>
      <c r="AIN1008"/>
      <c r="AIO1008"/>
      <c r="AIP1008"/>
      <c r="AIQ1008"/>
      <c r="AIR1008"/>
      <c r="AIS1008"/>
      <c r="AIT1008"/>
      <c r="AIU1008"/>
      <c r="AIV1008"/>
      <c r="AIW1008"/>
      <c r="AIX1008"/>
      <c r="AIY1008"/>
      <c r="AIZ1008"/>
      <c r="AJA1008"/>
      <c r="AJB1008"/>
      <c r="AJC1008"/>
      <c r="AJD1008"/>
      <c r="AJE1008"/>
      <c r="AJF1008"/>
      <c r="AJG1008"/>
      <c r="AJH1008"/>
      <c r="AJI1008"/>
      <c r="AJJ1008"/>
      <c r="AJK1008"/>
      <c r="AJL1008"/>
      <c r="AJM1008"/>
      <c r="AJN1008"/>
      <c r="AJO1008"/>
      <c r="AJP1008"/>
      <c r="AJQ1008"/>
      <c r="AJR1008"/>
      <c r="AJS1008"/>
      <c r="AJT1008"/>
      <c r="AJU1008"/>
      <c r="AJV1008"/>
      <c r="AJW1008"/>
      <c r="AJX1008"/>
      <c r="AJY1008"/>
      <c r="AJZ1008"/>
      <c r="AKA1008"/>
      <c r="AKB1008"/>
      <c r="AKC1008"/>
      <c r="AKD1008"/>
      <c r="AKE1008"/>
      <c r="AKF1008"/>
      <c r="AKG1008"/>
      <c r="AKH1008"/>
      <c r="AKI1008"/>
      <c r="AKJ1008"/>
      <c r="AKK1008"/>
      <c r="AKL1008"/>
      <c r="AKM1008"/>
      <c r="AKN1008"/>
      <c r="AKO1008"/>
      <c r="AKP1008"/>
      <c r="AKQ1008"/>
      <c r="AKR1008"/>
      <c r="AKS1008"/>
      <c r="AKT1008"/>
      <c r="AKU1008"/>
      <c r="AKV1008"/>
      <c r="AKW1008"/>
      <c r="AKX1008"/>
      <c r="AKY1008"/>
      <c r="AKZ1008"/>
      <c r="ALA1008"/>
      <c r="ALB1008"/>
      <c r="ALC1008"/>
      <c r="ALD1008"/>
      <c r="ALE1008"/>
      <c r="ALF1008"/>
      <c r="ALG1008"/>
      <c r="ALH1008"/>
      <c r="ALI1008"/>
      <c r="ALJ1008"/>
      <c r="ALK1008"/>
      <c r="ALL1008"/>
      <c r="ALM1008"/>
      <c r="ALN1008"/>
      <c r="ALO1008"/>
      <c r="ALP1008"/>
      <c r="ALQ1008"/>
      <c r="ALR1008"/>
      <c r="ALS1008"/>
      <c r="ALT1008"/>
      <c r="ALU1008"/>
      <c r="ALV1008"/>
      <c r="ALW1008"/>
      <c r="ALX1008"/>
      <c r="ALY1008"/>
      <c r="ALZ1008"/>
      <c r="AMA1008"/>
      <c r="AMB1008"/>
      <c r="AMC1008"/>
      <c r="AMD1008"/>
      <c r="AME1008"/>
      <c r="AMF1008"/>
      <c r="AMG1008"/>
      <c r="AMH1008"/>
      <c r="AMI1008"/>
      <c r="AMJ1008"/>
    </row>
    <row r="1009" spans="1:1024" ht="20" customHeight="1" x14ac:dyDescent="0.2">
      <c r="A1009"/>
      <c r="B1009"/>
      <c r="C1009"/>
      <c r="D1009"/>
      <c r="E1009" s="2"/>
      <c r="F1009" s="2"/>
      <c r="G1009" s="271"/>
      <c r="H1009" s="240"/>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c r="IU1009"/>
      <c r="IV1009"/>
      <c r="IW1009"/>
      <c r="IX1009"/>
      <c r="IY1009"/>
      <c r="IZ1009"/>
      <c r="JA1009"/>
      <c r="JB1009"/>
      <c r="JC1009"/>
      <c r="JD1009"/>
      <c r="JE1009"/>
      <c r="JF1009"/>
      <c r="JG1009"/>
      <c r="JH1009"/>
      <c r="JI1009"/>
      <c r="JJ1009"/>
      <c r="JK1009"/>
      <c r="JL1009"/>
      <c r="JM1009"/>
      <c r="JN1009"/>
      <c r="JO1009"/>
      <c r="JP1009"/>
      <c r="JQ1009"/>
      <c r="JR1009"/>
      <c r="JS1009"/>
      <c r="JT1009"/>
      <c r="JU1009"/>
      <c r="JV1009"/>
      <c r="JW1009"/>
      <c r="JX1009"/>
      <c r="JY1009"/>
      <c r="JZ1009"/>
      <c r="KA1009"/>
      <c r="KB1009"/>
      <c r="KC1009"/>
      <c r="KD1009"/>
      <c r="KE1009"/>
      <c r="KF1009"/>
      <c r="KG1009"/>
      <c r="KH1009"/>
      <c r="KI1009"/>
      <c r="KJ1009"/>
      <c r="KK1009"/>
      <c r="KL1009"/>
      <c r="KM1009"/>
      <c r="KN1009"/>
      <c r="KO1009"/>
      <c r="KP1009"/>
      <c r="KQ1009"/>
      <c r="KR1009"/>
      <c r="KS1009"/>
      <c r="KT1009"/>
      <c r="KU1009"/>
      <c r="KV1009"/>
      <c r="KW1009"/>
      <c r="KX1009"/>
      <c r="KY1009"/>
      <c r="KZ1009"/>
      <c r="LA1009"/>
      <c r="LB1009"/>
      <c r="LC1009"/>
      <c r="LD1009"/>
      <c r="LE1009"/>
      <c r="LF1009"/>
      <c r="LG1009"/>
      <c r="LH1009"/>
      <c r="LI1009"/>
      <c r="LJ1009"/>
      <c r="LK1009"/>
      <c r="LL1009"/>
      <c r="LM1009"/>
      <c r="LN1009"/>
      <c r="LO1009"/>
      <c r="LP1009"/>
      <c r="LQ1009"/>
      <c r="LR1009"/>
      <c r="LS1009"/>
      <c r="LT1009"/>
      <c r="LU1009"/>
      <c r="LV1009"/>
      <c r="LW1009"/>
      <c r="LX1009"/>
      <c r="LY1009"/>
      <c r="LZ1009"/>
      <c r="MA1009"/>
      <c r="MB1009"/>
      <c r="MC1009"/>
      <c r="MD1009"/>
      <c r="ME1009"/>
      <c r="MF1009"/>
      <c r="MG1009"/>
      <c r="MH1009"/>
      <c r="MI1009"/>
      <c r="MJ1009"/>
      <c r="MK1009"/>
      <c r="ML1009"/>
      <c r="MM1009"/>
      <c r="MN1009"/>
      <c r="MO1009"/>
      <c r="MP1009"/>
      <c r="MQ1009"/>
      <c r="MR1009"/>
      <c r="MS1009"/>
      <c r="MT1009"/>
      <c r="MU1009"/>
      <c r="MV1009"/>
      <c r="MW1009"/>
      <c r="MX1009"/>
      <c r="MY1009"/>
      <c r="MZ1009"/>
      <c r="NA1009"/>
      <c r="NB1009"/>
      <c r="NC1009"/>
      <c r="ND1009"/>
      <c r="NE1009"/>
      <c r="NF1009"/>
      <c r="NG1009"/>
      <c r="NH1009"/>
      <c r="NI1009"/>
      <c r="NJ1009"/>
      <c r="NK1009"/>
      <c r="NL1009"/>
      <c r="NM1009"/>
      <c r="NN1009"/>
      <c r="NO1009"/>
      <c r="NP1009"/>
      <c r="NQ1009"/>
      <c r="NR1009"/>
      <c r="NS1009"/>
      <c r="NT1009"/>
      <c r="NU1009"/>
      <c r="NV1009"/>
      <c r="NW1009"/>
      <c r="NX1009"/>
      <c r="NY1009"/>
      <c r="NZ1009"/>
      <c r="OA1009"/>
      <c r="OB1009"/>
      <c r="OC1009"/>
      <c r="OD1009"/>
      <c r="OE1009"/>
      <c r="OF1009"/>
      <c r="OG1009"/>
      <c r="OH1009"/>
      <c r="OI1009"/>
      <c r="OJ1009"/>
      <c r="OK1009"/>
      <c r="OL1009"/>
      <c r="OM1009"/>
      <c r="ON1009"/>
      <c r="OO1009"/>
      <c r="OP1009"/>
      <c r="OQ1009"/>
      <c r="OR1009"/>
      <c r="OS1009"/>
      <c r="OT1009"/>
      <c r="OU1009"/>
      <c r="OV1009"/>
      <c r="OW1009"/>
      <c r="OX1009"/>
      <c r="OY1009"/>
      <c r="OZ1009"/>
      <c r="PA1009"/>
      <c r="PB1009"/>
      <c r="PC1009"/>
      <c r="PD1009"/>
      <c r="PE1009"/>
      <c r="PF1009"/>
      <c r="PG1009"/>
      <c r="PH1009"/>
      <c r="PI1009"/>
      <c r="PJ1009"/>
      <c r="PK1009"/>
      <c r="PL1009"/>
      <c r="PM1009"/>
      <c r="PN1009"/>
      <c r="PO1009"/>
      <c r="PP1009"/>
      <c r="PQ1009"/>
      <c r="PR1009"/>
      <c r="PS1009"/>
      <c r="PT1009"/>
      <c r="PU1009"/>
      <c r="PV1009"/>
      <c r="PW1009"/>
      <c r="PX1009"/>
      <c r="PY1009"/>
      <c r="PZ1009"/>
      <c r="QA1009"/>
      <c r="QB1009"/>
      <c r="QC1009"/>
      <c r="QD1009"/>
      <c r="QE1009"/>
      <c r="QF1009"/>
      <c r="QG1009"/>
      <c r="QH1009"/>
      <c r="QI1009"/>
      <c r="QJ1009"/>
      <c r="QK1009"/>
      <c r="QL1009"/>
      <c r="QM1009"/>
      <c r="QN1009"/>
      <c r="QO1009"/>
      <c r="QP1009"/>
      <c r="QQ1009"/>
      <c r="QR1009"/>
      <c r="QS1009"/>
      <c r="QT1009"/>
      <c r="QU1009"/>
      <c r="QV1009"/>
      <c r="QW1009"/>
      <c r="QX1009"/>
      <c r="QY1009"/>
      <c r="QZ1009"/>
      <c r="RA1009"/>
      <c r="RB1009"/>
      <c r="RC1009"/>
      <c r="RD1009"/>
      <c r="RE1009"/>
      <c r="RF1009"/>
      <c r="RG1009"/>
      <c r="RH1009"/>
      <c r="RI1009"/>
      <c r="RJ1009"/>
      <c r="RK1009"/>
      <c r="RL1009"/>
      <c r="RM1009"/>
      <c r="RN1009"/>
      <c r="RO1009"/>
      <c r="RP1009"/>
      <c r="RQ1009"/>
      <c r="RR1009"/>
      <c r="RS1009"/>
      <c r="RT1009"/>
      <c r="RU1009"/>
      <c r="RV1009"/>
      <c r="RW1009"/>
      <c r="RX1009"/>
      <c r="RY1009"/>
      <c r="RZ1009"/>
      <c r="SA1009"/>
      <c r="SB1009"/>
      <c r="SC1009"/>
      <c r="SD1009"/>
      <c r="SE1009"/>
      <c r="SF1009"/>
      <c r="SG1009"/>
      <c r="SH1009"/>
      <c r="SI1009"/>
      <c r="SJ1009"/>
      <c r="SK1009"/>
      <c r="SL1009"/>
      <c r="SM1009"/>
      <c r="SN1009"/>
      <c r="SO1009"/>
      <c r="SP1009"/>
      <c r="SQ1009"/>
      <c r="SR1009"/>
      <c r="SS1009"/>
      <c r="ST1009"/>
      <c r="SU1009"/>
      <c r="SV1009"/>
      <c r="SW1009"/>
      <c r="SX1009"/>
      <c r="SY1009"/>
      <c r="SZ1009"/>
      <c r="TA1009"/>
      <c r="TB1009"/>
      <c r="TC1009"/>
      <c r="TD1009"/>
      <c r="TE1009"/>
      <c r="TF1009"/>
      <c r="TG1009"/>
      <c r="TH1009"/>
      <c r="TI1009"/>
      <c r="TJ1009"/>
      <c r="TK1009"/>
      <c r="TL1009"/>
      <c r="TM1009"/>
      <c r="TN1009"/>
      <c r="TO1009"/>
      <c r="TP1009"/>
      <c r="TQ1009"/>
      <c r="TR1009"/>
      <c r="TS1009"/>
      <c r="TT1009"/>
      <c r="TU1009"/>
      <c r="TV1009"/>
      <c r="TW1009"/>
      <c r="TX1009"/>
      <c r="TY1009"/>
      <c r="TZ1009"/>
      <c r="UA1009"/>
      <c r="UB1009"/>
      <c r="UC1009"/>
      <c r="UD1009"/>
      <c r="UE1009"/>
      <c r="UF1009"/>
      <c r="UG1009"/>
      <c r="UH1009"/>
      <c r="UI1009"/>
      <c r="UJ1009"/>
      <c r="UK1009"/>
      <c r="UL1009"/>
      <c r="UM1009"/>
      <c r="UN1009"/>
      <c r="UO1009"/>
      <c r="UP1009"/>
      <c r="UQ1009"/>
      <c r="UR1009"/>
      <c r="US1009"/>
      <c r="UT1009"/>
      <c r="UU1009"/>
      <c r="UV1009"/>
      <c r="UW1009"/>
      <c r="UX1009"/>
      <c r="UY1009"/>
      <c r="UZ1009"/>
      <c r="VA1009"/>
      <c r="VB1009"/>
      <c r="VC1009"/>
      <c r="VD1009"/>
      <c r="VE1009"/>
      <c r="VF1009"/>
      <c r="VG1009"/>
      <c r="VH1009"/>
      <c r="VI1009"/>
      <c r="VJ1009"/>
      <c r="VK1009"/>
      <c r="VL1009"/>
      <c r="VM1009"/>
      <c r="VN1009"/>
      <c r="VO1009"/>
      <c r="VP1009"/>
      <c r="VQ1009"/>
      <c r="VR1009"/>
      <c r="VS1009"/>
      <c r="VT1009"/>
      <c r="VU1009"/>
      <c r="VV1009"/>
      <c r="VW1009"/>
      <c r="VX1009"/>
      <c r="VY1009"/>
      <c r="VZ1009"/>
      <c r="WA1009"/>
      <c r="WB1009"/>
      <c r="WC1009"/>
      <c r="WD1009"/>
      <c r="WE1009"/>
      <c r="WF1009"/>
      <c r="WG1009"/>
      <c r="WH1009"/>
      <c r="WI1009"/>
      <c r="WJ1009"/>
      <c r="WK1009"/>
      <c r="WL1009"/>
      <c r="WM1009"/>
      <c r="WN1009"/>
      <c r="WO1009"/>
      <c r="WP1009"/>
      <c r="WQ1009"/>
      <c r="WR1009"/>
      <c r="WS1009"/>
      <c r="WT1009"/>
      <c r="WU1009"/>
      <c r="WV1009"/>
      <c r="WW1009"/>
      <c r="WX1009"/>
      <c r="WY1009"/>
      <c r="WZ1009"/>
      <c r="XA1009"/>
      <c r="XB1009"/>
      <c r="XC1009"/>
      <c r="XD1009"/>
      <c r="XE1009"/>
      <c r="XF1009"/>
      <c r="XG1009"/>
      <c r="XH1009"/>
      <c r="XI1009"/>
      <c r="XJ1009"/>
      <c r="XK1009"/>
      <c r="XL1009"/>
      <c r="XM1009"/>
      <c r="XN1009"/>
      <c r="XO1009"/>
      <c r="XP1009"/>
      <c r="XQ1009"/>
      <c r="XR1009"/>
      <c r="XS1009"/>
      <c r="XT1009"/>
      <c r="XU1009"/>
      <c r="XV1009"/>
      <c r="XW1009"/>
      <c r="XX1009"/>
      <c r="XY1009"/>
      <c r="XZ1009"/>
      <c r="YA1009"/>
      <c r="YB1009"/>
      <c r="YC1009"/>
      <c r="YD1009"/>
      <c r="YE1009"/>
      <c r="YF1009"/>
      <c r="YG1009"/>
      <c r="YH1009"/>
      <c r="YI1009"/>
      <c r="YJ1009"/>
      <c r="YK1009"/>
      <c r="YL1009"/>
      <c r="YM1009"/>
      <c r="YN1009"/>
      <c r="YO1009"/>
      <c r="YP1009"/>
      <c r="YQ1009"/>
      <c r="YR1009"/>
      <c r="YS1009"/>
      <c r="YT1009"/>
      <c r="YU1009"/>
      <c r="YV1009"/>
      <c r="YW1009"/>
      <c r="YX1009"/>
      <c r="YY1009"/>
      <c r="YZ1009"/>
      <c r="ZA1009"/>
      <c r="ZB1009"/>
      <c r="ZC1009"/>
      <c r="ZD1009"/>
      <c r="ZE1009"/>
      <c r="ZF1009"/>
      <c r="ZG1009"/>
      <c r="ZH1009"/>
      <c r="ZI1009"/>
      <c r="ZJ1009"/>
      <c r="ZK1009"/>
      <c r="ZL1009"/>
      <c r="ZM1009"/>
      <c r="ZN1009"/>
      <c r="ZO1009"/>
      <c r="ZP1009"/>
      <c r="ZQ1009"/>
      <c r="ZR1009"/>
      <c r="ZS1009"/>
      <c r="ZT1009"/>
      <c r="ZU1009"/>
      <c r="ZV1009"/>
      <c r="ZW1009"/>
      <c r="ZX1009"/>
      <c r="ZY1009"/>
      <c r="ZZ1009"/>
      <c r="AAA1009"/>
      <c r="AAB1009"/>
      <c r="AAC1009"/>
      <c r="AAD1009"/>
      <c r="AAE1009"/>
      <c r="AAF1009"/>
      <c r="AAG1009"/>
      <c r="AAH1009"/>
      <c r="AAI1009"/>
      <c r="AAJ1009"/>
      <c r="AAK1009"/>
      <c r="AAL1009"/>
      <c r="AAM1009"/>
      <c r="AAN1009"/>
      <c r="AAO1009"/>
      <c r="AAP1009"/>
      <c r="AAQ1009"/>
      <c r="AAR1009"/>
      <c r="AAS1009"/>
      <c r="AAT1009"/>
      <c r="AAU1009"/>
      <c r="AAV1009"/>
      <c r="AAW1009"/>
      <c r="AAX1009"/>
      <c r="AAY1009"/>
      <c r="AAZ1009"/>
      <c r="ABA1009"/>
      <c r="ABB1009"/>
      <c r="ABC1009"/>
      <c r="ABD1009"/>
      <c r="ABE1009"/>
      <c r="ABF1009"/>
      <c r="ABG1009"/>
      <c r="ABH1009"/>
      <c r="ABI1009"/>
      <c r="ABJ1009"/>
      <c r="ABK1009"/>
      <c r="ABL1009"/>
      <c r="ABM1009"/>
      <c r="ABN1009"/>
      <c r="ABO1009"/>
      <c r="ABP1009"/>
      <c r="ABQ1009"/>
      <c r="ABR1009"/>
      <c r="ABS1009"/>
      <c r="ABT1009"/>
      <c r="ABU1009"/>
      <c r="ABV1009"/>
      <c r="ABW1009"/>
      <c r="ABX1009"/>
      <c r="ABY1009"/>
      <c r="ABZ1009"/>
      <c r="ACA1009"/>
      <c r="ACB1009"/>
      <c r="ACC1009"/>
      <c r="ACD1009"/>
      <c r="ACE1009"/>
      <c r="ACF1009"/>
      <c r="ACG1009"/>
      <c r="ACH1009"/>
      <c r="ACI1009"/>
      <c r="ACJ1009"/>
      <c r="ACK1009"/>
      <c r="ACL1009"/>
      <c r="ACM1009"/>
      <c r="ACN1009"/>
      <c r="ACO1009"/>
      <c r="ACP1009"/>
      <c r="ACQ1009"/>
      <c r="ACR1009"/>
      <c r="ACS1009"/>
      <c r="ACT1009"/>
      <c r="ACU1009"/>
      <c r="ACV1009"/>
      <c r="ACW1009"/>
      <c r="ACX1009"/>
      <c r="ACY1009"/>
      <c r="ACZ1009"/>
      <c r="ADA1009"/>
      <c r="ADB1009"/>
      <c r="ADC1009"/>
      <c r="ADD1009"/>
      <c r="ADE1009"/>
      <c r="ADF1009"/>
      <c r="ADG1009"/>
      <c r="ADH1009"/>
      <c r="ADI1009"/>
      <c r="ADJ1009"/>
      <c r="ADK1009"/>
      <c r="ADL1009"/>
      <c r="ADM1009"/>
      <c r="ADN1009"/>
      <c r="ADO1009"/>
      <c r="ADP1009"/>
      <c r="ADQ1009"/>
      <c r="ADR1009"/>
      <c r="ADS1009"/>
      <c r="ADT1009"/>
      <c r="ADU1009"/>
      <c r="ADV1009"/>
      <c r="ADW1009"/>
      <c r="ADX1009"/>
      <c r="ADY1009"/>
      <c r="ADZ1009"/>
      <c r="AEA1009"/>
      <c r="AEB1009"/>
      <c r="AEC1009"/>
      <c r="AED1009"/>
      <c r="AEE1009"/>
      <c r="AEF1009"/>
      <c r="AEG1009"/>
      <c r="AEH1009"/>
      <c r="AEI1009"/>
      <c r="AEJ1009"/>
      <c r="AEK1009"/>
      <c r="AEL1009"/>
      <c r="AEM1009"/>
      <c r="AEN1009"/>
      <c r="AEO1009"/>
      <c r="AEP1009"/>
      <c r="AEQ1009"/>
      <c r="AER1009"/>
      <c r="AES1009"/>
      <c r="AET1009"/>
      <c r="AEU1009"/>
      <c r="AEV1009"/>
      <c r="AEW1009"/>
      <c r="AEX1009"/>
      <c r="AEY1009"/>
      <c r="AEZ1009"/>
      <c r="AFA1009"/>
      <c r="AFB1009"/>
      <c r="AFC1009"/>
      <c r="AFD1009"/>
      <c r="AFE1009"/>
      <c r="AFF1009"/>
      <c r="AFG1009"/>
      <c r="AFH1009"/>
      <c r="AFI1009"/>
      <c r="AFJ1009"/>
      <c r="AFK1009"/>
      <c r="AFL1009"/>
      <c r="AFM1009"/>
      <c r="AFN1009"/>
      <c r="AFO1009"/>
      <c r="AFP1009"/>
      <c r="AFQ1009"/>
      <c r="AFR1009"/>
      <c r="AFS1009"/>
      <c r="AFT1009"/>
      <c r="AFU1009"/>
      <c r="AFV1009"/>
      <c r="AFW1009"/>
      <c r="AFX1009"/>
      <c r="AFY1009"/>
      <c r="AFZ1009"/>
      <c r="AGA1009"/>
      <c r="AGB1009"/>
      <c r="AGC1009"/>
      <c r="AGD1009"/>
      <c r="AGE1009"/>
      <c r="AGF1009"/>
      <c r="AGG1009"/>
      <c r="AGH1009"/>
      <c r="AGI1009"/>
      <c r="AGJ1009"/>
      <c r="AGK1009"/>
      <c r="AGL1009"/>
      <c r="AGM1009"/>
      <c r="AGN1009"/>
      <c r="AGO1009"/>
      <c r="AGP1009"/>
      <c r="AGQ1009"/>
      <c r="AGR1009"/>
      <c r="AGS1009"/>
      <c r="AGT1009"/>
      <c r="AGU1009"/>
      <c r="AGV1009"/>
      <c r="AGW1009"/>
      <c r="AGX1009"/>
      <c r="AGY1009"/>
      <c r="AGZ1009"/>
      <c r="AHA1009"/>
      <c r="AHB1009"/>
      <c r="AHC1009"/>
      <c r="AHD1009"/>
      <c r="AHE1009"/>
      <c r="AHF1009"/>
      <c r="AHG1009"/>
      <c r="AHH1009"/>
      <c r="AHI1009"/>
      <c r="AHJ1009"/>
      <c r="AHK1009"/>
      <c r="AHL1009"/>
      <c r="AHM1009"/>
      <c r="AHN1009"/>
      <c r="AHO1009"/>
      <c r="AHP1009"/>
      <c r="AHQ1009"/>
      <c r="AHR1009"/>
      <c r="AHS1009"/>
      <c r="AHT1009"/>
      <c r="AHU1009"/>
      <c r="AHV1009"/>
      <c r="AHW1009"/>
      <c r="AHX1009"/>
      <c r="AHY1009"/>
      <c r="AHZ1009"/>
      <c r="AIA1009"/>
      <c r="AIB1009"/>
      <c r="AIC1009"/>
      <c r="AID1009"/>
      <c r="AIE1009"/>
      <c r="AIF1009"/>
      <c r="AIG1009"/>
      <c r="AIH1009"/>
      <c r="AII1009"/>
      <c r="AIJ1009"/>
      <c r="AIK1009"/>
      <c r="AIL1009"/>
      <c r="AIM1009"/>
      <c r="AIN1009"/>
      <c r="AIO1009"/>
      <c r="AIP1009"/>
      <c r="AIQ1009"/>
      <c r="AIR1009"/>
      <c r="AIS1009"/>
      <c r="AIT1009"/>
      <c r="AIU1009"/>
      <c r="AIV1009"/>
      <c r="AIW1009"/>
      <c r="AIX1009"/>
      <c r="AIY1009"/>
      <c r="AIZ1009"/>
      <c r="AJA1009"/>
      <c r="AJB1009"/>
      <c r="AJC1009"/>
      <c r="AJD1009"/>
      <c r="AJE1009"/>
      <c r="AJF1009"/>
      <c r="AJG1009"/>
      <c r="AJH1009"/>
      <c r="AJI1009"/>
      <c r="AJJ1009"/>
      <c r="AJK1009"/>
      <c r="AJL1009"/>
      <c r="AJM1009"/>
      <c r="AJN1009"/>
      <c r="AJO1009"/>
      <c r="AJP1009"/>
      <c r="AJQ1009"/>
      <c r="AJR1009"/>
      <c r="AJS1009"/>
      <c r="AJT1009"/>
      <c r="AJU1009"/>
      <c r="AJV1009"/>
      <c r="AJW1009"/>
      <c r="AJX1009"/>
      <c r="AJY1009"/>
      <c r="AJZ1009"/>
      <c r="AKA1009"/>
      <c r="AKB1009"/>
      <c r="AKC1009"/>
      <c r="AKD1009"/>
      <c r="AKE1009"/>
      <c r="AKF1009"/>
      <c r="AKG1009"/>
      <c r="AKH1009"/>
      <c r="AKI1009"/>
      <c r="AKJ1009"/>
      <c r="AKK1009"/>
      <c r="AKL1009"/>
      <c r="AKM1009"/>
      <c r="AKN1009"/>
      <c r="AKO1009"/>
      <c r="AKP1009"/>
      <c r="AKQ1009"/>
      <c r="AKR1009"/>
      <c r="AKS1009"/>
      <c r="AKT1009"/>
      <c r="AKU1009"/>
      <c r="AKV1009"/>
      <c r="AKW1009"/>
      <c r="AKX1009"/>
      <c r="AKY1009"/>
      <c r="AKZ1009"/>
      <c r="ALA1009"/>
      <c r="ALB1009"/>
      <c r="ALC1009"/>
      <c r="ALD1009"/>
      <c r="ALE1009"/>
      <c r="ALF1009"/>
      <c r="ALG1009"/>
      <c r="ALH1009"/>
      <c r="ALI1009"/>
      <c r="ALJ1009"/>
      <c r="ALK1009"/>
      <c r="ALL1009"/>
      <c r="ALM1009"/>
      <c r="ALN1009"/>
      <c r="ALO1009"/>
      <c r="ALP1009"/>
      <c r="ALQ1009"/>
      <c r="ALR1009"/>
      <c r="ALS1009"/>
      <c r="ALT1009"/>
      <c r="ALU1009"/>
      <c r="ALV1009"/>
      <c r="ALW1009"/>
      <c r="ALX1009"/>
      <c r="ALY1009"/>
      <c r="ALZ1009"/>
      <c r="AMA1009"/>
      <c r="AMB1009"/>
      <c r="AMC1009"/>
      <c r="AMD1009"/>
      <c r="AME1009"/>
      <c r="AMF1009"/>
      <c r="AMG1009"/>
      <c r="AMH1009"/>
      <c r="AMI1009"/>
      <c r="AMJ1009"/>
    </row>
    <row r="1010" spans="1:1024" ht="20" customHeight="1" x14ac:dyDescent="0.2">
      <c r="A1010"/>
      <c r="B1010"/>
      <c r="C1010"/>
      <c r="D1010"/>
      <c r="E1010" s="2"/>
      <c r="F1010" s="2"/>
      <c r="G1010" s="271"/>
      <c r="H1010" s="24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c r="IU1010"/>
      <c r="IV1010"/>
      <c r="IW1010"/>
      <c r="IX1010"/>
      <c r="IY1010"/>
      <c r="IZ1010"/>
      <c r="JA1010"/>
      <c r="JB1010"/>
      <c r="JC1010"/>
      <c r="JD1010"/>
      <c r="JE1010"/>
      <c r="JF1010"/>
      <c r="JG1010"/>
      <c r="JH1010"/>
      <c r="JI1010"/>
      <c r="JJ1010"/>
      <c r="JK1010"/>
      <c r="JL1010"/>
      <c r="JM1010"/>
      <c r="JN1010"/>
      <c r="JO1010"/>
      <c r="JP1010"/>
      <c r="JQ1010"/>
      <c r="JR1010"/>
      <c r="JS1010"/>
      <c r="JT1010"/>
      <c r="JU1010"/>
      <c r="JV1010"/>
      <c r="JW1010"/>
      <c r="JX1010"/>
      <c r="JY1010"/>
      <c r="JZ1010"/>
      <c r="KA1010"/>
      <c r="KB1010"/>
      <c r="KC1010"/>
      <c r="KD1010"/>
      <c r="KE1010"/>
      <c r="KF1010"/>
      <c r="KG1010"/>
      <c r="KH1010"/>
      <c r="KI1010"/>
      <c r="KJ1010"/>
      <c r="KK1010"/>
      <c r="KL1010"/>
      <c r="KM1010"/>
      <c r="KN1010"/>
      <c r="KO1010"/>
      <c r="KP1010"/>
      <c r="KQ1010"/>
      <c r="KR1010"/>
      <c r="KS1010"/>
      <c r="KT1010"/>
      <c r="KU1010"/>
      <c r="KV1010"/>
      <c r="KW1010"/>
      <c r="KX1010"/>
      <c r="KY1010"/>
      <c r="KZ1010"/>
      <c r="LA1010"/>
      <c r="LB1010"/>
      <c r="LC1010"/>
      <c r="LD1010"/>
      <c r="LE1010"/>
      <c r="LF1010"/>
      <c r="LG1010"/>
      <c r="LH1010"/>
      <c r="LI1010"/>
      <c r="LJ1010"/>
      <c r="LK1010"/>
      <c r="LL1010"/>
      <c r="LM1010"/>
      <c r="LN1010"/>
      <c r="LO1010"/>
      <c r="LP1010"/>
      <c r="LQ1010"/>
      <c r="LR1010"/>
      <c r="LS1010"/>
      <c r="LT1010"/>
      <c r="LU1010"/>
      <c r="LV1010"/>
      <c r="LW1010"/>
      <c r="LX1010"/>
      <c r="LY1010"/>
      <c r="LZ1010"/>
      <c r="MA1010"/>
      <c r="MB1010"/>
      <c r="MC1010"/>
      <c r="MD1010"/>
      <c r="ME1010"/>
      <c r="MF1010"/>
      <c r="MG1010"/>
      <c r="MH1010"/>
      <c r="MI1010"/>
      <c r="MJ1010"/>
      <c r="MK1010"/>
      <c r="ML1010"/>
      <c r="MM1010"/>
      <c r="MN1010"/>
      <c r="MO1010"/>
      <c r="MP1010"/>
      <c r="MQ1010"/>
      <c r="MR1010"/>
      <c r="MS1010"/>
      <c r="MT1010"/>
      <c r="MU1010"/>
      <c r="MV1010"/>
      <c r="MW1010"/>
      <c r="MX1010"/>
      <c r="MY1010"/>
      <c r="MZ1010"/>
      <c r="NA1010"/>
      <c r="NB1010"/>
      <c r="NC1010"/>
      <c r="ND1010"/>
      <c r="NE1010"/>
      <c r="NF1010"/>
      <c r="NG1010"/>
      <c r="NH1010"/>
      <c r="NI1010"/>
      <c r="NJ1010"/>
      <c r="NK1010"/>
      <c r="NL1010"/>
      <c r="NM1010"/>
      <c r="NN1010"/>
      <c r="NO1010"/>
      <c r="NP1010"/>
      <c r="NQ1010"/>
      <c r="NR1010"/>
      <c r="NS1010"/>
      <c r="NT1010"/>
      <c r="NU1010"/>
      <c r="NV1010"/>
      <c r="NW1010"/>
      <c r="NX1010"/>
      <c r="NY1010"/>
      <c r="NZ1010"/>
      <c r="OA1010"/>
      <c r="OB1010"/>
      <c r="OC1010"/>
      <c r="OD1010"/>
      <c r="OE1010"/>
      <c r="OF1010"/>
      <c r="OG1010"/>
      <c r="OH1010"/>
      <c r="OI1010"/>
      <c r="OJ1010"/>
      <c r="OK1010"/>
      <c r="OL1010"/>
      <c r="OM1010"/>
      <c r="ON1010"/>
      <c r="OO1010"/>
      <c r="OP1010"/>
      <c r="OQ1010"/>
      <c r="OR1010"/>
      <c r="OS1010"/>
      <c r="OT1010"/>
      <c r="OU1010"/>
      <c r="OV1010"/>
      <c r="OW1010"/>
      <c r="OX1010"/>
      <c r="OY1010"/>
      <c r="OZ1010"/>
      <c r="PA1010"/>
      <c r="PB1010"/>
      <c r="PC1010"/>
      <c r="PD1010"/>
      <c r="PE1010"/>
      <c r="PF1010"/>
      <c r="PG1010"/>
      <c r="PH1010"/>
      <c r="PI1010"/>
      <c r="PJ1010"/>
      <c r="PK1010"/>
      <c r="PL1010"/>
      <c r="PM1010"/>
      <c r="PN1010"/>
      <c r="PO1010"/>
      <c r="PP1010"/>
      <c r="PQ1010"/>
      <c r="PR1010"/>
      <c r="PS1010"/>
      <c r="PT1010"/>
      <c r="PU1010"/>
      <c r="PV1010"/>
      <c r="PW1010"/>
      <c r="PX1010"/>
      <c r="PY1010"/>
      <c r="PZ1010"/>
      <c r="QA1010"/>
      <c r="QB1010"/>
      <c r="QC1010"/>
      <c r="QD1010"/>
      <c r="QE1010"/>
      <c r="QF1010"/>
      <c r="QG1010"/>
      <c r="QH1010"/>
      <c r="QI1010"/>
      <c r="QJ1010"/>
      <c r="QK1010"/>
      <c r="QL1010"/>
      <c r="QM1010"/>
      <c r="QN1010"/>
      <c r="QO1010"/>
      <c r="QP1010"/>
      <c r="QQ1010"/>
      <c r="QR1010"/>
      <c r="QS1010"/>
      <c r="QT1010"/>
      <c r="QU1010"/>
      <c r="QV1010"/>
      <c r="QW1010"/>
      <c r="QX1010"/>
      <c r="QY1010"/>
      <c r="QZ1010"/>
      <c r="RA1010"/>
      <c r="RB1010"/>
      <c r="RC1010"/>
      <c r="RD1010"/>
      <c r="RE1010"/>
      <c r="RF1010"/>
      <c r="RG1010"/>
      <c r="RH1010"/>
      <c r="RI1010"/>
      <c r="RJ1010"/>
      <c r="RK1010"/>
      <c r="RL1010"/>
      <c r="RM1010"/>
      <c r="RN1010"/>
      <c r="RO1010"/>
      <c r="RP1010"/>
      <c r="RQ1010"/>
      <c r="RR1010"/>
      <c r="RS1010"/>
      <c r="RT1010"/>
      <c r="RU1010"/>
      <c r="RV1010"/>
      <c r="RW1010"/>
      <c r="RX1010"/>
      <c r="RY1010"/>
      <c r="RZ1010"/>
      <c r="SA1010"/>
      <c r="SB1010"/>
      <c r="SC1010"/>
      <c r="SD1010"/>
      <c r="SE1010"/>
      <c r="SF1010"/>
      <c r="SG1010"/>
      <c r="SH1010"/>
      <c r="SI1010"/>
      <c r="SJ1010"/>
      <c r="SK1010"/>
      <c r="SL1010"/>
      <c r="SM1010"/>
      <c r="SN1010"/>
      <c r="SO1010"/>
      <c r="SP1010"/>
      <c r="SQ1010"/>
      <c r="SR1010"/>
      <c r="SS1010"/>
      <c r="ST1010"/>
      <c r="SU1010"/>
      <c r="SV1010"/>
      <c r="SW1010"/>
      <c r="SX1010"/>
      <c r="SY1010"/>
      <c r="SZ1010"/>
      <c r="TA1010"/>
      <c r="TB1010"/>
      <c r="TC1010"/>
      <c r="TD1010"/>
      <c r="TE1010"/>
      <c r="TF1010"/>
      <c r="TG1010"/>
      <c r="TH1010"/>
      <c r="TI1010"/>
      <c r="TJ1010"/>
      <c r="TK1010"/>
      <c r="TL1010"/>
      <c r="TM1010"/>
      <c r="TN1010"/>
      <c r="TO1010"/>
      <c r="TP1010"/>
      <c r="TQ1010"/>
      <c r="TR1010"/>
      <c r="TS1010"/>
      <c r="TT1010"/>
      <c r="TU1010"/>
      <c r="TV1010"/>
      <c r="TW1010"/>
      <c r="TX1010"/>
      <c r="TY1010"/>
      <c r="TZ1010"/>
      <c r="UA1010"/>
      <c r="UB1010"/>
      <c r="UC1010"/>
      <c r="UD1010"/>
      <c r="UE1010"/>
      <c r="UF1010"/>
      <c r="UG1010"/>
      <c r="UH1010"/>
      <c r="UI1010"/>
      <c r="UJ1010"/>
      <c r="UK1010"/>
      <c r="UL1010"/>
      <c r="UM1010"/>
      <c r="UN1010"/>
      <c r="UO1010"/>
      <c r="UP1010"/>
      <c r="UQ1010"/>
      <c r="UR1010"/>
      <c r="US1010"/>
      <c r="UT1010"/>
      <c r="UU1010"/>
      <c r="UV1010"/>
      <c r="UW1010"/>
      <c r="UX1010"/>
      <c r="UY1010"/>
      <c r="UZ1010"/>
      <c r="VA1010"/>
      <c r="VB1010"/>
      <c r="VC1010"/>
      <c r="VD1010"/>
      <c r="VE1010"/>
      <c r="VF1010"/>
      <c r="VG1010"/>
      <c r="VH1010"/>
      <c r="VI1010"/>
      <c r="VJ1010"/>
      <c r="VK1010"/>
      <c r="VL1010"/>
      <c r="VM1010"/>
      <c r="VN1010"/>
      <c r="VO1010"/>
      <c r="VP1010"/>
      <c r="VQ1010"/>
      <c r="VR1010"/>
      <c r="VS1010"/>
      <c r="VT1010"/>
      <c r="VU1010"/>
      <c r="VV1010"/>
      <c r="VW1010"/>
      <c r="VX1010"/>
      <c r="VY1010"/>
      <c r="VZ1010"/>
      <c r="WA1010"/>
      <c r="WB1010"/>
      <c r="WC1010"/>
      <c r="WD1010"/>
      <c r="WE1010"/>
      <c r="WF1010"/>
      <c r="WG1010"/>
      <c r="WH1010"/>
      <c r="WI1010"/>
      <c r="WJ1010"/>
      <c r="WK1010"/>
      <c r="WL1010"/>
      <c r="WM1010"/>
      <c r="WN1010"/>
      <c r="WO1010"/>
      <c r="WP1010"/>
      <c r="WQ1010"/>
      <c r="WR1010"/>
      <c r="WS1010"/>
      <c r="WT1010"/>
      <c r="WU1010"/>
      <c r="WV1010"/>
      <c r="WW1010"/>
      <c r="WX1010"/>
      <c r="WY1010"/>
      <c r="WZ1010"/>
      <c r="XA1010"/>
      <c r="XB1010"/>
      <c r="XC1010"/>
      <c r="XD1010"/>
      <c r="XE1010"/>
      <c r="XF1010"/>
      <c r="XG1010"/>
      <c r="XH1010"/>
      <c r="XI1010"/>
      <c r="XJ1010"/>
      <c r="XK1010"/>
      <c r="XL1010"/>
      <c r="XM1010"/>
      <c r="XN1010"/>
      <c r="XO1010"/>
      <c r="XP1010"/>
      <c r="XQ1010"/>
      <c r="XR1010"/>
      <c r="XS1010"/>
      <c r="XT1010"/>
      <c r="XU1010"/>
      <c r="XV1010"/>
      <c r="XW1010"/>
      <c r="XX1010"/>
      <c r="XY1010"/>
      <c r="XZ1010"/>
      <c r="YA1010"/>
      <c r="YB1010"/>
      <c r="YC1010"/>
      <c r="YD1010"/>
      <c r="YE1010"/>
      <c r="YF1010"/>
      <c r="YG1010"/>
      <c r="YH1010"/>
      <c r="YI1010"/>
      <c r="YJ1010"/>
      <c r="YK1010"/>
      <c r="YL1010"/>
      <c r="YM1010"/>
      <c r="YN1010"/>
      <c r="YO1010"/>
      <c r="YP1010"/>
      <c r="YQ1010"/>
      <c r="YR1010"/>
      <c r="YS1010"/>
      <c r="YT1010"/>
      <c r="YU1010"/>
      <c r="YV1010"/>
      <c r="YW1010"/>
      <c r="YX1010"/>
      <c r="YY1010"/>
      <c r="YZ1010"/>
      <c r="ZA1010"/>
      <c r="ZB1010"/>
      <c r="ZC1010"/>
      <c r="ZD1010"/>
      <c r="ZE1010"/>
      <c r="ZF1010"/>
      <c r="ZG1010"/>
      <c r="ZH1010"/>
      <c r="ZI1010"/>
      <c r="ZJ1010"/>
      <c r="ZK1010"/>
      <c r="ZL1010"/>
      <c r="ZM1010"/>
      <c r="ZN1010"/>
      <c r="ZO1010"/>
      <c r="ZP1010"/>
      <c r="ZQ1010"/>
      <c r="ZR1010"/>
      <c r="ZS1010"/>
      <c r="ZT1010"/>
      <c r="ZU1010"/>
      <c r="ZV1010"/>
      <c r="ZW1010"/>
      <c r="ZX1010"/>
      <c r="ZY1010"/>
      <c r="ZZ1010"/>
      <c r="AAA1010"/>
      <c r="AAB1010"/>
      <c r="AAC1010"/>
      <c r="AAD1010"/>
      <c r="AAE1010"/>
      <c r="AAF1010"/>
      <c r="AAG1010"/>
      <c r="AAH1010"/>
      <c r="AAI1010"/>
      <c r="AAJ1010"/>
      <c r="AAK1010"/>
      <c r="AAL1010"/>
      <c r="AAM1010"/>
      <c r="AAN1010"/>
      <c r="AAO1010"/>
      <c r="AAP1010"/>
      <c r="AAQ1010"/>
      <c r="AAR1010"/>
      <c r="AAS1010"/>
      <c r="AAT1010"/>
      <c r="AAU1010"/>
      <c r="AAV1010"/>
      <c r="AAW1010"/>
      <c r="AAX1010"/>
      <c r="AAY1010"/>
      <c r="AAZ1010"/>
      <c r="ABA1010"/>
      <c r="ABB1010"/>
      <c r="ABC1010"/>
      <c r="ABD1010"/>
      <c r="ABE1010"/>
      <c r="ABF1010"/>
      <c r="ABG1010"/>
      <c r="ABH1010"/>
      <c r="ABI1010"/>
      <c r="ABJ1010"/>
      <c r="ABK1010"/>
      <c r="ABL1010"/>
      <c r="ABM1010"/>
      <c r="ABN1010"/>
      <c r="ABO1010"/>
      <c r="ABP1010"/>
      <c r="ABQ1010"/>
      <c r="ABR1010"/>
      <c r="ABS1010"/>
      <c r="ABT1010"/>
      <c r="ABU1010"/>
      <c r="ABV1010"/>
      <c r="ABW1010"/>
      <c r="ABX1010"/>
      <c r="ABY1010"/>
      <c r="ABZ1010"/>
      <c r="ACA1010"/>
      <c r="ACB1010"/>
      <c r="ACC1010"/>
      <c r="ACD1010"/>
      <c r="ACE1010"/>
      <c r="ACF1010"/>
      <c r="ACG1010"/>
      <c r="ACH1010"/>
      <c r="ACI1010"/>
      <c r="ACJ1010"/>
      <c r="ACK1010"/>
      <c r="ACL1010"/>
      <c r="ACM1010"/>
      <c r="ACN1010"/>
      <c r="ACO1010"/>
      <c r="ACP1010"/>
      <c r="ACQ1010"/>
      <c r="ACR1010"/>
      <c r="ACS1010"/>
      <c r="ACT1010"/>
      <c r="ACU1010"/>
      <c r="ACV1010"/>
      <c r="ACW1010"/>
      <c r="ACX1010"/>
      <c r="ACY1010"/>
      <c r="ACZ1010"/>
      <c r="ADA1010"/>
      <c r="ADB1010"/>
      <c r="ADC1010"/>
      <c r="ADD1010"/>
      <c r="ADE1010"/>
      <c r="ADF1010"/>
      <c r="ADG1010"/>
      <c r="ADH1010"/>
      <c r="ADI1010"/>
      <c r="ADJ1010"/>
      <c r="ADK1010"/>
      <c r="ADL1010"/>
      <c r="ADM1010"/>
      <c r="ADN1010"/>
      <c r="ADO1010"/>
      <c r="ADP1010"/>
      <c r="ADQ1010"/>
      <c r="ADR1010"/>
      <c r="ADS1010"/>
      <c r="ADT1010"/>
      <c r="ADU1010"/>
      <c r="ADV1010"/>
      <c r="ADW1010"/>
      <c r="ADX1010"/>
      <c r="ADY1010"/>
      <c r="ADZ1010"/>
      <c r="AEA1010"/>
      <c r="AEB1010"/>
      <c r="AEC1010"/>
      <c r="AED1010"/>
      <c r="AEE1010"/>
      <c r="AEF1010"/>
      <c r="AEG1010"/>
      <c r="AEH1010"/>
      <c r="AEI1010"/>
      <c r="AEJ1010"/>
      <c r="AEK1010"/>
      <c r="AEL1010"/>
      <c r="AEM1010"/>
      <c r="AEN1010"/>
      <c r="AEO1010"/>
      <c r="AEP1010"/>
      <c r="AEQ1010"/>
      <c r="AER1010"/>
      <c r="AES1010"/>
      <c r="AET1010"/>
      <c r="AEU1010"/>
      <c r="AEV1010"/>
      <c r="AEW1010"/>
      <c r="AEX1010"/>
      <c r="AEY1010"/>
      <c r="AEZ1010"/>
      <c r="AFA1010"/>
      <c r="AFB1010"/>
      <c r="AFC1010"/>
      <c r="AFD1010"/>
      <c r="AFE1010"/>
      <c r="AFF1010"/>
      <c r="AFG1010"/>
      <c r="AFH1010"/>
      <c r="AFI1010"/>
      <c r="AFJ1010"/>
      <c r="AFK1010"/>
      <c r="AFL1010"/>
      <c r="AFM1010"/>
      <c r="AFN1010"/>
      <c r="AFO1010"/>
      <c r="AFP1010"/>
      <c r="AFQ1010"/>
      <c r="AFR1010"/>
      <c r="AFS1010"/>
      <c r="AFT1010"/>
      <c r="AFU1010"/>
      <c r="AFV1010"/>
      <c r="AFW1010"/>
      <c r="AFX1010"/>
      <c r="AFY1010"/>
      <c r="AFZ1010"/>
      <c r="AGA1010"/>
      <c r="AGB1010"/>
      <c r="AGC1010"/>
      <c r="AGD1010"/>
      <c r="AGE1010"/>
      <c r="AGF1010"/>
      <c r="AGG1010"/>
      <c r="AGH1010"/>
      <c r="AGI1010"/>
      <c r="AGJ1010"/>
      <c r="AGK1010"/>
      <c r="AGL1010"/>
      <c r="AGM1010"/>
      <c r="AGN1010"/>
      <c r="AGO1010"/>
      <c r="AGP1010"/>
      <c r="AGQ1010"/>
      <c r="AGR1010"/>
      <c r="AGS1010"/>
      <c r="AGT1010"/>
      <c r="AGU1010"/>
      <c r="AGV1010"/>
      <c r="AGW1010"/>
      <c r="AGX1010"/>
      <c r="AGY1010"/>
      <c r="AGZ1010"/>
      <c r="AHA1010"/>
      <c r="AHB1010"/>
      <c r="AHC1010"/>
      <c r="AHD1010"/>
      <c r="AHE1010"/>
      <c r="AHF1010"/>
      <c r="AHG1010"/>
      <c r="AHH1010"/>
      <c r="AHI1010"/>
      <c r="AHJ1010"/>
      <c r="AHK1010"/>
      <c r="AHL1010"/>
      <c r="AHM1010"/>
      <c r="AHN1010"/>
      <c r="AHO1010"/>
      <c r="AHP1010"/>
      <c r="AHQ1010"/>
      <c r="AHR1010"/>
      <c r="AHS1010"/>
      <c r="AHT1010"/>
      <c r="AHU1010"/>
      <c r="AHV1010"/>
      <c r="AHW1010"/>
      <c r="AHX1010"/>
      <c r="AHY1010"/>
      <c r="AHZ1010"/>
      <c r="AIA1010"/>
      <c r="AIB1010"/>
      <c r="AIC1010"/>
      <c r="AID1010"/>
      <c r="AIE1010"/>
      <c r="AIF1010"/>
      <c r="AIG1010"/>
      <c r="AIH1010"/>
      <c r="AII1010"/>
      <c r="AIJ1010"/>
      <c r="AIK1010"/>
      <c r="AIL1010"/>
      <c r="AIM1010"/>
      <c r="AIN1010"/>
      <c r="AIO1010"/>
      <c r="AIP1010"/>
      <c r="AIQ1010"/>
      <c r="AIR1010"/>
      <c r="AIS1010"/>
      <c r="AIT1010"/>
      <c r="AIU1010"/>
      <c r="AIV1010"/>
      <c r="AIW1010"/>
      <c r="AIX1010"/>
      <c r="AIY1010"/>
      <c r="AIZ1010"/>
      <c r="AJA1010"/>
      <c r="AJB1010"/>
      <c r="AJC1010"/>
      <c r="AJD1010"/>
      <c r="AJE1010"/>
      <c r="AJF1010"/>
      <c r="AJG1010"/>
      <c r="AJH1010"/>
      <c r="AJI1010"/>
      <c r="AJJ1010"/>
      <c r="AJK1010"/>
      <c r="AJL1010"/>
      <c r="AJM1010"/>
      <c r="AJN1010"/>
      <c r="AJO1010"/>
      <c r="AJP1010"/>
      <c r="AJQ1010"/>
      <c r="AJR1010"/>
      <c r="AJS1010"/>
      <c r="AJT1010"/>
      <c r="AJU1010"/>
      <c r="AJV1010"/>
      <c r="AJW1010"/>
      <c r="AJX1010"/>
      <c r="AJY1010"/>
      <c r="AJZ1010"/>
      <c r="AKA1010"/>
      <c r="AKB1010"/>
      <c r="AKC1010"/>
      <c r="AKD1010"/>
      <c r="AKE1010"/>
      <c r="AKF1010"/>
      <c r="AKG1010"/>
      <c r="AKH1010"/>
      <c r="AKI1010"/>
      <c r="AKJ1010"/>
      <c r="AKK1010"/>
      <c r="AKL1010"/>
      <c r="AKM1010"/>
      <c r="AKN1010"/>
      <c r="AKO1010"/>
      <c r="AKP1010"/>
      <c r="AKQ1010"/>
      <c r="AKR1010"/>
      <c r="AKS1010"/>
      <c r="AKT1010"/>
      <c r="AKU1010"/>
      <c r="AKV1010"/>
      <c r="AKW1010"/>
      <c r="AKX1010"/>
      <c r="AKY1010"/>
      <c r="AKZ1010"/>
      <c r="ALA1010"/>
      <c r="ALB1010"/>
      <c r="ALC1010"/>
      <c r="ALD1010"/>
      <c r="ALE1010"/>
      <c r="ALF1010"/>
      <c r="ALG1010"/>
      <c r="ALH1010"/>
      <c r="ALI1010"/>
      <c r="ALJ1010"/>
      <c r="ALK1010"/>
      <c r="ALL1010"/>
      <c r="ALM1010"/>
      <c r="ALN1010"/>
      <c r="ALO1010"/>
      <c r="ALP1010"/>
      <c r="ALQ1010"/>
      <c r="ALR1010"/>
      <c r="ALS1010"/>
      <c r="ALT1010"/>
      <c r="ALU1010"/>
      <c r="ALV1010"/>
      <c r="ALW1010"/>
      <c r="ALX1010"/>
      <c r="ALY1010"/>
      <c r="ALZ1010"/>
      <c r="AMA1010"/>
      <c r="AMB1010"/>
      <c r="AMC1010"/>
      <c r="AMD1010"/>
      <c r="AME1010"/>
      <c r="AMF1010"/>
      <c r="AMG1010"/>
      <c r="AMH1010"/>
      <c r="AMI1010"/>
      <c r="AMJ1010"/>
    </row>
    <row r="1011" spans="1:1024" ht="20" customHeight="1" x14ac:dyDescent="0.2">
      <c r="A1011"/>
      <c r="B1011"/>
      <c r="C1011"/>
      <c r="D1011"/>
      <c r="E1011" s="2"/>
      <c r="F1011" s="2"/>
      <c r="G1011" s="271"/>
      <c r="H1011" s="240"/>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c r="IU1011"/>
      <c r="IV1011"/>
      <c r="IW1011"/>
      <c r="IX1011"/>
      <c r="IY1011"/>
      <c r="IZ1011"/>
      <c r="JA1011"/>
      <c r="JB1011"/>
      <c r="JC1011"/>
      <c r="JD1011"/>
      <c r="JE1011"/>
      <c r="JF1011"/>
      <c r="JG1011"/>
      <c r="JH1011"/>
      <c r="JI1011"/>
      <c r="JJ1011"/>
      <c r="JK1011"/>
      <c r="JL1011"/>
      <c r="JM1011"/>
      <c r="JN1011"/>
      <c r="JO1011"/>
      <c r="JP1011"/>
      <c r="JQ1011"/>
      <c r="JR1011"/>
      <c r="JS1011"/>
      <c r="JT1011"/>
      <c r="JU1011"/>
      <c r="JV1011"/>
      <c r="JW1011"/>
      <c r="JX1011"/>
      <c r="JY1011"/>
      <c r="JZ1011"/>
      <c r="KA1011"/>
      <c r="KB1011"/>
      <c r="KC1011"/>
      <c r="KD1011"/>
      <c r="KE1011"/>
      <c r="KF1011"/>
      <c r="KG1011"/>
      <c r="KH1011"/>
      <c r="KI1011"/>
      <c r="KJ1011"/>
      <c r="KK1011"/>
      <c r="KL1011"/>
      <c r="KM1011"/>
      <c r="KN1011"/>
      <c r="KO1011"/>
      <c r="KP1011"/>
      <c r="KQ1011"/>
      <c r="KR1011"/>
      <c r="KS1011"/>
      <c r="KT1011"/>
      <c r="KU1011"/>
      <c r="KV1011"/>
      <c r="KW1011"/>
      <c r="KX1011"/>
      <c r="KY1011"/>
      <c r="KZ1011"/>
      <c r="LA1011"/>
      <c r="LB1011"/>
      <c r="LC1011"/>
      <c r="LD1011"/>
      <c r="LE1011"/>
      <c r="LF1011"/>
      <c r="LG1011"/>
      <c r="LH1011"/>
      <c r="LI1011"/>
      <c r="LJ1011"/>
      <c r="LK1011"/>
      <c r="LL1011"/>
      <c r="LM1011"/>
      <c r="LN1011"/>
      <c r="LO1011"/>
      <c r="LP1011"/>
      <c r="LQ1011"/>
      <c r="LR1011"/>
      <c r="LS1011"/>
      <c r="LT1011"/>
      <c r="LU1011"/>
      <c r="LV1011"/>
      <c r="LW1011"/>
      <c r="LX1011"/>
      <c r="LY1011"/>
      <c r="LZ1011"/>
      <c r="MA1011"/>
      <c r="MB1011"/>
      <c r="MC1011"/>
      <c r="MD1011"/>
      <c r="ME1011"/>
      <c r="MF1011"/>
      <c r="MG1011"/>
      <c r="MH1011"/>
      <c r="MI1011"/>
      <c r="MJ1011"/>
      <c r="MK1011"/>
      <c r="ML1011"/>
      <c r="MM1011"/>
      <c r="MN1011"/>
      <c r="MO1011"/>
      <c r="MP1011"/>
      <c r="MQ1011"/>
      <c r="MR1011"/>
      <c r="MS1011"/>
      <c r="MT1011"/>
      <c r="MU1011"/>
      <c r="MV1011"/>
      <c r="MW1011"/>
      <c r="MX1011"/>
      <c r="MY1011"/>
      <c r="MZ1011"/>
      <c r="NA1011"/>
      <c r="NB1011"/>
      <c r="NC1011"/>
      <c r="ND1011"/>
      <c r="NE1011"/>
      <c r="NF1011"/>
      <c r="NG1011"/>
      <c r="NH1011"/>
      <c r="NI1011"/>
      <c r="NJ1011"/>
      <c r="NK1011"/>
      <c r="NL1011"/>
      <c r="NM1011"/>
      <c r="NN1011"/>
      <c r="NO1011"/>
      <c r="NP1011"/>
      <c r="NQ1011"/>
      <c r="NR1011"/>
      <c r="NS1011"/>
      <c r="NT1011"/>
      <c r="NU1011"/>
      <c r="NV1011"/>
      <c r="NW1011"/>
      <c r="NX1011"/>
      <c r="NY1011"/>
      <c r="NZ1011"/>
      <c r="OA1011"/>
      <c r="OB1011"/>
      <c r="OC1011"/>
      <c r="OD1011"/>
      <c r="OE1011"/>
      <c r="OF1011"/>
      <c r="OG1011"/>
      <c r="OH1011"/>
      <c r="OI1011"/>
      <c r="OJ1011"/>
      <c r="OK1011"/>
      <c r="OL1011"/>
      <c r="OM1011"/>
      <c r="ON1011"/>
      <c r="OO1011"/>
      <c r="OP1011"/>
      <c r="OQ1011"/>
      <c r="OR1011"/>
      <c r="OS1011"/>
      <c r="OT1011"/>
      <c r="OU1011"/>
      <c r="OV1011"/>
      <c r="OW1011"/>
      <c r="OX1011"/>
      <c r="OY1011"/>
      <c r="OZ1011"/>
      <c r="PA1011"/>
      <c r="PB1011"/>
      <c r="PC1011"/>
      <c r="PD1011"/>
      <c r="PE1011"/>
      <c r="PF1011"/>
      <c r="PG1011"/>
      <c r="PH1011"/>
      <c r="PI1011"/>
      <c r="PJ1011"/>
      <c r="PK1011"/>
      <c r="PL1011"/>
      <c r="PM1011"/>
      <c r="PN1011"/>
      <c r="PO1011"/>
      <c r="PP1011"/>
      <c r="PQ1011"/>
      <c r="PR1011"/>
      <c r="PS1011"/>
      <c r="PT1011"/>
      <c r="PU1011"/>
      <c r="PV1011"/>
      <c r="PW1011"/>
      <c r="PX1011"/>
      <c r="PY1011"/>
      <c r="PZ1011"/>
      <c r="QA1011"/>
      <c r="QB1011"/>
      <c r="QC1011"/>
      <c r="QD1011"/>
      <c r="QE1011"/>
      <c r="QF1011"/>
      <c r="QG1011"/>
      <c r="QH1011"/>
      <c r="QI1011"/>
      <c r="QJ1011"/>
      <c r="QK1011"/>
      <c r="QL1011"/>
      <c r="QM1011"/>
      <c r="QN1011"/>
      <c r="QO1011"/>
      <c r="QP1011"/>
      <c r="QQ1011"/>
      <c r="QR1011"/>
      <c r="QS1011"/>
      <c r="QT1011"/>
      <c r="QU1011"/>
      <c r="QV1011"/>
      <c r="QW1011"/>
      <c r="QX1011"/>
      <c r="QY1011"/>
      <c r="QZ1011"/>
      <c r="RA1011"/>
      <c r="RB1011"/>
      <c r="RC1011"/>
      <c r="RD1011"/>
      <c r="RE1011"/>
      <c r="RF1011"/>
      <c r="RG1011"/>
      <c r="RH1011"/>
      <c r="RI1011"/>
      <c r="RJ1011"/>
      <c r="RK1011"/>
      <c r="RL1011"/>
      <c r="RM1011"/>
      <c r="RN1011"/>
      <c r="RO1011"/>
      <c r="RP1011"/>
      <c r="RQ1011"/>
      <c r="RR1011"/>
      <c r="RS1011"/>
      <c r="RT1011"/>
      <c r="RU1011"/>
      <c r="RV1011"/>
      <c r="RW1011"/>
      <c r="RX1011"/>
      <c r="RY1011"/>
      <c r="RZ1011"/>
      <c r="SA1011"/>
      <c r="SB1011"/>
      <c r="SC1011"/>
      <c r="SD1011"/>
      <c r="SE1011"/>
      <c r="SF1011"/>
      <c r="SG1011"/>
      <c r="SH1011"/>
      <c r="SI1011"/>
      <c r="SJ1011"/>
      <c r="SK1011"/>
      <c r="SL1011"/>
      <c r="SM1011"/>
      <c r="SN1011"/>
      <c r="SO1011"/>
      <c r="SP1011"/>
      <c r="SQ1011"/>
      <c r="SR1011"/>
      <c r="SS1011"/>
      <c r="ST1011"/>
      <c r="SU1011"/>
      <c r="SV1011"/>
      <c r="SW1011"/>
      <c r="SX1011"/>
      <c r="SY1011"/>
      <c r="SZ1011"/>
      <c r="TA1011"/>
      <c r="TB1011"/>
      <c r="TC1011"/>
      <c r="TD1011"/>
      <c r="TE1011"/>
      <c r="TF1011"/>
      <c r="TG1011"/>
      <c r="TH1011"/>
      <c r="TI1011"/>
      <c r="TJ1011"/>
      <c r="TK1011"/>
      <c r="TL1011"/>
      <c r="TM1011"/>
      <c r="TN1011"/>
      <c r="TO1011"/>
      <c r="TP1011"/>
      <c r="TQ1011"/>
      <c r="TR1011"/>
      <c r="TS1011"/>
      <c r="TT1011"/>
      <c r="TU1011"/>
      <c r="TV1011"/>
      <c r="TW1011"/>
      <c r="TX1011"/>
      <c r="TY1011"/>
      <c r="TZ1011"/>
      <c r="UA1011"/>
      <c r="UB1011"/>
      <c r="UC1011"/>
      <c r="UD1011"/>
      <c r="UE1011"/>
      <c r="UF1011"/>
      <c r="UG1011"/>
      <c r="UH1011"/>
      <c r="UI1011"/>
      <c r="UJ1011"/>
      <c r="UK1011"/>
      <c r="UL1011"/>
      <c r="UM1011"/>
      <c r="UN1011"/>
      <c r="UO1011"/>
      <c r="UP1011"/>
      <c r="UQ1011"/>
      <c r="UR1011"/>
      <c r="US1011"/>
      <c r="UT1011"/>
      <c r="UU1011"/>
      <c r="UV1011"/>
      <c r="UW1011"/>
      <c r="UX1011"/>
      <c r="UY1011"/>
      <c r="UZ1011"/>
      <c r="VA1011"/>
      <c r="VB1011"/>
      <c r="VC1011"/>
      <c r="VD1011"/>
      <c r="VE1011"/>
      <c r="VF1011"/>
      <c r="VG1011"/>
      <c r="VH1011"/>
      <c r="VI1011"/>
      <c r="VJ1011"/>
      <c r="VK1011"/>
      <c r="VL1011"/>
      <c r="VM1011"/>
      <c r="VN1011"/>
      <c r="VO1011"/>
      <c r="VP1011"/>
      <c r="VQ1011"/>
      <c r="VR1011"/>
      <c r="VS1011"/>
      <c r="VT1011"/>
      <c r="VU1011"/>
      <c r="VV1011"/>
      <c r="VW1011"/>
      <c r="VX1011"/>
      <c r="VY1011"/>
      <c r="VZ1011"/>
      <c r="WA1011"/>
      <c r="WB1011"/>
      <c r="WC1011"/>
      <c r="WD1011"/>
      <c r="WE1011"/>
      <c r="WF1011"/>
      <c r="WG1011"/>
      <c r="WH1011"/>
      <c r="WI1011"/>
      <c r="WJ1011"/>
      <c r="WK1011"/>
      <c r="WL1011"/>
      <c r="WM1011"/>
      <c r="WN1011"/>
      <c r="WO1011"/>
      <c r="WP1011"/>
      <c r="WQ1011"/>
      <c r="WR1011"/>
      <c r="WS1011"/>
      <c r="WT1011"/>
      <c r="WU1011"/>
      <c r="WV1011"/>
      <c r="WW1011"/>
      <c r="WX1011"/>
      <c r="WY1011"/>
      <c r="WZ1011"/>
      <c r="XA1011"/>
      <c r="XB1011"/>
      <c r="XC1011"/>
      <c r="XD1011"/>
      <c r="XE1011"/>
      <c r="XF1011"/>
      <c r="XG1011"/>
      <c r="XH1011"/>
      <c r="XI1011"/>
      <c r="XJ1011"/>
      <c r="XK1011"/>
      <c r="XL1011"/>
      <c r="XM1011"/>
      <c r="XN1011"/>
      <c r="XO1011"/>
      <c r="XP1011"/>
      <c r="XQ1011"/>
      <c r="XR1011"/>
      <c r="XS1011"/>
      <c r="XT1011"/>
      <c r="XU1011"/>
      <c r="XV1011"/>
      <c r="XW1011"/>
      <c r="XX1011"/>
      <c r="XY1011"/>
      <c r="XZ1011"/>
      <c r="YA1011"/>
      <c r="YB1011"/>
      <c r="YC1011"/>
      <c r="YD1011"/>
      <c r="YE1011"/>
      <c r="YF1011"/>
      <c r="YG1011"/>
      <c r="YH1011"/>
      <c r="YI1011"/>
      <c r="YJ1011"/>
      <c r="YK1011"/>
      <c r="YL1011"/>
      <c r="YM1011"/>
      <c r="YN1011"/>
      <c r="YO1011"/>
      <c r="YP1011"/>
      <c r="YQ1011"/>
      <c r="YR1011"/>
      <c r="YS1011"/>
      <c r="YT1011"/>
      <c r="YU1011"/>
      <c r="YV1011"/>
      <c r="YW1011"/>
      <c r="YX1011"/>
      <c r="YY1011"/>
      <c r="YZ1011"/>
      <c r="ZA1011"/>
      <c r="ZB1011"/>
      <c r="ZC1011"/>
      <c r="ZD1011"/>
      <c r="ZE1011"/>
      <c r="ZF1011"/>
      <c r="ZG1011"/>
      <c r="ZH1011"/>
      <c r="ZI1011"/>
      <c r="ZJ1011"/>
      <c r="ZK1011"/>
      <c r="ZL1011"/>
      <c r="ZM1011"/>
      <c r="ZN1011"/>
      <c r="ZO1011"/>
      <c r="ZP1011"/>
      <c r="ZQ1011"/>
      <c r="ZR1011"/>
      <c r="ZS1011"/>
      <c r="ZT1011"/>
      <c r="ZU1011"/>
      <c r="ZV1011"/>
      <c r="ZW1011"/>
      <c r="ZX1011"/>
      <c r="ZY1011"/>
      <c r="ZZ1011"/>
      <c r="AAA1011"/>
      <c r="AAB1011"/>
      <c r="AAC1011"/>
      <c r="AAD1011"/>
      <c r="AAE1011"/>
      <c r="AAF1011"/>
      <c r="AAG1011"/>
      <c r="AAH1011"/>
      <c r="AAI1011"/>
      <c r="AAJ1011"/>
      <c r="AAK1011"/>
      <c r="AAL1011"/>
      <c r="AAM1011"/>
      <c r="AAN1011"/>
      <c r="AAO1011"/>
      <c r="AAP1011"/>
      <c r="AAQ1011"/>
      <c r="AAR1011"/>
      <c r="AAS1011"/>
      <c r="AAT1011"/>
      <c r="AAU1011"/>
      <c r="AAV1011"/>
      <c r="AAW1011"/>
      <c r="AAX1011"/>
      <c r="AAY1011"/>
      <c r="AAZ1011"/>
      <c r="ABA1011"/>
      <c r="ABB1011"/>
      <c r="ABC1011"/>
      <c r="ABD1011"/>
      <c r="ABE1011"/>
      <c r="ABF1011"/>
      <c r="ABG1011"/>
      <c r="ABH1011"/>
      <c r="ABI1011"/>
      <c r="ABJ1011"/>
      <c r="ABK1011"/>
      <c r="ABL1011"/>
      <c r="ABM1011"/>
      <c r="ABN1011"/>
      <c r="ABO1011"/>
      <c r="ABP1011"/>
      <c r="ABQ1011"/>
      <c r="ABR1011"/>
      <c r="ABS1011"/>
      <c r="ABT1011"/>
      <c r="ABU1011"/>
      <c r="ABV1011"/>
      <c r="ABW1011"/>
      <c r="ABX1011"/>
      <c r="ABY1011"/>
      <c r="ABZ1011"/>
      <c r="ACA1011"/>
      <c r="ACB1011"/>
      <c r="ACC1011"/>
      <c r="ACD1011"/>
      <c r="ACE1011"/>
      <c r="ACF1011"/>
      <c r="ACG1011"/>
      <c r="ACH1011"/>
      <c r="ACI1011"/>
      <c r="ACJ1011"/>
      <c r="ACK1011"/>
      <c r="ACL1011"/>
      <c r="ACM1011"/>
      <c r="ACN1011"/>
      <c r="ACO1011"/>
      <c r="ACP1011"/>
      <c r="ACQ1011"/>
      <c r="ACR1011"/>
      <c r="ACS1011"/>
      <c r="ACT1011"/>
      <c r="ACU1011"/>
      <c r="ACV1011"/>
      <c r="ACW1011"/>
      <c r="ACX1011"/>
      <c r="ACY1011"/>
      <c r="ACZ1011"/>
      <c r="ADA1011"/>
      <c r="ADB1011"/>
      <c r="ADC1011"/>
      <c r="ADD1011"/>
      <c r="ADE1011"/>
      <c r="ADF1011"/>
      <c r="ADG1011"/>
      <c r="ADH1011"/>
      <c r="ADI1011"/>
      <c r="ADJ1011"/>
      <c r="ADK1011"/>
      <c r="ADL1011"/>
      <c r="ADM1011"/>
      <c r="ADN1011"/>
      <c r="ADO1011"/>
      <c r="ADP1011"/>
      <c r="ADQ1011"/>
      <c r="ADR1011"/>
      <c r="ADS1011"/>
      <c r="ADT1011"/>
      <c r="ADU1011"/>
      <c r="ADV1011"/>
      <c r="ADW1011"/>
      <c r="ADX1011"/>
      <c r="ADY1011"/>
      <c r="ADZ1011"/>
      <c r="AEA1011"/>
      <c r="AEB1011"/>
      <c r="AEC1011"/>
      <c r="AED1011"/>
      <c r="AEE1011"/>
      <c r="AEF1011"/>
      <c r="AEG1011"/>
      <c r="AEH1011"/>
      <c r="AEI1011"/>
      <c r="AEJ1011"/>
      <c r="AEK1011"/>
      <c r="AEL1011"/>
      <c r="AEM1011"/>
      <c r="AEN1011"/>
      <c r="AEO1011"/>
      <c r="AEP1011"/>
      <c r="AEQ1011"/>
      <c r="AER1011"/>
      <c r="AES1011"/>
      <c r="AET1011"/>
      <c r="AEU1011"/>
      <c r="AEV1011"/>
      <c r="AEW1011"/>
      <c r="AEX1011"/>
      <c r="AEY1011"/>
      <c r="AEZ1011"/>
      <c r="AFA1011"/>
      <c r="AFB1011"/>
      <c r="AFC1011"/>
      <c r="AFD1011"/>
      <c r="AFE1011"/>
      <c r="AFF1011"/>
      <c r="AFG1011"/>
      <c r="AFH1011"/>
      <c r="AFI1011"/>
      <c r="AFJ1011"/>
      <c r="AFK1011"/>
      <c r="AFL1011"/>
      <c r="AFM1011"/>
      <c r="AFN1011"/>
      <c r="AFO1011"/>
      <c r="AFP1011"/>
      <c r="AFQ1011"/>
      <c r="AFR1011"/>
      <c r="AFS1011"/>
      <c r="AFT1011"/>
      <c r="AFU1011"/>
      <c r="AFV1011"/>
      <c r="AFW1011"/>
      <c r="AFX1011"/>
      <c r="AFY1011"/>
      <c r="AFZ1011"/>
      <c r="AGA1011"/>
      <c r="AGB1011"/>
      <c r="AGC1011"/>
      <c r="AGD1011"/>
      <c r="AGE1011"/>
      <c r="AGF1011"/>
      <c r="AGG1011"/>
      <c r="AGH1011"/>
      <c r="AGI1011"/>
      <c r="AGJ1011"/>
      <c r="AGK1011"/>
      <c r="AGL1011"/>
      <c r="AGM1011"/>
      <c r="AGN1011"/>
      <c r="AGO1011"/>
      <c r="AGP1011"/>
      <c r="AGQ1011"/>
      <c r="AGR1011"/>
      <c r="AGS1011"/>
      <c r="AGT1011"/>
      <c r="AGU1011"/>
      <c r="AGV1011"/>
      <c r="AGW1011"/>
      <c r="AGX1011"/>
      <c r="AGY1011"/>
      <c r="AGZ1011"/>
      <c r="AHA1011"/>
      <c r="AHB1011"/>
      <c r="AHC1011"/>
      <c r="AHD1011"/>
      <c r="AHE1011"/>
      <c r="AHF1011"/>
      <c r="AHG1011"/>
      <c r="AHH1011"/>
      <c r="AHI1011"/>
      <c r="AHJ1011"/>
      <c r="AHK1011"/>
      <c r="AHL1011"/>
      <c r="AHM1011"/>
      <c r="AHN1011"/>
      <c r="AHO1011"/>
      <c r="AHP1011"/>
      <c r="AHQ1011"/>
      <c r="AHR1011"/>
      <c r="AHS1011"/>
      <c r="AHT1011"/>
      <c r="AHU1011"/>
      <c r="AHV1011"/>
      <c r="AHW1011"/>
      <c r="AHX1011"/>
      <c r="AHY1011"/>
      <c r="AHZ1011"/>
      <c r="AIA1011"/>
      <c r="AIB1011"/>
      <c r="AIC1011"/>
      <c r="AID1011"/>
      <c r="AIE1011"/>
      <c r="AIF1011"/>
      <c r="AIG1011"/>
      <c r="AIH1011"/>
      <c r="AII1011"/>
      <c r="AIJ1011"/>
      <c r="AIK1011"/>
      <c r="AIL1011"/>
      <c r="AIM1011"/>
      <c r="AIN1011"/>
      <c r="AIO1011"/>
      <c r="AIP1011"/>
      <c r="AIQ1011"/>
      <c r="AIR1011"/>
      <c r="AIS1011"/>
      <c r="AIT1011"/>
      <c r="AIU1011"/>
      <c r="AIV1011"/>
      <c r="AIW1011"/>
      <c r="AIX1011"/>
      <c r="AIY1011"/>
      <c r="AIZ1011"/>
      <c r="AJA1011"/>
      <c r="AJB1011"/>
      <c r="AJC1011"/>
      <c r="AJD1011"/>
      <c r="AJE1011"/>
      <c r="AJF1011"/>
      <c r="AJG1011"/>
      <c r="AJH1011"/>
      <c r="AJI1011"/>
      <c r="AJJ1011"/>
      <c r="AJK1011"/>
      <c r="AJL1011"/>
      <c r="AJM1011"/>
      <c r="AJN1011"/>
      <c r="AJO1011"/>
      <c r="AJP1011"/>
      <c r="AJQ1011"/>
      <c r="AJR1011"/>
      <c r="AJS1011"/>
      <c r="AJT1011"/>
      <c r="AJU1011"/>
      <c r="AJV1011"/>
      <c r="AJW1011"/>
      <c r="AJX1011"/>
      <c r="AJY1011"/>
      <c r="AJZ1011"/>
      <c r="AKA1011"/>
      <c r="AKB1011"/>
      <c r="AKC1011"/>
      <c r="AKD1011"/>
      <c r="AKE1011"/>
      <c r="AKF1011"/>
      <c r="AKG1011"/>
      <c r="AKH1011"/>
      <c r="AKI1011"/>
      <c r="AKJ1011"/>
      <c r="AKK1011"/>
      <c r="AKL1011"/>
      <c r="AKM1011"/>
      <c r="AKN1011"/>
      <c r="AKO1011"/>
      <c r="AKP1011"/>
      <c r="AKQ1011"/>
      <c r="AKR1011"/>
      <c r="AKS1011"/>
      <c r="AKT1011"/>
      <c r="AKU1011"/>
      <c r="AKV1011"/>
      <c r="AKW1011"/>
      <c r="AKX1011"/>
      <c r="AKY1011"/>
      <c r="AKZ1011"/>
      <c r="ALA1011"/>
      <c r="ALB1011"/>
      <c r="ALC1011"/>
      <c r="ALD1011"/>
      <c r="ALE1011"/>
      <c r="ALF1011"/>
      <c r="ALG1011"/>
      <c r="ALH1011"/>
      <c r="ALI1011"/>
      <c r="ALJ1011"/>
      <c r="ALK1011"/>
      <c r="ALL1011"/>
      <c r="ALM1011"/>
      <c r="ALN1011"/>
      <c r="ALO1011"/>
      <c r="ALP1011"/>
      <c r="ALQ1011"/>
      <c r="ALR1011"/>
      <c r="ALS1011"/>
      <c r="ALT1011"/>
      <c r="ALU1011"/>
      <c r="ALV1011"/>
      <c r="ALW1011"/>
      <c r="ALX1011"/>
      <c r="ALY1011"/>
      <c r="ALZ1011"/>
      <c r="AMA1011"/>
      <c r="AMB1011"/>
      <c r="AMC1011"/>
      <c r="AMD1011"/>
      <c r="AME1011"/>
      <c r="AMF1011"/>
      <c r="AMG1011"/>
      <c r="AMH1011"/>
      <c r="AMI1011"/>
      <c r="AMJ1011"/>
    </row>
    <row r="1012" spans="1:1024" ht="20" customHeight="1" x14ac:dyDescent="0.2">
      <c r="A1012"/>
      <c r="B1012"/>
      <c r="C1012"/>
      <c r="D1012"/>
      <c r="E1012" s="2"/>
      <c r="F1012" s="2"/>
      <c r="G1012" s="271"/>
      <c r="H1012" s="240"/>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c r="IU1012"/>
      <c r="IV1012"/>
      <c r="IW1012"/>
      <c r="IX1012"/>
      <c r="IY1012"/>
      <c r="IZ1012"/>
      <c r="JA1012"/>
      <c r="JB1012"/>
      <c r="JC1012"/>
      <c r="JD1012"/>
      <c r="JE1012"/>
      <c r="JF1012"/>
      <c r="JG1012"/>
      <c r="JH1012"/>
      <c r="JI1012"/>
      <c r="JJ1012"/>
      <c r="JK1012"/>
      <c r="JL1012"/>
      <c r="JM1012"/>
      <c r="JN1012"/>
      <c r="JO1012"/>
      <c r="JP1012"/>
      <c r="JQ1012"/>
      <c r="JR1012"/>
      <c r="JS1012"/>
      <c r="JT1012"/>
      <c r="JU1012"/>
      <c r="JV1012"/>
      <c r="JW1012"/>
      <c r="JX1012"/>
      <c r="JY1012"/>
      <c r="JZ1012"/>
      <c r="KA1012"/>
      <c r="KB1012"/>
      <c r="KC1012"/>
      <c r="KD1012"/>
      <c r="KE1012"/>
      <c r="KF1012"/>
      <c r="KG1012"/>
      <c r="KH1012"/>
      <c r="KI1012"/>
      <c r="KJ1012"/>
      <c r="KK1012"/>
      <c r="KL1012"/>
      <c r="KM1012"/>
      <c r="KN1012"/>
      <c r="KO1012"/>
      <c r="KP1012"/>
      <c r="KQ1012"/>
      <c r="KR1012"/>
      <c r="KS1012"/>
      <c r="KT1012"/>
      <c r="KU1012"/>
      <c r="KV1012"/>
      <c r="KW1012"/>
      <c r="KX1012"/>
      <c r="KY1012"/>
      <c r="KZ1012"/>
      <c r="LA1012"/>
      <c r="LB1012"/>
      <c r="LC1012"/>
      <c r="LD1012"/>
      <c r="LE1012"/>
      <c r="LF1012"/>
      <c r="LG1012"/>
      <c r="LH1012"/>
      <c r="LI1012"/>
      <c r="LJ1012"/>
      <c r="LK1012"/>
      <c r="LL1012"/>
      <c r="LM1012"/>
      <c r="LN1012"/>
      <c r="LO1012"/>
      <c r="LP1012"/>
      <c r="LQ1012"/>
      <c r="LR1012"/>
      <c r="LS1012"/>
      <c r="LT1012"/>
      <c r="LU1012"/>
      <c r="LV1012"/>
      <c r="LW1012"/>
      <c r="LX1012"/>
      <c r="LY1012"/>
      <c r="LZ1012"/>
      <c r="MA1012"/>
      <c r="MB1012"/>
      <c r="MC1012"/>
      <c r="MD1012"/>
      <c r="ME1012"/>
      <c r="MF1012"/>
      <c r="MG1012"/>
      <c r="MH1012"/>
      <c r="MI1012"/>
      <c r="MJ1012"/>
      <c r="MK1012"/>
      <c r="ML1012"/>
      <c r="MM1012"/>
      <c r="MN1012"/>
      <c r="MO1012"/>
      <c r="MP1012"/>
      <c r="MQ1012"/>
      <c r="MR1012"/>
      <c r="MS1012"/>
      <c r="MT1012"/>
      <c r="MU1012"/>
      <c r="MV1012"/>
      <c r="MW1012"/>
      <c r="MX1012"/>
      <c r="MY1012"/>
      <c r="MZ1012"/>
      <c r="NA1012"/>
      <c r="NB1012"/>
      <c r="NC1012"/>
      <c r="ND1012"/>
      <c r="NE1012"/>
      <c r="NF1012"/>
      <c r="NG1012"/>
      <c r="NH1012"/>
      <c r="NI1012"/>
      <c r="NJ1012"/>
      <c r="NK1012"/>
      <c r="NL1012"/>
      <c r="NM1012"/>
      <c r="NN1012"/>
      <c r="NO1012"/>
      <c r="NP1012"/>
      <c r="NQ1012"/>
      <c r="NR1012"/>
      <c r="NS1012"/>
      <c r="NT1012"/>
      <c r="NU1012"/>
      <c r="NV1012"/>
      <c r="NW1012"/>
      <c r="NX1012"/>
      <c r="NY1012"/>
      <c r="NZ1012"/>
      <c r="OA1012"/>
      <c r="OB1012"/>
      <c r="OC1012"/>
      <c r="OD1012"/>
      <c r="OE1012"/>
      <c r="OF1012"/>
      <c r="OG1012"/>
      <c r="OH1012"/>
      <c r="OI1012"/>
      <c r="OJ1012"/>
      <c r="OK1012"/>
      <c r="OL1012"/>
      <c r="OM1012"/>
      <c r="ON1012"/>
      <c r="OO1012"/>
      <c r="OP1012"/>
      <c r="OQ1012"/>
      <c r="OR1012"/>
      <c r="OS1012"/>
      <c r="OT1012"/>
      <c r="OU1012"/>
      <c r="OV1012"/>
      <c r="OW1012"/>
      <c r="OX1012"/>
      <c r="OY1012"/>
      <c r="OZ1012"/>
      <c r="PA1012"/>
      <c r="PB1012"/>
      <c r="PC1012"/>
      <c r="PD1012"/>
      <c r="PE1012"/>
      <c r="PF1012"/>
      <c r="PG1012"/>
      <c r="PH1012"/>
      <c r="PI1012"/>
      <c r="PJ1012"/>
      <c r="PK1012"/>
      <c r="PL1012"/>
      <c r="PM1012"/>
      <c r="PN1012"/>
      <c r="PO1012"/>
      <c r="PP1012"/>
      <c r="PQ1012"/>
      <c r="PR1012"/>
      <c r="PS1012"/>
      <c r="PT1012"/>
      <c r="PU1012"/>
      <c r="PV1012"/>
      <c r="PW1012"/>
      <c r="PX1012"/>
      <c r="PY1012"/>
      <c r="PZ1012"/>
      <c r="QA1012"/>
      <c r="QB1012"/>
      <c r="QC1012"/>
      <c r="QD1012"/>
      <c r="QE1012"/>
      <c r="QF1012"/>
      <c r="QG1012"/>
      <c r="QH1012"/>
      <c r="QI1012"/>
      <c r="QJ1012"/>
      <c r="QK1012"/>
      <c r="QL1012"/>
      <c r="QM1012"/>
      <c r="QN1012"/>
      <c r="QO1012"/>
      <c r="QP1012"/>
      <c r="QQ1012"/>
      <c r="QR1012"/>
      <c r="QS1012"/>
      <c r="QT1012"/>
      <c r="QU1012"/>
      <c r="QV1012"/>
      <c r="QW1012"/>
      <c r="QX1012"/>
      <c r="QY1012"/>
      <c r="QZ1012"/>
      <c r="RA1012"/>
      <c r="RB1012"/>
      <c r="RC1012"/>
      <c r="RD1012"/>
      <c r="RE1012"/>
      <c r="RF1012"/>
      <c r="RG1012"/>
      <c r="RH1012"/>
      <c r="RI1012"/>
      <c r="RJ1012"/>
      <c r="RK1012"/>
      <c r="RL1012"/>
      <c r="RM1012"/>
      <c r="RN1012"/>
      <c r="RO1012"/>
      <c r="RP1012"/>
      <c r="RQ1012"/>
      <c r="RR1012"/>
      <c r="RS1012"/>
      <c r="RT1012"/>
      <c r="RU1012"/>
      <c r="RV1012"/>
      <c r="RW1012"/>
      <c r="RX1012"/>
      <c r="RY1012"/>
      <c r="RZ1012"/>
      <c r="SA1012"/>
      <c r="SB1012"/>
      <c r="SC1012"/>
      <c r="SD1012"/>
      <c r="SE1012"/>
      <c r="SF1012"/>
      <c r="SG1012"/>
      <c r="SH1012"/>
      <c r="SI1012"/>
      <c r="SJ1012"/>
      <c r="SK1012"/>
      <c r="SL1012"/>
      <c r="SM1012"/>
      <c r="SN1012"/>
      <c r="SO1012"/>
      <c r="SP1012"/>
      <c r="SQ1012"/>
      <c r="SR1012"/>
      <c r="SS1012"/>
      <c r="ST1012"/>
      <c r="SU1012"/>
      <c r="SV1012"/>
      <c r="SW1012"/>
      <c r="SX1012"/>
      <c r="SY1012"/>
      <c r="SZ1012"/>
      <c r="TA1012"/>
      <c r="TB1012"/>
      <c r="TC1012"/>
      <c r="TD1012"/>
      <c r="TE1012"/>
      <c r="TF1012"/>
      <c r="TG1012"/>
      <c r="TH1012"/>
      <c r="TI1012"/>
      <c r="TJ1012"/>
      <c r="TK1012"/>
      <c r="TL1012"/>
      <c r="TM1012"/>
      <c r="TN1012"/>
      <c r="TO1012"/>
      <c r="TP1012"/>
      <c r="TQ1012"/>
      <c r="TR1012"/>
      <c r="TS1012"/>
      <c r="TT1012"/>
      <c r="TU1012"/>
      <c r="TV1012"/>
      <c r="TW1012"/>
      <c r="TX1012"/>
      <c r="TY1012"/>
      <c r="TZ1012"/>
      <c r="UA1012"/>
      <c r="UB1012"/>
      <c r="UC1012"/>
      <c r="UD1012"/>
      <c r="UE1012"/>
      <c r="UF1012"/>
      <c r="UG1012"/>
      <c r="UH1012"/>
      <c r="UI1012"/>
      <c r="UJ1012"/>
      <c r="UK1012"/>
      <c r="UL1012"/>
      <c r="UM1012"/>
      <c r="UN1012"/>
      <c r="UO1012"/>
      <c r="UP1012"/>
      <c r="UQ1012"/>
      <c r="UR1012"/>
      <c r="US1012"/>
      <c r="UT1012"/>
      <c r="UU1012"/>
      <c r="UV1012"/>
      <c r="UW1012"/>
      <c r="UX1012"/>
      <c r="UY1012"/>
      <c r="UZ1012"/>
      <c r="VA1012"/>
      <c r="VB1012"/>
      <c r="VC1012"/>
      <c r="VD1012"/>
      <c r="VE1012"/>
      <c r="VF1012"/>
      <c r="VG1012"/>
      <c r="VH1012"/>
      <c r="VI1012"/>
      <c r="VJ1012"/>
      <c r="VK1012"/>
      <c r="VL1012"/>
      <c r="VM1012"/>
      <c r="VN1012"/>
      <c r="VO1012"/>
      <c r="VP1012"/>
      <c r="VQ1012"/>
      <c r="VR1012"/>
      <c r="VS1012"/>
      <c r="VT1012"/>
      <c r="VU1012"/>
      <c r="VV1012"/>
      <c r="VW1012"/>
      <c r="VX1012"/>
      <c r="VY1012"/>
      <c r="VZ1012"/>
      <c r="WA1012"/>
      <c r="WB1012"/>
      <c r="WC1012"/>
      <c r="WD1012"/>
      <c r="WE1012"/>
      <c r="WF1012"/>
      <c r="WG1012"/>
      <c r="WH1012"/>
      <c r="WI1012"/>
      <c r="WJ1012"/>
      <c r="WK1012"/>
      <c r="WL1012"/>
      <c r="WM1012"/>
      <c r="WN1012"/>
      <c r="WO1012"/>
      <c r="WP1012"/>
      <c r="WQ1012"/>
      <c r="WR1012"/>
      <c r="WS1012"/>
      <c r="WT1012"/>
      <c r="WU1012"/>
      <c r="WV1012"/>
      <c r="WW1012"/>
      <c r="WX1012"/>
      <c r="WY1012"/>
      <c r="WZ1012"/>
      <c r="XA1012"/>
      <c r="XB1012"/>
      <c r="XC1012"/>
      <c r="XD1012"/>
      <c r="XE1012"/>
      <c r="XF1012"/>
      <c r="XG1012"/>
      <c r="XH1012"/>
      <c r="XI1012"/>
      <c r="XJ1012"/>
      <c r="XK1012"/>
      <c r="XL1012"/>
      <c r="XM1012"/>
      <c r="XN1012"/>
      <c r="XO1012"/>
      <c r="XP1012"/>
      <c r="XQ1012"/>
      <c r="XR1012"/>
      <c r="XS1012"/>
      <c r="XT1012"/>
      <c r="XU1012"/>
      <c r="XV1012"/>
      <c r="XW1012"/>
      <c r="XX1012"/>
      <c r="XY1012"/>
      <c r="XZ1012"/>
      <c r="YA1012"/>
      <c r="YB1012"/>
      <c r="YC1012"/>
      <c r="YD1012"/>
      <c r="YE1012"/>
      <c r="YF1012"/>
      <c r="YG1012"/>
      <c r="YH1012"/>
      <c r="YI1012"/>
      <c r="YJ1012"/>
      <c r="YK1012"/>
      <c r="YL1012"/>
      <c r="YM1012"/>
      <c r="YN1012"/>
      <c r="YO1012"/>
      <c r="YP1012"/>
      <c r="YQ1012"/>
      <c r="YR1012"/>
      <c r="YS1012"/>
      <c r="YT1012"/>
      <c r="YU1012"/>
      <c r="YV1012"/>
      <c r="YW1012"/>
      <c r="YX1012"/>
      <c r="YY1012"/>
      <c r="YZ1012"/>
      <c r="ZA1012"/>
      <c r="ZB1012"/>
      <c r="ZC1012"/>
      <c r="ZD1012"/>
      <c r="ZE1012"/>
      <c r="ZF1012"/>
      <c r="ZG1012"/>
      <c r="ZH1012"/>
      <c r="ZI1012"/>
      <c r="ZJ1012"/>
      <c r="ZK1012"/>
      <c r="ZL1012"/>
      <c r="ZM1012"/>
      <c r="ZN1012"/>
      <c r="ZO1012"/>
      <c r="ZP1012"/>
      <c r="ZQ1012"/>
      <c r="ZR1012"/>
      <c r="ZS1012"/>
      <c r="ZT1012"/>
      <c r="ZU1012"/>
      <c r="ZV1012"/>
      <c r="ZW1012"/>
      <c r="ZX1012"/>
      <c r="ZY1012"/>
      <c r="ZZ1012"/>
      <c r="AAA1012"/>
      <c r="AAB1012"/>
      <c r="AAC1012"/>
      <c r="AAD1012"/>
      <c r="AAE1012"/>
      <c r="AAF1012"/>
      <c r="AAG1012"/>
      <c r="AAH1012"/>
      <c r="AAI1012"/>
      <c r="AAJ1012"/>
      <c r="AAK1012"/>
      <c r="AAL1012"/>
      <c r="AAM1012"/>
      <c r="AAN1012"/>
      <c r="AAO1012"/>
      <c r="AAP1012"/>
      <c r="AAQ1012"/>
      <c r="AAR1012"/>
      <c r="AAS1012"/>
      <c r="AAT1012"/>
      <c r="AAU1012"/>
      <c r="AAV1012"/>
      <c r="AAW1012"/>
      <c r="AAX1012"/>
      <c r="AAY1012"/>
      <c r="AAZ1012"/>
      <c r="ABA1012"/>
      <c r="ABB1012"/>
      <c r="ABC1012"/>
      <c r="ABD1012"/>
      <c r="ABE1012"/>
      <c r="ABF1012"/>
      <c r="ABG1012"/>
      <c r="ABH1012"/>
      <c r="ABI1012"/>
      <c r="ABJ1012"/>
      <c r="ABK1012"/>
      <c r="ABL1012"/>
      <c r="ABM1012"/>
      <c r="ABN1012"/>
      <c r="ABO1012"/>
      <c r="ABP1012"/>
      <c r="ABQ1012"/>
      <c r="ABR1012"/>
      <c r="ABS1012"/>
      <c r="ABT1012"/>
      <c r="ABU1012"/>
      <c r="ABV1012"/>
      <c r="ABW1012"/>
      <c r="ABX1012"/>
      <c r="ABY1012"/>
      <c r="ABZ1012"/>
      <c r="ACA1012"/>
      <c r="ACB1012"/>
      <c r="ACC1012"/>
      <c r="ACD1012"/>
      <c r="ACE1012"/>
      <c r="ACF1012"/>
      <c r="ACG1012"/>
      <c r="ACH1012"/>
      <c r="ACI1012"/>
      <c r="ACJ1012"/>
      <c r="ACK1012"/>
      <c r="ACL1012"/>
      <c r="ACM1012"/>
      <c r="ACN1012"/>
      <c r="ACO1012"/>
      <c r="ACP1012"/>
      <c r="ACQ1012"/>
      <c r="ACR1012"/>
      <c r="ACS1012"/>
      <c r="ACT1012"/>
      <c r="ACU1012"/>
      <c r="ACV1012"/>
      <c r="ACW1012"/>
      <c r="ACX1012"/>
      <c r="ACY1012"/>
      <c r="ACZ1012"/>
      <c r="ADA1012"/>
      <c r="ADB1012"/>
      <c r="ADC1012"/>
      <c r="ADD1012"/>
      <c r="ADE1012"/>
      <c r="ADF1012"/>
      <c r="ADG1012"/>
      <c r="ADH1012"/>
      <c r="ADI1012"/>
      <c r="ADJ1012"/>
      <c r="ADK1012"/>
      <c r="ADL1012"/>
      <c r="ADM1012"/>
      <c r="ADN1012"/>
      <c r="ADO1012"/>
      <c r="ADP1012"/>
      <c r="ADQ1012"/>
      <c r="ADR1012"/>
      <c r="ADS1012"/>
      <c r="ADT1012"/>
      <c r="ADU1012"/>
      <c r="ADV1012"/>
      <c r="ADW1012"/>
      <c r="ADX1012"/>
      <c r="ADY1012"/>
      <c r="ADZ1012"/>
      <c r="AEA1012"/>
      <c r="AEB1012"/>
      <c r="AEC1012"/>
      <c r="AED1012"/>
      <c r="AEE1012"/>
      <c r="AEF1012"/>
      <c r="AEG1012"/>
      <c r="AEH1012"/>
      <c r="AEI1012"/>
      <c r="AEJ1012"/>
      <c r="AEK1012"/>
      <c r="AEL1012"/>
      <c r="AEM1012"/>
      <c r="AEN1012"/>
      <c r="AEO1012"/>
      <c r="AEP1012"/>
      <c r="AEQ1012"/>
      <c r="AER1012"/>
      <c r="AES1012"/>
      <c r="AET1012"/>
      <c r="AEU1012"/>
      <c r="AEV1012"/>
      <c r="AEW1012"/>
      <c r="AEX1012"/>
      <c r="AEY1012"/>
      <c r="AEZ1012"/>
      <c r="AFA1012"/>
      <c r="AFB1012"/>
      <c r="AFC1012"/>
      <c r="AFD1012"/>
      <c r="AFE1012"/>
      <c r="AFF1012"/>
      <c r="AFG1012"/>
      <c r="AFH1012"/>
      <c r="AFI1012"/>
      <c r="AFJ1012"/>
      <c r="AFK1012"/>
      <c r="AFL1012"/>
      <c r="AFM1012"/>
      <c r="AFN1012"/>
      <c r="AFO1012"/>
      <c r="AFP1012"/>
      <c r="AFQ1012"/>
      <c r="AFR1012"/>
      <c r="AFS1012"/>
      <c r="AFT1012"/>
      <c r="AFU1012"/>
      <c r="AFV1012"/>
      <c r="AFW1012"/>
      <c r="AFX1012"/>
      <c r="AFY1012"/>
      <c r="AFZ1012"/>
      <c r="AGA1012"/>
      <c r="AGB1012"/>
      <c r="AGC1012"/>
      <c r="AGD1012"/>
      <c r="AGE1012"/>
      <c r="AGF1012"/>
      <c r="AGG1012"/>
      <c r="AGH1012"/>
      <c r="AGI1012"/>
      <c r="AGJ1012"/>
      <c r="AGK1012"/>
      <c r="AGL1012"/>
      <c r="AGM1012"/>
      <c r="AGN1012"/>
      <c r="AGO1012"/>
      <c r="AGP1012"/>
      <c r="AGQ1012"/>
      <c r="AGR1012"/>
      <c r="AGS1012"/>
      <c r="AGT1012"/>
      <c r="AGU1012"/>
      <c r="AGV1012"/>
      <c r="AGW1012"/>
      <c r="AGX1012"/>
      <c r="AGY1012"/>
      <c r="AGZ1012"/>
      <c r="AHA1012"/>
      <c r="AHB1012"/>
      <c r="AHC1012"/>
      <c r="AHD1012"/>
      <c r="AHE1012"/>
      <c r="AHF1012"/>
      <c r="AHG1012"/>
      <c r="AHH1012"/>
      <c r="AHI1012"/>
      <c r="AHJ1012"/>
      <c r="AHK1012"/>
      <c r="AHL1012"/>
      <c r="AHM1012"/>
      <c r="AHN1012"/>
      <c r="AHO1012"/>
      <c r="AHP1012"/>
      <c r="AHQ1012"/>
      <c r="AHR1012"/>
      <c r="AHS1012"/>
      <c r="AHT1012"/>
      <c r="AHU1012"/>
      <c r="AHV1012"/>
      <c r="AHW1012"/>
      <c r="AHX1012"/>
      <c r="AHY1012"/>
      <c r="AHZ1012"/>
      <c r="AIA1012"/>
      <c r="AIB1012"/>
      <c r="AIC1012"/>
      <c r="AID1012"/>
      <c r="AIE1012"/>
      <c r="AIF1012"/>
      <c r="AIG1012"/>
      <c r="AIH1012"/>
      <c r="AII1012"/>
      <c r="AIJ1012"/>
      <c r="AIK1012"/>
      <c r="AIL1012"/>
      <c r="AIM1012"/>
      <c r="AIN1012"/>
      <c r="AIO1012"/>
      <c r="AIP1012"/>
      <c r="AIQ1012"/>
      <c r="AIR1012"/>
      <c r="AIS1012"/>
      <c r="AIT1012"/>
      <c r="AIU1012"/>
      <c r="AIV1012"/>
      <c r="AIW1012"/>
      <c r="AIX1012"/>
      <c r="AIY1012"/>
      <c r="AIZ1012"/>
      <c r="AJA1012"/>
      <c r="AJB1012"/>
      <c r="AJC1012"/>
      <c r="AJD1012"/>
      <c r="AJE1012"/>
      <c r="AJF1012"/>
      <c r="AJG1012"/>
      <c r="AJH1012"/>
      <c r="AJI1012"/>
      <c r="AJJ1012"/>
      <c r="AJK1012"/>
      <c r="AJL1012"/>
      <c r="AJM1012"/>
      <c r="AJN1012"/>
      <c r="AJO1012"/>
      <c r="AJP1012"/>
      <c r="AJQ1012"/>
      <c r="AJR1012"/>
      <c r="AJS1012"/>
      <c r="AJT1012"/>
      <c r="AJU1012"/>
      <c r="AJV1012"/>
      <c r="AJW1012"/>
      <c r="AJX1012"/>
      <c r="AJY1012"/>
      <c r="AJZ1012"/>
      <c r="AKA1012"/>
      <c r="AKB1012"/>
      <c r="AKC1012"/>
      <c r="AKD1012"/>
      <c r="AKE1012"/>
      <c r="AKF1012"/>
      <c r="AKG1012"/>
      <c r="AKH1012"/>
      <c r="AKI1012"/>
      <c r="AKJ1012"/>
      <c r="AKK1012"/>
      <c r="AKL1012"/>
      <c r="AKM1012"/>
      <c r="AKN1012"/>
      <c r="AKO1012"/>
      <c r="AKP1012"/>
      <c r="AKQ1012"/>
      <c r="AKR1012"/>
      <c r="AKS1012"/>
      <c r="AKT1012"/>
      <c r="AKU1012"/>
      <c r="AKV1012"/>
      <c r="AKW1012"/>
      <c r="AKX1012"/>
      <c r="AKY1012"/>
      <c r="AKZ1012"/>
      <c r="ALA1012"/>
      <c r="ALB1012"/>
      <c r="ALC1012"/>
      <c r="ALD1012"/>
      <c r="ALE1012"/>
      <c r="ALF1012"/>
      <c r="ALG1012"/>
      <c r="ALH1012"/>
      <c r="ALI1012"/>
      <c r="ALJ1012"/>
      <c r="ALK1012"/>
      <c r="ALL1012"/>
      <c r="ALM1012"/>
      <c r="ALN1012"/>
      <c r="ALO1012"/>
      <c r="ALP1012"/>
      <c r="ALQ1012"/>
      <c r="ALR1012"/>
      <c r="ALS1012"/>
      <c r="ALT1012"/>
      <c r="ALU1012"/>
      <c r="ALV1012"/>
      <c r="ALW1012"/>
      <c r="ALX1012"/>
      <c r="ALY1012"/>
      <c r="ALZ1012"/>
      <c r="AMA1012"/>
      <c r="AMB1012"/>
      <c r="AMC1012"/>
      <c r="AMD1012"/>
      <c r="AME1012"/>
      <c r="AMF1012"/>
      <c r="AMG1012"/>
      <c r="AMH1012"/>
      <c r="AMI1012"/>
      <c r="AMJ1012"/>
    </row>
    <row r="1013" spans="1:1024" ht="20" customHeight="1" x14ac:dyDescent="0.2">
      <c r="A1013"/>
      <c r="B1013"/>
      <c r="C1013"/>
      <c r="D1013"/>
      <c r="E1013" s="2"/>
      <c r="F1013" s="2"/>
      <c r="G1013" s="271"/>
      <c r="H1013" s="240"/>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c r="IU1013"/>
      <c r="IV1013"/>
      <c r="IW1013"/>
      <c r="IX1013"/>
      <c r="IY1013"/>
      <c r="IZ1013"/>
      <c r="JA1013"/>
      <c r="JB1013"/>
      <c r="JC1013"/>
      <c r="JD1013"/>
      <c r="JE1013"/>
      <c r="JF1013"/>
      <c r="JG1013"/>
      <c r="JH1013"/>
      <c r="JI1013"/>
      <c r="JJ1013"/>
      <c r="JK1013"/>
      <c r="JL1013"/>
      <c r="JM1013"/>
      <c r="JN1013"/>
      <c r="JO1013"/>
      <c r="JP1013"/>
      <c r="JQ1013"/>
      <c r="JR1013"/>
      <c r="JS1013"/>
      <c r="JT1013"/>
      <c r="JU1013"/>
      <c r="JV1013"/>
      <c r="JW1013"/>
      <c r="JX1013"/>
      <c r="JY1013"/>
      <c r="JZ1013"/>
      <c r="KA1013"/>
      <c r="KB1013"/>
      <c r="KC1013"/>
      <c r="KD1013"/>
      <c r="KE1013"/>
      <c r="KF1013"/>
      <c r="KG1013"/>
      <c r="KH1013"/>
      <c r="KI1013"/>
      <c r="KJ1013"/>
      <c r="KK1013"/>
      <c r="KL1013"/>
      <c r="KM1013"/>
      <c r="KN1013"/>
      <c r="KO1013"/>
      <c r="KP1013"/>
      <c r="KQ1013"/>
      <c r="KR1013"/>
      <c r="KS1013"/>
      <c r="KT1013"/>
      <c r="KU1013"/>
      <c r="KV1013"/>
      <c r="KW1013"/>
      <c r="KX1013"/>
      <c r="KY1013"/>
      <c r="KZ1013"/>
      <c r="LA1013"/>
      <c r="LB1013"/>
      <c r="LC1013"/>
      <c r="LD1013"/>
      <c r="LE1013"/>
      <c r="LF1013"/>
      <c r="LG1013"/>
      <c r="LH1013"/>
      <c r="LI1013"/>
      <c r="LJ1013"/>
      <c r="LK1013"/>
      <c r="LL1013"/>
      <c r="LM1013"/>
      <c r="LN1013"/>
      <c r="LO1013"/>
      <c r="LP1013"/>
      <c r="LQ1013"/>
      <c r="LR1013"/>
      <c r="LS1013"/>
      <c r="LT1013"/>
      <c r="LU1013"/>
      <c r="LV1013"/>
      <c r="LW1013"/>
      <c r="LX1013"/>
      <c r="LY1013"/>
      <c r="LZ1013"/>
      <c r="MA1013"/>
      <c r="MB1013"/>
      <c r="MC1013"/>
      <c r="MD1013"/>
      <c r="ME1013"/>
      <c r="MF1013"/>
      <c r="MG1013"/>
      <c r="MH1013"/>
      <c r="MI1013"/>
      <c r="MJ1013"/>
      <c r="MK1013"/>
      <c r="ML1013"/>
      <c r="MM1013"/>
      <c r="MN1013"/>
      <c r="MO1013"/>
      <c r="MP1013"/>
      <c r="MQ1013"/>
      <c r="MR1013"/>
      <c r="MS1013"/>
      <c r="MT1013"/>
      <c r="MU1013"/>
      <c r="MV1013"/>
      <c r="MW1013"/>
      <c r="MX1013"/>
      <c r="MY1013"/>
      <c r="MZ1013"/>
      <c r="NA1013"/>
      <c r="NB1013"/>
      <c r="NC1013"/>
      <c r="ND1013"/>
      <c r="NE1013"/>
      <c r="NF1013"/>
      <c r="NG1013"/>
      <c r="NH1013"/>
      <c r="NI1013"/>
      <c r="NJ1013"/>
      <c r="NK1013"/>
      <c r="NL1013"/>
      <c r="NM1013"/>
      <c r="NN1013"/>
      <c r="NO1013"/>
      <c r="NP1013"/>
      <c r="NQ1013"/>
      <c r="NR1013"/>
      <c r="NS1013"/>
      <c r="NT1013"/>
      <c r="NU1013"/>
      <c r="NV1013"/>
      <c r="NW1013"/>
      <c r="NX1013"/>
      <c r="NY1013"/>
      <c r="NZ1013"/>
      <c r="OA1013"/>
      <c r="OB1013"/>
      <c r="OC1013"/>
      <c r="OD1013"/>
      <c r="OE1013"/>
      <c r="OF1013"/>
      <c r="OG1013"/>
      <c r="OH1013"/>
      <c r="OI1013"/>
      <c r="OJ1013"/>
      <c r="OK1013"/>
      <c r="OL1013"/>
      <c r="OM1013"/>
      <c r="ON1013"/>
      <c r="OO1013"/>
      <c r="OP1013"/>
      <c r="OQ1013"/>
      <c r="OR1013"/>
      <c r="OS1013"/>
      <c r="OT1013"/>
      <c r="OU1013"/>
      <c r="OV1013"/>
      <c r="OW1013"/>
      <c r="OX1013"/>
      <c r="OY1013"/>
      <c r="OZ1013"/>
      <c r="PA1013"/>
      <c r="PB1013"/>
      <c r="PC1013"/>
      <c r="PD1013"/>
      <c r="PE1013"/>
      <c r="PF1013"/>
      <c r="PG1013"/>
      <c r="PH1013"/>
      <c r="PI1013"/>
      <c r="PJ1013"/>
      <c r="PK1013"/>
      <c r="PL1013"/>
      <c r="PM1013"/>
      <c r="PN1013"/>
      <c r="PO1013"/>
      <c r="PP1013"/>
      <c r="PQ1013"/>
      <c r="PR1013"/>
      <c r="PS1013"/>
      <c r="PT1013"/>
      <c r="PU1013"/>
      <c r="PV1013"/>
      <c r="PW1013"/>
      <c r="PX1013"/>
      <c r="PY1013"/>
      <c r="PZ1013"/>
      <c r="QA1013"/>
      <c r="QB1013"/>
      <c r="QC1013"/>
      <c r="QD1013"/>
      <c r="QE1013"/>
      <c r="QF1013"/>
      <c r="QG1013"/>
      <c r="QH1013"/>
      <c r="QI1013"/>
      <c r="QJ1013"/>
      <c r="QK1013"/>
      <c r="QL1013"/>
      <c r="QM1013"/>
      <c r="QN1013"/>
      <c r="QO1013"/>
      <c r="QP1013"/>
      <c r="QQ1013"/>
      <c r="QR1013"/>
      <c r="QS1013"/>
      <c r="QT1013"/>
      <c r="QU1013"/>
      <c r="QV1013"/>
      <c r="QW1013"/>
      <c r="QX1013"/>
      <c r="QY1013"/>
      <c r="QZ1013"/>
      <c r="RA1013"/>
      <c r="RB1013"/>
      <c r="RC1013"/>
      <c r="RD1013"/>
      <c r="RE1013"/>
      <c r="RF1013"/>
      <c r="RG1013"/>
      <c r="RH1013"/>
      <c r="RI1013"/>
      <c r="RJ1013"/>
      <c r="RK1013"/>
      <c r="RL1013"/>
      <c r="RM1013"/>
      <c r="RN1013"/>
      <c r="RO1013"/>
      <c r="RP1013"/>
      <c r="RQ1013"/>
      <c r="RR1013"/>
      <c r="RS1013"/>
      <c r="RT1013"/>
      <c r="RU1013"/>
      <c r="RV1013"/>
      <c r="RW1013"/>
      <c r="RX1013"/>
      <c r="RY1013"/>
      <c r="RZ1013"/>
      <c r="SA1013"/>
      <c r="SB1013"/>
      <c r="SC1013"/>
      <c r="SD1013"/>
      <c r="SE1013"/>
      <c r="SF1013"/>
      <c r="SG1013"/>
      <c r="SH1013"/>
      <c r="SI1013"/>
      <c r="SJ1013"/>
      <c r="SK1013"/>
      <c r="SL1013"/>
      <c r="SM1013"/>
      <c r="SN1013"/>
      <c r="SO1013"/>
      <c r="SP1013"/>
      <c r="SQ1013"/>
      <c r="SR1013"/>
      <c r="SS1013"/>
      <c r="ST1013"/>
      <c r="SU1013"/>
      <c r="SV1013"/>
      <c r="SW1013"/>
      <c r="SX1013"/>
      <c r="SY1013"/>
      <c r="SZ1013"/>
      <c r="TA1013"/>
      <c r="TB1013"/>
      <c r="TC1013"/>
      <c r="TD1013"/>
      <c r="TE1013"/>
      <c r="TF1013"/>
      <c r="TG1013"/>
      <c r="TH1013"/>
      <c r="TI1013"/>
      <c r="TJ1013"/>
      <c r="TK1013"/>
      <c r="TL1013"/>
      <c r="TM1013"/>
      <c r="TN1013"/>
      <c r="TO1013"/>
      <c r="TP1013"/>
      <c r="TQ1013"/>
      <c r="TR1013"/>
      <c r="TS1013"/>
      <c r="TT1013"/>
      <c r="TU1013"/>
      <c r="TV1013"/>
      <c r="TW1013"/>
      <c r="TX1013"/>
      <c r="TY1013"/>
      <c r="TZ1013"/>
      <c r="UA1013"/>
      <c r="UB1013"/>
      <c r="UC1013"/>
      <c r="UD1013"/>
      <c r="UE1013"/>
      <c r="UF1013"/>
      <c r="UG1013"/>
      <c r="UH1013"/>
      <c r="UI1013"/>
      <c r="UJ1013"/>
      <c r="UK1013"/>
      <c r="UL1013"/>
      <c r="UM1013"/>
      <c r="UN1013"/>
      <c r="UO1013"/>
      <c r="UP1013"/>
      <c r="UQ1013"/>
      <c r="UR1013"/>
      <c r="US1013"/>
      <c r="UT1013"/>
      <c r="UU1013"/>
      <c r="UV1013"/>
      <c r="UW1013"/>
      <c r="UX1013"/>
      <c r="UY1013"/>
      <c r="UZ1013"/>
      <c r="VA1013"/>
      <c r="VB1013"/>
      <c r="VC1013"/>
      <c r="VD1013"/>
      <c r="VE1013"/>
      <c r="VF1013"/>
      <c r="VG1013"/>
      <c r="VH1013"/>
      <c r="VI1013"/>
      <c r="VJ1013"/>
      <c r="VK1013"/>
      <c r="VL1013"/>
      <c r="VM1013"/>
      <c r="VN1013"/>
      <c r="VO1013"/>
      <c r="VP1013"/>
      <c r="VQ1013"/>
      <c r="VR1013"/>
      <c r="VS1013"/>
      <c r="VT1013"/>
      <c r="VU1013"/>
      <c r="VV1013"/>
      <c r="VW1013"/>
      <c r="VX1013"/>
      <c r="VY1013"/>
      <c r="VZ1013"/>
      <c r="WA1013"/>
      <c r="WB1013"/>
      <c r="WC1013"/>
      <c r="WD1013"/>
      <c r="WE1013"/>
      <c r="WF1013"/>
      <c r="WG1013"/>
      <c r="WH1013"/>
      <c r="WI1013"/>
      <c r="WJ1013"/>
      <c r="WK1013"/>
      <c r="WL1013"/>
      <c r="WM1013"/>
      <c r="WN1013"/>
      <c r="WO1013"/>
      <c r="WP1013"/>
      <c r="WQ1013"/>
      <c r="WR1013"/>
      <c r="WS1013"/>
      <c r="WT1013"/>
      <c r="WU1013"/>
      <c r="WV1013"/>
      <c r="WW1013"/>
      <c r="WX1013"/>
      <c r="WY1013"/>
      <c r="WZ1013"/>
      <c r="XA1013"/>
      <c r="XB1013"/>
      <c r="XC1013"/>
      <c r="XD1013"/>
      <c r="XE1013"/>
      <c r="XF1013"/>
      <c r="XG1013"/>
      <c r="XH1013"/>
      <c r="XI1013"/>
      <c r="XJ1013"/>
      <c r="XK1013"/>
      <c r="XL1013"/>
      <c r="XM1013"/>
      <c r="XN1013"/>
      <c r="XO1013"/>
      <c r="XP1013"/>
      <c r="XQ1013"/>
      <c r="XR1013"/>
      <c r="XS1013"/>
      <c r="XT1013"/>
      <c r="XU1013"/>
      <c r="XV1013"/>
      <c r="XW1013"/>
      <c r="XX1013"/>
      <c r="XY1013"/>
      <c r="XZ1013"/>
      <c r="YA1013"/>
      <c r="YB1013"/>
      <c r="YC1013"/>
      <c r="YD1013"/>
      <c r="YE1013"/>
      <c r="YF1013"/>
      <c r="YG1013"/>
      <c r="YH1013"/>
      <c r="YI1013"/>
      <c r="YJ1013"/>
      <c r="YK1013"/>
      <c r="YL1013"/>
      <c r="YM1013"/>
      <c r="YN1013"/>
      <c r="YO1013"/>
      <c r="YP1013"/>
      <c r="YQ1013"/>
      <c r="YR1013"/>
      <c r="YS1013"/>
      <c r="YT1013"/>
      <c r="YU1013"/>
      <c r="YV1013"/>
      <c r="YW1013"/>
      <c r="YX1013"/>
      <c r="YY1013"/>
      <c r="YZ1013"/>
      <c r="ZA1013"/>
      <c r="ZB1013"/>
      <c r="ZC1013"/>
      <c r="ZD1013"/>
      <c r="ZE1013"/>
      <c r="ZF1013"/>
      <c r="ZG1013"/>
      <c r="ZH1013"/>
      <c r="ZI1013"/>
      <c r="ZJ1013"/>
      <c r="ZK1013"/>
      <c r="ZL1013"/>
      <c r="ZM1013"/>
      <c r="ZN1013"/>
      <c r="ZO1013"/>
      <c r="ZP1013"/>
      <c r="ZQ1013"/>
      <c r="ZR1013"/>
      <c r="ZS1013"/>
      <c r="ZT1013"/>
      <c r="ZU1013"/>
      <c r="ZV1013"/>
      <c r="ZW1013"/>
      <c r="ZX1013"/>
      <c r="ZY1013"/>
      <c r="ZZ1013"/>
      <c r="AAA1013"/>
      <c r="AAB1013"/>
      <c r="AAC1013"/>
      <c r="AAD1013"/>
      <c r="AAE1013"/>
      <c r="AAF1013"/>
      <c r="AAG1013"/>
      <c r="AAH1013"/>
      <c r="AAI1013"/>
      <c r="AAJ1013"/>
      <c r="AAK1013"/>
      <c r="AAL1013"/>
      <c r="AAM1013"/>
      <c r="AAN1013"/>
      <c r="AAO1013"/>
      <c r="AAP1013"/>
      <c r="AAQ1013"/>
      <c r="AAR1013"/>
      <c r="AAS1013"/>
      <c r="AAT1013"/>
      <c r="AAU1013"/>
      <c r="AAV1013"/>
      <c r="AAW1013"/>
      <c r="AAX1013"/>
      <c r="AAY1013"/>
      <c r="AAZ1013"/>
      <c r="ABA1013"/>
      <c r="ABB1013"/>
      <c r="ABC1013"/>
      <c r="ABD1013"/>
      <c r="ABE1013"/>
      <c r="ABF1013"/>
      <c r="ABG1013"/>
      <c r="ABH1013"/>
      <c r="ABI1013"/>
      <c r="ABJ1013"/>
      <c r="ABK1013"/>
      <c r="ABL1013"/>
      <c r="ABM1013"/>
      <c r="ABN1013"/>
      <c r="ABO1013"/>
      <c r="ABP1013"/>
      <c r="ABQ1013"/>
      <c r="ABR1013"/>
      <c r="ABS1013"/>
      <c r="ABT1013"/>
      <c r="ABU1013"/>
      <c r="ABV1013"/>
      <c r="ABW1013"/>
      <c r="ABX1013"/>
      <c r="ABY1013"/>
      <c r="ABZ1013"/>
      <c r="ACA1013"/>
      <c r="ACB1013"/>
      <c r="ACC1013"/>
      <c r="ACD1013"/>
      <c r="ACE1013"/>
      <c r="ACF1013"/>
      <c r="ACG1013"/>
      <c r="ACH1013"/>
      <c r="ACI1013"/>
      <c r="ACJ1013"/>
      <c r="ACK1013"/>
      <c r="ACL1013"/>
      <c r="ACM1013"/>
      <c r="ACN1013"/>
      <c r="ACO1013"/>
      <c r="ACP1013"/>
      <c r="ACQ1013"/>
      <c r="ACR1013"/>
      <c r="ACS1013"/>
      <c r="ACT1013"/>
      <c r="ACU1013"/>
      <c r="ACV1013"/>
      <c r="ACW1013"/>
      <c r="ACX1013"/>
      <c r="ACY1013"/>
      <c r="ACZ1013"/>
      <c r="ADA1013"/>
      <c r="ADB1013"/>
      <c r="ADC1013"/>
      <c r="ADD1013"/>
      <c r="ADE1013"/>
      <c r="ADF1013"/>
      <c r="ADG1013"/>
      <c r="ADH1013"/>
      <c r="ADI1013"/>
      <c r="ADJ1013"/>
      <c r="ADK1013"/>
      <c r="ADL1013"/>
      <c r="ADM1013"/>
      <c r="ADN1013"/>
      <c r="ADO1013"/>
      <c r="ADP1013"/>
      <c r="ADQ1013"/>
      <c r="ADR1013"/>
      <c r="ADS1013"/>
      <c r="ADT1013"/>
      <c r="ADU1013"/>
      <c r="ADV1013"/>
      <c r="ADW1013"/>
      <c r="ADX1013"/>
      <c r="ADY1013"/>
      <c r="ADZ1013"/>
      <c r="AEA1013"/>
      <c r="AEB1013"/>
      <c r="AEC1013"/>
      <c r="AED1013"/>
      <c r="AEE1013"/>
      <c r="AEF1013"/>
      <c r="AEG1013"/>
      <c r="AEH1013"/>
      <c r="AEI1013"/>
      <c r="AEJ1013"/>
      <c r="AEK1013"/>
      <c r="AEL1013"/>
      <c r="AEM1013"/>
      <c r="AEN1013"/>
      <c r="AEO1013"/>
      <c r="AEP1013"/>
      <c r="AEQ1013"/>
      <c r="AER1013"/>
      <c r="AES1013"/>
      <c r="AET1013"/>
      <c r="AEU1013"/>
      <c r="AEV1013"/>
      <c r="AEW1013"/>
      <c r="AEX1013"/>
      <c r="AEY1013"/>
      <c r="AEZ1013"/>
      <c r="AFA1013"/>
      <c r="AFB1013"/>
      <c r="AFC1013"/>
      <c r="AFD1013"/>
      <c r="AFE1013"/>
      <c r="AFF1013"/>
      <c r="AFG1013"/>
      <c r="AFH1013"/>
      <c r="AFI1013"/>
      <c r="AFJ1013"/>
      <c r="AFK1013"/>
      <c r="AFL1013"/>
      <c r="AFM1013"/>
      <c r="AFN1013"/>
      <c r="AFO1013"/>
      <c r="AFP1013"/>
      <c r="AFQ1013"/>
      <c r="AFR1013"/>
      <c r="AFS1013"/>
      <c r="AFT1013"/>
      <c r="AFU1013"/>
      <c r="AFV1013"/>
      <c r="AFW1013"/>
      <c r="AFX1013"/>
      <c r="AFY1013"/>
      <c r="AFZ1013"/>
      <c r="AGA1013"/>
      <c r="AGB1013"/>
      <c r="AGC1013"/>
      <c r="AGD1013"/>
      <c r="AGE1013"/>
      <c r="AGF1013"/>
      <c r="AGG1013"/>
      <c r="AGH1013"/>
      <c r="AGI1013"/>
      <c r="AGJ1013"/>
      <c r="AGK1013"/>
      <c r="AGL1013"/>
      <c r="AGM1013"/>
      <c r="AGN1013"/>
      <c r="AGO1013"/>
      <c r="AGP1013"/>
      <c r="AGQ1013"/>
      <c r="AGR1013"/>
      <c r="AGS1013"/>
      <c r="AGT1013"/>
      <c r="AGU1013"/>
      <c r="AGV1013"/>
      <c r="AGW1013"/>
      <c r="AGX1013"/>
      <c r="AGY1013"/>
      <c r="AGZ1013"/>
      <c r="AHA1013"/>
      <c r="AHB1013"/>
      <c r="AHC1013"/>
      <c r="AHD1013"/>
      <c r="AHE1013"/>
      <c r="AHF1013"/>
      <c r="AHG1013"/>
      <c r="AHH1013"/>
      <c r="AHI1013"/>
      <c r="AHJ1013"/>
      <c r="AHK1013"/>
      <c r="AHL1013"/>
      <c r="AHM1013"/>
      <c r="AHN1013"/>
      <c r="AHO1013"/>
      <c r="AHP1013"/>
      <c r="AHQ1013"/>
      <c r="AHR1013"/>
      <c r="AHS1013"/>
      <c r="AHT1013"/>
      <c r="AHU1013"/>
      <c r="AHV1013"/>
      <c r="AHW1013"/>
      <c r="AHX1013"/>
      <c r="AHY1013"/>
      <c r="AHZ1013"/>
      <c r="AIA1013"/>
      <c r="AIB1013"/>
      <c r="AIC1013"/>
      <c r="AID1013"/>
      <c r="AIE1013"/>
      <c r="AIF1013"/>
      <c r="AIG1013"/>
      <c r="AIH1013"/>
      <c r="AII1013"/>
      <c r="AIJ1013"/>
      <c r="AIK1013"/>
      <c r="AIL1013"/>
      <c r="AIM1013"/>
      <c r="AIN1013"/>
      <c r="AIO1013"/>
      <c r="AIP1013"/>
      <c r="AIQ1013"/>
      <c r="AIR1013"/>
      <c r="AIS1013"/>
      <c r="AIT1013"/>
      <c r="AIU1013"/>
      <c r="AIV1013"/>
      <c r="AIW1013"/>
      <c r="AIX1013"/>
      <c r="AIY1013"/>
      <c r="AIZ1013"/>
      <c r="AJA1013"/>
      <c r="AJB1013"/>
      <c r="AJC1013"/>
      <c r="AJD1013"/>
      <c r="AJE1013"/>
      <c r="AJF1013"/>
      <c r="AJG1013"/>
      <c r="AJH1013"/>
      <c r="AJI1013"/>
      <c r="AJJ1013"/>
      <c r="AJK1013"/>
      <c r="AJL1013"/>
      <c r="AJM1013"/>
      <c r="AJN1013"/>
      <c r="AJO1013"/>
      <c r="AJP1013"/>
      <c r="AJQ1013"/>
      <c r="AJR1013"/>
      <c r="AJS1013"/>
      <c r="AJT1013"/>
      <c r="AJU1013"/>
      <c r="AJV1013"/>
      <c r="AJW1013"/>
      <c r="AJX1013"/>
      <c r="AJY1013"/>
      <c r="AJZ1013"/>
      <c r="AKA1013"/>
      <c r="AKB1013"/>
      <c r="AKC1013"/>
      <c r="AKD1013"/>
      <c r="AKE1013"/>
      <c r="AKF1013"/>
      <c r="AKG1013"/>
      <c r="AKH1013"/>
      <c r="AKI1013"/>
      <c r="AKJ1013"/>
      <c r="AKK1013"/>
      <c r="AKL1013"/>
      <c r="AKM1013"/>
      <c r="AKN1013"/>
      <c r="AKO1013"/>
      <c r="AKP1013"/>
      <c r="AKQ1013"/>
      <c r="AKR1013"/>
      <c r="AKS1013"/>
      <c r="AKT1013"/>
      <c r="AKU1013"/>
      <c r="AKV1013"/>
      <c r="AKW1013"/>
      <c r="AKX1013"/>
      <c r="AKY1013"/>
      <c r="AKZ1013"/>
      <c r="ALA1013"/>
      <c r="ALB1013"/>
      <c r="ALC1013"/>
      <c r="ALD1013"/>
      <c r="ALE1013"/>
      <c r="ALF1013"/>
      <c r="ALG1013"/>
      <c r="ALH1013"/>
      <c r="ALI1013"/>
      <c r="ALJ1013"/>
      <c r="ALK1013"/>
      <c r="ALL1013"/>
      <c r="ALM1013"/>
      <c r="ALN1013"/>
      <c r="ALO1013"/>
      <c r="ALP1013"/>
      <c r="ALQ1013"/>
      <c r="ALR1013"/>
      <c r="ALS1013"/>
      <c r="ALT1013"/>
      <c r="ALU1013"/>
      <c r="ALV1013"/>
      <c r="ALW1013"/>
      <c r="ALX1013"/>
      <c r="ALY1013"/>
      <c r="ALZ1013"/>
      <c r="AMA1013"/>
      <c r="AMB1013"/>
      <c r="AMC1013"/>
      <c r="AMD1013"/>
      <c r="AME1013"/>
      <c r="AMF1013"/>
      <c r="AMG1013"/>
      <c r="AMH1013"/>
      <c r="AMI1013"/>
      <c r="AMJ1013"/>
    </row>
    <row r="1014" spans="1:1024" ht="20" customHeight="1" x14ac:dyDescent="0.2">
      <c r="A1014"/>
      <c r="B1014"/>
      <c r="C1014"/>
      <c r="D1014"/>
      <c r="E1014" s="2"/>
      <c r="F1014" s="2"/>
      <c r="G1014" s="271"/>
      <c r="H1014" s="240"/>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c r="IU1014"/>
      <c r="IV1014"/>
      <c r="IW1014"/>
      <c r="IX1014"/>
      <c r="IY1014"/>
      <c r="IZ1014"/>
      <c r="JA1014"/>
      <c r="JB1014"/>
      <c r="JC1014"/>
      <c r="JD1014"/>
      <c r="JE1014"/>
      <c r="JF1014"/>
      <c r="JG1014"/>
      <c r="JH1014"/>
      <c r="JI1014"/>
      <c r="JJ1014"/>
      <c r="JK1014"/>
      <c r="JL1014"/>
      <c r="JM1014"/>
      <c r="JN1014"/>
      <c r="JO1014"/>
      <c r="JP1014"/>
      <c r="JQ1014"/>
      <c r="JR1014"/>
      <c r="JS1014"/>
      <c r="JT1014"/>
      <c r="JU1014"/>
      <c r="JV1014"/>
      <c r="JW1014"/>
      <c r="JX1014"/>
      <c r="JY1014"/>
      <c r="JZ1014"/>
      <c r="KA1014"/>
      <c r="KB1014"/>
      <c r="KC1014"/>
      <c r="KD1014"/>
      <c r="KE1014"/>
      <c r="KF1014"/>
      <c r="KG1014"/>
      <c r="KH1014"/>
      <c r="KI1014"/>
      <c r="KJ1014"/>
      <c r="KK1014"/>
      <c r="KL1014"/>
      <c r="KM1014"/>
      <c r="KN1014"/>
      <c r="KO1014"/>
      <c r="KP1014"/>
      <c r="KQ1014"/>
      <c r="KR1014"/>
      <c r="KS1014"/>
      <c r="KT1014"/>
      <c r="KU1014"/>
      <c r="KV1014"/>
      <c r="KW1014"/>
      <c r="KX1014"/>
      <c r="KY1014"/>
      <c r="KZ1014"/>
      <c r="LA1014"/>
      <c r="LB1014"/>
      <c r="LC1014"/>
      <c r="LD1014"/>
      <c r="LE1014"/>
      <c r="LF1014"/>
      <c r="LG1014"/>
      <c r="LH1014"/>
      <c r="LI1014"/>
      <c r="LJ1014"/>
      <c r="LK1014"/>
      <c r="LL1014"/>
      <c r="LM1014"/>
      <c r="LN1014"/>
      <c r="LO1014"/>
      <c r="LP1014"/>
      <c r="LQ1014"/>
      <c r="LR1014"/>
      <c r="LS1014"/>
      <c r="LT1014"/>
      <c r="LU1014"/>
      <c r="LV1014"/>
      <c r="LW1014"/>
      <c r="LX1014"/>
      <c r="LY1014"/>
      <c r="LZ1014"/>
      <c r="MA1014"/>
      <c r="MB1014"/>
      <c r="MC1014"/>
      <c r="MD1014"/>
      <c r="ME1014"/>
      <c r="MF1014"/>
      <c r="MG1014"/>
      <c r="MH1014"/>
      <c r="MI1014"/>
      <c r="MJ1014"/>
      <c r="MK1014"/>
      <c r="ML1014"/>
      <c r="MM1014"/>
      <c r="MN1014"/>
      <c r="MO1014"/>
      <c r="MP1014"/>
      <c r="MQ1014"/>
      <c r="MR1014"/>
      <c r="MS1014"/>
      <c r="MT1014"/>
      <c r="MU1014"/>
      <c r="MV1014"/>
      <c r="MW1014"/>
      <c r="MX1014"/>
      <c r="MY1014"/>
      <c r="MZ1014"/>
      <c r="NA1014"/>
      <c r="NB1014"/>
      <c r="NC1014"/>
      <c r="ND1014"/>
      <c r="NE1014"/>
      <c r="NF1014"/>
      <c r="NG1014"/>
      <c r="NH1014"/>
      <c r="NI1014"/>
      <c r="NJ1014"/>
      <c r="NK1014"/>
      <c r="NL1014"/>
      <c r="NM1014"/>
      <c r="NN1014"/>
      <c r="NO1014"/>
      <c r="NP1014"/>
      <c r="NQ1014"/>
      <c r="NR1014"/>
      <c r="NS1014"/>
      <c r="NT1014"/>
      <c r="NU1014"/>
      <c r="NV1014"/>
      <c r="NW1014"/>
      <c r="NX1014"/>
      <c r="NY1014"/>
      <c r="NZ1014"/>
      <c r="OA1014"/>
      <c r="OB1014"/>
      <c r="OC1014"/>
      <c r="OD1014"/>
      <c r="OE1014"/>
      <c r="OF1014"/>
      <c r="OG1014"/>
      <c r="OH1014"/>
      <c r="OI1014"/>
      <c r="OJ1014"/>
      <c r="OK1014"/>
      <c r="OL1014"/>
      <c r="OM1014"/>
      <c r="ON1014"/>
      <c r="OO1014"/>
      <c r="OP1014"/>
      <c r="OQ1014"/>
      <c r="OR1014"/>
      <c r="OS1014"/>
      <c r="OT1014"/>
      <c r="OU1014"/>
      <c r="OV1014"/>
      <c r="OW1014"/>
      <c r="OX1014"/>
      <c r="OY1014"/>
      <c r="OZ1014"/>
      <c r="PA1014"/>
      <c r="PB1014"/>
      <c r="PC1014"/>
      <c r="PD1014"/>
      <c r="PE1014"/>
      <c r="PF1014"/>
      <c r="PG1014"/>
      <c r="PH1014"/>
      <c r="PI1014"/>
      <c r="PJ1014"/>
      <c r="PK1014"/>
      <c r="PL1014"/>
      <c r="PM1014"/>
      <c r="PN1014"/>
      <c r="PO1014"/>
      <c r="PP1014"/>
      <c r="PQ1014"/>
      <c r="PR1014"/>
      <c r="PS1014"/>
      <c r="PT1014"/>
      <c r="PU1014"/>
      <c r="PV1014"/>
      <c r="PW1014"/>
      <c r="PX1014"/>
      <c r="PY1014"/>
      <c r="PZ1014"/>
      <c r="QA1014"/>
      <c r="QB1014"/>
      <c r="QC1014"/>
      <c r="QD1014"/>
      <c r="QE1014"/>
      <c r="QF1014"/>
      <c r="QG1014"/>
      <c r="QH1014"/>
      <c r="QI1014"/>
      <c r="QJ1014"/>
      <c r="QK1014"/>
      <c r="QL1014"/>
      <c r="QM1014"/>
      <c r="QN1014"/>
      <c r="QO1014"/>
      <c r="QP1014"/>
      <c r="QQ1014"/>
      <c r="QR1014"/>
      <c r="QS1014"/>
      <c r="QT1014"/>
      <c r="QU1014"/>
      <c r="QV1014"/>
      <c r="QW1014"/>
      <c r="QX1014"/>
      <c r="QY1014"/>
      <c r="QZ1014"/>
      <c r="RA1014"/>
      <c r="RB1014"/>
      <c r="RC1014"/>
      <c r="RD1014"/>
      <c r="RE1014"/>
      <c r="RF1014"/>
      <c r="RG1014"/>
      <c r="RH1014"/>
      <c r="RI1014"/>
      <c r="RJ1014"/>
      <c r="RK1014"/>
      <c r="RL1014"/>
      <c r="RM1014"/>
      <c r="RN1014"/>
      <c r="RO1014"/>
      <c r="RP1014"/>
      <c r="RQ1014"/>
      <c r="RR1014"/>
      <c r="RS1014"/>
      <c r="RT1014"/>
      <c r="RU1014"/>
      <c r="RV1014"/>
      <c r="RW1014"/>
      <c r="RX1014"/>
      <c r="RY1014"/>
      <c r="RZ1014"/>
      <c r="SA1014"/>
      <c r="SB1014"/>
      <c r="SC1014"/>
      <c r="SD1014"/>
      <c r="SE1014"/>
      <c r="SF1014"/>
      <c r="SG1014"/>
      <c r="SH1014"/>
      <c r="SI1014"/>
      <c r="SJ1014"/>
      <c r="SK1014"/>
      <c r="SL1014"/>
      <c r="SM1014"/>
      <c r="SN1014"/>
      <c r="SO1014"/>
      <c r="SP1014"/>
      <c r="SQ1014"/>
      <c r="SR1014"/>
      <c r="SS1014"/>
      <c r="ST1014"/>
      <c r="SU1014"/>
      <c r="SV1014"/>
      <c r="SW1014"/>
      <c r="SX1014"/>
      <c r="SY1014"/>
      <c r="SZ1014"/>
      <c r="TA1014"/>
      <c r="TB1014"/>
      <c r="TC1014"/>
      <c r="TD1014"/>
      <c r="TE1014"/>
      <c r="TF1014"/>
      <c r="TG1014"/>
      <c r="TH1014"/>
      <c r="TI1014"/>
      <c r="TJ1014"/>
      <c r="TK1014"/>
      <c r="TL1014"/>
      <c r="TM1014"/>
      <c r="TN1014"/>
      <c r="TO1014"/>
      <c r="TP1014"/>
      <c r="TQ1014"/>
      <c r="TR1014"/>
      <c r="TS1014"/>
      <c r="TT1014"/>
      <c r="TU1014"/>
      <c r="TV1014"/>
      <c r="TW1014"/>
      <c r="TX1014"/>
      <c r="TY1014"/>
      <c r="TZ1014"/>
      <c r="UA1014"/>
      <c r="UB1014"/>
      <c r="UC1014"/>
      <c r="UD1014"/>
      <c r="UE1014"/>
      <c r="UF1014"/>
      <c r="UG1014"/>
      <c r="UH1014"/>
      <c r="UI1014"/>
      <c r="UJ1014"/>
      <c r="UK1014"/>
      <c r="UL1014"/>
      <c r="UM1014"/>
      <c r="UN1014"/>
      <c r="UO1014"/>
      <c r="UP1014"/>
      <c r="UQ1014"/>
      <c r="UR1014"/>
      <c r="US1014"/>
      <c r="UT1014"/>
      <c r="UU1014"/>
      <c r="UV1014"/>
      <c r="UW1014"/>
      <c r="UX1014"/>
      <c r="UY1014"/>
      <c r="UZ1014"/>
      <c r="VA1014"/>
      <c r="VB1014"/>
      <c r="VC1014"/>
      <c r="VD1014"/>
      <c r="VE1014"/>
      <c r="VF1014"/>
      <c r="VG1014"/>
      <c r="VH1014"/>
      <c r="VI1014"/>
      <c r="VJ1014"/>
      <c r="VK1014"/>
      <c r="VL1014"/>
      <c r="VM1014"/>
      <c r="VN1014"/>
      <c r="VO1014"/>
      <c r="VP1014"/>
      <c r="VQ1014"/>
      <c r="VR1014"/>
      <c r="VS1014"/>
      <c r="VT1014"/>
      <c r="VU1014"/>
      <c r="VV1014"/>
      <c r="VW1014"/>
      <c r="VX1014"/>
      <c r="VY1014"/>
      <c r="VZ1014"/>
      <c r="WA1014"/>
      <c r="WB1014"/>
      <c r="WC1014"/>
      <c r="WD1014"/>
      <c r="WE1014"/>
      <c r="WF1014"/>
      <c r="WG1014"/>
      <c r="WH1014"/>
      <c r="WI1014"/>
      <c r="WJ1014"/>
      <c r="WK1014"/>
      <c r="WL1014"/>
      <c r="WM1014"/>
      <c r="WN1014"/>
      <c r="WO1014"/>
      <c r="WP1014"/>
      <c r="WQ1014"/>
      <c r="WR1014"/>
      <c r="WS1014"/>
      <c r="WT1014"/>
      <c r="WU1014"/>
      <c r="WV1014"/>
      <c r="WW1014"/>
      <c r="WX1014"/>
      <c r="WY1014"/>
      <c r="WZ1014"/>
      <c r="XA1014"/>
      <c r="XB1014"/>
      <c r="XC1014"/>
      <c r="XD1014"/>
      <c r="XE1014"/>
      <c r="XF1014"/>
      <c r="XG1014"/>
      <c r="XH1014"/>
      <c r="XI1014"/>
      <c r="XJ1014"/>
      <c r="XK1014"/>
      <c r="XL1014"/>
      <c r="XM1014"/>
      <c r="XN1014"/>
      <c r="XO1014"/>
      <c r="XP1014"/>
      <c r="XQ1014"/>
      <c r="XR1014"/>
      <c r="XS1014"/>
      <c r="XT1014"/>
      <c r="XU1014"/>
      <c r="XV1014"/>
      <c r="XW1014"/>
      <c r="XX1014"/>
      <c r="XY1014"/>
      <c r="XZ1014"/>
      <c r="YA1014"/>
      <c r="YB1014"/>
      <c r="YC1014"/>
      <c r="YD1014"/>
      <c r="YE1014"/>
      <c r="YF1014"/>
      <c r="YG1014"/>
      <c r="YH1014"/>
      <c r="YI1014"/>
      <c r="YJ1014"/>
      <c r="YK1014"/>
      <c r="YL1014"/>
      <c r="YM1014"/>
      <c r="YN1014"/>
      <c r="YO1014"/>
      <c r="YP1014"/>
      <c r="YQ1014"/>
      <c r="YR1014"/>
      <c r="YS1014"/>
      <c r="YT1014"/>
      <c r="YU1014"/>
      <c r="YV1014"/>
      <c r="YW1014"/>
      <c r="YX1014"/>
      <c r="YY1014"/>
      <c r="YZ1014"/>
      <c r="ZA1014"/>
      <c r="ZB1014"/>
      <c r="ZC1014"/>
      <c r="ZD1014"/>
      <c r="ZE1014"/>
      <c r="ZF1014"/>
      <c r="ZG1014"/>
      <c r="ZH1014"/>
      <c r="ZI1014"/>
      <c r="ZJ1014"/>
      <c r="ZK1014"/>
      <c r="ZL1014"/>
      <c r="ZM1014"/>
      <c r="ZN1014"/>
      <c r="ZO1014"/>
      <c r="ZP1014"/>
      <c r="ZQ1014"/>
      <c r="ZR1014"/>
      <c r="ZS1014"/>
      <c r="ZT1014"/>
      <c r="ZU1014"/>
      <c r="ZV1014"/>
      <c r="ZW1014"/>
      <c r="ZX1014"/>
      <c r="ZY1014"/>
      <c r="ZZ1014"/>
      <c r="AAA1014"/>
      <c r="AAB1014"/>
      <c r="AAC1014"/>
      <c r="AAD1014"/>
      <c r="AAE1014"/>
      <c r="AAF1014"/>
      <c r="AAG1014"/>
      <c r="AAH1014"/>
      <c r="AAI1014"/>
      <c r="AAJ1014"/>
      <c r="AAK1014"/>
      <c r="AAL1014"/>
      <c r="AAM1014"/>
      <c r="AAN1014"/>
      <c r="AAO1014"/>
      <c r="AAP1014"/>
      <c r="AAQ1014"/>
      <c r="AAR1014"/>
      <c r="AAS1014"/>
      <c r="AAT1014"/>
      <c r="AAU1014"/>
      <c r="AAV1014"/>
      <c r="AAW1014"/>
      <c r="AAX1014"/>
      <c r="AAY1014"/>
      <c r="AAZ1014"/>
      <c r="ABA1014"/>
      <c r="ABB1014"/>
      <c r="ABC1014"/>
      <c r="ABD1014"/>
      <c r="ABE1014"/>
      <c r="ABF1014"/>
      <c r="ABG1014"/>
      <c r="ABH1014"/>
      <c r="ABI1014"/>
      <c r="ABJ1014"/>
      <c r="ABK1014"/>
      <c r="ABL1014"/>
      <c r="ABM1014"/>
      <c r="ABN1014"/>
      <c r="ABO1014"/>
      <c r="ABP1014"/>
      <c r="ABQ1014"/>
      <c r="ABR1014"/>
      <c r="ABS1014"/>
      <c r="ABT1014"/>
      <c r="ABU1014"/>
      <c r="ABV1014"/>
      <c r="ABW1014"/>
      <c r="ABX1014"/>
      <c r="ABY1014"/>
      <c r="ABZ1014"/>
      <c r="ACA1014"/>
      <c r="ACB1014"/>
      <c r="ACC1014"/>
      <c r="ACD1014"/>
      <c r="ACE1014"/>
      <c r="ACF1014"/>
      <c r="ACG1014"/>
      <c r="ACH1014"/>
      <c r="ACI1014"/>
      <c r="ACJ1014"/>
      <c r="ACK1014"/>
      <c r="ACL1014"/>
      <c r="ACM1014"/>
      <c r="ACN1014"/>
      <c r="ACO1014"/>
      <c r="ACP1014"/>
      <c r="ACQ1014"/>
      <c r="ACR1014"/>
      <c r="ACS1014"/>
      <c r="ACT1014"/>
      <c r="ACU1014"/>
      <c r="ACV1014"/>
      <c r="ACW1014"/>
      <c r="ACX1014"/>
      <c r="ACY1014"/>
      <c r="ACZ1014"/>
      <c r="ADA1014"/>
      <c r="ADB1014"/>
      <c r="ADC1014"/>
      <c r="ADD1014"/>
      <c r="ADE1014"/>
      <c r="ADF1014"/>
      <c r="ADG1014"/>
      <c r="ADH1014"/>
      <c r="ADI1014"/>
      <c r="ADJ1014"/>
      <c r="ADK1014"/>
      <c r="ADL1014"/>
      <c r="ADM1014"/>
      <c r="ADN1014"/>
      <c r="ADO1014"/>
      <c r="ADP1014"/>
      <c r="ADQ1014"/>
      <c r="ADR1014"/>
      <c r="ADS1014"/>
      <c r="ADT1014"/>
      <c r="ADU1014"/>
      <c r="ADV1014"/>
      <c r="ADW1014"/>
      <c r="ADX1014"/>
      <c r="ADY1014"/>
      <c r="ADZ1014"/>
      <c r="AEA1014"/>
      <c r="AEB1014"/>
      <c r="AEC1014"/>
      <c r="AED1014"/>
      <c r="AEE1014"/>
      <c r="AEF1014"/>
      <c r="AEG1014"/>
      <c r="AEH1014"/>
      <c r="AEI1014"/>
      <c r="AEJ1014"/>
      <c r="AEK1014"/>
      <c r="AEL1014"/>
      <c r="AEM1014"/>
      <c r="AEN1014"/>
      <c r="AEO1014"/>
      <c r="AEP1014"/>
      <c r="AEQ1014"/>
      <c r="AER1014"/>
      <c r="AES1014"/>
      <c r="AET1014"/>
      <c r="AEU1014"/>
      <c r="AEV1014"/>
      <c r="AEW1014"/>
      <c r="AEX1014"/>
      <c r="AEY1014"/>
      <c r="AEZ1014"/>
      <c r="AFA1014"/>
      <c r="AFB1014"/>
      <c r="AFC1014"/>
      <c r="AFD1014"/>
      <c r="AFE1014"/>
      <c r="AFF1014"/>
      <c r="AFG1014"/>
      <c r="AFH1014"/>
      <c r="AFI1014"/>
      <c r="AFJ1014"/>
      <c r="AFK1014"/>
      <c r="AFL1014"/>
      <c r="AFM1014"/>
      <c r="AFN1014"/>
      <c r="AFO1014"/>
      <c r="AFP1014"/>
      <c r="AFQ1014"/>
      <c r="AFR1014"/>
      <c r="AFS1014"/>
      <c r="AFT1014"/>
      <c r="AFU1014"/>
      <c r="AFV1014"/>
      <c r="AFW1014"/>
      <c r="AFX1014"/>
      <c r="AFY1014"/>
      <c r="AFZ1014"/>
      <c r="AGA1014"/>
      <c r="AGB1014"/>
      <c r="AGC1014"/>
      <c r="AGD1014"/>
      <c r="AGE1014"/>
      <c r="AGF1014"/>
      <c r="AGG1014"/>
      <c r="AGH1014"/>
      <c r="AGI1014"/>
      <c r="AGJ1014"/>
      <c r="AGK1014"/>
      <c r="AGL1014"/>
      <c r="AGM1014"/>
      <c r="AGN1014"/>
      <c r="AGO1014"/>
      <c r="AGP1014"/>
      <c r="AGQ1014"/>
      <c r="AGR1014"/>
      <c r="AGS1014"/>
      <c r="AGT1014"/>
      <c r="AGU1014"/>
      <c r="AGV1014"/>
      <c r="AGW1014"/>
      <c r="AGX1014"/>
      <c r="AGY1014"/>
      <c r="AGZ1014"/>
      <c r="AHA1014"/>
      <c r="AHB1014"/>
      <c r="AHC1014"/>
      <c r="AHD1014"/>
      <c r="AHE1014"/>
      <c r="AHF1014"/>
      <c r="AHG1014"/>
      <c r="AHH1014"/>
      <c r="AHI1014"/>
      <c r="AHJ1014"/>
      <c r="AHK1014"/>
      <c r="AHL1014"/>
      <c r="AHM1014"/>
      <c r="AHN1014"/>
      <c r="AHO1014"/>
      <c r="AHP1014"/>
      <c r="AHQ1014"/>
      <c r="AHR1014"/>
      <c r="AHS1014"/>
      <c r="AHT1014"/>
      <c r="AHU1014"/>
      <c r="AHV1014"/>
      <c r="AHW1014"/>
      <c r="AHX1014"/>
      <c r="AHY1014"/>
      <c r="AHZ1014"/>
      <c r="AIA1014"/>
      <c r="AIB1014"/>
      <c r="AIC1014"/>
      <c r="AID1014"/>
      <c r="AIE1014"/>
      <c r="AIF1014"/>
      <c r="AIG1014"/>
      <c r="AIH1014"/>
      <c r="AII1014"/>
      <c r="AIJ1014"/>
      <c r="AIK1014"/>
      <c r="AIL1014"/>
      <c r="AIM1014"/>
      <c r="AIN1014"/>
      <c r="AIO1014"/>
      <c r="AIP1014"/>
      <c r="AIQ1014"/>
      <c r="AIR1014"/>
      <c r="AIS1014"/>
      <c r="AIT1014"/>
      <c r="AIU1014"/>
      <c r="AIV1014"/>
      <c r="AIW1014"/>
      <c r="AIX1014"/>
      <c r="AIY1014"/>
      <c r="AIZ1014"/>
      <c r="AJA1014"/>
      <c r="AJB1014"/>
      <c r="AJC1014"/>
      <c r="AJD1014"/>
      <c r="AJE1014"/>
      <c r="AJF1014"/>
      <c r="AJG1014"/>
      <c r="AJH1014"/>
      <c r="AJI1014"/>
      <c r="AJJ1014"/>
      <c r="AJK1014"/>
      <c r="AJL1014"/>
      <c r="AJM1014"/>
      <c r="AJN1014"/>
      <c r="AJO1014"/>
      <c r="AJP1014"/>
      <c r="AJQ1014"/>
      <c r="AJR1014"/>
      <c r="AJS1014"/>
      <c r="AJT1014"/>
      <c r="AJU1014"/>
      <c r="AJV1014"/>
      <c r="AJW1014"/>
      <c r="AJX1014"/>
      <c r="AJY1014"/>
      <c r="AJZ1014"/>
      <c r="AKA1014"/>
      <c r="AKB1014"/>
      <c r="AKC1014"/>
      <c r="AKD1014"/>
      <c r="AKE1014"/>
      <c r="AKF1014"/>
      <c r="AKG1014"/>
      <c r="AKH1014"/>
      <c r="AKI1014"/>
      <c r="AKJ1014"/>
      <c r="AKK1014"/>
      <c r="AKL1014"/>
      <c r="AKM1014"/>
      <c r="AKN1014"/>
      <c r="AKO1014"/>
      <c r="AKP1014"/>
      <c r="AKQ1014"/>
      <c r="AKR1014"/>
      <c r="AKS1014"/>
      <c r="AKT1014"/>
      <c r="AKU1014"/>
      <c r="AKV1014"/>
      <c r="AKW1014"/>
      <c r="AKX1014"/>
      <c r="AKY1014"/>
      <c r="AKZ1014"/>
      <c r="ALA1014"/>
      <c r="ALB1014"/>
      <c r="ALC1014"/>
      <c r="ALD1014"/>
      <c r="ALE1014"/>
      <c r="ALF1014"/>
      <c r="ALG1014"/>
      <c r="ALH1014"/>
      <c r="ALI1014"/>
      <c r="ALJ1014"/>
      <c r="ALK1014"/>
      <c r="ALL1014"/>
      <c r="ALM1014"/>
      <c r="ALN1014"/>
      <c r="ALO1014"/>
      <c r="ALP1014"/>
      <c r="ALQ1014"/>
      <c r="ALR1014"/>
      <c r="ALS1014"/>
      <c r="ALT1014"/>
      <c r="ALU1014"/>
      <c r="ALV1014"/>
      <c r="ALW1014"/>
      <c r="ALX1014"/>
      <c r="ALY1014"/>
      <c r="ALZ1014"/>
      <c r="AMA1014"/>
      <c r="AMB1014"/>
      <c r="AMC1014"/>
      <c r="AMD1014"/>
      <c r="AME1014"/>
      <c r="AMF1014"/>
      <c r="AMG1014"/>
      <c r="AMH1014"/>
      <c r="AMI1014"/>
      <c r="AMJ1014"/>
    </row>
    <row r="1015" spans="1:1024" ht="20" customHeight="1" x14ac:dyDescent="0.2">
      <c r="A1015"/>
      <c r="B1015"/>
      <c r="C1015"/>
      <c r="D1015"/>
      <c r="E1015" s="2"/>
      <c r="F1015" s="2"/>
      <c r="G1015" s="271"/>
      <c r="H1015" s="240"/>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c r="IU1015"/>
      <c r="IV1015"/>
      <c r="IW1015"/>
      <c r="IX1015"/>
      <c r="IY1015"/>
      <c r="IZ1015"/>
      <c r="JA1015"/>
      <c r="JB1015"/>
      <c r="JC1015"/>
      <c r="JD1015"/>
      <c r="JE1015"/>
      <c r="JF1015"/>
      <c r="JG1015"/>
      <c r="JH1015"/>
      <c r="JI1015"/>
      <c r="JJ1015"/>
      <c r="JK1015"/>
      <c r="JL1015"/>
      <c r="JM1015"/>
      <c r="JN1015"/>
      <c r="JO1015"/>
      <c r="JP1015"/>
      <c r="JQ1015"/>
      <c r="JR1015"/>
      <c r="JS1015"/>
      <c r="JT1015"/>
      <c r="JU1015"/>
      <c r="JV1015"/>
      <c r="JW1015"/>
      <c r="JX1015"/>
      <c r="JY1015"/>
      <c r="JZ1015"/>
      <c r="KA1015"/>
      <c r="KB1015"/>
      <c r="KC1015"/>
      <c r="KD1015"/>
      <c r="KE1015"/>
      <c r="KF1015"/>
      <c r="KG1015"/>
      <c r="KH1015"/>
      <c r="KI1015"/>
      <c r="KJ1015"/>
      <c r="KK1015"/>
      <c r="KL1015"/>
      <c r="KM1015"/>
      <c r="KN1015"/>
      <c r="KO1015"/>
      <c r="KP1015"/>
      <c r="KQ1015"/>
      <c r="KR1015"/>
      <c r="KS1015"/>
      <c r="KT1015"/>
      <c r="KU1015"/>
      <c r="KV1015"/>
      <c r="KW1015"/>
      <c r="KX1015"/>
      <c r="KY1015"/>
      <c r="KZ1015"/>
      <c r="LA1015"/>
      <c r="LB1015"/>
      <c r="LC1015"/>
      <c r="LD1015"/>
      <c r="LE1015"/>
      <c r="LF1015"/>
      <c r="LG1015"/>
      <c r="LH1015"/>
      <c r="LI1015"/>
      <c r="LJ1015"/>
      <c r="LK1015"/>
      <c r="LL1015"/>
      <c r="LM1015"/>
      <c r="LN1015"/>
      <c r="LO1015"/>
      <c r="LP1015"/>
      <c r="LQ1015"/>
      <c r="LR1015"/>
      <c r="LS1015"/>
      <c r="LT1015"/>
      <c r="LU1015"/>
      <c r="LV1015"/>
      <c r="LW1015"/>
      <c r="LX1015"/>
      <c r="LY1015"/>
      <c r="LZ1015"/>
      <c r="MA1015"/>
      <c r="MB1015"/>
      <c r="MC1015"/>
      <c r="MD1015"/>
      <c r="ME1015"/>
      <c r="MF1015"/>
      <c r="MG1015"/>
      <c r="MH1015"/>
      <c r="MI1015"/>
      <c r="MJ1015"/>
      <c r="MK1015"/>
      <c r="ML1015"/>
      <c r="MM1015"/>
      <c r="MN1015"/>
      <c r="MO1015"/>
      <c r="MP1015"/>
      <c r="MQ1015"/>
      <c r="MR1015"/>
      <c r="MS1015"/>
      <c r="MT1015"/>
      <c r="MU1015"/>
      <c r="MV1015"/>
      <c r="MW1015"/>
      <c r="MX1015"/>
      <c r="MY1015"/>
      <c r="MZ1015"/>
      <c r="NA1015"/>
      <c r="NB1015"/>
      <c r="NC1015"/>
      <c r="ND1015"/>
      <c r="NE1015"/>
      <c r="NF1015"/>
      <c r="NG1015"/>
      <c r="NH1015"/>
      <c r="NI1015"/>
      <c r="NJ1015"/>
      <c r="NK1015"/>
      <c r="NL1015"/>
      <c r="NM1015"/>
      <c r="NN1015"/>
      <c r="NO1015"/>
      <c r="NP1015"/>
      <c r="NQ1015"/>
      <c r="NR1015"/>
      <c r="NS1015"/>
      <c r="NT1015"/>
      <c r="NU1015"/>
      <c r="NV1015"/>
      <c r="NW1015"/>
      <c r="NX1015"/>
      <c r="NY1015"/>
      <c r="NZ1015"/>
      <c r="OA1015"/>
      <c r="OB1015"/>
      <c r="OC1015"/>
      <c r="OD1015"/>
      <c r="OE1015"/>
      <c r="OF1015"/>
      <c r="OG1015"/>
      <c r="OH1015"/>
      <c r="OI1015"/>
      <c r="OJ1015"/>
      <c r="OK1015"/>
      <c r="OL1015"/>
      <c r="OM1015"/>
      <c r="ON1015"/>
      <c r="OO1015"/>
      <c r="OP1015"/>
      <c r="OQ1015"/>
      <c r="OR1015"/>
      <c r="OS1015"/>
      <c r="OT1015"/>
      <c r="OU1015"/>
      <c r="OV1015"/>
      <c r="OW1015"/>
      <c r="OX1015"/>
      <c r="OY1015"/>
      <c r="OZ1015"/>
      <c r="PA1015"/>
      <c r="PB1015"/>
      <c r="PC1015"/>
      <c r="PD1015"/>
      <c r="PE1015"/>
      <c r="PF1015"/>
      <c r="PG1015"/>
      <c r="PH1015"/>
      <c r="PI1015"/>
      <c r="PJ1015"/>
      <c r="PK1015"/>
      <c r="PL1015"/>
      <c r="PM1015"/>
      <c r="PN1015"/>
      <c r="PO1015"/>
      <c r="PP1015"/>
      <c r="PQ1015"/>
      <c r="PR1015"/>
      <c r="PS1015"/>
      <c r="PT1015"/>
      <c r="PU1015"/>
      <c r="PV1015"/>
      <c r="PW1015"/>
      <c r="PX1015"/>
      <c r="PY1015"/>
      <c r="PZ1015"/>
      <c r="QA1015"/>
      <c r="QB1015"/>
      <c r="QC1015"/>
      <c r="QD1015"/>
      <c r="QE1015"/>
      <c r="QF1015"/>
      <c r="QG1015"/>
      <c r="QH1015"/>
      <c r="QI1015"/>
      <c r="QJ1015"/>
      <c r="QK1015"/>
      <c r="QL1015"/>
      <c r="QM1015"/>
      <c r="QN1015"/>
      <c r="QO1015"/>
      <c r="QP1015"/>
      <c r="QQ1015"/>
      <c r="QR1015"/>
      <c r="QS1015"/>
      <c r="QT1015"/>
      <c r="QU1015"/>
      <c r="QV1015"/>
      <c r="QW1015"/>
      <c r="QX1015"/>
      <c r="QY1015"/>
      <c r="QZ1015"/>
      <c r="RA1015"/>
      <c r="RB1015"/>
      <c r="RC1015"/>
      <c r="RD1015"/>
      <c r="RE1015"/>
      <c r="RF1015"/>
      <c r="RG1015"/>
      <c r="RH1015"/>
      <c r="RI1015"/>
      <c r="RJ1015"/>
      <c r="RK1015"/>
      <c r="RL1015"/>
      <c r="RM1015"/>
      <c r="RN1015"/>
      <c r="RO1015"/>
      <c r="RP1015"/>
      <c r="RQ1015"/>
      <c r="RR1015"/>
      <c r="RS1015"/>
      <c r="RT1015"/>
      <c r="RU1015"/>
      <c r="RV1015"/>
      <c r="RW1015"/>
      <c r="RX1015"/>
      <c r="RY1015"/>
      <c r="RZ1015"/>
      <c r="SA1015"/>
      <c r="SB1015"/>
      <c r="SC1015"/>
      <c r="SD1015"/>
      <c r="SE1015"/>
      <c r="SF1015"/>
      <c r="SG1015"/>
      <c r="SH1015"/>
      <c r="SI1015"/>
      <c r="SJ1015"/>
      <c r="SK1015"/>
      <c r="SL1015"/>
      <c r="SM1015"/>
      <c r="SN1015"/>
      <c r="SO1015"/>
      <c r="SP1015"/>
      <c r="SQ1015"/>
      <c r="SR1015"/>
      <c r="SS1015"/>
      <c r="ST1015"/>
      <c r="SU1015"/>
      <c r="SV1015"/>
      <c r="SW1015"/>
      <c r="SX1015"/>
      <c r="SY1015"/>
      <c r="SZ1015"/>
      <c r="TA1015"/>
      <c r="TB1015"/>
      <c r="TC1015"/>
      <c r="TD1015"/>
      <c r="TE1015"/>
      <c r="TF1015"/>
      <c r="TG1015"/>
      <c r="TH1015"/>
      <c r="TI1015"/>
      <c r="TJ1015"/>
      <c r="TK1015"/>
      <c r="TL1015"/>
      <c r="TM1015"/>
      <c r="TN1015"/>
      <c r="TO1015"/>
      <c r="TP1015"/>
      <c r="TQ1015"/>
      <c r="TR1015"/>
      <c r="TS1015"/>
      <c r="TT1015"/>
      <c r="TU1015"/>
      <c r="TV1015"/>
      <c r="TW1015"/>
      <c r="TX1015"/>
      <c r="TY1015"/>
      <c r="TZ1015"/>
      <c r="UA1015"/>
      <c r="UB1015"/>
      <c r="UC1015"/>
      <c r="UD1015"/>
      <c r="UE1015"/>
      <c r="UF1015"/>
      <c r="UG1015"/>
      <c r="UH1015"/>
      <c r="UI1015"/>
      <c r="UJ1015"/>
      <c r="UK1015"/>
      <c r="UL1015"/>
      <c r="UM1015"/>
      <c r="UN1015"/>
      <c r="UO1015"/>
      <c r="UP1015"/>
      <c r="UQ1015"/>
      <c r="UR1015"/>
      <c r="US1015"/>
      <c r="UT1015"/>
      <c r="UU1015"/>
      <c r="UV1015"/>
      <c r="UW1015"/>
      <c r="UX1015"/>
      <c r="UY1015"/>
      <c r="UZ1015"/>
      <c r="VA1015"/>
      <c r="VB1015"/>
      <c r="VC1015"/>
      <c r="VD1015"/>
      <c r="VE1015"/>
      <c r="VF1015"/>
      <c r="VG1015"/>
      <c r="VH1015"/>
      <c r="VI1015"/>
      <c r="VJ1015"/>
      <c r="VK1015"/>
      <c r="VL1015"/>
      <c r="VM1015"/>
      <c r="VN1015"/>
      <c r="VO1015"/>
      <c r="VP1015"/>
      <c r="VQ1015"/>
      <c r="VR1015"/>
      <c r="VS1015"/>
      <c r="VT1015"/>
      <c r="VU1015"/>
      <c r="VV1015"/>
      <c r="VW1015"/>
      <c r="VX1015"/>
      <c r="VY1015"/>
      <c r="VZ1015"/>
      <c r="WA1015"/>
      <c r="WB1015"/>
      <c r="WC1015"/>
      <c r="WD1015"/>
      <c r="WE1015"/>
      <c r="WF1015"/>
      <c r="WG1015"/>
      <c r="WH1015"/>
      <c r="WI1015"/>
      <c r="WJ1015"/>
      <c r="WK1015"/>
      <c r="WL1015"/>
      <c r="WM1015"/>
      <c r="WN1015"/>
      <c r="WO1015"/>
      <c r="WP1015"/>
      <c r="WQ1015"/>
      <c r="WR1015"/>
      <c r="WS1015"/>
      <c r="WT1015"/>
      <c r="WU1015"/>
      <c r="WV1015"/>
      <c r="WW1015"/>
      <c r="WX1015"/>
      <c r="WY1015"/>
      <c r="WZ1015"/>
      <c r="XA1015"/>
      <c r="XB1015"/>
      <c r="XC1015"/>
      <c r="XD1015"/>
      <c r="XE1015"/>
      <c r="XF1015"/>
      <c r="XG1015"/>
      <c r="XH1015"/>
      <c r="XI1015"/>
      <c r="XJ1015"/>
      <c r="XK1015"/>
      <c r="XL1015"/>
      <c r="XM1015"/>
      <c r="XN1015"/>
      <c r="XO1015"/>
      <c r="XP1015"/>
      <c r="XQ1015"/>
      <c r="XR1015"/>
      <c r="XS1015"/>
      <c r="XT1015"/>
      <c r="XU1015"/>
      <c r="XV1015"/>
      <c r="XW1015"/>
      <c r="XX1015"/>
      <c r="XY1015"/>
      <c r="XZ1015"/>
      <c r="YA1015"/>
      <c r="YB1015"/>
      <c r="YC1015"/>
      <c r="YD1015"/>
      <c r="YE1015"/>
      <c r="YF1015"/>
      <c r="YG1015"/>
      <c r="YH1015"/>
      <c r="YI1015"/>
      <c r="YJ1015"/>
      <c r="YK1015"/>
      <c r="YL1015"/>
      <c r="YM1015"/>
      <c r="YN1015"/>
      <c r="YO1015"/>
      <c r="YP1015"/>
      <c r="YQ1015"/>
      <c r="YR1015"/>
      <c r="YS1015"/>
      <c r="YT1015"/>
      <c r="YU1015"/>
      <c r="YV1015"/>
      <c r="YW1015"/>
      <c r="YX1015"/>
      <c r="YY1015"/>
      <c r="YZ1015"/>
      <c r="ZA1015"/>
      <c r="ZB1015"/>
      <c r="ZC1015"/>
      <c r="ZD1015"/>
      <c r="ZE1015"/>
      <c r="ZF1015"/>
      <c r="ZG1015"/>
      <c r="ZH1015"/>
      <c r="ZI1015"/>
      <c r="ZJ1015"/>
      <c r="ZK1015"/>
      <c r="ZL1015"/>
      <c r="ZM1015"/>
      <c r="ZN1015"/>
      <c r="ZO1015"/>
      <c r="ZP1015"/>
      <c r="ZQ1015"/>
      <c r="ZR1015"/>
      <c r="ZS1015"/>
      <c r="ZT1015"/>
      <c r="ZU1015"/>
      <c r="ZV1015"/>
      <c r="ZW1015"/>
      <c r="ZX1015"/>
      <c r="ZY1015"/>
      <c r="ZZ1015"/>
      <c r="AAA1015"/>
      <c r="AAB1015"/>
      <c r="AAC1015"/>
      <c r="AAD1015"/>
      <c r="AAE1015"/>
      <c r="AAF1015"/>
      <c r="AAG1015"/>
      <c r="AAH1015"/>
      <c r="AAI1015"/>
      <c r="AAJ1015"/>
      <c r="AAK1015"/>
      <c r="AAL1015"/>
      <c r="AAM1015"/>
      <c r="AAN1015"/>
      <c r="AAO1015"/>
      <c r="AAP1015"/>
      <c r="AAQ1015"/>
      <c r="AAR1015"/>
      <c r="AAS1015"/>
      <c r="AAT1015"/>
      <c r="AAU1015"/>
      <c r="AAV1015"/>
      <c r="AAW1015"/>
      <c r="AAX1015"/>
      <c r="AAY1015"/>
      <c r="AAZ1015"/>
      <c r="ABA1015"/>
      <c r="ABB1015"/>
      <c r="ABC1015"/>
      <c r="ABD1015"/>
      <c r="ABE1015"/>
      <c r="ABF1015"/>
      <c r="ABG1015"/>
      <c r="ABH1015"/>
      <c r="ABI1015"/>
      <c r="ABJ1015"/>
      <c r="ABK1015"/>
      <c r="ABL1015"/>
      <c r="ABM1015"/>
      <c r="ABN1015"/>
      <c r="ABO1015"/>
      <c r="ABP1015"/>
      <c r="ABQ1015"/>
      <c r="ABR1015"/>
      <c r="ABS1015"/>
      <c r="ABT1015"/>
      <c r="ABU1015"/>
      <c r="ABV1015"/>
      <c r="ABW1015"/>
      <c r="ABX1015"/>
      <c r="ABY1015"/>
      <c r="ABZ1015"/>
      <c r="ACA1015"/>
      <c r="ACB1015"/>
      <c r="ACC1015"/>
      <c r="ACD1015"/>
      <c r="ACE1015"/>
      <c r="ACF1015"/>
      <c r="ACG1015"/>
      <c r="ACH1015"/>
      <c r="ACI1015"/>
      <c r="ACJ1015"/>
      <c r="ACK1015"/>
      <c r="ACL1015"/>
      <c r="ACM1015"/>
      <c r="ACN1015"/>
      <c r="ACO1015"/>
      <c r="ACP1015"/>
      <c r="ACQ1015"/>
      <c r="ACR1015"/>
      <c r="ACS1015"/>
      <c r="ACT1015"/>
      <c r="ACU1015"/>
      <c r="ACV1015"/>
      <c r="ACW1015"/>
      <c r="ACX1015"/>
      <c r="ACY1015"/>
      <c r="ACZ1015"/>
      <c r="ADA1015"/>
      <c r="ADB1015"/>
      <c r="ADC1015"/>
      <c r="ADD1015"/>
      <c r="ADE1015"/>
      <c r="ADF1015"/>
      <c r="ADG1015"/>
      <c r="ADH1015"/>
      <c r="ADI1015"/>
      <c r="ADJ1015"/>
      <c r="ADK1015"/>
      <c r="ADL1015"/>
      <c r="ADM1015"/>
      <c r="ADN1015"/>
      <c r="ADO1015"/>
      <c r="ADP1015"/>
      <c r="ADQ1015"/>
      <c r="ADR1015"/>
      <c r="ADS1015"/>
      <c r="ADT1015"/>
      <c r="ADU1015"/>
      <c r="ADV1015"/>
      <c r="ADW1015"/>
      <c r="ADX1015"/>
      <c r="ADY1015"/>
      <c r="ADZ1015"/>
      <c r="AEA1015"/>
      <c r="AEB1015"/>
      <c r="AEC1015"/>
      <c r="AED1015"/>
      <c r="AEE1015"/>
      <c r="AEF1015"/>
      <c r="AEG1015"/>
      <c r="AEH1015"/>
      <c r="AEI1015"/>
      <c r="AEJ1015"/>
      <c r="AEK1015"/>
      <c r="AEL1015"/>
      <c r="AEM1015"/>
      <c r="AEN1015"/>
      <c r="AEO1015"/>
      <c r="AEP1015"/>
      <c r="AEQ1015"/>
      <c r="AER1015"/>
      <c r="AES1015"/>
      <c r="AET1015"/>
      <c r="AEU1015"/>
      <c r="AEV1015"/>
      <c r="AEW1015"/>
      <c r="AEX1015"/>
      <c r="AEY1015"/>
      <c r="AEZ1015"/>
      <c r="AFA1015"/>
      <c r="AFB1015"/>
      <c r="AFC1015"/>
      <c r="AFD1015"/>
      <c r="AFE1015"/>
      <c r="AFF1015"/>
      <c r="AFG1015"/>
      <c r="AFH1015"/>
      <c r="AFI1015"/>
      <c r="AFJ1015"/>
      <c r="AFK1015"/>
      <c r="AFL1015"/>
      <c r="AFM1015"/>
      <c r="AFN1015"/>
      <c r="AFO1015"/>
      <c r="AFP1015"/>
      <c r="AFQ1015"/>
      <c r="AFR1015"/>
      <c r="AFS1015"/>
      <c r="AFT1015"/>
      <c r="AFU1015"/>
      <c r="AFV1015"/>
      <c r="AFW1015"/>
      <c r="AFX1015"/>
      <c r="AFY1015"/>
      <c r="AFZ1015"/>
      <c r="AGA1015"/>
      <c r="AGB1015"/>
      <c r="AGC1015"/>
      <c r="AGD1015"/>
      <c r="AGE1015"/>
      <c r="AGF1015"/>
      <c r="AGG1015"/>
      <c r="AGH1015"/>
      <c r="AGI1015"/>
      <c r="AGJ1015"/>
      <c r="AGK1015"/>
      <c r="AGL1015"/>
      <c r="AGM1015"/>
      <c r="AGN1015"/>
      <c r="AGO1015"/>
      <c r="AGP1015"/>
      <c r="AGQ1015"/>
      <c r="AGR1015"/>
      <c r="AGS1015"/>
      <c r="AGT1015"/>
      <c r="AGU1015"/>
      <c r="AGV1015"/>
      <c r="AGW1015"/>
      <c r="AGX1015"/>
      <c r="AGY1015"/>
      <c r="AGZ1015"/>
      <c r="AHA1015"/>
      <c r="AHB1015"/>
      <c r="AHC1015"/>
      <c r="AHD1015"/>
      <c r="AHE1015"/>
      <c r="AHF1015"/>
      <c r="AHG1015"/>
      <c r="AHH1015"/>
      <c r="AHI1015"/>
      <c r="AHJ1015"/>
      <c r="AHK1015"/>
      <c r="AHL1015"/>
      <c r="AHM1015"/>
      <c r="AHN1015"/>
      <c r="AHO1015"/>
      <c r="AHP1015"/>
      <c r="AHQ1015"/>
      <c r="AHR1015"/>
      <c r="AHS1015"/>
      <c r="AHT1015"/>
      <c r="AHU1015"/>
      <c r="AHV1015"/>
      <c r="AHW1015"/>
      <c r="AHX1015"/>
      <c r="AHY1015"/>
      <c r="AHZ1015"/>
      <c r="AIA1015"/>
      <c r="AIB1015"/>
      <c r="AIC1015"/>
      <c r="AID1015"/>
      <c r="AIE1015"/>
      <c r="AIF1015"/>
      <c r="AIG1015"/>
      <c r="AIH1015"/>
      <c r="AII1015"/>
      <c r="AIJ1015"/>
      <c r="AIK1015"/>
      <c r="AIL1015"/>
      <c r="AIM1015"/>
      <c r="AIN1015"/>
      <c r="AIO1015"/>
      <c r="AIP1015"/>
      <c r="AIQ1015"/>
      <c r="AIR1015"/>
      <c r="AIS1015"/>
      <c r="AIT1015"/>
      <c r="AIU1015"/>
      <c r="AIV1015"/>
      <c r="AIW1015"/>
      <c r="AIX1015"/>
      <c r="AIY1015"/>
      <c r="AIZ1015"/>
      <c r="AJA1015"/>
      <c r="AJB1015"/>
      <c r="AJC1015"/>
      <c r="AJD1015"/>
      <c r="AJE1015"/>
      <c r="AJF1015"/>
      <c r="AJG1015"/>
      <c r="AJH1015"/>
      <c r="AJI1015"/>
      <c r="AJJ1015"/>
      <c r="AJK1015"/>
      <c r="AJL1015"/>
      <c r="AJM1015"/>
      <c r="AJN1015"/>
      <c r="AJO1015"/>
      <c r="AJP1015"/>
      <c r="AJQ1015"/>
      <c r="AJR1015"/>
      <c r="AJS1015"/>
      <c r="AJT1015"/>
      <c r="AJU1015"/>
      <c r="AJV1015"/>
      <c r="AJW1015"/>
      <c r="AJX1015"/>
      <c r="AJY1015"/>
      <c r="AJZ1015"/>
      <c r="AKA1015"/>
      <c r="AKB1015"/>
      <c r="AKC1015"/>
      <c r="AKD1015"/>
      <c r="AKE1015"/>
      <c r="AKF1015"/>
      <c r="AKG1015"/>
      <c r="AKH1015"/>
      <c r="AKI1015"/>
      <c r="AKJ1015"/>
      <c r="AKK1015"/>
      <c r="AKL1015"/>
      <c r="AKM1015"/>
      <c r="AKN1015"/>
      <c r="AKO1015"/>
      <c r="AKP1015"/>
      <c r="AKQ1015"/>
      <c r="AKR1015"/>
      <c r="AKS1015"/>
      <c r="AKT1015"/>
      <c r="AKU1015"/>
      <c r="AKV1015"/>
      <c r="AKW1015"/>
      <c r="AKX1015"/>
      <c r="AKY1015"/>
      <c r="AKZ1015"/>
      <c r="ALA1015"/>
      <c r="ALB1015"/>
      <c r="ALC1015"/>
      <c r="ALD1015"/>
      <c r="ALE1015"/>
      <c r="ALF1015"/>
      <c r="ALG1015"/>
      <c r="ALH1015"/>
      <c r="ALI1015"/>
      <c r="ALJ1015"/>
      <c r="ALK1015"/>
      <c r="ALL1015"/>
      <c r="ALM1015"/>
      <c r="ALN1015"/>
      <c r="ALO1015"/>
      <c r="ALP1015"/>
      <c r="ALQ1015"/>
      <c r="ALR1015"/>
      <c r="ALS1015"/>
      <c r="ALT1015"/>
      <c r="ALU1015"/>
      <c r="ALV1015"/>
      <c r="ALW1015"/>
      <c r="ALX1015"/>
      <c r="ALY1015"/>
      <c r="ALZ1015"/>
      <c r="AMA1015"/>
      <c r="AMB1015"/>
      <c r="AMC1015"/>
      <c r="AMD1015"/>
      <c r="AME1015"/>
      <c r="AMF1015"/>
      <c r="AMG1015"/>
      <c r="AMH1015"/>
      <c r="AMI1015"/>
      <c r="AMJ1015"/>
    </row>
    <row r="1016" spans="1:1024" ht="20" customHeight="1" x14ac:dyDescent="0.2">
      <c r="A1016"/>
      <c r="B1016"/>
      <c r="C1016"/>
      <c r="D1016"/>
      <c r="E1016" s="2"/>
      <c r="F1016" s="2"/>
      <c r="G1016" s="271"/>
      <c r="H1016" s="240"/>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c r="IU1016"/>
      <c r="IV1016"/>
      <c r="IW1016"/>
      <c r="IX1016"/>
      <c r="IY1016"/>
      <c r="IZ1016"/>
      <c r="JA1016"/>
      <c r="JB1016"/>
      <c r="JC1016"/>
      <c r="JD1016"/>
      <c r="JE1016"/>
      <c r="JF1016"/>
      <c r="JG1016"/>
      <c r="JH1016"/>
      <c r="JI1016"/>
      <c r="JJ1016"/>
      <c r="JK1016"/>
      <c r="JL1016"/>
      <c r="JM1016"/>
      <c r="JN1016"/>
      <c r="JO1016"/>
      <c r="JP1016"/>
      <c r="JQ1016"/>
      <c r="JR1016"/>
      <c r="JS1016"/>
      <c r="JT1016"/>
      <c r="JU1016"/>
      <c r="JV1016"/>
      <c r="JW1016"/>
      <c r="JX1016"/>
      <c r="JY1016"/>
      <c r="JZ1016"/>
      <c r="KA1016"/>
      <c r="KB1016"/>
      <c r="KC1016"/>
      <c r="KD1016"/>
      <c r="KE1016"/>
      <c r="KF1016"/>
      <c r="KG1016"/>
      <c r="KH1016"/>
      <c r="KI1016"/>
      <c r="KJ1016"/>
      <c r="KK1016"/>
      <c r="KL1016"/>
      <c r="KM1016"/>
      <c r="KN1016"/>
      <c r="KO1016"/>
      <c r="KP1016"/>
      <c r="KQ1016"/>
      <c r="KR1016"/>
      <c r="KS1016"/>
      <c r="KT1016"/>
      <c r="KU1016"/>
      <c r="KV1016"/>
      <c r="KW1016"/>
      <c r="KX1016"/>
      <c r="KY1016"/>
      <c r="KZ1016"/>
      <c r="LA1016"/>
      <c r="LB1016"/>
      <c r="LC1016"/>
      <c r="LD1016"/>
      <c r="LE1016"/>
      <c r="LF1016"/>
      <c r="LG1016"/>
      <c r="LH1016"/>
      <c r="LI1016"/>
      <c r="LJ1016"/>
      <c r="LK1016"/>
      <c r="LL1016"/>
      <c r="LM1016"/>
      <c r="LN1016"/>
      <c r="LO1016"/>
      <c r="LP1016"/>
      <c r="LQ1016"/>
      <c r="LR1016"/>
      <c r="LS1016"/>
      <c r="LT1016"/>
      <c r="LU1016"/>
      <c r="LV1016"/>
      <c r="LW1016"/>
      <c r="LX1016"/>
      <c r="LY1016"/>
      <c r="LZ1016"/>
      <c r="MA1016"/>
      <c r="MB1016"/>
      <c r="MC1016"/>
      <c r="MD1016"/>
      <c r="ME1016"/>
      <c r="MF1016"/>
      <c r="MG1016"/>
      <c r="MH1016"/>
      <c r="MI1016"/>
      <c r="MJ1016"/>
      <c r="MK1016"/>
      <c r="ML1016"/>
      <c r="MM1016"/>
      <c r="MN1016"/>
      <c r="MO1016"/>
      <c r="MP1016"/>
      <c r="MQ1016"/>
      <c r="MR1016"/>
      <c r="MS1016"/>
      <c r="MT1016"/>
      <c r="MU1016"/>
      <c r="MV1016"/>
      <c r="MW1016"/>
      <c r="MX1016"/>
      <c r="MY1016"/>
      <c r="MZ1016"/>
      <c r="NA1016"/>
      <c r="NB1016"/>
      <c r="NC1016"/>
      <c r="ND1016"/>
      <c r="NE1016"/>
      <c r="NF1016"/>
      <c r="NG1016"/>
      <c r="NH1016"/>
      <c r="NI1016"/>
      <c r="NJ1016"/>
      <c r="NK1016"/>
      <c r="NL1016"/>
      <c r="NM1016"/>
      <c r="NN1016"/>
      <c r="NO1016"/>
      <c r="NP1016"/>
      <c r="NQ1016"/>
      <c r="NR1016"/>
      <c r="NS1016"/>
      <c r="NT1016"/>
      <c r="NU1016"/>
      <c r="NV1016"/>
      <c r="NW1016"/>
      <c r="NX1016"/>
      <c r="NY1016"/>
      <c r="NZ1016"/>
      <c r="OA1016"/>
      <c r="OB1016"/>
      <c r="OC1016"/>
      <c r="OD1016"/>
      <c r="OE1016"/>
      <c r="OF1016"/>
      <c r="OG1016"/>
      <c r="OH1016"/>
      <c r="OI1016"/>
      <c r="OJ1016"/>
      <c r="OK1016"/>
      <c r="OL1016"/>
      <c r="OM1016"/>
      <c r="ON1016"/>
      <c r="OO1016"/>
      <c r="OP1016"/>
      <c r="OQ1016"/>
      <c r="OR1016"/>
      <c r="OS1016"/>
      <c r="OT1016"/>
      <c r="OU1016"/>
      <c r="OV1016"/>
      <c r="OW1016"/>
      <c r="OX1016"/>
      <c r="OY1016"/>
      <c r="OZ1016"/>
      <c r="PA1016"/>
      <c r="PB1016"/>
      <c r="PC1016"/>
      <c r="PD1016"/>
      <c r="PE1016"/>
      <c r="PF1016"/>
      <c r="PG1016"/>
      <c r="PH1016"/>
      <c r="PI1016"/>
      <c r="PJ1016"/>
      <c r="PK1016"/>
      <c r="PL1016"/>
      <c r="PM1016"/>
      <c r="PN1016"/>
      <c r="PO1016"/>
      <c r="PP1016"/>
      <c r="PQ1016"/>
      <c r="PR1016"/>
      <c r="PS1016"/>
      <c r="PT1016"/>
      <c r="PU1016"/>
      <c r="PV1016"/>
      <c r="PW1016"/>
      <c r="PX1016"/>
      <c r="PY1016"/>
      <c r="PZ1016"/>
      <c r="QA1016"/>
      <c r="QB1016"/>
      <c r="QC1016"/>
      <c r="QD1016"/>
      <c r="QE1016"/>
      <c r="QF1016"/>
      <c r="QG1016"/>
      <c r="QH1016"/>
      <c r="QI1016"/>
      <c r="QJ1016"/>
      <c r="QK1016"/>
      <c r="QL1016"/>
      <c r="QM1016"/>
      <c r="QN1016"/>
      <c r="QO1016"/>
      <c r="QP1016"/>
      <c r="QQ1016"/>
      <c r="QR1016"/>
      <c r="QS1016"/>
      <c r="QT1016"/>
      <c r="QU1016"/>
      <c r="QV1016"/>
      <c r="QW1016"/>
      <c r="QX1016"/>
      <c r="QY1016"/>
      <c r="QZ1016"/>
      <c r="RA1016"/>
      <c r="RB1016"/>
      <c r="RC1016"/>
      <c r="RD1016"/>
      <c r="RE1016"/>
      <c r="RF1016"/>
      <c r="RG1016"/>
      <c r="RH1016"/>
      <c r="RI1016"/>
      <c r="RJ1016"/>
      <c r="RK1016"/>
      <c r="RL1016"/>
      <c r="RM1016"/>
      <c r="RN1016"/>
      <c r="RO1016"/>
      <c r="RP1016"/>
      <c r="RQ1016"/>
      <c r="RR1016"/>
      <c r="RS1016"/>
      <c r="RT1016"/>
      <c r="RU1016"/>
      <c r="RV1016"/>
      <c r="RW1016"/>
      <c r="RX1016"/>
      <c r="RY1016"/>
      <c r="RZ1016"/>
      <c r="SA1016"/>
      <c r="SB1016"/>
      <c r="SC1016"/>
      <c r="SD1016"/>
      <c r="SE1016"/>
      <c r="SF1016"/>
      <c r="SG1016"/>
      <c r="SH1016"/>
      <c r="SI1016"/>
      <c r="SJ1016"/>
      <c r="SK1016"/>
      <c r="SL1016"/>
      <c r="SM1016"/>
      <c r="SN1016"/>
      <c r="SO1016"/>
      <c r="SP1016"/>
      <c r="SQ1016"/>
      <c r="SR1016"/>
      <c r="SS1016"/>
      <c r="ST1016"/>
      <c r="SU1016"/>
      <c r="SV1016"/>
      <c r="SW1016"/>
      <c r="SX1016"/>
      <c r="SY1016"/>
      <c r="SZ1016"/>
      <c r="TA1016"/>
      <c r="TB1016"/>
      <c r="TC1016"/>
      <c r="TD1016"/>
      <c r="TE1016"/>
      <c r="TF1016"/>
      <c r="TG1016"/>
      <c r="TH1016"/>
      <c r="TI1016"/>
      <c r="TJ1016"/>
      <c r="TK1016"/>
      <c r="TL1016"/>
      <c r="TM1016"/>
      <c r="TN1016"/>
      <c r="TO1016"/>
      <c r="TP1016"/>
      <c r="TQ1016"/>
      <c r="TR1016"/>
      <c r="TS1016"/>
      <c r="TT1016"/>
      <c r="TU1016"/>
      <c r="TV1016"/>
      <c r="TW1016"/>
      <c r="TX1016"/>
      <c r="TY1016"/>
      <c r="TZ1016"/>
      <c r="UA1016"/>
      <c r="UB1016"/>
      <c r="UC1016"/>
      <c r="UD1016"/>
      <c r="UE1016"/>
      <c r="UF1016"/>
      <c r="UG1016"/>
      <c r="UH1016"/>
      <c r="UI1016"/>
      <c r="UJ1016"/>
      <c r="UK1016"/>
      <c r="UL1016"/>
      <c r="UM1016"/>
      <c r="UN1016"/>
      <c r="UO1016"/>
      <c r="UP1016"/>
      <c r="UQ1016"/>
      <c r="UR1016"/>
      <c r="US1016"/>
      <c r="UT1016"/>
      <c r="UU1016"/>
      <c r="UV1016"/>
      <c r="UW1016"/>
      <c r="UX1016"/>
      <c r="UY1016"/>
      <c r="UZ1016"/>
      <c r="VA1016"/>
      <c r="VB1016"/>
      <c r="VC1016"/>
      <c r="VD1016"/>
      <c r="VE1016"/>
      <c r="VF1016"/>
      <c r="VG1016"/>
      <c r="VH1016"/>
      <c r="VI1016"/>
      <c r="VJ1016"/>
      <c r="VK1016"/>
      <c r="VL1016"/>
      <c r="VM1016"/>
      <c r="VN1016"/>
      <c r="VO1016"/>
      <c r="VP1016"/>
      <c r="VQ1016"/>
      <c r="VR1016"/>
      <c r="VS1016"/>
      <c r="VT1016"/>
      <c r="VU1016"/>
      <c r="VV1016"/>
      <c r="VW1016"/>
      <c r="VX1016"/>
      <c r="VY1016"/>
      <c r="VZ1016"/>
      <c r="WA1016"/>
      <c r="WB1016"/>
      <c r="WC1016"/>
      <c r="WD1016"/>
      <c r="WE1016"/>
      <c r="WF1016"/>
      <c r="WG1016"/>
      <c r="WH1016"/>
      <c r="WI1016"/>
      <c r="WJ1016"/>
      <c r="WK1016"/>
      <c r="WL1016"/>
      <c r="WM1016"/>
      <c r="WN1016"/>
      <c r="WO1016"/>
      <c r="WP1016"/>
      <c r="WQ1016"/>
      <c r="WR1016"/>
      <c r="WS1016"/>
      <c r="WT1016"/>
      <c r="WU1016"/>
      <c r="WV1016"/>
      <c r="WW1016"/>
      <c r="WX1016"/>
      <c r="WY1016"/>
      <c r="WZ1016"/>
      <c r="XA1016"/>
      <c r="XB1016"/>
      <c r="XC1016"/>
      <c r="XD1016"/>
      <c r="XE1016"/>
      <c r="XF1016"/>
      <c r="XG1016"/>
      <c r="XH1016"/>
      <c r="XI1016"/>
      <c r="XJ1016"/>
      <c r="XK1016"/>
      <c r="XL1016"/>
      <c r="XM1016"/>
      <c r="XN1016"/>
      <c r="XO1016"/>
      <c r="XP1016"/>
      <c r="XQ1016"/>
      <c r="XR1016"/>
      <c r="XS1016"/>
      <c r="XT1016"/>
      <c r="XU1016"/>
      <c r="XV1016"/>
      <c r="XW1016"/>
      <c r="XX1016"/>
      <c r="XY1016"/>
      <c r="XZ1016"/>
      <c r="YA1016"/>
      <c r="YB1016"/>
      <c r="YC1016"/>
      <c r="YD1016"/>
      <c r="YE1016"/>
      <c r="YF1016"/>
      <c r="YG1016"/>
      <c r="YH1016"/>
      <c r="YI1016"/>
      <c r="YJ1016"/>
      <c r="YK1016"/>
      <c r="YL1016"/>
      <c r="YM1016"/>
      <c r="YN1016"/>
      <c r="YO1016"/>
      <c r="YP1016"/>
      <c r="YQ1016"/>
      <c r="YR1016"/>
      <c r="YS1016"/>
      <c r="YT1016"/>
      <c r="YU1016"/>
      <c r="YV1016"/>
      <c r="YW1016"/>
      <c r="YX1016"/>
      <c r="YY1016"/>
      <c r="YZ1016"/>
      <c r="ZA1016"/>
      <c r="ZB1016"/>
      <c r="ZC1016"/>
      <c r="ZD1016"/>
      <c r="ZE1016"/>
      <c r="ZF1016"/>
      <c r="ZG1016"/>
      <c r="ZH1016"/>
      <c r="ZI1016"/>
      <c r="ZJ1016"/>
      <c r="ZK1016"/>
      <c r="ZL1016"/>
      <c r="ZM1016"/>
      <c r="ZN1016"/>
      <c r="ZO1016"/>
      <c r="ZP1016"/>
      <c r="ZQ1016"/>
      <c r="ZR1016"/>
      <c r="ZS1016"/>
      <c r="ZT1016"/>
      <c r="ZU1016"/>
      <c r="ZV1016"/>
      <c r="ZW1016"/>
      <c r="ZX1016"/>
      <c r="ZY1016"/>
      <c r="ZZ1016"/>
      <c r="AAA1016"/>
      <c r="AAB1016"/>
      <c r="AAC1016"/>
      <c r="AAD1016"/>
      <c r="AAE1016"/>
      <c r="AAF1016"/>
      <c r="AAG1016"/>
      <c r="AAH1016"/>
      <c r="AAI1016"/>
      <c r="AAJ1016"/>
      <c r="AAK1016"/>
      <c r="AAL1016"/>
      <c r="AAM1016"/>
      <c r="AAN1016"/>
      <c r="AAO1016"/>
      <c r="AAP1016"/>
      <c r="AAQ1016"/>
      <c r="AAR1016"/>
      <c r="AAS1016"/>
      <c r="AAT1016"/>
      <c r="AAU1016"/>
      <c r="AAV1016"/>
      <c r="AAW1016"/>
      <c r="AAX1016"/>
      <c r="AAY1016"/>
      <c r="AAZ1016"/>
      <c r="ABA1016"/>
      <c r="ABB1016"/>
      <c r="ABC1016"/>
      <c r="ABD1016"/>
      <c r="ABE1016"/>
      <c r="ABF1016"/>
      <c r="ABG1016"/>
      <c r="ABH1016"/>
      <c r="ABI1016"/>
      <c r="ABJ1016"/>
      <c r="ABK1016"/>
      <c r="ABL1016"/>
      <c r="ABM1016"/>
      <c r="ABN1016"/>
      <c r="ABO1016"/>
      <c r="ABP1016"/>
      <c r="ABQ1016"/>
      <c r="ABR1016"/>
      <c r="ABS1016"/>
      <c r="ABT1016"/>
      <c r="ABU1016"/>
      <c r="ABV1016"/>
      <c r="ABW1016"/>
      <c r="ABX1016"/>
      <c r="ABY1016"/>
      <c r="ABZ1016"/>
      <c r="ACA1016"/>
      <c r="ACB1016"/>
      <c r="ACC1016"/>
      <c r="ACD1016"/>
      <c r="ACE1016"/>
      <c r="ACF1016"/>
      <c r="ACG1016"/>
      <c r="ACH1016"/>
      <c r="ACI1016"/>
      <c r="ACJ1016"/>
      <c r="ACK1016"/>
      <c r="ACL1016"/>
      <c r="ACM1016"/>
      <c r="ACN1016"/>
      <c r="ACO1016"/>
      <c r="ACP1016"/>
      <c r="ACQ1016"/>
      <c r="ACR1016"/>
      <c r="ACS1016"/>
      <c r="ACT1016"/>
      <c r="ACU1016"/>
      <c r="ACV1016"/>
      <c r="ACW1016"/>
      <c r="ACX1016"/>
      <c r="ACY1016"/>
      <c r="ACZ1016"/>
      <c r="ADA1016"/>
      <c r="ADB1016"/>
      <c r="ADC1016"/>
      <c r="ADD1016"/>
      <c r="ADE1016"/>
      <c r="ADF1016"/>
      <c r="ADG1016"/>
      <c r="ADH1016"/>
      <c r="ADI1016"/>
      <c r="ADJ1016"/>
      <c r="ADK1016"/>
      <c r="ADL1016"/>
      <c r="ADM1016"/>
      <c r="ADN1016"/>
      <c r="ADO1016"/>
      <c r="ADP1016"/>
      <c r="ADQ1016"/>
      <c r="ADR1016"/>
      <c r="ADS1016"/>
      <c r="ADT1016"/>
      <c r="ADU1016"/>
      <c r="ADV1016"/>
      <c r="ADW1016"/>
      <c r="ADX1016"/>
      <c r="ADY1016"/>
      <c r="ADZ1016"/>
      <c r="AEA1016"/>
      <c r="AEB1016"/>
      <c r="AEC1016"/>
      <c r="AED1016"/>
      <c r="AEE1016"/>
      <c r="AEF1016"/>
      <c r="AEG1016"/>
      <c r="AEH1016"/>
      <c r="AEI1016"/>
      <c r="AEJ1016"/>
      <c r="AEK1016"/>
      <c r="AEL1016"/>
      <c r="AEM1016"/>
      <c r="AEN1016"/>
      <c r="AEO1016"/>
      <c r="AEP1016"/>
      <c r="AEQ1016"/>
      <c r="AER1016"/>
      <c r="AES1016"/>
      <c r="AET1016"/>
      <c r="AEU1016"/>
      <c r="AEV1016"/>
      <c r="AEW1016"/>
      <c r="AEX1016"/>
      <c r="AEY1016"/>
      <c r="AEZ1016"/>
      <c r="AFA1016"/>
      <c r="AFB1016"/>
      <c r="AFC1016"/>
      <c r="AFD1016"/>
      <c r="AFE1016"/>
      <c r="AFF1016"/>
      <c r="AFG1016"/>
      <c r="AFH1016"/>
      <c r="AFI1016"/>
      <c r="AFJ1016"/>
      <c r="AFK1016"/>
      <c r="AFL1016"/>
      <c r="AFM1016"/>
      <c r="AFN1016"/>
      <c r="AFO1016"/>
      <c r="AFP1016"/>
      <c r="AFQ1016"/>
      <c r="AFR1016"/>
      <c r="AFS1016"/>
      <c r="AFT1016"/>
      <c r="AFU1016"/>
      <c r="AFV1016"/>
      <c r="AFW1016"/>
      <c r="AFX1016"/>
      <c r="AFY1016"/>
      <c r="AFZ1016"/>
      <c r="AGA1016"/>
      <c r="AGB1016"/>
      <c r="AGC1016"/>
      <c r="AGD1016"/>
      <c r="AGE1016"/>
      <c r="AGF1016"/>
      <c r="AGG1016"/>
      <c r="AGH1016"/>
      <c r="AGI1016"/>
      <c r="AGJ1016"/>
      <c r="AGK1016"/>
      <c r="AGL1016"/>
      <c r="AGM1016"/>
      <c r="AGN1016"/>
      <c r="AGO1016"/>
      <c r="AGP1016"/>
      <c r="AGQ1016"/>
      <c r="AGR1016"/>
      <c r="AGS1016"/>
      <c r="AGT1016"/>
      <c r="AGU1016"/>
      <c r="AGV1016"/>
      <c r="AGW1016"/>
      <c r="AGX1016"/>
      <c r="AGY1016"/>
      <c r="AGZ1016"/>
      <c r="AHA1016"/>
      <c r="AHB1016"/>
      <c r="AHC1016"/>
      <c r="AHD1016"/>
      <c r="AHE1016"/>
      <c r="AHF1016"/>
      <c r="AHG1016"/>
      <c r="AHH1016"/>
      <c r="AHI1016"/>
      <c r="AHJ1016"/>
      <c r="AHK1016"/>
      <c r="AHL1016"/>
      <c r="AHM1016"/>
      <c r="AHN1016"/>
      <c r="AHO1016"/>
      <c r="AHP1016"/>
      <c r="AHQ1016"/>
      <c r="AHR1016"/>
      <c r="AHS1016"/>
      <c r="AHT1016"/>
      <c r="AHU1016"/>
      <c r="AHV1016"/>
      <c r="AHW1016"/>
      <c r="AHX1016"/>
      <c r="AHY1016"/>
      <c r="AHZ1016"/>
      <c r="AIA1016"/>
      <c r="AIB1016"/>
      <c r="AIC1016"/>
      <c r="AID1016"/>
      <c r="AIE1016"/>
      <c r="AIF1016"/>
      <c r="AIG1016"/>
      <c r="AIH1016"/>
      <c r="AII1016"/>
      <c r="AIJ1016"/>
      <c r="AIK1016"/>
      <c r="AIL1016"/>
      <c r="AIM1016"/>
      <c r="AIN1016"/>
      <c r="AIO1016"/>
      <c r="AIP1016"/>
      <c r="AIQ1016"/>
      <c r="AIR1016"/>
      <c r="AIS1016"/>
      <c r="AIT1016"/>
      <c r="AIU1016"/>
      <c r="AIV1016"/>
      <c r="AIW1016"/>
      <c r="AIX1016"/>
      <c r="AIY1016"/>
      <c r="AIZ1016"/>
      <c r="AJA1016"/>
      <c r="AJB1016"/>
      <c r="AJC1016"/>
      <c r="AJD1016"/>
      <c r="AJE1016"/>
      <c r="AJF1016"/>
      <c r="AJG1016"/>
      <c r="AJH1016"/>
      <c r="AJI1016"/>
      <c r="AJJ1016"/>
      <c r="AJK1016"/>
      <c r="AJL1016"/>
      <c r="AJM1016"/>
      <c r="AJN1016"/>
      <c r="AJO1016"/>
      <c r="AJP1016"/>
      <c r="AJQ1016"/>
      <c r="AJR1016"/>
      <c r="AJS1016"/>
      <c r="AJT1016"/>
      <c r="AJU1016"/>
      <c r="AJV1016"/>
      <c r="AJW1016"/>
      <c r="AJX1016"/>
      <c r="AJY1016"/>
      <c r="AJZ1016"/>
      <c r="AKA1016"/>
      <c r="AKB1016"/>
      <c r="AKC1016"/>
      <c r="AKD1016"/>
      <c r="AKE1016"/>
      <c r="AKF1016"/>
      <c r="AKG1016"/>
      <c r="AKH1016"/>
      <c r="AKI1016"/>
      <c r="AKJ1016"/>
      <c r="AKK1016"/>
      <c r="AKL1016"/>
      <c r="AKM1016"/>
      <c r="AKN1016"/>
      <c r="AKO1016"/>
      <c r="AKP1016"/>
      <c r="AKQ1016"/>
      <c r="AKR1016"/>
      <c r="AKS1016"/>
      <c r="AKT1016"/>
      <c r="AKU1016"/>
      <c r="AKV1016"/>
      <c r="AKW1016"/>
      <c r="AKX1016"/>
      <c r="AKY1016"/>
      <c r="AKZ1016"/>
      <c r="ALA1016"/>
      <c r="ALB1016"/>
      <c r="ALC1016"/>
      <c r="ALD1016"/>
      <c r="ALE1016"/>
      <c r="ALF1016"/>
      <c r="ALG1016"/>
      <c r="ALH1016"/>
      <c r="ALI1016"/>
      <c r="ALJ1016"/>
      <c r="ALK1016"/>
      <c r="ALL1016"/>
      <c r="ALM1016"/>
      <c r="ALN1016"/>
      <c r="ALO1016"/>
      <c r="ALP1016"/>
      <c r="ALQ1016"/>
      <c r="ALR1016"/>
      <c r="ALS1016"/>
      <c r="ALT1016"/>
      <c r="ALU1016"/>
      <c r="ALV1016"/>
      <c r="ALW1016"/>
      <c r="ALX1016"/>
      <c r="ALY1016"/>
      <c r="ALZ1016"/>
      <c r="AMA1016"/>
      <c r="AMB1016"/>
      <c r="AMC1016"/>
      <c r="AMD1016"/>
      <c r="AME1016"/>
      <c r="AMF1016"/>
      <c r="AMG1016"/>
      <c r="AMH1016"/>
      <c r="AMI1016"/>
      <c r="AMJ1016"/>
    </row>
    <row r="1017" spans="1:1024" ht="20" customHeight="1" x14ac:dyDescent="0.2">
      <c r="A1017"/>
      <c r="B1017"/>
      <c r="C1017"/>
      <c r="D1017"/>
      <c r="E1017" s="2"/>
      <c r="F1017" s="2"/>
      <c r="G1017" s="271"/>
      <c r="H1017" s="240"/>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c r="IU1017"/>
      <c r="IV1017"/>
      <c r="IW1017"/>
      <c r="IX1017"/>
      <c r="IY1017"/>
      <c r="IZ1017"/>
      <c r="JA1017"/>
      <c r="JB1017"/>
      <c r="JC1017"/>
      <c r="JD1017"/>
      <c r="JE1017"/>
      <c r="JF1017"/>
      <c r="JG1017"/>
      <c r="JH1017"/>
      <c r="JI1017"/>
      <c r="JJ1017"/>
      <c r="JK1017"/>
      <c r="JL1017"/>
      <c r="JM1017"/>
      <c r="JN1017"/>
      <c r="JO1017"/>
      <c r="JP1017"/>
      <c r="JQ1017"/>
      <c r="JR1017"/>
      <c r="JS1017"/>
      <c r="JT1017"/>
      <c r="JU1017"/>
      <c r="JV1017"/>
      <c r="JW1017"/>
      <c r="JX1017"/>
      <c r="JY1017"/>
      <c r="JZ1017"/>
      <c r="KA1017"/>
      <c r="KB1017"/>
      <c r="KC1017"/>
      <c r="KD1017"/>
      <c r="KE1017"/>
      <c r="KF1017"/>
      <c r="KG1017"/>
      <c r="KH1017"/>
      <c r="KI1017"/>
      <c r="KJ1017"/>
      <c r="KK1017"/>
      <c r="KL1017"/>
      <c r="KM1017"/>
      <c r="KN1017"/>
      <c r="KO1017"/>
      <c r="KP1017"/>
      <c r="KQ1017"/>
      <c r="KR1017"/>
      <c r="KS1017"/>
      <c r="KT1017"/>
      <c r="KU1017"/>
      <c r="KV1017"/>
      <c r="KW1017"/>
      <c r="KX1017"/>
      <c r="KY1017"/>
      <c r="KZ1017"/>
      <c r="LA1017"/>
      <c r="LB1017"/>
      <c r="LC1017"/>
      <c r="LD1017"/>
      <c r="LE1017"/>
      <c r="LF1017"/>
      <c r="LG1017"/>
      <c r="LH1017"/>
      <c r="LI1017"/>
      <c r="LJ1017"/>
      <c r="LK1017"/>
      <c r="LL1017"/>
      <c r="LM1017"/>
      <c r="LN1017"/>
      <c r="LO1017"/>
      <c r="LP1017"/>
      <c r="LQ1017"/>
      <c r="LR1017"/>
      <c r="LS1017"/>
      <c r="LT1017"/>
      <c r="LU1017"/>
      <c r="LV1017"/>
      <c r="LW1017"/>
      <c r="LX1017"/>
      <c r="LY1017"/>
      <c r="LZ1017"/>
      <c r="MA1017"/>
      <c r="MB1017"/>
      <c r="MC1017"/>
      <c r="MD1017"/>
      <c r="ME1017"/>
      <c r="MF1017"/>
      <c r="MG1017"/>
      <c r="MH1017"/>
      <c r="MI1017"/>
      <c r="MJ1017"/>
      <c r="MK1017"/>
      <c r="ML1017"/>
      <c r="MM1017"/>
      <c r="MN1017"/>
      <c r="MO1017"/>
      <c r="MP1017"/>
      <c r="MQ1017"/>
      <c r="MR1017"/>
      <c r="MS1017"/>
      <c r="MT1017"/>
      <c r="MU1017"/>
      <c r="MV1017"/>
      <c r="MW1017"/>
      <c r="MX1017"/>
      <c r="MY1017"/>
      <c r="MZ1017"/>
      <c r="NA1017"/>
      <c r="NB1017"/>
      <c r="NC1017"/>
      <c r="ND1017"/>
      <c r="NE1017"/>
      <c r="NF1017"/>
      <c r="NG1017"/>
      <c r="NH1017"/>
      <c r="NI1017"/>
      <c r="NJ1017"/>
      <c r="NK1017"/>
      <c r="NL1017"/>
      <c r="NM1017"/>
      <c r="NN1017"/>
      <c r="NO1017"/>
      <c r="NP1017"/>
      <c r="NQ1017"/>
      <c r="NR1017"/>
      <c r="NS1017"/>
      <c r="NT1017"/>
      <c r="NU1017"/>
      <c r="NV1017"/>
      <c r="NW1017"/>
      <c r="NX1017"/>
      <c r="NY1017"/>
      <c r="NZ1017"/>
      <c r="OA1017"/>
      <c r="OB1017"/>
      <c r="OC1017"/>
      <c r="OD1017"/>
      <c r="OE1017"/>
      <c r="OF1017"/>
      <c r="OG1017"/>
      <c r="OH1017"/>
      <c r="OI1017"/>
      <c r="OJ1017"/>
      <c r="OK1017"/>
      <c r="OL1017"/>
      <c r="OM1017"/>
      <c r="ON1017"/>
      <c r="OO1017"/>
      <c r="OP1017"/>
      <c r="OQ1017"/>
      <c r="OR1017"/>
      <c r="OS1017"/>
      <c r="OT1017"/>
      <c r="OU1017"/>
      <c r="OV1017"/>
      <c r="OW1017"/>
      <c r="OX1017"/>
      <c r="OY1017"/>
      <c r="OZ1017"/>
      <c r="PA1017"/>
      <c r="PB1017"/>
      <c r="PC1017"/>
      <c r="PD1017"/>
      <c r="PE1017"/>
      <c r="PF1017"/>
      <c r="PG1017"/>
      <c r="PH1017"/>
      <c r="PI1017"/>
      <c r="PJ1017"/>
      <c r="PK1017"/>
      <c r="PL1017"/>
      <c r="PM1017"/>
      <c r="PN1017"/>
      <c r="PO1017"/>
      <c r="PP1017"/>
      <c r="PQ1017"/>
      <c r="PR1017"/>
      <c r="PS1017"/>
      <c r="PT1017"/>
      <c r="PU1017"/>
      <c r="PV1017"/>
      <c r="PW1017"/>
      <c r="PX1017"/>
      <c r="PY1017"/>
      <c r="PZ1017"/>
      <c r="QA1017"/>
      <c r="QB1017"/>
      <c r="QC1017"/>
      <c r="QD1017"/>
      <c r="QE1017"/>
      <c r="QF1017"/>
      <c r="QG1017"/>
      <c r="QH1017"/>
      <c r="QI1017"/>
      <c r="QJ1017"/>
      <c r="QK1017"/>
      <c r="QL1017"/>
      <c r="QM1017"/>
      <c r="QN1017"/>
      <c r="QO1017"/>
      <c r="QP1017"/>
      <c r="QQ1017"/>
      <c r="QR1017"/>
      <c r="QS1017"/>
      <c r="QT1017"/>
      <c r="QU1017"/>
      <c r="QV1017"/>
      <c r="QW1017"/>
      <c r="QX1017"/>
      <c r="QY1017"/>
      <c r="QZ1017"/>
      <c r="RA1017"/>
      <c r="RB1017"/>
      <c r="RC1017"/>
      <c r="RD1017"/>
      <c r="RE1017"/>
      <c r="RF1017"/>
      <c r="RG1017"/>
      <c r="RH1017"/>
      <c r="RI1017"/>
      <c r="RJ1017"/>
      <c r="RK1017"/>
      <c r="RL1017"/>
      <c r="RM1017"/>
      <c r="RN1017"/>
      <c r="RO1017"/>
      <c r="RP1017"/>
      <c r="RQ1017"/>
      <c r="RR1017"/>
      <c r="RS1017"/>
      <c r="RT1017"/>
      <c r="RU1017"/>
      <c r="RV1017"/>
      <c r="RW1017"/>
      <c r="RX1017"/>
      <c r="RY1017"/>
      <c r="RZ1017"/>
      <c r="SA1017"/>
      <c r="SB1017"/>
      <c r="SC1017"/>
      <c r="SD1017"/>
      <c r="SE1017"/>
      <c r="SF1017"/>
      <c r="SG1017"/>
      <c r="SH1017"/>
      <c r="SI1017"/>
      <c r="SJ1017"/>
      <c r="SK1017"/>
      <c r="SL1017"/>
      <c r="SM1017"/>
      <c r="SN1017"/>
      <c r="SO1017"/>
      <c r="SP1017"/>
      <c r="SQ1017"/>
      <c r="SR1017"/>
      <c r="SS1017"/>
      <c r="ST1017"/>
      <c r="SU1017"/>
      <c r="SV1017"/>
      <c r="SW1017"/>
      <c r="SX1017"/>
      <c r="SY1017"/>
      <c r="SZ1017"/>
      <c r="TA1017"/>
      <c r="TB1017"/>
      <c r="TC1017"/>
      <c r="TD1017"/>
      <c r="TE1017"/>
      <c r="TF1017"/>
      <c r="TG1017"/>
      <c r="TH1017"/>
      <c r="TI1017"/>
      <c r="TJ1017"/>
      <c r="TK1017"/>
      <c r="TL1017"/>
      <c r="TM1017"/>
      <c r="TN1017"/>
      <c r="TO1017"/>
      <c r="TP1017"/>
      <c r="TQ1017"/>
      <c r="TR1017"/>
      <c r="TS1017"/>
      <c r="TT1017"/>
      <c r="TU1017"/>
      <c r="TV1017"/>
      <c r="TW1017"/>
      <c r="TX1017"/>
      <c r="TY1017"/>
      <c r="TZ1017"/>
      <c r="UA1017"/>
      <c r="UB1017"/>
      <c r="UC1017"/>
      <c r="UD1017"/>
      <c r="UE1017"/>
      <c r="UF1017"/>
      <c r="UG1017"/>
      <c r="UH1017"/>
      <c r="UI1017"/>
      <c r="UJ1017"/>
      <c r="UK1017"/>
      <c r="UL1017"/>
      <c r="UM1017"/>
      <c r="UN1017"/>
      <c r="UO1017"/>
      <c r="UP1017"/>
      <c r="UQ1017"/>
      <c r="UR1017"/>
      <c r="US1017"/>
      <c r="UT1017"/>
      <c r="UU1017"/>
      <c r="UV1017"/>
      <c r="UW1017"/>
      <c r="UX1017"/>
      <c r="UY1017"/>
      <c r="UZ1017"/>
      <c r="VA1017"/>
      <c r="VB1017"/>
      <c r="VC1017"/>
      <c r="VD1017"/>
      <c r="VE1017"/>
      <c r="VF1017"/>
      <c r="VG1017"/>
      <c r="VH1017"/>
      <c r="VI1017"/>
      <c r="VJ1017"/>
      <c r="VK1017"/>
      <c r="VL1017"/>
      <c r="VM1017"/>
      <c r="VN1017"/>
      <c r="VO1017"/>
      <c r="VP1017"/>
      <c r="VQ1017"/>
      <c r="VR1017"/>
      <c r="VS1017"/>
      <c r="VT1017"/>
      <c r="VU1017"/>
      <c r="VV1017"/>
      <c r="VW1017"/>
      <c r="VX1017"/>
      <c r="VY1017"/>
      <c r="VZ1017"/>
      <c r="WA1017"/>
      <c r="WB1017"/>
      <c r="WC1017"/>
      <c r="WD1017"/>
      <c r="WE1017"/>
      <c r="WF1017"/>
      <c r="WG1017"/>
      <c r="WH1017"/>
      <c r="WI1017"/>
      <c r="WJ1017"/>
      <c r="WK1017"/>
      <c r="WL1017"/>
      <c r="WM1017"/>
      <c r="WN1017"/>
      <c r="WO1017"/>
      <c r="WP1017"/>
      <c r="WQ1017"/>
      <c r="WR1017"/>
      <c r="WS1017"/>
      <c r="WT1017"/>
      <c r="WU1017"/>
      <c r="WV1017"/>
      <c r="WW1017"/>
      <c r="WX1017"/>
      <c r="WY1017"/>
      <c r="WZ1017"/>
      <c r="XA1017"/>
      <c r="XB1017"/>
      <c r="XC1017"/>
      <c r="XD1017"/>
      <c r="XE1017"/>
      <c r="XF1017"/>
      <c r="XG1017"/>
      <c r="XH1017"/>
      <c r="XI1017"/>
      <c r="XJ1017"/>
      <c r="XK1017"/>
      <c r="XL1017"/>
      <c r="XM1017"/>
      <c r="XN1017"/>
      <c r="XO1017"/>
      <c r="XP1017"/>
      <c r="XQ1017"/>
      <c r="XR1017"/>
      <c r="XS1017"/>
      <c r="XT1017"/>
      <c r="XU1017"/>
      <c r="XV1017"/>
      <c r="XW1017"/>
      <c r="XX1017"/>
      <c r="XY1017"/>
      <c r="XZ1017"/>
      <c r="YA1017"/>
      <c r="YB1017"/>
      <c r="YC1017"/>
      <c r="YD1017"/>
      <c r="YE1017"/>
      <c r="YF1017"/>
      <c r="YG1017"/>
      <c r="YH1017"/>
      <c r="YI1017"/>
      <c r="YJ1017"/>
      <c r="YK1017"/>
      <c r="YL1017"/>
      <c r="YM1017"/>
      <c r="YN1017"/>
      <c r="YO1017"/>
      <c r="YP1017"/>
      <c r="YQ1017"/>
      <c r="YR1017"/>
      <c r="YS1017"/>
      <c r="YT1017"/>
      <c r="YU1017"/>
      <c r="YV1017"/>
      <c r="YW1017"/>
      <c r="YX1017"/>
      <c r="YY1017"/>
      <c r="YZ1017"/>
      <c r="ZA1017"/>
      <c r="ZB1017"/>
      <c r="ZC1017"/>
      <c r="ZD1017"/>
      <c r="ZE1017"/>
      <c r="ZF1017"/>
      <c r="ZG1017"/>
      <c r="ZH1017"/>
      <c r="ZI1017"/>
      <c r="ZJ1017"/>
      <c r="ZK1017"/>
      <c r="ZL1017"/>
      <c r="ZM1017"/>
      <c r="ZN1017"/>
      <c r="ZO1017"/>
      <c r="ZP1017"/>
      <c r="ZQ1017"/>
      <c r="ZR1017"/>
      <c r="ZS1017"/>
      <c r="ZT1017"/>
      <c r="ZU1017"/>
      <c r="ZV1017"/>
      <c r="ZW1017"/>
      <c r="ZX1017"/>
      <c r="ZY1017"/>
      <c r="ZZ1017"/>
      <c r="AAA1017"/>
      <c r="AAB1017"/>
      <c r="AAC1017"/>
      <c r="AAD1017"/>
      <c r="AAE1017"/>
      <c r="AAF1017"/>
      <c r="AAG1017"/>
      <c r="AAH1017"/>
      <c r="AAI1017"/>
      <c r="AAJ1017"/>
      <c r="AAK1017"/>
      <c r="AAL1017"/>
      <c r="AAM1017"/>
      <c r="AAN1017"/>
      <c r="AAO1017"/>
      <c r="AAP1017"/>
      <c r="AAQ1017"/>
      <c r="AAR1017"/>
      <c r="AAS1017"/>
      <c r="AAT1017"/>
      <c r="AAU1017"/>
      <c r="AAV1017"/>
      <c r="AAW1017"/>
      <c r="AAX1017"/>
      <c r="AAY1017"/>
      <c r="AAZ1017"/>
      <c r="ABA1017"/>
      <c r="ABB1017"/>
      <c r="ABC1017"/>
      <c r="ABD1017"/>
      <c r="ABE1017"/>
      <c r="ABF1017"/>
      <c r="ABG1017"/>
      <c r="ABH1017"/>
      <c r="ABI1017"/>
      <c r="ABJ1017"/>
      <c r="ABK1017"/>
      <c r="ABL1017"/>
      <c r="ABM1017"/>
      <c r="ABN1017"/>
      <c r="ABO1017"/>
      <c r="ABP1017"/>
      <c r="ABQ1017"/>
      <c r="ABR1017"/>
      <c r="ABS1017"/>
      <c r="ABT1017"/>
      <c r="ABU1017"/>
      <c r="ABV1017"/>
      <c r="ABW1017"/>
      <c r="ABX1017"/>
      <c r="ABY1017"/>
      <c r="ABZ1017"/>
      <c r="ACA1017"/>
      <c r="ACB1017"/>
      <c r="ACC1017"/>
      <c r="ACD1017"/>
      <c r="ACE1017"/>
      <c r="ACF1017"/>
      <c r="ACG1017"/>
      <c r="ACH1017"/>
      <c r="ACI1017"/>
      <c r="ACJ1017"/>
      <c r="ACK1017"/>
      <c r="ACL1017"/>
      <c r="ACM1017"/>
      <c r="ACN1017"/>
      <c r="ACO1017"/>
      <c r="ACP1017"/>
      <c r="ACQ1017"/>
      <c r="ACR1017"/>
      <c r="ACS1017"/>
      <c r="ACT1017"/>
      <c r="ACU1017"/>
      <c r="ACV1017"/>
      <c r="ACW1017"/>
      <c r="ACX1017"/>
      <c r="ACY1017"/>
      <c r="ACZ1017"/>
      <c r="ADA1017"/>
      <c r="ADB1017"/>
      <c r="ADC1017"/>
      <c r="ADD1017"/>
      <c r="ADE1017"/>
      <c r="ADF1017"/>
      <c r="ADG1017"/>
      <c r="ADH1017"/>
      <c r="ADI1017"/>
      <c r="ADJ1017"/>
      <c r="ADK1017"/>
      <c r="ADL1017"/>
      <c r="ADM1017"/>
      <c r="ADN1017"/>
      <c r="ADO1017"/>
      <c r="ADP1017"/>
      <c r="ADQ1017"/>
      <c r="ADR1017"/>
      <c r="ADS1017"/>
      <c r="ADT1017"/>
      <c r="ADU1017"/>
      <c r="ADV1017"/>
      <c r="ADW1017"/>
      <c r="ADX1017"/>
      <c r="ADY1017"/>
      <c r="ADZ1017"/>
      <c r="AEA1017"/>
      <c r="AEB1017"/>
      <c r="AEC1017"/>
      <c r="AED1017"/>
      <c r="AEE1017"/>
      <c r="AEF1017"/>
      <c r="AEG1017"/>
      <c r="AEH1017"/>
      <c r="AEI1017"/>
      <c r="AEJ1017"/>
      <c r="AEK1017"/>
      <c r="AEL1017"/>
      <c r="AEM1017"/>
      <c r="AEN1017"/>
      <c r="AEO1017"/>
      <c r="AEP1017"/>
      <c r="AEQ1017"/>
      <c r="AER1017"/>
      <c r="AES1017"/>
      <c r="AET1017"/>
      <c r="AEU1017"/>
      <c r="AEV1017"/>
      <c r="AEW1017"/>
      <c r="AEX1017"/>
      <c r="AEY1017"/>
      <c r="AEZ1017"/>
      <c r="AFA1017"/>
      <c r="AFB1017"/>
      <c r="AFC1017"/>
      <c r="AFD1017"/>
      <c r="AFE1017"/>
      <c r="AFF1017"/>
      <c r="AFG1017"/>
      <c r="AFH1017"/>
      <c r="AFI1017"/>
      <c r="AFJ1017"/>
      <c r="AFK1017"/>
      <c r="AFL1017"/>
      <c r="AFM1017"/>
      <c r="AFN1017"/>
      <c r="AFO1017"/>
      <c r="AFP1017"/>
      <c r="AFQ1017"/>
      <c r="AFR1017"/>
      <c r="AFS1017"/>
      <c r="AFT1017"/>
      <c r="AFU1017"/>
      <c r="AFV1017"/>
      <c r="AFW1017"/>
      <c r="AFX1017"/>
      <c r="AFY1017"/>
      <c r="AFZ1017"/>
      <c r="AGA1017"/>
      <c r="AGB1017"/>
      <c r="AGC1017"/>
      <c r="AGD1017"/>
      <c r="AGE1017"/>
      <c r="AGF1017"/>
      <c r="AGG1017"/>
      <c r="AGH1017"/>
      <c r="AGI1017"/>
      <c r="AGJ1017"/>
      <c r="AGK1017"/>
      <c r="AGL1017"/>
      <c r="AGM1017"/>
      <c r="AGN1017"/>
      <c r="AGO1017"/>
      <c r="AGP1017"/>
      <c r="AGQ1017"/>
      <c r="AGR1017"/>
      <c r="AGS1017"/>
      <c r="AGT1017"/>
      <c r="AGU1017"/>
      <c r="AGV1017"/>
      <c r="AGW1017"/>
      <c r="AGX1017"/>
      <c r="AGY1017"/>
      <c r="AGZ1017"/>
      <c r="AHA1017"/>
      <c r="AHB1017"/>
      <c r="AHC1017"/>
      <c r="AHD1017"/>
      <c r="AHE1017"/>
      <c r="AHF1017"/>
      <c r="AHG1017"/>
      <c r="AHH1017"/>
      <c r="AHI1017"/>
      <c r="AHJ1017"/>
      <c r="AHK1017"/>
      <c r="AHL1017"/>
      <c r="AHM1017"/>
      <c r="AHN1017"/>
      <c r="AHO1017"/>
      <c r="AHP1017"/>
      <c r="AHQ1017"/>
      <c r="AHR1017"/>
      <c r="AHS1017"/>
      <c r="AHT1017"/>
      <c r="AHU1017"/>
      <c r="AHV1017"/>
      <c r="AHW1017"/>
      <c r="AHX1017"/>
      <c r="AHY1017"/>
      <c r="AHZ1017"/>
      <c r="AIA1017"/>
      <c r="AIB1017"/>
      <c r="AIC1017"/>
      <c r="AID1017"/>
      <c r="AIE1017"/>
      <c r="AIF1017"/>
      <c r="AIG1017"/>
      <c r="AIH1017"/>
      <c r="AII1017"/>
      <c r="AIJ1017"/>
      <c r="AIK1017"/>
      <c r="AIL1017"/>
      <c r="AIM1017"/>
      <c r="AIN1017"/>
      <c r="AIO1017"/>
      <c r="AIP1017"/>
      <c r="AIQ1017"/>
      <c r="AIR1017"/>
      <c r="AIS1017"/>
      <c r="AIT1017"/>
      <c r="AIU1017"/>
      <c r="AIV1017"/>
      <c r="AIW1017"/>
      <c r="AIX1017"/>
      <c r="AIY1017"/>
      <c r="AIZ1017"/>
      <c r="AJA1017"/>
      <c r="AJB1017"/>
      <c r="AJC1017"/>
      <c r="AJD1017"/>
      <c r="AJE1017"/>
      <c r="AJF1017"/>
      <c r="AJG1017"/>
      <c r="AJH1017"/>
      <c r="AJI1017"/>
      <c r="AJJ1017"/>
      <c r="AJK1017"/>
      <c r="AJL1017"/>
      <c r="AJM1017"/>
      <c r="AJN1017"/>
      <c r="AJO1017"/>
      <c r="AJP1017"/>
      <c r="AJQ1017"/>
      <c r="AJR1017"/>
      <c r="AJS1017"/>
      <c r="AJT1017"/>
      <c r="AJU1017"/>
      <c r="AJV1017"/>
      <c r="AJW1017"/>
      <c r="AJX1017"/>
      <c r="AJY1017"/>
      <c r="AJZ1017"/>
      <c r="AKA1017"/>
      <c r="AKB1017"/>
      <c r="AKC1017"/>
      <c r="AKD1017"/>
      <c r="AKE1017"/>
      <c r="AKF1017"/>
      <c r="AKG1017"/>
      <c r="AKH1017"/>
      <c r="AKI1017"/>
      <c r="AKJ1017"/>
      <c r="AKK1017"/>
      <c r="AKL1017"/>
      <c r="AKM1017"/>
      <c r="AKN1017"/>
      <c r="AKO1017"/>
      <c r="AKP1017"/>
      <c r="AKQ1017"/>
      <c r="AKR1017"/>
      <c r="AKS1017"/>
      <c r="AKT1017"/>
      <c r="AKU1017"/>
      <c r="AKV1017"/>
      <c r="AKW1017"/>
      <c r="AKX1017"/>
      <c r="AKY1017"/>
      <c r="AKZ1017"/>
      <c r="ALA1017"/>
      <c r="ALB1017"/>
      <c r="ALC1017"/>
      <c r="ALD1017"/>
      <c r="ALE1017"/>
      <c r="ALF1017"/>
      <c r="ALG1017"/>
      <c r="ALH1017"/>
      <c r="ALI1017"/>
      <c r="ALJ1017"/>
      <c r="ALK1017"/>
      <c r="ALL1017"/>
      <c r="ALM1017"/>
      <c r="ALN1017"/>
      <c r="ALO1017"/>
      <c r="ALP1017"/>
      <c r="ALQ1017"/>
      <c r="ALR1017"/>
      <c r="ALS1017"/>
      <c r="ALT1017"/>
      <c r="ALU1017"/>
      <c r="ALV1017"/>
      <c r="ALW1017"/>
      <c r="ALX1017"/>
      <c r="ALY1017"/>
      <c r="ALZ1017"/>
      <c r="AMA1017"/>
      <c r="AMB1017"/>
      <c r="AMC1017"/>
      <c r="AMD1017"/>
      <c r="AME1017"/>
      <c r="AMF1017"/>
      <c r="AMG1017"/>
      <c r="AMH1017"/>
      <c r="AMI1017"/>
      <c r="AMJ1017"/>
    </row>
    <row r="1018" spans="1:1024" ht="20" customHeight="1" x14ac:dyDescent="0.2">
      <c r="A1018"/>
      <c r="B1018"/>
      <c r="C1018"/>
      <c r="D1018"/>
      <c r="E1018" s="2"/>
      <c r="F1018" s="2"/>
      <c r="G1018" s="271"/>
      <c r="H1018" s="240"/>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c r="IU1018"/>
      <c r="IV1018"/>
      <c r="IW1018"/>
      <c r="IX1018"/>
      <c r="IY1018"/>
      <c r="IZ1018"/>
      <c r="JA1018"/>
      <c r="JB1018"/>
      <c r="JC1018"/>
      <c r="JD1018"/>
      <c r="JE1018"/>
      <c r="JF1018"/>
      <c r="JG1018"/>
      <c r="JH1018"/>
      <c r="JI1018"/>
      <c r="JJ1018"/>
      <c r="JK1018"/>
      <c r="JL1018"/>
      <c r="JM1018"/>
      <c r="JN1018"/>
      <c r="JO1018"/>
      <c r="JP1018"/>
      <c r="JQ1018"/>
      <c r="JR1018"/>
      <c r="JS1018"/>
      <c r="JT1018"/>
      <c r="JU1018"/>
      <c r="JV1018"/>
      <c r="JW1018"/>
      <c r="JX1018"/>
      <c r="JY1018"/>
      <c r="JZ1018"/>
      <c r="KA1018"/>
      <c r="KB1018"/>
      <c r="KC1018"/>
      <c r="KD1018"/>
      <c r="KE1018"/>
      <c r="KF1018"/>
      <c r="KG1018"/>
      <c r="KH1018"/>
      <c r="KI1018"/>
      <c r="KJ1018"/>
      <c r="KK1018"/>
      <c r="KL1018"/>
      <c r="KM1018"/>
      <c r="KN1018"/>
      <c r="KO1018"/>
      <c r="KP1018"/>
      <c r="KQ1018"/>
      <c r="KR1018"/>
      <c r="KS1018"/>
      <c r="KT1018"/>
      <c r="KU1018"/>
      <c r="KV1018"/>
      <c r="KW1018"/>
      <c r="KX1018"/>
      <c r="KY1018"/>
      <c r="KZ1018"/>
      <c r="LA1018"/>
      <c r="LB1018"/>
      <c r="LC1018"/>
      <c r="LD1018"/>
      <c r="LE1018"/>
      <c r="LF1018"/>
      <c r="LG1018"/>
      <c r="LH1018"/>
      <c r="LI1018"/>
      <c r="LJ1018"/>
      <c r="LK1018"/>
      <c r="LL1018"/>
      <c r="LM1018"/>
      <c r="LN1018"/>
      <c r="LO1018"/>
      <c r="LP1018"/>
      <c r="LQ1018"/>
      <c r="LR1018"/>
      <c r="LS1018"/>
      <c r="LT1018"/>
      <c r="LU1018"/>
      <c r="LV1018"/>
      <c r="LW1018"/>
      <c r="LX1018"/>
      <c r="LY1018"/>
      <c r="LZ1018"/>
      <c r="MA1018"/>
      <c r="MB1018"/>
      <c r="MC1018"/>
      <c r="MD1018"/>
      <c r="ME1018"/>
      <c r="MF1018"/>
      <c r="MG1018"/>
      <c r="MH1018"/>
      <c r="MI1018"/>
      <c r="MJ1018"/>
      <c r="MK1018"/>
      <c r="ML1018"/>
      <c r="MM1018"/>
      <c r="MN1018"/>
      <c r="MO1018"/>
      <c r="MP1018"/>
      <c r="MQ1018"/>
      <c r="MR1018"/>
      <c r="MS1018"/>
      <c r="MT1018"/>
      <c r="MU1018"/>
      <c r="MV1018"/>
      <c r="MW1018"/>
      <c r="MX1018"/>
      <c r="MY1018"/>
      <c r="MZ1018"/>
      <c r="NA1018"/>
      <c r="NB1018"/>
      <c r="NC1018"/>
      <c r="ND1018"/>
      <c r="NE1018"/>
      <c r="NF1018"/>
      <c r="NG1018"/>
      <c r="NH1018"/>
      <c r="NI1018"/>
      <c r="NJ1018"/>
      <c r="NK1018"/>
      <c r="NL1018"/>
      <c r="NM1018"/>
      <c r="NN1018"/>
      <c r="NO1018"/>
      <c r="NP1018"/>
      <c r="NQ1018"/>
      <c r="NR1018"/>
      <c r="NS1018"/>
      <c r="NT1018"/>
      <c r="NU1018"/>
      <c r="NV1018"/>
      <c r="NW1018"/>
      <c r="NX1018"/>
      <c r="NY1018"/>
      <c r="NZ1018"/>
      <c r="OA1018"/>
      <c r="OB1018"/>
      <c r="OC1018"/>
      <c r="OD1018"/>
      <c r="OE1018"/>
      <c r="OF1018"/>
      <c r="OG1018"/>
      <c r="OH1018"/>
      <c r="OI1018"/>
      <c r="OJ1018"/>
      <c r="OK1018"/>
      <c r="OL1018"/>
      <c r="OM1018"/>
      <c r="ON1018"/>
      <c r="OO1018"/>
      <c r="OP1018"/>
      <c r="OQ1018"/>
      <c r="OR1018"/>
      <c r="OS1018"/>
      <c r="OT1018"/>
      <c r="OU1018"/>
      <c r="OV1018"/>
      <c r="OW1018"/>
      <c r="OX1018"/>
      <c r="OY1018"/>
      <c r="OZ1018"/>
      <c r="PA1018"/>
      <c r="PB1018"/>
      <c r="PC1018"/>
      <c r="PD1018"/>
      <c r="PE1018"/>
      <c r="PF1018"/>
      <c r="PG1018"/>
      <c r="PH1018"/>
      <c r="PI1018"/>
      <c r="PJ1018"/>
      <c r="PK1018"/>
      <c r="PL1018"/>
      <c r="PM1018"/>
      <c r="PN1018"/>
      <c r="PO1018"/>
      <c r="PP1018"/>
      <c r="PQ1018"/>
      <c r="PR1018"/>
      <c r="PS1018"/>
      <c r="PT1018"/>
      <c r="PU1018"/>
      <c r="PV1018"/>
      <c r="PW1018"/>
      <c r="PX1018"/>
      <c r="PY1018"/>
      <c r="PZ1018"/>
      <c r="QA1018"/>
      <c r="QB1018"/>
      <c r="QC1018"/>
      <c r="QD1018"/>
      <c r="QE1018"/>
      <c r="QF1018"/>
      <c r="QG1018"/>
      <c r="QH1018"/>
      <c r="QI1018"/>
      <c r="QJ1018"/>
      <c r="QK1018"/>
      <c r="QL1018"/>
      <c r="QM1018"/>
      <c r="QN1018"/>
      <c r="QO1018"/>
      <c r="QP1018"/>
      <c r="QQ1018"/>
      <c r="QR1018"/>
      <c r="QS1018"/>
      <c r="QT1018"/>
      <c r="QU1018"/>
      <c r="QV1018"/>
      <c r="QW1018"/>
      <c r="QX1018"/>
      <c r="QY1018"/>
      <c r="QZ1018"/>
      <c r="RA1018"/>
      <c r="RB1018"/>
      <c r="RC1018"/>
      <c r="RD1018"/>
      <c r="RE1018"/>
      <c r="RF1018"/>
      <c r="RG1018"/>
      <c r="RH1018"/>
      <c r="RI1018"/>
      <c r="RJ1018"/>
      <c r="RK1018"/>
      <c r="RL1018"/>
      <c r="RM1018"/>
      <c r="RN1018"/>
      <c r="RO1018"/>
      <c r="RP1018"/>
      <c r="RQ1018"/>
      <c r="RR1018"/>
      <c r="RS1018"/>
      <c r="RT1018"/>
      <c r="RU1018"/>
      <c r="RV1018"/>
      <c r="RW1018"/>
      <c r="RX1018"/>
      <c r="RY1018"/>
      <c r="RZ1018"/>
      <c r="SA1018"/>
      <c r="SB1018"/>
      <c r="SC1018"/>
      <c r="SD1018"/>
      <c r="SE1018"/>
      <c r="SF1018"/>
      <c r="SG1018"/>
      <c r="SH1018"/>
      <c r="SI1018"/>
      <c r="SJ1018"/>
      <c r="SK1018"/>
      <c r="SL1018"/>
      <c r="SM1018"/>
      <c r="SN1018"/>
      <c r="SO1018"/>
      <c r="SP1018"/>
      <c r="SQ1018"/>
      <c r="SR1018"/>
      <c r="SS1018"/>
      <c r="ST1018"/>
      <c r="SU1018"/>
      <c r="SV1018"/>
      <c r="SW1018"/>
      <c r="SX1018"/>
      <c r="SY1018"/>
      <c r="SZ1018"/>
      <c r="TA1018"/>
      <c r="TB1018"/>
      <c r="TC1018"/>
      <c r="TD1018"/>
      <c r="TE1018"/>
      <c r="TF1018"/>
      <c r="TG1018"/>
      <c r="TH1018"/>
      <c r="TI1018"/>
      <c r="TJ1018"/>
      <c r="TK1018"/>
      <c r="TL1018"/>
      <c r="TM1018"/>
      <c r="TN1018"/>
      <c r="TO1018"/>
      <c r="TP1018"/>
      <c r="TQ1018"/>
      <c r="TR1018"/>
      <c r="TS1018"/>
      <c r="TT1018"/>
      <c r="TU1018"/>
      <c r="TV1018"/>
      <c r="TW1018"/>
      <c r="TX1018"/>
      <c r="TY1018"/>
      <c r="TZ1018"/>
      <c r="UA1018"/>
      <c r="UB1018"/>
      <c r="UC1018"/>
      <c r="UD1018"/>
      <c r="UE1018"/>
      <c r="UF1018"/>
      <c r="UG1018"/>
      <c r="UH1018"/>
      <c r="UI1018"/>
      <c r="UJ1018"/>
      <c r="UK1018"/>
      <c r="UL1018"/>
      <c r="UM1018"/>
      <c r="UN1018"/>
      <c r="UO1018"/>
      <c r="UP1018"/>
      <c r="UQ1018"/>
      <c r="UR1018"/>
      <c r="US1018"/>
      <c r="UT1018"/>
      <c r="UU1018"/>
      <c r="UV1018"/>
      <c r="UW1018"/>
      <c r="UX1018"/>
      <c r="UY1018"/>
      <c r="UZ1018"/>
      <c r="VA1018"/>
      <c r="VB1018"/>
      <c r="VC1018"/>
      <c r="VD1018"/>
      <c r="VE1018"/>
      <c r="VF1018"/>
      <c r="VG1018"/>
      <c r="VH1018"/>
      <c r="VI1018"/>
      <c r="VJ1018"/>
      <c r="VK1018"/>
      <c r="VL1018"/>
      <c r="VM1018"/>
      <c r="VN1018"/>
      <c r="VO1018"/>
      <c r="VP1018"/>
      <c r="VQ1018"/>
      <c r="VR1018"/>
      <c r="VS1018"/>
      <c r="VT1018"/>
      <c r="VU1018"/>
      <c r="VV1018"/>
      <c r="VW1018"/>
      <c r="VX1018"/>
      <c r="VY1018"/>
      <c r="VZ1018"/>
      <c r="WA1018"/>
      <c r="WB1018"/>
      <c r="WC1018"/>
      <c r="WD1018"/>
      <c r="WE1018"/>
      <c r="WF1018"/>
      <c r="WG1018"/>
      <c r="WH1018"/>
      <c r="WI1018"/>
      <c r="WJ1018"/>
      <c r="WK1018"/>
      <c r="WL1018"/>
      <c r="WM1018"/>
      <c r="WN1018"/>
      <c r="WO1018"/>
      <c r="WP1018"/>
      <c r="WQ1018"/>
      <c r="WR1018"/>
      <c r="WS1018"/>
      <c r="WT1018"/>
      <c r="WU1018"/>
      <c r="WV1018"/>
      <c r="WW1018"/>
      <c r="WX1018"/>
      <c r="WY1018"/>
      <c r="WZ1018"/>
      <c r="XA1018"/>
      <c r="XB1018"/>
      <c r="XC1018"/>
      <c r="XD1018"/>
      <c r="XE1018"/>
      <c r="XF1018"/>
      <c r="XG1018"/>
      <c r="XH1018"/>
      <c r="XI1018"/>
      <c r="XJ1018"/>
      <c r="XK1018"/>
      <c r="XL1018"/>
      <c r="XM1018"/>
      <c r="XN1018"/>
      <c r="XO1018"/>
      <c r="XP1018"/>
      <c r="XQ1018"/>
      <c r="XR1018"/>
      <c r="XS1018"/>
      <c r="XT1018"/>
      <c r="XU1018"/>
      <c r="XV1018"/>
      <c r="XW1018"/>
      <c r="XX1018"/>
      <c r="XY1018"/>
      <c r="XZ1018"/>
      <c r="YA1018"/>
      <c r="YB1018"/>
      <c r="YC1018"/>
      <c r="YD1018"/>
      <c r="YE1018"/>
      <c r="YF1018"/>
      <c r="YG1018"/>
      <c r="YH1018"/>
      <c r="YI1018"/>
      <c r="YJ1018"/>
      <c r="YK1018"/>
      <c r="YL1018"/>
      <c r="YM1018"/>
      <c r="YN1018"/>
      <c r="YO1018"/>
      <c r="YP1018"/>
      <c r="YQ1018"/>
      <c r="YR1018"/>
      <c r="YS1018"/>
      <c r="YT1018"/>
      <c r="YU1018"/>
      <c r="YV1018"/>
      <c r="YW1018"/>
      <c r="YX1018"/>
      <c r="YY1018"/>
      <c r="YZ1018"/>
      <c r="ZA1018"/>
      <c r="ZB1018"/>
      <c r="ZC1018"/>
      <c r="ZD1018"/>
      <c r="ZE1018"/>
      <c r="ZF1018"/>
      <c r="ZG1018"/>
      <c r="ZH1018"/>
      <c r="ZI1018"/>
      <c r="ZJ1018"/>
      <c r="ZK1018"/>
      <c r="ZL1018"/>
      <c r="ZM1018"/>
      <c r="ZN1018"/>
      <c r="ZO1018"/>
      <c r="ZP1018"/>
      <c r="ZQ1018"/>
      <c r="ZR1018"/>
      <c r="ZS1018"/>
      <c r="ZT1018"/>
      <c r="ZU1018"/>
      <c r="ZV1018"/>
      <c r="ZW1018"/>
      <c r="ZX1018"/>
      <c r="ZY1018"/>
      <c r="ZZ1018"/>
      <c r="AAA1018"/>
      <c r="AAB1018"/>
      <c r="AAC1018"/>
      <c r="AAD1018"/>
      <c r="AAE1018"/>
      <c r="AAF1018"/>
      <c r="AAG1018"/>
      <c r="AAH1018"/>
      <c r="AAI1018"/>
      <c r="AAJ1018"/>
      <c r="AAK1018"/>
      <c r="AAL1018"/>
      <c r="AAM1018"/>
      <c r="AAN1018"/>
      <c r="AAO1018"/>
      <c r="AAP1018"/>
      <c r="AAQ1018"/>
      <c r="AAR1018"/>
      <c r="AAS1018"/>
      <c r="AAT1018"/>
      <c r="AAU1018"/>
      <c r="AAV1018"/>
      <c r="AAW1018"/>
      <c r="AAX1018"/>
      <c r="AAY1018"/>
      <c r="AAZ1018"/>
      <c r="ABA1018"/>
      <c r="ABB1018"/>
      <c r="ABC1018"/>
      <c r="ABD1018"/>
      <c r="ABE1018"/>
      <c r="ABF1018"/>
      <c r="ABG1018"/>
      <c r="ABH1018"/>
      <c r="ABI1018"/>
      <c r="ABJ1018"/>
      <c r="ABK1018"/>
      <c r="ABL1018"/>
      <c r="ABM1018"/>
      <c r="ABN1018"/>
      <c r="ABO1018"/>
      <c r="ABP1018"/>
      <c r="ABQ1018"/>
      <c r="ABR1018"/>
      <c r="ABS1018"/>
      <c r="ABT1018"/>
      <c r="ABU1018"/>
      <c r="ABV1018"/>
      <c r="ABW1018"/>
      <c r="ABX1018"/>
      <c r="ABY1018"/>
      <c r="ABZ1018"/>
      <c r="ACA1018"/>
      <c r="ACB1018"/>
      <c r="ACC1018"/>
      <c r="ACD1018"/>
      <c r="ACE1018"/>
      <c r="ACF1018"/>
      <c r="ACG1018"/>
      <c r="ACH1018"/>
      <c r="ACI1018"/>
      <c r="ACJ1018"/>
      <c r="ACK1018"/>
      <c r="ACL1018"/>
      <c r="ACM1018"/>
      <c r="ACN1018"/>
      <c r="ACO1018"/>
      <c r="ACP1018"/>
      <c r="ACQ1018"/>
      <c r="ACR1018"/>
      <c r="ACS1018"/>
      <c r="ACT1018"/>
      <c r="ACU1018"/>
      <c r="ACV1018"/>
      <c r="ACW1018"/>
      <c r="ACX1018"/>
      <c r="ACY1018"/>
      <c r="ACZ1018"/>
      <c r="ADA1018"/>
      <c r="ADB1018"/>
      <c r="ADC1018"/>
      <c r="ADD1018"/>
      <c r="ADE1018"/>
      <c r="ADF1018"/>
      <c r="ADG1018"/>
      <c r="ADH1018"/>
      <c r="ADI1018"/>
      <c r="ADJ1018"/>
      <c r="ADK1018"/>
      <c r="ADL1018"/>
      <c r="ADM1018"/>
      <c r="ADN1018"/>
      <c r="ADO1018"/>
      <c r="ADP1018"/>
      <c r="ADQ1018"/>
      <c r="ADR1018"/>
      <c r="ADS1018"/>
      <c r="ADT1018"/>
      <c r="ADU1018"/>
      <c r="ADV1018"/>
      <c r="ADW1018"/>
      <c r="ADX1018"/>
      <c r="ADY1018"/>
      <c r="ADZ1018"/>
      <c r="AEA1018"/>
      <c r="AEB1018"/>
      <c r="AEC1018"/>
      <c r="AED1018"/>
      <c r="AEE1018"/>
      <c r="AEF1018"/>
      <c r="AEG1018"/>
      <c r="AEH1018"/>
      <c r="AEI1018"/>
      <c r="AEJ1018"/>
      <c r="AEK1018"/>
      <c r="AEL1018"/>
      <c r="AEM1018"/>
      <c r="AEN1018"/>
      <c r="AEO1018"/>
      <c r="AEP1018"/>
      <c r="AEQ1018"/>
      <c r="AER1018"/>
      <c r="AES1018"/>
      <c r="AET1018"/>
      <c r="AEU1018"/>
      <c r="AEV1018"/>
      <c r="AEW1018"/>
      <c r="AEX1018"/>
      <c r="AEY1018"/>
      <c r="AEZ1018"/>
      <c r="AFA1018"/>
      <c r="AFB1018"/>
      <c r="AFC1018"/>
      <c r="AFD1018"/>
      <c r="AFE1018"/>
      <c r="AFF1018"/>
      <c r="AFG1018"/>
      <c r="AFH1018"/>
      <c r="AFI1018"/>
      <c r="AFJ1018"/>
      <c r="AFK1018"/>
      <c r="AFL1018"/>
      <c r="AFM1018"/>
      <c r="AFN1018"/>
      <c r="AFO1018"/>
      <c r="AFP1018"/>
      <c r="AFQ1018"/>
      <c r="AFR1018"/>
      <c r="AFS1018"/>
      <c r="AFT1018"/>
      <c r="AFU1018"/>
      <c r="AFV1018"/>
      <c r="AFW1018"/>
      <c r="AFX1018"/>
      <c r="AFY1018"/>
      <c r="AFZ1018"/>
      <c r="AGA1018"/>
      <c r="AGB1018"/>
      <c r="AGC1018"/>
      <c r="AGD1018"/>
      <c r="AGE1018"/>
      <c r="AGF1018"/>
      <c r="AGG1018"/>
      <c r="AGH1018"/>
      <c r="AGI1018"/>
      <c r="AGJ1018"/>
      <c r="AGK1018"/>
      <c r="AGL1018"/>
      <c r="AGM1018"/>
      <c r="AGN1018"/>
      <c r="AGO1018"/>
      <c r="AGP1018"/>
      <c r="AGQ1018"/>
      <c r="AGR1018"/>
      <c r="AGS1018"/>
      <c r="AGT1018"/>
      <c r="AGU1018"/>
      <c r="AGV1018"/>
      <c r="AGW1018"/>
      <c r="AGX1018"/>
      <c r="AGY1018"/>
      <c r="AGZ1018"/>
      <c r="AHA1018"/>
      <c r="AHB1018"/>
      <c r="AHC1018"/>
      <c r="AHD1018"/>
      <c r="AHE1018"/>
      <c r="AHF1018"/>
      <c r="AHG1018"/>
      <c r="AHH1018"/>
      <c r="AHI1018"/>
      <c r="AHJ1018"/>
      <c r="AHK1018"/>
      <c r="AHL1018"/>
      <c r="AHM1018"/>
      <c r="AHN1018"/>
      <c r="AHO1018"/>
      <c r="AHP1018"/>
      <c r="AHQ1018"/>
      <c r="AHR1018"/>
      <c r="AHS1018"/>
      <c r="AHT1018"/>
      <c r="AHU1018"/>
      <c r="AHV1018"/>
      <c r="AHW1018"/>
      <c r="AHX1018"/>
      <c r="AHY1018"/>
      <c r="AHZ1018"/>
      <c r="AIA1018"/>
      <c r="AIB1018"/>
      <c r="AIC1018"/>
      <c r="AID1018"/>
      <c r="AIE1018"/>
      <c r="AIF1018"/>
      <c r="AIG1018"/>
      <c r="AIH1018"/>
      <c r="AII1018"/>
      <c r="AIJ1018"/>
      <c r="AIK1018"/>
      <c r="AIL1018"/>
      <c r="AIM1018"/>
      <c r="AIN1018"/>
      <c r="AIO1018"/>
      <c r="AIP1018"/>
      <c r="AIQ1018"/>
      <c r="AIR1018"/>
      <c r="AIS1018"/>
      <c r="AIT1018"/>
      <c r="AIU1018"/>
      <c r="AIV1018"/>
      <c r="AIW1018"/>
      <c r="AIX1018"/>
      <c r="AIY1018"/>
      <c r="AIZ1018"/>
      <c r="AJA1018"/>
      <c r="AJB1018"/>
      <c r="AJC1018"/>
      <c r="AJD1018"/>
      <c r="AJE1018"/>
      <c r="AJF1018"/>
      <c r="AJG1018"/>
      <c r="AJH1018"/>
      <c r="AJI1018"/>
      <c r="AJJ1018"/>
      <c r="AJK1018"/>
      <c r="AJL1018"/>
      <c r="AJM1018"/>
      <c r="AJN1018"/>
      <c r="AJO1018"/>
      <c r="AJP1018"/>
      <c r="AJQ1018"/>
      <c r="AJR1018"/>
      <c r="AJS1018"/>
      <c r="AJT1018"/>
      <c r="AJU1018"/>
      <c r="AJV1018"/>
      <c r="AJW1018"/>
      <c r="AJX1018"/>
      <c r="AJY1018"/>
      <c r="AJZ1018"/>
      <c r="AKA1018"/>
      <c r="AKB1018"/>
      <c r="AKC1018"/>
      <c r="AKD1018"/>
      <c r="AKE1018"/>
      <c r="AKF1018"/>
      <c r="AKG1018"/>
      <c r="AKH1018"/>
      <c r="AKI1018"/>
      <c r="AKJ1018"/>
      <c r="AKK1018"/>
      <c r="AKL1018"/>
      <c r="AKM1018"/>
      <c r="AKN1018"/>
      <c r="AKO1018"/>
      <c r="AKP1018"/>
      <c r="AKQ1018"/>
      <c r="AKR1018"/>
      <c r="AKS1018"/>
      <c r="AKT1018"/>
      <c r="AKU1018"/>
      <c r="AKV1018"/>
      <c r="AKW1018"/>
      <c r="AKX1018"/>
      <c r="AKY1018"/>
      <c r="AKZ1018"/>
      <c r="ALA1018"/>
      <c r="ALB1018"/>
      <c r="ALC1018"/>
      <c r="ALD1018"/>
      <c r="ALE1018"/>
      <c r="ALF1018"/>
      <c r="ALG1018"/>
      <c r="ALH1018"/>
      <c r="ALI1018"/>
      <c r="ALJ1018"/>
      <c r="ALK1018"/>
      <c r="ALL1018"/>
      <c r="ALM1018"/>
      <c r="ALN1018"/>
      <c r="ALO1018"/>
      <c r="ALP1018"/>
      <c r="ALQ1018"/>
      <c r="ALR1018"/>
      <c r="ALS1018"/>
      <c r="ALT1018"/>
      <c r="ALU1018"/>
      <c r="ALV1018"/>
      <c r="ALW1018"/>
      <c r="ALX1018"/>
      <c r="ALY1018"/>
      <c r="ALZ1018"/>
      <c r="AMA1018"/>
      <c r="AMB1018"/>
      <c r="AMC1018"/>
      <c r="AMD1018"/>
      <c r="AME1018"/>
      <c r="AMF1018"/>
      <c r="AMG1018"/>
      <c r="AMH1018"/>
      <c r="AMI1018"/>
      <c r="AMJ1018"/>
    </row>
    <row r="1019" spans="1:1024" ht="20" customHeight="1" x14ac:dyDescent="0.2">
      <c r="A1019"/>
      <c r="B1019"/>
      <c r="C1019"/>
      <c r="D1019"/>
      <c r="E1019" s="2"/>
      <c r="F1019" s="2"/>
      <c r="G1019" s="271"/>
      <c r="H1019" s="240"/>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c r="IU1019"/>
      <c r="IV1019"/>
      <c r="IW1019"/>
      <c r="IX1019"/>
      <c r="IY1019"/>
      <c r="IZ1019"/>
      <c r="JA1019"/>
      <c r="JB1019"/>
      <c r="JC1019"/>
      <c r="JD1019"/>
      <c r="JE1019"/>
      <c r="JF1019"/>
      <c r="JG1019"/>
      <c r="JH1019"/>
      <c r="JI1019"/>
      <c r="JJ1019"/>
      <c r="JK1019"/>
      <c r="JL1019"/>
      <c r="JM1019"/>
      <c r="JN1019"/>
      <c r="JO1019"/>
      <c r="JP1019"/>
      <c r="JQ1019"/>
      <c r="JR1019"/>
      <c r="JS1019"/>
      <c r="JT1019"/>
      <c r="JU1019"/>
      <c r="JV1019"/>
      <c r="JW1019"/>
      <c r="JX1019"/>
      <c r="JY1019"/>
      <c r="JZ1019"/>
      <c r="KA1019"/>
      <c r="KB1019"/>
      <c r="KC1019"/>
      <c r="KD1019"/>
      <c r="KE1019"/>
      <c r="KF1019"/>
      <c r="KG1019"/>
      <c r="KH1019"/>
      <c r="KI1019"/>
      <c r="KJ1019"/>
      <c r="KK1019"/>
      <c r="KL1019"/>
      <c r="KM1019"/>
      <c r="KN1019"/>
      <c r="KO1019"/>
      <c r="KP1019"/>
      <c r="KQ1019"/>
      <c r="KR1019"/>
      <c r="KS1019"/>
      <c r="KT1019"/>
      <c r="KU1019"/>
      <c r="KV1019"/>
      <c r="KW1019"/>
      <c r="KX1019"/>
      <c r="KY1019"/>
      <c r="KZ1019"/>
      <c r="LA1019"/>
      <c r="LB1019"/>
      <c r="LC1019"/>
      <c r="LD1019"/>
      <c r="LE1019"/>
      <c r="LF1019"/>
      <c r="LG1019"/>
      <c r="LH1019"/>
      <c r="LI1019"/>
      <c r="LJ1019"/>
      <c r="LK1019"/>
      <c r="LL1019"/>
      <c r="LM1019"/>
      <c r="LN1019"/>
      <c r="LO1019"/>
      <c r="LP1019"/>
      <c r="LQ1019"/>
      <c r="LR1019"/>
      <c r="LS1019"/>
      <c r="LT1019"/>
      <c r="LU1019"/>
      <c r="LV1019"/>
      <c r="LW1019"/>
      <c r="LX1019"/>
      <c r="LY1019"/>
      <c r="LZ1019"/>
      <c r="MA1019"/>
      <c r="MB1019"/>
      <c r="MC1019"/>
      <c r="MD1019"/>
      <c r="ME1019"/>
      <c r="MF1019"/>
      <c r="MG1019"/>
      <c r="MH1019"/>
      <c r="MI1019"/>
      <c r="MJ1019"/>
      <c r="MK1019"/>
      <c r="ML1019"/>
      <c r="MM1019"/>
      <c r="MN1019"/>
      <c r="MO1019"/>
      <c r="MP1019"/>
      <c r="MQ1019"/>
      <c r="MR1019"/>
      <c r="MS1019"/>
      <c r="MT1019"/>
      <c r="MU1019"/>
      <c r="MV1019"/>
      <c r="MW1019"/>
      <c r="MX1019"/>
      <c r="MY1019"/>
      <c r="MZ1019"/>
      <c r="NA1019"/>
      <c r="NB1019"/>
      <c r="NC1019"/>
      <c r="ND1019"/>
      <c r="NE1019"/>
      <c r="NF1019"/>
      <c r="NG1019"/>
      <c r="NH1019"/>
      <c r="NI1019"/>
      <c r="NJ1019"/>
      <c r="NK1019"/>
      <c r="NL1019"/>
      <c r="NM1019"/>
      <c r="NN1019"/>
      <c r="NO1019"/>
      <c r="NP1019"/>
      <c r="NQ1019"/>
      <c r="NR1019"/>
      <c r="NS1019"/>
      <c r="NT1019"/>
      <c r="NU1019"/>
      <c r="NV1019"/>
      <c r="NW1019"/>
      <c r="NX1019"/>
      <c r="NY1019"/>
      <c r="NZ1019"/>
      <c r="OA1019"/>
      <c r="OB1019"/>
      <c r="OC1019"/>
      <c r="OD1019"/>
      <c r="OE1019"/>
      <c r="OF1019"/>
      <c r="OG1019"/>
      <c r="OH1019"/>
      <c r="OI1019"/>
      <c r="OJ1019"/>
      <c r="OK1019"/>
      <c r="OL1019"/>
      <c r="OM1019"/>
      <c r="ON1019"/>
      <c r="OO1019"/>
      <c r="OP1019"/>
      <c r="OQ1019"/>
      <c r="OR1019"/>
      <c r="OS1019"/>
      <c r="OT1019"/>
      <c r="OU1019"/>
      <c r="OV1019"/>
      <c r="OW1019"/>
      <c r="OX1019"/>
      <c r="OY1019"/>
      <c r="OZ1019"/>
      <c r="PA1019"/>
      <c r="PB1019"/>
      <c r="PC1019"/>
      <c r="PD1019"/>
      <c r="PE1019"/>
      <c r="PF1019"/>
      <c r="PG1019"/>
      <c r="PH1019"/>
      <c r="PI1019"/>
      <c r="PJ1019"/>
      <c r="PK1019"/>
      <c r="PL1019"/>
      <c r="PM1019"/>
      <c r="PN1019"/>
      <c r="PO1019"/>
      <c r="PP1019"/>
      <c r="PQ1019"/>
      <c r="PR1019"/>
      <c r="PS1019"/>
      <c r="PT1019"/>
      <c r="PU1019"/>
      <c r="PV1019"/>
      <c r="PW1019"/>
      <c r="PX1019"/>
      <c r="PY1019"/>
      <c r="PZ1019"/>
      <c r="QA1019"/>
      <c r="QB1019"/>
      <c r="QC1019"/>
      <c r="QD1019"/>
      <c r="QE1019"/>
      <c r="QF1019"/>
      <c r="QG1019"/>
      <c r="QH1019"/>
      <c r="QI1019"/>
      <c r="QJ1019"/>
      <c r="QK1019"/>
      <c r="QL1019"/>
      <c r="QM1019"/>
      <c r="QN1019"/>
      <c r="QO1019"/>
      <c r="QP1019"/>
      <c r="QQ1019"/>
      <c r="QR1019"/>
      <c r="QS1019"/>
      <c r="QT1019"/>
      <c r="QU1019"/>
      <c r="QV1019"/>
      <c r="QW1019"/>
      <c r="QX1019"/>
      <c r="QY1019"/>
      <c r="QZ1019"/>
      <c r="RA1019"/>
      <c r="RB1019"/>
      <c r="RC1019"/>
      <c r="RD1019"/>
      <c r="RE1019"/>
      <c r="RF1019"/>
      <c r="RG1019"/>
      <c r="RH1019"/>
      <c r="RI1019"/>
      <c r="RJ1019"/>
      <c r="RK1019"/>
      <c r="RL1019"/>
      <c r="RM1019"/>
      <c r="RN1019"/>
      <c r="RO1019"/>
      <c r="RP1019"/>
      <c r="RQ1019"/>
      <c r="RR1019"/>
      <c r="RS1019"/>
      <c r="RT1019"/>
      <c r="RU1019"/>
      <c r="RV1019"/>
      <c r="RW1019"/>
      <c r="RX1019"/>
      <c r="RY1019"/>
      <c r="RZ1019"/>
      <c r="SA1019"/>
      <c r="SB1019"/>
      <c r="SC1019"/>
      <c r="SD1019"/>
      <c r="SE1019"/>
      <c r="SF1019"/>
      <c r="SG1019"/>
      <c r="SH1019"/>
      <c r="SI1019"/>
      <c r="SJ1019"/>
      <c r="SK1019"/>
      <c r="SL1019"/>
      <c r="SM1019"/>
      <c r="SN1019"/>
      <c r="SO1019"/>
      <c r="SP1019"/>
      <c r="SQ1019"/>
      <c r="SR1019"/>
      <c r="SS1019"/>
      <c r="ST1019"/>
      <c r="SU1019"/>
      <c r="SV1019"/>
      <c r="SW1019"/>
      <c r="SX1019"/>
      <c r="SY1019"/>
      <c r="SZ1019"/>
      <c r="TA1019"/>
      <c r="TB1019"/>
      <c r="TC1019"/>
      <c r="TD1019"/>
      <c r="TE1019"/>
      <c r="TF1019"/>
      <c r="TG1019"/>
      <c r="TH1019"/>
      <c r="TI1019"/>
      <c r="TJ1019"/>
      <c r="TK1019"/>
      <c r="TL1019"/>
      <c r="TM1019"/>
      <c r="TN1019"/>
      <c r="TO1019"/>
      <c r="TP1019"/>
      <c r="TQ1019"/>
      <c r="TR1019"/>
      <c r="TS1019"/>
      <c r="TT1019"/>
      <c r="TU1019"/>
      <c r="TV1019"/>
      <c r="TW1019"/>
      <c r="TX1019"/>
      <c r="TY1019"/>
      <c r="TZ1019"/>
      <c r="UA1019"/>
      <c r="UB1019"/>
      <c r="UC1019"/>
      <c r="UD1019"/>
      <c r="UE1019"/>
      <c r="UF1019"/>
      <c r="UG1019"/>
      <c r="UH1019"/>
      <c r="UI1019"/>
      <c r="UJ1019"/>
      <c r="UK1019"/>
      <c r="UL1019"/>
      <c r="UM1019"/>
      <c r="UN1019"/>
      <c r="UO1019"/>
      <c r="UP1019"/>
      <c r="UQ1019"/>
      <c r="UR1019"/>
      <c r="US1019"/>
      <c r="UT1019"/>
      <c r="UU1019"/>
      <c r="UV1019"/>
      <c r="UW1019"/>
      <c r="UX1019"/>
      <c r="UY1019"/>
      <c r="UZ1019"/>
      <c r="VA1019"/>
      <c r="VB1019"/>
      <c r="VC1019"/>
      <c r="VD1019"/>
      <c r="VE1019"/>
      <c r="VF1019"/>
      <c r="VG1019"/>
      <c r="VH1019"/>
      <c r="VI1019"/>
      <c r="VJ1019"/>
      <c r="VK1019"/>
      <c r="VL1019"/>
      <c r="VM1019"/>
      <c r="VN1019"/>
      <c r="VO1019"/>
      <c r="VP1019"/>
      <c r="VQ1019"/>
      <c r="VR1019"/>
      <c r="VS1019"/>
      <c r="VT1019"/>
      <c r="VU1019"/>
      <c r="VV1019"/>
      <c r="VW1019"/>
      <c r="VX1019"/>
      <c r="VY1019"/>
      <c r="VZ1019"/>
      <c r="WA1019"/>
      <c r="WB1019"/>
      <c r="WC1019"/>
      <c r="WD1019"/>
      <c r="WE1019"/>
      <c r="WF1019"/>
      <c r="WG1019"/>
      <c r="WH1019"/>
      <c r="WI1019"/>
      <c r="WJ1019"/>
      <c r="WK1019"/>
      <c r="WL1019"/>
      <c r="WM1019"/>
      <c r="WN1019"/>
      <c r="WO1019"/>
      <c r="WP1019"/>
      <c r="WQ1019"/>
      <c r="WR1019"/>
      <c r="WS1019"/>
      <c r="WT1019"/>
      <c r="WU1019"/>
      <c r="WV1019"/>
      <c r="WW1019"/>
      <c r="WX1019"/>
      <c r="WY1019"/>
      <c r="WZ1019"/>
      <c r="XA1019"/>
      <c r="XB1019"/>
      <c r="XC1019"/>
      <c r="XD1019"/>
      <c r="XE1019"/>
      <c r="XF1019"/>
      <c r="XG1019"/>
      <c r="XH1019"/>
      <c r="XI1019"/>
      <c r="XJ1019"/>
      <c r="XK1019"/>
      <c r="XL1019"/>
      <c r="XM1019"/>
      <c r="XN1019"/>
      <c r="XO1019"/>
      <c r="XP1019"/>
      <c r="XQ1019"/>
      <c r="XR1019"/>
      <c r="XS1019"/>
      <c r="XT1019"/>
      <c r="XU1019"/>
      <c r="XV1019"/>
      <c r="XW1019"/>
      <c r="XX1019"/>
      <c r="XY1019"/>
      <c r="XZ1019"/>
      <c r="YA1019"/>
      <c r="YB1019"/>
      <c r="YC1019"/>
      <c r="YD1019"/>
      <c r="YE1019"/>
      <c r="YF1019"/>
      <c r="YG1019"/>
      <c r="YH1019"/>
      <c r="YI1019"/>
      <c r="YJ1019"/>
      <c r="YK1019"/>
      <c r="YL1019"/>
      <c r="YM1019"/>
      <c r="YN1019"/>
      <c r="YO1019"/>
      <c r="YP1019"/>
      <c r="YQ1019"/>
      <c r="YR1019"/>
      <c r="YS1019"/>
      <c r="YT1019"/>
      <c r="YU1019"/>
      <c r="YV1019"/>
      <c r="YW1019"/>
      <c r="YX1019"/>
      <c r="YY1019"/>
      <c r="YZ1019"/>
      <c r="ZA1019"/>
      <c r="ZB1019"/>
      <c r="ZC1019"/>
      <c r="ZD1019"/>
      <c r="ZE1019"/>
      <c r="ZF1019"/>
      <c r="ZG1019"/>
      <c r="ZH1019"/>
      <c r="ZI1019"/>
      <c r="ZJ1019"/>
      <c r="ZK1019"/>
      <c r="ZL1019"/>
      <c r="ZM1019"/>
      <c r="ZN1019"/>
      <c r="ZO1019"/>
      <c r="ZP1019"/>
      <c r="ZQ1019"/>
      <c r="ZR1019"/>
      <c r="ZS1019"/>
      <c r="ZT1019"/>
      <c r="ZU1019"/>
      <c r="ZV1019"/>
      <c r="ZW1019"/>
      <c r="ZX1019"/>
      <c r="ZY1019"/>
      <c r="ZZ1019"/>
      <c r="AAA1019"/>
      <c r="AAB1019"/>
      <c r="AAC1019"/>
      <c r="AAD1019"/>
      <c r="AAE1019"/>
      <c r="AAF1019"/>
      <c r="AAG1019"/>
      <c r="AAH1019"/>
      <c r="AAI1019"/>
      <c r="AAJ1019"/>
      <c r="AAK1019"/>
      <c r="AAL1019"/>
      <c r="AAM1019"/>
      <c r="AAN1019"/>
      <c r="AAO1019"/>
      <c r="AAP1019"/>
      <c r="AAQ1019"/>
      <c r="AAR1019"/>
      <c r="AAS1019"/>
      <c r="AAT1019"/>
      <c r="AAU1019"/>
      <c r="AAV1019"/>
      <c r="AAW1019"/>
      <c r="AAX1019"/>
      <c r="AAY1019"/>
      <c r="AAZ1019"/>
      <c r="ABA1019"/>
      <c r="ABB1019"/>
      <c r="ABC1019"/>
      <c r="ABD1019"/>
      <c r="ABE1019"/>
      <c r="ABF1019"/>
      <c r="ABG1019"/>
      <c r="ABH1019"/>
      <c r="ABI1019"/>
      <c r="ABJ1019"/>
      <c r="ABK1019"/>
      <c r="ABL1019"/>
      <c r="ABM1019"/>
      <c r="ABN1019"/>
      <c r="ABO1019"/>
      <c r="ABP1019"/>
      <c r="ABQ1019"/>
      <c r="ABR1019"/>
      <c r="ABS1019"/>
      <c r="ABT1019"/>
      <c r="ABU1019"/>
      <c r="ABV1019"/>
      <c r="ABW1019"/>
      <c r="ABX1019"/>
      <c r="ABY1019"/>
      <c r="ABZ1019"/>
      <c r="ACA1019"/>
      <c r="ACB1019"/>
      <c r="ACC1019"/>
      <c r="ACD1019"/>
      <c r="ACE1019"/>
      <c r="ACF1019"/>
      <c r="ACG1019"/>
      <c r="ACH1019"/>
      <c r="ACI1019"/>
      <c r="ACJ1019"/>
      <c r="ACK1019"/>
      <c r="ACL1019"/>
      <c r="ACM1019"/>
      <c r="ACN1019"/>
      <c r="ACO1019"/>
      <c r="ACP1019"/>
      <c r="ACQ1019"/>
      <c r="ACR1019"/>
      <c r="ACS1019"/>
      <c r="ACT1019"/>
      <c r="ACU1019"/>
      <c r="ACV1019"/>
      <c r="ACW1019"/>
      <c r="ACX1019"/>
      <c r="ACY1019"/>
      <c r="ACZ1019"/>
      <c r="ADA1019"/>
      <c r="ADB1019"/>
      <c r="ADC1019"/>
      <c r="ADD1019"/>
      <c r="ADE1019"/>
      <c r="ADF1019"/>
      <c r="ADG1019"/>
      <c r="ADH1019"/>
      <c r="ADI1019"/>
      <c r="ADJ1019"/>
      <c r="ADK1019"/>
      <c r="ADL1019"/>
      <c r="ADM1019"/>
      <c r="ADN1019"/>
      <c r="ADO1019"/>
      <c r="ADP1019"/>
      <c r="ADQ1019"/>
      <c r="ADR1019"/>
      <c r="ADS1019"/>
      <c r="ADT1019"/>
      <c r="ADU1019"/>
      <c r="ADV1019"/>
      <c r="ADW1019"/>
      <c r="ADX1019"/>
      <c r="ADY1019"/>
      <c r="ADZ1019"/>
      <c r="AEA1019"/>
      <c r="AEB1019"/>
      <c r="AEC1019"/>
      <c r="AED1019"/>
      <c r="AEE1019"/>
      <c r="AEF1019"/>
      <c r="AEG1019"/>
      <c r="AEH1019"/>
      <c r="AEI1019"/>
      <c r="AEJ1019"/>
      <c r="AEK1019"/>
      <c r="AEL1019"/>
      <c r="AEM1019"/>
      <c r="AEN1019"/>
      <c r="AEO1019"/>
      <c r="AEP1019"/>
      <c r="AEQ1019"/>
      <c r="AER1019"/>
      <c r="AES1019"/>
      <c r="AET1019"/>
      <c r="AEU1019"/>
      <c r="AEV1019"/>
      <c r="AEW1019"/>
      <c r="AEX1019"/>
      <c r="AEY1019"/>
      <c r="AEZ1019"/>
      <c r="AFA1019"/>
      <c r="AFB1019"/>
      <c r="AFC1019"/>
      <c r="AFD1019"/>
      <c r="AFE1019"/>
      <c r="AFF1019"/>
      <c r="AFG1019"/>
      <c r="AFH1019"/>
      <c r="AFI1019"/>
      <c r="AFJ1019"/>
      <c r="AFK1019"/>
      <c r="AFL1019"/>
      <c r="AFM1019"/>
      <c r="AFN1019"/>
      <c r="AFO1019"/>
      <c r="AFP1019"/>
      <c r="AFQ1019"/>
      <c r="AFR1019"/>
      <c r="AFS1019"/>
      <c r="AFT1019"/>
      <c r="AFU1019"/>
      <c r="AFV1019"/>
      <c r="AFW1019"/>
      <c r="AFX1019"/>
      <c r="AFY1019"/>
      <c r="AFZ1019"/>
      <c r="AGA1019"/>
      <c r="AGB1019"/>
      <c r="AGC1019"/>
      <c r="AGD1019"/>
      <c r="AGE1019"/>
      <c r="AGF1019"/>
      <c r="AGG1019"/>
      <c r="AGH1019"/>
      <c r="AGI1019"/>
      <c r="AGJ1019"/>
      <c r="AGK1019"/>
      <c r="AGL1019"/>
      <c r="AGM1019"/>
      <c r="AGN1019"/>
      <c r="AGO1019"/>
      <c r="AGP1019"/>
      <c r="AGQ1019"/>
      <c r="AGR1019"/>
      <c r="AGS1019"/>
      <c r="AGT1019"/>
      <c r="AGU1019"/>
      <c r="AGV1019"/>
      <c r="AGW1019"/>
      <c r="AGX1019"/>
      <c r="AGY1019"/>
      <c r="AGZ1019"/>
      <c r="AHA1019"/>
      <c r="AHB1019"/>
      <c r="AHC1019"/>
      <c r="AHD1019"/>
      <c r="AHE1019"/>
      <c r="AHF1019"/>
      <c r="AHG1019"/>
      <c r="AHH1019"/>
      <c r="AHI1019"/>
      <c r="AHJ1019"/>
      <c r="AHK1019"/>
      <c r="AHL1019"/>
      <c r="AHM1019"/>
      <c r="AHN1019"/>
      <c r="AHO1019"/>
      <c r="AHP1019"/>
      <c r="AHQ1019"/>
      <c r="AHR1019"/>
      <c r="AHS1019"/>
      <c r="AHT1019"/>
      <c r="AHU1019"/>
      <c r="AHV1019"/>
      <c r="AHW1019"/>
      <c r="AHX1019"/>
      <c r="AHY1019"/>
      <c r="AHZ1019"/>
      <c r="AIA1019"/>
      <c r="AIB1019"/>
      <c r="AIC1019"/>
      <c r="AID1019"/>
      <c r="AIE1019"/>
      <c r="AIF1019"/>
      <c r="AIG1019"/>
      <c r="AIH1019"/>
      <c r="AII1019"/>
      <c r="AIJ1019"/>
      <c r="AIK1019"/>
      <c r="AIL1019"/>
      <c r="AIM1019"/>
      <c r="AIN1019"/>
      <c r="AIO1019"/>
      <c r="AIP1019"/>
      <c r="AIQ1019"/>
      <c r="AIR1019"/>
      <c r="AIS1019"/>
      <c r="AIT1019"/>
      <c r="AIU1019"/>
      <c r="AIV1019"/>
      <c r="AIW1019"/>
      <c r="AIX1019"/>
      <c r="AIY1019"/>
      <c r="AIZ1019"/>
      <c r="AJA1019"/>
      <c r="AJB1019"/>
      <c r="AJC1019"/>
      <c r="AJD1019"/>
      <c r="AJE1019"/>
      <c r="AJF1019"/>
      <c r="AJG1019"/>
      <c r="AJH1019"/>
      <c r="AJI1019"/>
      <c r="AJJ1019"/>
      <c r="AJK1019"/>
      <c r="AJL1019"/>
      <c r="AJM1019"/>
      <c r="AJN1019"/>
      <c r="AJO1019"/>
      <c r="AJP1019"/>
      <c r="AJQ1019"/>
      <c r="AJR1019"/>
      <c r="AJS1019"/>
      <c r="AJT1019"/>
      <c r="AJU1019"/>
      <c r="AJV1019"/>
      <c r="AJW1019"/>
      <c r="AJX1019"/>
      <c r="AJY1019"/>
      <c r="AJZ1019"/>
      <c r="AKA1019"/>
      <c r="AKB1019"/>
      <c r="AKC1019"/>
      <c r="AKD1019"/>
      <c r="AKE1019"/>
      <c r="AKF1019"/>
      <c r="AKG1019"/>
      <c r="AKH1019"/>
      <c r="AKI1019"/>
      <c r="AKJ1019"/>
      <c r="AKK1019"/>
      <c r="AKL1019"/>
      <c r="AKM1019"/>
      <c r="AKN1019"/>
      <c r="AKO1019"/>
      <c r="AKP1019"/>
      <c r="AKQ1019"/>
      <c r="AKR1019"/>
      <c r="AKS1019"/>
      <c r="AKT1019"/>
      <c r="AKU1019"/>
      <c r="AKV1019"/>
      <c r="AKW1019"/>
      <c r="AKX1019"/>
      <c r="AKY1019"/>
      <c r="AKZ1019"/>
      <c r="ALA1019"/>
      <c r="ALB1019"/>
      <c r="ALC1019"/>
      <c r="ALD1019"/>
      <c r="ALE1019"/>
      <c r="ALF1019"/>
      <c r="ALG1019"/>
      <c r="ALH1019"/>
      <c r="ALI1019"/>
      <c r="ALJ1019"/>
      <c r="ALK1019"/>
      <c r="ALL1019"/>
      <c r="ALM1019"/>
      <c r="ALN1019"/>
      <c r="ALO1019"/>
      <c r="ALP1019"/>
      <c r="ALQ1019"/>
      <c r="ALR1019"/>
      <c r="ALS1019"/>
      <c r="ALT1019"/>
      <c r="ALU1019"/>
      <c r="ALV1019"/>
      <c r="ALW1019"/>
      <c r="ALX1019"/>
      <c r="ALY1019"/>
      <c r="ALZ1019"/>
      <c r="AMA1019"/>
      <c r="AMB1019"/>
      <c r="AMC1019"/>
      <c r="AMD1019"/>
      <c r="AME1019"/>
      <c r="AMF1019"/>
      <c r="AMG1019"/>
      <c r="AMH1019"/>
      <c r="AMI1019"/>
      <c r="AMJ1019"/>
    </row>
    <row r="1020" spans="1:1024" ht="20" customHeight="1" x14ac:dyDescent="0.2">
      <c r="A1020"/>
      <c r="B1020"/>
      <c r="C1020"/>
      <c r="D1020"/>
      <c r="E1020" s="2"/>
      <c r="F1020" s="2"/>
      <c r="G1020" s="271"/>
      <c r="H1020" s="24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c r="HM1020"/>
      <c r="HN1020"/>
      <c r="HO1020"/>
      <c r="HP1020"/>
      <c r="HQ1020"/>
      <c r="HR1020"/>
      <c r="HS1020"/>
      <c r="HT1020"/>
      <c r="HU1020"/>
      <c r="HV1020"/>
      <c r="HW1020"/>
      <c r="HX1020"/>
      <c r="HY1020"/>
      <c r="HZ1020"/>
      <c r="IA1020"/>
      <c r="IB1020"/>
      <c r="IC1020"/>
      <c r="ID1020"/>
      <c r="IE1020"/>
      <c r="IF1020"/>
      <c r="IG1020"/>
      <c r="IH1020"/>
      <c r="II1020"/>
      <c r="IJ1020"/>
      <c r="IK1020"/>
      <c r="IL1020"/>
      <c r="IM1020"/>
      <c r="IN1020"/>
      <c r="IO1020"/>
      <c r="IP1020"/>
      <c r="IQ1020"/>
      <c r="IR1020"/>
      <c r="IS1020"/>
      <c r="IT1020"/>
      <c r="IU1020"/>
      <c r="IV1020"/>
      <c r="IW1020"/>
      <c r="IX1020"/>
      <c r="IY1020"/>
      <c r="IZ1020"/>
      <c r="JA1020"/>
      <c r="JB1020"/>
      <c r="JC1020"/>
      <c r="JD1020"/>
      <c r="JE1020"/>
      <c r="JF1020"/>
      <c r="JG1020"/>
      <c r="JH1020"/>
      <c r="JI1020"/>
      <c r="JJ1020"/>
      <c r="JK1020"/>
      <c r="JL1020"/>
      <c r="JM1020"/>
      <c r="JN1020"/>
      <c r="JO1020"/>
      <c r="JP1020"/>
      <c r="JQ1020"/>
      <c r="JR1020"/>
      <c r="JS1020"/>
      <c r="JT1020"/>
      <c r="JU1020"/>
      <c r="JV1020"/>
      <c r="JW1020"/>
      <c r="JX1020"/>
      <c r="JY1020"/>
      <c r="JZ1020"/>
      <c r="KA1020"/>
      <c r="KB1020"/>
      <c r="KC1020"/>
      <c r="KD1020"/>
      <c r="KE1020"/>
      <c r="KF1020"/>
      <c r="KG1020"/>
      <c r="KH1020"/>
      <c r="KI1020"/>
      <c r="KJ1020"/>
      <c r="KK1020"/>
      <c r="KL1020"/>
      <c r="KM1020"/>
      <c r="KN1020"/>
      <c r="KO1020"/>
      <c r="KP1020"/>
      <c r="KQ1020"/>
      <c r="KR1020"/>
      <c r="KS1020"/>
      <c r="KT1020"/>
      <c r="KU1020"/>
      <c r="KV1020"/>
      <c r="KW1020"/>
      <c r="KX1020"/>
      <c r="KY1020"/>
      <c r="KZ1020"/>
      <c r="LA1020"/>
      <c r="LB1020"/>
      <c r="LC1020"/>
      <c r="LD1020"/>
      <c r="LE1020"/>
      <c r="LF1020"/>
      <c r="LG1020"/>
      <c r="LH1020"/>
      <c r="LI1020"/>
      <c r="LJ1020"/>
      <c r="LK1020"/>
      <c r="LL1020"/>
      <c r="LM1020"/>
      <c r="LN1020"/>
      <c r="LO1020"/>
      <c r="LP1020"/>
      <c r="LQ1020"/>
      <c r="LR1020"/>
      <c r="LS1020"/>
      <c r="LT1020"/>
      <c r="LU1020"/>
      <c r="LV1020"/>
      <c r="LW1020"/>
      <c r="LX1020"/>
      <c r="LY1020"/>
      <c r="LZ1020"/>
      <c r="MA1020"/>
      <c r="MB1020"/>
      <c r="MC1020"/>
      <c r="MD1020"/>
      <c r="ME1020"/>
      <c r="MF1020"/>
      <c r="MG1020"/>
      <c r="MH1020"/>
      <c r="MI1020"/>
      <c r="MJ1020"/>
      <c r="MK1020"/>
      <c r="ML1020"/>
      <c r="MM1020"/>
      <c r="MN1020"/>
      <c r="MO1020"/>
      <c r="MP1020"/>
      <c r="MQ1020"/>
      <c r="MR1020"/>
      <c r="MS1020"/>
      <c r="MT1020"/>
      <c r="MU1020"/>
      <c r="MV1020"/>
      <c r="MW1020"/>
      <c r="MX1020"/>
      <c r="MY1020"/>
      <c r="MZ1020"/>
      <c r="NA1020"/>
      <c r="NB1020"/>
      <c r="NC1020"/>
      <c r="ND1020"/>
      <c r="NE1020"/>
      <c r="NF1020"/>
      <c r="NG1020"/>
      <c r="NH1020"/>
      <c r="NI1020"/>
      <c r="NJ1020"/>
      <c r="NK1020"/>
      <c r="NL1020"/>
      <c r="NM1020"/>
      <c r="NN1020"/>
      <c r="NO1020"/>
      <c r="NP1020"/>
      <c r="NQ1020"/>
      <c r="NR1020"/>
      <c r="NS1020"/>
      <c r="NT1020"/>
      <c r="NU1020"/>
      <c r="NV1020"/>
      <c r="NW1020"/>
      <c r="NX1020"/>
      <c r="NY1020"/>
      <c r="NZ1020"/>
      <c r="OA1020"/>
      <c r="OB1020"/>
      <c r="OC1020"/>
      <c r="OD1020"/>
      <c r="OE1020"/>
      <c r="OF1020"/>
      <c r="OG1020"/>
      <c r="OH1020"/>
      <c r="OI1020"/>
      <c r="OJ1020"/>
      <c r="OK1020"/>
      <c r="OL1020"/>
      <c r="OM1020"/>
      <c r="ON1020"/>
      <c r="OO1020"/>
      <c r="OP1020"/>
      <c r="OQ1020"/>
      <c r="OR1020"/>
      <c r="OS1020"/>
      <c r="OT1020"/>
      <c r="OU1020"/>
      <c r="OV1020"/>
      <c r="OW1020"/>
      <c r="OX1020"/>
      <c r="OY1020"/>
      <c r="OZ1020"/>
      <c r="PA1020"/>
      <c r="PB1020"/>
      <c r="PC1020"/>
      <c r="PD1020"/>
      <c r="PE1020"/>
      <c r="PF1020"/>
      <c r="PG1020"/>
      <c r="PH1020"/>
      <c r="PI1020"/>
      <c r="PJ1020"/>
      <c r="PK1020"/>
      <c r="PL1020"/>
      <c r="PM1020"/>
      <c r="PN1020"/>
      <c r="PO1020"/>
      <c r="PP1020"/>
      <c r="PQ1020"/>
      <c r="PR1020"/>
      <c r="PS1020"/>
      <c r="PT1020"/>
      <c r="PU1020"/>
      <c r="PV1020"/>
      <c r="PW1020"/>
      <c r="PX1020"/>
      <c r="PY1020"/>
      <c r="PZ1020"/>
      <c r="QA1020"/>
      <c r="QB1020"/>
      <c r="QC1020"/>
      <c r="QD1020"/>
      <c r="QE1020"/>
      <c r="QF1020"/>
      <c r="QG1020"/>
      <c r="QH1020"/>
      <c r="QI1020"/>
      <c r="QJ1020"/>
      <c r="QK1020"/>
      <c r="QL1020"/>
      <c r="QM1020"/>
      <c r="QN1020"/>
      <c r="QO1020"/>
      <c r="QP1020"/>
      <c r="QQ1020"/>
      <c r="QR1020"/>
      <c r="QS1020"/>
      <c r="QT1020"/>
      <c r="QU1020"/>
      <c r="QV1020"/>
      <c r="QW1020"/>
      <c r="QX1020"/>
      <c r="QY1020"/>
      <c r="QZ1020"/>
      <c r="RA1020"/>
      <c r="RB1020"/>
      <c r="RC1020"/>
      <c r="RD1020"/>
      <c r="RE1020"/>
      <c r="RF1020"/>
      <c r="RG1020"/>
      <c r="RH1020"/>
      <c r="RI1020"/>
      <c r="RJ1020"/>
      <c r="RK1020"/>
      <c r="RL1020"/>
      <c r="RM1020"/>
      <c r="RN1020"/>
      <c r="RO1020"/>
      <c r="RP1020"/>
      <c r="RQ1020"/>
      <c r="RR1020"/>
      <c r="RS1020"/>
      <c r="RT1020"/>
      <c r="RU1020"/>
      <c r="RV1020"/>
      <c r="RW1020"/>
      <c r="RX1020"/>
      <c r="RY1020"/>
      <c r="RZ1020"/>
      <c r="SA1020"/>
      <c r="SB1020"/>
      <c r="SC1020"/>
      <c r="SD1020"/>
      <c r="SE1020"/>
      <c r="SF1020"/>
      <c r="SG1020"/>
      <c r="SH1020"/>
      <c r="SI1020"/>
      <c r="SJ1020"/>
      <c r="SK1020"/>
      <c r="SL1020"/>
      <c r="SM1020"/>
      <c r="SN1020"/>
      <c r="SO1020"/>
      <c r="SP1020"/>
      <c r="SQ1020"/>
      <c r="SR1020"/>
      <c r="SS1020"/>
      <c r="ST1020"/>
      <c r="SU1020"/>
      <c r="SV1020"/>
      <c r="SW1020"/>
      <c r="SX1020"/>
      <c r="SY1020"/>
      <c r="SZ1020"/>
      <c r="TA1020"/>
      <c r="TB1020"/>
      <c r="TC1020"/>
      <c r="TD1020"/>
      <c r="TE1020"/>
      <c r="TF1020"/>
      <c r="TG1020"/>
      <c r="TH1020"/>
      <c r="TI1020"/>
      <c r="TJ1020"/>
      <c r="TK1020"/>
      <c r="TL1020"/>
      <c r="TM1020"/>
      <c r="TN1020"/>
      <c r="TO1020"/>
      <c r="TP1020"/>
      <c r="TQ1020"/>
      <c r="TR1020"/>
      <c r="TS1020"/>
      <c r="TT1020"/>
      <c r="TU1020"/>
      <c r="TV1020"/>
      <c r="TW1020"/>
      <c r="TX1020"/>
      <c r="TY1020"/>
      <c r="TZ1020"/>
      <c r="UA1020"/>
      <c r="UB1020"/>
      <c r="UC1020"/>
      <c r="UD1020"/>
      <c r="UE1020"/>
      <c r="UF1020"/>
      <c r="UG1020"/>
      <c r="UH1020"/>
      <c r="UI1020"/>
      <c r="UJ1020"/>
      <c r="UK1020"/>
      <c r="UL1020"/>
      <c r="UM1020"/>
      <c r="UN1020"/>
      <c r="UO1020"/>
      <c r="UP1020"/>
      <c r="UQ1020"/>
      <c r="UR1020"/>
      <c r="US1020"/>
      <c r="UT1020"/>
      <c r="UU1020"/>
      <c r="UV1020"/>
      <c r="UW1020"/>
      <c r="UX1020"/>
      <c r="UY1020"/>
      <c r="UZ1020"/>
      <c r="VA1020"/>
      <c r="VB1020"/>
      <c r="VC1020"/>
      <c r="VD1020"/>
      <c r="VE1020"/>
      <c r="VF1020"/>
      <c r="VG1020"/>
      <c r="VH1020"/>
      <c r="VI1020"/>
      <c r="VJ1020"/>
      <c r="VK1020"/>
      <c r="VL1020"/>
      <c r="VM1020"/>
      <c r="VN1020"/>
      <c r="VO1020"/>
      <c r="VP1020"/>
      <c r="VQ1020"/>
      <c r="VR1020"/>
      <c r="VS1020"/>
      <c r="VT1020"/>
      <c r="VU1020"/>
      <c r="VV1020"/>
      <c r="VW1020"/>
      <c r="VX1020"/>
      <c r="VY1020"/>
      <c r="VZ1020"/>
      <c r="WA1020"/>
      <c r="WB1020"/>
      <c r="WC1020"/>
      <c r="WD1020"/>
      <c r="WE1020"/>
      <c r="WF1020"/>
      <c r="WG1020"/>
      <c r="WH1020"/>
      <c r="WI1020"/>
      <c r="WJ1020"/>
      <c r="WK1020"/>
      <c r="WL1020"/>
      <c r="WM1020"/>
      <c r="WN1020"/>
      <c r="WO1020"/>
      <c r="WP1020"/>
      <c r="WQ1020"/>
      <c r="WR1020"/>
      <c r="WS1020"/>
      <c r="WT1020"/>
      <c r="WU1020"/>
      <c r="WV1020"/>
      <c r="WW1020"/>
      <c r="WX1020"/>
      <c r="WY1020"/>
      <c r="WZ1020"/>
      <c r="XA1020"/>
      <c r="XB1020"/>
      <c r="XC1020"/>
      <c r="XD1020"/>
      <c r="XE1020"/>
      <c r="XF1020"/>
      <c r="XG1020"/>
      <c r="XH1020"/>
      <c r="XI1020"/>
      <c r="XJ1020"/>
      <c r="XK1020"/>
      <c r="XL1020"/>
      <c r="XM1020"/>
      <c r="XN1020"/>
      <c r="XO1020"/>
      <c r="XP1020"/>
      <c r="XQ1020"/>
      <c r="XR1020"/>
      <c r="XS1020"/>
      <c r="XT1020"/>
      <c r="XU1020"/>
      <c r="XV1020"/>
      <c r="XW1020"/>
      <c r="XX1020"/>
      <c r="XY1020"/>
      <c r="XZ1020"/>
      <c r="YA1020"/>
      <c r="YB1020"/>
      <c r="YC1020"/>
      <c r="YD1020"/>
      <c r="YE1020"/>
      <c r="YF1020"/>
      <c r="YG1020"/>
      <c r="YH1020"/>
      <c r="YI1020"/>
      <c r="YJ1020"/>
      <c r="YK1020"/>
      <c r="YL1020"/>
      <c r="YM1020"/>
      <c r="YN1020"/>
      <c r="YO1020"/>
      <c r="YP1020"/>
      <c r="YQ1020"/>
      <c r="YR1020"/>
      <c r="YS1020"/>
      <c r="YT1020"/>
      <c r="YU1020"/>
      <c r="YV1020"/>
      <c r="YW1020"/>
      <c r="YX1020"/>
      <c r="YY1020"/>
      <c r="YZ1020"/>
      <c r="ZA1020"/>
      <c r="ZB1020"/>
      <c r="ZC1020"/>
      <c r="ZD1020"/>
      <c r="ZE1020"/>
      <c r="ZF1020"/>
      <c r="ZG1020"/>
      <c r="ZH1020"/>
      <c r="ZI1020"/>
      <c r="ZJ1020"/>
      <c r="ZK1020"/>
      <c r="ZL1020"/>
      <c r="ZM1020"/>
      <c r="ZN1020"/>
      <c r="ZO1020"/>
      <c r="ZP1020"/>
      <c r="ZQ1020"/>
      <c r="ZR1020"/>
      <c r="ZS1020"/>
      <c r="ZT1020"/>
      <c r="ZU1020"/>
      <c r="ZV1020"/>
      <c r="ZW1020"/>
      <c r="ZX1020"/>
      <c r="ZY1020"/>
      <c r="ZZ1020"/>
      <c r="AAA1020"/>
      <c r="AAB1020"/>
      <c r="AAC1020"/>
      <c r="AAD1020"/>
      <c r="AAE1020"/>
      <c r="AAF1020"/>
      <c r="AAG1020"/>
      <c r="AAH1020"/>
      <c r="AAI1020"/>
      <c r="AAJ1020"/>
      <c r="AAK1020"/>
      <c r="AAL1020"/>
      <c r="AAM1020"/>
      <c r="AAN1020"/>
      <c r="AAO1020"/>
      <c r="AAP1020"/>
      <c r="AAQ1020"/>
      <c r="AAR1020"/>
      <c r="AAS1020"/>
      <c r="AAT1020"/>
      <c r="AAU1020"/>
      <c r="AAV1020"/>
      <c r="AAW1020"/>
      <c r="AAX1020"/>
      <c r="AAY1020"/>
      <c r="AAZ1020"/>
      <c r="ABA1020"/>
      <c r="ABB1020"/>
      <c r="ABC1020"/>
      <c r="ABD1020"/>
      <c r="ABE1020"/>
      <c r="ABF1020"/>
      <c r="ABG1020"/>
      <c r="ABH1020"/>
      <c r="ABI1020"/>
      <c r="ABJ1020"/>
      <c r="ABK1020"/>
      <c r="ABL1020"/>
      <c r="ABM1020"/>
      <c r="ABN1020"/>
      <c r="ABO1020"/>
      <c r="ABP1020"/>
      <c r="ABQ1020"/>
      <c r="ABR1020"/>
      <c r="ABS1020"/>
      <c r="ABT1020"/>
      <c r="ABU1020"/>
      <c r="ABV1020"/>
      <c r="ABW1020"/>
      <c r="ABX1020"/>
      <c r="ABY1020"/>
      <c r="ABZ1020"/>
      <c r="ACA1020"/>
      <c r="ACB1020"/>
      <c r="ACC1020"/>
      <c r="ACD1020"/>
      <c r="ACE1020"/>
      <c r="ACF1020"/>
      <c r="ACG1020"/>
      <c r="ACH1020"/>
      <c r="ACI1020"/>
      <c r="ACJ1020"/>
      <c r="ACK1020"/>
      <c r="ACL1020"/>
      <c r="ACM1020"/>
      <c r="ACN1020"/>
      <c r="ACO1020"/>
      <c r="ACP1020"/>
      <c r="ACQ1020"/>
      <c r="ACR1020"/>
      <c r="ACS1020"/>
      <c r="ACT1020"/>
      <c r="ACU1020"/>
      <c r="ACV1020"/>
      <c r="ACW1020"/>
      <c r="ACX1020"/>
      <c r="ACY1020"/>
      <c r="ACZ1020"/>
      <c r="ADA1020"/>
      <c r="ADB1020"/>
      <c r="ADC1020"/>
      <c r="ADD1020"/>
      <c r="ADE1020"/>
      <c r="ADF1020"/>
      <c r="ADG1020"/>
      <c r="ADH1020"/>
      <c r="ADI1020"/>
      <c r="ADJ1020"/>
      <c r="ADK1020"/>
      <c r="ADL1020"/>
      <c r="ADM1020"/>
      <c r="ADN1020"/>
      <c r="ADO1020"/>
      <c r="ADP1020"/>
      <c r="ADQ1020"/>
      <c r="ADR1020"/>
      <c r="ADS1020"/>
      <c r="ADT1020"/>
      <c r="ADU1020"/>
      <c r="ADV1020"/>
      <c r="ADW1020"/>
      <c r="ADX1020"/>
      <c r="ADY1020"/>
      <c r="ADZ1020"/>
      <c r="AEA1020"/>
      <c r="AEB1020"/>
      <c r="AEC1020"/>
      <c r="AED1020"/>
      <c r="AEE1020"/>
      <c r="AEF1020"/>
      <c r="AEG1020"/>
      <c r="AEH1020"/>
      <c r="AEI1020"/>
      <c r="AEJ1020"/>
      <c r="AEK1020"/>
      <c r="AEL1020"/>
      <c r="AEM1020"/>
      <c r="AEN1020"/>
      <c r="AEO1020"/>
      <c r="AEP1020"/>
      <c r="AEQ1020"/>
      <c r="AER1020"/>
      <c r="AES1020"/>
      <c r="AET1020"/>
      <c r="AEU1020"/>
      <c r="AEV1020"/>
      <c r="AEW1020"/>
      <c r="AEX1020"/>
      <c r="AEY1020"/>
      <c r="AEZ1020"/>
      <c r="AFA1020"/>
      <c r="AFB1020"/>
      <c r="AFC1020"/>
      <c r="AFD1020"/>
      <c r="AFE1020"/>
      <c r="AFF1020"/>
      <c r="AFG1020"/>
      <c r="AFH1020"/>
      <c r="AFI1020"/>
      <c r="AFJ1020"/>
      <c r="AFK1020"/>
      <c r="AFL1020"/>
      <c r="AFM1020"/>
      <c r="AFN1020"/>
      <c r="AFO1020"/>
      <c r="AFP1020"/>
      <c r="AFQ1020"/>
      <c r="AFR1020"/>
      <c r="AFS1020"/>
      <c r="AFT1020"/>
      <c r="AFU1020"/>
      <c r="AFV1020"/>
      <c r="AFW1020"/>
      <c r="AFX1020"/>
      <c r="AFY1020"/>
      <c r="AFZ1020"/>
      <c r="AGA1020"/>
      <c r="AGB1020"/>
      <c r="AGC1020"/>
      <c r="AGD1020"/>
      <c r="AGE1020"/>
      <c r="AGF1020"/>
      <c r="AGG1020"/>
      <c r="AGH1020"/>
      <c r="AGI1020"/>
      <c r="AGJ1020"/>
      <c r="AGK1020"/>
      <c r="AGL1020"/>
      <c r="AGM1020"/>
      <c r="AGN1020"/>
      <c r="AGO1020"/>
      <c r="AGP1020"/>
      <c r="AGQ1020"/>
      <c r="AGR1020"/>
      <c r="AGS1020"/>
      <c r="AGT1020"/>
      <c r="AGU1020"/>
      <c r="AGV1020"/>
      <c r="AGW1020"/>
      <c r="AGX1020"/>
      <c r="AGY1020"/>
      <c r="AGZ1020"/>
      <c r="AHA1020"/>
      <c r="AHB1020"/>
      <c r="AHC1020"/>
      <c r="AHD1020"/>
      <c r="AHE1020"/>
      <c r="AHF1020"/>
      <c r="AHG1020"/>
      <c r="AHH1020"/>
      <c r="AHI1020"/>
      <c r="AHJ1020"/>
      <c r="AHK1020"/>
      <c r="AHL1020"/>
      <c r="AHM1020"/>
      <c r="AHN1020"/>
      <c r="AHO1020"/>
      <c r="AHP1020"/>
      <c r="AHQ1020"/>
      <c r="AHR1020"/>
      <c r="AHS1020"/>
      <c r="AHT1020"/>
      <c r="AHU1020"/>
      <c r="AHV1020"/>
      <c r="AHW1020"/>
      <c r="AHX1020"/>
      <c r="AHY1020"/>
      <c r="AHZ1020"/>
      <c r="AIA1020"/>
      <c r="AIB1020"/>
      <c r="AIC1020"/>
      <c r="AID1020"/>
      <c r="AIE1020"/>
      <c r="AIF1020"/>
      <c r="AIG1020"/>
      <c r="AIH1020"/>
      <c r="AII1020"/>
      <c r="AIJ1020"/>
      <c r="AIK1020"/>
      <c r="AIL1020"/>
      <c r="AIM1020"/>
      <c r="AIN1020"/>
      <c r="AIO1020"/>
      <c r="AIP1020"/>
      <c r="AIQ1020"/>
      <c r="AIR1020"/>
      <c r="AIS1020"/>
      <c r="AIT1020"/>
      <c r="AIU1020"/>
      <c r="AIV1020"/>
      <c r="AIW1020"/>
      <c r="AIX1020"/>
      <c r="AIY1020"/>
      <c r="AIZ1020"/>
      <c r="AJA1020"/>
      <c r="AJB1020"/>
      <c r="AJC1020"/>
      <c r="AJD1020"/>
      <c r="AJE1020"/>
      <c r="AJF1020"/>
      <c r="AJG1020"/>
      <c r="AJH1020"/>
      <c r="AJI1020"/>
      <c r="AJJ1020"/>
      <c r="AJK1020"/>
      <c r="AJL1020"/>
      <c r="AJM1020"/>
      <c r="AJN1020"/>
      <c r="AJO1020"/>
      <c r="AJP1020"/>
      <c r="AJQ1020"/>
      <c r="AJR1020"/>
      <c r="AJS1020"/>
      <c r="AJT1020"/>
      <c r="AJU1020"/>
      <c r="AJV1020"/>
      <c r="AJW1020"/>
      <c r="AJX1020"/>
      <c r="AJY1020"/>
      <c r="AJZ1020"/>
      <c r="AKA1020"/>
      <c r="AKB1020"/>
      <c r="AKC1020"/>
      <c r="AKD1020"/>
      <c r="AKE1020"/>
      <c r="AKF1020"/>
      <c r="AKG1020"/>
      <c r="AKH1020"/>
      <c r="AKI1020"/>
      <c r="AKJ1020"/>
      <c r="AKK1020"/>
      <c r="AKL1020"/>
      <c r="AKM1020"/>
      <c r="AKN1020"/>
      <c r="AKO1020"/>
      <c r="AKP1020"/>
      <c r="AKQ1020"/>
      <c r="AKR1020"/>
      <c r="AKS1020"/>
      <c r="AKT1020"/>
      <c r="AKU1020"/>
      <c r="AKV1020"/>
      <c r="AKW1020"/>
      <c r="AKX1020"/>
      <c r="AKY1020"/>
      <c r="AKZ1020"/>
      <c r="ALA1020"/>
      <c r="ALB1020"/>
      <c r="ALC1020"/>
      <c r="ALD1020"/>
      <c r="ALE1020"/>
      <c r="ALF1020"/>
      <c r="ALG1020"/>
      <c r="ALH1020"/>
      <c r="ALI1020"/>
      <c r="ALJ1020"/>
      <c r="ALK1020"/>
      <c r="ALL1020"/>
      <c r="ALM1020"/>
      <c r="ALN1020"/>
      <c r="ALO1020"/>
      <c r="ALP1020"/>
      <c r="ALQ1020"/>
      <c r="ALR1020"/>
      <c r="ALS1020"/>
      <c r="ALT1020"/>
      <c r="ALU1020"/>
      <c r="ALV1020"/>
      <c r="ALW1020"/>
      <c r="ALX1020"/>
      <c r="ALY1020"/>
      <c r="ALZ1020"/>
      <c r="AMA1020"/>
      <c r="AMB1020"/>
      <c r="AMC1020"/>
      <c r="AMD1020"/>
      <c r="AME1020"/>
      <c r="AMF1020"/>
      <c r="AMG1020"/>
      <c r="AMH1020"/>
      <c r="AMI1020"/>
      <c r="AMJ1020"/>
    </row>
    <row r="1021" spans="1:1024" ht="20" customHeight="1" x14ac:dyDescent="0.2">
      <c r="A1021"/>
      <c r="B1021"/>
      <c r="C1021"/>
      <c r="D1021"/>
      <c r="E1021" s="2"/>
      <c r="F1021" s="2"/>
      <c r="G1021" s="271"/>
      <c r="H1021" s="240"/>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c r="HR1021"/>
      <c r="HS1021"/>
      <c r="HT1021"/>
      <c r="HU1021"/>
      <c r="HV1021"/>
      <c r="HW1021"/>
      <c r="HX1021"/>
      <c r="HY1021"/>
      <c r="HZ1021"/>
      <c r="IA1021"/>
      <c r="IB1021"/>
      <c r="IC1021"/>
      <c r="ID1021"/>
      <c r="IE1021"/>
      <c r="IF1021"/>
      <c r="IG1021"/>
      <c r="IH1021"/>
      <c r="II1021"/>
      <c r="IJ1021"/>
      <c r="IK1021"/>
      <c r="IL1021"/>
      <c r="IM1021"/>
      <c r="IN1021"/>
      <c r="IO1021"/>
      <c r="IP1021"/>
      <c r="IQ1021"/>
      <c r="IR1021"/>
      <c r="IS1021"/>
      <c r="IT1021"/>
      <c r="IU1021"/>
      <c r="IV1021"/>
      <c r="IW1021"/>
      <c r="IX1021"/>
      <c r="IY1021"/>
      <c r="IZ1021"/>
      <c r="JA1021"/>
      <c r="JB1021"/>
      <c r="JC1021"/>
      <c r="JD1021"/>
      <c r="JE1021"/>
      <c r="JF1021"/>
      <c r="JG1021"/>
      <c r="JH1021"/>
      <c r="JI1021"/>
      <c r="JJ1021"/>
      <c r="JK1021"/>
      <c r="JL1021"/>
      <c r="JM1021"/>
      <c r="JN1021"/>
      <c r="JO1021"/>
      <c r="JP1021"/>
      <c r="JQ1021"/>
      <c r="JR1021"/>
      <c r="JS1021"/>
      <c r="JT1021"/>
      <c r="JU1021"/>
      <c r="JV1021"/>
      <c r="JW1021"/>
      <c r="JX1021"/>
      <c r="JY1021"/>
      <c r="JZ1021"/>
      <c r="KA1021"/>
      <c r="KB1021"/>
      <c r="KC1021"/>
      <c r="KD1021"/>
      <c r="KE1021"/>
      <c r="KF1021"/>
      <c r="KG1021"/>
      <c r="KH1021"/>
      <c r="KI1021"/>
      <c r="KJ1021"/>
      <c r="KK1021"/>
      <c r="KL1021"/>
      <c r="KM1021"/>
      <c r="KN1021"/>
      <c r="KO1021"/>
      <c r="KP1021"/>
      <c r="KQ1021"/>
      <c r="KR1021"/>
      <c r="KS1021"/>
      <c r="KT1021"/>
      <c r="KU1021"/>
      <c r="KV1021"/>
      <c r="KW1021"/>
      <c r="KX1021"/>
      <c r="KY1021"/>
      <c r="KZ1021"/>
      <c r="LA1021"/>
      <c r="LB1021"/>
      <c r="LC1021"/>
      <c r="LD1021"/>
      <c r="LE1021"/>
      <c r="LF1021"/>
      <c r="LG1021"/>
      <c r="LH1021"/>
      <c r="LI1021"/>
      <c r="LJ1021"/>
      <c r="LK1021"/>
      <c r="LL1021"/>
      <c r="LM1021"/>
      <c r="LN1021"/>
      <c r="LO1021"/>
      <c r="LP1021"/>
      <c r="LQ1021"/>
      <c r="LR1021"/>
      <c r="LS1021"/>
      <c r="LT1021"/>
      <c r="LU1021"/>
      <c r="LV1021"/>
      <c r="LW1021"/>
      <c r="LX1021"/>
      <c r="LY1021"/>
      <c r="LZ1021"/>
      <c r="MA1021"/>
      <c r="MB1021"/>
      <c r="MC1021"/>
      <c r="MD1021"/>
      <c r="ME1021"/>
      <c r="MF1021"/>
      <c r="MG1021"/>
      <c r="MH1021"/>
      <c r="MI1021"/>
      <c r="MJ1021"/>
      <c r="MK1021"/>
      <c r="ML1021"/>
      <c r="MM1021"/>
      <c r="MN1021"/>
      <c r="MO1021"/>
      <c r="MP1021"/>
      <c r="MQ1021"/>
      <c r="MR1021"/>
      <c r="MS1021"/>
      <c r="MT1021"/>
      <c r="MU1021"/>
      <c r="MV1021"/>
      <c r="MW1021"/>
      <c r="MX1021"/>
      <c r="MY1021"/>
      <c r="MZ1021"/>
      <c r="NA1021"/>
      <c r="NB1021"/>
      <c r="NC1021"/>
      <c r="ND1021"/>
      <c r="NE1021"/>
      <c r="NF1021"/>
      <c r="NG1021"/>
      <c r="NH1021"/>
      <c r="NI1021"/>
      <c r="NJ1021"/>
      <c r="NK1021"/>
      <c r="NL1021"/>
      <c r="NM1021"/>
      <c r="NN1021"/>
      <c r="NO1021"/>
      <c r="NP1021"/>
      <c r="NQ1021"/>
      <c r="NR1021"/>
      <c r="NS1021"/>
      <c r="NT1021"/>
      <c r="NU1021"/>
      <c r="NV1021"/>
      <c r="NW1021"/>
      <c r="NX1021"/>
      <c r="NY1021"/>
      <c r="NZ1021"/>
      <c r="OA1021"/>
      <c r="OB1021"/>
      <c r="OC1021"/>
      <c r="OD1021"/>
      <c r="OE1021"/>
      <c r="OF1021"/>
      <c r="OG1021"/>
      <c r="OH1021"/>
      <c r="OI1021"/>
      <c r="OJ1021"/>
      <c r="OK1021"/>
      <c r="OL1021"/>
      <c r="OM1021"/>
      <c r="ON1021"/>
      <c r="OO1021"/>
      <c r="OP1021"/>
      <c r="OQ1021"/>
      <c r="OR1021"/>
      <c r="OS1021"/>
      <c r="OT1021"/>
      <c r="OU1021"/>
      <c r="OV1021"/>
      <c r="OW1021"/>
      <c r="OX1021"/>
      <c r="OY1021"/>
      <c r="OZ1021"/>
      <c r="PA1021"/>
      <c r="PB1021"/>
      <c r="PC1021"/>
      <c r="PD1021"/>
      <c r="PE1021"/>
      <c r="PF1021"/>
      <c r="PG1021"/>
      <c r="PH1021"/>
      <c r="PI1021"/>
      <c r="PJ1021"/>
      <c r="PK1021"/>
      <c r="PL1021"/>
      <c r="PM1021"/>
      <c r="PN1021"/>
      <c r="PO1021"/>
      <c r="PP1021"/>
      <c r="PQ1021"/>
      <c r="PR1021"/>
      <c r="PS1021"/>
      <c r="PT1021"/>
      <c r="PU1021"/>
      <c r="PV1021"/>
      <c r="PW1021"/>
      <c r="PX1021"/>
      <c r="PY1021"/>
      <c r="PZ1021"/>
      <c r="QA1021"/>
      <c r="QB1021"/>
      <c r="QC1021"/>
      <c r="QD1021"/>
      <c r="QE1021"/>
      <c r="QF1021"/>
      <c r="QG1021"/>
      <c r="QH1021"/>
      <c r="QI1021"/>
      <c r="QJ1021"/>
      <c r="QK1021"/>
      <c r="QL1021"/>
      <c r="QM1021"/>
      <c r="QN1021"/>
      <c r="QO1021"/>
      <c r="QP1021"/>
      <c r="QQ1021"/>
      <c r="QR1021"/>
      <c r="QS1021"/>
      <c r="QT1021"/>
      <c r="QU1021"/>
      <c r="QV1021"/>
      <c r="QW1021"/>
      <c r="QX1021"/>
      <c r="QY1021"/>
      <c r="QZ1021"/>
      <c r="RA1021"/>
      <c r="RB1021"/>
      <c r="RC1021"/>
      <c r="RD1021"/>
      <c r="RE1021"/>
      <c r="RF1021"/>
      <c r="RG1021"/>
      <c r="RH1021"/>
      <c r="RI1021"/>
      <c r="RJ1021"/>
      <c r="RK1021"/>
      <c r="RL1021"/>
      <c r="RM1021"/>
      <c r="RN1021"/>
      <c r="RO1021"/>
      <c r="RP1021"/>
      <c r="RQ1021"/>
      <c r="RR1021"/>
      <c r="RS1021"/>
      <c r="RT1021"/>
      <c r="RU1021"/>
      <c r="RV1021"/>
      <c r="RW1021"/>
      <c r="RX1021"/>
      <c r="RY1021"/>
      <c r="RZ1021"/>
      <c r="SA1021"/>
      <c r="SB1021"/>
      <c r="SC1021"/>
      <c r="SD1021"/>
      <c r="SE1021"/>
      <c r="SF1021"/>
      <c r="SG1021"/>
      <c r="SH1021"/>
      <c r="SI1021"/>
      <c r="SJ1021"/>
      <c r="SK1021"/>
      <c r="SL1021"/>
      <c r="SM1021"/>
      <c r="SN1021"/>
      <c r="SO1021"/>
      <c r="SP1021"/>
      <c r="SQ1021"/>
      <c r="SR1021"/>
      <c r="SS1021"/>
      <c r="ST1021"/>
      <c r="SU1021"/>
      <c r="SV1021"/>
      <c r="SW1021"/>
      <c r="SX1021"/>
      <c r="SY1021"/>
      <c r="SZ1021"/>
      <c r="TA1021"/>
      <c r="TB1021"/>
      <c r="TC1021"/>
      <c r="TD1021"/>
      <c r="TE1021"/>
      <c r="TF1021"/>
      <c r="TG1021"/>
      <c r="TH1021"/>
      <c r="TI1021"/>
      <c r="TJ1021"/>
      <c r="TK1021"/>
      <c r="TL1021"/>
      <c r="TM1021"/>
      <c r="TN1021"/>
      <c r="TO1021"/>
      <c r="TP1021"/>
      <c r="TQ1021"/>
      <c r="TR1021"/>
      <c r="TS1021"/>
      <c r="TT1021"/>
      <c r="TU1021"/>
      <c r="TV1021"/>
      <c r="TW1021"/>
      <c r="TX1021"/>
      <c r="TY1021"/>
      <c r="TZ1021"/>
      <c r="UA1021"/>
      <c r="UB1021"/>
      <c r="UC1021"/>
      <c r="UD1021"/>
      <c r="UE1021"/>
      <c r="UF1021"/>
      <c r="UG1021"/>
      <c r="UH1021"/>
      <c r="UI1021"/>
      <c r="UJ1021"/>
      <c r="UK1021"/>
      <c r="UL1021"/>
      <c r="UM1021"/>
      <c r="UN1021"/>
      <c r="UO1021"/>
      <c r="UP1021"/>
      <c r="UQ1021"/>
      <c r="UR1021"/>
      <c r="US1021"/>
      <c r="UT1021"/>
      <c r="UU1021"/>
      <c r="UV1021"/>
      <c r="UW1021"/>
      <c r="UX1021"/>
      <c r="UY1021"/>
      <c r="UZ1021"/>
      <c r="VA1021"/>
      <c r="VB1021"/>
      <c r="VC1021"/>
      <c r="VD1021"/>
      <c r="VE1021"/>
      <c r="VF1021"/>
      <c r="VG1021"/>
      <c r="VH1021"/>
      <c r="VI1021"/>
      <c r="VJ1021"/>
      <c r="VK1021"/>
      <c r="VL1021"/>
      <c r="VM1021"/>
      <c r="VN1021"/>
      <c r="VO1021"/>
      <c r="VP1021"/>
      <c r="VQ1021"/>
      <c r="VR1021"/>
      <c r="VS1021"/>
      <c r="VT1021"/>
      <c r="VU1021"/>
      <c r="VV1021"/>
      <c r="VW1021"/>
      <c r="VX1021"/>
      <c r="VY1021"/>
      <c r="VZ1021"/>
      <c r="WA1021"/>
      <c r="WB1021"/>
      <c r="WC1021"/>
      <c r="WD1021"/>
      <c r="WE1021"/>
      <c r="WF1021"/>
      <c r="WG1021"/>
      <c r="WH1021"/>
      <c r="WI1021"/>
      <c r="WJ1021"/>
      <c r="WK1021"/>
      <c r="WL1021"/>
      <c r="WM1021"/>
      <c r="WN1021"/>
      <c r="WO1021"/>
      <c r="WP1021"/>
      <c r="WQ1021"/>
      <c r="WR1021"/>
      <c r="WS1021"/>
      <c r="WT1021"/>
      <c r="WU1021"/>
      <c r="WV1021"/>
      <c r="WW1021"/>
      <c r="WX1021"/>
      <c r="WY1021"/>
      <c r="WZ1021"/>
      <c r="XA1021"/>
      <c r="XB1021"/>
      <c r="XC1021"/>
      <c r="XD1021"/>
      <c r="XE1021"/>
      <c r="XF1021"/>
      <c r="XG1021"/>
      <c r="XH1021"/>
      <c r="XI1021"/>
      <c r="XJ1021"/>
      <c r="XK1021"/>
      <c r="XL1021"/>
      <c r="XM1021"/>
      <c r="XN1021"/>
      <c r="XO1021"/>
      <c r="XP1021"/>
      <c r="XQ1021"/>
      <c r="XR1021"/>
      <c r="XS1021"/>
      <c r="XT1021"/>
      <c r="XU1021"/>
      <c r="XV1021"/>
      <c r="XW1021"/>
      <c r="XX1021"/>
      <c r="XY1021"/>
      <c r="XZ1021"/>
      <c r="YA1021"/>
      <c r="YB1021"/>
      <c r="YC1021"/>
      <c r="YD1021"/>
      <c r="YE1021"/>
      <c r="YF1021"/>
      <c r="YG1021"/>
      <c r="YH1021"/>
      <c r="YI1021"/>
      <c r="YJ1021"/>
      <c r="YK1021"/>
      <c r="YL1021"/>
      <c r="YM1021"/>
      <c r="YN1021"/>
      <c r="YO1021"/>
      <c r="YP1021"/>
      <c r="YQ1021"/>
      <c r="YR1021"/>
      <c r="YS1021"/>
      <c r="YT1021"/>
      <c r="YU1021"/>
      <c r="YV1021"/>
      <c r="YW1021"/>
      <c r="YX1021"/>
      <c r="YY1021"/>
      <c r="YZ1021"/>
      <c r="ZA1021"/>
      <c r="ZB1021"/>
      <c r="ZC1021"/>
      <c r="ZD1021"/>
      <c r="ZE1021"/>
      <c r="ZF1021"/>
      <c r="ZG1021"/>
      <c r="ZH1021"/>
      <c r="ZI1021"/>
      <c r="ZJ1021"/>
      <c r="ZK1021"/>
      <c r="ZL1021"/>
      <c r="ZM1021"/>
      <c r="ZN1021"/>
      <c r="ZO1021"/>
      <c r="ZP1021"/>
      <c r="ZQ1021"/>
      <c r="ZR1021"/>
      <c r="ZS1021"/>
      <c r="ZT1021"/>
      <c r="ZU1021"/>
      <c r="ZV1021"/>
      <c r="ZW1021"/>
      <c r="ZX1021"/>
      <c r="ZY1021"/>
      <c r="ZZ1021"/>
      <c r="AAA1021"/>
      <c r="AAB1021"/>
      <c r="AAC1021"/>
      <c r="AAD1021"/>
      <c r="AAE1021"/>
      <c r="AAF1021"/>
      <c r="AAG1021"/>
      <c r="AAH1021"/>
      <c r="AAI1021"/>
      <c r="AAJ1021"/>
      <c r="AAK1021"/>
      <c r="AAL1021"/>
      <c r="AAM1021"/>
      <c r="AAN1021"/>
      <c r="AAO1021"/>
      <c r="AAP1021"/>
      <c r="AAQ1021"/>
      <c r="AAR1021"/>
      <c r="AAS1021"/>
      <c r="AAT1021"/>
      <c r="AAU1021"/>
      <c r="AAV1021"/>
      <c r="AAW1021"/>
      <c r="AAX1021"/>
      <c r="AAY1021"/>
      <c r="AAZ1021"/>
      <c r="ABA1021"/>
      <c r="ABB1021"/>
      <c r="ABC1021"/>
      <c r="ABD1021"/>
      <c r="ABE1021"/>
      <c r="ABF1021"/>
      <c r="ABG1021"/>
      <c r="ABH1021"/>
      <c r="ABI1021"/>
      <c r="ABJ1021"/>
      <c r="ABK1021"/>
      <c r="ABL1021"/>
      <c r="ABM1021"/>
      <c r="ABN1021"/>
      <c r="ABO1021"/>
      <c r="ABP1021"/>
      <c r="ABQ1021"/>
      <c r="ABR1021"/>
      <c r="ABS1021"/>
      <c r="ABT1021"/>
      <c r="ABU1021"/>
      <c r="ABV1021"/>
      <c r="ABW1021"/>
      <c r="ABX1021"/>
      <c r="ABY1021"/>
      <c r="ABZ1021"/>
      <c r="ACA1021"/>
      <c r="ACB1021"/>
      <c r="ACC1021"/>
      <c r="ACD1021"/>
      <c r="ACE1021"/>
      <c r="ACF1021"/>
      <c r="ACG1021"/>
      <c r="ACH1021"/>
      <c r="ACI1021"/>
      <c r="ACJ1021"/>
      <c r="ACK1021"/>
      <c r="ACL1021"/>
      <c r="ACM1021"/>
      <c r="ACN1021"/>
      <c r="ACO1021"/>
      <c r="ACP1021"/>
      <c r="ACQ1021"/>
      <c r="ACR1021"/>
      <c r="ACS1021"/>
      <c r="ACT1021"/>
      <c r="ACU1021"/>
      <c r="ACV1021"/>
      <c r="ACW1021"/>
      <c r="ACX1021"/>
      <c r="ACY1021"/>
      <c r="ACZ1021"/>
      <c r="ADA1021"/>
      <c r="ADB1021"/>
      <c r="ADC1021"/>
      <c r="ADD1021"/>
      <c r="ADE1021"/>
      <c r="ADF1021"/>
      <c r="ADG1021"/>
      <c r="ADH1021"/>
      <c r="ADI1021"/>
      <c r="ADJ1021"/>
      <c r="ADK1021"/>
      <c r="ADL1021"/>
      <c r="ADM1021"/>
      <c r="ADN1021"/>
      <c r="ADO1021"/>
      <c r="ADP1021"/>
      <c r="ADQ1021"/>
      <c r="ADR1021"/>
      <c r="ADS1021"/>
      <c r="ADT1021"/>
      <c r="ADU1021"/>
      <c r="ADV1021"/>
      <c r="ADW1021"/>
      <c r="ADX1021"/>
      <c r="ADY1021"/>
      <c r="ADZ1021"/>
      <c r="AEA1021"/>
      <c r="AEB1021"/>
      <c r="AEC1021"/>
      <c r="AED1021"/>
      <c r="AEE1021"/>
      <c r="AEF1021"/>
      <c r="AEG1021"/>
      <c r="AEH1021"/>
      <c r="AEI1021"/>
      <c r="AEJ1021"/>
      <c r="AEK1021"/>
      <c r="AEL1021"/>
      <c r="AEM1021"/>
      <c r="AEN1021"/>
      <c r="AEO1021"/>
      <c r="AEP1021"/>
      <c r="AEQ1021"/>
      <c r="AER1021"/>
      <c r="AES1021"/>
      <c r="AET1021"/>
      <c r="AEU1021"/>
      <c r="AEV1021"/>
      <c r="AEW1021"/>
      <c r="AEX1021"/>
      <c r="AEY1021"/>
      <c r="AEZ1021"/>
      <c r="AFA1021"/>
      <c r="AFB1021"/>
      <c r="AFC1021"/>
      <c r="AFD1021"/>
      <c r="AFE1021"/>
      <c r="AFF1021"/>
      <c r="AFG1021"/>
      <c r="AFH1021"/>
      <c r="AFI1021"/>
      <c r="AFJ1021"/>
      <c r="AFK1021"/>
      <c r="AFL1021"/>
      <c r="AFM1021"/>
      <c r="AFN1021"/>
      <c r="AFO1021"/>
      <c r="AFP1021"/>
      <c r="AFQ1021"/>
      <c r="AFR1021"/>
      <c r="AFS1021"/>
      <c r="AFT1021"/>
      <c r="AFU1021"/>
      <c r="AFV1021"/>
      <c r="AFW1021"/>
      <c r="AFX1021"/>
      <c r="AFY1021"/>
      <c r="AFZ1021"/>
      <c r="AGA1021"/>
      <c r="AGB1021"/>
      <c r="AGC1021"/>
      <c r="AGD1021"/>
      <c r="AGE1021"/>
      <c r="AGF1021"/>
      <c r="AGG1021"/>
      <c r="AGH1021"/>
      <c r="AGI1021"/>
      <c r="AGJ1021"/>
      <c r="AGK1021"/>
      <c r="AGL1021"/>
      <c r="AGM1021"/>
      <c r="AGN1021"/>
      <c r="AGO1021"/>
      <c r="AGP1021"/>
      <c r="AGQ1021"/>
      <c r="AGR1021"/>
      <c r="AGS1021"/>
      <c r="AGT1021"/>
      <c r="AGU1021"/>
      <c r="AGV1021"/>
      <c r="AGW1021"/>
      <c r="AGX1021"/>
      <c r="AGY1021"/>
      <c r="AGZ1021"/>
      <c r="AHA1021"/>
      <c r="AHB1021"/>
      <c r="AHC1021"/>
      <c r="AHD1021"/>
      <c r="AHE1021"/>
      <c r="AHF1021"/>
      <c r="AHG1021"/>
      <c r="AHH1021"/>
      <c r="AHI1021"/>
      <c r="AHJ1021"/>
      <c r="AHK1021"/>
      <c r="AHL1021"/>
      <c r="AHM1021"/>
      <c r="AHN1021"/>
      <c r="AHO1021"/>
      <c r="AHP1021"/>
      <c r="AHQ1021"/>
      <c r="AHR1021"/>
      <c r="AHS1021"/>
      <c r="AHT1021"/>
      <c r="AHU1021"/>
      <c r="AHV1021"/>
      <c r="AHW1021"/>
      <c r="AHX1021"/>
      <c r="AHY1021"/>
      <c r="AHZ1021"/>
      <c r="AIA1021"/>
      <c r="AIB1021"/>
      <c r="AIC1021"/>
      <c r="AID1021"/>
      <c r="AIE1021"/>
      <c r="AIF1021"/>
      <c r="AIG1021"/>
      <c r="AIH1021"/>
      <c r="AII1021"/>
      <c r="AIJ1021"/>
      <c r="AIK1021"/>
      <c r="AIL1021"/>
      <c r="AIM1021"/>
      <c r="AIN1021"/>
      <c r="AIO1021"/>
      <c r="AIP1021"/>
      <c r="AIQ1021"/>
      <c r="AIR1021"/>
      <c r="AIS1021"/>
      <c r="AIT1021"/>
      <c r="AIU1021"/>
      <c r="AIV1021"/>
      <c r="AIW1021"/>
      <c r="AIX1021"/>
      <c r="AIY1021"/>
      <c r="AIZ1021"/>
      <c r="AJA1021"/>
      <c r="AJB1021"/>
      <c r="AJC1021"/>
      <c r="AJD1021"/>
      <c r="AJE1021"/>
      <c r="AJF1021"/>
      <c r="AJG1021"/>
      <c r="AJH1021"/>
      <c r="AJI1021"/>
      <c r="AJJ1021"/>
      <c r="AJK1021"/>
      <c r="AJL1021"/>
      <c r="AJM1021"/>
      <c r="AJN1021"/>
      <c r="AJO1021"/>
      <c r="AJP1021"/>
      <c r="AJQ1021"/>
      <c r="AJR1021"/>
      <c r="AJS1021"/>
      <c r="AJT1021"/>
      <c r="AJU1021"/>
      <c r="AJV1021"/>
      <c r="AJW1021"/>
      <c r="AJX1021"/>
      <c r="AJY1021"/>
      <c r="AJZ1021"/>
      <c r="AKA1021"/>
      <c r="AKB1021"/>
      <c r="AKC1021"/>
      <c r="AKD1021"/>
      <c r="AKE1021"/>
      <c r="AKF1021"/>
      <c r="AKG1021"/>
      <c r="AKH1021"/>
      <c r="AKI1021"/>
      <c r="AKJ1021"/>
      <c r="AKK1021"/>
      <c r="AKL1021"/>
      <c r="AKM1021"/>
      <c r="AKN1021"/>
      <c r="AKO1021"/>
      <c r="AKP1021"/>
      <c r="AKQ1021"/>
      <c r="AKR1021"/>
      <c r="AKS1021"/>
      <c r="AKT1021"/>
      <c r="AKU1021"/>
      <c r="AKV1021"/>
      <c r="AKW1021"/>
      <c r="AKX1021"/>
      <c r="AKY1021"/>
      <c r="AKZ1021"/>
      <c r="ALA1021"/>
      <c r="ALB1021"/>
      <c r="ALC1021"/>
      <c r="ALD1021"/>
      <c r="ALE1021"/>
      <c r="ALF1021"/>
      <c r="ALG1021"/>
      <c r="ALH1021"/>
      <c r="ALI1021"/>
      <c r="ALJ1021"/>
      <c r="ALK1021"/>
      <c r="ALL1021"/>
      <c r="ALM1021"/>
      <c r="ALN1021"/>
      <c r="ALO1021"/>
      <c r="ALP1021"/>
      <c r="ALQ1021"/>
      <c r="ALR1021"/>
      <c r="ALS1021"/>
      <c r="ALT1021"/>
      <c r="ALU1021"/>
      <c r="ALV1021"/>
      <c r="ALW1021"/>
      <c r="ALX1021"/>
      <c r="ALY1021"/>
      <c r="ALZ1021"/>
      <c r="AMA1021"/>
      <c r="AMB1021"/>
      <c r="AMC1021"/>
      <c r="AMD1021"/>
      <c r="AME1021"/>
      <c r="AMF1021"/>
      <c r="AMG1021"/>
      <c r="AMH1021"/>
      <c r="AMI1021"/>
      <c r="AMJ1021"/>
    </row>
    <row r="1022" spans="1:1024" ht="20" customHeight="1" x14ac:dyDescent="0.2">
      <c r="A1022"/>
      <c r="B1022"/>
      <c r="C1022"/>
      <c r="D1022"/>
      <c r="E1022" s="2"/>
      <c r="F1022" s="2"/>
      <c r="G1022" s="271"/>
      <c r="H1022" s="240"/>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c r="HM1022"/>
      <c r="HN1022"/>
      <c r="HO1022"/>
      <c r="HP1022"/>
      <c r="HQ1022"/>
      <c r="HR1022"/>
      <c r="HS1022"/>
      <c r="HT1022"/>
      <c r="HU1022"/>
      <c r="HV1022"/>
      <c r="HW1022"/>
      <c r="HX1022"/>
      <c r="HY1022"/>
      <c r="HZ1022"/>
      <c r="IA1022"/>
      <c r="IB1022"/>
      <c r="IC1022"/>
      <c r="ID1022"/>
      <c r="IE1022"/>
      <c r="IF1022"/>
      <c r="IG1022"/>
      <c r="IH1022"/>
      <c r="II1022"/>
      <c r="IJ1022"/>
      <c r="IK1022"/>
      <c r="IL1022"/>
      <c r="IM1022"/>
      <c r="IN1022"/>
      <c r="IO1022"/>
      <c r="IP1022"/>
      <c r="IQ1022"/>
      <c r="IR1022"/>
      <c r="IS1022"/>
      <c r="IT1022"/>
      <c r="IU1022"/>
      <c r="IV1022"/>
      <c r="IW1022"/>
      <c r="IX1022"/>
      <c r="IY1022"/>
      <c r="IZ1022"/>
      <c r="JA1022"/>
      <c r="JB1022"/>
      <c r="JC1022"/>
      <c r="JD1022"/>
      <c r="JE1022"/>
      <c r="JF1022"/>
      <c r="JG1022"/>
      <c r="JH1022"/>
      <c r="JI1022"/>
      <c r="JJ1022"/>
      <c r="JK1022"/>
      <c r="JL1022"/>
      <c r="JM1022"/>
      <c r="JN1022"/>
      <c r="JO1022"/>
      <c r="JP1022"/>
      <c r="JQ1022"/>
      <c r="JR1022"/>
      <c r="JS1022"/>
      <c r="JT1022"/>
      <c r="JU1022"/>
      <c r="JV1022"/>
      <c r="JW1022"/>
      <c r="JX1022"/>
      <c r="JY1022"/>
      <c r="JZ1022"/>
      <c r="KA1022"/>
      <c r="KB1022"/>
      <c r="KC1022"/>
      <c r="KD1022"/>
      <c r="KE1022"/>
      <c r="KF1022"/>
      <c r="KG1022"/>
      <c r="KH1022"/>
      <c r="KI1022"/>
      <c r="KJ1022"/>
      <c r="KK1022"/>
      <c r="KL1022"/>
      <c r="KM1022"/>
      <c r="KN1022"/>
      <c r="KO1022"/>
      <c r="KP1022"/>
      <c r="KQ1022"/>
      <c r="KR1022"/>
      <c r="KS1022"/>
      <c r="KT1022"/>
      <c r="KU1022"/>
      <c r="KV1022"/>
      <c r="KW1022"/>
      <c r="KX1022"/>
      <c r="KY1022"/>
      <c r="KZ1022"/>
      <c r="LA1022"/>
      <c r="LB1022"/>
      <c r="LC1022"/>
      <c r="LD1022"/>
      <c r="LE1022"/>
      <c r="LF1022"/>
      <c r="LG1022"/>
      <c r="LH1022"/>
      <c r="LI1022"/>
      <c r="LJ1022"/>
      <c r="LK1022"/>
      <c r="LL1022"/>
      <c r="LM1022"/>
      <c r="LN1022"/>
      <c r="LO1022"/>
      <c r="LP1022"/>
      <c r="LQ1022"/>
      <c r="LR1022"/>
      <c r="LS1022"/>
      <c r="LT1022"/>
      <c r="LU1022"/>
      <c r="LV1022"/>
      <c r="LW1022"/>
      <c r="LX1022"/>
      <c r="LY1022"/>
      <c r="LZ1022"/>
      <c r="MA1022"/>
      <c r="MB1022"/>
      <c r="MC1022"/>
      <c r="MD1022"/>
      <c r="ME1022"/>
      <c r="MF1022"/>
      <c r="MG1022"/>
      <c r="MH1022"/>
      <c r="MI1022"/>
      <c r="MJ1022"/>
      <c r="MK1022"/>
      <c r="ML1022"/>
      <c r="MM1022"/>
      <c r="MN1022"/>
      <c r="MO1022"/>
      <c r="MP1022"/>
      <c r="MQ1022"/>
      <c r="MR1022"/>
      <c r="MS1022"/>
      <c r="MT1022"/>
      <c r="MU1022"/>
      <c r="MV1022"/>
      <c r="MW1022"/>
      <c r="MX1022"/>
      <c r="MY1022"/>
      <c r="MZ1022"/>
      <c r="NA1022"/>
      <c r="NB1022"/>
      <c r="NC1022"/>
      <c r="ND1022"/>
      <c r="NE1022"/>
      <c r="NF1022"/>
      <c r="NG1022"/>
      <c r="NH1022"/>
      <c r="NI1022"/>
      <c r="NJ1022"/>
      <c r="NK1022"/>
      <c r="NL1022"/>
      <c r="NM1022"/>
      <c r="NN1022"/>
      <c r="NO1022"/>
      <c r="NP1022"/>
      <c r="NQ1022"/>
      <c r="NR1022"/>
      <c r="NS1022"/>
      <c r="NT1022"/>
      <c r="NU1022"/>
      <c r="NV1022"/>
      <c r="NW1022"/>
      <c r="NX1022"/>
      <c r="NY1022"/>
      <c r="NZ1022"/>
      <c r="OA1022"/>
      <c r="OB1022"/>
      <c r="OC1022"/>
      <c r="OD1022"/>
      <c r="OE1022"/>
      <c r="OF1022"/>
      <c r="OG1022"/>
      <c r="OH1022"/>
      <c r="OI1022"/>
      <c r="OJ1022"/>
      <c r="OK1022"/>
      <c r="OL1022"/>
      <c r="OM1022"/>
      <c r="ON1022"/>
      <c r="OO1022"/>
      <c r="OP1022"/>
      <c r="OQ1022"/>
      <c r="OR1022"/>
      <c r="OS1022"/>
      <c r="OT1022"/>
      <c r="OU1022"/>
      <c r="OV1022"/>
      <c r="OW1022"/>
      <c r="OX1022"/>
      <c r="OY1022"/>
      <c r="OZ1022"/>
      <c r="PA1022"/>
      <c r="PB1022"/>
      <c r="PC1022"/>
      <c r="PD1022"/>
      <c r="PE1022"/>
      <c r="PF1022"/>
      <c r="PG1022"/>
      <c r="PH1022"/>
      <c r="PI1022"/>
      <c r="PJ1022"/>
      <c r="PK1022"/>
      <c r="PL1022"/>
      <c r="PM1022"/>
      <c r="PN1022"/>
      <c r="PO1022"/>
      <c r="PP1022"/>
      <c r="PQ1022"/>
      <c r="PR1022"/>
      <c r="PS1022"/>
      <c r="PT1022"/>
      <c r="PU1022"/>
      <c r="PV1022"/>
      <c r="PW1022"/>
      <c r="PX1022"/>
      <c r="PY1022"/>
      <c r="PZ1022"/>
      <c r="QA1022"/>
      <c r="QB1022"/>
      <c r="QC1022"/>
      <c r="QD1022"/>
      <c r="QE1022"/>
      <c r="QF1022"/>
      <c r="QG1022"/>
      <c r="QH1022"/>
      <c r="QI1022"/>
      <c r="QJ1022"/>
      <c r="QK1022"/>
      <c r="QL1022"/>
      <c r="QM1022"/>
      <c r="QN1022"/>
      <c r="QO1022"/>
      <c r="QP1022"/>
      <c r="QQ1022"/>
      <c r="QR1022"/>
      <c r="QS1022"/>
      <c r="QT1022"/>
      <c r="QU1022"/>
      <c r="QV1022"/>
      <c r="QW1022"/>
      <c r="QX1022"/>
      <c r="QY1022"/>
      <c r="QZ1022"/>
      <c r="RA1022"/>
      <c r="RB1022"/>
      <c r="RC1022"/>
      <c r="RD1022"/>
      <c r="RE1022"/>
      <c r="RF1022"/>
      <c r="RG1022"/>
      <c r="RH1022"/>
      <c r="RI1022"/>
      <c r="RJ1022"/>
      <c r="RK1022"/>
      <c r="RL1022"/>
      <c r="RM1022"/>
      <c r="RN1022"/>
      <c r="RO1022"/>
      <c r="RP1022"/>
      <c r="RQ1022"/>
      <c r="RR1022"/>
      <c r="RS1022"/>
      <c r="RT1022"/>
      <c r="RU1022"/>
      <c r="RV1022"/>
      <c r="RW1022"/>
      <c r="RX1022"/>
      <c r="RY1022"/>
      <c r="RZ1022"/>
      <c r="SA1022"/>
      <c r="SB1022"/>
      <c r="SC1022"/>
      <c r="SD1022"/>
      <c r="SE1022"/>
      <c r="SF1022"/>
      <c r="SG1022"/>
      <c r="SH1022"/>
      <c r="SI1022"/>
      <c r="SJ1022"/>
      <c r="SK1022"/>
      <c r="SL1022"/>
      <c r="SM1022"/>
      <c r="SN1022"/>
      <c r="SO1022"/>
      <c r="SP1022"/>
      <c r="SQ1022"/>
      <c r="SR1022"/>
      <c r="SS1022"/>
      <c r="ST1022"/>
      <c r="SU1022"/>
      <c r="SV1022"/>
      <c r="SW1022"/>
      <c r="SX1022"/>
      <c r="SY1022"/>
      <c r="SZ1022"/>
      <c r="TA1022"/>
      <c r="TB1022"/>
      <c r="TC1022"/>
      <c r="TD1022"/>
      <c r="TE1022"/>
      <c r="TF1022"/>
      <c r="TG1022"/>
      <c r="TH1022"/>
      <c r="TI1022"/>
      <c r="TJ1022"/>
      <c r="TK1022"/>
      <c r="TL1022"/>
      <c r="TM1022"/>
      <c r="TN1022"/>
      <c r="TO1022"/>
      <c r="TP1022"/>
      <c r="TQ1022"/>
      <c r="TR1022"/>
      <c r="TS1022"/>
      <c r="TT1022"/>
      <c r="TU1022"/>
      <c r="TV1022"/>
      <c r="TW1022"/>
      <c r="TX1022"/>
      <c r="TY1022"/>
      <c r="TZ1022"/>
      <c r="UA1022"/>
      <c r="UB1022"/>
      <c r="UC1022"/>
      <c r="UD1022"/>
      <c r="UE1022"/>
      <c r="UF1022"/>
      <c r="UG1022"/>
      <c r="UH1022"/>
      <c r="UI1022"/>
      <c r="UJ1022"/>
      <c r="UK1022"/>
      <c r="UL1022"/>
      <c r="UM1022"/>
      <c r="UN1022"/>
      <c r="UO1022"/>
      <c r="UP1022"/>
      <c r="UQ1022"/>
      <c r="UR1022"/>
      <c r="US1022"/>
      <c r="UT1022"/>
      <c r="UU1022"/>
      <c r="UV1022"/>
      <c r="UW1022"/>
      <c r="UX1022"/>
      <c r="UY1022"/>
      <c r="UZ1022"/>
      <c r="VA1022"/>
      <c r="VB1022"/>
      <c r="VC1022"/>
      <c r="VD1022"/>
      <c r="VE1022"/>
      <c r="VF1022"/>
      <c r="VG1022"/>
      <c r="VH1022"/>
      <c r="VI1022"/>
      <c r="VJ1022"/>
      <c r="VK1022"/>
      <c r="VL1022"/>
      <c r="VM1022"/>
      <c r="VN1022"/>
      <c r="VO1022"/>
      <c r="VP1022"/>
      <c r="VQ1022"/>
      <c r="VR1022"/>
      <c r="VS1022"/>
      <c r="VT1022"/>
      <c r="VU1022"/>
      <c r="VV1022"/>
      <c r="VW1022"/>
      <c r="VX1022"/>
      <c r="VY1022"/>
      <c r="VZ1022"/>
      <c r="WA1022"/>
      <c r="WB1022"/>
      <c r="WC1022"/>
      <c r="WD1022"/>
      <c r="WE1022"/>
      <c r="WF1022"/>
      <c r="WG1022"/>
      <c r="WH1022"/>
      <c r="WI1022"/>
      <c r="WJ1022"/>
      <c r="WK1022"/>
      <c r="WL1022"/>
      <c r="WM1022"/>
      <c r="WN1022"/>
      <c r="WO1022"/>
      <c r="WP1022"/>
      <c r="WQ1022"/>
      <c r="WR1022"/>
      <c r="WS1022"/>
      <c r="WT1022"/>
      <c r="WU1022"/>
      <c r="WV1022"/>
      <c r="WW1022"/>
      <c r="WX1022"/>
      <c r="WY1022"/>
      <c r="WZ1022"/>
      <c r="XA1022"/>
      <c r="XB1022"/>
      <c r="XC1022"/>
      <c r="XD1022"/>
      <c r="XE1022"/>
      <c r="XF1022"/>
      <c r="XG1022"/>
      <c r="XH1022"/>
      <c r="XI1022"/>
      <c r="XJ1022"/>
      <c r="XK1022"/>
      <c r="XL1022"/>
      <c r="XM1022"/>
      <c r="XN1022"/>
      <c r="XO1022"/>
      <c r="XP1022"/>
      <c r="XQ1022"/>
      <c r="XR1022"/>
      <c r="XS1022"/>
      <c r="XT1022"/>
      <c r="XU1022"/>
      <c r="XV1022"/>
      <c r="XW1022"/>
      <c r="XX1022"/>
      <c r="XY1022"/>
      <c r="XZ1022"/>
      <c r="YA1022"/>
      <c r="YB1022"/>
      <c r="YC1022"/>
      <c r="YD1022"/>
      <c r="YE1022"/>
      <c r="YF1022"/>
      <c r="YG1022"/>
      <c r="YH1022"/>
      <c r="YI1022"/>
      <c r="YJ1022"/>
      <c r="YK1022"/>
      <c r="YL1022"/>
      <c r="YM1022"/>
      <c r="YN1022"/>
      <c r="YO1022"/>
      <c r="YP1022"/>
      <c r="YQ1022"/>
      <c r="YR1022"/>
      <c r="YS1022"/>
      <c r="YT1022"/>
      <c r="YU1022"/>
      <c r="YV1022"/>
      <c r="YW1022"/>
      <c r="YX1022"/>
      <c r="YY1022"/>
      <c r="YZ1022"/>
      <c r="ZA1022"/>
      <c r="ZB1022"/>
      <c r="ZC1022"/>
      <c r="ZD1022"/>
      <c r="ZE1022"/>
      <c r="ZF1022"/>
      <c r="ZG1022"/>
      <c r="ZH1022"/>
      <c r="ZI1022"/>
      <c r="ZJ1022"/>
      <c r="ZK1022"/>
      <c r="ZL1022"/>
      <c r="ZM1022"/>
      <c r="ZN1022"/>
      <c r="ZO1022"/>
      <c r="ZP1022"/>
      <c r="ZQ1022"/>
      <c r="ZR1022"/>
      <c r="ZS1022"/>
      <c r="ZT1022"/>
      <c r="ZU1022"/>
      <c r="ZV1022"/>
      <c r="ZW1022"/>
      <c r="ZX1022"/>
      <c r="ZY1022"/>
      <c r="ZZ1022"/>
      <c r="AAA1022"/>
      <c r="AAB1022"/>
      <c r="AAC1022"/>
      <c r="AAD1022"/>
      <c r="AAE1022"/>
      <c r="AAF1022"/>
      <c r="AAG1022"/>
      <c r="AAH1022"/>
      <c r="AAI1022"/>
      <c r="AAJ1022"/>
      <c r="AAK1022"/>
      <c r="AAL1022"/>
      <c r="AAM1022"/>
      <c r="AAN1022"/>
      <c r="AAO1022"/>
      <c r="AAP1022"/>
      <c r="AAQ1022"/>
      <c r="AAR1022"/>
      <c r="AAS1022"/>
      <c r="AAT1022"/>
      <c r="AAU1022"/>
      <c r="AAV1022"/>
      <c r="AAW1022"/>
      <c r="AAX1022"/>
      <c r="AAY1022"/>
      <c r="AAZ1022"/>
      <c r="ABA1022"/>
      <c r="ABB1022"/>
      <c r="ABC1022"/>
      <c r="ABD1022"/>
      <c r="ABE1022"/>
      <c r="ABF1022"/>
      <c r="ABG1022"/>
      <c r="ABH1022"/>
      <c r="ABI1022"/>
      <c r="ABJ1022"/>
      <c r="ABK1022"/>
      <c r="ABL1022"/>
      <c r="ABM1022"/>
      <c r="ABN1022"/>
      <c r="ABO1022"/>
      <c r="ABP1022"/>
      <c r="ABQ1022"/>
      <c r="ABR1022"/>
      <c r="ABS1022"/>
      <c r="ABT1022"/>
      <c r="ABU1022"/>
      <c r="ABV1022"/>
      <c r="ABW1022"/>
      <c r="ABX1022"/>
      <c r="ABY1022"/>
      <c r="ABZ1022"/>
      <c r="ACA1022"/>
      <c r="ACB1022"/>
      <c r="ACC1022"/>
      <c r="ACD1022"/>
      <c r="ACE1022"/>
      <c r="ACF1022"/>
      <c r="ACG1022"/>
      <c r="ACH1022"/>
      <c r="ACI1022"/>
      <c r="ACJ1022"/>
      <c r="ACK1022"/>
      <c r="ACL1022"/>
      <c r="ACM1022"/>
      <c r="ACN1022"/>
      <c r="ACO1022"/>
      <c r="ACP1022"/>
      <c r="ACQ1022"/>
      <c r="ACR1022"/>
      <c r="ACS1022"/>
      <c r="ACT1022"/>
      <c r="ACU1022"/>
      <c r="ACV1022"/>
      <c r="ACW1022"/>
      <c r="ACX1022"/>
      <c r="ACY1022"/>
      <c r="ACZ1022"/>
      <c r="ADA1022"/>
      <c r="ADB1022"/>
      <c r="ADC1022"/>
      <c r="ADD1022"/>
      <c r="ADE1022"/>
      <c r="ADF1022"/>
      <c r="ADG1022"/>
      <c r="ADH1022"/>
      <c r="ADI1022"/>
      <c r="ADJ1022"/>
      <c r="ADK1022"/>
      <c r="ADL1022"/>
      <c r="ADM1022"/>
      <c r="ADN1022"/>
      <c r="ADO1022"/>
      <c r="ADP1022"/>
      <c r="ADQ1022"/>
      <c r="ADR1022"/>
      <c r="ADS1022"/>
      <c r="ADT1022"/>
      <c r="ADU1022"/>
      <c r="ADV1022"/>
      <c r="ADW1022"/>
      <c r="ADX1022"/>
      <c r="ADY1022"/>
      <c r="ADZ1022"/>
      <c r="AEA1022"/>
      <c r="AEB1022"/>
      <c r="AEC1022"/>
      <c r="AED1022"/>
      <c r="AEE1022"/>
      <c r="AEF1022"/>
      <c r="AEG1022"/>
      <c r="AEH1022"/>
      <c r="AEI1022"/>
      <c r="AEJ1022"/>
      <c r="AEK1022"/>
      <c r="AEL1022"/>
      <c r="AEM1022"/>
      <c r="AEN1022"/>
      <c r="AEO1022"/>
      <c r="AEP1022"/>
      <c r="AEQ1022"/>
      <c r="AER1022"/>
      <c r="AES1022"/>
      <c r="AET1022"/>
      <c r="AEU1022"/>
      <c r="AEV1022"/>
      <c r="AEW1022"/>
      <c r="AEX1022"/>
      <c r="AEY1022"/>
      <c r="AEZ1022"/>
      <c r="AFA1022"/>
      <c r="AFB1022"/>
      <c r="AFC1022"/>
      <c r="AFD1022"/>
      <c r="AFE1022"/>
      <c r="AFF1022"/>
      <c r="AFG1022"/>
      <c r="AFH1022"/>
      <c r="AFI1022"/>
      <c r="AFJ1022"/>
      <c r="AFK1022"/>
      <c r="AFL1022"/>
      <c r="AFM1022"/>
      <c r="AFN1022"/>
      <c r="AFO1022"/>
      <c r="AFP1022"/>
      <c r="AFQ1022"/>
      <c r="AFR1022"/>
      <c r="AFS1022"/>
      <c r="AFT1022"/>
      <c r="AFU1022"/>
      <c r="AFV1022"/>
      <c r="AFW1022"/>
      <c r="AFX1022"/>
      <c r="AFY1022"/>
      <c r="AFZ1022"/>
      <c r="AGA1022"/>
      <c r="AGB1022"/>
      <c r="AGC1022"/>
      <c r="AGD1022"/>
      <c r="AGE1022"/>
      <c r="AGF1022"/>
      <c r="AGG1022"/>
      <c r="AGH1022"/>
      <c r="AGI1022"/>
      <c r="AGJ1022"/>
      <c r="AGK1022"/>
      <c r="AGL1022"/>
      <c r="AGM1022"/>
      <c r="AGN1022"/>
      <c r="AGO1022"/>
      <c r="AGP1022"/>
      <c r="AGQ1022"/>
      <c r="AGR1022"/>
      <c r="AGS1022"/>
      <c r="AGT1022"/>
      <c r="AGU1022"/>
      <c r="AGV1022"/>
      <c r="AGW1022"/>
      <c r="AGX1022"/>
      <c r="AGY1022"/>
      <c r="AGZ1022"/>
      <c r="AHA1022"/>
      <c r="AHB1022"/>
      <c r="AHC1022"/>
      <c r="AHD1022"/>
      <c r="AHE1022"/>
      <c r="AHF1022"/>
      <c r="AHG1022"/>
      <c r="AHH1022"/>
      <c r="AHI1022"/>
      <c r="AHJ1022"/>
      <c r="AHK1022"/>
      <c r="AHL1022"/>
      <c r="AHM1022"/>
      <c r="AHN1022"/>
      <c r="AHO1022"/>
      <c r="AHP1022"/>
      <c r="AHQ1022"/>
      <c r="AHR1022"/>
      <c r="AHS1022"/>
      <c r="AHT1022"/>
      <c r="AHU1022"/>
      <c r="AHV1022"/>
      <c r="AHW1022"/>
      <c r="AHX1022"/>
      <c r="AHY1022"/>
      <c r="AHZ1022"/>
      <c r="AIA1022"/>
      <c r="AIB1022"/>
      <c r="AIC1022"/>
      <c r="AID1022"/>
      <c r="AIE1022"/>
      <c r="AIF1022"/>
      <c r="AIG1022"/>
      <c r="AIH1022"/>
      <c r="AII1022"/>
      <c r="AIJ1022"/>
      <c r="AIK1022"/>
      <c r="AIL1022"/>
      <c r="AIM1022"/>
      <c r="AIN1022"/>
      <c r="AIO1022"/>
      <c r="AIP1022"/>
      <c r="AIQ1022"/>
      <c r="AIR1022"/>
      <c r="AIS1022"/>
      <c r="AIT1022"/>
      <c r="AIU1022"/>
      <c r="AIV1022"/>
      <c r="AIW1022"/>
      <c r="AIX1022"/>
      <c r="AIY1022"/>
      <c r="AIZ1022"/>
      <c r="AJA1022"/>
      <c r="AJB1022"/>
      <c r="AJC1022"/>
      <c r="AJD1022"/>
      <c r="AJE1022"/>
      <c r="AJF1022"/>
      <c r="AJG1022"/>
      <c r="AJH1022"/>
      <c r="AJI1022"/>
      <c r="AJJ1022"/>
      <c r="AJK1022"/>
      <c r="AJL1022"/>
      <c r="AJM1022"/>
      <c r="AJN1022"/>
      <c r="AJO1022"/>
      <c r="AJP1022"/>
      <c r="AJQ1022"/>
      <c r="AJR1022"/>
      <c r="AJS1022"/>
      <c r="AJT1022"/>
      <c r="AJU1022"/>
      <c r="AJV1022"/>
      <c r="AJW1022"/>
      <c r="AJX1022"/>
      <c r="AJY1022"/>
      <c r="AJZ1022"/>
      <c r="AKA1022"/>
      <c r="AKB1022"/>
      <c r="AKC1022"/>
      <c r="AKD1022"/>
      <c r="AKE1022"/>
      <c r="AKF1022"/>
      <c r="AKG1022"/>
      <c r="AKH1022"/>
      <c r="AKI1022"/>
      <c r="AKJ1022"/>
      <c r="AKK1022"/>
      <c r="AKL1022"/>
      <c r="AKM1022"/>
      <c r="AKN1022"/>
      <c r="AKO1022"/>
      <c r="AKP1022"/>
      <c r="AKQ1022"/>
      <c r="AKR1022"/>
      <c r="AKS1022"/>
      <c r="AKT1022"/>
      <c r="AKU1022"/>
      <c r="AKV1022"/>
      <c r="AKW1022"/>
      <c r="AKX1022"/>
      <c r="AKY1022"/>
      <c r="AKZ1022"/>
      <c r="ALA1022"/>
      <c r="ALB1022"/>
      <c r="ALC1022"/>
      <c r="ALD1022"/>
      <c r="ALE1022"/>
      <c r="ALF1022"/>
      <c r="ALG1022"/>
      <c r="ALH1022"/>
      <c r="ALI1022"/>
      <c r="ALJ1022"/>
      <c r="ALK1022"/>
      <c r="ALL1022"/>
      <c r="ALM1022"/>
      <c r="ALN1022"/>
      <c r="ALO1022"/>
      <c r="ALP1022"/>
      <c r="ALQ1022"/>
      <c r="ALR1022"/>
      <c r="ALS1022"/>
      <c r="ALT1022"/>
      <c r="ALU1022"/>
      <c r="ALV1022"/>
      <c r="ALW1022"/>
      <c r="ALX1022"/>
      <c r="ALY1022"/>
      <c r="ALZ1022"/>
      <c r="AMA1022"/>
      <c r="AMB1022"/>
      <c r="AMC1022"/>
      <c r="AMD1022"/>
      <c r="AME1022"/>
      <c r="AMF1022"/>
      <c r="AMG1022"/>
      <c r="AMH1022"/>
      <c r="AMI1022"/>
      <c r="AMJ1022"/>
    </row>
    <row r="1023" spans="1:1024" ht="20" customHeight="1" x14ac:dyDescent="0.2">
      <c r="A1023"/>
      <c r="B1023"/>
      <c r="C1023"/>
      <c r="D1023"/>
      <c r="E1023" s="2"/>
      <c r="F1023" s="2"/>
      <c r="G1023" s="271"/>
      <c r="H1023" s="240"/>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c r="IU1023"/>
      <c r="IV1023"/>
      <c r="IW1023"/>
      <c r="IX1023"/>
      <c r="IY1023"/>
      <c r="IZ1023"/>
      <c r="JA1023"/>
      <c r="JB1023"/>
      <c r="JC1023"/>
      <c r="JD1023"/>
      <c r="JE1023"/>
      <c r="JF1023"/>
      <c r="JG1023"/>
      <c r="JH1023"/>
      <c r="JI1023"/>
      <c r="JJ1023"/>
      <c r="JK1023"/>
      <c r="JL1023"/>
      <c r="JM1023"/>
      <c r="JN1023"/>
      <c r="JO1023"/>
      <c r="JP1023"/>
      <c r="JQ1023"/>
      <c r="JR1023"/>
      <c r="JS1023"/>
      <c r="JT1023"/>
      <c r="JU1023"/>
      <c r="JV1023"/>
      <c r="JW1023"/>
      <c r="JX1023"/>
      <c r="JY1023"/>
      <c r="JZ1023"/>
      <c r="KA1023"/>
      <c r="KB1023"/>
      <c r="KC1023"/>
      <c r="KD1023"/>
      <c r="KE1023"/>
      <c r="KF1023"/>
      <c r="KG1023"/>
      <c r="KH1023"/>
      <c r="KI1023"/>
      <c r="KJ1023"/>
      <c r="KK1023"/>
      <c r="KL1023"/>
      <c r="KM1023"/>
      <c r="KN1023"/>
      <c r="KO1023"/>
      <c r="KP1023"/>
      <c r="KQ1023"/>
      <c r="KR1023"/>
      <c r="KS1023"/>
      <c r="KT1023"/>
      <c r="KU1023"/>
      <c r="KV1023"/>
      <c r="KW1023"/>
      <c r="KX1023"/>
      <c r="KY1023"/>
      <c r="KZ1023"/>
      <c r="LA1023"/>
      <c r="LB1023"/>
      <c r="LC1023"/>
      <c r="LD1023"/>
      <c r="LE1023"/>
      <c r="LF1023"/>
      <c r="LG1023"/>
      <c r="LH1023"/>
      <c r="LI1023"/>
      <c r="LJ1023"/>
      <c r="LK1023"/>
      <c r="LL1023"/>
      <c r="LM1023"/>
      <c r="LN1023"/>
      <c r="LO1023"/>
      <c r="LP1023"/>
      <c r="LQ1023"/>
      <c r="LR1023"/>
      <c r="LS1023"/>
      <c r="LT1023"/>
      <c r="LU1023"/>
      <c r="LV1023"/>
      <c r="LW1023"/>
      <c r="LX1023"/>
      <c r="LY1023"/>
      <c r="LZ1023"/>
      <c r="MA1023"/>
      <c r="MB1023"/>
      <c r="MC1023"/>
      <c r="MD1023"/>
      <c r="ME1023"/>
      <c r="MF1023"/>
      <c r="MG1023"/>
      <c r="MH1023"/>
      <c r="MI1023"/>
      <c r="MJ1023"/>
      <c r="MK1023"/>
      <c r="ML1023"/>
      <c r="MM1023"/>
      <c r="MN1023"/>
      <c r="MO1023"/>
      <c r="MP1023"/>
      <c r="MQ1023"/>
      <c r="MR1023"/>
      <c r="MS1023"/>
      <c r="MT1023"/>
      <c r="MU1023"/>
      <c r="MV1023"/>
      <c r="MW1023"/>
      <c r="MX1023"/>
      <c r="MY1023"/>
      <c r="MZ1023"/>
      <c r="NA1023"/>
      <c r="NB1023"/>
      <c r="NC1023"/>
      <c r="ND1023"/>
      <c r="NE1023"/>
      <c r="NF1023"/>
      <c r="NG1023"/>
      <c r="NH1023"/>
      <c r="NI1023"/>
      <c r="NJ1023"/>
      <c r="NK1023"/>
      <c r="NL1023"/>
      <c r="NM1023"/>
      <c r="NN1023"/>
      <c r="NO1023"/>
      <c r="NP1023"/>
      <c r="NQ1023"/>
      <c r="NR1023"/>
      <c r="NS1023"/>
      <c r="NT1023"/>
      <c r="NU1023"/>
      <c r="NV1023"/>
      <c r="NW1023"/>
      <c r="NX1023"/>
      <c r="NY1023"/>
      <c r="NZ1023"/>
      <c r="OA1023"/>
      <c r="OB1023"/>
      <c r="OC1023"/>
      <c r="OD1023"/>
      <c r="OE1023"/>
      <c r="OF1023"/>
      <c r="OG1023"/>
      <c r="OH1023"/>
      <c r="OI1023"/>
      <c r="OJ1023"/>
      <c r="OK1023"/>
      <c r="OL1023"/>
      <c r="OM1023"/>
      <c r="ON1023"/>
      <c r="OO1023"/>
      <c r="OP1023"/>
      <c r="OQ1023"/>
      <c r="OR1023"/>
      <c r="OS1023"/>
      <c r="OT1023"/>
      <c r="OU1023"/>
      <c r="OV1023"/>
      <c r="OW1023"/>
      <c r="OX1023"/>
      <c r="OY1023"/>
      <c r="OZ1023"/>
      <c r="PA1023"/>
      <c r="PB1023"/>
      <c r="PC1023"/>
      <c r="PD1023"/>
      <c r="PE1023"/>
      <c r="PF1023"/>
      <c r="PG1023"/>
      <c r="PH1023"/>
      <c r="PI1023"/>
      <c r="PJ1023"/>
      <c r="PK1023"/>
      <c r="PL1023"/>
      <c r="PM1023"/>
      <c r="PN1023"/>
      <c r="PO1023"/>
      <c r="PP1023"/>
      <c r="PQ1023"/>
      <c r="PR1023"/>
      <c r="PS1023"/>
      <c r="PT1023"/>
      <c r="PU1023"/>
      <c r="PV1023"/>
      <c r="PW1023"/>
      <c r="PX1023"/>
      <c r="PY1023"/>
      <c r="PZ1023"/>
      <c r="QA1023"/>
      <c r="QB1023"/>
      <c r="QC1023"/>
      <c r="QD1023"/>
      <c r="QE1023"/>
      <c r="QF1023"/>
      <c r="QG1023"/>
      <c r="QH1023"/>
      <c r="QI1023"/>
      <c r="QJ1023"/>
      <c r="QK1023"/>
      <c r="QL1023"/>
      <c r="QM1023"/>
      <c r="QN1023"/>
      <c r="QO1023"/>
      <c r="QP1023"/>
      <c r="QQ1023"/>
      <c r="QR1023"/>
      <c r="QS1023"/>
      <c r="QT1023"/>
      <c r="QU1023"/>
      <c r="QV1023"/>
      <c r="QW1023"/>
      <c r="QX1023"/>
      <c r="QY1023"/>
      <c r="QZ1023"/>
      <c r="RA1023"/>
      <c r="RB1023"/>
      <c r="RC1023"/>
      <c r="RD1023"/>
      <c r="RE1023"/>
      <c r="RF1023"/>
      <c r="RG1023"/>
      <c r="RH1023"/>
      <c r="RI1023"/>
      <c r="RJ1023"/>
      <c r="RK1023"/>
      <c r="RL1023"/>
      <c r="RM1023"/>
      <c r="RN1023"/>
      <c r="RO1023"/>
      <c r="RP1023"/>
      <c r="RQ1023"/>
      <c r="RR1023"/>
      <c r="RS1023"/>
      <c r="RT1023"/>
      <c r="RU1023"/>
      <c r="RV1023"/>
      <c r="RW1023"/>
      <c r="RX1023"/>
      <c r="RY1023"/>
      <c r="RZ1023"/>
      <c r="SA1023"/>
      <c r="SB1023"/>
      <c r="SC1023"/>
      <c r="SD1023"/>
      <c r="SE1023"/>
      <c r="SF1023"/>
      <c r="SG1023"/>
      <c r="SH1023"/>
      <c r="SI1023"/>
      <c r="SJ1023"/>
      <c r="SK1023"/>
      <c r="SL1023"/>
      <c r="SM1023"/>
      <c r="SN1023"/>
      <c r="SO1023"/>
      <c r="SP1023"/>
      <c r="SQ1023"/>
      <c r="SR1023"/>
      <c r="SS1023"/>
      <c r="ST1023"/>
      <c r="SU1023"/>
      <c r="SV1023"/>
      <c r="SW1023"/>
      <c r="SX1023"/>
      <c r="SY1023"/>
      <c r="SZ1023"/>
      <c r="TA1023"/>
      <c r="TB1023"/>
      <c r="TC1023"/>
      <c r="TD1023"/>
      <c r="TE1023"/>
      <c r="TF1023"/>
      <c r="TG1023"/>
      <c r="TH1023"/>
      <c r="TI1023"/>
      <c r="TJ1023"/>
      <c r="TK1023"/>
      <c r="TL1023"/>
      <c r="TM1023"/>
      <c r="TN1023"/>
      <c r="TO1023"/>
      <c r="TP1023"/>
      <c r="TQ1023"/>
      <c r="TR1023"/>
      <c r="TS1023"/>
      <c r="TT1023"/>
      <c r="TU1023"/>
      <c r="TV1023"/>
      <c r="TW1023"/>
      <c r="TX1023"/>
      <c r="TY1023"/>
      <c r="TZ1023"/>
      <c r="UA1023"/>
      <c r="UB1023"/>
      <c r="UC1023"/>
      <c r="UD1023"/>
      <c r="UE1023"/>
      <c r="UF1023"/>
      <c r="UG1023"/>
      <c r="UH1023"/>
      <c r="UI1023"/>
      <c r="UJ1023"/>
      <c r="UK1023"/>
      <c r="UL1023"/>
      <c r="UM1023"/>
      <c r="UN1023"/>
      <c r="UO1023"/>
      <c r="UP1023"/>
      <c r="UQ1023"/>
      <c r="UR1023"/>
      <c r="US1023"/>
      <c r="UT1023"/>
      <c r="UU1023"/>
      <c r="UV1023"/>
      <c r="UW1023"/>
      <c r="UX1023"/>
      <c r="UY1023"/>
      <c r="UZ1023"/>
      <c r="VA1023"/>
      <c r="VB1023"/>
      <c r="VC1023"/>
      <c r="VD1023"/>
      <c r="VE1023"/>
      <c r="VF1023"/>
      <c r="VG1023"/>
      <c r="VH1023"/>
      <c r="VI1023"/>
      <c r="VJ1023"/>
      <c r="VK1023"/>
      <c r="VL1023"/>
      <c r="VM1023"/>
      <c r="VN1023"/>
      <c r="VO1023"/>
      <c r="VP1023"/>
      <c r="VQ1023"/>
      <c r="VR1023"/>
      <c r="VS1023"/>
      <c r="VT1023"/>
      <c r="VU1023"/>
      <c r="VV1023"/>
      <c r="VW1023"/>
      <c r="VX1023"/>
      <c r="VY1023"/>
      <c r="VZ1023"/>
      <c r="WA1023"/>
      <c r="WB1023"/>
      <c r="WC1023"/>
      <c r="WD1023"/>
      <c r="WE1023"/>
      <c r="WF1023"/>
      <c r="WG1023"/>
      <c r="WH1023"/>
      <c r="WI1023"/>
      <c r="WJ1023"/>
      <c r="WK1023"/>
      <c r="WL1023"/>
      <c r="WM1023"/>
      <c r="WN1023"/>
      <c r="WO1023"/>
      <c r="WP1023"/>
      <c r="WQ1023"/>
      <c r="WR1023"/>
      <c r="WS1023"/>
      <c r="WT1023"/>
      <c r="WU1023"/>
      <c r="WV1023"/>
      <c r="WW1023"/>
      <c r="WX1023"/>
      <c r="WY1023"/>
      <c r="WZ1023"/>
      <c r="XA1023"/>
      <c r="XB1023"/>
      <c r="XC1023"/>
      <c r="XD1023"/>
      <c r="XE1023"/>
      <c r="XF1023"/>
      <c r="XG1023"/>
      <c r="XH1023"/>
      <c r="XI1023"/>
      <c r="XJ1023"/>
      <c r="XK1023"/>
      <c r="XL1023"/>
      <c r="XM1023"/>
      <c r="XN1023"/>
      <c r="XO1023"/>
      <c r="XP1023"/>
      <c r="XQ1023"/>
      <c r="XR1023"/>
      <c r="XS1023"/>
      <c r="XT1023"/>
      <c r="XU1023"/>
      <c r="XV1023"/>
      <c r="XW1023"/>
      <c r="XX1023"/>
      <c r="XY1023"/>
      <c r="XZ1023"/>
      <c r="YA1023"/>
      <c r="YB1023"/>
      <c r="YC1023"/>
      <c r="YD1023"/>
      <c r="YE1023"/>
      <c r="YF1023"/>
      <c r="YG1023"/>
      <c r="YH1023"/>
      <c r="YI1023"/>
      <c r="YJ1023"/>
      <c r="YK1023"/>
      <c r="YL1023"/>
      <c r="YM1023"/>
      <c r="YN1023"/>
      <c r="YO1023"/>
      <c r="YP1023"/>
      <c r="YQ1023"/>
      <c r="YR1023"/>
      <c r="YS1023"/>
      <c r="YT1023"/>
      <c r="YU1023"/>
      <c r="YV1023"/>
      <c r="YW1023"/>
      <c r="YX1023"/>
      <c r="YY1023"/>
      <c r="YZ1023"/>
      <c r="ZA1023"/>
      <c r="ZB1023"/>
      <c r="ZC1023"/>
      <c r="ZD1023"/>
      <c r="ZE1023"/>
      <c r="ZF1023"/>
      <c r="ZG1023"/>
      <c r="ZH1023"/>
      <c r="ZI1023"/>
      <c r="ZJ1023"/>
      <c r="ZK1023"/>
      <c r="ZL1023"/>
      <c r="ZM1023"/>
      <c r="ZN1023"/>
      <c r="ZO1023"/>
      <c r="ZP1023"/>
      <c r="ZQ1023"/>
      <c r="ZR1023"/>
      <c r="ZS1023"/>
      <c r="ZT1023"/>
      <c r="ZU1023"/>
      <c r="ZV1023"/>
      <c r="ZW1023"/>
      <c r="ZX1023"/>
      <c r="ZY1023"/>
      <c r="ZZ1023"/>
      <c r="AAA1023"/>
      <c r="AAB1023"/>
      <c r="AAC1023"/>
      <c r="AAD1023"/>
      <c r="AAE1023"/>
      <c r="AAF1023"/>
      <c r="AAG1023"/>
      <c r="AAH1023"/>
      <c r="AAI1023"/>
      <c r="AAJ1023"/>
      <c r="AAK1023"/>
      <c r="AAL1023"/>
      <c r="AAM1023"/>
      <c r="AAN1023"/>
      <c r="AAO1023"/>
      <c r="AAP1023"/>
      <c r="AAQ1023"/>
      <c r="AAR1023"/>
      <c r="AAS1023"/>
      <c r="AAT1023"/>
      <c r="AAU1023"/>
      <c r="AAV1023"/>
      <c r="AAW1023"/>
      <c r="AAX1023"/>
      <c r="AAY1023"/>
      <c r="AAZ1023"/>
      <c r="ABA1023"/>
      <c r="ABB1023"/>
      <c r="ABC1023"/>
      <c r="ABD1023"/>
      <c r="ABE1023"/>
      <c r="ABF1023"/>
      <c r="ABG1023"/>
      <c r="ABH1023"/>
      <c r="ABI1023"/>
      <c r="ABJ1023"/>
      <c r="ABK1023"/>
      <c r="ABL1023"/>
      <c r="ABM1023"/>
      <c r="ABN1023"/>
      <c r="ABO1023"/>
      <c r="ABP1023"/>
      <c r="ABQ1023"/>
      <c r="ABR1023"/>
      <c r="ABS1023"/>
      <c r="ABT1023"/>
      <c r="ABU1023"/>
      <c r="ABV1023"/>
      <c r="ABW1023"/>
      <c r="ABX1023"/>
      <c r="ABY1023"/>
      <c r="ABZ1023"/>
      <c r="ACA1023"/>
      <c r="ACB1023"/>
      <c r="ACC1023"/>
      <c r="ACD1023"/>
      <c r="ACE1023"/>
      <c r="ACF1023"/>
      <c r="ACG1023"/>
      <c r="ACH1023"/>
      <c r="ACI1023"/>
      <c r="ACJ1023"/>
      <c r="ACK1023"/>
      <c r="ACL1023"/>
      <c r="ACM1023"/>
      <c r="ACN1023"/>
      <c r="ACO1023"/>
      <c r="ACP1023"/>
      <c r="ACQ1023"/>
      <c r="ACR1023"/>
      <c r="ACS1023"/>
      <c r="ACT1023"/>
      <c r="ACU1023"/>
      <c r="ACV1023"/>
      <c r="ACW1023"/>
      <c r="ACX1023"/>
      <c r="ACY1023"/>
      <c r="ACZ1023"/>
      <c r="ADA1023"/>
      <c r="ADB1023"/>
      <c r="ADC1023"/>
      <c r="ADD1023"/>
      <c r="ADE1023"/>
      <c r="ADF1023"/>
      <c r="ADG1023"/>
      <c r="ADH1023"/>
      <c r="ADI1023"/>
      <c r="ADJ1023"/>
      <c r="ADK1023"/>
      <c r="ADL1023"/>
      <c r="ADM1023"/>
      <c r="ADN1023"/>
      <c r="ADO1023"/>
      <c r="ADP1023"/>
      <c r="ADQ1023"/>
      <c r="ADR1023"/>
      <c r="ADS1023"/>
      <c r="ADT1023"/>
      <c r="ADU1023"/>
      <c r="ADV1023"/>
      <c r="ADW1023"/>
      <c r="ADX1023"/>
      <c r="ADY1023"/>
      <c r="ADZ1023"/>
      <c r="AEA1023"/>
      <c r="AEB1023"/>
      <c r="AEC1023"/>
      <c r="AED1023"/>
      <c r="AEE1023"/>
      <c r="AEF1023"/>
      <c r="AEG1023"/>
      <c r="AEH1023"/>
      <c r="AEI1023"/>
      <c r="AEJ1023"/>
      <c r="AEK1023"/>
      <c r="AEL1023"/>
      <c r="AEM1023"/>
      <c r="AEN1023"/>
      <c r="AEO1023"/>
      <c r="AEP1023"/>
      <c r="AEQ1023"/>
      <c r="AER1023"/>
      <c r="AES1023"/>
      <c r="AET1023"/>
      <c r="AEU1023"/>
      <c r="AEV1023"/>
      <c r="AEW1023"/>
      <c r="AEX1023"/>
      <c r="AEY1023"/>
      <c r="AEZ1023"/>
      <c r="AFA1023"/>
      <c r="AFB1023"/>
      <c r="AFC1023"/>
      <c r="AFD1023"/>
      <c r="AFE1023"/>
      <c r="AFF1023"/>
      <c r="AFG1023"/>
      <c r="AFH1023"/>
      <c r="AFI1023"/>
      <c r="AFJ1023"/>
      <c r="AFK1023"/>
      <c r="AFL1023"/>
      <c r="AFM1023"/>
      <c r="AFN1023"/>
      <c r="AFO1023"/>
      <c r="AFP1023"/>
      <c r="AFQ1023"/>
      <c r="AFR1023"/>
      <c r="AFS1023"/>
      <c r="AFT1023"/>
      <c r="AFU1023"/>
      <c r="AFV1023"/>
      <c r="AFW1023"/>
      <c r="AFX1023"/>
      <c r="AFY1023"/>
      <c r="AFZ1023"/>
      <c r="AGA1023"/>
      <c r="AGB1023"/>
      <c r="AGC1023"/>
      <c r="AGD1023"/>
      <c r="AGE1023"/>
      <c r="AGF1023"/>
      <c r="AGG1023"/>
      <c r="AGH1023"/>
      <c r="AGI1023"/>
      <c r="AGJ1023"/>
      <c r="AGK1023"/>
      <c r="AGL1023"/>
      <c r="AGM1023"/>
      <c r="AGN1023"/>
      <c r="AGO1023"/>
      <c r="AGP1023"/>
      <c r="AGQ1023"/>
      <c r="AGR1023"/>
      <c r="AGS1023"/>
      <c r="AGT1023"/>
      <c r="AGU1023"/>
      <c r="AGV1023"/>
      <c r="AGW1023"/>
      <c r="AGX1023"/>
      <c r="AGY1023"/>
      <c r="AGZ1023"/>
      <c r="AHA1023"/>
      <c r="AHB1023"/>
      <c r="AHC1023"/>
      <c r="AHD1023"/>
      <c r="AHE1023"/>
      <c r="AHF1023"/>
      <c r="AHG1023"/>
      <c r="AHH1023"/>
      <c r="AHI1023"/>
      <c r="AHJ1023"/>
      <c r="AHK1023"/>
      <c r="AHL1023"/>
      <c r="AHM1023"/>
      <c r="AHN1023"/>
      <c r="AHO1023"/>
      <c r="AHP1023"/>
      <c r="AHQ1023"/>
      <c r="AHR1023"/>
      <c r="AHS1023"/>
      <c r="AHT1023"/>
      <c r="AHU1023"/>
      <c r="AHV1023"/>
      <c r="AHW1023"/>
      <c r="AHX1023"/>
      <c r="AHY1023"/>
      <c r="AHZ1023"/>
      <c r="AIA1023"/>
      <c r="AIB1023"/>
      <c r="AIC1023"/>
      <c r="AID1023"/>
      <c r="AIE1023"/>
      <c r="AIF1023"/>
      <c r="AIG1023"/>
      <c r="AIH1023"/>
      <c r="AII1023"/>
      <c r="AIJ1023"/>
      <c r="AIK1023"/>
      <c r="AIL1023"/>
      <c r="AIM1023"/>
      <c r="AIN1023"/>
      <c r="AIO1023"/>
      <c r="AIP1023"/>
      <c r="AIQ1023"/>
      <c r="AIR1023"/>
      <c r="AIS1023"/>
      <c r="AIT1023"/>
      <c r="AIU1023"/>
      <c r="AIV1023"/>
      <c r="AIW1023"/>
      <c r="AIX1023"/>
      <c r="AIY1023"/>
      <c r="AIZ1023"/>
      <c r="AJA1023"/>
      <c r="AJB1023"/>
      <c r="AJC1023"/>
      <c r="AJD1023"/>
      <c r="AJE1023"/>
      <c r="AJF1023"/>
      <c r="AJG1023"/>
      <c r="AJH1023"/>
      <c r="AJI1023"/>
      <c r="AJJ1023"/>
      <c r="AJK1023"/>
      <c r="AJL1023"/>
      <c r="AJM1023"/>
      <c r="AJN1023"/>
      <c r="AJO1023"/>
      <c r="AJP1023"/>
      <c r="AJQ1023"/>
      <c r="AJR1023"/>
      <c r="AJS1023"/>
      <c r="AJT1023"/>
      <c r="AJU1023"/>
      <c r="AJV1023"/>
      <c r="AJW1023"/>
      <c r="AJX1023"/>
      <c r="AJY1023"/>
      <c r="AJZ1023"/>
      <c r="AKA1023"/>
      <c r="AKB1023"/>
      <c r="AKC1023"/>
      <c r="AKD1023"/>
      <c r="AKE1023"/>
      <c r="AKF1023"/>
      <c r="AKG1023"/>
      <c r="AKH1023"/>
      <c r="AKI1023"/>
      <c r="AKJ1023"/>
      <c r="AKK1023"/>
      <c r="AKL1023"/>
      <c r="AKM1023"/>
      <c r="AKN1023"/>
      <c r="AKO1023"/>
      <c r="AKP1023"/>
      <c r="AKQ1023"/>
      <c r="AKR1023"/>
      <c r="AKS1023"/>
      <c r="AKT1023"/>
      <c r="AKU1023"/>
      <c r="AKV1023"/>
      <c r="AKW1023"/>
      <c r="AKX1023"/>
      <c r="AKY1023"/>
      <c r="AKZ1023"/>
      <c r="ALA1023"/>
      <c r="ALB1023"/>
      <c r="ALC1023"/>
      <c r="ALD1023"/>
      <c r="ALE1023"/>
      <c r="ALF1023"/>
      <c r="ALG1023"/>
      <c r="ALH1023"/>
      <c r="ALI1023"/>
      <c r="ALJ1023"/>
      <c r="ALK1023"/>
      <c r="ALL1023"/>
      <c r="ALM1023"/>
      <c r="ALN1023"/>
      <c r="ALO1023"/>
      <c r="ALP1023"/>
      <c r="ALQ1023"/>
      <c r="ALR1023"/>
      <c r="ALS1023"/>
      <c r="ALT1023"/>
      <c r="ALU1023"/>
      <c r="ALV1023"/>
      <c r="ALW1023"/>
      <c r="ALX1023"/>
      <c r="ALY1023"/>
      <c r="ALZ1023"/>
      <c r="AMA1023"/>
      <c r="AMB1023"/>
      <c r="AMC1023"/>
      <c r="AMD1023"/>
      <c r="AME1023"/>
      <c r="AMF1023"/>
      <c r="AMG1023"/>
      <c r="AMH1023"/>
      <c r="AMI1023"/>
      <c r="AMJ1023"/>
    </row>
    <row r="1024" spans="1:1024" ht="20" customHeight="1" x14ac:dyDescent="0.2">
      <c r="A1024"/>
      <c r="B1024"/>
      <c r="C1024"/>
      <c r="D1024"/>
      <c r="E1024" s="2"/>
      <c r="F1024" s="2"/>
      <c r="G1024" s="271"/>
      <c r="H1024" s="240"/>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c r="IU1024"/>
      <c r="IV1024"/>
      <c r="IW1024"/>
      <c r="IX1024"/>
      <c r="IY1024"/>
      <c r="IZ1024"/>
      <c r="JA1024"/>
      <c r="JB1024"/>
      <c r="JC1024"/>
      <c r="JD1024"/>
      <c r="JE1024"/>
      <c r="JF1024"/>
      <c r="JG1024"/>
      <c r="JH1024"/>
      <c r="JI1024"/>
      <c r="JJ1024"/>
      <c r="JK1024"/>
      <c r="JL1024"/>
      <c r="JM1024"/>
      <c r="JN1024"/>
      <c r="JO1024"/>
      <c r="JP1024"/>
      <c r="JQ1024"/>
      <c r="JR1024"/>
      <c r="JS1024"/>
      <c r="JT1024"/>
      <c r="JU1024"/>
      <c r="JV1024"/>
      <c r="JW1024"/>
      <c r="JX1024"/>
      <c r="JY1024"/>
      <c r="JZ1024"/>
      <c r="KA1024"/>
      <c r="KB1024"/>
      <c r="KC1024"/>
      <c r="KD1024"/>
      <c r="KE1024"/>
      <c r="KF1024"/>
      <c r="KG1024"/>
      <c r="KH1024"/>
      <c r="KI1024"/>
      <c r="KJ1024"/>
      <c r="KK1024"/>
      <c r="KL1024"/>
      <c r="KM1024"/>
      <c r="KN1024"/>
      <c r="KO1024"/>
      <c r="KP1024"/>
      <c r="KQ1024"/>
      <c r="KR1024"/>
      <c r="KS1024"/>
      <c r="KT1024"/>
      <c r="KU1024"/>
      <c r="KV1024"/>
      <c r="KW1024"/>
      <c r="KX1024"/>
      <c r="KY1024"/>
      <c r="KZ1024"/>
      <c r="LA1024"/>
      <c r="LB1024"/>
      <c r="LC1024"/>
      <c r="LD1024"/>
      <c r="LE1024"/>
      <c r="LF1024"/>
      <c r="LG1024"/>
      <c r="LH1024"/>
      <c r="LI1024"/>
      <c r="LJ1024"/>
      <c r="LK1024"/>
      <c r="LL1024"/>
      <c r="LM1024"/>
      <c r="LN1024"/>
      <c r="LO1024"/>
      <c r="LP1024"/>
      <c r="LQ1024"/>
      <c r="LR1024"/>
      <c r="LS1024"/>
      <c r="LT1024"/>
      <c r="LU1024"/>
      <c r="LV1024"/>
      <c r="LW1024"/>
      <c r="LX1024"/>
      <c r="LY1024"/>
      <c r="LZ1024"/>
      <c r="MA1024"/>
      <c r="MB1024"/>
      <c r="MC1024"/>
      <c r="MD1024"/>
      <c r="ME1024"/>
      <c r="MF1024"/>
      <c r="MG1024"/>
      <c r="MH1024"/>
      <c r="MI1024"/>
      <c r="MJ1024"/>
      <c r="MK1024"/>
      <c r="ML1024"/>
      <c r="MM1024"/>
      <c r="MN1024"/>
      <c r="MO1024"/>
      <c r="MP1024"/>
      <c r="MQ1024"/>
      <c r="MR1024"/>
      <c r="MS1024"/>
      <c r="MT1024"/>
      <c r="MU1024"/>
      <c r="MV1024"/>
      <c r="MW1024"/>
      <c r="MX1024"/>
      <c r="MY1024"/>
      <c r="MZ1024"/>
      <c r="NA1024"/>
      <c r="NB1024"/>
      <c r="NC1024"/>
      <c r="ND1024"/>
      <c r="NE1024"/>
      <c r="NF1024"/>
      <c r="NG1024"/>
      <c r="NH1024"/>
      <c r="NI1024"/>
      <c r="NJ1024"/>
      <c r="NK1024"/>
      <c r="NL1024"/>
      <c r="NM1024"/>
      <c r="NN1024"/>
      <c r="NO1024"/>
      <c r="NP1024"/>
      <c r="NQ1024"/>
      <c r="NR1024"/>
      <c r="NS1024"/>
      <c r="NT1024"/>
      <c r="NU1024"/>
      <c r="NV1024"/>
      <c r="NW1024"/>
      <c r="NX1024"/>
      <c r="NY1024"/>
      <c r="NZ1024"/>
      <c r="OA1024"/>
      <c r="OB1024"/>
      <c r="OC1024"/>
      <c r="OD1024"/>
      <c r="OE1024"/>
      <c r="OF1024"/>
      <c r="OG1024"/>
      <c r="OH1024"/>
      <c r="OI1024"/>
      <c r="OJ1024"/>
      <c r="OK1024"/>
      <c r="OL1024"/>
      <c r="OM1024"/>
      <c r="ON1024"/>
      <c r="OO1024"/>
      <c r="OP1024"/>
      <c r="OQ1024"/>
      <c r="OR1024"/>
      <c r="OS1024"/>
      <c r="OT1024"/>
      <c r="OU1024"/>
      <c r="OV1024"/>
      <c r="OW1024"/>
      <c r="OX1024"/>
      <c r="OY1024"/>
      <c r="OZ1024"/>
      <c r="PA1024"/>
      <c r="PB1024"/>
      <c r="PC1024"/>
      <c r="PD1024"/>
      <c r="PE1024"/>
      <c r="PF1024"/>
      <c r="PG1024"/>
      <c r="PH1024"/>
      <c r="PI1024"/>
      <c r="PJ1024"/>
      <c r="PK1024"/>
      <c r="PL1024"/>
      <c r="PM1024"/>
      <c r="PN1024"/>
      <c r="PO1024"/>
      <c r="PP1024"/>
      <c r="PQ1024"/>
      <c r="PR1024"/>
      <c r="PS1024"/>
      <c r="PT1024"/>
      <c r="PU1024"/>
      <c r="PV1024"/>
      <c r="PW1024"/>
      <c r="PX1024"/>
      <c r="PY1024"/>
      <c r="PZ1024"/>
      <c r="QA1024"/>
      <c r="QB1024"/>
      <c r="QC1024"/>
      <c r="QD1024"/>
      <c r="QE1024"/>
      <c r="QF1024"/>
      <c r="QG1024"/>
      <c r="QH1024"/>
      <c r="QI1024"/>
      <c r="QJ1024"/>
      <c r="QK1024"/>
      <c r="QL1024"/>
      <c r="QM1024"/>
      <c r="QN1024"/>
      <c r="QO1024"/>
      <c r="QP1024"/>
      <c r="QQ1024"/>
      <c r="QR1024"/>
      <c r="QS1024"/>
      <c r="QT1024"/>
      <c r="QU1024"/>
      <c r="QV1024"/>
      <c r="QW1024"/>
      <c r="QX1024"/>
      <c r="QY1024"/>
      <c r="QZ1024"/>
      <c r="RA1024"/>
      <c r="RB1024"/>
      <c r="RC1024"/>
      <c r="RD1024"/>
      <c r="RE1024"/>
      <c r="RF1024"/>
      <c r="RG1024"/>
      <c r="RH1024"/>
      <c r="RI1024"/>
      <c r="RJ1024"/>
      <c r="RK1024"/>
      <c r="RL1024"/>
      <c r="RM1024"/>
      <c r="RN1024"/>
      <c r="RO1024"/>
      <c r="RP1024"/>
      <c r="RQ1024"/>
      <c r="RR1024"/>
      <c r="RS1024"/>
      <c r="RT1024"/>
      <c r="RU1024"/>
      <c r="RV1024"/>
      <c r="RW1024"/>
      <c r="RX1024"/>
      <c r="RY1024"/>
      <c r="RZ1024"/>
      <c r="SA1024"/>
      <c r="SB1024"/>
      <c r="SC1024"/>
      <c r="SD1024"/>
      <c r="SE1024"/>
      <c r="SF1024"/>
      <c r="SG1024"/>
      <c r="SH1024"/>
      <c r="SI1024"/>
      <c r="SJ1024"/>
      <c r="SK1024"/>
      <c r="SL1024"/>
      <c r="SM1024"/>
      <c r="SN1024"/>
      <c r="SO1024"/>
      <c r="SP1024"/>
      <c r="SQ1024"/>
      <c r="SR1024"/>
      <c r="SS1024"/>
      <c r="ST1024"/>
      <c r="SU1024"/>
      <c r="SV1024"/>
      <c r="SW1024"/>
      <c r="SX1024"/>
      <c r="SY1024"/>
      <c r="SZ1024"/>
      <c r="TA1024"/>
      <c r="TB1024"/>
      <c r="TC1024"/>
      <c r="TD1024"/>
      <c r="TE1024"/>
      <c r="TF1024"/>
      <c r="TG1024"/>
      <c r="TH1024"/>
      <c r="TI1024"/>
      <c r="TJ1024"/>
      <c r="TK1024"/>
      <c r="TL1024"/>
      <c r="TM1024"/>
      <c r="TN1024"/>
      <c r="TO1024"/>
      <c r="TP1024"/>
      <c r="TQ1024"/>
      <c r="TR1024"/>
      <c r="TS1024"/>
      <c r="TT1024"/>
      <c r="TU1024"/>
      <c r="TV1024"/>
      <c r="TW1024"/>
      <c r="TX1024"/>
      <c r="TY1024"/>
      <c r="TZ1024"/>
      <c r="UA1024"/>
      <c r="UB1024"/>
      <c r="UC1024"/>
      <c r="UD1024"/>
      <c r="UE1024"/>
      <c r="UF1024"/>
      <c r="UG1024"/>
      <c r="UH1024"/>
      <c r="UI1024"/>
      <c r="UJ1024"/>
      <c r="UK1024"/>
      <c r="UL1024"/>
      <c r="UM1024"/>
      <c r="UN1024"/>
      <c r="UO1024"/>
      <c r="UP1024"/>
      <c r="UQ1024"/>
      <c r="UR1024"/>
      <c r="US1024"/>
      <c r="UT1024"/>
      <c r="UU1024"/>
      <c r="UV1024"/>
      <c r="UW1024"/>
      <c r="UX1024"/>
      <c r="UY1024"/>
      <c r="UZ1024"/>
      <c r="VA1024"/>
      <c r="VB1024"/>
      <c r="VC1024"/>
      <c r="VD1024"/>
      <c r="VE1024"/>
      <c r="VF1024"/>
      <c r="VG1024"/>
      <c r="VH1024"/>
      <c r="VI1024"/>
      <c r="VJ1024"/>
      <c r="VK1024"/>
      <c r="VL1024"/>
      <c r="VM1024"/>
      <c r="VN1024"/>
      <c r="VO1024"/>
      <c r="VP1024"/>
      <c r="VQ1024"/>
      <c r="VR1024"/>
      <c r="VS1024"/>
      <c r="VT1024"/>
      <c r="VU1024"/>
      <c r="VV1024"/>
      <c r="VW1024"/>
      <c r="VX1024"/>
      <c r="VY1024"/>
      <c r="VZ1024"/>
      <c r="WA1024"/>
      <c r="WB1024"/>
      <c r="WC1024"/>
      <c r="WD1024"/>
      <c r="WE1024"/>
      <c r="WF1024"/>
      <c r="WG1024"/>
      <c r="WH1024"/>
      <c r="WI1024"/>
      <c r="WJ1024"/>
      <c r="WK1024"/>
      <c r="WL1024"/>
      <c r="WM1024"/>
      <c r="WN1024"/>
      <c r="WO1024"/>
      <c r="WP1024"/>
      <c r="WQ1024"/>
      <c r="WR1024"/>
      <c r="WS1024"/>
      <c r="WT1024"/>
      <c r="WU1024"/>
      <c r="WV1024"/>
      <c r="WW1024"/>
      <c r="WX1024"/>
      <c r="WY1024"/>
      <c r="WZ1024"/>
      <c r="XA1024"/>
      <c r="XB1024"/>
      <c r="XC1024"/>
      <c r="XD1024"/>
      <c r="XE1024"/>
      <c r="XF1024"/>
      <c r="XG1024"/>
      <c r="XH1024"/>
      <c r="XI1024"/>
      <c r="XJ1024"/>
      <c r="XK1024"/>
      <c r="XL1024"/>
      <c r="XM1024"/>
      <c r="XN1024"/>
      <c r="XO1024"/>
      <c r="XP1024"/>
      <c r="XQ1024"/>
      <c r="XR1024"/>
      <c r="XS1024"/>
      <c r="XT1024"/>
      <c r="XU1024"/>
      <c r="XV1024"/>
      <c r="XW1024"/>
      <c r="XX1024"/>
      <c r="XY1024"/>
      <c r="XZ1024"/>
      <c r="YA1024"/>
      <c r="YB1024"/>
      <c r="YC1024"/>
      <c r="YD1024"/>
      <c r="YE1024"/>
      <c r="YF1024"/>
      <c r="YG1024"/>
      <c r="YH1024"/>
      <c r="YI1024"/>
      <c r="YJ1024"/>
      <c r="YK1024"/>
      <c r="YL1024"/>
      <c r="YM1024"/>
      <c r="YN1024"/>
      <c r="YO1024"/>
      <c r="YP1024"/>
      <c r="YQ1024"/>
      <c r="YR1024"/>
      <c r="YS1024"/>
      <c r="YT1024"/>
      <c r="YU1024"/>
      <c r="YV1024"/>
      <c r="YW1024"/>
      <c r="YX1024"/>
      <c r="YY1024"/>
      <c r="YZ1024"/>
      <c r="ZA1024"/>
      <c r="ZB1024"/>
      <c r="ZC1024"/>
      <c r="ZD1024"/>
      <c r="ZE1024"/>
      <c r="ZF1024"/>
      <c r="ZG1024"/>
      <c r="ZH1024"/>
      <c r="ZI1024"/>
      <c r="ZJ1024"/>
      <c r="ZK1024"/>
      <c r="ZL1024"/>
      <c r="ZM1024"/>
      <c r="ZN1024"/>
      <c r="ZO1024"/>
      <c r="ZP1024"/>
      <c r="ZQ1024"/>
      <c r="ZR1024"/>
      <c r="ZS1024"/>
      <c r="ZT1024"/>
      <c r="ZU1024"/>
      <c r="ZV1024"/>
      <c r="ZW1024"/>
      <c r="ZX1024"/>
      <c r="ZY1024"/>
      <c r="ZZ1024"/>
      <c r="AAA1024"/>
      <c r="AAB1024"/>
      <c r="AAC1024"/>
      <c r="AAD1024"/>
      <c r="AAE1024"/>
      <c r="AAF1024"/>
      <c r="AAG1024"/>
      <c r="AAH1024"/>
      <c r="AAI1024"/>
      <c r="AAJ1024"/>
      <c r="AAK1024"/>
      <c r="AAL1024"/>
      <c r="AAM1024"/>
      <c r="AAN1024"/>
      <c r="AAO1024"/>
      <c r="AAP1024"/>
      <c r="AAQ1024"/>
      <c r="AAR1024"/>
      <c r="AAS1024"/>
      <c r="AAT1024"/>
      <c r="AAU1024"/>
      <c r="AAV1024"/>
      <c r="AAW1024"/>
      <c r="AAX1024"/>
      <c r="AAY1024"/>
      <c r="AAZ1024"/>
      <c r="ABA1024"/>
      <c r="ABB1024"/>
      <c r="ABC1024"/>
      <c r="ABD1024"/>
      <c r="ABE1024"/>
      <c r="ABF1024"/>
      <c r="ABG1024"/>
      <c r="ABH1024"/>
      <c r="ABI1024"/>
      <c r="ABJ1024"/>
      <c r="ABK1024"/>
      <c r="ABL1024"/>
      <c r="ABM1024"/>
      <c r="ABN1024"/>
      <c r="ABO1024"/>
      <c r="ABP1024"/>
      <c r="ABQ1024"/>
      <c r="ABR1024"/>
      <c r="ABS1024"/>
      <c r="ABT1024"/>
      <c r="ABU1024"/>
      <c r="ABV1024"/>
      <c r="ABW1024"/>
      <c r="ABX1024"/>
      <c r="ABY1024"/>
      <c r="ABZ1024"/>
      <c r="ACA1024"/>
      <c r="ACB1024"/>
      <c r="ACC1024"/>
      <c r="ACD1024"/>
      <c r="ACE1024"/>
      <c r="ACF1024"/>
      <c r="ACG1024"/>
      <c r="ACH1024"/>
      <c r="ACI1024"/>
      <c r="ACJ1024"/>
      <c r="ACK1024"/>
      <c r="ACL1024"/>
      <c r="ACM1024"/>
      <c r="ACN1024"/>
      <c r="ACO1024"/>
      <c r="ACP1024"/>
      <c r="ACQ1024"/>
      <c r="ACR1024"/>
      <c r="ACS1024"/>
      <c r="ACT1024"/>
      <c r="ACU1024"/>
      <c r="ACV1024"/>
      <c r="ACW1024"/>
      <c r="ACX1024"/>
      <c r="ACY1024"/>
      <c r="ACZ1024"/>
      <c r="ADA1024"/>
      <c r="ADB1024"/>
      <c r="ADC1024"/>
      <c r="ADD1024"/>
      <c r="ADE1024"/>
      <c r="ADF1024"/>
      <c r="ADG1024"/>
      <c r="ADH1024"/>
      <c r="ADI1024"/>
      <c r="ADJ1024"/>
      <c r="ADK1024"/>
      <c r="ADL1024"/>
      <c r="ADM1024"/>
      <c r="ADN1024"/>
      <c r="ADO1024"/>
      <c r="ADP1024"/>
      <c r="ADQ1024"/>
      <c r="ADR1024"/>
      <c r="ADS1024"/>
      <c r="ADT1024"/>
      <c r="ADU1024"/>
      <c r="ADV1024"/>
      <c r="ADW1024"/>
      <c r="ADX1024"/>
      <c r="ADY1024"/>
      <c r="ADZ1024"/>
      <c r="AEA1024"/>
      <c r="AEB1024"/>
      <c r="AEC1024"/>
      <c r="AED1024"/>
      <c r="AEE1024"/>
      <c r="AEF1024"/>
      <c r="AEG1024"/>
      <c r="AEH1024"/>
      <c r="AEI1024"/>
      <c r="AEJ1024"/>
      <c r="AEK1024"/>
      <c r="AEL1024"/>
      <c r="AEM1024"/>
      <c r="AEN1024"/>
      <c r="AEO1024"/>
      <c r="AEP1024"/>
      <c r="AEQ1024"/>
      <c r="AER1024"/>
      <c r="AES1024"/>
      <c r="AET1024"/>
      <c r="AEU1024"/>
      <c r="AEV1024"/>
      <c r="AEW1024"/>
      <c r="AEX1024"/>
      <c r="AEY1024"/>
      <c r="AEZ1024"/>
      <c r="AFA1024"/>
      <c r="AFB1024"/>
      <c r="AFC1024"/>
      <c r="AFD1024"/>
      <c r="AFE1024"/>
      <c r="AFF1024"/>
      <c r="AFG1024"/>
      <c r="AFH1024"/>
      <c r="AFI1024"/>
      <c r="AFJ1024"/>
      <c r="AFK1024"/>
      <c r="AFL1024"/>
      <c r="AFM1024"/>
      <c r="AFN1024"/>
      <c r="AFO1024"/>
      <c r="AFP1024"/>
      <c r="AFQ1024"/>
      <c r="AFR1024"/>
      <c r="AFS1024"/>
      <c r="AFT1024"/>
      <c r="AFU1024"/>
      <c r="AFV1024"/>
      <c r="AFW1024"/>
      <c r="AFX1024"/>
      <c r="AFY1024"/>
      <c r="AFZ1024"/>
      <c r="AGA1024"/>
      <c r="AGB1024"/>
      <c r="AGC1024"/>
      <c r="AGD1024"/>
      <c r="AGE1024"/>
      <c r="AGF1024"/>
      <c r="AGG1024"/>
      <c r="AGH1024"/>
      <c r="AGI1024"/>
      <c r="AGJ1024"/>
      <c r="AGK1024"/>
      <c r="AGL1024"/>
      <c r="AGM1024"/>
      <c r="AGN1024"/>
      <c r="AGO1024"/>
      <c r="AGP1024"/>
      <c r="AGQ1024"/>
      <c r="AGR1024"/>
      <c r="AGS1024"/>
      <c r="AGT1024"/>
      <c r="AGU1024"/>
      <c r="AGV1024"/>
      <c r="AGW1024"/>
      <c r="AGX1024"/>
      <c r="AGY1024"/>
      <c r="AGZ1024"/>
      <c r="AHA1024"/>
      <c r="AHB1024"/>
      <c r="AHC1024"/>
      <c r="AHD1024"/>
      <c r="AHE1024"/>
      <c r="AHF1024"/>
      <c r="AHG1024"/>
      <c r="AHH1024"/>
      <c r="AHI1024"/>
      <c r="AHJ1024"/>
      <c r="AHK1024"/>
      <c r="AHL1024"/>
      <c r="AHM1024"/>
      <c r="AHN1024"/>
      <c r="AHO1024"/>
      <c r="AHP1024"/>
      <c r="AHQ1024"/>
      <c r="AHR1024"/>
      <c r="AHS1024"/>
      <c r="AHT1024"/>
      <c r="AHU1024"/>
      <c r="AHV1024"/>
      <c r="AHW1024"/>
      <c r="AHX1024"/>
      <c r="AHY1024"/>
      <c r="AHZ1024"/>
      <c r="AIA1024"/>
      <c r="AIB1024"/>
      <c r="AIC1024"/>
      <c r="AID1024"/>
      <c r="AIE1024"/>
      <c r="AIF1024"/>
      <c r="AIG1024"/>
      <c r="AIH1024"/>
      <c r="AII1024"/>
      <c r="AIJ1024"/>
      <c r="AIK1024"/>
      <c r="AIL1024"/>
      <c r="AIM1024"/>
      <c r="AIN1024"/>
      <c r="AIO1024"/>
      <c r="AIP1024"/>
      <c r="AIQ1024"/>
      <c r="AIR1024"/>
      <c r="AIS1024"/>
      <c r="AIT1024"/>
      <c r="AIU1024"/>
      <c r="AIV1024"/>
      <c r="AIW1024"/>
      <c r="AIX1024"/>
      <c r="AIY1024"/>
      <c r="AIZ1024"/>
      <c r="AJA1024"/>
      <c r="AJB1024"/>
      <c r="AJC1024"/>
      <c r="AJD1024"/>
      <c r="AJE1024"/>
      <c r="AJF1024"/>
      <c r="AJG1024"/>
      <c r="AJH1024"/>
      <c r="AJI1024"/>
      <c r="AJJ1024"/>
      <c r="AJK1024"/>
      <c r="AJL1024"/>
      <c r="AJM1024"/>
      <c r="AJN1024"/>
      <c r="AJO1024"/>
      <c r="AJP1024"/>
      <c r="AJQ1024"/>
      <c r="AJR1024"/>
      <c r="AJS1024"/>
      <c r="AJT1024"/>
      <c r="AJU1024"/>
      <c r="AJV1024"/>
      <c r="AJW1024"/>
      <c r="AJX1024"/>
      <c r="AJY1024"/>
      <c r="AJZ1024"/>
      <c r="AKA1024"/>
      <c r="AKB1024"/>
      <c r="AKC1024"/>
      <c r="AKD1024"/>
      <c r="AKE1024"/>
      <c r="AKF1024"/>
      <c r="AKG1024"/>
      <c r="AKH1024"/>
      <c r="AKI1024"/>
      <c r="AKJ1024"/>
      <c r="AKK1024"/>
      <c r="AKL1024"/>
      <c r="AKM1024"/>
      <c r="AKN1024"/>
      <c r="AKO1024"/>
      <c r="AKP1024"/>
      <c r="AKQ1024"/>
      <c r="AKR1024"/>
      <c r="AKS1024"/>
      <c r="AKT1024"/>
      <c r="AKU1024"/>
      <c r="AKV1024"/>
      <c r="AKW1024"/>
      <c r="AKX1024"/>
      <c r="AKY1024"/>
      <c r="AKZ1024"/>
      <c r="ALA1024"/>
      <c r="ALB1024"/>
      <c r="ALC1024"/>
      <c r="ALD1024"/>
      <c r="ALE1024"/>
      <c r="ALF1024"/>
      <c r="ALG1024"/>
      <c r="ALH1024"/>
      <c r="ALI1024"/>
      <c r="ALJ1024"/>
      <c r="ALK1024"/>
      <c r="ALL1024"/>
      <c r="ALM1024"/>
      <c r="ALN1024"/>
      <c r="ALO1024"/>
      <c r="ALP1024"/>
      <c r="ALQ1024"/>
      <c r="ALR1024"/>
      <c r="ALS1024"/>
      <c r="ALT1024"/>
      <c r="ALU1024"/>
      <c r="ALV1024"/>
      <c r="ALW1024"/>
      <c r="ALX1024"/>
      <c r="ALY1024"/>
      <c r="ALZ1024"/>
      <c r="AMA1024"/>
      <c r="AMB1024"/>
      <c r="AMC1024"/>
      <c r="AMD1024"/>
      <c r="AME1024"/>
      <c r="AMF1024"/>
      <c r="AMG1024"/>
      <c r="AMH1024"/>
      <c r="AMI1024"/>
      <c r="AMJ1024"/>
    </row>
    <row r="1025" spans="1:1024" ht="20" customHeight="1" x14ac:dyDescent="0.2">
      <c r="A1025"/>
      <c r="B1025"/>
      <c r="C1025"/>
      <c r="D1025"/>
      <c r="E1025" s="2"/>
      <c r="F1025" s="2"/>
      <c r="G1025" s="271"/>
      <c r="H1025" s="240"/>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c r="HU1025"/>
      <c r="HV1025"/>
      <c r="HW1025"/>
      <c r="HX1025"/>
      <c r="HY1025"/>
      <c r="HZ1025"/>
      <c r="IA1025"/>
      <c r="IB1025"/>
      <c r="IC1025"/>
      <c r="ID1025"/>
      <c r="IE1025"/>
      <c r="IF1025"/>
      <c r="IG1025"/>
      <c r="IH1025"/>
      <c r="II1025"/>
      <c r="IJ1025"/>
      <c r="IK1025"/>
      <c r="IL1025"/>
      <c r="IM1025"/>
      <c r="IN1025"/>
      <c r="IO1025"/>
      <c r="IP1025"/>
      <c r="IQ1025"/>
      <c r="IR1025"/>
      <c r="IS1025"/>
      <c r="IT1025"/>
      <c r="IU1025"/>
      <c r="IV1025"/>
      <c r="IW1025"/>
      <c r="IX1025"/>
      <c r="IY1025"/>
      <c r="IZ1025"/>
      <c r="JA1025"/>
      <c r="JB1025"/>
      <c r="JC1025"/>
      <c r="JD1025"/>
      <c r="JE1025"/>
      <c r="JF1025"/>
      <c r="JG1025"/>
      <c r="JH1025"/>
      <c r="JI1025"/>
      <c r="JJ1025"/>
      <c r="JK1025"/>
      <c r="JL1025"/>
      <c r="JM1025"/>
      <c r="JN1025"/>
      <c r="JO1025"/>
      <c r="JP1025"/>
      <c r="JQ1025"/>
      <c r="JR1025"/>
      <c r="JS1025"/>
      <c r="JT1025"/>
      <c r="JU1025"/>
      <c r="JV1025"/>
      <c r="JW1025"/>
      <c r="JX1025"/>
      <c r="JY1025"/>
      <c r="JZ1025"/>
      <c r="KA1025"/>
      <c r="KB1025"/>
      <c r="KC1025"/>
      <c r="KD1025"/>
      <c r="KE1025"/>
      <c r="KF1025"/>
      <c r="KG1025"/>
      <c r="KH1025"/>
      <c r="KI1025"/>
      <c r="KJ1025"/>
      <c r="KK1025"/>
      <c r="KL1025"/>
      <c r="KM1025"/>
      <c r="KN1025"/>
      <c r="KO1025"/>
      <c r="KP1025"/>
      <c r="KQ1025"/>
      <c r="KR1025"/>
      <c r="KS1025"/>
      <c r="KT1025"/>
      <c r="KU1025"/>
      <c r="KV1025"/>
      <c r="KW1025"/>
      <c r="KX1025"/>
      <c r="KY1025"/>
      <c r="KZ1025"/>
      <c r="LA1025"/>
      <c r="LB1025"/>
      <c r="LC1025"/>
      <c r="LD1025"/>
      <c r="LE1025"/>
      <c r="LF1025"/>
      <c r="LG1025"/>
      <c r="LH1025"/>
      <c r="LI1025"/>
      <c r="LJ1025"/>
      <c r="LK1025"/>
      <c r="LL1025"/>
      <c r="LM1025"/>
      <c r="LN1025"/>
      <c r="LO1025"/>
      <c r="LP1025"/>
      <c r="LQ1025"/>
      <c r="LR1025"/>
      <c r="LS1025"/>
      <c r="LT1025"/>
      <c r="LU1025"/>
      <c r="LV1025"/>
      <c r="LW1025"/>
      <c r="LX1025"/>
      <c r="LY1025"/>
      <c r="LZ1025"/>
      <c r="MA1025"/>
      <c r="MB1025"/>
      <c r="MC1025"/>
      <c r="MD1025"/>
      <c r="ME1025"/>
      <c r="MF1025"/>
      <c r="MG1025"/>
      <c r="MH1025"/>
      <c r="MI1025"/>
      <c r="MJ1025"/>
      <c r="MK1025"/>
      <c r="ML1025"/>
      <c r="MM1025"/>
      <c r="MN1025"/>
      <c r="MO1025"/>
      <c r="MP1025"/>
      <c r="MQ1025"/>
      <c r="MR1025"/>
      <c r="MS1025"/>
      <c r="MT1025"/>
      <c r="MU1025"/>
      <c r="MV1025"/>
      <c r="MW1025"/>
      <c r="MX1025"/>
      <c r="MY1025"/>
      <c r="MZ1025"/>
      <c r="NA1025"/>
      <c r="NB1025"/>
      <c r="NC1025"/>
      <c r="ND1025"/>
      <c r="NE1025"/>
      <c r="NF1025"/>
      <c r="NG1025"/>
      <c r="NH1025"/>
      <c r="NI1025"/>
      <c r="NJ1025"/>
      <c r="NK1025"/>
      <c r="NL1025"/>
      <c r="NM1025"/>
      <c r="NN1025"/>
      <c r="NO1025"/>
      <c r="NP1025"/>
      <c r="NQ1025"/>
      <c r="NR1025"/>
      <c r="NS1025"/>
      <c r="NT1025"/>
      <c r="NU1025"/>
      <c r="NV1025"/>
      <c r="NW1025"/>
      <c r="NX1025"/>
      <c r="NY1025"/>
      <c r="NZ1025"/>
      <c r="OA1025"/>
      <c r="OB1025"/>
      <c r="OC1025"/>
      <c r="OD1025"/>
      <c r="OE1025"/>
      <c r="OF1025"/>
      <c r="OG1025"/>
      <c r="OH1025"/>
      <c r="OI1025"/>
      <c r="OJ1025"/>
      <c r="OK1025"/>
      <c r="OL1025"/>
      <c r="OM1025"/>
      <c r="ON1025"/>
      <c r="OO1025"/>
      <c r="OP1025"/>
      <c r="OQ1025"/>
      <c r="OR1025"/>
      <c r="OS1025"/>
      <c r="OT1025"/>
      <c r="OU1025"/>
      <c r="OV1025"/>
      <c r="OW1025"/>
      <c r="OX1025"/>
      <c r="OY1025"/>
      <c r="OZ1025"/>
      <c r="PA1025"/>
      <c r="PB1025"/>
      <c r="PC1025"/>
      <c r="PD1025"/>
      <c r="PE1025"/>
      <c r="PF1025"/>
      <c r="PG1025"/>
      <c r="PH1025"/>
      <c r="PI1025"/>
      <c r="PJ1025"/>
      <c r="PK1025"/>
      <c r="PL1025"/>
      <c r="PM1025"/>
      <c r="PN1025"/>
      <c r="PO1025"/>
      <c r="PP1025"/>
      <c r="PQ1025"/>
      <c r="PR1025"/>
      <c r="PS1025"/>
      <c r="PT1025"/>
      <c r="PU1025"/>
      <c r="PV1025"/>
      <c r="PW1025"/>
      <c r="PX1025"/>
      <c r="PY1025"/>
      <c r="PZ1025"/>
      <c r="QA1025"/>
      <c r="QB1025"/>
      <c r="QC1025"/>
      <c r="QD1025"/>
      <c r="QE1025"/>
      <c r="QF1025"/>
      <c r="QG1025"/>
      <c r="QH1025"/>
      <c r="QI1025"/>
      <c r="QJ1025"/>
      <c r="QK1025"/>
      <c r="QL1025"/>
      <c r="QM1025"/>
      <c r="QN1025"/>
      <c r="QO1025"/>
      <c r="QP1025"/>
      <c r="QQ1025"/>
      <c r="QR1025"/>
      <c r="QS1025"/>
      <c r="QT1025"/>
      <c r="QU1025"/>
      <c r="QV1025"/>
      <c r="QW1025"/>
      <c r="QX1025"/>
      <c r="QY1025"/>
      <c r="QZ1025"/>
      <c r="RA1025"/>
      <c r="RB1025"/>
      <c r="RC1025"/>
      <c r="RD1025"/>
      <c r="RE1025"/>
      <c r="RF1025"/>
      <c r="RG1025"/>
      <c r="RH1025"/>
      <c r="RI1025"/>
      <c r="RJ1025"/>
      <c r="RK1025"/>
      <c r="RL1025"/>
      <c r="RM1025"/>
      <c r="RN1025"/>
      <c r="RO1025"/>
      <c r="RP1025"/>
      <c r="RQ1025"/>
      <c r="RR1025"/>
      <c r="RS1025"/>
      <c r="RT1025"/>
      <c r="RU1025"/>
      <c r="RV1025"/>
      <c r="RW1025"/>
      <c r="RX1025"/>
      <c r="RY1025"/>
      <c r="RZ1025"/>
      <c r="SA1025"/>
      <c r="SB1025"/>
      <c r="SC1025"/>
      <c r="SD1025"/>
      <c r="SE1025"/>
      <c r="SF1025"/>
      <c r="SG1025"/>
      <c r="SH1025"/>
      <c r="SI1025"/>
      <c r="SJ1025"/>
      <c r="SK1025"/>
      <c r="SL1025"/>
      <c r="SM1025"/>
      <c r="SN1025"/>
      <c r="SO1025"/>
      <c r="SP1025"/>
      <c r="SQ1025"/>
      <c r="SR1025"/>
      <c r="SS1025"/>
      <c r="ST1025"/>
      <c r="SU1025"/>
      <c r="SV1025"/>
      <c r="SW1025"/>
      <c r="SX1025"/>
      <c r="SY1025"/>
      <c r="SZ1025"/>
      <c r="TA1025"/>
      <c r="TB1025"/>
      <c r="TC1025"/>
      <c r="TD1025"/>
      <c r="TE1025"/>
      <c r="TF1025"/>
      <c r="TG1025"/>
      <c r="TH1025"/>
      <c r="TI1025"/>
      <c r="TJ1025"/>
      <c r="TK1025"/>
      <c r="TL1025"/>
      <c r="TM1025"/>
      <c r="TN1025"/>
      <c r="TO1025"/>
      <c r="TP1025"/>
      <c r="TQ1025"/>
      <c r="TR1025"/>
      <c r="TS1025"/>
      <c r="TT1025"/>
      <c r="TU1025"/>
      <c r="TV1025"/>
      <c r="TW1025"/>
      <c r="TX1025"/>
      <c r="TY1025"/>
      <c r="TZ1025"/>
      <c r="UA1025"/>
      <c r="UB1025"/>
      <c r="UC1025"/>
      <c r="UD1025"/>
      <c r="UE1025"/>
      <c r="UF1025"/>
      <c r="UG1025"/>
      <c r="UH1025"/>
      <c r="UI1025"/>
      <c r="UJ1025"/>
      <c r="UK1025"/>
      <c r="UL1025"/>
      <c r="UM1025"/>
      <c r="UN1025"/>
      <c r="UO1025"/>
      <c r="UP1025"/>
      <c r="UQ1025"/>
      <c r="UR1025"/>
      <c r="US1025"/>
      <c r="UT1025"/>
      <c r="UU1025"/>
      <c r="UV1025"/>
      <c r="UW1025"/>
      <c r="UX1025"/>
      <c r="UY1025"/>
      <c r="UZ1025"/>
      <c r="VA1025"/>
      <c r="VB1025"/>
      <c r="VC1025"/>
      <c r="VD1025"/>
      <c r="VE1025"/>
      <c r="VF1025"/>
      <c r="VG1025"/>
      <c r="VH1025"/>
      <c r="VI1025"/>
      <c r="VJ1025"/>
      <c r="VK1025"/>
      <c r="VL1025"/>
      <c r="VM1025"/>
      <c r="VN1025"/>
      <c r="VO1025"/>
      <c r="VP1025"/>
      <c r="VQ1025"/>
      <c r="VR1025"/>
      <c r="VS1025"/>
      <c r="VT1025"/>
      <c r="VU1025"/>
      <c r="VV1025"/>
      <c r="VW1025"/>
      <c r="VX1025"/>
      <c r="VY1025"/>
      <c r="VZ1025"/>
      <c r="WA1025"/>
      <c r="WB1025"/>
      <c r="WC1025"/>
      <c r="WD1025"/>
      <c r="WE1025"/>
      <c r="WF1025"/>
      <c r="WG1025"/>
      <c r="WH1025"/>
      <c r="WI1025"/>
      <c r="WJ1025"/>
      <c r="WK1025"/>
      <c r="WL1025"/>
      <c r="WM1025"/>
      <c r="WN1025"/>
      <c r="WO1025"/>
      <c r="WP1025"/>
      <c r="WQ1025"/>
      <c r="WR1025"/>
      <c r="WS1025"/>
      <c r="WT1025"/>
      <c r="WU1025"/>
      <c r="WV1025"/>
      <c r="WW1025"/>
      <c r="WX1025"/>
      <c r="WY1025"/>
      <c r="WZ1025"/>
      <c r="XA1025"/>
      <c r="XB1025"/>
      <c r="XC1025"/>
      <c r="XD1025"/>
      <c r="XE1025"/>
      <c r="XF1025"/>
      <c r="XG1025"/>
      <c r="XH1025"/>
      <c r="XI1025"/>
      <c r="XJ1025"/>
      <c r="XK1025"/>
      <c r="XL1025"/>
      <c r="XM1025"/>
      <c r="XN1025"/>
      <c r="XO1025"/>
      <c r="XP1025"/>
      <c r="XQ1025"/>
      <c r="XR1025"/>
      <c r="XS1025"/>
      <c r="XT1025"/>
      <c r="XU1025"/>
      <c r="XV1025"/>
      <c r="XW1025"/>
      <c r="XX1025"/>
      <c r="XY1025"/>
      <c r="XZ1025"/>
      <c r="YA1025"/>
      <c r="YB1025"/>
      <c r="YC1025"/>
      <c r="YD1025"/>
      <c r="YE1025"/>
      <c r="YF1025"/>
      <c r="YG1025"/>
      <c r="YH1025"/>
      <c r="YI1025"/>
      <c r="YJ1025"/>
      <c r="YK1025"/>
      <c r="YL1025"/>
      <c r="YM1025"/>
      <c r="YN1025"/>
      <c r="YO1025"/>
      <c r="YP1025"/>
      <c r="YQ1025"/>
      <c r="YR1025"/>
      <c r="YS1025"/>
      <c r="YT1025"/>
      <c r="YU1025"/>
      <c r="YV1025"/>
      <c r="YW1025"/>
      <c r="YX1025"/>
      <c r="YY1025"/>
      <c r="YZ1025"/>
      <c r="ZA1025"/>
      <c r="ZB1025"/>
      <c r="ZC1025"/>
      <c r="ZD1025"/>
      <c r="ZE1025"/>
      <c r="ZF1025"/>
      <c r="ZG1025"/>
      <c r="ZH1025"/>
      <c r="ZI1025"/>
      <c r="ZJ1025"/>
      <c r="ZK1025"/>
      <c r="ZL1025"/>
      <c r="ZM1025"/>
      <c r="ZN1025"/>
      <c r="ZO1025"/>
      <c r="ZP1025"/>
      <c r="ZQ1025"/>
      <c r="ZR1025"/>
      <c r="ZS1025"/>
      <c r="ZT1025"/>
      <c r="ZU1025"/>
      <c r="ZV1025"/>
      <c r="ZW1025"/>
      <c r="ZX1025"/>
      <c r="ZY1025"/>
      <c r="ZZ1025"/>
      <c r="AAA1025"/>
      <c r="AAB1025"/>
      <c r="AAC1025"/>
      <c r="AAD1025"/>
      <c r="AAE1025"/>
      <c r="AAF1025"/>
      <c r="AAG1025"/>
      <c r="AAH1025"/>
      <c r="AAI1025"/>
      <c r="AAJ1025"/>
      <c r="AAK1025"/>
      <c r="AAL1025"/>
      <c r="AAM1025"/>
      <c r="AAN1025"/>
      <c r="AAO1025"/>
      <c r="AAP1025"/>
      <c r="AAQ1025"/>
      <c r="AAR1025"/>
      <c r="AAS1025"/>
      <c r="AAT1025"/>
      <c r="AAU1025"/>
      <c r="AAV1025"/>
      <c r="AAW1025"/>
      <c r="AAX1025"/>
      <c r="AAY1025"/>
      <c r="AAZ1025"/>
      <c r="ABA1025"/>
      <c r="ABB1025"/>
      <c r="ABC1025"/>
      <c r="ABD1025"/>
      <c r="ABE1025"/>
      <c r="ABF1025"/>
      <c r="ABG1025"/>
      <c r="ABH1025"/>
      <c r="ABI1025"/>
      <c r="ABJ1025"/>
      <c r="ABK1025"/>
      <c r="ABL1025"/>
      <c r="ABM1025"/>
      <c r="ABN1025"/>
      <c r="ABO1025"/>
      <c r="ABP1025"/>
      <c r="ABQ1025"/>
      <c r="ABR1025"/>
      <c r="ABS1025"/>
      <c r="ABT1025"/>
      <c r="ABU1025"/>
      <c r="ABV1025"/>
      <c r="ABW1025"/>
      <c r="ABX1025"/>
      <c r="ABY1025"/>
      <c r="ABZ1025"/>
      <c r="ACA1025"/>
      <c r="ACB1025"/>
      <c r="ACC1025"/>
      <c r="ACD1025"/>
      <c r="ACE1025"/>
      <c r="ACF1025"/>
      <c r="ACG1025"/>
      <c r="ACH1025"/>
      <c r="ACI1025"/>
      <c r="ACJ1025"/>
      <c r="ACK1025"/>
      <c r="ACL1025"/>
      <c r="ACM1025"/>
      <c r="ACN1025"/>
      <c r="ACO1025"/>
      <c r="ACP1025"/>
      <c r="ACQ1025"/>
      <c r="ACR1025"/>
      <c r="ACS1025"/>
      <c r="ACT1025"/>
      <c r="ACU1025"/>
      <c r="ACV1025"/>
      <c r="ACW1025"/>
      <c r="ACX1025"/>
      <c r="ACY1025"/>
      <c r="ACZ1025"/>
      <c r="ADA1025"/>
      <c r="ADB1025"/>
      <c r="ADC1025"/>
      <c r="ADD1025"/>
      <c r="ADE1025"/>
      <c r="ADF1025"/>
      <c r="ADG1025"/>
      <c r="ADH1025"/>
      <c r="ADI1025"/>
      <c r="ADJ1025"/>
      <c r="ADK1025"/>
      <c r="ADL1025"/>
      <c r="ADM1025"/>
      <c r="ADN1025"/>
      <c r="ADO1025"/>
      <c r="ADP1025"/>
      <c r="ADQ1025"/>
      <c r="ADR1025"/>
      <c r="ADS1025"/>
      <c r="ADT1025"/>
      <c r="ADU1025"/>
      <c r="ADV1025"/>
      <c r="ADW1025"/>
      <c r="ADX1025"/>
      <c r="ADY1025"/>
      <c r="ADZ1025"/>
      <c r="AEA1025"/>
      <c r="AEB1025"/>
      <c r="AEC1025"/>
      <c r="AED1025"/>
      <c r="AEE1025"/>
      <c r="AEF1025"/>
      <c r="AEG1025"/>
      <c r="AEH1025"/>
      <c r="AEI1025"/>
      <c r="AEJ1025"/>
      <c r="AEK1025"/>
      <c r="AEL1025"/>
      <c r="AEM1025"/>
      <c r="AEN1025"/>
      <c r="AEO1025"/>
      <c r="AEP1025"/>
      <c r="AEQ1025"/>
      <c r="AER1025"/>
      <c r="AES1025"/>
      <c r="AET1025"/>
      <c r="AEU1025"/>
      <c r="AEV1025"/>
      <c r="AEW1025"/>
      <c r="AEX1025"/>
      <c r="AEY1025"/>
      <c r="AEZ1025"/>
      <c r="AFA1025"/>
      <c r="AFB1025"/>
      <c r="AFC1025"/>
      <c r="AFD1025"/>
      <c r="AFE1025"/>
      <c r="AFF1025"/>
      <c r="AFG1025"/>
      <c r="AFH1025"/>
      <c r="AFI1025"/>
      <c r="AFJ1025"/>
      <c r="AFK1025"/>
      <c r="AFL1025"/>
      <c r="AFM1025"/>
      <c r="AFN1025"/>
      <c r="AFO1025"/>
      <c r="AFP1025"/>
      <c r="AFQ1025"/>
      <c r="AFR1025"/>
      <c r="AFS1025"/>
      <c r="AFT1025"/>
      <c r="AFU1025"/>
      <c r="AFV1025"/>
      <c r="AFW1025"/>
      <c r="AFX1025"/>
      <c r="AFY1025"/>
      <c r="AFZ1025"/>
      <c r="AGA1025"/>
      <c r="AGB1025"/>
      <c r="AGC1025"/>
      <c r="AGD1025"/>
      <c r="AGE1025"/>
      <c r="AGF1025"/>
      <c r="AGG1025"/>
      <c r="AGH1025"/>
      <c r="AGI1025"/>
      <c r="AGJ1025"/>
      <c r="AGK1025"/>
      <c r="AGL1025"/>
      <c r="AGM1025"/>
      <c r="AGN1025"/>
      <c r="AGO1025"/>
      <c r="AGP1025"/>
      <c r="AGQ1025"/>
      <c r="AGR1025"/>
      <c r="AGS1025"/>
      <c r="AGT1025"/>
      <c r="AGU1025"/>
      <c r="AGV1025"/>
      <c r="AGW1025"/>
      <c r="AGX1025"/>
      <c r="AGY1025"/>
      <c r="AGZ1025"/>
      <c r="AHA1025"/>
      <c r="AHB1025"/>
      <c r="AHC1025"/>
      <c r="AHD1025"/>
      <c r="AHE1025"/>
      <c r="AHF1025"/>
      <c r="AHG1025"/>
      <c r="AHH1025"/>
      <c r="AHI1025"/>
      <c r="AHJ1025"/>
      <c r="AHK1025"/>
      <c r="AHL1025"/>
      <c r="AHM1025"/>
      <c r="AHN1025"/>
      <c r="AHO1025"/>
      <c r="AHP1025"/>
      <c r="AHQ1025"/>
      <c r="AHR1025"/>
      <c r="AHS1025"/>
      <c r="AHT1025"/>
      <c r="AHU1025"/>
      <c r="AHV1025"/>
      <c r="AHW1025"/>
      <c r="AHX1025"/>
      <c r="AHY1025"/>
      <c r="AHZ1025"/>
      <c r="AIA1025"/>
      <c r="AIB1025"/>
      <c r="AIC1025"/>
      <c r="AID1025"/>
      <c r="AIE1025"/>
      <c r="AIF1025"/>
      <c r="AIG1025"/>
      <c r="AIH1025"/>
      <c r="AII1025"/>
      <c r="AIJ1025"/>
      <c r="AIK1025"/>
      <c r="AIL1025"/>
      <c r="AIM1025"/>
      <c r="AIN1025"/>
      <c r="AIO1025"/>
      <c r="AIP1025"/>
      <c r="AIQ1025"/>
      <c r="AIR1025"/>
      <c r="AIS1025"/>
      <c r="AIT1025"/>
      <c r="AIU1025"/>
      <c r="AIV1025"/>
      <c r="AIW1025"/>
      <c r="AIX1025"/>
      <c r="AIY1025"/>
      <c r="AIZ1025"/>
      <c r="AJA1025"/>
      <c r="AJB1025"/>
      <c r="AJC1025"/>
      <c r="AJD1025"/>
      <c r="AJE1025"/>
      <c r="AJF1025"/>
      <c r="AJG1025"/>
      <c r="AJH1025"/>
      <c r="AJI1025"/>
      <c r="AJJ1025"/>
      <c r="AJK1025"/>
      <c r="AJL1025"/>
      <c r="AJM1025"/>
      <c r="AJN1025"/>
      <c r="AJO1025"/>
      <c r="AJP1025"/>
      <c r="AJQ1025"/>
      <c r="AJR1025"/>
      <c r="AJS1025"/>
      <c r="AJT1025"/>
      <c r="AJU1025"/>
      <c r="AJV1025"/>
      <c r="AJW1025"/>
      <c r="AJX1025"/>
      <c r="AJY1025"/>
      <c r="AJZ1025"/>
      <c r="AKA1025"/>
      <c r="AKB1025"/>
      <c r="AKC1025"/>
      <c r="AKD1025"/>
      <c r="AKE1025"/>
      <c r="AKF1025"/>
      <c r="AKG1025"/>
      <c r="AKH1025"/>
      <c r="AKI1025"/>
      <c r="AKJ1025"/>
      <c r="AKK1025"/>
      <c r="AKL1025"/>
      <c r="AKM1025"/>
      <c r="AKN1025"/>
      <c r="AKO1025"/>
      <c r="AKP1025"/>
      <c r="AKQ1025"/>
      <c r="AKR1025"/>
      <c r="AKS1025"/>
      <c r="AKT1025"/>
      <c r="AKU1025"/>
      <c r="AKV1025"/>
      <c r="AKW1025"/>
      <c r="AKX1025"/>
      <c r="AKY1025"/>
      <c r="AKZ1025"/>
      <c r="ALA1025"/>
      <c r="ALB1025"/>
      <c r="ALC1025"/>
      <c r="ALD1025"/>
      <c r="ALE1025"/>
      <c r="ALF1025"/>
      <c r="ALG1025"/>
      <c r="ALH1025"/>
      <c r="ALI1025"/>
      <c r="ALJ1025"/>
      <c r="ALK1025"/>
      <c r="ALL1025"/>
      <c r="ALM1025"/>
      <c r="ALN1025"/>
      <c r="ALO1025"/>
      <c r="ALP1025"/>
      <c r="ALQ1025"/>
      <c r="ALR1025"/>
      <c r="ALS1025"/>
      <c r="ALT1025"/>
      <c r="ALU1025"/>
      <c r="ALV1025"/>
      <c r="ALW1025"/>
      <c r="ALX1025"/>
      <c r="ALY1025"/>
      <c r="ALZ1025"/>
      <c r="AMA1025"/>
      <c r="AMB1025"/>
      <c r="AMC1025"/>
      <c r="AMD1025"/>
      <c r="AME1025"/>
      <c r="AMF1025"/>
      <c r="AMG1025"/>
      <c r="AMH1025"/>
      <c r="AMI1025"/>
      <c r="AMJ1025"/>
    </row>
    <row r="1026" spans="1:1024" ht="20" customHeight="1" x14ac:dyDescent="0.2">
      <c r="A1026"/>
      <c r="B1026"/>
      <c r="C1026"/>
      <c r="D1026"/>
      <c r="E1026" s="2"/>
      <c r="F1026" s="2"/>
      <c r="G1026" s="271"/>
      <c r="H1026" s="240"/>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c r="HM1026"/>
      <c r="HN1026"/>
      <c r="HO1026"/>
      <c r="HP1026"/>
      <c r="HQ1026"/>
      <c r="HR1026"/>
      <c r="HS1026"/>
      <c r="HT1026"/>
      <c r="HU1026"/>
      <c r="HV1026"/>
      <c r="HW1026"/>
      <c r="HX1026"/>
      <c r="HY1026"/>
      <c r="HZ1026"/>
      <c r="IA1026"/>
      <c r="IB1026"/>
      <c r="IC1026"/>
      <c r="ID1026"/>
      <c r="IE1026"/>
      <c r="IF1026"/>
      <c r="IG1026"/>
      <c r="IH1026"/>
      <c r="II1026"/>
      <c r="IJ1026"/>
      <c r="IK1026"/>
      <c r="IL1026"/>
      <c r="IM1026"/>
      <c r="IN1026"/>
      <c r="IO1026"/>
      <c r="IP1026"/>
      <c r="IQ1026"/>
      <c r="IR1026"/>
      <c r="IS1026"/>
      <c r="IT1026"/>
      <c r="IU1026"/>
      <c r="IV1026"/>
      <c r="IW1026"/>
      <c r="IX1026"/>
      <c r="IY1026"/>
      <c r="IZ1026"/>
      <c r="JA1026"/>
      <c r="JB1026"/>
      <c r="JC1026"/>
      <c r="JD1026"/>
      <c r="JE1026"/>
      <c r="JF1026"/>
      <c r="JG1026"/>
      <c r="JH1026"/>
      <c r="JI1026"/>
      <c r="JJ1026"/>
      <c r="JK1026"/>
      <c r="JL1026"/>
      <c r="JM1026"/>
      <c r="JN1026"/>
      <c r="JO1026"/>
      <c r="JP1026"/>
      <c r="JQ1026"/>
      <c r="JR1026"/>
      <c r="JS1026"/>
      <c r="JT1026"/>
      <c r="JU1026"/>
      <c r="JV1026"/>
      <c r="JW1026"/>
      <c r="JX1026"/>
      <c r="JY1026"/>
      <c r="JZ1026"/>
      <c r="KA1026"/>
      <c r="KB1026"/>
      <c r="KC1026"/>
      <c r="KD1026"/>
      <c r="KE1026"/>
      <c r="KF1026"/>
      <c r="KG1026"/>
      <c r="KH1026"/>
      <c r="KI1026"/>
      <c r="KJ1026"/>
      <c r="KK1026"/>
      <c r="KL1026"/>
      <c r="KM1026"/>
      <c r="KN1026"/>
      <c r="KO1026"/>
      <c r="KP1026"/>
      <c r="KQ1026"/>
      <c r="KR1026"/>
      <c r="KS1026"/>
      <c r="KT1026"/>
      <c r="KU1026"/>
      <c r="KV1026"/>
      <c r="KW1026"/>
      <c r="KX1026"/>
      <c r="KY1026"/>
      <c r="KZ1026"/>
      <c r="LA1026"/>
      <c r="LB1026"/>
      <c r="LC1026"/>
      <c r="LD1026"/>
      <c r="LE1026"/>
      <c r="LF1026"/>
      <c r="LG1026"/>
      <c r="LH1026"/>
      <c r="LI1026"/>
      <c r="LJ1026"/>
      <c r="LK1026"/>
      <c r="LL1026"/>
      <c r="LM1026"/>
      <c r="LN1026"/>
      <c r="LO1026"/>
      <c r="LP1026"/>
      <c r="LQ1026"/>
      <c r="LR1026"/>
      <c r="LS1026"/>
      <c r="LT1026"/>
      <c r="LU1026"/>
      <c r="LV1026"/>
      <c r="LW1026"/>
      <c r="LX1026"/>
      <c r="LY1026"/>
      <c r="LZ1026"/>
      <c r="MA1026"/>
      <c r="MB1026"/>
      <c r="MC1026"/>
      <c r="MD1026"/>
      <c r="ME1026"/>
      <c r="MF1026"/>
      <c r="MG1026"/>
      <c r="MH1026"/>
      <c r="MI1026"/>
      <c r="MJ1026"/>
      <c r="MK1026"/>
      <c r="ML1026"/>
      <c r="MM1026"/>
      <c r="MN1026"/>
      <c r="MO1026"/>
      <c r="MP1026"/>
      <c r="MQ1026"/>
      <c r="MR1026"/>
      <c r="MS1026"/>
      <c r="MT1026"/>
      <c r="MU1026"/>
      <c r="MV1026"/>
      <c r="MW1026"/>
      <c r="MX1026"/>
      <c r="MY1026"/>
      <c r="MZ1026"/>
      <c r="NA1026"/>
      <c r="NB1026"/>
      <c r="NC1026"/>
      <c r="ND1026"/>
      <c r="NE1026"/>
      <c r="NF1026"/>
      <c r="NG1026"/>
      <c r="NH1026"/>
      <c r="NI1026"/>
      <c r="NJ1026"/>
      <c r="NK1026"/>
      <c r="NL1026"/>
      <c r="NM1026"/>
      <c r="NN1026"/>
      <c r="NO1026"/>
      <c r="NP1026"/>
      <c r="NQ1026"/>
      <c r="NR1026"/>
      <c r="NS1026"/>
      <c r="NT1026"/>
      <c r="NU1026"/>
      <c r="NV1026"/>
      <c r="NW1026"/>
      <c r="NX1026"/>
      <c r="NY1026"/>
      <c r="NZ1026"/>
      <c r="OA1026"/>
      <c r="OB1026"/>
      <c r="OC1026"/>
      <c r="OD1026"/>
      <c r="OE1026"/>
      <c r="OF1026"/>
      <c r="OG1026"/>
      <c r="OH1026"/>
      <c r="OI1026"/>
      <c r="OJ1026"/>
      <c r="OK1026"/>
      <c r="OL1026"/>
      <c r="OM1026"/>
      <c r="ON1026"/>
      <c r="OO1026"/>
      <c r="OP1026"/>
      <c r="OQ1026"/>
      <c r="OR1026"/>
      <c r="OS1026"/>
      <c r="OT1026"/>
      <c r="OU1026"/>
      <c r="OV1026"/>
      <c r="OW1026"/>
      <c r="OX1026"/>
      <c r="OY1026"/>
      <c r="OZ1026"/>
      <c r="PA1026"/>
      <c r="PB1026"/>
      <c r="PC1026"/>
      <c r="PD1026"/>
      <c r="PE1026"/>
      <c r="PF1026"/>
      <c r="PG1026"/>
      <c r="PH1026"/>
      <c r="PI1026"/>
      <c r="PJ1026"/>
      <c r="PK1026"/>
      <c r="PL1026"/>
      <c r="PM1026"/>
      <c r="PN1026"/>
      <c r="PO1026"/>
      <c r="PP1026"/>
      <c r="PQ1026"/>
      <c r="PR1026"/>
      <c r="PS1026"/>
      <c r="PT1026"/>
      <c r="PU1026"/>
      <c r="PV1026"/>
      <c r="PW1026"/>
      <c r="PX1026"/>
      <c r="PY1026"/>
      <c r="PZ1026"/>
      <c r="QA1026"/>
      <c r="QB1026"/>
      <c r="QC1026"/>
      <c r="QD1026"/>
      <c r="QE1026"/>
      <c r="QF1026"/>
      <c r="QG1026"/>
      <c r="QH1026"/>
      <c r="QI1026"/>
      <c r="QJ1026"/>
      <c r="QK1026"/>
      <c r="QL1026"/>
      <c r="QM1026"/>
      <c r="QN1026"/>
      <c r="QO1026"/>
      <c r="QP1026"/>
      <c r="QQ1026"/>
      <c r="QR1026"/>
      <c r="QS1026"/>
      <c r="QT1026"/>
      <c r="QU1026"/>
      <c r="QV1026"/>
      <c r="QW1026"/>
      <c r="QX1026"/>
      <c r="QY1026"/>
      <c r="QZ1026"/>
      <c r="RA1026"/>
      <c r="RB1026"/>
      <c r="RC1026"/>
      <c r="RD1026"/>
      <c r="RE1026"/>
      <c r="RF1026"/>
      <c r="RG1026"/>
      <c r="RH1026"/>
      <c r="RI1026"/>
      <c r="RJ1026"/>
      <c r="RK1026"/>
      <c r="RL1026"/>
      <c r="RM1026"/>
      <c r="RN1026"/>
      <c r="RO1026"/>
      <c r="RP1026"/>
      <c r="RQ1026"/>
      <c r="RR1026"/>
      <c r="RS1026"/>
      <c r="RT1026"/>
      <c r="RU1026"/>
      <c r="RV1026"/>
      <c r="RW1026"/>
      <c r="RX1026"/>
      <c r="RY1026"/>
      <c r="RZ1026"/>
      <c r="SA1026"/>
      <c r="SB1026"/>
      <c r="SC1026"/>
      <c r="SD1026"/>
      <c r="SE1026"/>
      <c r="SF1026"/>
      <c r="SG1026"/>
      <c r="SH1026"/>
      <c r="SI1026"/>
      <c r="SJ1026"/>
      <c r="SK1026"/>
      <c r="SL1026"/>
      <c r="SM1026"/>
      <c r="SN1026"/>
      <c r="SO1026"/>
      <c r="SP1026"/>
      <c r="SQ1026"/>
      <c r="SR1026"/>
      <c r="SS1026"/>
      <c r="ST1026"/>
      <c r="SU1026"/>
      <c r="SV1026"/>
      <c r="SW1026"/>
      <c r="SX1026"/>
      <c r="SY1026"/>
      <c r="SZ1026"/>
      <c r="TA1026"/>
      <c r="TB1026"/>
      <c r="TC1026"/>
      <c r="TD1026"/>
      <c r="TE1026"/>
      <c r="TF1026"/>
      <c r="TG1026"/>
      <c r="TH1026"/>
      <c r="TI1026"/>
      <c r="TJ1026"/>
      <c r="TK1026"/>
      <c r="TL1026"/>
      <c r="TM1026"/>
      <c r="TN1026"/>
      <c r="TO1026"/>
      <c r="TP1026"/>
      <c r="TQ1026"/>
      <c r="TR1026"/>
      <c r="TS1026"/>
      <c r="TT1026"/>
      <c r="TU1026"/>
      <c r="TV1026"/>
      <c r="TW1026"/>
      <c r="TX1026"/>
      <c r="TY1026"/>
      <c r="TZ1026"/>
      <c r="UA1026"/>
      <c r="UB1026"/>
      <c r="UC1026"/>
      <c r="UD1026"/>
      <c r="UE1026"/>
      <c r="UF1026"/>
      <c r="UG1026"/>
      <c r="UH1026"/>
      <c r="UI1026"/>
      <c r="UJ1026"/>
      <c r="UK1026"/>
      <c r="UL1026"/>
      <c r="UM1026"/>
      <c r="UN1026"/>
      <c r="UO1026"/>
      <c r="UP1026"/>
      <c r="UQ1026"/>
      <c r="UR1026"/>
      <c r="US1026"/>
      <c r="UT1026"/>
      <c r="UU1026"/>
      <c r="UV1026"/>
      <c r="UW1026"/>
      <c r="UX1026"/>
      <c r="UY1026"/>
      <c r="UZ1026"/>
      <c r="VA1026"/>
      <c r="VB1026"/>
      <c r="VC1026"/>
      <c r="VD1026"/>
      <c r="VE1026"/>
      <c r="VF1026"/>
      <c r="VG1026"/>
      <c r="VH1026"/>
      <c r="VI1026"/>
      <c r="VJ1026"/>
      <c r="VK1026"/>
      <c r="VL1026"/>
      <c r="VM1026"/>
      <c r="VN1026"/>
      <c r="VO1026"/>
      <c r="VP1026"/>
      <c r="VQ1026"/>
      <c r="VR1026"/>
      <c r="VS1026"/>
      <c r="VT1026"/>
      <c r="VU1026"/>
      <c r="VV1026"/>
      <c r="VW1026"/>
      <c r="VX1026"/>
      <c r="VY1026"/>
      <c r="VZ1026"/>
      <c r="WA1026"/>
      <c r="WB1026"/>
      <c r="WC1026"/>
      <c r="WD1026"/>
      <c r="WE1026"/>
      <c r="WF1026"/>
      <c r="WG1026"/>
      <c r="WH1026"/>
      <c r="WI1026"/>
      <c r="WJ1026"/>
      <c r="WK1026"/>
      <c r="WL1026"/>
      <c r="WM1026"/>
      <c r="WN1026"/>
      <c r="WO1026"/>
      <c r="WP1026"/>
      <c r="WQ1026"/>
      <c r="WR1026"/>
      <c r="WS1026"/>
      <c r="WT1026"/>
      <c r="WU1026"/>
      <c r="WV1026"/>
      <c r="WW1026"/>
      <c r="WX1026"/>
      <c r="WY1026"/>
      <c r="WZ1026"/>
      <c r="XA1026"/>
      <c r="XB1026"/>
      <c r="XC1026"/>
      <c r="XD1026"/>
      <c r="XE1026"/>
      <c r="XF1026"/>
      <c r="XG1026"/>
      <c r="XH1026"/>
      <c r="XI1026"/>
      <c r="XJ1026"/>
      <c r="XK1026"/>
      <c r="XL1026"/>
      <c r="XM1026"/>
      <c r="XN1026"/>
      <c r="XO1026"/>
      <c r="XP1026"/>
      <c r="XQ1026"/>
      <c r="XR1026"/>
      <c r="XS1026"/>
      <c r="XT1026"/>
      <c r="XU1026"/>
      <c r="XV1026"/>
      <c r="XW1026"/>
      <c r="XX1026"/>
      <c r="XY1026"/>
      <c r="XZ1026"/>
      <c r="YA1026"/>
      <c r="YB1026"/>
      <c r="YC1026"/>
      <c r="YD1026"/>
      <c r="YE1026"/>
      <c r="YF1026"/>
      <c r="YG1026"/>
      <c r="YH1026"/>
      <c r="YI1026"/>
      <c r="YJ1026"/>
      <c r="YK1026"/>
      <c r="YL1026"/>
      <c r="YM1026"/>
      <c r="YN1026"/>
      <c r="YO1026"/>
      <c r="YP1026"/>
      <c r="YQ1026"/>
      <c r="YR1026"/>
      <c r="YS1026"/>
      <c r="YT1026"/>
      <c r="YU1026"/>
      <c r="YV1026"/>
      <c r="YW1026"/>
      <c r="YX1026"/>
      <c r="YY1026"/>
      <c r="YZ1026"/>
      <c r="ZA1026"/>
      <c r="ZB1026"/>
      <c r="ZC1026"/>
      <c r="ZD1026"/>
      <c r="ZE1026"/>
      <c r="ZF1026"/>
      <c r="ZG1026"/>
      <c r="ZH1026"/>
      <c r="ZI1026"/>
      <c r="ZJ1026"/>
      <c r="ZK1026"/>
      <c r="ZL1026"/>
      <c r="ZM1026"/>
      <c r="ZN1026"/>
      <c r="ZO1026"/>
      <c r="ZP1026"/>
      <c r="ZQ1026"/>
      <c r="ZR1026"/>
      <c r="ZS1026"/>
      <c r="ZT1026"/>
      <c r="ZU1026"/>
      <c r="ZV1026"/>
      <c r="ZW1026"/>
      <c r="ZX1026"/>
      <c r="ZY1026"/>
      <c r="ZZ1026"/>
      <c r="AAA1026"/>
      <c r="AAB1026"/>
      <c r="AAC1026"/>
      <c r="AAD1026"/>
      <c r="AAE1026"/>
      <c r="AAF1026"/>
      <c r="AAG1026"/>
      <c r="AAH1026"/>
      <c r="AAI1026"/>
      <c r="AAJ1026"/>
      <c r="AAK1026"/>
      <c r="AAL1026"/>
      <c r="AAM1026"/>
      <c r="AAN1026"/>
      <c r="AAO1026"/>
      <c r="AAP1026"/>
      <c r="AAQ1026"/>
      <c r="AAR1026"/>
      <c r="AAS1026"/>
      <c r="AAT1026"/>
      <c r="AAU1026"/>
      <c r="AAV1026"/>
      <c r="AAW1026"/>
      <c r="AAX1026"/>
      <c r="AAY1026"/>
      <c r="AAZ1026"/>
      <c r="ABA1026"/>
      <c r="ABB1026"/>
      <c r="ABC1026"/>
      <c r="ABD1026"/>
      <c r="ABE1026"/>
      <c r="ABF1026"/>
      <c r="ABG1026"/>
      <c r="ABH1026"/>
      <c r="ABI1026"/>
      <c r="ABJ1026"/>
      <c r="ABK1026"/>
      <c r="ABL1026"/>
      <c r="ABM1026"/>
      <c r="ABN1026"/>
      <c r="ABO1026"/>
      <c r="ABP1026"/>
      <c r="ABQ1026"/>
      <c r="ABR1026"/>
      <c r="ABS1026"/>
      <c r="ABT1026"/>
      <c r="ABU1026"/>
      <c r="ABV1026"/>
      <c r="ABW1026"/>
      <c r="ABX1026"/>
      <c r="ABY1026"/>
      <c r="ABZ1026"/>
      <c r="ACA1026"/>
      <c r="ACB1026"/>
      <c r="ACC1026"/>
      <c r="ACD1026"/>
      <c r="ACE1026"/>
      <c r="ACF1026"/>
      <c r="ACG1026"/>
      <c r="ACH1026"/>
      <c r="ACI1026"/>
      <c r="ACJ1026"/>
      <c r="ACK1026"/>
      <c r="ACL1026"/>
      <c r="ACM1026"/>
      <c r="ACN1026"/>
      <c r="ACO1026"/>
      <c r="ACP1026"/>
      <c r="ACQ1026"/>
      <c r="ACR1026"/>
      <c r="ACS1026"/>
      <c r="ACT1026"/>
      <c r="ACU1026"/>
      <c r="ACV1026"/>
      <c r="ACW1026"/>
      <c r="ACX1026"/>
      <c r="ACY1026"/>
      <c r="ACZ1026"/>
      <c r="ADA1026"/>
      <c r="ADB1026"/>
      <c r="ADC1026"/>
      <c r="ADD1026"/>
      <c r="ADE1026"/>
      <c r="ADF1026"/>
      <c r="ADG1026"/>
      <c r="ADH1026"/>
      <c r="ADI1026"/>
      <c r="ADJ1026"/>
      <c r="ADK1026"/>
      <c r="ADL1026"/>
      <c r="ADM1026"/>
      <c r="ADN1026"/>
      <c r="ADO1026"/>
      <c r="ADP1026"/>
      <c r="ADQ1026"/>
      <c r="ADR1026"/>
      <c r="ADS1026"/>
      <c r="ADT1026"/>
      <c r="ADU1026"/>
      <c r="ADV1026"/>
      <c r="ADW1026"/>
      <c r="ADX1026"/>
      <c r="ADY1026"/>
      <c r="ADZ1026"/>
      <c r="AEA1026"/>
      <c r="AEB1026"/>
      <c r="AEC1026"/>
      <c r="AED1026"/>
      <c r="AEE1026"/>
      <c r="AEF1026"/>
      <c r="AEG1026"/>
      <c r="AEH1026"/>
      <c r="AEI1026"/>
      <c r="AEJ1026"/>
      <c r="AEK1026"/>
      <c r="AEL1026"/>
      <c r="AEM1026"/>
      <c r="AEN1026"/>
      <c r="AEO1026"/>
      <c r="AEP1026"/>
      <c r="AEQ1026"/>
      <c r="AER1026"/>
      <c r="AES1026"/>
      <c r="AET1026"/>
      <c r="AEU1026"/>
      <c r="AEV1026"/>
      <c r="AEW1026"/>
      <c r="AEX1026"/>
      <c r="AEY1026"/>
      <c r="AEZ1026"/>
      <c r="AFA1026"/>
      <c r="AFB1026"/>
      <c r="AFC1026"/>
      <c r="AFD1026"/>
      <c r="AFE1026"/>
      <c r="AFF1026"/>
      <c r="AFG1026"/>
      <c r="AFH1026"/>
      <c r="AFI1026"/>
      <c r="AFJ1026"/>
      <c r="AFK1026"/>
      <c r="AFL1026"/>
      <c r="AFM1026"/>
      <c r="AFN1026"/>
      <c r="AFO1026"/>
      <c r="AFP1026"/>
      <c r="AFQ1026"/>
      <c r="AFR1026"/>
      <c r="AFS1026"/>
      <c r="AFT1026"/>
      <c r="AFU1026"/>
      <c r="AFV1026"/>
      <c r="AFW1026"/>
      <c r="AFX1026"/>
      <c r="AFY1026"/>
      <c r="AFZ1026"/>
      <c r="AGA1026"/>
      <c r="AGB1026"/>
      <c r="AGC1026"/>
      <c r="AGD1026"/>
      <c r="AGE1026"/>
      <c r="AGF1026"/>
      <c r="AGG1026"/>
      <c r="AGH1026"/>
      <c r="AGI1026"/>
      <c r="AGJ1026"/>
      <c r="AGK1026"/>
      <c r="AGL1026"/>
      <c r="AGM1026"/>
      <c r="AGN1026"/>
      <c r="AGO1026"/>
      <c r="AGP1026"/>
      <c r="AGQ1026"/>
      <c r="AGR1026"/>
      <c r="AGS1026"/>
      <c r="AGT1026"/>
      <c r="AGU1026"/>
      <c r="AGV1026"/>
      <c r="AGW1026"/>
      <c r="AGX1026"/>
      <c r="AGY1026"/>
      <c r="AGZ1026"/>
      <c r="AHA1026"/>
      <c r="AHB1026"/>
      <c r="AHC1026"/>
      <c r="AHD1026"/>
      <c r="AHE1026"/>
      <c r="AHF1026"/>
      <c r="AHG1026"/>
      <c r="AHH1026"/>
      <c r="AHI1026"/>
      <c r="AHJ1026"/>
      <c r="AHK1026"/>
      <c r="AHL1026"/>
      <c r="AHM1026"/>
      <c r="AHN1026"/>
      <c r="AHO1026"/>
      <c r="AHP1026"/>
      <c r="AHQ1026"/>
      <c r="AHR1026"/>
      <c r="AHS1026"/>
      <c r="AHT1026"/>
      <c r="AHU1026"/>
      <c r="AHV1026"/>
      <c r="AHW1026"/>
      <c r="AHX1026"/>
      <c r="AHY1026"/>
      <c r="AHZ1026"/>
      <c r="AIA1026"/>
      <c r="AIB1026"/>
      <c r="AIC1026"/>
      <c r="AID1026"/>
      <c r="AIE1026"/>
      <c r="AIF1026"/>
      <c r="AIG1026"/>
      <c r="AIH1026"/>
      <c r="AII1026"/>
      <c r="AIJ1026"/>
      <c r="AIK1026"/>
      <c r="AIL1026"/>
      <c r="AIM1026"/>
      <c r="AIN1026"/>
      <c r="AIO1026"/>
      <c r="AIP1026"/>
      <c r="AIQ1026"/>
      <c r="AIR1026"/>
      <c r="AIS1026"/>
      <c r="AIT1026"/>
      <c r="AIU1026"/>
      <c r="AIV1026"/>
      <c r="AIW1026"/>
      <c r="AIX1026"/>
      <c r="AIY1026"/>
      <c r="AIZ1026"/>
      <c r="AJA1026"/>
      <c r="AJB1026"/>
      <c r="AJC1026"/>
      <c r="AJD1026"/>
      <c r="AJE1026"/>
      <c r="AJF1026"/>
      <c r="AJG1026"/>
      <c r="AJH1026"/>
      <c r="AJI1026"/>
      <c r="AJJ1026"/>
      <c r="AJK1026"/>
      <c r="AJL1026"/>
      <c r="AJM1026"/>
      <c r="AJN1026"/>
      <c r="AJO1026"/>
      <c r="AJP1026"/>
      <c r="AJQ1026"/>
      <c r="AJR1026"/>
      <c r="AJS1026"/>
      <c r="AJT1026"/>
      <c r="AJU1026"/>
      <c r="AJV1026"/>
      <c r="AJW1026"/>
      <c r="AJX1026"/>
      <c r="AJY1026"/>
      <c r="AJZ1026"/>
      <c r="AKA1026"/>
      <c r="AKB1026"/>
      <c r="AKC1026"/>
      <c r="AKD1026"/>
      <c r="AKE1026"/>
      <c r="AKF1026"/>
      <c r="AKG1026"/>
      <c r="AKH1026"/>
      <c r="AKI1026"/>
      <c r="AKJ1026"/>
      <c r="AKK1026"/>
      <c r="AKL1026"/>
      <c r="AKM1026"/>
      <c r="AKN1026"/>
      <c r="AKO1026"/>
      <c r="AKP1026"/>
      <c r="AKQ1026"/>
      <c r="AKR1026"/>
      <c r="AKS1026"/>
      <c r="AKT1026"/>
      <c r="AKU1026"/>
      <c r="AKV1026"/>
      <c r="AKW1026"/>
      <c r="AKX1026"/>
      <c r="AKY1026"/>
      <c r="AKZ1026"/>
      <c r="ALA1026"/>
      <c r="ALB1026"/>
      <c r="ALC1026"/>
      <c r="ALD1026"/>
      <c r="ALE1026"/>
      <c r="ALF1026"/>
      <c r="ALG1026"/>
      <c r="ALH1026"/>
      <c r="ALI1026"/>
      <c r="ALJ1026"/>
      <c r="ALK1026"/>
      <c r="ALL1026"/>
      <c r="ALM1026"/>
      <c r="ALN1026"/>
      <c r="ALO1026"/>
      <c r="ALP1026"/>
      <c r="ALQ1026"/>
      <c r="ALR1026"/>
      <c r="ALS1026"/>
      <c r="ALT1026"/>
      <c r="ALU1026"/>
      <c r="ALV1026"/>
      <c r="ALW1026"/>
      <c r="ALX1026"/>
      <c r="ALY1026"/>
      <c r="ALZ1026"/>
      <c r="AMA1026"/>
      <c r="AMB1026"/>
      <c r="AMC1026"/>
      <c r="AMD1026"/>
      <c r="AME1026"/>
      <c r="AMF1026"/>
      <c r="AMG1026"/>
      <c r="AMH1026"/>
      <c r="AMI1026"/>
      <c r="AMJ1026"/>
    </row>
    <row r="1027" spans="1:1024" ht="20" customHeight="1" x14ac:dyDescent="0.2">
      <c r="A1027"/>
      <c r="B1027"/>
      <c r="C1027"/>
      <c r="D1027"/>
      <c r="E1027" s="2"/>
      <c r="F1027" s="2"/>
      <c r="G1027" s="271"/>
      <c r="H1027" s="240"/>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c r="HM1027"/>
      <c r="HN1027"/>
      <c r="HO1027"/>
      <c r="HP1027"/>
      <c r="HQ1027"/>
      <c r="HR1027"/>
      <c r="HS1027"/>
      <c r="HT1027"/>
      <c r="HU1027"/>
      <c r="HV1027"/>
      <c r="HW1027"/>
      <c r="HX1027"/>
      <c r="HY1027"/>
      <c r="HZ1027"/>
      <c r="IA1027"/>
      <c r="IB1027"/>
      <c r="IC1027"/>
      <c r="ID1027"/>
      <c r="IE1027"/>
      <c r="IF1027"/>
      <c r="IG1027"/>
      <c r="IH1027"/>
      <c r="II1027"/>
      <c r="IJ1027"/>
      <c r="IK1027"/>
      <c r="IL1027"/>
      <c r="IM1027"/>
      <c r="IN1027"/>
      <c r="IO1027"/>
      <c r="IP1027"/>
      <c r="IQ1027"/>
      <c r="IR1027"/>
      <c r="IS1027"/>
      <c r="IT1027"/>
      <c r="IU1027"/>
      <c r="IV1027"/>
      <c r="IW1027"/>
      <c r="IX1027"/>
      <c r="IY1027"/>
      <c r="IZ1027"/>
      <c r="JA1027"/>
      <c r="JB1027"/>
      <c r="JC1027"/>
      <c r="JD1027"/>
      <c r="JE1027"/>
      <c r="JF1027"/>
      <c r="JG1027"/>
      <c r="JH1027"/>
      <c r="JI1027"/>
      <c r="JJ1027"/>
      <c r="JK1027"/>
      <c r="JL1027"/>
      <c r="JM1027"/>
      <c r="JN1027"/>
      <c r="JO1027"/>
      <c r="JP1027"/>
      <c r="JQ1027"/>
      <c r="JR1027"/>
      <c r="JS1027"/>
      <c r="JT1027"/>
      <c r="JU1027"/>
      <c r="JV1027"/>
      <c r="JW1027"/>
      <c r="JX1027"/>
      <c r="JY1027"/>
      <c r="JZ1027"/>
      <c r="KA1027"/>
      <c r="KB1027"/>
      <c r="KC1027"/>
      <c r="KD1027"/>
      <c r="KE1027"/>
      <c r="KF1027"/>
      <c r="KG1027"/>
      <c r="KH1027"/>
      <c r="KI1027"/>
      <c r="KJ1027"/>
      <c r="KK1027"/>
      <c r="KL1027"/>
      <c r="KM1027"/>
      <c r="KN1027"/>
      <c r="KO1027"/>
      <c r="KP1027"/>
      <c r="KQ1027"/>
      <c r="KR1027"/>
      <c r="KS1027"/>
      <c r="KT1027"/>
      <c r="KU1027"/>
      <c r="KV1027"/>
      <c r="KW1027"/>
      <c r="KX1027"/>
      <c r="KY1027"/>
      <c r="KZ1027"/>
      <c r="LA1027"/>
      <c r="LB1027"/>
      <c r="LC1027"/>
      <c r="LD1027"/>
      <c r="LE1027"/>
      <c r="LF1027"/>
      <c r="LG1027"/>
      <c r="LH1027"/>
      <c r="LI1027"/>
      <c r="LJ1027"/>
      <c r="LK1027"/>
      <c r="LL1027"/>
      <c r="LM1027"/>
      <c r="LN1027"/>
      <c r="LO1027"/>
      <c r="LP1027"/>
      <c r="LQ1027"/>
      <c r="LR1027"/>
      <c r="LS1027"/>
      <c r="LT1027"/>
      <c r="LU1027"/>
      <c r="LV1027"/>
      <c r="LW1027"/>
      <c r="LX1027"/>
      <c r="LY1027"/>
      <c r="LZ1027"/>
      <c r="MA1027"/>
      <c r="MB1027"/>
      <c r="MC1027"/>
      <c r="MD1027"/>
      <c r="ME1027"/>
      <c r="MF1027"/>
      <c r="MG1027"/>
      <c r="MH1027"/>
      <c r="MI1027"/>
      <c r="MJ1027"/>
      <c r="MK1027"/>
      <c r="ML1027"/>
      <c r="MM1027"/>
      <c r="MN1027"/>
      <c r="MO1027"/>
      <c r="MP1027"/>
      <c r="MQ1027"/>
      <c r="MR1027"/>
      <c r="MS1027"/>
      <c r="MT1027"/>
      <c r="MU1027"/>
      <c r="MV1027"/>
      <c r="MW1027"/>
      <c r="MX1027"/>
      <c r="MY1027"/>
      <c r="MZ1027"/>
      <c r="NA1027"/>
      <c r="NB1027"/>
      <c r="NC1027"/>
      <c r="ND1027"/>
      <c r="NE1027"/>
      <c r="NF1027"/>
      <c r="NG1027"/>
      <c r="NH1027"/>
      <c r="NI1027"/>
      <c r="NJ1027"/>
      <c r="NK1027"/>
      <c r="NL1027"/>
      <c r="NM1027"/>
      <c r="NN1027"/>
      <c r="NO1027"/>
      <c r="NP1027"/>
      <c r="NQ1027"/>
      <c r="NR1027"/>
      <c r="NS1027"/>
      <c r="NT1027"/>
      <c r="NU1027"/>
      <c r="NV1027"/>
      <c r="NW1027"/>
      <c r="NX1027"/>
      <c r="NY1027"/>
      <c r="NZ1027"/>
      <c r="OA1027"/>
      <c r="OB1027"/>
      <c r="OC1027"/>
      <c r="OD1027"/>
      <c r="OE1027"/>
      <c r="OF1027"/>
      <c r="OG1027"/>
      <c r="OH1027"/>
      <c r="OI1027"/>
      <c r="OJ1027"/>
      <c r="OK1027"/>
      <c r="OL1027"/>
      <c r="OM1027"/>
      <c r="ON1027"/>
      <c r="OO1027"/>
      <c r="OP1027"/>
      <c r="OQ1027"/>
      <c r="OR1027"/>
      <c r="OS1027"/>
      <c r="OT1027"/>
      <c r="OU1027"/>
      <c r="OV1027"/>
      <c r="OW1027"/>
      <c r="OX1027"/>
      <c r="OY1027"/>
      <c r="OZ1027"/>
      <c r="PA1027"/>
      <c r="PB1027"/>
      <c r="PC1027"/>
      <c r="PD1027"/>
      <c r="PE1027"/>
      <c r="PF1027"/>
      <c r="PG1027"/>
      <c r="PH1027"/>
      <c r="PI1027"/>
      <c r="PJ1027"/>
      <c r="PK1027"/>
      <c r="PL1027"/>
      <c r="PM1027"/>
      <c r="PN1027"/>
      <c r="PO1027"/>
      <c r="PP1027"/>
      <c r="PQ1027"/>
      <c r="PR1027"/>
      <c r="PS1027"/>
      <c r="PT1027"/>
      <c r="PU1027"/>
      <c r="PV1027"/>
      <c r="PW1027"/>
      <c r="PX1027"/>
      <c r="PY1027"/>
      <c r="PZ1027"/>
      <c r="QA1027"/>
      <c r="QB1027"/>
      <c r="QC1027"/>
      <c r="QD1027"/>
      <c r="QE1027"/>
      <c r="QF1027"/>
      <c r="QG1027"/>
      <c r="QH1027"/>
      <c r="QI1027"/>
      <c r="QJ1027"/>
      <c r="QK1027"/>
      <c r="QL1027"/>
      <c r="QM1027"/>
      <c r="QN1027"/>
      <c r="QO1027"/>
      <c r="QP1027"/>
      <c r="QQ1027"/>
      <c r="QR1027"/>
      <c r="QS1027"/>
      <c r="QT1027"/>
      <c r="QU1027"/>
      <c r="QV1027"/>
      <c r="QW1027"/>
      <c r="QX1027"/>
      <c r="QY1027"/>
      <c r="QZ1027"/>
      <c r="RA1027"/>
      <c r="RB1027"/>
      <c r="RC1027"/>
      <c r="RD1027"/>
      <c r="RE1027"/>
      <c r="RF1027"/>
      <c r="RG1027"/>
      <c r="RH1027"/>
      <c r="RI1027"/>
      <c r="RJ1027"/>
      <c r="RK1027"/>
      <c r="RL1027"/>
      <c r="RM1027"/>
      <c r="RN1027"/>
      <c r="RO1027"/>
      <c r="RP1027"/>
      <c r="RQ1027"/>
      <c r="RR1027"/>
      <c r="RS1027"/>
      <c r="RT1027"/>
      <c r="RU1027"/>
      <c r="RV1027"/>
      <c r="RW1027"/>
      <c r="RX1027"/>
      <c r="RY1027"/>
      <c r="RZ1027"/>
      <c r="SA1027"/>
      <c r="SB1027"/>
      <c r="SC1027"/>
      <c r="SD1027"/>
      <c r="SE1027"/>
      <c r="SF1027"/>
      <c r="SG1027"/>
      <c r="SH1027"/>
      <c r="SI1027"/>
      <c r="SJ1027"/>
      <c r="SK1027"/>
      <c r="SL1027"/>
      <c r="SM1027"/>
      <c r="SN1027"/>
      <c r="SO1027"/>
      <c r="SP1027"/>
      <c r="SQ1027"/>
      <c r="SR1027"/>
      <c r="SS1027"/>
      <c r="ST1027"/>
      <c r="SU1027"/>
      <c r="SV1027"/>
      <c r="SW1027"/>
      <c r="SX1027"/>
      <c r="SY1027"/>
      <c r="SZ1027"/>
      <c r="TA1027"/>
      <c r="TB1027"/>
      <c r="TC1027"/>
      <c r="TD1027"/>
      <c r="TE1027"/>
      <c r="TF1027"/>
      <c r="TG1027"/>
      <c r="TH1027"/>
      <c r="TI1027"/>
      <c r="TJ1027"/>
      <c r="TK1027"/>
      <c r="TL1027"/>
      <c r="TM1027"/>
      <c r="TN1027"/>
      <c r="TO1027"/>
      <c r="TP1027"/>
      <c r="TQ1027"/>
      <c r="TR1027"/>
      <c r="TS1027"/>
      <c r="TT1027"/>
      <c r="TU1027"/>
      <c r="TV1027"/>
      <c r="TW1027"/>
      <c r="TX1027"/>
      <c r="TY1027"/>
      <c r="TZ1027"/>
      <c r="UA1027"/>
      <c r="UB1027"/>
      <c r="UC1027"/>
      <c r="UD1027"/>
      <c r="UE1027"/>
      <c r="UF1027"/>
      <c r="UG1027"/>
      <c r="UH1027"/>
      <c r="UI1027"/>
      <c r="UJ1027"/>
      <c r="UK1027"/>
      <c r="UL1027"/>
      <c r="UM1027"/>
      <c r="UN1027"/>
      <c r="UO1027"/>
      <c r="UP1027"/>
      <c r="UQ1027"/>
      <c r="UR1027"/>
      <c r="US1027"/>
      <c r="UT1027"/>
      <c r="UU1027"/>
      <c r="UV1027"/>
      <c r="UW1027"/>
      <c r="UX1027"/>
      <c r="UY1027"/>
      <c r="UZ1027"/>
      <c r="VA1027"/>
      <c r="VB1027"/>
      <c r="VC1027"/>
      <c r="VD1027"/>
      <c r="VE1027"/>
      <c r="VF1027"/>
      <c r="VG1027"/>
      <c r="VH1027"/>
      <c r="VI1027"/>
      <c r="VJ1027"/>
      <c r="VK1027"/>
      <c r="VL1027"/>
      <c r="VM1027"/>
      <c r="VN1027"/>
      <c r="VO1027"/>
      <c r="VP1027"/>
      <c r="VQ1027"/>
      <c r="VR1027"/>
      <c r="VS1027"/>
      <c r="VT1027"/>
      <c r="VU1027"/>
      <c r="VV1027"/>
      <c r="VW1027"/>
      <c r="VX1027"/>
      <c r="VY1027"/>
      <c r="VZ1027"/>
      <c r="WA1027"/>
      <c r="WB1027"/>
      <c r="WC1027"/>
      <c r="WD1027"/>
      <c r="WE1027"/>
      <c r="WF1027"/>
      <c r="WG1027"/>
      <c r="WH1027"/>
      <c r="WI1027"/>
      <c r="WJ1027"/>
      <c r="WK1027"/>
      <c r="WL1027"/>
      <c r="WM1027"/>
      <c r="WN1027"/>
      <c r="WO1027"/>
      <c r="WP1027"/>
      <c r="WQ1027"/>
      <c r="WR1027"/>
      <c r="WS1027"/>
      <c r="WT1027"/>
      <c r="WU1027"/>
      <c r="WV1027"/>
      <c r="WW1027"/>
      <c r="WX1027"/>
      <c r="WY1027"/>
      <c r="WZ1027"/>
      <c r="XA1027"/>
      <c r="XB1027"/>
      <c r="XC1027"/>
      <c r="XD1027"/>
      <c r="XE1027"/>
      <c r="XF1027"/>
      <c r="XG1027"/>
      <c r="XH1027"/>
      <c r="XI1027"/>
      <c r="XJ1027"/>
      <c r="XK1027"/>
      <c r="XL1027"/>
      <c r="XM1027"/>
      <c r="XN1027"/>
      <c r="XO1027"/>
      <c r="XP1027"/>
      <c r="XQ1027"/>
      <c r="XR1027"/>
      <c r="XS1027"/>
      <c r="XT1027"/>
      <c r="XU1027"/>
      <c r="XV1027"/>
      <c r="XW1027"/>
      <c r="XX1027"/>
      <c r="XY1027"/>
      <c r="XZ1027"/>
      <c r="YA1027"/>
      <c r="YB1027"/>
      <c r="YC1027"/>
      <c r="YD1027"/>
      <c r="YE1027"/>
      <c r="YF1027"/>
      <c r="YG1027"/>
      <c r="YH1027"/>
      <c r="YI1027"/>
      <c r="YJ1027"/>
      <c r="YK1027"/>
      <c r="YL1027"/>
      <c r="YM1027"/>
      <c r="YN1027"/>
      <c r="YO1027"/>
      <c r="YP1027"/>
      <c r="YQ1027"/>
      <c r="YR1027"/>
      <c r="YS1027"/>
      <c r="YT1027"/>
      <c r="YU1027"/>
      <c r="YV1027"/>
      <c r="YW1027"/>
      <c r="YX1027"/>
      <c r="YY1027"/>
      <c r="YZ1027"/>
      <c r="ZA1027"/>
      <c r="ZB1027"/>
      <c r="ZC1027"/>
      <c r="ZD1027"/>
      <c r="ZE1027"/>
      <c r="ZF1027"/>
      <c r="ZG1027"/>
      <c r="ZH1027"/>
      <c r="ZI1027"/>
      <c r="ZJ1027"/>
      <c r="ZK1027"/>
      <c r="ZL1027"/>
      <c r="ZM1027"/>
      <c r="ZN1027"/>
      <c r="ZO1027"/>
      <c r="ZP1027"/>
      <c r="ZQ1027"/>
      <c r="ZR1027"/>
      <c r="ZS1027"/>
      <c r="ZT1027"/>
      <c r="ZU1027"/>
      <c r="ZV1027"/>
      <c r="ZW1027"/>
      <c r="ZX1027"/>
      <c r="ZY1027"/>
      <c r="ZZ1027"/>
      <c r="AAA1027"/>
      <c r="AAB1027"/>
      <c r="AAC1027"/>
      <c r="AAD1027"/>
      <c r="AAE1027"/>
      <c r="AAF1027"/>
      <c r="AAG1027"/>
      <c r="AAH1027"/>
      <c r="AAI1027"/>
      <c r="AAJ1027"/>
      <c r="AAK1027"/>
      <c r="AAL1027"/>
      <c r="AAM1027"/>
      <c r="AAN1027"/>
      <c r="AAO1027"/>
      <c r="AAP1027"/>
      <c r="AAQ1027"/>
      <c r="AAR1027"/>
      <c r="AAS1027"/>
      <c r="AAT1027"/>
      <c r="AAU1027"/>
      <c r="AAV1027"/>
      <c r="AAW1027"/>
      <c r="AAX1027"/>
      <c r="AAY1027"/>
      <c r="AAZ1027"/>
      <c r="ABA1027"/>
      <c r="ABB1027"/>
      <c r="ABC1027"/>
      <c r="ABD1027"/>
      <c r="ABE1027"/>
      <c r="ABF1027"/>
      <c r="ABG1027"/>
      <c r="ABH1027"/>
      <c r="ABI1027"/>
      <c r="ABJ1027"/>
      <c r="ABK1027"/>
      <c r="ABL1027"/>
      <c r="ABM1027"/>
      <c r="ABN1027"/>
      <c r="ABO1027"/>
      <c r="ABP1027"/>
      <c r="ABQ1027"/>
      <c r="ABR1027"/>
      <c r="ABS1027"/>
      <c r="ABT1027"/>
      <c r="ABU1027"/>
      <c r="ABV1027"/>
      <c r="ABW1027"/>
      <c r="ABX1027"/>
      <c r="ABY1027"/>
      <c r="ABZ1027"/>
      <c r="ACA1027"/>
      <c r="ACB1027"/>
      <c r="ACC1027"/>
      <c r="ACD1027"/>
      <c r="ACE1027"/>
      <c r="ACF1027"/>
      <c r="ACG1027"/>
      <c r="ACH1027"/>
      <c r="ACI1027"/>
      <c r="ACJ1027"/>
      <c r="ACK1027"/>
      <c r="ACL1027"/>
      <c r="ACM1027"/>
      <c r="ACN1027"/>
      <c r="ACO1027"/>
      <c r="ACP1027"/>
      <c r="ACQ1027"/>
      <c r="ACR1027"/>
      <c r="ACS1027"/>
      <c r="ACT1027"/>
      <c r="ACU1027"/>
      <c r="ACV1027"/>
      <c r="ACW1027"/>
      <c r="ACX1027"/>
      <c r="ACY1027"/>
      <c r="ACZ1027"/>
      <c r="ADA1027"/>
      <c r="ADB1027"/>
      <c r="ADC1027"/>
      <c r="ADD1027"/>
      <c r="ADE1027"/>
      <c r="ADF1027"/>
      <c r="ADG1027"/>
      <c r="ADH1027"/>
      <c r="ADI1027"/>
      <c r="ADJ1027"/>
      <c r="ADK1027"/>
      <c r="ADL1027"/>
      <c r="ADM1027"/>
      <c r="ADN1027"/>
      <c r="ADO1027"/>
      <c r="ADP1027"/>
      <c r="ADQ1027"/>
      <c r="ADR1027"/>
      <c r="ADS1027"/>
      <c r="ADT1027"/>
      <c r="ADU1027"/>
      <c r="ADV1027"/>
      <c r="ADW1027"/>
      <c r="ADX1027"/>
      <c r="ADY1027"/>
      <c r="ADZ1027"/>
      <c r="AEA1027"/>
      <c r="AEB1027"/>
      <c r="AEC1027"/>
      <c r="AED1027"/>
      <c r="AEE1027"/>
      <c r="AEF1027"/>
      <c r="AEG1027"/>
      <c r="AEH1027"/>
      <c r="AEI1027"/>
      <c r="AEJ1027"/>
      <c r="AEK1027"/>
      <c r="AEL1027"/>
      <c r="AEM1027"/>
      <c r="AEN1027"/>
      <c r="AEO1027"/>
      <c r="AEP1027"/>
      <c r="AEQ1027"/>
      <c r="AER1027"/>
      <c r="AES1027"/>
      <c r="AET1027"/>
      <c r="AEU1027"/>
      <c r="AEV1027"/>
      <c r="AEW1027"/>
      <c r="AEX1027"/>
      <c r="AEY1027"/>
      <c r="AEZ1027"/>
      <c r="AFA1027"/>
      <c r="AFB1027"/>
      <c r="AFC1027"/>
      <c r="AFD1027"/>
      <c r="AFE1027"/>
      <c r="AFF1027"/>
      <c r="AFG1027"/>
      <c r="AFH1027"/>
      <c r="AFI1027"/>
      <c r="AFJ1027"/>
      <c r="AFK1027"/>
      <c r="AFL1027"/>
      <c r="AFM1027"/>
      <c r="AFN1027"/>
      <c r="AFO1027"/>
      <c r="AFP1027"/>
      <c r="AFQ1027"/>
      <c r="AFR1027"/>
      <c r="AFS1027"/>
      <c r="AFT1027"/>
      <c r="AFU1027"/>
      <c r="AFV1027"/>
      <c r="AFW1027"/>
      <c r="AFX1027"/>
      <c r="AFY1027"/>
      <c r="AFZ1027"/>
      <c r="AGA1027"/>
      <c r="AGB1027"/>
      <c r="AGC1027"/>
      <c r="AGD1027"/>
      <c r="AGE1027"/>
      <c r="AGF1027"/>
      <c r="AGG1027"/>
      <c r="AGH1027"/>
      <c r="AGI1027"/>
      <c r="AGJ1027"/>
      <c r="AGK1027"/>
      <c r="AGL1027"/>
      <c r="AGM1027"/>
      <c r="AGN1027"/>
      <c r="AGO1027"/>
      <c r="AGP1027"/>
      <c r="AGQ1027"/>
      <c r="AGR1027"/>
      <c r="AGS1027"/>
      <c r="AGT1027"/>
      <c r="AGU1027"/>
      <c r="AGV1027"/>
      <c r="AGW1027"/>
      <c r="AGX1027"/>
      <c r="AGY1027"/>
      <c r="AGZ1027"/>
      <c r="AHA1027"/>
      <c r="AHB1027"/>
      <c r="AHC1027"/>
      <c r="AHD1027"/>
      <c r="AHE1027"/>
      <c r="AHF1027"/>
      <c r="AHG1027"/>
      <c r="AHH1027"/>
      <c r="AHI1027"/>
      <c r="AHJ1027"/>
      <c r="AHK1027"/>
      <c r="AHL1027"/>
      <c r="AHM1027"/>
      <c r="AHN1027"/>
      <c r="AHO1027"/>
      <c r="AHP1027"/>
      <c r="AHQ1027"/>
      <c r="AHR1027"/>
      <c r="AHS1027"/>
      <c r="AHT1027"/>
      <c r="AHU1027"/>
      <c r="AHV1027"/>
      <c r="AHW1027"/>
      <c r="AHX1027"/>
      <c r="AHY1027"/>
      <c r="AHZ1027"/>
      <c r="AIA1027"/>
      <c r="AIB1027"/>
      <c r="AIC1027"/>
      <c r="AID1027"/>
      <c r="AIE1027"/>
      <c r="AIF1027"/>
      <c r="AIG1027"/>
      <c r="AIH1027"/>
      <c r="AII1027"/>
      <c r="AIJ1027"/>
      <c r="AIK1027"/>
      <c r="AIL1027"/>
      <c r="AIM1027"/>
      <c r="AIN1027"/>
      <c r="AIO1027"/>
      <c r="AIP1027"/>
      <c r="AIQ1027"/>
      <c r="AIR1027"/>
      <c r="AIS1027"/>
      <c r="AIT1027"/>
      <c r="AIU1027"/>
      <c r="AIV1027"/>
      <c r="AIW1027"/>
      <c r="AIX1027"/>
      <c r="AIY1027"/>
      <c r="AIZ1027"/>
      <c r="AJA1027"/>
      <c r="AJB1027"/>
      <c r="AJC1027"/>
      <c r="AJD1027"/>
      <c r="AJE1027"/>
      <c r="AJF1027"/>
      <c r="AJG1027"/>
      <c r="AJH1027"/>
      <c r="AJI1027"/>
      <c r="AJJ1027"/>
      <c r="AJK1027"/>
      <c r="AJL1027"/>
      <c r="AJM1027"/>
      <c r="AJN1027"/>
      <c r="AJO1027"/>
      <c r="AJP1027"/>
      <c r="AJQ1027"/>
      <c r="AJR1027"/>
      <c r="AJS1027"/>
      <c r="AJT1027"/>
      <c r="AJU1027"/>
      <c r="AJV1027"/>
      <c r="AJW1027"/>
      <c r="AJX1027"/>
      <c r="AJY1027"/>
      <c r="AJZ1027"/>
      <c r="AKA1027"/>
      <c r="AKB1027"/>
      <c r="AKC1027"/>
      <c r="AKD1027"/>
      <c r="AKE1027"/>
      <c r="AKF1027"/>
      <c r="AKG1027"/>
      <c r="AKH1027"/>
      <c r="AKI1027"/>
      <c r="AKJ1027"/>
      <c r="AKK1027"/>
      <c r="AKL1027"/>
      <c r="AKM1027"/>
      <c r="AKN1027"/>
      <c r="AKO1027"/>
      <c r="AKP1027"/>
      <c r="AKQ1027"/>
      <c r="AKR1027"/>
      <c r="AKS1027"/>
      <c r="AKT1027"/>
      <c r="AKU1027"/>
      <c r="AKV1027"/>
      <c r="AKW1027"/>
      <c r="AKX1027"/>
      <c r="AKY1027"/>
      <c r="AKZ1027"/>
      <c r="ALA1027"/>
      <c r="ALB1027"/>
      <c r="ALC1027"/>
      <c r="ALD1027"/>
      <c r="ALE1027"/>
      <c r="ALF1027"/>
      <c r="ALG1027"/>
      <c r="ALH1027"/>
      <c r="ALI1027"/>
      <c r="ALJ1027"/>
      <c r="ALK1027"/>
      <c r="ALL1027"/>
      <c r="ALM1027"/>
      <c r="ALN1027"/>
      <c r="ALO1027"/>
      <c r="ALP1027"/>
      <c r="ALQ1027"/>
      <c r="ALR1027"/>
      <c r="ALS1027"/>
      <c r="ALT1027"/>
      <c r="ALU1027"/>
      <c r="ALV1027"/>
      <c r="ALW1027"/>
      <c r="ALX1027"/>
      <c r="ALY1027"/>
      <c r="ALZ1027"/>
      <c r="AMA1027"/>
      <c r="AMB1027"/>
      <c r="AMC1027"/>
      <c r="AMD1027"/>
      <c r="AME1027"/>
      <c r="AMF1027"/>
      <c r="AMG1027"/>
      <c r="AMH1027"/>
      <c r="AMI1027"/>
      <c r="AMJ1027"/>
    </row>
    <row r="1028" spans="1:1024" ht="20" customHeight="1" x14ac:dyDescent="0.2">
      <c r="A1028"/>
      <c r="B1028"/>
      <c r="C1028"/>
      <c r="D1028"/>
      <c r="E1028" s="2"/>
      <c r="F1028" s="2"/>
      <c r="G1028" s="271"/>
      <c r="H1028" s="240"/>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c r="HK1028"/>
      <c r="HL1028"/>
      <c r="HM1028"/>
      <c r="HN1028"/>
      <c r="HO1028"/>
      <c r="HP1028"/>
      <c r="HQ1028"/>
      <c r="HR1028"/>
      <c r="HS1028"/>
      <c r="HT1028"/>
      <c r="HU1028"/>
      <c r="HV1028"/>
      <c r="HW1028"/>
      <c r="HX1028"/>
      <c r="HY1028"/>
      <c r="HZ1028"/>
      <c r="IA1028"/>
      <c r="IB1028"/>
      <c r="IC1028"/>
      <c r="ID1028"/>
      <c r="IE1028"/>
      <c r="IF1028"/>
      <c r="IG1028"/>
      <c r="IH1028"/>
      <c r="II1028"/>
      <c r="IJ1028"/>
      <c r="IK1028"/>
      <c r="IL1028"/>
      <c r="IM1028"/>
      <c r="IN1028"/>
      <c r="IO1028"/>
      <c r="IP1028"/>
      <c r="IQ1028"/>
      <c r="IR1028"/>
      <c r="IS1028"/>
      <c r="IT1028"/>
      <c r="IU1028"/>
      <c r="IV1028"/>
      <c r="IW1028"/>
      <c r="IX1028"/>
      <c r="IY1028"/>
      <c r="IZ1028"/>
      <c r="JA1028"/>
      <c r="JB1028"/>
      <c r="JC1028"/>
      <c r="JD1028"/>
      <c r="JE1028"/>
      <c r="JF1028"/>
      <c r="JG1028"/>
      <c r="JH1028"/>
      <c r="JI1028"/>
      <c r="JJ1028"/>
      <c r="JK1028"/>
      <c r="JL1028"/>
      <c r="JM1028"/>
      <c r="JN1028"/>
      <c r="JO1028"/>
      <c r="JP1028"/>
      <c r="JQ1028"/>
      <c r="JR1028"/>
      <c r="JS1028"/>
      <c r="JT1028"/>
      <c r="JU1028"/>
      <c r="JV1028"/>
      <c r="JW1028"/>
      <c r="JX1028"/>
      <c r="JY1028"/>
      <c r="JZ1028"/>
      <c r="KA1028"/>
      <c r="KB1028"/>
      <c r="KC1028"/>
      <c r="KD1028"/>
      <c r="KE1028"/>
      <c r="KF1028"/>
      <c r="KG1028"/>
      <c r="KH1028"/>
      <c r="KI1028"/>
      <c r="KJ1028"/>
      <c r="KK1028"/>
      <c r="KL1028"/>
      <c r="KM1028"/>
      <c r="KN1028"/>
      <c r="KO1028"/>
      <c r="KP1028"/>
      <c r="KQ1028"/>
      <c r="KR1028"/>
      <c r="KS1028"/>
      <c r="KT1028"/>
      <c r="KU1028"/>
      <c r="KV1028"/>
      <c r="KW1028"/>
      <c r="KX1028"/>
      <c r="KY1028"/>
      <c r="KZ1028"/>
      <c r="LA1028"/>
      <c r="LB1028"/>
      <c r="LC1028"/>
      <c r="LD1028"/>
      <c r="LE1028"/>
      <c r="LF1028"/>
      <c r="LG1028"/>
      <c r="LH1028"/>
      <c r="LI1028"/>
      <c r="LJ1028"/>
      <c r="LK1028"/>
      <c r="LL1028"/>
      <c r="LM1028"/>
      <c r="LN1028"/>
      <c r="LO1028"/>
      <c r="LP1028"/>
      <c r="LQ1028"/>
      <c r="LR1028"/>
      <c r="LS1028"/>
      <c r="LT1028"/>
      <c r="LU1028"/>
      <c r="LV1028"/>
      <c r="LW1028"/>
      <c r="LX1028"/>
      <c r="LY1028"/>
      <c r="LZ1028"/>
      <c r="MA1028"/>
      <c r="MB1028"/>
      <c r="MC1028"/>
      <c r="MD1028"/>
      <c r="ME1028"/>
      <c r="MF1028"/>
      <c r="MG1028"/>
      <c r="MH1028"/>
      <c r="MI1028"/>
      <c r="MJ1028"/>
      <c r="MK1028"/>
      <c r="ML1028"/>
      <c r="MM1028"/>
      <c r="MN1028"/>
      <c r="MO1028"/>
      <c r="MP1028"/>
      <c r="MQ1028"/>
      <c r="MR1028"/>
      <c r="MS1028"/>
      <c r="MT1028"/>
      <c r="MU1028"/>
      <c r="MV1028"/>
      <c r="MW1028"/>
      <c r="MX1028"/>
      <c r="MY1028"/>
      <c r="MZ1028"/>
      <c r="NA1028"/>
      <c r="NB1028"/>
      <c r="NC1028"/>
      <c r="ND1028"/>
      <c r="NE1028"/>
      <c r="NF1028"/>
      <c r="NG1028"/>
      <c r="NH1028"/>
      <c r="NI1028"/>
      <c r="NJ1028"/>
      <c r="NK1028"/>
      <c r="NL1028"/>
      <c r="NM1028"/>
      <c r="NN1028"/>
      <c r="NO1028"/>
      <c r="NP1028"/>
      <c r="NQ1028"/>
      <c r="NR1028"/>
      <c r="NS1028"/>
      <c r="NT1028"/>
      <c r="NU1028"/>
      <c r="NV1028"/>
      <c r="NW1028"/>
      <c r="NX1028"/>
      <c r="NY1028"/>
      <c r="NZ1028"/>
      <c r="OA1028"/>
      <c r="OB1028"/>
      <c r="OC1028"/>
      <c r="OD1028"/>
      <c r="OE1028"/>
      <c r="OF1028"/>
      <c r="OG1028"/>
      <c r="OH1028"/>
      <c r="OI1028"/>
      <c r="OJ1028"/>
      <c r="OK1028"/>
      <c r="OL1028"/>
      <c r="OM1028"/>
      <c r="ON1028"/>
      <c r="OO1028"/>
      <c r="OP1028"/>
      <c r="OQ1028"/>
      <c r="OR1028"/>
      <c r="OS1028"/>
      <c r="OT1028"/>
      <c r="OU1028"/>
      <c r="OV1028"/>
      <c r="OW1028"/>
      <c r="OX1028"/>
      <c r="OY1028"/>
      <c r="OZ1028"/>
      <c r="PA1028"/>
      <c r="PB1028"/>
      <c r="PC1028"/>
      <c r="PD1028"/>
      <c r="PE1028"/>
      <c r="PF1028"/>
      <c r="PG1028"/>
      <c r="PH1028"/>
      <c r="PI1028"/>
      <c r="PJ1028"/>
      <c r="PK1028"/>
      <c r="PL1028"/>
      <c r="PM1028"/>
      <c r="PN1028"/>
      <c r="PO1028"/>
      <c r="PP1028"/>
      <c r="PQ1028"/>
      <c r="PR1028"/>
      <c r="PS1028"/>
      <c r="PT1028"/>
      <c r="PU1028"/>
      <c r="PV1028"/>
      <c r="PW1028"/>
      <c r="PX1028"/>
      <c r="PY1028"/>
      <c r="PZ1028"/>
      <c r="QA1028"/>
      <c r="QB1028"/>
      <c r="QC1028"/>
      <c r="QD1028"/>
      <c r="QE1028"/>
      <c r="QF1028"/>
      <c r="QG1028"/>
      <c r="QH1028"/>
      <c r="QI1028"/>
      <c r="QJ1028"/>
      <c r="QK1028"/>
      <c r="QL1028"/>
      <c r="QM1028"/>
      <c r="QN1028"/>
      <c r="QO1028"/>
      <c r="QP1028"/>
      <c r="QQ1028"/>
      <c r="QR1028"/>
      <c r="QS1028"/>
      <c r="QT1028"/>
      <c r="QU1028"/>
      <c r="QV1028"/>
      <c r="QW1028"/>
      <c r="QX1028"/>
      <c r="QY1028"/>
      <c r="QZ1028"/>
      <c r="RA1028"/>
      <c r="RB1028"/>
      <c r="RC1028"/>
      <c r="RD1028"/>
      <c r="RE1028"/>
      <c r="RF1028"/>
      <c r="RG1028"/>
      <c r="RH1028"/>
      <c r="RI1028"/>
      <c r="RJ1028"/>
      <c r="RK1028"/>
      <c r="RL1028"/>
      <c r="RM1028"/>
      <c r="RN1028"/>
      <c r="RO1028"/>
      <c r="RP1028"/>
      <c r="RQ1028"/>
      <c r="RR1028"/>
      <c r="RS1028"/>
      <c r="RT1028"/>
      <c r="RU1028"/>
      <c r="RV1028"/>
      <c r="RW1028"/>
      <c r="RX1028"/>
      <c r="RY1028"/>
      <c r="RZ1028"/>
      <c r="SA1028"/>
      <c r="SB1028"/>
      <c r="SC1028"/>
      <c r="SD1028"/>
      <c r="SE1028"/>
      <c r="SF1028"/>
      <c r="SG1028"/>
      <c r="SH1028"/>
      <c r="SI1028"/>
      <c r="SJ1028"/>
      <c r="SK1028"/>
      <c r="SL1028"/>
      <c r="SM1028"/>
      <c r="SN1028"/>
      <c r="SO1028"/>
      <c r="SP1028"/>
      <c r="SQ1028"/>
      <c r="SR1028"/>
      <c r="SS1028"/>
      <c r="ST1028"/>
      <c r="SU1028"/>
      <c r="SV1028"/>
      <c r="SW1028"/>
      <c r="SX1028"/>
      <c r="SY1028"/>
      <c r="SZ1028"/>
      <c r="TA1028"/>
      <c r="TB1028"/>
      <c r="TC1028"/>
      <c r="TD1028"/>
      <c r="TE1028"/>
      <c r="TF1028"/>
      <c r="TG1028"/>
      <c r="TH1028"/>
      <c r="TI1028"/>
      <c r="TJ1028"/>
      <c r="TK1028"/>
      <c r="TL1028"/>
      <c r="TM1028"/>
      <c r="TN1028"/>
      <c r="TO1028"/>
      <c r="TP1028"/>
      <c r="TQ1028"/>
      <c r="TR1028"/>
      <c r="TS1028"/>
      <c r="TT1028"/>
      <c r="TU1028"/>
      <c r="TV1028"/>
      <c r="TW1028"/>
      <c r="TX1028"/>
      <c r="TY1028"/>
      <c r="TZ1028"/>
      <c r="UA1028"/>
      <c r="UB1028"/>
      <c r="UC1028"/>
      <c r="UD1028"/>
      <c r="UE1028"/>
      <c r="UF1028"/>
      <c r="UG1028"/>
      <c r="UH1028"/>
      <c r="UI1028"/>
      <c r="UJ1028"/>
      <c r="UK1028"/>
      <c r="UL1028"/>
      <c r="UM1028"/>
      <c r="UN1028"/>
      <c r="UO1028"/>
      <c r="UP1028"/>
      <c r="UQ1028"/>
      <c r="UR1028"/>
      <c r="US1028"/>
      <c r="UT1028"/>
      <c r="UU1028"/>
      <c r="UV1028"/>
      <c r="UW1028"/>
      <c r="UX1028"/>
      <c r="UY1028"/>
      <c r="UZ1028"/>
      <c r="VA1028"/>
      <c r="VB1028"/>
      <c r="VC1028"/>
      <c r="VD1028"/>
      <c r="VE1028"/>
      <c r="VF1028"/>
      <c r="VG1028"/>
      <c r="VH1028"/>
      <c r="VI1028"/>
      <c r="VJ1028"/>
      <c r="VK1028"/>
      <c r="VL1028"/>
      <c r="VM1028"/>
      <c r="VN1028"/>
      <c r="VO1028"/>
      <c r="VP1028"/>
      <c r="VQ1028"/>
      <c r="VR1028"/>
      <c r="VS1028"/>
      <c r="VT1028"/>
      <c r="VU1028"/>
      <c r="VV1028"/>
      <c r="VW1028"/>
      <c r="VX1028"/>
      <c r="VY1028"/>
      <c r="VZ1028"/>
      <c r="WA1028"/>
      <c r="WB1028"/>
      <c r="WC1028"/>
      <c r="WD1028"/>
      <c r="WE1028"/>
      <c r="WF1028"/>
      <c r="WG1028"/>
      <c r="WH1028"/>
      <c r="WI1028"/>
      <c r="WJ1028"/>
      <c r="WK1028"/>
      <c r="WL1028"/>
      <c r="WM1028"/>
      <c r="WN1028"/>
      <c r="WO1028"/>
      <c r="WP1028"/>
      <c r="WQ1028"/>
      <c r="WR1028"/>
      <c r="WS1028"/>
      <c r="WT1028"/>
      <c r="WU1028"/>
      <c r="WV1028"/>
      <c r="WW1028"/>
      <c r="WX1028"/>
      <c r="WY1028"/>
      <c r="WZ1028"/>
      <c r="XA1028"/>
      <c r="XB1028"/>
      <c r="XC1028"/>
      <c r="XD1028"/>
      <c r="XE1028"/>
      <c r="XF1028"/>
      <c r="XG1028"/>
      <c r="XH1028"/>
      <c r="XI1028"/>
      <c r="XJ1028"/>
      <c r="XK1028"/>
      <c r="XL1028"/>
      <c r="XM1028"/>
      <c r="XN1028"/>
      <c r="XO1028"/>
      <c r="XP1028"/>
      <c r="XQ1028"/>
      <c r="XR1028"/>
      <c r="XS1028"/>
      <c r="XT1028"/>
      <c r="XU1028"/>
      <c r="XV1028"/>
      <c r="XW1028"/>
      <c r="XX1028"/>
      <c r="XY1028"/>
      <c r="XZ1028"/>
      <c r="YA1028"/>
      <c r="YB1028"/>
      <c r="YC1028"/>
      <c r="YD1028"/>
      <c r="YE1028"/>
      <c r="YF1028"/>
      <c r="YG1028"/>
      <c r="YH1028"/>
      <c r="YI1028"/>
      <c r="YJ1028"/>
      <c r="YK1028"/>
      <c r="YL1028"/>
      <c r="YM1028"/>
      <c r="YN1028"/>
      <c r="YO1028"/>
      <c r="YP1028"/>
      <c r="YQ1028"/>
      <c r="YR1028"/>
      <c r="YS1028"/>
      <c r="YT1028"/>
      <c r="YU1028"/>
      <c r="YV1028"/>
      <c r="YW1028"/>
      <c r="YX1028"/>
      <c r="YY1028"/>
      <c r="YZ1028"/>
      <c r="ZA1028"/>
      <c r="ZB1028"/>
      <c r="ZC1028"/>
      <c r="ZD1028"/>
      <c r="ZE1028"/>
      <c r="ZF1028"/>
      <c r="ZG1028"/>
      <c r="ZH1028"/>
      <c r="ZI1028"/>
      <c r="ZJ1028"/>
      <c r="ZK1028"/>
      <c r="ZL1028"/>
      <c r="ZM1028"/>
      <c r="ZN1028"/>
      <c r="ZO1028"/>
      <c r="ZP1028"/>
      <c r="ZQ1028"/>
      <c r="ZR1028"/>
      <c r="ZS1028"/>
      <c r="ZT1028"/>
      <c r="ZU1028"/>
      <c r="ZV1028"/>
      <c r="ZW1028"/>
      <c r="ZX1028"/>
      <c r="ZY1028"/>
      <c r="ZZ1028"/>
      <c r="AAA1028"/>
      <c r="AAB1028"/>
      <c r="AAC1028"/>
      <c r="AAD1028"/>
      <c r="AAE1028"/>
      <c r="AAF1028"/>
      <c r="AAG1028"/>
      <c r="AAH1028"/>
      <c r="AAI1028"/>
      <c r="AAJ1028"/>
      <c r="AAK1028"/>
      <c r="AAL1028"/>
      <c r="AAM1028"/>
      <c r="AAN1028"/>
      <c r="AAO1028"/>
      <c r="AAP1028"/>
      <c r="AAQ1028"/>
      <c r="AAR1028"/>
      <c r="AAS1028"/>
      <c r="AAT1028"/>
      <c r="AAU1028"/>
      <c r="AAV1028"/>
      <c r="AAW1028"/>
      <c r="AAX1028"/>
      <c r="AAY1028"/>
      <c r="AAZ1028"/>
      <c r="ABA1028"/>
      <c r="ABB1028"/>
      <c r="ABC1028"/>
      <c r="ABD1028"/>
      <c r="ABE1028"/>
      <c r="ABF1028"/>
      <c r="ABG1028"/>
      <c r="ABH1028"/>
      <c r="ABI1028"/>
      <c r="ABJ1028"/>
      <c r="ABK1028"/>
      <c r="ABL1028"/>
      <c r="ABM1028"/>
      <c r="ABN1028"/>
      <c r="ABO1028"/>
      <c r="ABP1028"/>
      <c r="ABQ1028"/>
      <c r="ABR1028"/>
      <c r="ABS1028"/>
      <c r="ABT1028"/>
      <c r="ABU1028"/>
      <c r="ABV1028"/>
      <c r="ABW1028"/>
      <c r="ABX1028"/>
      <c r="ABY1028"/>
      <c r="ABZ1028"/>
      <c r="ACA1028"/>
      <c r="ACB1028"/>
      <c r="ACC1028"/>
      <c r="ACD1028"/>
      <c r="ACE1028"/>
      <c r="ACF1028"/>
      <c r="ACG1028"/>
      <c r="ACH1028"/>
      <c r="ACI1028"/>
      <c r="ACJ1028"/>
      <c r="ACK1028"/>
      <c r="ACL1028"/>
      <c r="ACM1028"/>
      <c r="ACN1028"/>
      <c r="ACO1028"/>
      <c r="ACP1028"/>
      <c r="ACQ1028"/>
      <c r="ACR1028"/>
      <c r="ACS1028"/>
      <c r="ACT1028"/>
      <c r="ACU1028"/>
      <c r="ACV1028"/>
      <c r="ACW1028"/>
      <c r="ACX1028"/>
      <c r="ACY1028"/>
      <c r="ACZ1028"/>
      <c r="ADA1028"/>
      <c r="ADB1028"/>
      <c r="ADC1028"/>
      <c r="ADD1028"/>
      <c r="ADE1028"/>
      <c r="ADF1028"/>
      <c r="ADG1028"/>
      <c r="ADH1028"/>
      <c r="ADI1028"/>
      <c r="ADJ1028"/>
      <c r="ADK1028"/>
      <c r="ADL1028"/>
      <c r="ADM1028"/>
      <c r="ADN1028"/>
      <c r="ADO1028"/>
      <c r="ADP1028"/>
      <c r="ADQ1028"/>
      <c r="ADR1028"/>
      <c r="ADS1028"/>
      <c r="ADT1028"/>
      <c r="ADU1028"/>
      <c r="ADV1028"/>
      <c r="ADW1028"/>
      <c r="ADX1028"/>
      <c r="ADY1028"/>
      <c r="ADZ1028"/>
      <c r="AEA1028"/>
      <c r="AEB1028"/>
      <c r="AEC1028"/>
      <c r="AED1028"/>
      <c r="AEE1028"/>
      <c r="AEF1028"/>
      <c r="AEG1028"/>
      <c r="AEH1028"/>
      <c r="AEI1028"/>
      <c r="AEJ1028"/>
      <c r="AEK1028"/>
      <c r="AEL1028"/>
      <c r="AEM1028"/>
      <c r="AEN1028"/>
      <c r="AEO1028"/>
      <c r="AEP1028"/>
      <c r="AEQ1028"/>
      <c r="AER1028"/>
      <c r="AES1028"/>
      <c r="AET1028"/>
      <c r="AEU1028"/>
      <c r="AEV1028"/>
      <c r="AEW1028"/>
      <c r="AEX1028"/>
      <c r="AEY1028"/>
      <c r="AEZ1028"/>
      <c r="AFA1028"/>
      <c r="AFB1028"/>
      <c r="AFC1028"/>
      <c r="AFD1028"/>
      <c r="AFE1028"/>
      <c r="AFF1028"/>
      <c r="AFG1028"/>
      <c r="AFH1028"/>
      <c r="AFI1028"/>
      <c r="AFJ1028"/>
      <c r="AFK1028"/>
      <c r="AFL1028"/>
      <c r="AFM1028"/>
      <c r="AFN1028"/>
      <c r="AFO1028"/>
      <c r="AFP1028"/>
      <c r="AFQ1028"/>
      <c r="AFR1028"/>
      <c r="AFS1028"/>
      <c r="AFT1028"/>
      <c r="AFU1028"/>
      <c r="AFV1028"/>
      <c r="AFW1028"/>
      <c r="AFX1028"/>
      <c r="AFY1028"/>
      <c r="AFZ1028"/>
      <c r="AGA1028"/>
      <c r="AGB1028"/>
      <c r="AGC1028"/>
      <c r="AGD1028"/>
      <c r="AGE1028"/>
      <c r="AGF1028"/>
      <c r="AGG1028"/>
      <c r="AGH1028"/>
      <c r="AGI1028"/>
      <c r="AGJ1028"/>
      <c r="AGK1028"/>
      <c r="AGL1028"/>
      <c r="AGM1028"/>
      <c r="AGN1028"/>
      <c r="AGO1028"/>
      <c r="AGP1028"/>
      <c r="AGQ1028"/>
      <c r="AGR1028"/>
      <c r="AGS1028"/>
      <c r="AGT1028"/>
      <c r="AGU1028"/>
      <c r="AGV1028"/>
      <c r="AGW1028"/>
      <c r="AGX1028"/>
      <c r="AGY1028"/>
      <c r="AGZ1028"/>
      <c r="AHA1028"/>
      <c r="AHB1028"/>
      <c r="AHC1028"/>
      <c r="AHD1028"/>
      <c r="AHE1028"/>
      <c r="AHF1028"/>
      <c r="AHG1028"/>
      <c r="AHH1028"/>
      <c r="AHI1028"/>
      <c r="AHJ1028"/>
      <c r="AHK1028"/>
      <c r="AHL1028"/>
      <c r="AHM1028"/>
      <c r="AHN1028"/>
      <c r="AHO1028"/>
      <c r="AHP1028"/>
      <c r="AHQ1028"/>
      <c r="AHR1028"/>
      <c r="AHS1028"/>
      <c r="AHT1028"/>
      <c r="AHU1028"/>
      <c r="AHV1028"/>
      <c r="AHW1028"/>
      <c r="AHX1028"/>
      <c r="AHY1028"/>
      <c r="AHZ1028"/>
      <c r="AIA1028"/>
      <c r="AIB1028"/>
      <c r="AIC1028"/>
      <c r="AID1028"/>
      <c r="AIE1028"/>
      <c r="AIF1028"/>
      <c r="AIG1028"/>
      <c r="AIH1028"/>
      <c r="AII1028"/>
      <c r="AIJ1028"/>
      <c r="AIK1028"/>
      <c r="AIL1028"/>
      <c r="AIM1028"/>
      <c r="AIN1028"/>
      <c r="AIO1028"/>
      <c r="AIP1028"/>
      <c r="AIQ1028"/>
      <c r="AIR1028"/>
      <c r="AIS1028"/>
      <c r="AIT1028"/>
      <c r="AIU1028"/>
      <c r="AIV1028"/>
      <c r="AIW1028"/>
      <c r="AIX1028"/>
      <c r="AIY1028"/>
      <c r="AIZ1028"/>
      <c r="AJA1028"/>
      <c r="AJB1028"/>
      <c r="AJC1028"/>
      <c r="AJD1028"/>
      <c r="AJE1028"/>
      <c r="AJF1028"/>
      <c r="AJG1028"/>
      <c r="AJH1028"/>
      <c r="AJI1028"/>
      <c r="AJJ1028"/>
      <c r="AJK1028"/>
      <c r="AJL1028"/>
      <c r="AJM1028"/>
      <c r="AJN1028"/>
      <c r="AJO1028"/>
      <c r="AJP1028"/>
      <c r="AJQ1028"/>
      <c r="AJR1028"/>
      <c r="AJS1028"/>
      <c r="AJT1028"/>
      <c r="AJU1028"/>
      <c r="AJV1028"/>
      <c r="AJW1028"/>
      <c r="AJX1028"/>
      <c r="AJY1028"/>
      <c r="AJZ1028"/>
      <c r="AKA1028"/>
      <c r="AKB1028"/>
      <c r="AKC1028"/>
      <c r="AKD1028"/>
      <c r="AKE1028"/>
      <c r="AKF1028"/>
      <c r="AKG1028"/>
      <c r="AKH1028"/>
      <c r="AKI1028"/>
      <c r="AKJ1028"/>
      <c r="AKK1028"/>
      <c r="AKL1028"/>
      <c r="AKM1028"/>
      <c r="AKN1028"/>
      <c r="AKO1028"/>
      <c r="AKP1028"/>
      <c r="AKQ1028"/>
      <c r="AKR1028"/>
      <c r="AKS1028"/>
      <c r="AKT1028"/>
      <c r="AKU1028"/>
      <c r="AKV1028"/>
      <c r="AKW1028"/>
      <c r="AKX1028"/>
      <c r="AKY1028"/>
      <c r="AKZ1028"/>
      <c r="ALA1028"/>
      <c r="ALB1028"/>
      <c r="ALC1028"/>
      <c r="ALD1028"/>
      <c r="ALE1028"/>
      <c r="ALF1028"/>
      <c r="ALG1028"/>
      <c r="ALH1028"/>
      <c r="ALI1028"/>
      <c r="ALJ1028"/>
      <c r="ALK1028"/>
      <c r="ALL1028"/>
      <c r="ALM1028"/>
      <c r="ALN1028"/>
      <c r="ALO1028"/>
      <c r="ALP1028"/>
      <c r="ALQ1028"/>
      <c r="ALR1028"/>
      <c r="ALS1028"/>
      <c r="ALT1028"/>
      <c r="ALU1028"/>
      <c r="ALV1028"/>
      <c r="ALW1028"/>
      <c r="ALX1028"/>
      <c r="ALY1028"/>
      <c r="ALZ1028"/>
      <c r="AMA1028"/>
      <c r="AMB1028"/>
      <c r="AMC1028"/>
      <c r="AMD1028"/>
      <c r="AME1028"/>
      <c r="AMF1028"/>
      <c r="AMG1028"/>
      <c r="AMH1028"/>
      <c r="AMI1028"/>
      <c r="AMJ1028"/>
    </row>
    <row r="1029" spans="1:1024" ht="20" customHeight="1" x14ac:dyDescent="0.2">
      <c r="A1029"/>
      <c r="B1029"/>
      <c r="C1029"/>
      <c r="D1029"/>
      <c r="E1029" s="2"/>
      <c r="F1029" s="2"/>
      <c r="G1029" s="271"/>
      <c r="H1029" s="240"/>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c r="HK1029"/>
      <c r="HL1029"/>
      <c r="HM1029"/>
      <c r="HN1029"/>
      <c r="HO1029"/>
      <c r="HP1029"/>
      <c r="HQ1029"/>
      <c r="HR1029"/>
      <c r="HS1029"/>
      <c r="HT1029"/>
      <c r="HU1029"/>
      <c r="HV1029"/>
      <c r="HW1029"/>
      <c r="HX1029"/>
      <c r="HY1029"/>
      <c r="HZ1029"/>
      <c r="IA1029"/>
      <c r="IB1029"/>
      <c r="IC1029"/>
      <c r="ID1029"/>
      <c r="IE1029"/>
      <c r="IF1029"/>
      <c r="IG1029"/>
      <c r="IH1029"/>
      <c r="II1029"/>
      <c r="IJ1029"/>
      <c r="IK1029"/>
      <c r="IL1029"/>
      <c r="IM1029"/>
      <c r="IN1029"/>
      <c r="IO1029"/>
      <c r="IP1029"/>
      <c r="IQ1029"/>
      <c r="IR1029"/>
      <c r="IS1029"/>
      <c r="IT1029"/>
      <c r="IU1029"/>
      <c r="IV1029"/>
      <c r="IW1029"/>
      <c r="IX1029"/>
      <c r="IY1029"/>
      <c r="IZ1029"/>
      <c r="JA1029"/>
      <c r="JB1029"/>
      <c r="JC1029"/>
      <c r="JD1029"/>
      <c r="JE1029"/>
      <c r="JF1029"/>
      <c r="JG1029"/>
      <c r="JH1029"/>
      <c r="JI1029"/>
      <c r="JJ1029"/>
      <c r="JK1029"/>
      <c r="JL1029"/>
      <c r="JM1029"/>
      <c r="JN1029"/>
      <c r="JO1029"/>
      <c r="JP1029"/>
      <c r="JQ1029"/>
      <c r="JR1029"/>
      <c r="JS1029"/>
      <c r="JT1029"/>
      <c r="JU1029"/>
      <c r="JV1029"/>
      <c r="JW1029"/>
      <c r="JX1029"/>
      <c r="JY1029"/>
      <c r="JZ1029"/>
      <c r="KA1029"/>
      <c r="KB1029"/>
      <c r="KC1029"/>
      <c r="KD1029"/>
      <c r="KE1029"/>
      <c r="KF1029"/>
      <c r="KG1029"/>
      <c r="KH1029"/>
      <c r="KI1029"/>
      <c r="KJ1029"/>
      <c r="KK1029"/>
      <c r="KL1029"/>
      <c r="KM1029"/>
      <c r="KN1029"/>
      <c r="KO1029"/>
      <c r="KP1029"/>
      <c r="KQ1029"/>
      <c r="KR1029"/>
      <c r="KS1029"/>
      <c r="KT1029"/>
      <c r="KU1029"/>
      <c r="KV1029"/>
      <c r="KW1029"/>
      <c r="KX1029"/>
      <c r="KY1029"/>
      <c r="KZ1029"/>
      <c r="LA1029"/>
      <c r="LB1029"/>
      <c r="LC1029"/>
      <c r="LD1029"/>
      <c r="LE1029"/>
      <c r="LF1029"/>
      <c r="LG1029"/>
      <c r="LH1029"/>
      <c r="LI1029"/>
      <c r="LJ1029"/>
      <c r="LK1029"/>
      <c r="LL1029"/>
      <c r="LM1029"/>
      <c r="LN1029"/>
      <c r="LO1029"/>
      <c r="LP1029"/>
      <c r="LQ1029"/>
      <c r="LR1029"/>
      <c r="LS1029"/>
      <c r="LT1029"/>
      <c r="LU1029"/>
      <c r="LV1029"/>
      <c r="LW1029"/>
      <c r="LX1029"/>
      <c r="LY1029"/>
      <c r="LZ1029"/>
      <c r="MA1029"/>
      <c r="MB1029"/>
      <c r="MC1029"/>
      <c r="MD1029"/>
      <c r="ME1029"/>
      <c r="MF1029"/>
      <c r="MG1029"/>
      <c r="MH1029"/>
      <c r="MI1029"/>
      <c r="MJ1029"/>
      <c r="MK1029"/>
      <c r="ML1029"/>
      <c r="MM1029"/>
      <c r="MN1029"/>
      <c r="MO1029"/>
      <c r="MP1029"/>
      <c r="MQ1029"/>
      <c r="MR1029"/>
      <c r="MS1029"/>
      <c r="MT1029"/>
      <c r="MU1029"/>
      <c r="MV1029"/>
      <c r="MW1029"/>
      <c r="MX1029"/>
      <c r="MY1029"/>
      <c r="MZ1029"/>
      <c r="NA1029"/>
      <c r="NB1029"/>
      <c r="NC1029"/>
      <c r="ND1029"/>
      <c r="NE1029"/>
      <c r="NF1029"/>
      <c r="NG1029"/>
      <c r="NH1029"/>
      <c r="NI1029"/>
      <c r="NJ1029"/>
      <c r="NK1029"/>
      <c r="NL1029"/>
      <c r="NM1029"/>
      <c r="NN1029"/>
      <c r="NO1029"/>
      <c r="NP1029"/>
      <c r="NQ1029"/>
      <c r="NR1029"/>
      <c r="NS1029"/>
      <c r="NT1029"/>
      <c r="NU1029"/>
      <c r="NV1029"/>
      <c r="NW1029"/>
      <c r="NX1029"/>
      <c r="NY1029"/>
      <c r="NZ1029"/>
      <c r="OA1029"/>
      <c r="OB1029"/>
      <c r="OC1029"/>
      <c r="OD1029"/>
      <c r="OE1029"/>
      <c r="OF1029"/>
      <c r="OG1029"/>
      <c r="OH1029"/>
      <c r="OI1029"/>
      <c r="OJ1029"/>
      <c r="OK1029"/>
      <c r="OL1029"/>
      <c r="OM1029"/>
      <c r="ON1029"/>
      <c r="OO1029"/>
      <c r="OP1029"/>
      <c r="OQ1029"/>
      <c r="OR1029"/>
      <c r="OS1029"/>
      <c r="OT1029"/>
      <c r="OU1029"/>
      <c r="OV1029"/>
      <c r="OW1029"/>
      <c r="OX1029"/>
      <c r="OY1029"/>
      <c r="OZ1029"/>
      <c r="PA1029"/>
      <c r="PB1029"/>
      <c r="PC1029"/>
      <c r="PD1029"/>
      <c r="PE1029"/>
      <c r="PF1029"/>
      <c r="PG1029"/>
      <c r="PH1029"/>
      <c r="PI1029"/>
      <c r="PJ1029"/>
      <c r="PK1029"/>
      <c r="PL1029"/>
      <c r="PM1029"/>
      <c r="PN1029"/>
      <c r="PO1029"/>
      <c r="PP1029"/>
      <c r="PQ1029"/>
      <c r="PR1029"/>
      <c r="PS1029"/>
      <c r="PT1029"/>
      <c r="PU1029"/>
      <c r="PV1029"/>
      <c r="PW1029"/>
      <c r="PX1029"/>
      <c r="PY1029"/>
      <c r="PZ1029"/>
      <c r="QA1029"/>
      <c r="QB1029"/>
      <c r="QC1029"/>
      <c r="QD1029"/>
      <c r="QE1029"/>
      <c r="QF1029"/>
      <c r="QG1029"/>
      <c r="QH1029"/>
      <c r="QI1029"/>
      <c r="QJ1029"/>
      <c r="QK1029"/>
      <c r="QL1029"/>
      <c r="QM1029"/>
      <c r="QN1029"/>
      <c r="QO1029"/>
      <c r="QP1029"/>
      <c r="QQ1029"/>
      <c r="QR1029"/>
      <c r="QS1029"/>
      <c r="QT1029"/>
      <c r="QU1029"/>
      <c r="QV1029"/>
      <c r="QW1029"/>
      <c r="QX1029"/>
      <c r="QY1029"/>
      <c r="QZ1029"/>
      <c r="RA1029"/>
      <c r="RB1029"/>
      <c r="RC1029"/>
      <c r="RD1029"/>
      <c r="RE1029"/>
      <c r="RF1029"/>
      <c r="RG1029"/>
      <c r="RH1029"/>
      <c r="RI1029"/>
      <c r="RJ1029"/>
      <c r="RK1029"/>
      <c r="RL1029"/>
      <c r="RM1029"/>
      <c r="RN1029"/>
      <c r="RO1029"/>
      <c r="RP1029"/>
      <c r="RQ1029"/>
      <c r="RR1029"/>
      <c r="RS1029"/>
      <c r="RT1029"/>
      <c r="RU1029"/>
      <c r="RV1029"/>
      <c r="RW1029"/>
      <c r="RX1029"/>
      <c r="RY1029"/>
      <c r="RZ1029"/>
      <c r="SA1029"/>
      <c r="SB1029"/>
      <c r="SC1029"/>
      <c r="SD1029"/>
      <c r="SE1029"/>
      <c r="SF1029"/>
      <c r="SG1029"/>
      <c r="SH1029"/>
      <c r="SI1029"/>
      <c r="SJ1029"/>
      <c r="SK1029"/>
      <c r="SL1029"/>
      <c r="SM1029"/>
      <c r="SN1029"/>
      <c r="SO1029"/>
      <c r="SP1029"/>
      <c r="SQ1029"/>
      <c r="SR1029"/>
      <c r="SS1029"/>
      <c r="ST1029"/>
      <c r="SU1029"/>
      <c r="SV1029"/>
      <c r="SW1029"/>
      <c r="SX1029"/>
      <c r="SY1029"/>
      <c r="SZ1029"/>
      <c r="TA1029"/>
      <c r="TB1029"/>
      <c r="TC1029"/>
      <c r="TD1029"/>
      <c r="TE1029"/>
      <c r="TF1029"/>
      <c r="TG1029"/>
      <c r="TH1029"/>
      <c r="TI1029"/>
      <c r="TJ1029"/>
      <c r="TK1029"/>
      <c r="TL1029"/>
      <c r="TM1029"/>
      <c r="TN1029"/>
      <c r="TO1029"/>
      <c r="TP1029"/>
      <c r="TQ1029"/>
      <c r="TR1029"/>
      <c r="TS1029"/>
      <c r="TT1029"/>
      <c r="TU1029"/>
      <c r="TV1029"/>
      <c r="TW1029"/>
      <c r="TX1029"/>
      <c r="TY1029"/>
      <c r="TZ1029"/>
      <c r="UA1029"/>
      <c r="UB1029"/>
      <c r="UC1029"/>
      <c r="UD1029"/>
      <c r="UE1029"/>
      <c r="UF1029"/>
      <c r="UG1029"/>
      <c r="UH1029"/>
      <c r="UI1029"/>
      <c r="UJ1029"/>
      <c r="UK1029"/>
      <c r="UL1029"/>
      <c r="UM1029"/>
      <c r="UN1029"/>
      <c r="UO1029"/>
      <c r="UP1029"/>
      <c r="UQ1029"/>
      <c r="UR1029"/>
      <c r="US1029"/>
      <c r="UT1029"/>
      <c r="UU1029"/>
      <c r="UV1029"/>
      <c r="UW1029"/>
      <c r="UX1029"/>
      <c r="UY1029"/>
      <c r="UZ1029"/>
      <c r="VA1029"/>
      <c r="VB1029"/>
      <c r="VC1029"/>
      <c r="VD1029"/>
      <c r="VE1029"/>
      <c r="VF1029"/>
      <c r="VG1029"/>
      <c r="VH1029"/>
      <c r="VI1029"/>
      <c r="VJ1029"/>
      <c r="VK1029"/>
      <c r="VL1029"/>
      <c r="VM1029"/>
      <c r="VN1029"/>
      <c r="VO1029"/>
      <c r="VP1029"/>
      <c r="VQ1029"/>
      <c r="VR1029"/>
      <c r="VS1029"/>
      <c r="VT1029"/>
      <c r="VU1029"/>
      <c r="VV1029"/>
      <c r="VW1029"/>
      <c r="VX1029"/>
      <c r="VY1029"/>
      <c r="VZ1029"/>
      <c r="WA1029"/>
      <c r="WB1029"/>
      <c r="WC1029"/>
      <c r="WD1029"/>
      <c r="WE1029"/>
      <c r="WF1029"/>
      <c r="WG1029"/>
      <c r="WH1029"/>
      <c r="WI1029"/>
      <c r="WJ1029"/>
      <c r="WK1029"/>
      <c r="WL1029"/>
      <c r="WM1029"/>
      <c r="WN1029"/>
      <c r="WO1029"/>
      <c r="WP1029"/>
      <c r="WQ1029"/>
      <c r="WR1029"/>
      <c r="WS1029"/>
      <c r="WT1029"/>
      <c r="WU1029"/>
      <c r="WV1029"/>
      <c r="WW1029"/>
      <c r="WX1029"/>
      <c r="WY1029"/>
      <c r="WZ1029"/>
      <c r="XA1029"/>
      <c r="XB1029"/>
      <c r="XC1029"/>
      <c r="XD1029"/>
      <c r="XE1029"/>
      <c r="XF1029"/>
      <c r="XG1029"/>
      <c r="XH1029"/>
      <c r="XI1029"/>
      <c r="XJ1029"/>
      <c r="XK1029"/>
      <c r="XL1029"/>
      <c r="XM1029"/>
      <c r="XN1029"/>
      <c r="XO1029"/>
      <c r="XP1029"/>
      <c r="XQ1029"/>
      <c r="XR1029"/>
      <c r="XS1029"/>
      <c r="XT1029"/>
      <c r="XU1029"/>
      <c r="XV1029"/>
      <c r="XW1029"/>
      <c r="XX1029"/>
      <c r="XY1029"/>
      <c r="XZ1029"/>
      <c r="YA1029"/>
      <c r="YB1029"/>
      <c r="YC1029"/>
      <c r="YD1029"/>
      <c r="YE1029"/>
      <c r="YF1029"/>
      <c r="YG1029"/>
      <c r="YH1029"/>
      <c r="YI1029"/>
      <c r="YJ1029"/>
      <c r="YK1029"/>
      <c r="YL1029"/>
      <c r="YM1029"/>
      <c r="YN1029"/>
      <c r="YO1029"/>
      <c r="YP1029"/>
      <c r="YQ1029"/>
      <c r="YR1029"/>
      <c r="YS1029"/>
      <c r="YT1029"/>
      <c r="YU1029"/>
      <c r="YV1029"/>
      <c r="YW1029"/>
      <c r="YX1029"/>
      <c r="YY1029"/>
      <c r="YZ1029"/>
      <c r="ZA1029"/>
      <c r="ZB1029"/>
      <c r="ZC1029"/>
      <c r="ZD1029"/>
      <c r="ZE1029"/>
      <c r="ZF1029"/>
      <c r="ZG1029"/>
      <c r="ZH1029"/>
      <c r="ZI1029"/>
      <c r="ZJ1029"/>
      <c r="ZK1029"/>
      <c r="ZL1029"/>
      <c r="ZM1029"/>
      <c r="ZN1029"/>
      <c r="ZO1029"/>
      <c r="ZP1029"/>
      <c r="ZQ1029"/>
      <c r="ZR1029"/>
      <c r="ZS1029"/>
      <c r="ZT1029"/>
      <c r="ZU1029"/>
      <c r="ZV1029"/>
      <c r="ZW1029"/>
      <c r="ZX1029"/>
      <c r="ZY1029"/>
      <c r="ZZ1029"/>
      <c r="AAA1029"/>
      <c r="AAB1029"/>
      <c r="AAC1029"/>
      <c r="AAD1029"/>
      <c r="AAE1029"/>
      <c r="AAF1029"/>
      <c r="AAG1029"/>
      <c r="AAH1029"/>
      <c r="AAI1029"/>
      <c r="AAJ1029"/>
      <c r="AAK1029"/>
      <c r="AAL1029"/>
      <c r="AAM1029"/>
      <c r="AAN1029"/>
      <c r="AAO1029"/>
      <c r="AAP1029"/>
      <c r="AAQ1029"/>
      <c r="AAR1029"/>
      <c r="AAS1029"/>
      <c r="AAT1029"/>
      <c r="AAU1029"/>
      <c r="AAV1029"/>
      <c r="AAW1029"/>
      <c r="AAX1029"/>
      <c r="AAY1029"/>
      <c r="AAZ1029"/>
      <c r="ABA1029"/>
      <c r="ABB1029"/>
      <c r="ABC1029"/>
      <c r="ABD1029"/>
      <c r="ABE1029"/>
      <c r="ABF1029"/>
      <c r="ABG1029"/>
      <c r="ABH1029"/>
      <c r="ABI1029"/>
      <c r="ABJ1029"/>
      <c r="ABK1029"/>
      <c r="ABL1029"/>
      <c r="ABM1029"/>
      <c r="ABN1029"/>
      <c r="ABO1029"/>
      <c r="ABP1029"/>
      <c r="ABQ1029"/>
      <c r="ABR1029"/>
      <c r="ABS1029"/>
      <c r="ABT1029"/>
      <c r="ABU1029"/>
      <c r="ABV1029"/>
      <c r="ABW1029"/>
      <c r="ABX1029"/>
      <c r="ABY1029"/>
      <c r="ABZ1029"/>
      <c r="ACA1029"/>
      <c r="ACB1029"/>
      <c r="ACC1029"/>
      <c r="ACD1029"/>
      <c r="ACE1029"/>
      <c r="ACF1029"/>
      <c r="ACG1029"/>
      <c r="ACH1029"/>
      <c r="ACI1029"/>
      <c r="ACJ1029"/>
      <c r="ACK1029"/>
      <c r="ACL1029"/>
      <c r="ACM1029"/>
      <c r="ACN1029"/>
      <c r="ACO1029"/>
      <c r="ACP1029"/>
      <c r="ACQ1029"/>
      <c r="ACR1029"/>
      <c r="ACS1029"/>
      <c r="ACT1029"/>
      <c r="ACU1029"/>
      <c r="ACV1029"/>
      <c r="ACW1029"/>
      <c r="ACX1029"/>
      <c r="ACY1029"/>
      <c r="ACZ1029"/>
      <c r="ADA1029"/>
      <c r="ADB1029"/>
      <c r="ADC1029"/>
      <c r="ADD1029"/>
      <c r="ADE1029"/>
      <c r="ADF1029"/>
      <c r="ADG1029"/>
      <c r="ADH1029"/>
      <c r="ADI1029"/>
      <c r="ADJ1029"/>
      <c r="ADK1029"/>
      <c r="ADL1029"/>
      <c r="ADM1029"/>
      <c r="ADN1029"/>
      <c r="ADO1029"/>
      <c r="ADP1029"/>
      <c r="ADQ1029"/>
      <c r="ADR1029"/>
      <c r="ADS1029"/>
      <c r="ADT1029"/>
      <c r="ADU1029"/>
      <c r="ADV1029"/>
      <c r="ADW1029"/>
      <c r="ADX1029"/>
      <c r="ADY1029"/>
      <c r="ADZ1029"/>
      <c r="AEA1029"/>
      <c r="AEB1029"/>
      <c r="AEC1029"/>
      <c r="AED1029"/>
      <c r="AEE1029"/>
      <c r="AEF1029"/>
      <c r="AEG1029"/>
      <c r="AEH1029"/>
      <c r="AEI1029"/>
      <c r="AEJ1029"/>
      <c r="AEK1029"/>
      <c r="AEL1029"/>
      <c r="AEM1029"/>
      <c r="AEN1029"/>
      <c r="AEO1029"/>
      <c r="AEP1029"/>
      <c r="AEQ1029"/>
      <c r="AER1029"/>
      <c r="AES1029"/>
      <c r="AET1029"/>
      <c r="AEU1029"/>
      <c r="AEV1029"/>
      <c r="AEW1029"/>
      <c r="AEX1029"/>
      <c r="AEY1029"/>
      <c r="AEZ1029"/>
      <c r="AFA1029"/>
      <c r="AFB1029"/>
      <c r="AFC1029"/>
      <c r="AFD1029"/>
      <c r="AFE1029"/>
      <c r="AFF1029"/>
      <c r="AFG1029"/>
      <c r="AFH1029"/>
      <c r="AFI1029"/>
      <c r="AFJ1029"/>
      <c r="AFK1029"/>
      <c r="AFL1029"/>
      <c r="AFM1029"/>
      <c r="AFN1029"/>
      <c r="AFO1029"/>
      <c r="AFP1029"/>
      <c r="AFQ1029"/>
      <c r="AFR1029"/>
      <c r="AFS1029"/>
      <c r="AFT1029"/>
      <c r="AFU1029"/>
      <c r="AFV1029"/>
      <c r="AFW1029"/>
      <c r="AFX1029"/>
      <c r="AFY1029"/>
      <c r="AFZ1029"/>
      <c r="AGA1029"/>
      <c r="AGB1029"/>
      <c r="AGC1029"/>
      <c r="AGD1029"/>
      <c r="AGE1029"/>
      <c r="AGF1029"/>
      <c r="AGG1029"/>
      <c r="AGH1029"/>
      <c r="AGI1029"/>
      <c r="AGJ1029"/>
      <c r="AGK1029"/>
      <c r="AGL1029"/>
      <c r="AGM1029"/>
      <c r="AGN1029"/>
      <c r="AGO1029"/>
      <c r="AGP1029"/>
      <c r="AGQ1029"/>
      <c r="AGR1029"/>
      <c r="AGS1029"/>
      <c r="AGT1029"/>
      <c r="AGU1029"/>
      <c r="AGV1029"/>
      <c r="AGW1029"/>
      <c r="AGX1029"/>
      <c r="AGY1029"/>
      <c r="AGZ1029"/>
      <c r="AHA1029"/>
      <c r="AHB1029"/>
      <c r="AHC1029"/>
      <c r="AHD1029"/>
      <c r="AHE1029"/>
      <c r="AHF1029"/>
      <c r="AHG1029"/>
      <c r="AHH1029"/>
      <c r="AHI1029"/>
      <c r="AHJ1029"/>
      <c r="AHK1029"/>
      <c r="AHL1029"/>
      <c r="AHM1029"/>
      <c r="AHN1029"/>
      <c r="AHO1029"/>
      <c r="AHP1029"/>
      <c r="AHQ1029"/>
      <c r="AHR1029"/>
      <c r="AHS1029"/>
      <c r="AHT1029"/>
      <c r="AHU1029"/>
      <c r="AHV1029"/>
      <c r="AHW1029"/>
      <c r="AHX1029"/>
      <c r="AHY1029"/>
      <c r="AHZ1029"/>
      <c r="AIA1029"/>
      <c r="AIB1029"/>
      <c r="AIC1029"/>
      <c r="AID1029"/>
      <c r="AIE1029"/>
      <c r="AIF1029"/>
      <c r="AIG1029"/>
      <c r="AIH1029"/>
      <c r="AII1029"/>
      <c r="AIJ1029"/>
      <c r="AIK1029"/>
      <c r="AIL1029"/>
      <c r="AIM1029"/>
      <c r="AIN1029"/>
      <c r="AIO1029"/>
      <c r="AIP1029"/>
      <c r="AIQ1029"/>
      <c r="AIR1029"/>
      <c r="AIS1029"/>
      <c r="AIT1029"/>
      <c r="AIU1029"/>
      <c r="AIV1029"/>
      <c r="AIW1029"/>
      <c r="AIX1029"/>
      <c r="AIY1029"/>
      <c r="AIZ1029"/>
      <c r="AJA1029"/>
      <c r="AJB1029"/>
      <c r="AJC1029"/>
      <c r="AJD1029"/>
      <c r="AJE1029"/>
      <c r="AJF1029"/>
      <c r="AJG1029"/>
      <c r="AJH1029"/>
      <c r="AJI1029"/>
      <c r="AJJ1029"/>
      <c r="AJK1029"/>
      <c r="AJL1029"/>
      <c r="AJM1029"/>
      <c r="AJN1029"/>
      <c r="AJO1029"/>
      <c r="AJP1029"/>
      <c r="AJQ1029"/>
      <c r="AJR1029"/>
      <c r="AJS1029"/>
      <c r="AJT1029"/>
      <c r="AJU1029"/>
      <c r="AJV1029"/>
      <c r="AJW1029"/>
      <c r="AJX1029"/>
      <c r="AJY1029"/>
      <c r="AJZ1029"/>
      <c r="AKA1029"/>
      <c r="AKB1029"/>
      <c r="AKC1029"/>
      <c r="AKD1029"/>
      <c r="AKE1029"/>
      <c r="AKF1029"/>
      <c r="AKG1029"/>
      <c r="AKH1029"/>
      <c r="AKI1029"/>
      <c r="AKJ1029"/>
      <c r="AKK1029"/>
      <c r="AKL1029"/>
      <c r="AKM1029"/>
      <c r="AKN1029"/>
      <c r="AKO1029"/>
      <c r="AKP1029"/>
      <c r="AKQ1029"/>
      <c r="AKR1029"/>
      <c r="AKS1029"/>
      <c r="AKT1029"/>
      <c r="AKU1029"/>
      <c r="AKV1029"/>
      <c r="AKW1029"/>
      <c r="AKX1029"/>
      <c r="AKY1029"/>
      <c r="AKZ1029"/>
      <c r="ALA1029"/>
      <c r="ALB1029"/>
      <c r="ALC1029"/>
      <c r="ALD1029"/>
      <c r="ALE1029"/>
      <c r="ALF1029"/>
      <c r="ALG1029"/>
      <c r="ALH1029"/>
      <c r="ALI1029"/>
      <c r="ALJ1029"/>
      <c r="ALK1029"/>
      <c r="ALL1029"/>
      <c r="ALM1029"/>
      <c r="ALN1029"/>
      <c r="ALO1029"/>
      <c r="ALP1029"/>
      <c r="ALQ1029"/>
      <c r="ALR1029"/>
      <c r="ALS1029"/>
      <c r="ALT1029"/>
      <c r="ALU1029"/>
      <c r="ALV1029"/>
      <c r="ALW1029"/>
      <c r="ALX1029"/>
      <c r="ALY1029"/>
      <c r="ALZ1029"/>
      <c r="AMA1029"/>
      <c r="AMB1029"/>
      <c r="AMC1029"/>
      <c r="AMD1029"/>
      <c r="AME1029"/>
      <c r="AMF1029"/>
      <c r="AMG1029"/>
      <c r="AMH1029"/>
      <c r="AMI1029"/>
      <c r="AMJ1029"/>
    </row>
    <row r="1030" spans="1:1024" ht="20" customHeight="1" x14ac:dyDescent="0.2">
      <c r="A1030"/>
      <c r="B1030"/>
      <c r="C1030"/>
      <c r="D1030"/>
      <c r="E1030" s="2"/>
      <c r="F1030" s="2"/>
      <c r="G1030" s="271"/>
      <c r="H1030" s="24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c r="HK1030"/>
      <c r="HL1030"/>
      <c r="HM1030"/>
      <c r="HN1030"/>
      <c r="HO1030"/>
      <c r="HP1030"/>
      <c r="HQ1030"/>
      <c r="HR1030"/>
      <c r="HS1030"/>
      <c r="HT1030"/>
      <c r="HU1030"/>
      <c r="HV1030"/>
      <c r="HW1030"/>
      <c r="HX1030"/>
      <c r="HY1030"/>
      <c r="HZ1030"/>
      <c r="IA1030"/>
      <c r="IB1030"/>
      <c r="IC1030"/>
      <c r="ID1030"/>
      <c r="IE1030"/>
      <c r="IF1030"/>
      <c r="IG1030"/>
      <c r="IH1030"/>
      <c r="II1030"/>
      <c r="IJ1030"/>
      <c r="IK1030"/>
      <c r="IL1030"/>
      <c r="IM1030"/>
      <c r="IN1030"/>
      <c r="IO1030"/>
      <c r="IP1030"/>
      <c r="IQ1030"/>
      <c r="IR1030"/>
      <c r="IS1030"/>
      <c r="IT1030"/>
      <c r="IU1030"/>
      <c r="IV1030"/>
      <c r="IW1030"/>
      <c r="IX1030"/>
      <c r="IY1030"/>
      <c r="IZ1030"/>
      <c r="JA1030"/>
      <c r="JB1030"/>
      <c r="JC1030"/>
      <c r="JD1030"/>
      <c r="JE1030"/>
      <c r="JF1030"/>
      <c r="JG1030"/>
      <c r="JH1030"/>
      <c r="JI1030"/>
      <c r="JJ1030"/>
      <c r="JK1030"/>
      <c r="JL1030"/>
      <c r="JM1030"/>
      <c r="JN1030"/>
      <c r="JO1030"/>
      <c r="JP1030"/>
      <c r="JQ1030"/>
      <c r="JR1030"/>
      <c r="JS1030"/>
      <c r="JT1030"/>
      <c r="JU1030"/>
      <c r="JV1030"/>
      <c r="JW1030"/>
      <c r="JX1030"/>
      <c r="JY1030"/>
      <c r="JZ1030"/>
      <c r="KA1030"/>
      <c r="KB1030"/>
      <c r="KC1030"/>
      <c r="KD1030"/>
      <c r="KE1030"/>
      <c r="KF1030"/>
      <c r="KG1030"/>
      <c r="KH1030"/>
      <c r="KI1030"/>
      <c r="KJ1030"/>
      <c r="KK1030"/>
      <c r="KL1030"/>
      <c r="KM1030"/>
      <c r="KN1030"/>
      <c r="KO1030"/>
      <c r="KP1030"/>
      <c r="KQ1030"/>
      <c r="KR1030"/>
      <c r="KS1030"/>
      <c r="KT1030"/>
      <c r="KU1030"/>
      <c r="KV1030"/>
      <c r="KW1030"/>
      <c r="KX1030"/>
      <c r="KY1030"/>
      <c r="KZ1030"/>
      <c r="LA1030"/>
      <c r="LB1030"/>
      <c r="LC1030"/>
      <c r="LD1030"/>
      <c r="LE1030"/>
      <c r="LF1030"/>
      <c r="LG1030"/>
      <c r="LH1030"/>
      <c r="LI1030"/>
      <c r="LJ1030"/>
      <c r="LK1030"/>
      <c r="LL1030"/>
      <c r="LM1030"/>
      <c r="LN1030"/>
      <c r="LO1030"/>
      <c r="LP1030"/>
      <c r="LQ1030"/>
      <c r="LR1030"/>
      <c r="LS1030"/>
      <c r="LT1030"/>
      <c r="LU1030"/>
      <c r="LV1030"/>
      <c r="LW1030"/>
      <c r="LX1030"/>
      <c r="LY1030"/>
      <c r="LZ1030"/>
      <c r="MA1030"/>
      <c r="MB1030"/>
      <c r="MC1030"/>
      <c r="MD1030"/>
      <c r="ME1030"/>
      <c r="MF1030"/>
      <c r="MG1030"/>
      <c r="MH1030"/>
      <c r="MI1030"/>
      <c r="MJ1030"/>
      <c r="MK1030"/>
      <c r="ML1030"/>
      <c r="MM1030"/>
      <c r="MN1030"/>
      <c r="MO1030"/>
      <c r="MP1030"/>
      <c r="MQ1030"/>
      <c r="MR1030"/>
      <c r="MS1030"/>
      <c r="MT1030"/>
      <c r="MU1030"/>
      <c r="MV1030"/>
      <c r="MW1030"/>
      <c r="MX1030"/>
      <c r="MY1030"/>
      <c r="MZ1030"/>
      <c r="NA1030"/>
      <c r="NB1030"/>
      <c r="NC1030"/>
      <c r="ND1030"/>
      <c r="NE1030"/>
      <c r="NF1030"/>
      <c r="NG1030"/>
      <c r="NH1030"/>
      <c r="NI1030"/>
      <c r="NJ1030"/>
      <c r="NK1030"/>
      <c r="NL1030"/>
      <c r="NM1030"/>
      <c r="NN1030"/>
      <c r="NO1030"/>
      <c r="NP1030"/>
      <c r="NQ1030"/>
      <c r="NR1030"/>
      <c r="NS1030"/>
      <c r="NT1030"/>
      <c r="NU1030"/>
      <c r="NV1030"/>
      <c r="NW1030"/>
      <c r="NX1030"/>
      <c r="NY1030"/>
      <c r="NZ1030"/>
      <c r="OA1030"/>
      <c r="OB1030"/>
      <c r="OC1030"/>
      <c r="OD1030"/>
      <c r="OE1030"/>
      <c r="OF1030"/>
      <c r="OG1030"/>
      <c r="OH1030"/>
      <c r="OI1030"/>
      <c r="OJ1030"/>
      <c r="OK1030"/>
      <c r="OL1030"/>
      <c r="OM1030"/>
      <c r="ON1030"/>
      <c r="OO1030"/>
      <c r="OP1030"/>
      <c r="OQ1030"/>
      <c r="OR1030"/>
      <c r="OS1030"/>
      <c r="OT1030"/>
      <c r="OU1030"/>
      <c r="OV1030"/>
      <c r="OW1030"/>
      <c r="OX1030"/>
      <c r="OY1030"/>
      <c r="OZ1030"/>
      <c r="PA1030"/>
      <c r="PB1030"/>
      <c r="PC1030"/>
      <c r="PD1030"/>
      <c r="PE1030"/>
      <c r="PF1030"/>
      <c r="PG1030"/>
      <c r="PH1030"/>
      <c r="PI1030"/>
      <c r="PJ1030"/>
      <c r="PK1030"/>
      <c r="PL1030"/>
      <c r="PM1030"/>
      <c r="PN1030"/>
      <c r="PO1030"/>
      <c r="PP1030"/>
      <c r="PQ1030"/>
      <c r="PR1030"/>
      <c r="PS1030"/>
      <c r="PT1030"/>
      <c r="PU1030"/>
      <c r="PV1030"/>
      <c r="PW1030"/>
      <c r="PX1030"/>
      <c r="PY1030"/>
      <c r="PZ1030"/>
      <c r="QA1030"/>
      <c r="QB1030"/>
      <c r="QC1030"/>
      <c r="QD1030"/>
      <c r="QE1030"/>
      <c r="QF1030"/>
      <c r="QG1030"/>
      <c r="QH1030"/>
      <c r="QI1030"/>
      <c r="QJ1030"/>
      <c r="QK1030"/>
      <c r="QL1030"/>
      <c r="QM1030"/>
      <c r="QN1030"/>
      <c r="QO1030"/>
      <c r="QP1030"/>
      <c r="QQ1030"/>
      <c r="QR1030"/>
      <c r="QS1030"/>
      <c r="QT1030"/>
      <c r="QU1030"/>
      <c r="QV1030"/>
      <c r="QW1030"/>
      <c r="QX1030"/>
      <c r="QY1030"/>
      <c r="QZ1030"/>
      <c r="RA1030"/>
      <c r="RB1030"/>
      <c r="RC1030"/>
      <c r="RD1030"/>
      <c r="RE1030"/>
      <c r="RF1030"/>
      <c r="RG1030"/>
      <c r="RH1030"/>
      <c r="RI1030"/>
      <c r="RJ1030"/>
      <c r="RK1030"/>
      <c r="RL1030"/>
      <c r="RM1030"/>
      <c r="RN1030"/>
      <c r="RO1030"/>
      <c r="RP1030"/>
      <c r="RQ1030"/>
      <c r="RR1030"/>
      <c r="RS1030"/>
      <c r="RT1030"/>
      <c r="RU1030"/>
      <c r="RV1030"/>
      <c r="RW1030"/>
      <c r="RX1030"/>
      <c r="RY1030"/>
      <c r="RZ1030"/>
      <c r="SA1030"/>
      <c r="SB1030"/>
      <c r="SC1030"/>
      <c r="SD1030"/>
      <c r="SE1030"/>
      <c r="SF1030"/>
      <c r="SG1030"/>
      <c r="SH1030"/>
      <c r="SI1030"/>
      <c r="SJ1030"/>
      <c r="SK1030"/>
      <c r="SL1030"/>
      <c r="SM1030"/>
      <c r="SN1030"/>
      <c r="SO1030"/>
      <c r="SP1030"/>
      <c r="SQ1030"/>
      <c r="SR1030"/>
      <c r="SS1030"/>
      <c r="ST1030"/>
      <c r="SU1030"/>
      <c r="SV1030"/>
      <c r="SW1030"/>
      <c r="SX1030"/>
      <c r="SY1030"/>
      <c r="SZ1030"/>
      <c r="TA1030"/>
      <c r="TB1030"/>
      <c r="TC1030"/>
      <c r="TD1030"/>
      <c r="TE1030"/>
      <c r="TF1030"/>
      <c r="TG1030"/>
      <c r="TH1030"/>
      <c r="TI1030"/>
      <c r="TJ1030"/>
      <c r="TK1030"/>
      <c r="TL1030"/>
      <c r="TM1030"/>
      <c r="TN1030"/>
      <c r="TO1030"/>
      <c r="TP1030"/>
      <c r="TQ1030"/>
      <c r="TR1030"/>
      <c r="TS1030"/>
      <c r="TT1030"/>
      <c r="TU1030"/>
      <c r="TV1030"/>
      <c r="TW1030"/>
      <c r="TX1030"/>
      <c r="TY1030"/>
      <c r="TZ1030"/>
      <c r="UA1030"/>
      <c r="UB1030"/>
      <c r="UC1030"/>
      <c r="UD1030"/>
      <c r="UE1030"/>
      <c r="UF1030"/>
      <c r="UG1030"/>
      <c r="UH1030"/>
      <c r="UI1030"/>
      <c r="UJ1030"/>
      <c r="UK1030"/>
      <c r="UL1030"/>
      <c r="UM1030"/>
      <c r="UN1030"/>
      <c r="UO1030"/>
      <c r="UP1030"/>
      <c r="UQ1030"/>
      <c r="UR1030"/>
      <c r="US1030"/>
      <c r="UT1030"/>
      <c r="UU1030"/>
      <c r="UV1030"/>
      <c r="UW1030"/>
      <c r="UX1030"/>
      <c r="UY1030"/>
      <c r="UZ1030"/>
      <c r="VA1030"/>
      <c r="VB1030"/>
      <c r="VC1030"/>
      <c r="VD1030"/>
      <c r="VE1030"/>
      <c r="VF1030"/>
      <c r="VG1030"/>
      <c r="VH1030"/>
      <c r="VI1030"/>
      <c r="VJ1030"/>
      <c r="VK1030"/>
      <c r="VL1030"/>
      <c r="VM1030"/>
      <c r="VN1030"/>
      <c r="VO1030"/>
      <c r="VP1030"/>
      <c r="VQ1030"/>
      <c r="VR1030"/>
      <c r="VS1030"/>
      <c r="VT1030"/>
      <c r="VU1030"/>
      <c r="VV1030"/>
      <c r="VW1030"/>
      <c r="VX1030"/>
      <c r="VY1030"/>
      <c r="VZ1030"/>
      <c r="WA1030"/>
      <c r="WB1030"/>
      <c r="WC1030"/>
      <c r="WD1030"/>
      <c r="WE1030"/>
      <c r="WF1030"/>
      <c r="WG1030"/>
      <c r="WH1030"/>
      <c r="WI1030"/>
      <c r="WJ1030"/>
      <c r="WK1030"/>
      <c r="WL1030"/>
      <c r="WM1030"/>
      <c r="WN1030"/>
      <c r="WO1030"/>
      <c r="WP1030"/>
      <c r="WQ1030"/>
      <c r="WR1030"/>
      <c r="WS1030"/>
      <c r="WT1030"/>
      <c r="WU1030"/>
      <c r="WV1030"/>
      <c r="WW1030"/>
      <c r="WX1030"/>
      <c r="WY1030"/>
      <c r="WZ1030"/>
      <c r="XA1030"/>
      <c r="XB1030"/>
      <c r="XC1030"/>
      <c r="XD1030"/>
      <c r="XE1030"/>
      <c r="XF1030"/>
      <c r="XG1030"/>
      <c r="XH1030"/>
      <c r="XI1030"/>
      <c r="XJ1030"/>
      <c r="XK1030"/>
      <c r="XL1030"/>
      <c r="XM1030"/>
      <c r="XN1030"/>
      <c r="XO1030"/>
      <c r="XP1030"/>
      <c r="XQ1030"/>
      <c r="XR1030"/>
      <c r="XS1030"/>
      <c r="XT1030"/>
      <c r="XU1030"/>
      <c r="XV1030"/>
      <c r="XW1030"/>
      <c r="XX1030"/>
      <c r="XY1030"/>
      <c r="XZ1030"/>
      <c r="YA1030"/>
      <c r="YB1030"/>
      <c r="YC1030"/>
      <c r="YD1030"/>
      <c r="YE1030"/>
      <c r="YF1030"/>
      <c r="YG1030"/>
      <c r="YH1030"/>
      <c r="YI1030"/>
      <c r="YJ1030"/>
      <c r="YK1030"/>
      <c r="YL1030"/>
      <c r="YM1030"/>
      <c r="YN1030"/>
      <c r="YO1030"/>
      <c r="YP1030"/>
      <c r="YQ1030"/>
      <c r="YR1030"/>
      <c r="YS1030"/>
      <c r="YT1030"/>
      <c r="YU1030"/>
      <c r="YV1030"/>
      <c r="YW1030"/>
      <c r="YX1030"/>
      <c r="YY1030"/>
      <c r="YZ1030"/>
      <c r="ZA1030"/>
      <c r="ZB1030"/>
      <c r="ZC1030"/>
      <c r="ZD1030"/>
      <c r="ZE1030"/>
      <c r="ZF1030"/>
      <c r="ZG1030"/>
      <c r="ZH1030"/>
      <c r="ZI1030"/>
      <c r="ZJ1030"/>
      <c r="ZK1030"/>
      <c r="ZL1030"/>
      <c r="ZM1030"/>
      <c r="ZN1030"/>
      <c r="ZO1030"/>
      <c r="ZP1030"/>
      <c r="ZQ1030"/>
      <c r="ZR1030"/>
      <c r="ZS1030"/>
      <c r="ZT1030"/>
      <c r="ZU1030"/>
      <c r="ZV1030"/>
      <c r="ZW1030"/>
      <c r="ZX1030"/>
      <c r="ZY1030"/>
      <c r="ZZ1030"/>
      <c r="AAA1030"/>
      <c r="AAB1030"/>
      <c r="AAC1030"/>
      <c r="AAD1030"/>
      <c r="AAE1030"/>
      <c r="AAF1030"/>
      <c r="AAG1030"/>
      <c r="AAH1030"/>
      <c r="AAI1030"/>
      <c r="AAJ1030"/>
      <c r="AAK1030"/>
      <c r="AAL1030"/>
      <c r="AAM1030"/>
      <c r="AAN1030"/>
      <c r="AAO1030"/>
      <c r="AAP1030"/>
      <c r="AAQ1030"/>
      <c r="AAR1030"/>
      <c r="AAS1030"/>
      <c r="AAT1030"/>
      <c r="AAU1030"/>
      <c r="AAV1030"/>
      <c r="AAW1030"/>
      <c r="AAX1030"/>
      <c r="AAY1030"/>
      <c r="AAZ1030"/>
      <c r="ABA1030"/>
      <c r="ABB1030"/>
      <c r="ABC1030"/>
      <c r="ABD1030"/>
      <c r="ABE1030"/>
      <c r="ABF1030"/>
      <c r="ABG1030"/>
      <c r="ABH1030"/>
      <c r="ABI1030"/>
      <c r="ABJ1030"/>
      <c r="ABK1030"/>
      <c r="ABL1030"/>
      <c r="ABM1030"/>
      <c r="ABN1030"/>
      <c r="ABO1030"/>
      <c r="ABP1030"/>
      <c r="ABQ1030"/>
      <c r="ABR1030"/>
      <c r="ABS1030"/>
      <c r="ABT1030"/>
      <c r="ABU1030"/>
      <c r="ABV1030"/>
      <c r="ABW1030"/>
      <c r="ABX1030"/>
      <c r="ABY1030"/>
      <c r="ABZ1030"/>
      <c r="ACA1030"/>
      <c r="ACB1030"/>
      <c r="ACC1030"/>
      <c r="ACD1030"/>
      <c r="ACE1030"/>
      <c r="ACF1030"/>
      <c r="ACG1030"/>
      <c r="ACH1030"/>
      <c r="ACI1030"/>
      <c r="ACJ1030"/>
      <c r="ACK1030"/>
      <c r="ACL1030"/>
      <c r="ACM1030"/>
      <c r="ACN1030"/>
      <c r="ACO1030"/>
      <c r="ACP1030"/>
      <c r="ACQ1030"/>
      <c r="ACR1030"/>
      <c r="ACS1030"/>
      <c r="ACT1030"/>
      <c r="ACU1030"/>
      <c r="ACV1030"/>
      <c r="ACW1030"/>
      <c r="ACX1030"/>
      <c r="ACY1030"/>
      <c r="ACZ1030"/>
      <c r="ADA1030"/>
      <c r="ADB1030"/>
      <c r="ADC1030"/>
      <c r="ADD1030"/>
      <c r="ADE1030"/>
      <c r="ADF1030"/>
      <c r="ADG1030"/>
      <c r="ADH1030"/>
      <c r="ADI1030"/>
      <c r="ADJ1030"/>
      <c r="ADK1030"/>
      <c r="ADL1030"/>
      <c r="ADM1030"/>
      <c r="ADN1030"/>
      <c r="ADO1030"/>
      <c r="ADP1030"/>
      <c r="ADQ1030"/>
      <c r="ADR1030"/>
      <c r="ADS1030"/>
      <c r="ADT1030"/>
      <c r="ADU1030"/>
      <c r="ADV1030"/>
      <c r="ADW1030"/>
      <c r="ADX1030"/>
      <c r="ADY1030"/>
      <c r="ADZ1030"/>
      <c r="AEA1030"/>
      <c r="AEB1030"/>
      <c r="AEC1030"/>
      <c r="AED1030"/>
      <c r="AEE1030"/>
      <c r="AEF1030"/>
      <c r="AEG1030"/>
      <c r="AEH1030"/>
      <c r="AEI1030"/>
      <c r="AEJ1030"/>
      <c r="AEK1030"/>
      <c r="AEL1030"/>
      <c r="AEM1030"/>
      <c r="AEN1030"/>
      <c r="AEO1030"/>
      <c r="AEP1030"/>
      <c r="AEQ1030"/>
      <c r="AER1030"/>
      <c r="AES1030"/>
      <c r="AET1030"/>
      <c r="AEU1030"/>
      <c r="AEV1030"/>
      <c r="AEW1030"/>
      <c r="AEX1030"/>
      <c r="AEY1030"/>
      <c r="AEZ1030"/>
      <c r="AFA1030"/>
      <c r="AFB1030"/>
      <c r="AFC1030"/>
      <c r="AFD1030"/>
      <c r="AFE1030"/>
      <c r="AFF1030"/>
      <c r="AFG1030"/>
      <c r="AFH1030"/>
      <c r="AFI1030"/>
      <c r="AFJ1030"/>
      <c r="AFK1030"/>
      <c r="AFL1030"/>
      <c r="AFM1030"/>
      <c r="AFN1030"/>
      <c r="AFO1030"/>
      <c r="AFP1030"/>
      <c r="AFQ1030"/>
      <c r="AFR1030"/>
      <c r="AFS1030"/>
      <c r="AFT1030"/>
      <c r="AFU1030"/>
      <c r="AFV1030"/>
      <c r="AFW1030"/>
      <c r="AFX1030"/>
      <c r="AFY1030"/>
      <c r="AFZ1030"/>
      <c r="AGA1030"/>
      <c r="AGB1030"/>
      <c r="AGC1030"/>
      <c r="AGD1030"/>
      <c r="AGE1030"/>
      <c r="AGF1030"/>
      <c r="AGG1030"/>
      <c r="AGH1030"/>
      <c r="AGI1030"/>
      <c r="AGJ1030"/>
      <c r="AGK1030"/>
      <c r="AGL1030"/>
      <c r="AGM1030"/>
      <c r="AGN1030"/>
      <c r="AGO1030"/>
      <c r="AGP1030"/>
      <c r="AGQ1030"/>
      <c r="AGR1030"/>
      <c r="AGS1030"/>
      <c r="AGT1030"/>
      <c r="AGU1030"/>
      <c r="AGV1030"/>
      <c r="AGW1030"/>
      <c r="AGX1030"/>
      <c r="AGY1030"/>
      <c r="AGZ1030"/>
      <c r="AHA1030"/>
      <c r="AHB1030"/>
      <c r="AHC1030"/>
      <c r="AHD1030"/>
      <c r="AHE1030"/>
      <c r="AHF1030"/>
      <c r="AHG1030"/>
      <c r="AHH1030"/>
      <c r="AHI1030"/>
      <c r="AHJ1030"/>
      <c r="AHK1030"/>
      <c r="AHL1030"/>
      <c r="AHM1030"/>
      <c r="AHN1030"/>
      <c r="AHO1030"/>
      <c r="AHP1030"/>
      <c r="AHQ1030"/>
      <c r="AHR1030"/>
      <c r="AHS1030"/>
      <c r="AHT1030"/>
      <c r="AHU1030"/>
      <c r="AHV1030"/>
      <c r="AHW1030"/>
      <c r="AHX1030"/>
      <c r="AHY1030"/>
      <c r="AHZ1030"/>
      <c r="AIA1030"/>
      <c r="AIB1030"/>
      <c r="AIC1030"/>
      <c r="AID1030"/>
      <c r="AIE1030"/>
      <c r="AIF1030"/>
      <c r="AIG1030"/>
      <c r="AIH1030"/>
      <c r="AII1030"/>
      <c r="AIJ1030"/>
      <c r="AIK1030"/>
      <c r="AIL1030"/>
      <c r="AIM1030"/>
      <c r="AIN1030"/>
      <c r="AIO1030"/>
      <c r="AIP1030"/>
      <c r="AIQ1030"/>
      <c r="AIR1030"/>
      <c r="AIS1030"/>
      <c r="AIT1030"/>
      <c r="AIU1030"/>
      <c r="AIV1030"/>
      <c r="AIW1030"/>
      <c r="AIX1030"/>
      <c r="AIY1030"/>
      <c r="AIZ1030"/>
      <c r="AJA1030"/>
      <c r="AJB1030"/>
      <c r="AJC1030"/>
      <c r="AJD1030"/>
      <c r="AJE1030"/>
      <c r="AJF1030"/>
      <c r="AJG1030"/>
      <c r="AJH1030"/>
      <c r="AJI1030"/>
      <c r="AJJ1030"/>
      <c r="AJK1030"/>
      <c r="AJL1030"/>
      <c r="AJM1030"/>
      <c r="AJN1030"/>
      <c r="AJO1030"/>
      <c r="AJP1030"/>
      <c r="AJQ1030"/>
      <c r="AJR1030"/>
      <c r="AJS1030"/>
      <c r="AJT1030"/>
      <c r="AJU1030"/>
      <c r="AJV1030"/>
      <c r="AJW1030"/>
      <c r="AJX1030"/>
      <c r="AJY1030"/>
      <c r="AJZ1030"/>
      <c r="AKA1030"/>
      <c r="AKB1030"/>
      <c r="AKC1030"/>
      <c r="AKD1030"/>
      <c r="AKE1030"/>
      <c r="AKF1030"/>
      <c r="AKG1030"/>
      <c r="AKH1030"/>
      <c r="AKI1030"/>
      <c r="AKJ1030"/>
      <c r="AKK1030"/>
      <c r="AKL1030"/>
      <c r="AKM1030"/>
      <c r="AKN1030"/>
      <c r="AKO1030"/>
      <c r="AKP1030"/>
      <c r="AKQ1030"/>
      <c r="AKR1030"/>
      <c r="AKS1030"/>
      <c r="AKT1030"/>
      <c r="AKU1030"/>
      <c r="AKV1030"/>
      <c r="AKW1030"/>
      <c r="AKX1030"/>
      <c r="AKY1030"/>
      <c r="AKZ1030"/>
      <c r="ALA1030"/>
      <c r="ALB1030"/>
      <c r="ALC1030"/>
      <c r="ALD1030"/>
      <c r="ALE1030"/>
      <c r="ALF1030"/>
      <c r="ALG1030"/>
      <c r="ALH1030"/>
      <c r="ALI1030"/>
      <c r="ALJ1030"/>
      <c r="ALK1030"/>
      <c r="ALL1030"/>
      <c r="ALM1030"/>
      <c r="ALN1030"/>
      <c r="ALO1030"/>
      <c r="ALP1030"/>
      <c r="ALQ1030"/>
      <c r="ALR1030"/>
      <c r="ALS1030"/>
      <c r="ALT1030"/>
      <c r="ALU1030"/>
      <c r="ALV1030"/>
      <c r="ALW1030"/>
      <c r="ALX1030"/>
      <c r="ALY1030"/>
      <c r="ALZ1030"/>
      <c r="AMA1030"/>
      <c r="AMB1030"/>
      <c r="AMC1030"/>
      <c r="AMD1030"/>
      <c r="AME1030"/>
      <c r="AMF1030"/>
      <c r="AMG1030"/>
      <c r="AMH1030"/>
      <c r="AMI1030"/>
      <c r="AMJ1030"/>
    </row>
    <row r="1031" spans="1:1024" ht="20" customHeight="1" x14ac:dyDescent="0.2">
      <c r="A1031"/>
      <c r="B1031"/>
      <c r="C1031"/>
      <c r="D1031"/>
      <c r="E1031" s="2"/>
      <c r="F1031" s="2"/>
      <c r="G1031" s="271"/>
      <c r="H1031" s="240"/>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c r="HE1031"/>
      <c r="HF1031"/>
      <c r="HG1031"/>
      <c r="HH1031"/>
      <c r="HI1031"/>
      <c r="HJ1031"/>
      <c r="HK1031"/>
      <c r="HL1031"/>
      <c r="HM1031"/>
      <c r="HN1031"/>
      <c r="HO1031"/>
      <c r="HP1031"/>
      <c r="HQ1031"/>
      <c r="HR1031"/>
      <c r="HS1031"/>
      <c r="HT1031"/>
      <c r="HU1031"/>
      <c r="HV1031"/>
      <c r="HW1031"/>
      <c r="HX1031"/>
      <c r="HY1031"/>
      <c r="HZ1031"/>
      <c r="IA1031"/>
      <c r="IB1031"/>
      <c r="IC1031"/>
      <c r="ID1031"/>
      <c r="IE1031"/>
      <c r="IF1031"/>
      <c r="IG1031"/>
      <c r="IH1031"/>
      <c r="II1031"/>
      <c r="IJ1031"/>
      <c r="IK1031"/>
      <c r="IL1031"/>
      <c r="IM1031"/>
      <c r="IN1031"/>
      <c r="IO1031"/>
      <c r="IP1031"/>
      <c r="IQ1031"/>
      <c r="IR1031"/>
      <c r="IS1031"/>
      <c r="IT1031"/>
      <c r="IU1031"/>
      <c r="IV1031"/>
      <c r="IW1031"/>
      <c r="IX1031"/>
      <c r="IY1031"/>
      <c r="IZ1031"/>
      <c r="JA1031"/>
      <c r="JB1031"/>
      <c r="JC1031"/>
      <c r="JD1031"/>
      <c r="JE1031"/>
      <c r="JF1031"/>
      <c r="JG1031"/>
      <c r="JH1031"/>
      <c r="JI1031"/>
      <c r="JJ1031"/>
      <c r="JK1031"/>
      <c r="JL1031"/>
      <c r="JM1031"/>
      <c r="JN1031"/>
      <c r="JO1031"/>
      <c r="JP1031"/>
      <c r="JQ1031"/>
      <c r="JR1031"/>
      <c r="JS1031"/>
      <c r="JT1031"/>
      <c r="JU1031"/>
      <c r="JV1031"/>
      <c r="JW1031"/>
      <c r="JX1031"/>
      <c r="JY1031"/>
      <c r="JZ1031"/>
      <c r="KA1031"/>
      <c r="KB1031"/>
      <c r="KC1031"/>
      <c r="KD1031"/>
      <c r="KE1031"/>
      <c r="KF1031"/>
      <c r="KG1031"/>
      <c r="KH1031"/>
      <c r="KI1031"/>
      <c r="KJ1031"/>
      <c r="KK1031"/>
      <c r="KL1031"/>
      <c r="KM1031"/>
      <c r="KN1031"/>
      <c r="KO1031"/>
      <c r="KP1031"/>
      <c r="KQ1031"/>
      <c r="KR1031"/>
      <c r="KS1031"/>
      <c r="KT1031"/>
      <c r="KU1031"/>
      <c r="KV1031"/>
      <c r="KW1031"/>
      <c r="KX1031"/>
      <c r="KY1031"/>
      <c r="KZ1031"/>
      <c r="LA1031"/>
      <c r="LB1031"/>
      <c r="LC1031"/>
      <c r="LD1031"/>
      <c r="LE1031"/>
      <c r="LF1031"/>
      <c r="LG1031"/>
      <c r="LH1031"/>
      <c r="LI1031"/>
      <c r="LJ1031"/>
      <c r="LK1031"/>
      <c r="LL1031"/>
      <c r="LM1031"/>
      <c r="LN1031"/>
      <c r="LO1031"/>
      <c r="LP1031"/>
      <c r="LQ1031"/>
      <c r="LR1031"/>
      <c r="LS1031"/>
      <c r="LT1031"/>
      <c r="LU1031"/>
      <c r="LV1031"/>
      <c r="LW1031"/>
      <c r="LX1031"/>
      <c r="LY1031"/>
      <c r="LZ1031"/>
      <c r="MA1031"/>
      <c r="MB1031"/>
      <c r="MC1031"/>
      <c r="MD1031"/>
      <c r="ME1031"/>
      <c r="MF1031"/>
      <c r="MG1031"/>
      <c r="MH1031"/>
      <c r="MI1031"/>
      <c r="MJ1031"/>
      <c r="MK1031"/>
      <c r="ML1031"/>
      <c r="MM1031"/>
      <c r="MN1031"/>
      <c r="MO1031"/>
      <c r="MP1031"/>
      <c r="MQ1031"/>
      <c r="MR1031"/>
      <c r="MS1031"/>
      <c r="MT1031"/>
      <c r="MU1031"/>
      <c r="MV1031"/>
      <c r="MW1031"/>
      <c r="MX1031"/>
      <c r="MY1031"/>
      <c r="MZ1031"/>
      <c r="NA1031"/>
      <c r="NB1031"/>
      <c r="NC1031"/>
      <c r="ND1031"/>
      <c r="NE1031"/>
      <c r="NF1031"/>
      <c r="NG1031"/>
      <c r="NH1031"/>
      <c r="NI1031"/>
      <c r="NJ1031"/>
      <c r="NK1031"/>
      <c r="NL1031"/>
      <c r="NM1031"/>
      <c r="NN1031"/>
      <c r="NO1031"/>
      <c r="NP1031"/>
      <c r="NQ1031"/>
      <c r="NR1031"/>
      <c r="NS1031"/>
      <c r="NT1031"/>
      <c r="NU1031"/>
      <c r="NV1031"/>
      <c r="NW1031"/>
      <c r="NX1031"/>
      <c r="NY1031"/>
      <c r="NZ1031"/>
      <c r="OA1031"/>
      <c r="OB1031"/>
      <c r="OC1031"/>
      <c r="OD1031"/>
      <c r="OE1031"/>
      <c r="OF1031"/>
      <c r="OG1031"/>
      <c r="OH1031"/>
      <c r="OI1031"/>
      <c r="OJ1031"/>
      <c r="OK1031"/>
      <c r="OL1031"/>
      <c r="OM1031"/>
      <c r="ON1031"/>
      <c r="OO1031"/>
      <c r="OP1031"/>
      <c r="OQ1031"/>
      <c r="OR1031"/>
      <c r="OS1031"/>
      <c r="OT1031"/>
      <c r="OU1031"/>
      <c r="OV1031"/>
      <c r="OW1031"/>
      <c r="OX1031"/>
      <c r="OY1031"/>
      <c r="OZ1031"/>
      <c r="PA1031"/>
      <c r="PB1031"/>
      <c r="PC1031"/>
      <c r="PD1031"/>
      <c r="PE1031"/>
      <c r="PF1031"/>
      <c r="PG1031"/>
      <c r="PH1031"/>
      <c r="PI1031"/>
      <c r="PJ1031"/>
      <c r="PK1031"/>
      <c r="PL1031"/>
      <c r="PM1031"/>
      <c r="PN1031"/>
      <c r="PO1031"/>
      <c r="PP1031"/>
      <c r="PQ1031"/>
      <c r="PR1031"/>
      <c r="PS1031"/>
      <c r="PT1031"/>
      <c r="PU1031"/>
      <c r="PV1031"/>
      <c r="PW1031"/>
      <c r="PX1031"/>
      <c r="PY1031"/>
      <c r="PZ1031"/>
      <c r="QA1031"/>
      <c r="QB1031"/>
      <c r="QC1031"/>
      <c r="QD1031"/>
      <c r="QE1031"/>
      <c r="QF1031"/>
      <c r="QG1031"/>
      <c r="QH1031"/>
      <c r="QI1031"/>
      <c r="QJ1031"/>
      <c r="QK1031"/>
      <c r="QL1031"/>
      <c r="QM1031"/>
      <c r="QN1031"/>
      <c r="QO1031"/>
      <c r="QP1031"/>
      <c r="QQ1031"/>
      <c r="QR1031"/>
      <c r="QS1031"/>
      <c r="QT1031"/>
      <c r="QU1031"/>
      <c r="QV1031"/>
      <c r="QW1031"/>
      <c r="QX1031"/>
      <c r="QY1031"/>
      <c r="QZ1031"/>
      <c r="RA1031"/>
      <c r="RB1031"/>
      <c r="RC1031"/>
      <c r="RD1031"/>
      <c r="RE1031"/>
      <c r="RF1031"/>
      <c r="RG1031"/>
      <c r="RH1031"/>
      <c r="RI1031"/>
      <c r="RJ1031"/>
      <c r="RK1031"/>
      <c r="RL1031"/>
      <c r="RM1031"/>
      <c r="RN1031"/>
      <c r="RO1031"/>
      <c r="RP1031"/>
      <c r="RQ1031"/>
      <c r="RR1031"/>
      <c r="RS1031"/>
      <c r="RT1031"/>
      <c r="RU1031"/>
      <c r="RV1031"/>
      <c r="RW1031"/>
      <c r="RX1031"/>
      <c r="RY1031"/>
      <c r="RZ1031"/>
      <c r="SA1031"/>
      <c r="SB1031"/>
      <c r="SC1031"/>
      <c r="SD1031"/>
      <c r="SE1031"/>
      <c r="SF1031"/>
      <c r="SG1031"/>
      <c r="SH1031"/>
      <c r="SI1031"/>
      <c r="SJ1031"/>
      <c r="SK1031"/>
      <c r="SL1031"/>
      <c r="SM1031"/>
      <c r="SN1031"/>
      <c r="SO1031"/>
      <c r="SP1031"/>
      <c r="SQ1031"/>
      <c r="SR1031"/>
      <c r="SS1031"/>
      <c r="ST1031"/>
      <c r="SU1031"/>
      <c r="SV1031"/>
      <c r="SW1031"/>
      <c r="SX1031"/>
      <c r="SY1031"/>
      <c r="SZ1031"/>
      <c r="TA1031"/>
      <c r="TB1031"/>
      <c r="TC1031"/>
      <c r="TD1031"/>
      <c r="TE1031"/>
      <c r="TF1031"/>
      <c r="TG1031"/>
      <c r="TH1031"/>
      <c r="TI1031"/>
      <c r="TJ1031"/>
      <c r="TK1031"/>
      <c r="TL1031"/>
      <c r="TM1031"/>
      <c r="TN1031"/>
      <c r="TO1031"/>
      <c r="TP1031"/>
      <c r="TQ1031"/>
      <c r="TR1031"/>
      <c r="TS1031"/>
      <c r="TT1031"/>
      <c r="TU1031"/>
      <c r="TV1031"/>
      <c r="TW1031"/>
      <c r="TX1031"/>
      <c r="TY1031"/>
      <c r="TZ1031"/>
      <c r="UA1031"/>
      <c r="UB1031"/>
      <c r="UC1031"/>
      <c r="UD1031"/>
      <c r="UE1031"/>
      <c r="UF1031"/>
      <c r="UG1031"/>
      <c r="UH1031"/>
      <c r="UI1031"/>
      <c r="UJ1031"/>
      <c r="UK1031"/>
      <c r="UL1031"/>
      <c r="UM1031"/>
      <c r="UN1031"/>
      <c r="UO1031"/>
      <c r="UP1031"/>
      <c r="UQ1031"/>
      <c r="UR1031"/>
      <c r="US1031"/>
      <c r="UT1031"/>
      <c r="UU1031"/>
      <c r="UV1031"/>
      <c r="UW1031"/>
      <c r="UX1031"/>
      <c r="UY1031"/>
      <c r="UZ1031"/>
      <c r="VA1031"/>
      <c r="VB1031"/>
      <c r="VC1031"/>
      <c r="VD1031"/>
      <c r="VE1031"/>
      <c r="VF1031"/>
      <c r="VG1031"/>
      <c r="VH1031"/>
      <c r="VI1031"/>
      <c r="VJ1031"/>
      <c r="VK1031"/>
      <c r="VL1031"/>
      <c r="VM1031"/>
      <c r="VN1031"/>
      <c r="VO1031"/>
      <c r="VP1031"/>
      <c r="VQ1031"/>
      <c r="VR1031"/>
      <c r="VS1031"/>
      <c r="VT1031"/>
      <c r="VU1031"/>
      <c r="VV1031"/>
      <c r="VW1031"/>
      <c r="VX1031"/>
      <c r="VY1031"/>
      <c r="VZ1031"/>
      <c r="WA1031"/>
      <c r="WB1031"/>
      <c r="WC1031"/>
      <c r="WD1031"/>
      <c r="WE1031"/>
      <c r="WF1031"/>
      <c r="WG1031"/>
      <c r="WH1031"/>
      <c r="WI1031"/>
      <c r="WJ1031"/>
      <c r="WK1031"/>
      <c r="WL1031"/>
      <c r="WM1031"/>
      <c r="WN1031"/>
      <c r="WO1031"/>
      <c r="WP1031"/>
      <c r="WQ1031"/>
      <c r="WR1031"/>
      <c r="WS1031"/>
      <c r="WT1031"/>
      <c r="WU1031"/>
      <c r="WV1031"/>
      <c r="WW1031"/>
      <c r="WX1031"/>
      <c r="WY1031"/>
      <c r="WZ1031"/>
      <c r="XA1031"/>
      <c r="XB1031"/>
      <c r="XC1031"/>
      <c r="XD1031"/>
      <c r="XE1031"/>
      <c r="XF1031"/>
      <c r="XG1031"/>
      <c r="XH1031"/>
      <c r="XI1031"/>
      <c r="XJ1031"/>
      <c r="XK1031"/>
      <c r="XL1031"/>
      <c r="XM1031"/>
      <c r="XN1031"/>
      <c r="XO1031"/>
      <c r="XP1031"/>
      <c r="XQ1031"/>
      <c r="XR1031"/>
      <c r="XS1031"/>
      <c r="XT1031"/>
      <c r="XU1031"/>
      <c r="XV1031"/>
      <c r="XW1031"/>
      <c r="XX1031"/>
      <c r="XY1031"/>
      <c r="XZ1031"/>
      <c r="YA1031"/>
      <c r="YB1031"/>
      <c r="YC1031"/>
      <c r="YD1031"/>
      <c r="YE1031"/>
      <c r="YF1031"/>
      <c r="YG1031"/>
      <c r="YH1031"/>
      <c r="YI1031"/>
      <c r="YJ1031"/>
      <c r="YK1031"/>
      <c r="YL1031"/>
      <c r="YM1031"/>
      <c r="YN1031"/>
      <c r="YO1031"/>
      <c r="YP1031"/>
      <c r="YQ1031"/>
      <c r="YR1031"/>
      <c r="YS1031"/>
      <c r="YT1031"/>
      <c r="YU1031"/>
      <c r="YV1031"/>
      <c r="YW1031"/>
      <c r="YX1031"/>
      <c r="YY1031"/>
      <c r="YZ1031"/>
      <c r="ZA1031"/>
      <c r="ZB1031"/>
      <c r="ZC1031"/>
      <c r="ZD1031"/>
      <c r="ZE1031"/>
      <c r="ZF1031"/>
      <c r="ZG1031"/>
      <c r="ZH1031"/>
      <c r="ZI1031"/>
      <c r="ZJ1031"/>
      <c r="ZK1031"/>
      <c r="ZL1031"/>
      <c r="ZM1031"/>
      <c r="ZN1031"/>
      <c r="ZO1031"/>
      <c r="ZP1031"/>
      <c r="ZQ1031"/>
      <c r="ZR1031"/>
      <c r="ZS1031"/>
      <c r="ZT1031"/>
      <c r="ZU1031"/>
      <c r="ZV1031"/>
      <c r="ZW1031"/>
      <c r="ZX1031"/>
      <c r="ZY1031"/>
      <c r="ZZ1031"/>
      <c r="AAA1031"/>
      <c r="AAB1031"/>
      <c r="AAC1031"/>
      <c r="AAD1031"/>
      <c r="AAE1031"/>
      <c r="AAF1031"/>
      <c r="AAG1031"/>
      <c r="AAH1031"/>
      <c r="AAI1031"/>
      <c r="AAJ1031"/>
      <c r="AAK1031"/>
      <c r="AAL1031"/>
      <c r="AAM1031"/>
      <c r="AAN1031"/>
      <c r="AAO1031"/>
      <c r="AAP1031"/>
      <c r="AAQ1031"/>
      <c r="AAR1031"/>
      <c r="AAS1031"/>
      <c r="AAT1031"/>
      <c r="AAU1031"/>
      <c r="AAV1031"/>
      <c r="AAW1031"/>
      <c r="AAX1031"/>
      <c r="AAY1031"/>
      <c r="AAZ1031"/>
      <c r="ABA1031"/>
      <c r="ABB1031"/>
      <c r="ABC1031"/>
      <c r="ABD1031"/>
      <c r="ABE1031"/>
      <c r="ABF1031"/>
      <c r="ABG1031"/>
      <c r="ABH1031"/>
      <c r="ABI1031"/>
      <c r="ABJ1031"/>
      <c r="ABK1031"/>
      <c r="ABL1031"/>
      <c r="ABM1031"/>
      <c r="ABN1031"/>
      <c r="ABO1031"/>
      <c r="ABP1031"/>
      <c r="ABQ1031"/>
      <c r="ABR1031"/>
      <c r="ABS1031"/>
      <c r="ABT1031"/>
      <c r="ABU1031"/>
      <c r="ABV1031"/>
      <c r="ABW1031"/>
      <c r="ABX1031"/>
      <c r="ABY1031"/>
      <c r="ABZ1031"/>
      <c r="ACA1031"/>
      <c r="ACB1031"/>
      <c r="ACC1031"/>
      <c r="ACD1031"/>
      <c r="ACE1031"/>
      <c r="ACF1031"/>
      <c r="ACG1031"/>
      <c r="ACH1031"/>
      <c r="ACI1031"/>
      <c r="ACJ1031"/>
      <c r="ACK1031"/>
      <c r="ACL1031"/>
      <c r="ACM1031"/>
      <c r="ACN1031"/>
      <c r="ACO1031"/>
      <c r="ACP1031"/>
      <c r="ACQ1031"/>
      <c r="ACR1031"/>
      <c r="ACS1031"/>
      <c r="ACT1031"/>
      <c r="ACU1031"/>
      <c r="ACV1031"/>
      <c r="ACW1031"/>
      <c r="ACX1031"/>
      <c r="ACY1031"/>
      <c r="ACZ1031"/>
      <c r="ADA1031"/>
      <c r="ADB1031"/>
      <c r="ADC1031"/>
      <c r="ADD1031"/>
      <c r="ADE1031"/>
      <c r="ADF1031"/>
      <c r="ADG1031"/>
      <c r="ADH1031"/>
      <c r="ADI1031"/>
      <c r="ADJ1031"/>
      <c r="ADK1031"/>
      <c r="ADL1031"/>
      <c r="ADM1031"/>
      <c r="ADN1031"/>
      <c r="ADO1031"/>
      <c r="ADP1031"/>
      <c r="ADQ1031"/>
      <c r="ADR1031"/>
      <c r="ADS1031"/>
      <c r="ADT1031"/>
      <c r="ADU1031"/>
      <c r="ADV1031"/>
      <c r="ADW1031"/>
      <c r="ADX1031"/>
      <c r="ADY1031"/>
      <c r="ADZ1031"/>
      <c r="AEA1031"/>
      <c r="AEB1031"/>
      <c r="AEC1031"/>
      <c r="AED1031"/>
      <c r="AEE1031"/>
      <c r="AEF1031"/>
      <c r="AEG1031"/>
      <c r="AEH1031"/>
      <c r="AEI1031"/>
      <c r="AEJ1031"/>
      <c r="AEK1031"/>
      <c r="AEL1031"/>
      <c r="AEM1031"/>
      <c r="AEN1031"/>
      <c r="AEO1031"/>
      <c r="AEP1031"/>
      <c r="AEQ1031"/>
      <c r="AER1031"/>
      <c r="AES1031"/>
      <c r="AET1031"/>
      <c r="AEU1031"/>
      <c r="AEV1031"/>
      <c r="AEW1031"/>
      <c r="AEX1031"/>
      <c r="AEY1031"/>
      <c r="AEZ1031"/>
      <c r="AFA1031"/>
      <c r="AFB1031"/>
      <c r="AFC1031"/>
      <c r="AFD1031"/>
      <c r="AFE1031"/>
      <c r="AFF1031"/>
      <c r="AFG1031"/>
      <c r="AFH1031"/>
      <c r="AFI1031"/>
      <c r="AFJ1031"/>
      <c r="AFK1031"/>
      <c r="AFL1031"/>
      <c r="AFM1031"/>
      <c r="AFN1031"/>
      <c r="AFO1031"/>
      <c r="AFP1031"/>
      <c r="AFQ1031"/>
      <c r="AFR1031"/>
      <c r="AFS1031"/>
      <c r="AFT1031"/>
      <c r="AFU1031"/>
      <c r="AFV1031"/>
      <c r="AFW1031"/>
      <c r="AFX1031"/>
      <c r="AFY1031"/>
      <c r="AFZ1031"/>
      <c r="AGA1031"/>
      <c r="AGB1031"/>
      <c r="AGC1031"/>
      <c r="AGD1031"/>
      <c r="AGE1031"/>
      <c r="AGF1031"/>
      <c r="AGG1031"/>
      <c r="AGH1031"/>
      <c r="AGI1031"/>
      <c r="AGJ1031"/>
      <c r="AGK1031"/>
      <c r="AGL1031"/>
      <c r="AGM1031"/>
      <c r="AGN1031"/>
      <c r="AGO1031"/>
      <c r="AGP1031"/>
      <c r="AGQ1031"/>
      <c r="AGR1031"/>
      <c r="AGS1031"/>
      <c r="AGT1031"/>
      <c r="AGU1031"/>
      <c r="AGV1031"/>
      <c r="AGW1031"/>
      <c r="AGX1031"/>
      <c r="AGY1031"/>
      <c r="AGZ1031"/>
      <c r="AHA1031"/>
      <c r="AHB1031"/>
      <c r="AHC1031"/>
      <c r="AHD1031"/>
      <c r="AHE1031"/>
      <c r="AHF1031"/>
      <c r="AHG1031"/>
      <c r="AHH1031"/>
      <c r="AHI1031"/>
      <c r="AHJ1031"/>
      <c r="AHK1031"/>
      <c r="AHL1031"/>
      <c r="AHM1031"/>
      <c r="AHN1031"/>
      <c r="AHO1031"/>
      <c r="AHP1031"/>
      <c r="AHQ1031"/>
      <c r="AHR1031"/>
      <c r="AHS1031"/>
      <c r="AHT1031"/>
      <c r="AHU1031"/>
      <c r="AHV1031"/>
      <c r="AHW1031"/>
      <c r="AHX1031"/>
      <c r="AHY1031"/>
      <c r="AHZ1031"/>
      <c r="AIA1031"/>
      <c r="AIB1031"/>
      <c r="AIC1031"/>
      <c r="AID1031"/>
      <c r="AIE1031"/>
      <c r="AIF1031"/>
      <c r="AIG1031"/>
      <c r="AIH1031"/>
      <c r="AII1031"/>
      <c r="AIJ1031"/>
      <c r="AIK1031"/>
      <c r="AIL1031"/>
      <c r="AIM1031"/>
      <c r="AIN1031"/>
      <c r="AIO1031"/>
      <c r="AIP1031"/>
      <c r="AIQ1031"/>
      <c r="AIR1031"/>
      <c r="AIS1031"/>
      <c r="AIT1031"/>
      <c r="AIU1031"/>
      <c r="AIV1031"/>
      <c r="AIW1031"/>
      <c r="AIX1031"/>
      <c r="AIY1031"/>
      <c r="AIZ1031"/>
      <c r="AJA1031"/>
      <c r="AJB1031"/>
      <c r="AJC1031"/>
      <c r="AJD1031"/>
      <c r="AJE1031"/>
      <c r="AJF1031"/>
      <c r="AJG1031"/>
      <c r="AJH1031"/>
      <c r="AJI1031"/>
      <c r="AJJ1031"/>
      <c r="AJK1031"/>
      <c r="AJL1031"/>
      <c r="AJM1031"/>
      <c r="AJN1031"/>
      <c r="AJO1031"/>
      <c r="AJP1031"/>
      <c r="AJQ1031"/>
      <c r="AJR1031"/>
      <c r="AJS1031"/>
      <c r="AJT1031"/>
      <c r="AJU1031"/>
      <c r="AJV1031"/>
      <c r="AJW1031"/>
      <c r="AJX1031"/>
      <c r="AJY1031"/>
      <c r="AJZ1031"/>
      <c r="AKA1031"/>
      <c r="AKB1031"/>
      <c r="AKC1031"/>
      <c r="AKD1031"/>
      <c r="AKE1031"/>
      <c r="AKF1031"/>
      <c r="AKG1031"/>
      <c r="AKH1031"/>
      <c r="AKI1031"/>
      <c r="AKJ1031"/>
      <c r="AKK1031"/>
      <c r="AKL1031"/>
      <c r="AKM1031"/>
      <c r="AKN1031"/>
      <c r="AKO1031"/>
      <c r="AKP1031"/>
      <c r="AKQ1031"/>
      <c r="AKR1031"/>
      <c r="AKS1031"/>
      <c r="AKT1031"/>
      <c r="AKU1031"/>
      <c r="AKV1031"/>
      <c r="AKW1031"/>
      <c r="AKX1031"/>
      <c r="AKY1031"/>
      <c r="AKZ1031"/>
      <c r="ALA1031"/>
      <c r="ALB1031"/>
      <c r="ALC1031"/>
      <c r="ALD1031"/>
      <c r="ALE1031"/>
      <c r="ALF1031"/>
      <c r="ALG1031"/>
      <c r="ALH1031"/>
      <c r="ALI1031"/>
      <c r="ALJ1031"/>
      <c r="ALK1031"/>
      <c r="ALL1031"/>
      <c r="ALM1031"/>
      <c r="ALN1031"/>
      <c r="ALO1031"/>
      <c r="ALP1031"/>
      <c r="ALQ1031"/>
      <c r="ALR1031"/>
      <c r="ALS1031"/>
      <c r="ALT1031"/>
      <c r="ALU1031"/>
      <c r="ALV1031"/>
      <c r="ALW1031"/>
      <c r="ALX1031"/>
      <c r="ALY1031"/>
      <c r="ALZ1031"/>
      <c r="AMA1031"/>
      <c r="AMB1031"/>
      <c r="AMC1031"/>
      <c r="AMD1031"/>
      <c r="AME1031"/>
      <c r="AMF1031"/>
      <c r="AMG1031"/>
      <c r="AMH1031"/>
      <c r="AMI1031"/>
      <c r="AMJ1031"/>
    </row>
    <row r="1032" spans="1:1024" ht="20" customHeight="1" x14ac:dyDescent="0.2">
      <c r="A1032"/>
      <c r="B1032"/>
      <c r="C1032"/>
      <c r="D1032"/>
      <c r="E1032" s="2"/>
      <c r="F1032" s="2"/>
      <c r="G1032" s="271"/>
      <c r="H1032" s="240"/>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c r="HM1032"/>
      <c r="HN1032"/>
      <c r="HO1032"/>
      <c r="HP1032"/>
      <c r="HQ1032"/>
      <c r="HR1032"/>
      <c r="HS1032"/>
      <c r="HT1032"/>
      <c r="HU1032"/>
      <c r="HV1032"/>
      <c r="HW1032"/>
      <c r="HX1032"/>
      <c r="HY1032"/>
      <c r="HZ1032"/>
      <c r="IA1032"/>
      <c r="IB1032"/>
      <c r="IC1032"/>
      <c r="ID1032"/>
      <c r="IE1032"/>
      <c r="IF1032"/>
      <c r="IG1032"/>
      <c r="IH1032"/>
      <c r="II1032"/>
      <c r="IJ1032"/>
      <c r="IK1032"/>
      <c r="IL1032"/>
      <c r="IM1032"/>
      <c r="IN1032"/>
      <c r="IO1032"/>
      <c r="IP1032"/>
      <c r="IQ1032"/>
      <c r="IR1032"/>
      <c r="IS1032"/>
      <c r="IT1032"/>
      <c r="IU1032"/>
      <c r="IV1032"/>
      <c r="IW1032"/>
      <c r="IX1032"/>
      <c r="IY1032"/>
      <c r="IZ1032"/>
      <c r="JA1032"/>
      <c r="JB1032"/>
      <c r="JC1032"/>
      <c r="JD1032"/>
      <c r="JE1032"/>
      <c r="JF1032"/>
      <c r="JG1032"/>
      <c r="JH1032"/>
      <c r="JI1032"/>
      <c r="JJ1032"/>
      <c r="JK1032"/>
      <c r="JL1032"/>
      <c r="JM1032"/>
      <c r="JN1032"/>
      <c r="JO1032"/>
      <c r="JP1032"/>
      <c r="JQ1032"/>
      <c r="JR1032"/>
      <c r="JS1032"/>
      <c r="JT1032"/>
      <c r="JU1032"/>
      <c r="JV1032"/>
      <c r="JW1032"/>
      <c r="JX1032"/>
      <c r="JY1032"/>
      <c r="JZ1032"/>
      <c r="KA1032"/>
      <c r="KB1032"/>
      <c r="KC1032"/>
      <c r="KD1032"/>
      <c r="KE1032"/>
      <c r="KF1032"/>
      <c r="KG1032"/>
      <c r="KH1032"/>
      <c r="KI1032"/>
      <c r="KJ1032"/>
      <c r="KK1032"/>
      <c r="KL1032"/>
      <c r="KM1032"/>
      <c r="KN1032"/>
      <c r="KO1032"/>
      <c r="KP1032"/>
      <c r="KQ1032"/>
      <c r="KR1032"/>
      <c r="KS1032"/>
      <c r="KT1032"/>
      <c r="KU1032"/>
      <c r="KV1032"/>
      <c r="KW1032"/>
      <c r="KX1032"/>
      <c r="KY1032"/>
      <c r="KZ1032"/>
      <c r="LA1032"/>
      <c r="LB1032"/>
      <c r="LC1032"/>
      <c r="LD1032"/>
      <c r="LE1032"/>
      <c r="LF1032"/>
      <c r="LG1032"/>
      <c r="LH1032"/>
      <c r="LI1032"/>
      <c r="LJ1032"/>
      <c r="LK1032"/>
      <c r="LL1032"/>
      <c r="LM1032"/>
      <c r="LN1032"/>
      <c r="LO1032"/>
      <c r="LP1032"/>
      <c r="LQ1032"/>
      <c r="LR1032"/>
      <c r="LS1032"/>
      <c r="LT1032"/>
      <c r="LU1032"/>
      <c r="LV1032"/>
      <c r="LW1032"/>
      <c r="LX1032"/>
      <c r="LY1032"/>
      <c r="LZ1032"/>
      <c r="MA1032"/>
      <c r="MB1032"/>
      <c r="MC1032"/>
      <c r="MD1032"/>
      <c r="ME1032"/>
      <c r="MF1032"/>
      <c r="MG1032"/>
      <c r="MH1032"/>
      <c r="MI1032"/>
      <c r="MJ1032"/>
      <c r="MK1032"/>
      <c r="ML1032"/>
      <c r="MM1032"/>
      <c r="MN1032"/>
      <c r="MO1032"/>
      <c r="MP1032"/>
      <c r="MQ1032"/>
      <c r="MR1032"/>
      <c r="MS1032"/>
      <c r="MT1032"/>
      <c r="MU1032"/>
      <c r="MV1032"/>
      <c r="MW1032"/>
      <c r="MX1032"/>
      <c r="MY1032"/>
      <c r="MZ1032"/>
      <c r="NA1032"/>
      <c r="NB1032"/>
      <c r="NC1032"/>
      <c r="ND1032"/>
      <c r="NE1032"/>
      <c r="NF1032"/>
      <c r="NG1032"/>
      <c r="NH1032"/>
      <c r="NI1032"/>
      <c r="NJ1032"/>
      <c r="NK1032"/>
      <c r="NL1032"/>
      <c r="NM1032"/>
      <c r="NN1032"/>
      <c r="NO1032"/>
      <c r="NP1032"/>
      <c r="NQ1032"/>
      <c r="NR1032"/>
      <c r="NS1032"/>
      <c r="NT1032"/>
      <c r="NU1032"/>
      <c r="NV1032"/>
      <c r="NW1032"/>
      <c r="NX1032"/>
      <c r="NY1032"/>
      <c r="NZ1032"/>
      <c r="OA1032"/>
      <c r="OB1032"/>
      <c r="OC1032"/>
      <c r="OD1032"/>
      <c r="OE1032"/>
      <c r="OF1032"/>
      <c r="OG1032"/>
      <c r="OH1032"/>
      <c r="OI1032"/>
      <c r="OJ1032"/>
      <c r="OK1032"/>
      <c r="OL1032"/>
      <c r="OM1032"/>
      <c r="ON1032"/>
      <c r="OO1032"/>
      <c r="OP1032"/>
      <c r="OQ1032"/>
      <c r="OR1032"/>
      <c r="OS1032"/>
      <c r="OT1032"/>
      <c r="OU1032"/>
      <c r="OV1032"/>
      <c r="OW1032"/>
      <c r="OX1032"/>
      <c r="OY1032"/>
      <c r="OZ1032"/>
      <c r="PA1032"/>
      <c r="PB1032"/>
      <c r="PC1032"/>
      <c r="PD1032"/>
      <c r="PE1032"/>
      <c r="PF1032"/>
      <c r="PG1032"/>
      <c r="PH1032"/>
      <c r="PI1032"/>
      <c r="PJ1032"/>
      <c r="PK1032"/>
      <c r="PL1032"/>
      <c r="PM1032"/>
      <c r="PN1032"/>
      <c r="PO1032"/>
      <c r="PP1032"/>
      <c r="PQ1032"/>
      <c r="PR1032"/>
      <c r="PS1032"/>
      <c r="PT1032"/>
      <c r="PU1032"/>
      <c r="PV1032"/>
      <c r="PW1032"/>
      <c r="PX1032"/>
      <c r="PY1032"/>
      <c r="PZ1032"/>
      <c r="QA1032"/>
      <c r="QB1032"/>
      <c r="QC1032"/>
      <c r="QD1032"/>
      <c r="QE1032"/>
      <c r="QF1032"/>
      <c r="QG1032"/>
      <c r="QH1032"/>
      <c r="QI1032"/>
      <c r="QJ1032"/>
      <c r="QK1032"/>
      <c r="QL1032"/>
      <c r="QM1032"/>
      <c r="QN1032"/>
      <c r="QO1032"/>
      <c r="QP1032"/>
      <c r="QQ1032"/>
      <c r="QR1032"/>
      <c r="QS1032"/>
      <c r="QT1032"/>
      <c r="QU1032"/>
      <c r="QV1032"/>
      <c r="QW1032"/>
      <c r="QX1032"/>
      <c r="QY1032"/>
      <c r="QZ1032"/>
      <c r="RA1032"/>
      <c r="RB1032"/>
      <c r="RC1032"/>
      <c r="RD1032"/>
      <c r="RE1032"/>
      <c r="RF1032"/>
      <c r="RG1032"/>
      <c r="RH1032"/>
      <c r="RI1032"/>
      <c r="RJ1032"/>
      <c r="RK1032"/>
      <c r="RL1032"/>
      <c r="RM1032"/>
      <c r="RN1032"/>
      <c r="RO1032"/>
      <c r="RP1032"/>
      <c r="RQ1032"/>
      <c r="RR1032"/>
      <c r="RS1032"/>
      <c r="RT1032"/>
      <c r="RU1032"/>
      <c r="RV1032"/>
      <c r="RW1032"/>
      <c r="RX1032"/>
      <c r="RY1032"/>
      <c r="RZ1032"/>
      <c r="SA1032"/>
      <c r="SB1032"/>
      <c r="SC1032"/>
      <c r="SD1032"/>
      <c r="SE1032"/>
      <c r="SF1032"/>
      <c r="SG1032"/>
      <c r="SH1032"/>
      <c r="SI1032"/>
      <c r="SJ1032"/>
      <c r="SK1032"/>
      <c r="SL1032"/>
      <c r="SM1032"/>
      <c r="SN1032"/>
      <c r="SO1032"/>
      <c r="SP1032"/>
      <c r="SQ1032"/>
      <c r="SR1032"/>
      <c r="SS1032"/>
      <c r="ST1032"/>
      <c r="SU1032"/>
      <c r="SV1032"/>
      <c r="SW1032"/>
      <c r="SX1032"/>
      <c r="SY1032"/>
      <c r="SZ1032"/>
      <c r="TA1032"/>
      <c r="TB1032"/>
      <c r="TC1032"/>
      <c r="TD1032"/>
      <c r="TE1032"/>
      <c r="TF1032"/>
      <c r="TG1032"/>
      <c r="TH1032"/>
      <c r="TI1032"/>
      <c r="TJ1032"/>
      <c r="TK1032"/>
      <c r="TL1032"/>
      <c r="TM1032"/>
      <c r="TN1032"/>
      <c r="TO1032"/>
      <c r="TP1032"/>
      <c r="TQ1032"/>
      <c r="TR1032"/>
      <c r="TS1032"/>
      <c r="TT1032"/>
      <c r="TU1032"/>
      <c r="TV1032"/>
      <c r="TW1032"/>
      <c r="TX1032"/>
      <c r="TY1032"/>
      <c r="TZ1032"/>
      <c r="UA1032"/>
      <c r="UB1032"/>
      <c r="UC1032"/>
      <c r="UD1032"/>
      <c r="UE1032"/>
      <c r="UF1032"/>
      <c r="UG1032"/>
      <c r="UH1032"/>
      <c r="UI1032"/>
      <c r="UJ1032"/>
      <c r="UK1032"/>
      <c r="UL1032"/>
      <c r="UM1032"/>
      <c r="UN1032"/>
      <c r="UO1032"/>
      <c r="UP1032"/>
      <c r="UQ1032"/>
      <c r="UR1032"/>
      <c r="US1032"/>
      <c r="UT1032"/>
      <c r="UU1032"/>
      <c r="UV1032"/>
      <c r="UW1032"/>
      <c r="UX1032"/>
      <c r="UY1032"/>
      <c r="UZ1032"/>
      <c r="VA1032"/>
      <c r="VB1032"/>
      <c r="VC1032"/>
      <c r="VD1032"/>
      <c r="VE1032"/>
      <c r="VF1032"/>
      <c r="VG1032"/>
      <c r="VH1032"/>
      <c r="VI1032"/>
      <c r="VJ1032"/>
      <c r="VK1032"/>
      <c r="VL1032"/>
      <c r="VM1032"/>
      <c r="VN1032"/>
      <c r="VO1032"/>
      <c r="VP1032"/>
      <c r="VQ1032"/>
      <c r="VR1032"/>
      <c r="VS1032"/>
      <c r="VT1032"/>
      <c r="VU1032"/>
      <c r="VV1032"/>
      <c r="VW1032"/>
      <c r="VX1032"/>
      <c r="VY1032"/>
      <c r="VZ1032"/>
      <c r="WA1032"/>
      <c r="WB1032"/>
      <c r="WC1032"/>
      <c r="WD1032"/>
      <c r="WE1032"/>
      <c r="WF1032"/>
      <c r="WG1032"/>
      <c r="WH1032"/>
      <c r="WI1032"/>
      <c r="WJ1032"/>
      <c r="WK1032"/>
      <c r="WL1032"/>
      <c r="WM1032"/>
      <c r="WN1032"/>
      <c r="WO1032"/>
      <c r="WP1032"/>
      <c r="WQ1032"/>
      <c r="WR1032"/>
      <c r="WS1032"/>
      <c r="WT1032"/>
      <c r="WU1032"/>
      <c r="WV1032"/>
      <c r="WW1032"/>
      <c r="WX1032"/>
      <c r="WY1032"/>
      <c r="WZ1032"/>
      <c r="XA1032"/>
      <c r="XB1032"/>
      <c r="XC1032"/>
      <c r="XD1032"/>
      <c r="XE1032"/>
      <c r="XF1032"/>
      <c r="XG1032"/>
      <c r="XH1032"/>
      <c r="XI1032"/>
      <c r="XJ1032"/>
      <c r="XK1032"/>
      <c r="XL1032"/>
      <c r="XM1032"/>
      <c r="XN1032"/>
      <c r="XO1032"/>
      <c r="XP1032"/>
      <c r="XQ1032"/>
      <c r="XR1032"/>
      <c r="XS1032"/>
      <c r="XT1032"/>
      <c r="XU1032"/>
      <c r="XV1032"/>
      <c r="XW1032"/>
      <c r="XX1032"/>
      <c r="XY1032"/>
      <c r="XZ1032"/>
      <c r="YA1032"/>
      <c r="YB1032"/>
      <c r="YC1032"/>
      <c r="YD1032"/>
      <c r="YE1032"/>
      <c r="YF1032"/>
      <c r="YG1032"/>
      <c r="YH1032"/>
      <c r="YI1032"/>
      <c r="YJ1032"/>
      <c r="YK1032"/>
      <c r="YL1032"/>
      <c r="YM1032"/>
      <c r="YN1032"/>
      <c r="YO1032"/>
      <c r="YP1032"/>
      <c r="YQ1032"/>
      <c r="YR1032"/>
      <c r="YS1032"/>
      <c r="YT1032"/>
      <c r="YU1032"/>
      <c r="YV1032"/>
      <c r="YW1032"/>
      <c r="YX1032"/>
      <c r="YY1032"/>
      <c r="YZ1032"/>
      <c r="ZA1032"/>
      <c r="ZB1032"/>
      <c r="ZC1032"/>
      <c r="ZD1032"/>
      <c r="ZE1032"/>
      <c r="ZF1032"/>
      <c r="ZG1032"/>
      <c r="ZH1032"/>
      <c r="ZI1032"/>
      <c r="ZJ1032"/>
      <c r="ZK1032"/>
      <c r="ZL1032"/>
      <c r="ZM1032"/>
      <c r="ZN1032"/>
      <c r="ZO1032"/>
      <c r="ZP1032"/>
      <c r="ZQ1032"/>
      <c r="ZR1032"/>
      <c r="ZS1032"/>
      <c r="ZT1032"/>
      <c r="ZU1032"/>
      <c r="ZV1032"/>
      <c r="ZW1032"/>
      <c r="ZX1032"/>
      <c r="ZY1032"/>
      <c r="ZZ1032"/>
      <c r="AAA1032"/>
      <c r="AAB1032"/>
      <c r="AAC1032"/>
      <c r="AAD1032"/>
      <c r="AAE1032"/>
      <c r="AAF1032"/>
      <c r="AAG1032"/>
      <c r="AAH1032"/>
      <c r="AAI1032"/>
      <c r="AAJ1032"/>
      <c r="AAK1032"/>
      <c r="AAL1032"/>
      <c r="AAM1032"/>
      <c r="AAN1032"/>
      <c r="AAO1032"/>
      <c r="AAP1032"/>
      <c r="AAQ1032"/>
      <c r="AAR1032"/>
      <c r="AAS1032"/>
      <c r="AAT1032"/>
      <c r="AAU1032"/>
      <c r="AAV1032"/>
      <c r="AAW1032"/>
      <c r="AAX1032"/>
      <c r="AAY1032"/>
      <c r="AAZ1032"/>
      <c r="ABA1032"/>
      <c r="ABB1032"/>
      <c r="ABC1032"/>
      <c r="ABD1032"/>
      <c r="ABE1032"/>
      <c r="ABF1032"/>
      <c r="ABG1032"/>
      <c r="ABH1032"/>
      <c r="ABI1032"/>
      <c r="ABJ1032"/>
      <c r="ABK1032"/>
      <c r="ABL1032"/>
      <c r="ABM1032"/>
      <c r="ABN1032"/>
      <c r="ABO1032"/>
      <c r="ABP1032"/>
      <c r="ABQ1032"/>
      <c r="ABR1032"/>
      <c r="ABS1032"/>
      <c r="ABT1032"/>
      <c r="ABU1032"/>
      <c r="ABV1032"/>
      <c r="ABW1032"/>
      <c r="ABX1032"/>
      <c r="ABY1032"/>
      <c r="ABZ1032"/>
      <c r="ACA1032"/>
      <c r="ACB1032"/>
      <c r="ACC1032"/>
      <c r="ACD1032"/>
      <c r="ACE1032"/>
      <c r="ACF1032"/>
      <c r="ACG1032"/>
      <c r="ACH1032"/>
      <c r="ACI1032"/>
      <c r="ACJ1032"/>
      <c r="ACK1032"/>
      <c r="ACL1032"/>
      <c r="ACM1032"/>
      <c r="ACN1032"/>
      <c r="ACO1032"/>
      <c r="ACP1032"/>
      <c r="ACQ1032"/>
      <c r="ACR1032"/>
      <c r="ACS1032"/>
      <c r="ACT1032"/>
      <c r="ACU1032"/>
      <c r="ACV1032"/>
      <c r="ACW1032"/>
      <c r="ACX1032"/>
      <c r="ACY1032"/>
      <c r="ACZ1032"/>
      <c r="ADA1032"/>
      <c r="ADB1032"/>
      <c r="ADC1032"/>
      <c r="ADD1032"/>
      <c r="ADE1032"/>
      <c r="ADF1032"/>
      <c r="ADG1032"/>
      <c r="ADH1032"/>
      <c r="ADI1032"/>
      <c r="ADJ1032"/>
      <c r="ADK1032"/>
      <c r="ADL1032"/>
      <c r="ADM1032"/>
      <c r="ADN1032"/>
      <c r="ADO1032"/>
      <c r="ADP1032"/>
      <c r="ADQ1032"/>
      <c r="ADR1032"/>
      <c r="ADS1032"/>
      <c r="ADT1032"/>
      <c r="ADU1032"/>
      <c r="ADV1032"/>
      <c r="ADW1032"/>
      <c r="ADX1032"/>
      <c r="ADY1032"/>
      <c r="ADZ1032"/>
      <c r="AEA1032"/>
      <c r="AEB1032"/>
      <c r="AEC1032"/>
      <c r="AED1032"/>
      <c r="AEE1032"/>
      <c r="AEF1032"/>
      <c r="AEG1032"/>
      <c r="AEH1032"/>
      <c r="AEI1032"/>
      <c r="AEJ1032"/>
      <c r="AEK1032"/>
      <c r="AEL1032"/>
      <c r="AEM1032"/>
      <c r="AEN1032"/>
      <c r="AEO1032"/>
      <c r="AEP1032"/>
      <c r="AEQ1032"/>
      <c r="AER1032"/>
      <c r="AES1032"/>
      <c r="AET1032"/>
      <c r="AEU1032"/>
      <c r="AEV1032"/>
      <c r="AEW1032"/>
      <c r="AEX1032"/>
      <c r="AEY1032"/>
      <c r="AEZ1032"/>
      <c r="AFA1032"/>
      <c r="AFB1032"/>
      <c r="AFC1032"/>
      <c r="AFD1032"/>
      <c r="AFE1032"/>
      <c r="AFF1032"/>
      <c r="AFG1032"/>
      <c r="AFH1032"/>
      <c r="AFI1032"/>
      <c r="AFJ1032"/>
      <c r="AFK1032"/>
      <c r="AFL1032"/>
      <c r="AFM1032"/>
      <c r="AFN1032"/>
      <c r="AFO1032"/>
      <c r="AFP1032"/>
      <c r="AFQ1032"/>
      <c r="AFR1032"/>
      <c r="AFS1032"/>
      <c r="AFT1032"/>
      <c r="AFU1032"/>
      <c r="AFV1032"/>
      <c r="AFW1032"/>
      <c r="AFX1032"/>
      <c r="AFY1032"/>
      <c r="AFZ1032"/>
      <c r="AGA1032"/>
      <c r="AGB1032"/>
      <c r="AGC1032"/>
      <c r="AGD1032"/>
      <c r="AGE1032"/>
      <c r="AGF1032"/>
      <c r="AGG1032"/>
      <c r="AGH1032"/>
      <c r="AGI1032"/>
      <c r="AGJ1032"/>
      <c r="AGK1032"/>
      <c r="AGL1032"/>
      <c r="AGM1032"/>
      <c r="AGN1032"/>
      <c r="AGO1032"/>
      <c r="AGP1032"/>
      <c r="AGQ1032"/>
      <c r="AGR1032"/>
      <c r="AGS1032"/>
      <c r="AGT1032"/>
      <c r="AGU1032"/>
      <c r="AGV1032"/>
      <c r="AGW1032"/>
      <c r="AGX1032"/>
      <c r="AGY1032"/>
      <c r="AGZ1032"/>
      <c r="AHA1032"/>
      <c r="AHB1032"/>
      <c r="AHC1032"/>
      <c r="AHD1032"/>
      <c r="AHE1032"/>
      <c r="AHF1032"/>
      <c r="AHG1032"/>
      <c r="AHH1032"/>
      <c r="AHI1032"/>
      <c r="AHJ1032"/>
      <c r="AHK1032"/>
      <c r="AHL1032"/>
      <c r="AHM1032"/>
      <c r="AHN1032"/>
      <c r="AHO1032"/>
      <c r="AHP1032"/>
      <c r="AHQ1032"/>
      <c r="AHR1032"/>
      <c r="AHS1032"/>
      <c r="AHT1032"/>
      <c r="AHU1032"/>
      <c r="AHV1032"/>
      <c r="AHW1032"/>
      <c r="AHX1032"/>
      <c r="AHY1032"/>
      <c r="AHZ1032"/>
      <c r="AIA1032"/>
      <c r="AIB1032"/>
      <c r="AIC1032"/>
      <c r="AID1032"/>
      <c r="AIE1032"/>
      <c r="AIF1032"/>
      <c r="AIG1032"/>
      <c r="AIH1032"/>
      <c r="AII1032"/>
      <c r="AIJ1032"/>
      <c r="AIK1032"/>
      <c r="AIL1032"/>
      <c r="AIM1032"/>
      <c r="AIN1032"/>
      <c r="AIO1032"/>
      <c r="AIP1032"/>
      <c r="AIQ1032"/>
      <c r="AIR1032"/>
      <c r="AIS1032"/>
      <c r="AIT1032"/>
      <c r="AIU1032"/>
      <c r="AIV1032"/>
      <c r="AIW1032"/>
      <c r="AIX1032"/>
      <c r="AIY1032"/>
      <c r="AIZ1032"/>
      <c r="AJA1032"/>
      <c r="AJB1032"/>
      <c r="AJC1032"/>
      <c r="AJD1032"/>
      <c r="AJE1032"/>
      <c r="AJF1032"/>
      <c r="AJG1032"/>
      <c r="AJH1032"/>
      <c r="AJI1032"/>
      <c r="AJJ1032"/>
      <c r="AJK1032"/>
      <c r="AJL1032"/>
      <c r="AJM1032"/>
      <c r="AJN1032"/>
      <c r="AJO1032"/>
      <c r="AJP1032"/>
      <c r="AJQ1032"/>
      <c r="AJR1032"/>
      <c r="AJS1032"/>
      <c r="AJT1032"/>
      <c r="AJU1032"/>
      <c r="AJV1032"/>
      <c r="AJW1032"/>
      <c r="AJX1032"/>
      <c r="AJY1032"/>
      <c r="AJZ1032"/>
      <c r="AKA1032"/>
      <c r="AKB1032"/>
      <c r="AKC1032"/>
      <c r="AKD1032"/>
      <c r="AKE1032"/>
      <c r="AKF1032"/>
      <c r="AKG1032"/>
      <c r="AKH1032"/>
      <c r="AKI1032"/>
      <c r="AKJ1032"/>
      <c r="AKK1032"/>
      <c r="AKL1032"/>
      <c r="AKM1032"/>
      <c r="AKN1032"/>
      <c r="AKO1032"/>
      <c r="AKP1032"/>
      <c r="AKQ1032"/>
      <c r="AKR1032"/>
      <c r="AKS1032"/>
      <c r="AKT1032"/>
      <c r="AKU1032"/>
      <c r="AKV1032"/>
      <c r="AKW1032"/>
      <c r="AKX1032"/>
      <c r="AKY1032"/>
      <c r="AKZ1032"/>
      <c r="ALA1032"/>
      <c r="ALB1032"/>
      <c r="ALC1032"/>
      <c r="ALD1032"/>
      <c r="ALE1032"/>
      <c r="ALF1032"/>
      <c r="ALG1032"/>
      <c r="ALH1032"/>
      <c r="ALI1032"/>
      <c r="ALJ1032"/>
      <c r="ALK1032"/>
      <c r="ALL1032"/>
      <c r="ALM1032"/>
      <c r="ALN1032"/>
      <c r="ALO1032"/>
      <c r="ALP1032"/>
      <c r="ALQ1032"/>
      <c r="ALR1032"/>
      <c r="ALS1032"/>
      <c r="ALT1032"/>
      <c r="ALU1032"/>
      <c r="ALV1032"/>
      <c r="ALW1032"/>
      <c r="ALX1032"/>
      <c r="ALY1032"/>
      <c r="ALZ1032"/>
      <c r="AMA1032"/>
      <c r="AMB1032"/>
      <c r="AMC1032"/>
      <c r="AMD1032"/>
      <c r="AME1032"/>
      <c r="AMF1032"/>
      <c r="AMG1032"/>
      <c r="AMH1032"/>
      <c r="AMI1032"/>
      <c r="AMJ1032"/>
    </row>
    <row r="1033" spans="1:1024" ht="20" customHeight="1" x14ac:dyDescent="0.2">
      <c r="A1033"/>
      <c r="B1033"/>
      <c r="C1033"/>
      <c r="D1033"/>
      <c r="E1033" s="2"/>
      <c r="F1033" s="2"/>
      <c r="G1033" s="271"/>
      <c r="H1033" s="240"/>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c r="HK1033"/>
      <c r="HL1033"/>
      <c r="HM1033"/>
      <c r="HN1033"/>
      <c r="HO1033"/>
      <c r="HP1033"/>
      <c r="HQ1033"/>
      <c r="HR1033"/>
      <c r="HS1033"/>
      <c r="HT1033"/>
      <c r="HU1033"/>
      <c r="HV1033"/>
      <c r="HW1033"/>
      <c r="HX1033"/>
      <c r="HY1033"/>
      <c r="HZ1033"/>
      <c r="IA1033"/>
      <c r="IB1033"/>
      <c r="IC1033"/>
      <c r="ID1033"/>
      <c r="IE1033"/>
      <c r="IF1033"/>
      <c r="IG1033"/>
      <c r="IH1033"/>
      <c r="II1033"/>
      <c r="IJ1033"/>
      <c r="IK1033"/>
      <c r="IL1033"/>
      <c r="IM1033"/>
      <c r="IN1033"/>
      <c r="IO1033"/>
      <c r="IP1033"/>
      <c r="IQ1033"/>
      <c r="IR1033"/>
      <c r="IS1033"/>
      <c r="IT1033"/>
      <c r="IU1033"/>
      <c r="IV1033"/>
      <c r="IW1033"/>
      <c r="IX1033"/>
      <c r="IY1033"/>
      <c r="IZ1033"/>
      <c r="JA1033"/>
      <c r="JB1033"/>
      <c r="JC1033"/>
      <c r="JD1033"/>
      <c r="JE1033"/>
      <c r="JF1033"/>
      <c r="JG1033"/>
      <c r="JH1033"/>
      <c r="JI1033"/>
      <c r="JJ1033"/>
      <c r="JK1033"/>
      <c r="JL1033"/>
      <c r="JM1033"/>
      <c r="JN1033"/>
      <c r="JO1033"/>
      <c r="JP1033"/>
      <c r="JQ1033"/>
      <c r="JR1033"/>
      <c r="JS1033"/>
      <c r="JT1033"/>
      <c r="JU1033"/>
      <c r="JV1033"/>
      <c r="JW1033"/>
      <c r="JX1033"/>
      <c r="JY1033"/>
      <c r="JZ1033"/>
      <c r="KA1033"/>
      <c r="KB1033"/>
      <c r="KC1033"/>
      <c r="KD1033"/>
      <c r="KE1033"/>
      <c r="KF1033"/>
      <c r="KG1033"/>
      <c r="KH1033"/>
      <c r="KI1033"/>
      <c r="KJ1033"/>
      <c r="KK1033"/>
      <c r="KL1033"/>
      <c r="KM1033"/>
      <c r="KN1033"/>
      <c r="KO1033"/>
      <c r="KP1033"/>
      <c r="KQ1033"/>
      <c r="KR1033"/>
      <c r="KS1033"/>
      <c r="KT1033"/>
      <c r="KU1033"/>
      <c r="KV1033"/>
      <c r="KW1033"/>
      <c r="KX1033"/>
      <c r="KY1033"/>
      <c r="KZ1033"/>
      <c r="LA1033"/>
      <c r="LB1033"/>
      <c r="LC1033"/>
      <c r="LD1033"/>
      <c r="LE1033"/>
      <c r="LF1033"/>
      <c r="LG1033"/>
      <c r="LH1033"/>
      <c r="LI1033"/>
      <c r="LJ1033"/>
      <c r="LK1033"/>
      <c r="LL1033"/>
      <c r="LM1033"/>
      <c r="LN1033"/>
      <c r="LO1033"/>
      <c r="LP1033"/>
      <c r="LQ1033"/>
      <c r="LR1033"/>
      <c r="LS1033"/>
      <c r="LT1033"/>
      <c r="LU1033"/>
      <c r="LV1033"/>
      <c r="LW1033"/>
      <c r="LX1033"/>
      <c r="LY1033"/>
      <c r="LZ1033"/>
      <c r="MA1033"/>
      <c r="MB1033"/>
      <c r="MC1033"/>
      <c r="MD1033"/>
      <c r="ME1033"/>
      <c r="MF1033"/>
      <c r="MG1033"/>
      <c r="MH1033"/>
      <c r="MI1033"/>
      <c r="MJ1033"/>
      <c r="MK1033"/>
      <c r="ML1033"/>
      <c r="MM1033"/>
      <c r="MN1033"/>
      <c r="MO1033"/>
      <c r="MP1033"/>
      <c r="MQ1033"/>
      <c r="MR1033"/>
      <c r="MS1033"/>
      <c r="MT1033"/>
      <c r="MU1033"/>
      <c r="MV1033"/>
      <c r="MW1033"/>
      <c r="MX1033"/>
      <c r="MY1033"/>
      <c r="MZ1033"/>
      <c r="NA1033"/>
      <c r="NB1033"/>
      <c r="NC1033"/>
      <c r="ND1033"/>
      <c r="NE1033"/>
      <c r="NF1033"/>
      <c r="NG1033"/>
      <c r="NH1033"/>
      <c r="NI1033"/>
      <c r="NJ1033"/>
      <c r="NK1033"/>
      <c r="NL1033"/>
      <c r="NM1033"/>
      <c r="NN1033"/>
      <c r="NO1033"/>
      <c r="NP1033"/>
      <c r="NQ1033"/>
      <c r="NR1033"/>
      <c r="NS1033"/>
      <c r="NT1033"/>
      <c r="NU1033"/>
      <c r="NV1033"/>
      <c r="NW1033"/>
      <c r="NX1033"/>
      <c r="NY1033"/>
      <c r="NZ1033"/>
      <c r="OA1033"/>
      <c r="OB1033"/>
      <c r="OC1033"/>
      <c r="OD1033"/>
      <c r="OE1033"/>
      <c r="OF1033"/>
      <c r="OG1033"/>
      <c r="OH1033"/>
      <c r="OI1033"/>
      <c r="OJ1033"/>
      <c r="OK1033"/>
      <c r="OL1033"/>
      <c r="OM1033"/>
      <c r="ON1033"/>
      <c r="OO1033"/>
      <c r="OP1033"/>
      <c r="OQ1033"/>
      <c r="OR1033"/>
      <c r="OS1033"/>
      <c r="OT1033"/>
      <c r="OU1033"/>
      <c r="OV1033"/>
      <c r="OW1033"/>
      <c r="OX1033"/>
      <c r="OY1033"/>
      <c r="OZ1033"/>
      <c r="PA1033"/>
      <c r="PB1033"/>
      <c r="PC1033"/>
      <c r="PD1033"/>
      <c r="PE1033"/>
      <c r="PF1033"/>
      <c r="PG1033"/>
      <c r="PH1033"/>
      <c r="PI1033"/>
      <c r="PJ1033"/>
      <c r="PK1033"/>
      <c r="PL1033"/>
      <c r="PM1033"/>
      <c r="PN1033"/>
      <c r="PO1033"/>
      <c r="PP1033"/>
      <c r="PQ1033"/>
      <c r="PR1033"/>
      <c r="PS1033"/>
      <c r="PT1033"/>
      <c r="PU1033"/>
      <c r="PV1033"/>
      <c r="PW1033"/>
      <c r="PX1033"/>
      <c r="PY1033"/>
      <c r="PZ1033"/>
      <c r="QA1033"/>
      <c r="QB1033"/>
      <c r="QC1033"/>
      <c r="QD1033"/>
      <c r="QE1033"/>
      <c r="QF1033"/>
      <c r="QG1033"/>
      <c r="QH1033"/>
      <c r="QI1033"/>
      <c r="QJ1033"/>
      <c r="QK1033"/>
      <c r="QL1033"/>
      <c r="QM1033"/>
      <c r="QN1033"/>
      <c r="QO1033"/>
      <c r="QP1033"/>
      <c r="QQ1033"/>
      <c r="QR1033"/>
      <c r="QS1033"/>
      <c r="QT1033"/>
      <c r="QU1033"/>
      <c r="QV1033"/>
      <c r="QW1033"/>
      <c r="QX1033"/>
      <c r="QY1033"/>
      <c r="QZ1033"/>
      <c r="RA1033"/>
      <c r="RB1033"/>
      <c r="RC1033"/>
      <c r="RD1033"/>
      <c r="RE1033"/>
      <c r="RF1033"/>
      <c r="RG1033"/>
      <c r="RH1033"/>
      <c r="RI1033"/>
      <c r="RJ1033"/>
      <c r="RK1033"/>
      <c r="RL1033"/>
      <c r="RM1033"/>
      <c r="RN1033"/>
      <c r="RO1033"/>
      <c r="RP1033"/>
      <c r="RQ1033"/>
      <c r="RR1033"/>
      <c r="RS1033"/>
      <c r="RT1033"/>
      <c r="RU1033"/>
      <c r="RV1033"/>
      <c r="RW1033"/>
      <c r="RX1033"/>
      <c r="RY1033"/>
      <c r="RZ1033"/>
      <c r="SA1033"/>
      <c r="SB1033"/>
      <c r="SC1033"/>
      <c r="SD1033"/>
      <c r="SE1033"/>
      <c r="SF1033"/>
      <c r="SG1033"/>
      <c r="SH1033"/>
      <c r="SI1033"/>
      <c r="SJ1033"/>
      <c r="SK1033"/>
      <c r="SL1033"/>
      <c r="SM1033"/>
      <c r="SN1033"/>
      <c r="SO1033"/>
      <c r="SP1033"/>
      <c r="SQ1033"/>
      <c r="SR1033"/>
      <c r="SS1033"/>
      <c r="ST1033"/>
      <c r="SU1033"/>
      <c r="SV1033"/>
      <c r="SW1033"/>
      <c r="SX1033"/>
      <c r="SY1033"/>
      <c r="SZ1033"/>
      <c r="TA1033"/>
      <c r="TB1033"/>
      <c r="TC1033"/>
      <c r="TD1033"/>
      <c r="TE1033"/>
      <c r="TF1033"/>
      <c r="TG1033"/>
      <c r="TH1033"/>
      <c r="TI1033"/>
      <c r="TJ1033"/>
      <c r="TK1033"/>
      <c r="TL1033"/>
      <c r="TM1033"/>
      <c r="TN1033"/>
      <c r="TO1033"/>
      <c r="TP1033"/>
      <c r="TQ1033"/>
      <c r="TR1033"/>
      <c r="TS1033"/>
      <c r="TT1033"/>
      <c r="TU1033"/>
      <c r="TV1033"/>
      <c r="TW1033"/>
      <c r="TX1033"/>
      <c r="TY1033"/>
      <c r="TZ1033"/>
      <c r="UA1033"/>
      <c r="UB1033"/>
      <c r="UC1033"/>
      <c r="UD1033"/>
      <c r="UE1033"/>
      <c r="UF1033"/>
      <c r="UG1033"/>
      <c r="UH1033"/>
      <c r="UI1033"/>
      <c r="UJ1033"/>
      <c r="UK1033"/>
      <c r="UL1033"/>
      <c r="UM1033"/>
      <c r="UN1033"/>
      <c r="UO1033"/>
      <c r="UP1033"/>
      <c r="UQ1033"/>
      <c r="UR1033"/>
      <c r="US1033"/>
      <c r="UT1033"/>
      <c r="UU1033"/>
      <c r="UV1033"/>
      <c r="UW1033"/>
      <c r="UX1033"/>
      <c r="UY1033"/>
      <c r="UZ1033"/>
      <c r="VA1033"/>
      <c r="VB1033"/>
      <c r="VC1033"/>
      <c r="VD1033"/>
      <c r="VE1033"/>
      <c r="VF1033"/>
      <c r="VG1033"/>
      <c r="VH1033"/>
      <c r="VI1033"/>
      <c r="VJ1033"/>
      <c r="VK1033"/>
      <c r="VL1033"/>
      <c r="VM1033"/>
      <c r="VN1033"/>
      <c r="VO1033"/>
      <c r="VP1033"/>
      <c r="VQ1033"/>
      <c r="VR1033"/>
      <c r="VS1033"/>
      <c r="VT1033"/>
      <c r="VU1033"/>
      <c r="VV1033"/>
      <c r="VW1033"/>
      <c r="VX1033"/>
      <c r="VY1033"/>
      <c r="VZ1033"/>
      <c r="WA1033"/>
      <c r="WB1033"/>
      <c r="WC1033"/>
      <c r="WD1033"/>
      <c r="WE1033"/>
      <c r="WF1033"/>
      <c r="WG1033"/>
      <c r="WH1033"/>
      <c r="WI1033"/>
      <c r="WJ1033"/>
      <c r="WK1033"/>
      <c r="WL1033"/>
      <c r="WM1033"/>
      <c r="WN1033"/>
      <c r="WO1033"/>
      <c r="WP1033"/>
      <c r="WQ1033"/>
      <c r="WR1033"/>
      <c r="WS1033"/>
      <c r="WT1033"/>
      <c r="WU1033"/>
      <c r="WV1033"/>
      <c r="WW1033"/>
      <c r="WX1033"/>
      <c r="WY1033"/>
      <c r="WZ1033"/>
      <c r="XA1033"/>
      <c r="XB1033"/>
      <c r="XC1033"/>
      <c r="XD1033"/>
      <c r="XE1033"/>
      <c r="XF1033"/>
      <c r="XG1033"/>
      <c r="XH1033"/>
      <c r="XI1033"/>
      <c r="XJ1033"/>
      <c r="XK1033"/>
      <c r="XL1033"/>
      <c r="XM1033"/>
      <c r="XN1033"/>
      <c r="XO1033"/>
      <c r="XP1033"/>
      <c r="XQ1033"/>
      <c r="XR1033"/>
      <c r="XS1033"/>
      <c r="XT1033"/>
      <c r="XU1033"/>
      <c r="XV1033"/>
      <c r="XW1033"/>
      <c r="XX1033"/>
      <c r="XY1033"/>
      <c r="XZ1033"/>
      <c r="YA1033"/>
      <c r="YB1033"/>
      <c r="YC1033"/>
      <c r="YD1033"/>
      <c r="YE1033"/>
      <c r="YF1033"/>
      <c r="YG1033"/>
      <c r="YH1033"/>
      <c r="YI1033"/>
      <c r="YJ1033"/>
      <c r="YK1033"/>
      <c r="YL1033"/>
      <c r="YM1033"/>
      <c r="YN1033"/>
      <c r="YO1033"/>
      <c r="YP1033"/>
      <c r="YQ1033"/>
      <c r="YR1033"/>
      <c r="YS1033"/>
      <c r="YT1033"/>
      <c r="YU1033"/>
      <c r="YV1033"/>
      <c r="YW1033"/>
      <c r="YX1033"/>
      <c r="YY1033"/>
      <c r="YZ1033"/>
      <c r="ZA1033"/>
      <c r="ZB1033"/>
      <c r="ZC1033"/>
      <c r="ZD1033"/>
      <c r="ZE1033"/>
      <c r="ZF1033"/>
      <c r="ZG1033"/>
      <c r="ZH1033"/>
      <c r="ZI1033"/>
      <c r="ZJ1033"/>
      <c r="ZK1033"/>
      <c r="ZL1033"/>
      <c r="ZM1033"/>
      <c r="ZN1033"/>
      <c r="ZO1033"/>
      <c r="ZP1033"/>
      <c r="ZQ1033"/>
      <c r="ZR1033"/>
      <c r="ZS1033"/>
      <c r="ZT1033"/>
      <c r="ZU1033"/>
      <c r="ZV1033"/>
      <c r="ZW1033"/>
      <c r="ZX1033"/>
      <c r="ZY1033"/>
      <c r="ZZ1033"/>
      <c r="AAA1033"/>
      <c r="AAB1033"/>
      <c r="AAC1033"/>
      <c r="AAD1033"/>
      <c r="AAE1033"/>
      <c r="AAF1033"/>
      <c r="AAG1033"/>
      <c r="AAH1033"/>
      <c r="AAI1033"/>
      <c r="AAJ1033"/>
      <c r="AAK1033"/>
      <c r="AAL1033"/>
      <c r="AAM1033"/>
      <c r="AAN1033"/>
      <c r="AAO1033"/>
      <c r="AAP1033"/>
      <c r="AAQ1033"/>
      <c r="AAR1033"/>
      <c r="AAS1033"/>
      <c r="AAT1033"/>
      <c r="AAU1033"/>
      <c r="AAV1033"/>
      <c r="AAW1033"/>
      <c r="AAX1033"/>
      <c r="AAY1033"/>
      <c r="AAZ1033"/>
      <c r="ABA1033"/>
      <c r="ABB1033"/>
      <c r="ABC1033"/>
      <c r="ABD1033"/>
      <c r="ABE1033"/>
      <c r="ABF1033"/>
      <c r="ABG1033"/>
      <c r="ABH1033"/>
      <c r="ABI1033"/>
      <c r="ABJ1033"/>
      <c r="ABK1033"/>
      <c r="ABL1033"/>
      <c r="ABM1033"/>
      <c r="ABN1033"/>
      <c r="ABO1033"/>
      <c r="ABP1033"/>
      <c r="ABQ1033"/>
      <c r="ABR1033"/>
      <c r="ABS1033"/>
      <c r="ABT1033"/>
      <c r="ABU1033"/>
      <c r="ABV1033"/>
      <c r="ABW1033"/>
      <c r="ABX1033"/>
      <c r="ABY1033"/>
      <c r="ABZ1033"/>
      <c r="ACA1033"/>
      <c r="ACB1033"/>
      <c r="ACC1033"/>
      <c r="ACD1033"/>
      <c r="ACE1033"/>
      <c r="ACF1033"/>
      <c r="ACG1033"/>
      <c r="ACH1033"/>
      <c r="ACI1033"/>
      <c r="ACJ1033"/>
      <c r="ACK1033"/>
      <c r="ACL1033"/>
      <c r="ACM1033"/>
      <c r="ACN1033"/>
      <c r="ACO1033"/>
      <c r="ACP1033"/>
      <c r="ACQ1033"/>
      <c r="ACR1033"/>
      <c r="ACS1033"/>
      <c r="ACT1033"/>
      <c r="ACU1033"/>
      <c r="ACV1033"/>
      <c r="ACW1033"/>
      <c r="ACX1033"/>
      <c r="ACY1033"/>
      <c r="ACZ1033"/>
      <c r="ADA1033"/>
      <c r="ADB1033"/>
      <c r="ADC1033"/>
      <c r="ADD1033"/>
      <c r="ADE1033"/>
      <c r="ADF1033"/>
      <c r="ADG1033"/>
      <c r="ADH1033"/>
      <c r="ADI1033"/>
      <c r="ADJ1033"/>
      <c r="ADK1033"/>
      <c r="ADL1033"/>
      <c r="ADM1033"/>
      <c r="ADN1033"/>
      <c r="ADO1033"/>
      <c r="ADP1033"/>
      <c r="ADQ1033"/>
      <c r="ADR1033"/>
      <c r="ADS1033"/>
      <c r="ADT1033"/>
      <c r="ADU1033"/>
      <c r="ADV1033"/>
      <c r="ADW1033"/>
      <c r="ADX1033"/>
      <c r="ADY1033"/>
      <c r="ADZ1033"/>
      <c r="AEA1033"/>
      <c r="AEB1033"/>
      <c r="AEC1033"/>
      <c r="AED1033"/>
      <c r="AEE1033"/>
      <c r="AEF1033"/>
      <c r="AEG1033"/>
      <c r="AEH1033"/>
      <c r="AEI1033"/>
      <c r="AEJ1033"/>
      <c r="AEK1033"/>
      <c r="AEL1033"/>
      <c r="AEM1033"/>
      <c r="AEN1033"/>
      <c r="AEO1033"/>
      <c r="AEP1033"/>
      <c r="AEQ1033"/>
      <c r="AER1033"/>
      <c r="AES1033"/>
      <c r="AET1033"/>
      <c r="AEU1033"/>
      <c r="AEV1033"/>
      <c r="AEW1033"/>
      <c r="AEX1033"/>
      <c r="AEY1033"/>
      <c r="AEZ1033"/>
      <c r="AFA1033"/>
      <c r="AFB1033"/>
      <c r="AFC1033"/>
      <c r="AFD1033"/>
      <c r="AFE1033"/>
      <c r="AFF1033"/>
      <c r="AFG1033"/>
      <c r="AFH1033"/>
      <c r="AFI1033"/>
      <c r="AFJ1033"/>
      <c r="AFK1033"/>
      <c r="AFL1033"/>
      <c r="AFM1033"/>
      <c r="AFN1033"/>
      <c r="AFO1033"/>
      <c r="AFP1033"/>
      <c r="AFQ1033"/>
      <c r="AFR1033"/>
      <c r="AFS1033"/>
      <c r="AFT1033"/>
      <c r="AFU1033"/>
      <c r="AFV1033"/>
      <c r="AFW1033"/>
      <c r="AFX1033"/>
      <c r="AFY1033"/>
      <c r="AFZ1033"/>
      <c r="AGA1033"/>
      <c r="AGB1033"/>
      <c r="AGC1033"/>
      <c r="AGD1033"/>
      <c r="AGE1033"/>
      <c r="AGF1033"/>
      <c r="AGG1033"/>
      <c r="AGH1033"/>
      <c r="AGI1033"/>
      <c r="AGJ1033"/>
      <c r="AGK1033"/>
      <c r="AGL1033"/>
      <c r="AGM1033"/>
      <c r="AGN1033"/>
      <c r="AGO1033"/>
      <c r="AGP1033"/>
      <c r="AGQ1033"/>
      <c r="AGR1033"/>
      <c r="AGS1033"/>
      <c r="AGT1033"/>
      <c r="AGU1033"/>
      <c r="AGV1033"/>
      <c r="AGW1033"/>
      <c r="AGX1033"/>
      <c r="AGY1033"/>
      <c r="AGZ1033"/>
      <c r="AHA1033"/>
      <c r="AHB1033"/>
      <c r="AHC1033"/>
      <c r="AHD1033"/>
      <c r="AHE1033"/>
      <c r="AHF1033"/>
      <c r="AHG1033"/>
      <c r="AHH1033"/>
      <c r="AHI1033"/>
      <c r="AHJ1033"/>
      <c r="AHK1033"/>
      <c r="AHL1033"/>
      <c r="AHM1033"/>
      <c r="AHN1033"/>
      <c r="AHO1033"/>
      <c r="AHP1033"/>
      <c r="AHQ1033"/>
      <c r="AHR1033"/>
      <c r="AHS1033"/>
      <c r="AHT1033"/>
      <c r="AHU1033"/>
      <c r="AHV1033"/>
      <c r="AHW1033"/>
      <c r="AHX1033"/>
      <c r="AHY1033"/>
      <c r="AHZ1033"/>
      <c r="AIA1033"/>
      <c r="AIB1033"/>
      <c r="AIC1033"/>
      <c r="AID1033"/>
      <c r="AIE1033"/>
      <c r="AIF1033"/>
      <c r="AIG1033"/>
      <c r="AIH1033"/>
      <c r="AII1033"/>
      <c r="AIJ1033"/>
      <c r="AIK1033"/>
      <c r="AIL1033"/>
      <c r="AIM1033"/>
      <c r="AIN1033"/>
      <c r="AIO1033"/>
      <c r="AIP1033"/>
      <c r="AIQ1033"/>
      <c r="AIR1033"/>
      <c r="AIS1033"/>
      <c r="AIT1033"/>
      <c r="AIU1033"/>
      <c r="AIV1033"/>
      <c r="AIW1033"/>
      <c r="AIX1033"/>
      <c r="AIY1033"/>
      <c r="AIZ1033"/>
      <c r="AJA1033"/>
      <c r="AJB1033"/>
      <c r="AJC1033"/>
      <c r="AJD1033"/>
      <c r="AJE1033"/>
      <c r="AJF1033"/>
      <c r="AJG1033"/>
      <c r="AJH1033"/>
      <c r="AJI1033"/>
      <c r="AJJ1033"/>
      <c r="AJK1033"/>
      <c r="AJL1033"/>
      <c r="AJM1033"/>
      <c r="AJN1033"/>
      <c r="AJO1033"/>
      <c r="AJP1033"/>
      <c r="AJQ1033"/>
      <c r="AJR1033"/>
      <c r="AJS1033"/>
      <c r="AJT1033"/>
      <c r="AJU1033"/>
      <c r="AJV1033"/>
      <c r="AJW1033"/>
      <c r="AJX1033"/>
      <c r="AJY1033"/>
      <c r="AJZ1033"/>
      <c r="AKA1033"/>
      <c r="AKB1033"/>
      <c r="AKC1033"/>
      <c r="AKD1033"/>
      <c r="AKE1033"/>
      <c r="AKF1033"/>
      <c r="AKG1033"/>
      <c r="AKH1033"/>
      <c r="AKI1033"/>
      <c r="AKJ1033"/>
      <c r="AKK1033"/>
      <c r="AKL1033"/>
      <c r="AKM1033"/>
      <c r="AKN1033"/>
      <c r="AKO1033"/>
      <c r="AKP1033"/>
      <c r="AKQ1033"/>
      <c r="AKR1033"/>
      <c r="AKS1033"/>
      <c r="AKT1033"/>
      <c r="AKU1033"/>
      <c r="AKV1033"/>
      <c r="AKW1033"/>
      <c r="AKX1033"/>
      <c r="AKY1033"/>
      <c r="AKZ1033"/>
      <c r="ALA1033"/>
      <c r="ALB1033"/>
      <c r="ALC1033"/>
      <c r="ALD1033"/>
      <c r="ALE1033"/>
      <c r="ALF1033"/>
      <c r="ALG1033"/>
      <c r="ALH1033"/>
      <c r="ALI1033"/>
      <c r="ALJ1033"/>
      <c r="ALK1033"/>
      <c r="ALL1033"/>
      <c r="ALM1033"/>
      <c r="ALN1033"/>
      <c r="ALO1033"/>
      <c r="ALP1033"/>
      <c r="ALQ1033"/>
      <c r="ALR1033"/>
      <c r="ALS1033"/>
      <c r="ALT1033"/>
      <c r="ALU1033"/>
      <c r="ALV1033"/>
      <c r="ALW1033"/>
      <c r="ALX1033"/>
      <c r="ALY1033"/>
      <c r="ALZ1033"/>
      <c r="AMA1033"/>
      <c r="AMB1033"/>
      <c r="AMC1033"/>
      <c r="AMD1033"/>
      <c r="AME1033"/>
      <c r="AMF1033"/>
      <c r="AMG1033"/>
      <c r="AMH1033"/>
      <c r="AMI1033"/>
      <c r="AMJ1033"/>
    </row>
    <row r="1034" spans="1:1024" ht="20" customHeight="1" x14ac:dyDescent="0.2">
      <c r="A1034"/>
      <c r="B1034"/>
      <c r="C1034"/>
      <c r="D1034"/>
      <c r="E1034" s="2"/>
      <c r="F1034" s="2"/>
      <c r="G1034" s="271"/>
      <c r="H1034" s="240"/>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c r="HE1034"/>
      <c r="HF1034"/>
      <c r="HG1034"/>
      <c r="HH1034"/>
      <c r="HI1034"/>
      <c r="HJ1034"/>
      <c r="HK1034"/>
      <c r="HL1034"/>
      <c r="HM1034"/>
      <c r="HN1034"/>
      <c r="HO1034"/>
      <c r="HP1034"/>
      <c r="HQ1034"/>
      <c r="HR1034"/>
      <c r="HS1034"/>
      <c r="HT1034"/>
      <c r="HU1034"/>
      <c r="HV1034"/>
      <c r="HW1034"/>
      <c r="HX1034"/>
      <c r="HY1034"/>
      <c r="HZ1034"/>
      <c r="IA1034"/>
      <c r="IB1034"/>
      <c r="IC1034"/>
      <c r="ID1034"/>
      <c r="IE1034"/>
      <c r="IF1034"/>
      <c r="IG1034"/>
      <c r="IH1034"/>
      <c r="II1034"/>
      <c r="IJ1034"/>
      <c r="IK1034"/>
      <c r="IL1034"/>
      <c r="IM1034"/>
      <c r="IN1034"/>
      <c r="IO1034"/>
      <c r="IP1034"/>
      <c r="IQ1034"/>
      <c r="IR1034"/>
      <c r="IS1034"/>
      <c r="IT1034"/>
      <c r="IU1034"/>
      <c r="IV1034"/>
      <c r="IW1034"/>
      <c r="IX1034"/>
      <c r="IY1034"/>
      <c r="IZ1034"/>
      <c r="JA1034"/>
      <c r="JB1034"/>
      <c r="JC1034"/>
      <c r="JD1034"/>
      <c r="JE1034"/>
      <c r="JF1034"/>
      <c r="JG1034"/>
      <c r="JH1034"/>
      <c r="JI1034"/>
      <c r="JJ1034"/>
      <c r="JK1034"/>
      <c r="JL1034"/>
      <c r="JM1034"/>
      <c r="JN1034"/>
      <c r="JO1034"/>
      <c r="JP1034"/>
      <c r="JQ1034"/>
      <c r="JR1034"/>
      <c r="JS1034"/>
      <c r="JT1034"/>
      <c r="JU1034"/>
      <c r="JV1034"/>
      <c r="JW1034"/>
      <c r="JX1034"/>
      <c r="JY1034"/>
      <c r="JZ1034"/>
      <c r="KA1034"/>
      <c r="KB1034"/>
      <c r="KC1034"/>
      <c r="KD1034"/>
      <c r="KE1034"/>
      <c r="KF1034"/>
      <c r="KG1034"/>
      <c r="KH1034"/>
      <c r="KI1034"/>
      <c r="KJ1034"/>
      <c r="KK1034"/>
      <c r="KL1034"/>
      <c r="KM1034"/>
      <c r="KN1034"/>
      <c r="KO1034"/>
      <c r="KP1034"/>
      <c r="KQ1034"/>
      <c r="KR1034"/>
      <c r="KS1034"/>
      <c r="KT1034"/>
      <c r="KU1034"/>
      <c r="KV1034"/>
      <c r="KW1034"/>
      <c r="KX1034"/>
      <c r="KY1034"/>
      <c r="KZ1034"/>
      <c r="LA1034"/>
      <c r="LB1034"/>
      <c r="LC1034"/>
      <c r="LD1034"/>
      <c r="LE1034"/>
      <c r="LF1034"/>
      <c r="LG1034"/>
      <c r="LH1034"/>
      <c r="LI1034"/>
      <c r="LJ1034"/>
      <c r="LK1034"/>
      <c r="LL1034"/>
      <c r="LM1034"/>
      <c r="LN1034"/>
      <c r="LO1034"/>
      <c r="LP1034"/>
      <c r="LQ1034"/>
      <c r="LR1034"/>
      <c r="LS1034"/>
      <c r="LT1034"/>
      <c r="LU1034"/>
      <c r="LV1034"/>
      <c r="LW1034"/>
      <c r="LX1034"/>
      <c r="LY1034"/>
      <c r="LZ1034"/>
      <c r="MA1034"/>
      <c r="MB1034"/>
      <c r="MC1034"/>
      <c r="MD1034"/>
      <c r="ME1034"/>
      <c r="MF1034"/>
      <c r="MG1034"/>
      <c r="MH1034"/>
      <c r="MI1034"/>
      <c r="MJ1034"/>
      <c r="MK1034"/>
      <c r="ML1034"/>
      <c r="MM1034"/>
      <c r="MN1034"/>
      <c r="MO1034"/>
      <c r="MP1034"/>
      <c r="MQ1034"/>
      <c r="MR1034"/>
      <c r="MS1034"/>
      <c r="MT1034"/>
      <c r="MU1034"/>
      <c r="MV1034"/>
      <c r="MW1034"/>
      <c r="MX1034"/>
      <c r="MY1034"/>
      <c r="MZ1034"/>
      <c r="NA1034"/>
      <c r="NB1034"/>
      <c r="NC1034"/>
      <c r="ND1034"/>
      <c r="NE1034"/>
      <c r="NF1034"/>
      <c r="NG1034"/>
      <c r="NH1034"/>
      <c r="NI1034"/>
      <c r="NJ1034"/>
      <c r="NK1034"/>
      <c r="NL1034"/>
      <c r="NM1034"/>
      <c r="NN1034"/>
      <c r="NO1034"/>
      <c r="NP1034"/>
      <c r="NQ1034"/>
      <c r="NR1034"/>
      <c r="NS1034"/>
      <c r="NT1034"/>
      <c r="NU1034"/>
      <c r="NV1034"/>
      <c r="NW1034"/>
      <c r="NX1034"/>
      <c r="NY1034"/>
      <c r="NZ1034"/>
      <c r="OA1034"/>
      <c r="OB1034"/>
      <c r="OC1034"/>
      <c r="OD1034"/>
      <c r="OE1034"/>
      <c r="OF1034"/>
      <c r="OG1034"/>
      <c r="OH1034"/>
      <c r="OI1034"/>
      <c r="OJ1034"/>
      <c r="OK1034"/>
      <c r="OL1034"/>
      <c r="OM1034"/>
      <c r="ON1034"/>
      <c r="OO1034"/>
      <c r="OP1034"/>
      <c r="OQ1034"/>
      <c r="OR1034"/>
      <c r="OS1034"/>
      <c r="OT1034"/>
      <c r="OU1034"/>
      <c r="OV1034"/>
      <c r="OW1034"/>
      <c r="OX1034"/>
      <c r="OY1034"/>
      <c r="OZ1034"/>
      <c r="PA1034"/>
      <c r="PB1034"/>
      <c r="PC1034"/>
      <c r="PD1034"/>
      <c r="PE1034"/>
      <c r="PF1034"/>
      <c r="PG1034"/>
      <c r="PH1034"/>
      <c r="PI1034"/>
      <c r="PJ1034"/>
      <c r="PK1034"/>
      <c r="PL1034"/>
      <c r="PM1034"/>
      <c r="PN1034"/>
      <c r="PO1034"/>
      <c r="PP1034"/>
      <c r="PQ1034"/>
      <c r="PR1034"/>
      <c r="PS1034"/>
      <c r="PT1034"/>
      <c r="PU1034"/>
      <c r="PV1034"/>
      <c r="PW1034"/>
      <c r="PX1034"/>
      <c r="PY1034"/>
      <c r="PZ1034"/>
      <c r="QA1034"/>
      <c r="QB1034"/>
      <c r="QC1034"/>
      <c r="QD1034"/>
      <c r="QE1034"/>
      <c r="QF1034"/>
      <c r="QG1034"/>
      <c r="QH1034"/>
      <c r="QI1034"/>
      <c r="QJ1034"/>
      <c r="QK1034"/>
      <c r="QL1034"/>
      <c r="QM1034"/>
      <c r="QN1034"/>
      <c r="QO1034"/>
      <c r="QP1034"/>
      <c r="QQ1034"/>
      <c r="QR1034"/>
      <c r="QS1034"/>
      <c r="QT1034"/>
      <c r="QU1034"/>
      <c r="QV1034"/>
      <c r="QW1034"/>
      <c r="QX1034"/>
      <c r="QY1034"/>
      <c r="QZ1034"/>
      <c r="RA1034"/>
      <c r="RB1034"/>
      <c r="RC1034"/>
      <c r="RD1034"/>
      <c r="RE1034"/>
      <c r="RF1034"/>
      <c r="RG1034"/>
      <c r="RH1034"/>
      <c r="RI1034"/>
      <c r="RJ1034"/>
      <c r="RK1034"/>
      <c r="RL1034"/>
      <c r="RM1034"/>
      <c r="RN1034"/>
      <c r="RO1034"/>
      <c r="RP1034"/>
      <c r="RQ1034"/>
      <c r="RR1034"/>
      <c r="RS1034"/>
      <c r="RT1034"/>
      <c r="RU1034"/>
      <c r="RV1034"/>
      <c r="RW1034"/>
      <c r="RX1034"/>
      <c r="RY1034"/>
      <c r="RZ1034"/>
      <c r="SA1034"/>
      <c r="SB1034"/>
      <c r="SC1034"/>
      <c r="SD1034"/>
      <c r="SE1034"/>
      <c r="SF1034"/>
      <c r="SG1034"/>
      <c r="SH1034"/>
      <c r="SI1034"/>
      <c r="SJ1034"/>
      <c r="SK1034"/>
      <c r="SL1034"/>
      <c r="SM1034"/>
      <c r="SN1034"/>
      <c r="SO1034"/>
      <c r="SP1034"/>
      <c r="SQ1034"/>
      <c r="SR1034"/>
      <c r="SS1034"/>
      <c r="ST1034"/>
      <c r="SU1034"/>
      <c r="SV1034"/>
      <c r="SW1034"/>
      <c r="SX1034"/>
      <c r="SY1034"/>
      <c r="SZ1034"/>
      <c r="TA1034"/>
      <c r="TB1034"/>
      <c r="TC1034"/>
      <c r="TD1034"/>
      <c r="TE1034"/>
      <c r="TF1034"/>
      <c r="TG1034"/>
      <c r="TH1034"/>
      <c r="TI1034"/>
      <c r="TJ1034"/>
      <c r="TK1034"/>
      <c r="TL1034"/>
      <c r="TM1034"/>
      <c r="TN1034"/>
      <c r="TO1034"/>
      <c r="TP1034"/>
      <c r="TQ1034"/>
      <c r="TR1034"/>
      <c r="TS1034"/>
      <c r="TT1034"/>
      <c r="TU1034"/>
      <c r="TV1034"/>
      <c r="TW1034"/>
      <c r="TX1034"/>
      <c r="TY1034"/>
      <c r="TZ1034"/>
      <c r="UA1034"/>
      <c r="UB1034"/>
      <c r="UC1034"/>
      <c r="UD1034"/>
      <c r="UE1034"/>
      <c r="UF1034"/>
      <c r="UG1034"/>
      <c r="UH1034"/>
      <c r="UI1034"/>
      <c r="UJ1034"/>
      <c r="UK1034"/>
      <c r="UL1034"/>
      <c r="UM1034"/>
      <c r="UN1034"/>
      <c r="UO1034"/>
      <c r="UP1034"/>
      <c r="UQ1034"/>
      <c r="UR1034"/>
      <c r="US1034"/>
      <c r="UT1034"/>
      <c r="UU1034"/>
      <c r="UV1034"/>
      <c r="UW1034"/>
      <c r="UX1034"/>
      <c r="UY1034"/>
      <c r="UZ1034"/>
      <c r="VA1034"/>
      <c r="VB1034"/>
      <c r="VC1034"/>
      <c r="VD1034"/>
      <c r="VE1034"/>
      <c r="VF1034"/>
      <c r="VG1034"/>
      <c r="VH1034"/>
      <c r="VI1034"/>
      <c r="VJ1034"/>
      <c r="VK1034"/>
      <c r="VL1034"/>
      <c r="VM1034"/>
      <c r="VN1034"/>
      <c r="VO1034"/>
      <c r="VP1034"/>
      <c r="VQ1034"/>
      <c r="VR1034"/>
      <c r="VS1034"/>
      <c r="VT1034"/>
      <c r="VU1034"/>
      <c r="VV1034"/>
      <c r="VW1034"/>
      <c r="VX1034"/>
      <c r="VY1034"/>
      <c r="VZ1034"/>
      <c r="WA1034"/>
      <c r="WB1034"/>
      <c r="WC1034"/>
      <c r="WD1034"/>
      <c r="WE1034"/>
      <c r="WF1034"/>
      <c r="WG1034"/>
      <c r="WH1034"/>
      <c r="WI1034"/>
      <c r="WJ1034"/>
      <c r="WK1034"/>
      <c r="WL1034"/>
      <c r="WM1034"/>
      <c r="WN1034"/>
      <c r="WO1034"/>
      <c r="WP1034"/>
      <c r="WQ1034"/>
      <c r="WR1034"/>
      <c r="WS1034"/>
      <c r="WT1034"/>
      <c r="WU1034"/>
      <c r="WV1034"/>
      <c r="WW1034"/>
      <c r="WX1034"/>
      <c r="WY1034"/>
      <c r="WZ1034"/>
      <c r="XA1034"/>
      <c r="XB1034"/>
      <c r="XC1034"/>
      <c r="XD1034"/>
      <c r="XE1034"/>
      <c r="XF1034"/>
      <c r="XG1034"/>
      <c r="XH1034"/>
      <c r="XI1034"/>
      <c r="XJ1034"/>
      <c r="XK1034"/>
      <c r="XL1034"/>
      <c r="XM1034"/>
      <c r="XN1034"/>
      <c r="XO1034"/>
      <c r="XP1034"/>
      <c r="XQ1034"/>
      <c r="XR1034"/>
      <c r="XS1034"/>
      <c r="XT1034"/>
      <c r="XU1034"/>
      <c r="XV1034"/>
      <c r="XW1034"/>
      <c r="XX1034"/>
      <c r="XY1034"/>
      <c r="XZ1034"/>
      <c r="YA1034"/>
      <c r="YB1034"/>
      <c r="YC1034"/>
      <c r="YD1034"/>
      <c r="YE1034"/>
      <c r="YF1034"/>
      <c r="YG1034"/>
      <c r="YH1034"/>
      <c r="YI1034"/>
      <c r="YJ1034"/>
      <c r="YK1034"/>
      <c r="YL1034"/>
      <c r="YM1034"/>
      <c r="YN1034"/>
      <c r="YO1034"/>
      <c r="YP1034"/>
      <c r="YQ1034"/>
      <c r="YR1034"/>
      <c r="YS1034"/>
      <c r="YT1034"/>
      <c r="YU1034"/>
      <c r="YV1034"/>
      <c r="YW1034"/>
      <c r="YX1034"/>
      <c r="YY1034"/>
      <c r="YZ1034"/>
      <c r="ZA1034"/>
      <c r="ZB1034"/>
      <c r="ZC1034"/>
      <c r="ZD1034"/>
      <c r="ZE1034"/>
      <c r="ZF1034"/>
      <c r="ZG1034"/>
      <c r="ZH1034"/>
      <c r="ZI1034"/>
      <c r="ZJ1034"/>
      <c r="ZK1034"/>
      <c r="ZL1034"/>
      <c r="ZM1034"/>
      <c r="ZN1034"/>
      <c r="ZO1034"/>
      <c r="ZP1034"/>
      <c r="ZQ1034"/>
      <c r="ZR1034"/>
      <c r="ZS1034"/>
      <c r="ZT1034"/>
      <c r="ZU1034"/>
      <c r="ZV1034"/>
      <c r="ZW1034"/>
      <c r="ZX1034"/>
      <c r="ZY1034"/>
      <c r="ZZ1034"/>
      <c r="AAA1034"/>
      <c r="AAB1034"/>
      <c r="AAC1034"/>
      <c r="AAD1034"/>
      <c r="AAE1034"/>
      <c r="AAF1034"/>
      <c r="AAG1034"/>
      <c r="AAH1034"/>
      <c r="AAI1034"/>
      <c r="AAJ1034"/>
      <c r="AAK1034"/>
      <c r="AAL1034"/>
      <c r="AAM1034"/>
      <c r="AAN1034"/>
      <c r="AAO1034"/>
      <c r="AAP1034"/>
      <c r="AAQ1034"/>
      <c r="AAR1034"/>
      <c r="AAS1034"/>
      <c r="AAT1034"/>
      <c r="AAU1034"/>
      <c r="AAV1034"/>
      <c r="AAW1034"/>
      <c r="AAX1034"/>
      <c r="AAY1034"/>
      <c r="AAZ1034"/>
      <c r="ABA1034"/>
      <c r="ABB1034"/>
      <c r="ABC1034"/>
      <c r="ABD1034"/>
      <c r="ABE1034"/>
      <c r="ABF1034"/>
      <c r="ABG1034"/>
      <c r="ABH1034"/>
      <c r="ABI1034"/>
      <c r="ABJ1034"/>
      <c r="ABK1034"/>
      <c r="ABL1034"/>
      <c r="ABM1034"/>
      <c r="ABN1034"/>
      <c r="ABO1034"/>
      <c r="ABP1034"/>
      <c r="ABQ1034"/>
      <c r="ABR1034"/>
      <c r="ABS1034"/>
      <c r="ABT1034"/>
      <c r="ABU1034"/>
      <c r="ABV1034"/>
      <c r="ABW1034"/>
      <c r="ABX1034"/>
      <c r="ABY1034"/>
      <c r="ABZ1034"/>
      <c r="ACA1034"/>
      <c r="ACB1034"/>
      <c r="ACC1034"/>
      <c r="ACD1034"/>
      <c r="ACE1034"/>
      <c r="ACF1034"/>
      <c r="ACG1034"/>
      <c r="ACH1034"/>
      <c r="ACI1034"/>
      <c r="ACJ1034"/>
      <c r="ACK1034"/>
      <c r="ACL1034"/>
      <c r="ACM1034"/>
      <c r="ACN1034"/>
      <c r="ACO1034"/>
      <c r="ACP1034"/>
      <c r="ACQ1034"/>
      <c r="ACR1034"/>
      <c r="ACS1034"/>
      <c r="ACT1034"/>
      <c r="ACU1034"/>
      <c r="ACV1034"/>
      <c r="ACW1034"/>
      <c r="ACX1034"/>
      <c r="ACY1034"/>
      <c r="ACZ1034"/>
      <c r="ADA1034"/>
      <c r="ADB1034"/>
      <c r="ADC1034"/>
      <c r="ADD1034"/>
      <c r="ADE1034"/>
      <c r="ADF1034"/>
      <c r="ADG1034"/>
      <c r="ADH1034"/>
      <c r="ADI1034"/>
      <c r="ADJ1034"/>
      <c r="ADK1034"/>
      <c r="ADL1034"/>
      <c r="ADM1034"/>
      <c r="ADN1034"/>
      <c r="ADO1034"/>
      <c r="ADP1034"/>
      <c r="ADQ1034"/>
      <c r="ADR1034"/>
      <c r="ADS1034"/>
      <c r="ADT1034"/>
      <c r="ADU1034"/>
      <c r="ADV1034"/>
      <c r="ADW1034"/>
      <c r="ADX1034"/>
      <c r="ADY1034"/>
      <c r="ADZ1034"/>
      <c r="AEA1034"/>
      <c r="AEB1034"/>
      <c r="AEC1034"/>
      <c r="AED1034"/>
      <c r="AEE1034"/>
      <c r="AEF1034"/>
      <c r="AEG1034"/>
      <c r="AEH1034"/>
      <c r="AEI1034"/>
      <c r="AEJ1034"/>
      <c r="AEK1034"/>
      <c r="AEL1034"/>
      <c r="AEM1034"/>
      <c r="AEN1034"/>
      <c r="AEO1034"/>
      <c r="AEP1034"/>
      <c r="AEQ1034"/>
      <c r="AER1034"/>
      <c r="AES1034"/>
      <c r="AET1034"/>
      <c r="AEU1034"/>
      <c r="AEV1034"/>
      <c r="AEW1034"/>
      <c r="AEX1034"/>
      <c r="AEY1034"/>
      <c r="AEZ1034"/>
      <c r="AFA1034"/>
      <c r="AFB1034"/>
      <c r="AFC1034"/>
      <c r="AFD1034"/>
      <c r="AFE1034"/>
      <c r="AFF1034"/>
      <c r="AFG1034"/>
      <c r="AFH1034"/>
      <c r="AFI1034"/>
      <c r="AFJ1034"/>
      <c r="AFK1034"/>
      <c r="AFL1034"/>
      <c r="AFM1034"/>
      <c r="AFN1034"/>
      <c r="AFO1034"/>
      <c r="AFP1034"/>
      <c r="AFQ1034"/>
      <c r="AFR1034"/>
      <c r="AFS1034"/>
      <c r="AFT1034"/>
      <c r="AFU1034"/>
      <c r="AFV1034"/>
      <c r="AFW1034"/>
      <c r="AFX1034"/>
      <c r="AFY1034"/>
      <c r="AFZ1034"/>
      <c r="AGA1034"/>
      <c r="AGB1034"/>
      <c r="AGC1034"/>
      <c r="AGD1034"/>
      <c r="AGE1034"/>
      <c r="AGF1034"/>
      <c r="AGG1034"/>
      <c r="AGH1034"/>
      <c r="AGI1034"/>
      <c r="AGJ1034"/>
      <c r="AGK1034"/>
      <c r="AGL1034"/>
      <c r="AGM1034"/>
      <c r="AGN1034"/>
      <c r="AGO1034"/>
      <c r="AGP1034"/>
      <c r="AGQ1034"/>
      <c r="AGR1034"/>
      <c r="AGS1034"/>
      <c r="AGT1034"/>
      <c r="AGU1034"/>
      <c r="AGV1034"/>
      <c r="AGW1034"/>
      <c r="AGX1034"/>
      <c r="AGY1034"/>
      <c r="AGZ1034"/>
      <c r="AHA1034"/>
      <c r="AHB1034"/>
      <c r="AHC1034"/>
      <c r="AHD1034"/>
      <c r="AHE1034"/>
      <c r="AHF1034"/>
      <c r="AHG1034"/>
      <c r="AHH1034"/>
      <c r="AHI1034"/>
      <c r="AHJ1034"/>
      <c r="AHK1034"/>
      <c r="AHL1034"/>
      <c r="AHM1034"/>
      <c r="AHN1034"/>
      <c r="AHO1034"/>
      <c r="AHP1034"/>
      <c r="AHQ1034"/>
      <c r="AHR1034"/>
      <c r="AHS1034"/>
      <c r="AHT1034"/>
      <c r="AHU1034"/>
      <c r="AHV1034"/>
      <c r="AHW1034"/>
      <c r="AHX1034"/>
      <c r="AHY1034"/>
      <c r="AHZ1034"/>
      <c r="AIA1034"/>
      <c r="AIB1034"/>
      <c r="AIC1034"/>
      <c r="AID1034"/>
      <c r="AIE1034"/>
      <c r="AIF1034"/>
      <c r="AIG1034"/>
      <c r="AIH1034"/>
      <c r="AII1034"/>
      <c r="AIJ1034"/>
      <c r="AIK1034"/>
      <c r="AIL1034"/>
      <c r="AIM1034"/>
      <c r="AIN1034"/>
      <c r="AIO1034"/>
      <c r="AIP1034"/>
      <c r="AIQ1034"/>
      <c r="AIR1034"/>
      <c r="AIS1034"/>
      <c r="AIT1034"/>
      <c r="AIU1034"/>
      <c r="AIV1034"/>
      <c r="AIW1034"/>
      <c r="AIX1034"/>
      <c r="AIY1034"/>
      <c r="AIZ1034"/>
      <c r="AJA1034"/>
      <c r="AJB1034"/>
      <c r="AJC1034"/>
      <c r="AJD1034"/>
      <c r="AJE1034"/>
      <c r="AJF1034"/>
      <c r="AJG1034"/>
      <c r="AJH1034"/>
      <c r="AJI1034"/>
      <c r="AJJ1034"/>
      <c r="AJK1034"/>
      <c r="AJL1034"/>
      <c r="AJM1034"/>
      <c r="AJN1034"/>
      <c r="AJO1034"/>
      <c r="AJP1034"/>
      <c r="AJQ1034"/>
      <c r="AJR1034"/>
      <c r="AJS1034"/>
      <c r="AJT1034"/>
      <c r="AJU1034"/>
      <c r="AJV1034"/>
      <c r="AJW1034"/>
      <c r="AJX1034"/>
      <c r="AJY1034"/>
      <c r="AJZ1034"/>
      <c r="AKA1034"/>
      <c r="AKB1034"/>
      <c r="AKC1034"/>
      <c r="AKD1034"/>
      <c r="AKE1034"/>
      <c r="AKF1034"/>
      <c r="AKG1034"/>
      <c r="AKH1034"/>
      <c r="AKI1034"/>
      <c r="AKJ1034"/>
      <c r="AKK1034"/>
      <c r="AKL1034"/>
      <c r="AKM1034"/>
      <c r="AKN1034"/>
      <c r="AKO1034"/>
      <c r="AKP1034"/>
      <c r="AKQ1034"/>
      <c r="AKR1034"/>
      <c r="AKS1034"/>
      <c r="AKT1034"/>
      <c r="AKU1034"/>
      <c r="AKV1034"/>
      <c r="AKW1034"/>
      <c r="AKX1034"/>
      <c r="AKY1034"/>
      <c r="AKZ1034"/>
      <c r="ALA1034"/>
      <c r="ALB1034"/>
      <c r="ALC1034"/>
      <c r="ALD1034"/>
      <c r="ALE1034"/>
      <c r="ALF1034"/>
      <c r="ALG1034"/>
      <c r="ALH1034"/>
      <c r="ALI1034"/>
      <c r="ALJ1034"/>
      <c r="ALK1034"/>
      <c r="ALL1034"/>
      <c r="ALM1034"/>
      <c r="ALN1034"/>
      <c r="ALO1034"/>
      <c r="ALP1034"/>
      <c r="ALQ1034"/>
      <c r="ALR1034"/>
      <c r="ALS1034"/>
      <c r="ALT1034"/>
      <c r="ALU1034"/>
      <c r="ALV1034"/>
      <c r="ALW1034"/>
      <c r="ALX1034"/>
      <c r="ALY1034"/>
      <c r="ALZ1034"/>
      <c r="AMA1034"/>
      <c r="AMB1034"/>
      <c r="AMC1034"/>
      <c r="AMD1034"/>
      <c r="AME1034"/>
      <c r="AMF1034"/>
      <c r="AMG1034"/>
      <c r="AMH1034"/>
      <c r="AMI1034"/>
      <c r="AMJ1034"/>
    </row>
    <row r="1035" spans="1:1024" ht="20" customHeight="1" x14ac:dyDescent="0.2">
      <c r="A1035"/>
      <c r="B1035"/>
      <c r="C1035"/>
      <c r="D1035"/>
      <c r="E1035" s="2"/>
      <c r="F1035" s="2"/>
      <c r="G1035" s="271"/>
      <c r="H1035" s="240"/>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c r="HK1035"/>
      <c r="HL1035"/>
      <c r="HM1035"/>
      <c r="HN1035"/>
      <c r="HO1035"/>
      <c r="HP1035"/>
      <c r="HQ1035"/>
      <c r="HR1035"/>
      <c r="HS1035"/>
      <c r="HT1035"/>
      <c r="HU1035"/>
      <c r="HV1035"/>
      <c r="HW1035"/>
      <c r="HX1035"/>
      <c r="HY1035"/>
      <c r="HZ1035"/>
      <c r="IA1035"/>
      <c r="IB1035"/>
      <c r="IC1035"/>
      <c r="ID1035"/>
      <c r="IE1035"/>
      <c r="IF1035"/>
      <c r="IG1035"/>
      <c r="IH1035"/>
      <c r="II1035"/>
      <c r="IJ1035"/>
      <c r="IK1035"/>
      <c r="IL1035"/>
      <c r="IM1035"/>
      <c r="IN1035"/>
      <c r="IO1035"/>
      <c r="IP1035"/>
      <c r="IQ1035"/>
      <c r="IR1035"/>
      <c r="IS1035"/>
      <c r="IT1035"/>
      <c r="IU1035"/>
      <c r="IV1035"/>
      <c r="IW1035"/>
      <c r="IX1035"/>
      <c r="IY1035"/>
      <c r="IZ1035"/>
      <c r="JA1035"/>
      <c r="JB1035"/>
      <c r="JC1035"/>
      <c r="JD1035"/>
      <c r="JE1035"/>
      <c r="JF1035"/>
      <c r="JG1035"/>
      <c r="JH1035"/>
      <c r="JI1035"/>
      <c r="JJ1035"/>
      <c r="JK1035"/>
      <c r="JL1035"/>
      <c r="JM1035"/>
      <c r="JN1035"/>
      <c r="JO1035"/>
      <c r="JP1035"/>
      <c r="JQ1035"/>
      <c r="JR1035"/>
      <c r="JS1035"/>
      <c r="JT1035"/>
      <c r="JU1035"/>
      <c r="JV1035"/>
      <c r="JW1035"/>
      <c r="JX1035"/>
      <c r="JY1035"/>
      <c r="JZ1035"/>
      <c r="KA1035"/>
      <c r="KB1035"/>
      <c r="KC1035"/>
      <c r="KD1035"/>
      <c r="KE1035"/>
      <c r="KF1035"/>
      <c r="KG1035"/>
      <c r="KH1035"/>
      <c r="KI1035"/>
      <c r="KJ1035"/>
      <c r="KK1035"/>
      <c r="KL1035"/>
      <c r="KM1035"/>
      <c r="KN1035"/>
      <c r="KO1035"/>
      <c r="KP1035"/>
      <c r="KQ1035"/>
      <c r="KR1035"/>
      <c r="KS1035"/>
      <c r="KT1035"/>
      <c r="KU1035"/>
      <c r="KV1035"/>
      <c r="KW1035"/>
      <c r="KX1035"/>
      <c r="KY1035"/>
      <c r="KZ1035"/>
      <c r="LA1035"/>
      <c r="LB1035"/>
      <c r="LC1035"/>
      <c r="LD1035"/>
      <c r="LE1035"/>
      <c r="LF1035"/>
      <c r="LG1035"/>
      <c r="LH1035"/>
      <c r="LI1035"/>
      <c r="LJ1035"/>
      <c r="LK1035"/>
      <c r="LL1035"/>
      <c r="LM1035"/>
      <c r="LN1035"/>
      <c r="LO1035"/>
      <c r="LP1035"/>
      <c r="LQ1035"/>
      <c r="LR1035"/>
      <c r="LS1035"/>
      <c r="LT1035"/>
      <c r="LU1035"/>
      <c r="LV1035"/>
      <c r="LW1035"/>
      <c r="LX1035"/>
      <c r="LY1035"/>
      <c r="LZ1035"/>
      <c r="MA1035"/>
      <c r="MB1035"/>
      <c r="MC1035"/>
      <c r="MD1035"/>
      <c r="ME1035"/>
      <c r="MF1035"/>
      <c r="MG1035"/>
      <c r="MH1035"/>
      <c r="MI1035"/>
      <c r="MJ1035"/>
      <c r="MK1035"/>
      <c r="ML1035"/>
      <c r="MM1035"/>
      <c r="MN1035"/>
      <c r="MO1035"/>
      <c r="MP1035"/>
      <c r="MQ1035"/>
      <c r="MR1035"/>
      <c r="MS1035"/>
      <c r="MT1035"/>
      <c r="MU1035"/>
      <c r="MV1035"/>
      <c r="MW1035"/>
      <c r="MX1035"/>
      <c r="MY1035"/>
      <c r="MZ1035"/>
      <c r="NA1035"/>
      <c r="NB1035"/>
      <c r="NC1035"/>
      <c r="ND1035"/>
      <c r="NE1035"/>
      <c r="NF1035"/>
      <c r="NG1035"/>
      <c r="NH1035"/>
      <c r="NI1035"/>
      <c r="NJ1035"/>
      <c r="NK1035"/>
      <c r="NL1035"/>
      <c r="NM1035"/>
      <c r="NN1035"/>
      <c r="NO1035"/>
      <c r="NP1035"/>
      <c r="NQ1035"/>
      <c r="NR1035"/>
      <c r="NS1035"/>
      <c r="NT1035"/>
      <c r="NU1035"/>
      <c r="NV1035"/>
      <c r="NW1035"/>
      <c r="NX1035"/>
      <c r="NY1035"/>
      <c r="NZ1035"/>
      <c r="OA1035"/>
      <c r="OB1035"/>
      <c r="OC1035"/>
      <c r="OD1035"/>
      <c r="OE1035"/>
      <c r="OF1035"/>
      <c r="OG1035"/>
      <c r="OH1035"/>
      <c r="OI1035"/>
      <c r="OJ1035"/>
      <c r="OK1035"/>
      <c r="OL1035"/>
      <c r="OM1035"/>
      <c r="ON1035"/>
      <c r="OO1035"/>
      <c r="OP1035"/>
      <c r="OQ1035"/>
      <c r="OR1035"/>
      <c r="OS1035"/>
      <c r="OT1035"/>
      <c r="OU1035"/>
      <c r="OV1035"/>
      <c r="OW1035"/>
      <c r="OX1035"/>
      <c r="OY1035"/>
      <c r="OZ1035"/>
      <c r="PA1035"/>
      <c r="PB1035"/>
      <c r="PC1035"/>
      <c r="PD1035"/>
      <c r="PE1035"/>
      <c r="PF1035"/>
      <c r="PG1035"/>
      <c r="PH1035"/>
      <c r="PI1035"/>
      <c r="PJ1035"/>
      <c r="PK1035"/>
      <c r="PL1035"/>
      <c r="PM1035"/>
      <c r="PN1035"/>
      <c r="PO1035"/>
      <c r="PP1035"/>
      <c r="PQ1035"/>
      <c r="PR1035"/>
      <c r="PS1035"/>
      <c r="PT1035"/>
      <c r="PU1035"/>
      <c r="PV1035"/>
      <c r="PW1035"/>
      <c r="PX1035"/>
      <c r="PY1035"/>
      <c r="PZ1035"/>
      <c r="QA1035"/>
      <c r="QB1035"/>
      <c r="QC1035"/>
      <c r="QD1035"/>
      <c r="QE1035"/>
      <c r="QF1035"/>
      <c r="QG1035"/>
      <c r="QH1035"/>
      <c r="QI1035"/>
      <c r="QJ1035"/>
      <c r="QK1035"/>
      <c r="QL1035"/>
      <c r="QM1035"/>
      <c r="QN1035"/>
      <c r="QO1035"/>
      <c r="QP1035"/>
      <c r="QQ1035"/>
      <c r="QR1035"/>
      <c r="QS1035"/>
      <c r="QT1035"/>
      <c r="QU1035"/>
      <c r="QV1035"/>
      <c r="QW1035"/>
      <c r="QX1035"/>
      <c r="QY1035"/>
      <c r="QZ1035"/>
      <c r="RA1035"/>
      <c r="RB1035"/>
      <c r="RC1035"/>
      <c r="RD1035"/>
      <c r="RE1035"/>
      <c r="RF1035"/>
      <c r="RG1035"/>
      <c r="RH1035"/>
      <c r="RI1035"/>
      <c r="RJ1035"/>
      <c r="RK1035"/>
      <c r="RL1035"/>
      <c r="RM1035"/>
      <c r="RN1035"/>
      <c r="RO1035"/>
      <c r="RP1035"/>
      <c r="RQ1035"/>
      <c r="RR1035"/>
      <c r="RS1035"/>
      <c r="RT1035"/>
      <c r="RU1035"/>
      <c r="RV1035"/>
      <c r="RW1035"/>
      <c r="RX1035"/>
      <c r="RY1035"/>
      <c r="RZ1035"/>
      <c r="SA1035"/>
      <c r="SB1035"/>
      <c r="SC1035"/>
      <c r="SD1035"/>
      <c r="SE1035"/>
      <c r="SF1035"/>
      <c r="SG1035"/>
      <c r="SH1035"/>
      <c r="SI1035"/>
      <c r="SJ1035"/>
      <c r="SK1035"/>
      <c r="SL1035"/>
      <c r="SM1035"/>
      <c r="SN1035"/>
      <c r="SO1035"/>
      <c r="SP1035"/>
      <c r="SQ1035"/>
      <c r="SR1035"/>
      <c r="SS1035"/>
      <c r="ST1035"/>
      <c r="SU1035"/>
      <c r="SV1035"/>
      <c r="SW1035"/>
      <c r="SX1035"/>
      <c r="SY1035"/>
      <c r="SZ1035"/>
      <c r="TA1035"/>
      <c r="TB1035"/>
      <c r="TC1035"/>
      <c r="TD1035"/>
      <c r="TE1035"/>
      <c r="TF1035"/>
      <c r="TG1035"/>
      <c r="TH1035"/>
      <c r="TI1035"/>
      <c r="TJ1035"/>
      <c r="TK1035"/>
      <c r="TL1035"/>
      <c r="TM1035"/>
      <c r="TN1035"/>
      <c r="TO1035"/>
      <c r="TP1035"/>
      <c r="TQ1035"/>
      <c r="TR1035"/>
      <c r="TS1035"/>
      <c r="TT1035"/>
      <c r="TU1035"/>
      <c r="TV1035"/>
      <c r="TW1035"/>
      <c r="TX1035"/>
      <c r="TY1035"/>
      <c r="TZ1035"/>
      <c r="UA1035"/>
      <c r="UB1035"/>
      <c r="UC1035"/>
      <c r="UD1035"/>
      <c r="UE1035"/>
      <c r="UF1035"/>
      <c r="UG1035"/>
      <c r="UH1035"/>
      <c r="UI1035"/>
      <c r="UJ1035"/>
      <c r="UK1035"/>
      <c r="UL1035"/>
      <c r="UM1035"/>
      <c r="UN1035"/>
      <c r="UO1035"/>
      <c r="UP1035"/>
      <c r="UQ1035"/>
      <c r="UR1035"/>
      <c r="US1035"/>
      <c r="UT1035"/>
      <c r="UU1035"/>
      <c r="UV1035"/>
      <c r="UW1035"/>
      <c r="UX1035"/>
      <c r="UY1035"/>
      <c r="UZ1035"/>
      <c r="VA1035"/>
      <c r="VB1035"/>
      <c r="VC1035"/>
      <c r="VD1035"/>
      <c r="VE1035"/>
      <c r="VF1035"/>
      <c r="VG1035"/>
      <c r="VH1035"/>
      <c r="VI1035"/>
      <c r="VJ1035"/>
      <c r="VK1035"/>
      <c r="VL1035"/>
      <c r="VM1035"/>
      <c r="VN1035"/>
      <c r="VO1035"/>
      <c r="VP1035"/>
      <c r="VQ1035"/>
      <c r="VR1035"/>
      <c r="VS1035"/>
      <c r="VT1035"/>
      <c r="VU1035"/>
      <c r="VV1035"/>
      <c r="VW1035"/>
      <c r="VX1035"/>
      <c r="VY1035"/>
      <c r="VZ1035"/>
      <c r="WA1035"/>
      <c r="WB1035"/>
      <c r="WC1035"/>
      <c r="WD1035"/>
      <c r="WE1035"/>
      <c r="WF1035"/>
      <c r="WG1035"/>
      <c r="WH1035"/>
      <c r="WI1035"/>
      <c r="WJ1035"/>
      <c r="WK1035"/>
      <c r="WL1035"/>
      <c r="WM1035"/>
      <c r="WN1035"/>
      <c r="WO1035"/>
      <c r="WP1035"/>
      <c r="WQ1035"/>
      <c r="WR1035"/>
      <c r="WS1035"/>
      <c r="WT1035"/>
      <c r="WU1035"/>
      <c r="WV1035"/>
      <c r="WW1035"/>
      <c r="WX1035"/>
      <c r="WY1035"/>
      <c r="WZ1035"/>
      <c r="XA1035"/>
      <c r="XB1035"/>
      <c r="XC1035"/>
      <c r="XD1035"/>
      <c r="XE1035"/>
      <c r="XF1035"/>
      <c r="XG1035"/>
      <c r="XH1035"/>
      <c r="XI1035"/>
      <c r="XJ1035"/>
      <c r="XK1035"/>
      <c r="XL1035"/>
      <c r="XM1035"/>
      <c r="XN1035"/>
      <c r="XO1035"/>
      <c r="XP1035"/>
      <c r="XQ1035"/>
      <c r="XR1035"/>
      <c r="XS1035"/>
      <c r="XT1035"/>
      <c r="XU1035"/>
      <c r="XV1035"/>
      <c r="XW1035"/>
      <c r="XX1035"/>
      <c r="XY1035"/>
      <c r="XZ1035"/>
      <c r="YA1035"/>
      <c r="YB1035"/>
      <c r="YC1035"/>
      <c r="YD1035"/>
      <c r="YE1035"/>
      <c r="YF1035"/>
      <c r="YG1035"/>
      <c r="YH1035"/>
      <c r="YI1035"/>
      <c r="YJ1035"/>
      <c r="YK1035"/>
      <c r="YL1035"/>
      <c r="YM1035"/>
      <c r="YN1035"/>
      <c r="YO1035"/>
      <c r="YP1035"/>
      <c r="YQ1035"/>
      <c r="YR1035"/>
      <c r="YS1035"/>
      <c r="YT1035"/>
      <c r="YU1035"/>
      <c r="YV1035"/>
      <c r="YW1035"/>
      <c r="YX1035"/>
      <c r="YY1035"/>
      <c r="YZ1035"/>
      <c r="ZA1035"/>
      <c r="ZB1035"/>
      <c r="ZC1035"/>
      <c r="ZD1035"/>
      <c r="ZE1035"/>
      <c r="ZF1035"/>
      <c r="ZG1035"/>
      <c r="ZH1035"/>
      <c r="ZI1035"/>
      <c r="ZJ1035"/>
      <c r="ZK1035"/>
      <c r="ZL1035"/>
      <c r="ZM1035"/>
      <c r="ZN1035"/>
      <c r="ZO1035"/>
      <c r="ZP1035"/>
      <c r="ZQ1035"/>
      <c r="ZR1035"/>
      <c r="ZS1035"/>
      <c r="ZT1035"/>
      <c r="ZU1035"/>
      <c r="ZV1035"/>
      <c r="ZW1035"/>
      <c r="ZX1035"/>
      <c r="ZY1035"/>
      <c r="ZZ1035"/>
      <c r="AAA1035"/>
      <c r="AAB1035"/>
      <c r="AAC1035"/>
      <c r="AAD1035"/>
      <c r="AAE1035"/>
      <c r="AAF1035"/>
      <c r="AAG1035"/>
      <c r="AAH1035"/>
      <c r="AAI1035"/>
      <c r="AAJ1035"/>
      <c r="AAK1035"/>
      <c r="AAL1035"/>
      <c r="AAM1035"/>
      <c r="AAN1035"/>
      <c r="AAO1035"/>
      <c r="AAP1035"/>
      <c r="AAQ1035"/>
      <c r="AAR1035"/>
      <c r="AAS1035"/>
      <c r="AAT1035"/>
      <c r="AAU1035"/>
      <c r="AAV1035"/>
      <c r="AAW1035"/>
      <c r="AAX1035"/>
      <c r="AAY1035"/>
      <c r="AAZ1035"/>
      <c r="ABA1035"/>
      <c r="ABB1035"/>
      <c r="ABC1035"/>
      <c r="ABD1035"/>
      <c r="ABE1035"/>
      <c r="ABF1035"/>
      <c r="ABG1035"/>
      <c r="ABH1035"/>
      <c r="ABI1035"/>
      <c r="ABJ1035"/>
      <c r="ABK1035"/>
      <c r="ABL1035"/>
      <c r="ABM1035"/>
      <c r="ABN1035"/>
      <c r="ABO1035"/>
      <c r="ABP1035"/>
      <c r="ABQ1035"/>
      <c r="ABR1035"/>
      <c r="ABS1035"/>
      <c r="ABT1035"/>
      <c r="ABU1035"/>
      <c r="ABV1035"/>
      <c r="ABW1035"/>
      <c r="ABX1035"/>
      <c r="ABY1035"/>
      <c r="ABZ1035"/>
      <c r="ACA1035"/>
      <c r="ACB1035"/>
      <c r="ACC1035"/>
      <c r="ACD1035"/>
      <c r="ACE1035"/>
      <c r="ACF1035"/>
      <c r="ACG1035"/>
      <c r="ACH1035"/>
      <c r="ACI1035"/>
      <c r="ACJ1035"/>
      <c r="ACK1035"/>
      <c r="ACL1035"/>
      <c r="ACM1035"/>
      <c r="ACN1035"/>
      <c r="ACO1035"/>
      <c r="ACP1035"/>
      <c r="ACQ1035"/>
      <c r="ACR1035"/>
      <c r="ACS1035"/>
      <c r="ACT1035"/>
      <c r="ACU1035"/>
      <c r="ACV1035"/>
      <c r="ACW1035"/>
      <c r="ACX1035"/>
      <c r="ACY1035"/>
      <c r="ACZ1035"/>
      <c r="ADA1035"/>
      <c r="ADB1035"/>
      <c r="ADC1035"/>
      <c r="ADD1035"/>
      <c r="ADE1035"/>
      <c r="ADF1035"/>
      <c r="ADG1035"/>
      <c r="ADH1035"/>
      <c r="ADI1035"/>
      <c r="ADJ1035"/>
      <c r="ADK1035"/>
      <c r="ADL1035"/>
      <c r="ADM1035"/>
      <c r="ADN1035"/>
      <c r="ADO1035"/>
      <c r="ADP1035"/>
      <c r="ADQ1035"/>
      <c r="ADR1035"/>
      <c r="ADS1035"/>
      <c r="ADT1035"/>
      <c r="ADU1035"/>
      <c r="ADV1035"/>
      <c r="ADW1035"/>
      <c r="ADX1035"/>
      <c r="ADY1035"/>
      <c r="ADZ1035"/>
      <c r="AEA1035"/>
      <c r="AEB1035"/>
      <c r="AEC1035"/>
      <c r="AED1035"/>
      <c r="AEE1035"/>
      <c r="AEF1035"/>
      <c r="AEG1035"/>
      <c r="AEH1035"/>
      <c r="AEI1035"/>
      <c r="AEJ1035"/>
      <c r="AEK1035"/>
      <c r="AEL1035"/>
      <c r="AEM1035"/>
      <c r="AEN1035"/>
      <c r="AEO1035"/>
      <c r="AEP1035"/>
      <c r="AEQ1035"/>
      <c r="AER1035"/>
      <c r="AES1035"/>
      <c r="AET1035"/>
      <c r="AEU1035"/>
      <c r="AEV1035"/>
      <c r="AEW1035"/>
      <c r="AEX1035"/>
      <c r="AEY1035"/>
      <c r="AEZ1035"/>
      <c r="AFA1035"/>
      <c r="AFB1035"/>
      <c r="AFC1035"/>
      <c r="AFD1035"/>
      <c r="AFE1035"/>
      <c r="AFF1035"/>
      <c r="AFG1035"/>
      <c r="AFH1035"/>
      <c r="AFI1035"/>
      <c r="AFJ1035"/>
      <c r="AFK1035"/>
      <c r="AFL1035"/>
      <c r="AFM1035"/>
      <c r="AFN1035"/>
      <c r="AFO1035"/>
      <c r="AFP1035"/>
      <c r="AFQ1035"/>
      <c r="AFR1035"/>
      <c r="AFS1035"/>
      <c r="AFT1035"/>
      <c r="AFU1035"/>
      <c r="AFV1035"/>
      <c r="AFW1035"/>
      <c r="AFX1035"/>
      <c r="AFY1035"/>
      <c r="AFZ1035"/>
      <c r="AGA1035"/>
      <c r="AGB1035"/>
      <c r="AGC1035"/>
      <c r="AGD1035"/>
      <c r="AGE1035"/>
      <c r="AGF1035"/>
      <c r="AGG1035"/>
      <c r="AGH1035"/>
      <c r="AGI1035"/>
      <c r="AGJ1035"/>
      <c r="AGK1035"/>
      <c r="AGL1035"/>
      <c r="AGM1035"/>
      <c r="AGN1035"/>
      <c r="AGO1035"/>
      <c r="AGP1035"/>
      <c r="AGQ1035"/>
      <c r="AGR1035"/>
      <c r="AGS1035"/>
      <c r="AGT1035"/>
      <c r="AGU1035"/>
      <c r="AGV1035"/>
      <c r="AGW1035"/>
      <c r="AGX1035"/>
      <c r="AGY1035"/>
      <c r="AGZ1035"/>
      <c r="AHA1035"/>
      <c r="AHB1035"/>
      <c r="AHC1035"/>
      <c r="AHD1035"/>
      <c r="AHE1035"/>
      <c r="AHF1035"/>
      <c r="AHG1035"/>
      <c r="AHH1035"/>
      <c r="AHI1035"/>
      <c r="AHJ1035"/>
      <c r="AHK1035"/>
      <c r="AHL1035"/>
      <c r="AHM1035"/>
      <c r="AHN1035"/>
      <c r="AHO1035"/>
      <c r="AHP1035"/>
      <c r="AHQ1035"/>
      <c r="AHR1035"/>
      <c r="AHS1035"/>
      <c r="AHT1035"/>
      <c r="AHU1035"/>
      <c r="AHV1035"/>
      <c r="AHW1035"/>
      <c r="AHX1035"/>
      <c r="AHY1035"/>
      <c r="AHZ1035"/>
      <c r="AIA1035"/>
      <c r="AIB1035"/>
      <c r="AIC1035"/>
      <c r="AID1035"/>
      <c r="AIE1035"/>
      <c r="AIF1035"/>
      <c r="AIG1035"/>
      <c r="AIH1035"/>
      <c r="AII1035"/>
      <c r="AIJ1035"/>
      <c r="AIK1035"/>
      <c r="AIL1035"/>
      <c r="AIM1035"/>
      <c r="AIN1035"/>
      <c r="AIO1035"/>
      <c r="AIP1035"/>
      <c r="AIQ1035"/>
      <c r="AIR1035"/>
      <c r="AIS1035"/>
      <c r="AIT1035"/>
      <c r="AIU1035"/>
      <c r="AIV1035"/>
      <c r="AIW1035"/>
      <c r="AIX1035"/>
      <c r="AIY1035"/>
      <c r="AIZ1035"/>
      <c r="AJA1035"/>
      <c r="AJB1035"/>
      <c r="AJC1035"/>
      <c r="AJD1035"/>
      <c r="AJE1035"/>
      <c r="AJF1035"/>
      <c r="AJG1035"/>
      <c r="AJH1035"/>
      <c r="AJI1035"/>
      <c r="AJJ1035"/>
      <c r="AJK1035"/>
      <c r="AJL1035"/>
      <c r="AJM1035"/>
      <c r="AJN1035"/>
      <c r="AJO1035"/>
      <c r="AJP1035"/>
      <c r="AJQ1035"/>
      <c r="AJR1035"/>
      <c r="AJS1035"/>
      <c r="AJT1035"/>
      <c r="AJU1035"/>
      <c r="AJV1035"/>
      <c r="AJW1035"/>
      <c r="AJX1035"/>
      <c r="AJY1035"/>
      <c r="AJZ1035"/>
      <c r="AKA1035"/>
      <c r="AKB1035"/>
      <c r="AKC1035"/>
      <c r="AKD1035"/>
      <c r="AKE1035"/>
      <c r="AKF1035"/>
      <c r="AKG1035"/>
      <c r="AKH1035"/>
      <c r="AKI1035"/>
      <c r="AKJ1035"/>
      <c r="AKK1035"/>
      <c r="AKL1035"/>
      <c r="AKM1035"/>
      <c r="AKN1035"/>
      <c r="AKO1035"/>
      <c r="AKP1035"/>
      <c r="AKQ1035"/>
      <c r="AKR1035"/>
      <c r="AKS1035"/>
      <c r="AKT1035"/>
      <c r="AKU1035"/>
      <c r="AKV1035"/>
      <c r="AKW1035"/>
      <c r="AKX1035"/>
      <c r="AKY1035"/>
      <c r="AKZ1035"/>
      <c r="ALA1035"/>
      <c r="ALB1035"/>
      <c r="ALC1035"/>
      <c r="ALD1035"/>
      <c r="ALE1035"/>
      <c r="ALF1035"/>
      <c r="ALG1035"/>
      <c r="ALH1035"/>
      <c r="ALI1035"/>
      <c r="ALJ1035"/>
      <c r="ALK1035"/>
      <c r="ALL1035"/>
      <c r="ALM1035"/>
      <c r="ALN1035"/>
      <c r="ALO1035"/>
      <c r="ALP1035"/>
      <c r="ALQ1035"/>
      <c r="ALR1035"/>
      <c r="ALS1035"/>
      <c r="ALT1035"/>
      <c r="ALU1035"/>
      <c r="ALV1035"/>
      <c r="ALW1035"/>
      <c r="ALX1035"/>
      <c r="ALY1035"/>
      <c r="ALZ1035"/>
      <c r="AMA1035"/>
      <c r="AMB1035"/>
      <c r="AMC1035"/>
      <c r="AMD1035"/>
      <c r="AME1035"/>
      <c r="AMF1035"/>
      <c r="AMG1035"/>
      <c r="AMH1035"/>
      <c r="AMI1035"/>
      <c r="AMJ1035"/>
    </row>
    <row r="1036" spans="1:1024" ht="20" customHeight="1" x14ac:dyDescent="0.2">
      <c r="A1036"/>
      <c r="B1036"/>
      <c r="C1036"/>
      <c r="D1036"/>
      <c r="E1036" s="2"/>
      <c r="F1036" s="2"/>
      <c r="G1036" s="271"/>
      <c r="H1036" s="240"/>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c r="HK1036"/>
      <c r="HL1036"/>
      <c r="HM1036"/>
      <c r="HN1036"/>
      <c r="HO1036"/>
      <c r="HP1036"/>
      <c r="HQ1036"/>
      <c r="HR1036"/>
      <c r="HS1036"/>
      <c r="HT1036"/>
      <c r="HU1036"/>
      <c r="HV1036"/>
      <c r="HW1036"/>
      <c r="HX1036"/>
      <c r="HY1036"/>
      <c r="HZ1036"/>
      <c r="IA1036"/>
      <c r="IB1036"/>
      <c r="IC1036"/>
      <c r="ID1036"/>
      <c r="IE1036"/>
      <c r="IF1036"/>
      <c r="IG1036"/>
      <c r="IH1036"/>
      <c r="II1036"/>
      <c r="IJ1036"/>
      <c r="IK1036"/>
      <c r="IL1036"/>
      <c r="IM1036"/>
      <c r="IN1036"/>
      <c r="IO1036"/>
      <c r="IP1036"/>
      <c r="IQ1036"/>
      <c r="IR1036"/>
      <c r="IS1036"/>
      <c r="IT1036"/>
      <c r="IU1036"/>
      <c r="IV1036"/>
      <c r="IW1036"/>
      <c r="IX1036"/>
      <c r="IY1036"/>
      <c r="IZ1036"/>
      <c r="JA1036"/>
      <c r="JB1036"/>
      <c r="JC1036"/>
      <c r="JD1036"/>
      <c r="JE1036"/>
      <c r="JF1036"/>
      <c r="JG1036"/>
      <c r="JH1036"/>
      <c r="JI1036"/>
      <c r="JJ1036"/>
      <c r="JK1036"/>
      <c r="JL1036"/>
      <c r="JM1036"/>
      <c r="JN1036"/>
      <c r="JO1036"/>
      <c r="JP1036"/>
      <c r="JQ1036"/>
      <c r="JR1036"/>
      <c r="JS1036"/>
      <c r="JT1036"/>
      <c r="JU1036"/>
      <c r="JV1036"/>
      <c r="JW1036"/>
      <c r="JX1036"/>
      <c r="JY1036"/>
      <c r="JZ1036"/>
      <c r="KA1036"/>
      <c r="KB1036"/>
      <c r="KC1036"/>
      <c r="KD1036"/>
      <c r="KE1036"/>
      <c r="KF1036"/>
      <c r="KG1036"/>
      <c r="KH1036"/>
      <c r="KI1036"/>
      <c r="KJ1036"/>
      <c r="KK1036"/>
      <c r="KL1036"/>
      <c r="KM1036"/>
      <c r="KN1036"/>
      <c r="KO1036"/>
      <c r="KP1036"/>
      <c r="KQ1036"/>
      <c r="KR1036"/>
      <c r="KS1036"/>
      <c r="KT1036"/>
      <c r="KU1036"/>
      <c r="KV1036"/>
      <c r="KW1036"/>
      <c r="KX1036"/>
      <c r="KY1036"/>
      <c r="KZ1036"/>
      <c r="LA1036"/>
      <c r="LB1036"/>
      <c r="LC1036"/>
      <c r="LD1036"/>
      <c r="LE1036"/>
      <c r="LF1036"/>
      <c r="LG1036"/>
      <c r="LH1036"/>
      <c r="LI1036"/>
      <c r="LJ1036"/>
      <c r="LK1036"/>
      <c r="LL1036"/>
      <c r="LM1036"/>
      <c r="LN1036"/>
      <c r="LO1036"/>
      <c r="LP1036"/>
      <c r="LQ1036"/>
      <c r="LR1036"/>
      <c r="LS1036"/>
      <c r="LT1036"/>
      <c r="LU1036"/>
      <c r="LV1036"/>
      <c r="LW1036"/>
      <c r="LX1036"/>
      <c r="LY1036"/>
      <c r="LZ1036"/>
      <c r="MA1036"/>
      <c r="MB1036"/>
      <c r="MC1036"/>
      <c r="MD1036"/>
      <c r="ME1036"/>
      <c r="MF1036"/>
      <c r="MG1036"/>
      <c r="MH1036"/>
      <c r="MI1036"/>
      <c r="MJ1036"/>
      <c r="MK1036"/>
      <c r="ML1036"/>
      <c r="MM1036"/>
      <c r="MN1036"/>
      <c r="MO1036"/>
      <c r="MP1036"/>
      <c r="MQ1036"/>
      <c r="MR1036"/>
      <c r="MS1036"/>
      <c r="MT1036"/>
      <c r="MU1036"/>
      <c r="MV1036"/>
      <c r="MW1036"/>
      <c r="MX1036"/>
      <c r="MY1036"/>
      <c r="MZ1036"/>
      <c r="NA1036"/>
      <c r="NB1036"/>
      <c r="NC1036"/>
      <c r="ND1036"/>
      <c r="NE1036"/>
      <c r="NF1036"/>
      <c r="NG1036"/>
      <c r="NH1036"/>
      <c r="NI1036"/>
      <c r="NJ1036"/>
      <c r="NK1036"/>
      <c r="NL1036"/>
      <c r="NM1036"/>
      <c r="NN1036"/>
      <c r="NO1036"/>
      <c r="NP1036"/>
      <c r="NQ1036"/>
      <c r="NR1036"/>
      <c r="NS1036"/>
      <c r="NT1036"/>
      <c r="NU1036"/>
      <c r="NV1036"/>
      <c r="NW1036"/>
      <c r="NX1036"/>
      <c r="NY1036"/>
      <c r="NZ1036"/>
      <c r="OA1036"/>
      <c r="OB1036"/>
      <c r="OC1036"/>
      <c r="OD1036"/>
      <c r="OE1036"/>
      <c r="OF1036"/>
      <c r="OG1036"/>
      <c r="OH1036"/>
      <c r="OI1036"/>
      <c r="OJ1036"/>
      <c r="OK1036"/>
      <c r="OL1036"/>
      <c r="OM1036"/>
      <c r="ON1036"/>
      <c r="OO1036"/>
      <c r="OP1036"/>
      <c r="OQ1036"/>
      <c r="OR1036"/>
      <c r="OS1036"/>
      <c r="OT1036"/>
      <c r="OU1036"/>
      <c r="OV1036"/>
      <c r="OW1036"/>
      <c r="OX1036"/>
      <c r="OY1036"/>
      <c r="OZ1036"/>
      <c r="PA1036"/>
      <c r="PB1036"/>
      <c r="PC1036"/>
      <c r="PD1036"/>
      <c r="PE1036"/>
      <c r="PF1036"/>
      <c r="PG1036"/>
      <c r="PH1036"/>
      <c r="PI1036"/>
      <c r="PJ1036"/>
      <c r="PK1036"/>
      <c r="PL1036"/>
      <c r="PM1036"/>
      <c r="PN1036"/>
      <c r="PO1036"/>
      <c r="PP1036"/>
      <c r="PQ1036"/>
      <c r="PR1036"/>
      <c r="PS1036"/>
      <c r="PT1036"/>
      <c r="PU1036"/>
      <c r="PV1036"/>
      <c r="PW1036"/>
      <c r="PX1036"/>
      <c r="PY1036"/>
      <c r="PZ1036"/>
      <c r="QA1036"/>
      <c r="QB1036"/>
      <c r="QC1036"/>
      <c r="QD1036"/>
      <c r="QE1036"/>
      <c r="QF1036"/>
      <c r="QG1036"/>
      <c r="QH1036"/>
      <c r="QI1036"/>
      <c r="QJ1036"/>
      <c r="QK1036"/>
      <c r="QL1036"/>
      <c r="QM1036"/>
      <c r="QN1036"/>
      <c r="QO1036"/>
      <c r="QP1036"/>
      <c r="QQ1036"/>
      <c r="QR1036"/>
      <c r="QS1036"/>
      <c r="QT1036"/>
      <c r="QU1036"/>
      <c r="QV1036"/>
      <c r="QW1036"/>
      <c r="QX1036"/>
      <c r="QY1036"/>
      <c r="QZ1036"/>
      <c r="RA1036"/>
      <c r="RB1036"/>
      <c r="RC1036"/>
      <c r="RD1036"/>
      <c r="RE1036"/>
      <c r="RF1036"/>
      <c r="RG1036"/>
      <c r="RH1036"/>
      <c r="RI1036"/>
      <c r="RJ1036"/>
      <c r="RK1036"/>
      <c r="RL1036"/>
      <c r="RM1036"/>
      <c r="RN1036"/>
      <c r="RO1036"/>
      <c r="RP1036"/>
      <c r="RQ1036"/>
      <c r="RR1036"/>
      <c r="RS1036"/>
      <c r="RT1036"/>
      <c r="RU1036"/>
      <c r="RV1036"/>
      <c r="RW1036"/>
      <c r="RX1036"/>
      <c r="RY1036"/>
      <c r="RZ1036"/>
      <c r="SA1036"/>
      <c r="SB1036"/>
      <c r="SC1036"/>
      <c r="SD1036"/>
      <c r="SE1036"/>
      <c r="SF1036"/>
      <c r="SG1036"/>
      <c r="SH1036"/>
      <c r="SI1036"/>
      <c r="SJ1036"/>
      <c r="SK1036"/>
      <c r="SL1036"/>
      <c r="SM1036"/>
      <c r="SN1036"/>
      <c r="SO1036"/>
      <c r="SP1036"/>
      <c r="SQ1036"/>
      <c r="SR1036"/>
      <c r="SS1036"/>
      <c r="ST1036"/>
      <c r="SU1036"/>
      <c r="SV1036"/>
      <c r="SW1036"/>
      <c r="SX1036"/>
      <c r="SY1036"/>
      <c r="SZ1036"/>
      <c r="TA1036"/>
      <c r="TB1036"/>
      <c r="TC1036"/>
      <c r="TD1036"/>
      <c r="TE1036"/>
      <c r="TF1036"/>
      <c r="TG1036"/>
      <c r="TH1036"/>
      <c r="TI1036"/>
      <c r="TJ1036"/>
      <c r="TK1036"/>
      <c r="TL1036"/>
      <c r="TM1036"/>
      <c r="TN1036"/>
      <c r="TO1036"/>
      <c r="TP1036"/>
      <c r="TQ1036"/>
      <c r="TR1036"/>
      <c r="TS1036"/>
      <c r="TT1036"/>
      <c r="TU1036"/>
      <c r="TV1036"/>
      <c r="TW1036"/>
      <c r="TX1036"/>
      <c r="TY1036"/>
      <c r="TZ1036"/>
      <c r="UA1036"/>
      <c r="UB1036"/>
      <c r="UC1036"/>
      <c r="UD1036"/>
      <c r="UE1036"/>
      <c r="UF1036"/>
      <c r="UG1036"/>
      <c r="UH1036"/>
      <c r="UI1036"/>
      <c r="UJ1036"/>
      <c r="UK1036"/>
      <c r="UL1036"/>
      <c r="UM1036"/>
      <c r="UN1036"/>
      <c r="UO1036"/>
      <c r="UP1036"/>
      <c r="UQ1036"/>
      <c r="UR1036"/>
      <c r="US1036"/>
      <c r="UT1036"/>
      <c r="UU1036"/>
      <c r="UV1036"/>
      <c r="UW1036"/>
      <c r="UX1036"/>
      <c r="UY1036"/>
      <c r="UZ1036"/>
      <c r="VA1036"/>
      <c r="VB1036"/>
      <c r="VC1036"/>
      <c r="VD1036"/>
      <c r="VE1036"/>
      <c r="VF1036"/>
      <c r="VG1036"/>
      <c r="VH1036"/>
      <c r="VI1036"/>
      <c r="VJ1036"/>
      <c r="VK1036"/>
      <c r="VL1036"/>
      <c r="VM1036"/>
      <c r="VN1036"/>
      <c r="VO1036"/>
      <c r="VP1036"/>
      <c r="VQ1036"/>
      <c r="VR1036"/>
      <c r="VS1036"/>
      <c r="VT1036"/>
      <c r="VU1036"/>
      <c r="VV1036"/>
      <c r="VW1036"/>
      <c r="VX1036"/>
      <c r="VY1036"/>
      <c r="VZ1036"/>
      <c r="WA1036"/>
      <c r="WB1036"/>
      <c r="WC1036"/>
      <c r="WD1036"/>
      <c r="WE1036"/>
      <c r="WF1036"/>
      <c r="WG1036"/>
      <c r="WH1036"/>
      <c r="WI1036"/>
      <c r="WJ1036"/>
      <c r="WK1036"/>
      <c r="WL1036"/>
      <c r="WM1036"/>
      <c r="WN1036"/>
      <c r="WO1036"/>
      <c r="WP1036"/>
      <c r="WQ1036"/>
      <c r="WR1036"/>
      <c r="WS1036"/>
      <c r="WT1036"/>
      <c r="WU1036"/>
      <c r="WV1036"/>
      <c r="WW1036"/>
      <c r="WX1036"/>
      <c r="WY1036"/>
      <c r="WZ1036"/>
      <c r="XA1036"/>
      <c r="XB1036"/>
      <c r="XC1036"/>
      <c r="XD1036"/>
      <c r="XE1036"/>
      <c r="XF1036"/>
      <c r="XG1036"/>
      <c r="XH1036"/>
      <c r="XI1036"/>
      <c r="XJ1036"/>
      <c r="XK1036"/>
      <c r="XL1036"/>
      <c r="XM1036"/>
      <c r="XN1036"/>
      <c r="XO1036"/>
      <c r="XP1036"/>
      <c r="XQ1036"/>
      <c r="XR1036"/>
      <c r="XS1036"/>
      <c r="XT1036"/>
      <c r="XU1036"/>
      <c r="XV1036"/>
      <c r="XW1036"/>
      <c r="XX1036"/>
      <c r="XY1036"/>
      <c r="XZ1036"/>
      <c r="YA1036"/>
      <c r="YB1036"/>
      <c r="YC1036"/>
      <c r="YD1036"/>
      <c r="YE1036"/>
      <c r="YF1036"/>
      <c r="YG1036"/>
      <c r="YH1036"/>
      <c r="YI1036"/>
      <c r="YJ1036"/>
      <c r="YK1036"/>
      <c r="YL1036"/>
      <c r="YM1036"/>
      <c r="YN1036"/>
      <c r="YO1036"/>
      <c r="YP1036"/>
      <c r="YQ1036"/>
      <c r="YR1036"/>
      <c r="YS1036"/>
      <c r="YT1036"/>
      <c r="YU1036"/>
      <c r="YV1036"/>
      <c r="YW1036"/>
      <c r="YX1036"/>
      <c r="YY1036"/>
      <c r="YZ1036"/>
      <c r="ZA1036"/>
      <c r="ZB1036"/>
      <c r="ZC1036"/>
      <c r="ZD1036"/>
      <c r="ZE1036"/>
      <c r="ZF1036"/>
      <c r="ZG1036"/>
      <c r="ZH1036"/>
      <c r="ZI1036"/>
      <c r="ZJ1036"/>
      <c r="ZK1036"/>
      <c r="ZL1036"/>
      <c r="ZM1036"/>
      <c r="ZN1036"/>
      <c r="ZO1036"/>
      <c r="ZP1036"/>
      <c r="ZQ1036"/>
      <c r="ZR1036"/>
      <c r="ZS1036"/>
      <c r="ZT1036"/>
      <c r="ZU1036"/>
      <c r="ZV1036"/>
      <c r="ZW1036"/>
      <c r="ZX1036"/>
      <c r="ZY1036"/>
      <c r="ZZ1036"/>
      <c r="AAA1036"/>
      <c r="AAB1036"/>
      <c r="AAC1036"/>
      <c r="AAD1036"/>
      <c r="AAE1036"/>
      <c r="AAF1036"/>
      <c r="AAG1036"/>
      <c r="AAH1036"/>
      <c r="AAI1036"/>
      <c r="AAJ1036"/>
      <c r="AAK1036"/>
      <c r="AAL1036"/>
      <c r="AAM1036"/>
      <c r="AAN1036"/>
      <c r="AAO1036"/>
      <c r="AAP1036"/>
      <c r="AAQ1036"/>
      <c r="AAR1036"/>
      <c r="AAS1036"/>
      <c r="AAT1036"/>
      <c r="AAU1036"/>
      <c r="AAV1036"/>
      <c r="AAW1036"/>
      <c r="AAX1036"/>
      <c r="AAY1036"/>
      <c r="AAZ1036"/>
      <c r="ABA1036"/>
      <c r="ABB1036"/>
      <c r="ABC1036"/>
      <c r="ABD1036"/>
      <c r="ABE1036"/>
      <c r="ABF1036"/>
      <c r="ABG1036"/>
      <c r="ABH1036"/>
      <c r="ABI1036"/>
      <c r="ABJ1036"/>
      <c r="ABK1036"/>
      <c r="ABL1036"/>
      <c r="ABM1036"/>
      <c r="ABN1036"/>
      <c r="ABO1036"/>
      <c r="ABP1036"/>
      <c r="ABQ1036"/>
      <c r="ABR1036"/>
      <c r="ABS1036"/>
      <c r="ABT1036"/>
      <c r="ABU1036"/>
      <c r="ABV1036"/>
      <c r="ABW1036"/>
      <c r="ABX1036"/>
      <c r="ABY1036"/>
      <c r="ABZ1036"/>
      <c r="ACA1036"/>
      <c r="ACB1036"/>
      <c r="ACC1036"/>
      <c r="ACD1036"/>
      <c r="ACE1036"/>
      <c r="ACF1036"/>
      <c r="ACG1036"/>
      <c r="ACH1036"/>
      <c r="ACI1036"/>
      <c r="ACJ1036"/>
      <c r="ACK1036"/>
      <c r="ACL1036"/>
      <c r="ACM1036"/>
      <c r="ACN1036"/>
      <c r="ACO1036"/>
      <c r="ACP1036"/>
      <c r="ACQ1036"/>
      <c r="ACR1036"/>
      <c r="ACS1036"/>
      <c r="ACT1036"/>
      <c r="ACU1036"/>
      <c r="ACV1036"/>
      <c r="ACW1036"/>
      <c r="ACX1036"/>
      <c r="ACY1036"/>
      <c r="ACZ1036"/>
      <c r="ADA1036"/>
      <c r="ADB1036"/>
      <c r="ADC1036"/>
      <c r="ADD1036"/>
      <c r="ADE1036"/>
      <c r="ADF1036"/>
      <c r="ADG1036"/>
      <c r="ADH1036"/>
      <c r="ADI1036"/>
      <c r="ADJ1036"/>
      <c r="ADK1036"/>
      <c r="ADL1036"/>
      <c r="ADM1036"/>
      <c r="ADN1036"/>
      <c r="ADO1036"/>
      <c r="ADP1036"/>
      <c r="ADQ1036"/>
      <c r="ADR1036"/>
      <c r="ADS1036"/>
      <c r="ADT1036"/>
      <c r="ADU1036"/>
      <c r="ADV1036"/>
      <c r="ADW1036"/>
      <c r="ADX1036"/>
      <c r="ADY1036"/>
      <c r="ADZ1036"/>
      <c r="AEA1036"/>
      <c r="AEB1036"/>
      <c r="AEC1036"/>
      <c r="AED1036"/>
      <c r="AEE1036"/>
      <c r="AEF1036"/>
      <c r="AEG1036"/>
      <c r="AEH1036"/>
      <c r="AEI1036"/>
      <c r="AEJ1036"/>
      <c r="AEK1036"/>
      <c r="AEL1036"/>
      <c r="AEM1036"/>
      <c r="AEN1036"/>
      <c r="AEO1036"/>
      <c r="AEP1036"/>
      <c r="AEQ1036"/>
      <c r="AER1036"/>
      <c r="AES1036"/>
      <c r="AET1036"/>
      <c r="AEU1036"/>
      <c r="AEV1036"/>
      <c r="AEW1036"/>
      <c r="AEX1036"/>
      <c r="AEY1036"/>
      <c r="AEZ1036"/>
      <c r="AFA1036"/>
      <c r="AFB1036"/>
      <c r="AFC1036"/>
      <c r="AFD1036"/>
      <c r="AFE1036"/>
      <c r="AFF1036"/>
      <c r="AFG1036"/>
      <c r="AFH1036"/>
      <c r="AFI1036"/>
      <c r="AFJ1036"/>
      <c r="AFK1036"/>
      <c r="AFL1036"/>
      <c r="AFM1036"/>
      <c r="AFN1036"/>
      <c r="AFO1036"/>
      <c r="AFP1036"/>
      <c r="AFQ1036"/>
      <c r="AFR1036"/>
      <c r="AFS1036"/>
      <c r="AFT1036"/>
      <c r="AFU1036"/>
      <c r="AFV1036"/>
      <c r="AFW1036"/>
      <c r="AFX1036"/>
      <c r="AFY1036"/>
      <c r="AFZ1036"/>
      <c r="AGA1036"/>
      <c r="AGB1036"/>
      <c r="AGC1036"/>
      <c r="AGD1036"/>
      <c r="AGE1036"/>
      <c r="AGF1036"/>
      <c r="AGG1036"/>
      <c r="AGH1036"/>
      <c r="AGI1036"/>
      <c r="AGJ1036"/>
      <c r="AGK1036"/>
      <c r="AGL1036"/>
      <c r="AGM1036"/>
      <c r="AGN1036"/>
      <c r="AGO1036"/>
      <c r="AGP1036"/>
      <c r="AGQ1036"/>
      <c r="AGR1036"/>
      <c r="AGS1036"/>
      <c r="AGT1036"/>
      <c r="AGU1036"/>
      <c r="AGV1036"/>
      <c r="AGW1036"/>
      <c r="AGX1036"/>
      <c r="AGY1036"/>
      <c r="AGZ1036"/>
      <c r="AHA1036"/>
      <c r="AHB1036"/>
      <c r="AHC1036"/>
      <c r="AHD1036"/>
      <c r="AHE1036"/>
      <c r="AHF1036"/>
      <c r="AHG1036"/>
      <c r="AHH1036"/>
      <c r="AHI1036"/>
      <c r="AHJ1036"/>
      <c r="AHK1036"/>
      <c r="AHL1036"/>
      <c r="AHM1036"/>
      <c r="AHN1036"/>
      <c r="AHO1036"/>
      <c r="AHP1036"/>
      <c r="AHQ1036"/>
      <c r="AHR1036"/>
      <c r="AHS1036"/>
      <c r="AHT1036"/>
      <c r="AHU1036"/>
      <c r="AHV1036"/>
      <c r="AHW1036"/>
      <c r="AHX1036"/>
      <c r="AHY1036"/>
      <c r="AHZ1036"/>
      <c r="AIA1036"/>
      <c r="AIB1036"/>
      <c r="AIC1036"/>
      <c r="AID1036"/>
      <c r="AIE1036"/>
      <c r="AIF1036"/>
      <c r="AIG1036"/>
      <c r="AIH1036"/>
      <c r="AII1036"/>
      <c r="AIJ1036"/>
      <c r="AIK1036"/>
      <c r="AIL1036"/>
      <c r="AIM1036"/>
      <c r="AIN1036"/>
      <c r="AIO1036"/>
      <c r="AIP1036"/>
      <c r="AIQ1036"/>
      <c r="AIR1036"/>
      <c r="AIS1036"/>
      <c r="AIT1036"/>
      <c r="AIU1036"/>
      <c r="AIV1036"/>
      <c r="AIW1036"/>
      <c r="AIX1036"/>
      <c r="AIY1036"/>
      <c r="AIZ1036"/>
      <c r="AJA1036"/>
      <c r="AJB1036"/>
      <c r="AJC1036"/>
      <c r="AJD1036"/>
      <c r="AJE1036"/>
      <c r="AJF1036"/>
      <c r="AJG1036"/>
      <c r="AJH1036"/>
      <c r="AJI1036"/>
      <c r="AJJ1036"/>
      <c r="AJK1036"/>
      <c r="AJL1036"/>
      <c r="AJM1036"/>
      <c r="AJN1036"/>
      <c r="AJO1036"/>
      <c r="AJP1036"/>
      <c r="AJQ1036"/>
      <c r="AJR1036"/>
      <c r="AJS1036"/>
      <c r="AJT1036"/>
      <c r="AJU1036"/>
      <c r="AJV1036"/>
      <c r="AJW1036"/>
      <c r="AJX1036"/>
      <c r="AJY1036"/>
      <c r="AJZ1036"/>
      <c r="AKA1036"/>
      <c r="AKB1036"/>
      <c r="AKC1036"/>
      <c r="AKD1036"/>
      <c r="AKE1036"/>
      <c r="AKF1036"/>
      <c r="AKG1036"/>
      <c r="AKH1036"/>
      <c r="AKI1036"/>
      <c r="AKJ1036"/>
      <c r="AKK1036"/>
      <c r="AKL1036"/>
      <c r="AKM1036"/>
      <c r="AKN1036"/>
      <c r="AKO1036"/>
      <c r="AKP1036"/>
      <c r="AKQ1036"/>
      <c r="AKR1036"/>
      <c r="AKS1036"/>
      <c r="AKT1036"/>
      <c r="AKU1036"/>
      <c r="AKV1036"/>
      <c r="AKW1036"/>
      <c r="AKX1036"/>
      <c r="AKY1036"/>
      <c r="AKZ1036"/>
      <c r="ALA1036"/>
      <c r="ALB1036"/>
      <c r="ALC1036"/>
      <c r="ALD1036"/>
      <c r="ALE1036"/>
      <c r="ALF1036"/>
      <c r="ALG1036"/>
      <c r="ALH1036"/>
      <c r="ALI1036"/>
      <c r="ALJ1036"/>
      <c r="ALK1036"/>
      <c r="ALL1036"/>
      <c r="ALM1036"/>
      <c r="ALN1036"/>
      <c r="ALO1036"/>
      <c r="ALP1036"/>
      <c r="ALQ1036"/>
      <c r="ALR1036"/>
      <c r="ALS1036"/>
      <c r="ALT1036"/>
      <c r="ALU1036"/>
      <c r="ALV1036"/>
      <c r="ALW1036"/>
      <c r="ALX1036"/>
      <c r="ALY1036"/>
      <c r="ALZ1036"/>
      <c r="AMA1036"/>
      <c r="AMB1036"/>
      <c r="AMC1036"/>
      <c r="AMD1036"/>
      <c r="AME1036"/>
      <c r="AMF1036"/>
      <c r="AMG1036"/>
      <c r="AMH1036"/>
      <c r="AMI1036"/>
      <c r="AMJ1036"/>
    </row>
    <row r="1037" spans="1:1024" ht="20" customHeight="1" x14ac:dyDescent="0.2">
      <c r="A1037"/>
      <c r="B1037"/>
      <c r="C1037"/>
      <c r="D1037"/>
      <c r="E1037" s="2"/>
      <c r="F1037" s="2"/>
      <c r="G1037" s="271"/>
      <c r="H1037" s="240"/>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c r="HE1037"/>
      <c r="HF1037"/>
      <c r="HG1037"/>
      <c r="HH1037"/>
      <c r="HI1037"/>
      <c r="HJ1037"/>
      <c r="HK1037"/>
      <c r="HL1037"/>
      <c r="HM1037"/>
      <c r="HN1037"/>
      <c r="HO1037"/>
      <c r="HP1037"/>
      <c r="HQ1037"/>
      <c r="HR1037"/>
      <c r="HS1037"/>
      <c r="HT1037"/>
      <c r="HU1037"/>
      <c r="HV1037"/>
      <c r="HW1037"/>
      <c r="HX1037"/>
      <c r="HY1037"/>
      <c r="HZ1037"/>
      <c r="IA1037"/>
      <c r="IB1037"/>
      <c r="IC1037"/>
      <c r="ID1037"/>
      <c r="IE1037"/>
      <c r="IF1037"/>
      <c r="IG1037"/>
      <c r="IH1037"/>
      <c r="II1037"/>
      <c r="IJ1037"/>
      <c r="IK1037"/>
      <c r="IL1037"/>
      <c r="IM1037"/>
      <c r="IN1037"/>
      <c r="IO1037"/>
      <c r="IP1037"/>
      <c r="IQ1037"/>
      <c r="IR1037"/>
      <c r="IS1037"/>
      <c r="IT1037"/>
      <c r="IU1037"/>
      <c r="IV1037"/>
      <c r="IW1037"/>
      <c r="IX1037"/>
      <c r="IY1037"/>
      <c r="IZ1037"/>
      <c r="JA1037"/>
      <c r="JB1037"/>
      <c r="JC1037"/>
      <c r="JD1037"/>
      <c r="JE1037"/>
      <c r="JF1037"/>
      <c r="JG1037"/>
      <c r="JH1037"/>
      <c r="JI1037"/>
      <c r="JJ1037"/>
      <c r="JK1037"/>
      <c r="JL1037"/>
      <c r="JM1037"/>
      <c r="JN1037"/>
      <c r="JO1037"/>
      <c r="JP1037"/>
      <c r="JQ1037"/>
      <c r="JR1037"/>
      <c r="JS1037"/>
      <c r="JT1037"/>
      <c r="JU1037"/>
      <c r="JV1037"/>
      <c r="JW1037"/>
      <c r="JX1037"/>
      <c r="JY1037"/>
      <c r="JZ1037"/>
      <c r="KA1037"/>
      <c r="KB1037"/>
      <c r="KC1037"/>
      <c r="KD1037"/>
      <c r="KE1037"/>
      <c r="KF1037"/>
      <c r="KG1037"/>
      <c r="KH1037"/>
      <c r="KI1037"/>
      <c r="KJ1037"/>
      <c r="KK1037"/>
      <c r="KL1037"/>
      <c r="KM1037"/>
      <c r="KN1037"/>
      <c r="KO1037"/>
      <c r="KP1037"/>
      <c r="KQ1037"/>
      <c r="KR1037"/>
      <c r="KS1037"/>
      <c r="KT1037"/>
      <c r="KU1037"/>
      <c r="KV1037"/>
      <c r="KW1037"/>
      <c r="KX1037"/>
      <c r="KY1037"/>
      <c r="KZ1037"/>
      <c r="LA1037"/>
      <c r="LB1037"/>
      <c r="LC1037"/>
      <c r="LD1037"/>
      <c r="LE1037"/>
      <c r="LF1037"/>
      <c r="LG1037"/>
      <c r="LH1037"/>
      <c r="LI1037"/>
      <c r="LJ1037"/>
      <c r="LK1037"/>
      <c r="LL1037"/>
      <c r="LM1037"/>
      <c r="LN1037"/>
      <c r="LO1037"/>
      <c r="LP1037"/>
      <c r="LQ1037"/>
      <c r="LR1037"/>
      <c r="LS1037"/>
      <c r="LT1037"/>
      <c r="LU1037"/>
      <c r="LV1037"/>
      <c r="LW1037"/>
      <c r="LX1037"/>
      <c r="LY1037"/>
      <c r="LZ1037"/>
      <c r="MA1037"/>
      <c r="MB1037"/>
      <c r="MC1037"/>
      <c r="MD1037"/>
      <c r="ME1037"/>
      <c r="MF1037"/>
      <c r="MG1037"/>
      <c r="MH1037"/>
      <c r="MI1037"/>
      <c r="MJ1037"/>
      <c r="MK1037"/>
      <c r="ML1037"/>
      <c r="MM1037"/>
      <c r="MN1037"/>
      <c r="MO1037"/>
      <c r="MP1037"/>
      <c r="MQ1037"/>
      <c r="MR1037"/>
      <c r="MS1037"/>
      <c r="MT1037"/>
      <c r="MU1037"/>
      <c r="MV1037"/>
      <c r="MW1037"/>
      <c r="MX1037"/>
      <c r="MY1037"/>
      <c r="MZ1037"/>
      <c r="NA1037"/>
      <c r="NB1037"/>
      <c r="NC1037"/>
      <c r="ND1037"/>
      <c r="NE1037"/>
      <c r="NF1037"/>
      <c r="NG1037"/>
      <c r="NH1037"/>
      <c r="NI1037"/>
      <c r="NJ1037"/>
      <c r="NK1037"/>
      <c r="NL1037"/>
      <c r="NM1037"/>
      <c r="NN1037"/>
      <c r="NO1037"/>
      <c r="NP1037"/>
      <c r="NQ1037"/>
      <c r="NR1037"/>
      <c r="NS1037"/>
      <c r="NT1037"/>
      <c r="NU1037"/>
      <c r="NV1037"/>
      <c r="NW1037"/>
      <c r="NX1037"/>
      <c r="NY1037"/>
      <c r="NZ1037"/>
      <c r="OA1037"/>
      <c r="OB1037"/>
      <c r="OC1037"/>
      <c r="OD1037"/>
      <c r="OE1037"/>
      <c r="OF1037"/>
      <c r="OG1037"/>
      <c r="OH1037"/>
      <c r="OI1037"/>
      <c r="OJ1037"/>
      <c r="OK1037"/>
      <c r="OL1037"/>
      <c r="OM1037"/>
      <c r="ON1037"/>
      <c r="OO1037"/>
      <c r="OP1037"/>
      <c r="OQ1037"/>
      <c r="OR1037"/>
      <c r="OS1037"/>
      <c r="OT1037"/>
      <c r="OU1037"/>
      <c r="OV1037"/>
      <c r="OW1037"/>
      <c r="OX1037"/>
      <c r="OY1037"/>
      <c r="OZ1037"/>
      <c r="PA1037"/>
      <c r="PB1037"/>
      <c r="PC1037"/>
      <c r="PD1037"/>
      <c r="PE1037"/>
      <c r="PF1037"/>
      <c r="PG1037"/>
      <c r="PH1037"/>
      <c r="PI1037"/>
      <c r="PJ1037"/>
      <c r="PK1037"/>
      <c r="PL1037"/>
      <c r="PM1037"/>
      <c r="PN1037"/>
      <c r="PO1037"/>
      <c r="PP1037"/>
      <c r="PQ1037"/>
      <c r="PR1037"/>
      <c r="PS1037"/>
      <c r="PT1037"/>
      <c r="PU1037"/>
      <c r="PV1037"/>
      <c r="PW1037"/>
      <c r="PX1037"/>
      <c r="PY1037"/>
      <c r="PZ1037"/>
      <c r="QA1037"/>
      <c r="QB1037"/>
      <c r="QC1037"/>
      <c r="QD1037"/>
      <c r="QE1037"/>
      <c r="QF1037"/>
      <c r="QG1037"/>
      <c r="QH1037"/>
      <c r="QI1037"/>
      <c r="QJ1037"/>
      <c r="QK1037"/>
      <c r="QL1037"/>
      <c r="QM1037"/>
      <c r="QN1037"/>
      <c r="QO1037"/>
      <c r="QP1037"/>
      <c r="QQ1037"/>
      <c r="QR1037"/>
      <c r="QS1037"/>
      <c r="QT1037"/>
      <c r="QU1037"/>
      <c r="QV1037"/>
      <c r="QW1037"/>
      <c r="QX1037"/>
      <c r="QY1037"/>
      <c r="QZ1037"/>
      <c r="RA1037"/>
      <c r="RB1037"/>
      <c r="RC1037"/>
      <c r="RD1037"/>
      <c r="RE1037"/>
      <c r="RF1037"/>
      <c r="RG1037"/>
      <c r="RH1037"/>
      <c r="RI1037"/>
      <c r="RJ1037"/>
      <c r="RK1037"/>
      <c r="RL1037"/>
      <c r="RM1037"/>
      <c r="RN1037"/>
      <c r="RO1037"/>
      <c r="RP1037"/>
      <c r="RQ1037"/>
      <c r="RR1037"/>
      <c r="RS1037"/>
      <c r="RT1037"/>
      <c r="RU1037"/>
      <c r="RV1037"/>
      <c r="RW1037"/>
      <c r="RX1037"/>
      <c r="RY1037"/>
      <c r="RZ1037"/>
      <c r="SA1037"/>
      <c r="SB1037"/>
      <c r="SC1037"/>
      <c r="SD1037"/>
      <c r="SE1037"/>
      <c r="SF1037"/>
      <c r="SG1037"/>
      <c r="SH1037"/>
      <c r="SI1037"/>
      <c r="SJ1037"/>
      <c r="SK1037"/>
      <c r="SL1037"/>
      <c r="SM1037"/>
      <c r="SN1037"/>
      <c r="SO1037"/>
      <c r="SP1037"/>
      <c r="SQ1037"/>
      <c r="SR1037"/>
      <c r="SS1037"/>
      <c r="ST1037"/>
      <c r="SU1037"/>
      <c r="SV1037"/>
      <c r="SW1037"/>
      <c r="SX1037"/>
      <c r="SY1037"/>
      <c r="SZ1037"/>
      <c r="TA1037"/>
      <c r="TB1037"/>
      <c r="TC1037"/>
      <c r="TD1037"/>
      <c r="TE1037"/>
      <c r="TF1037"/>
      <c r="TG1037"/>
      <c r="TH1037"/>
      <c r="TI1037"/>
      <c r="TJ1037"/>
      <c r="TK1037"/>
      <c r="TL1037"/>
      <c r="TM1037"/>
      <c r="TN1037"/>
      <c r="TO1037"/>
      <c r="TP1037"/>
      <c r="TQ1037"/>
      <c r="TR1037"/>
      <c r="TS1037"/>
      <c r="TT1037"/>
      <c r="TU1037"/>
      <c r="TV1037"/>
      <c r="TW1037"/>
      <c r="TX1037"/>
      <c r="TY1037"/>
      <c r="TZ1037"/>
      <c r="UA1037"/>
      <c r="UB1037"/>
      <c r="UC1037"/>
      <c r="UD1037"/>
      <c r="UE1037"/>
      <c r="UF1037"/>
      <c r="UG1037"/>
      <c r="UH1037"/>
      <c r="UI1037"/>
      <c r="UJ1037"/>
      <c r="UK1037"/>
      <c r="UL1037"/>
      <c r="UM1037"/>
      <c r="UN1037"/>
      <c r="UO1037"/>
      <c r="UP1037"/>
      <c r="UQ1037"/>
      <c r="UR1037"/>
      <c r="US1037"/>
      <c r="UT1037"/>
      <c r="UU1037"/>
      <c r="UV1037"/>
      <c r="UW1037"/>
      <c r="UX1037"/>
      <c r="UY1037"/>
      <c r="UZ1037"/>
      <c r="VA1037"/>
      <c r="VB1037"/>
      <c r="VC1037"/>
      <c r="VD1037"/>
      <c r="VE1037"/>
      <c r="VF1037"/>
      <c r="VG1037"/>
      <c r="VH1037"/>
      <c r="VI1037"/>
      <c r="VJ1037"/>
      <c r="VK1037"/>
      <c r="VL1037"/>
      <c r="VM1037"/>
      <c r="VN1037"/>
      <c r="VO1037"/>
      <c r="VP1037"/>
      <c r="VQ1037"/>
      <c r="VR1037"/>
      <c r="VS1037"/>
      <c r="VT1037"/>
      <c r="VU1037"/>
      <c r="VV1037"/>
      <c r="VW1037"/>
      <c r="VX1037"/>
      <c r="VY1037"/>
      <c r="VZ1037"/>
      <c r="WA1037"/>
      <c r="WB1037"/>
      <c r="WC1037"/>
      <c r="WD1037"/>
      <c r="WE1037"/>
      <c r="WF1037"/>
      <c r="WG1037"/>
      <c r="WH1037"/>
      <c r="WI1037"/>
      <c r="WJ1037"/>
      <c r="WK1037"/>
      <c r="WL1037"/>
      <c r="WM1037"/>
      <c r="WN1037"/>
      <c r="WO1037"/>
      <c r="WP1037"/>
      <c r="WQ1037"/>
      <c r="WR1037"/>
      <c r="WS1037"/>
      <c r="WT1037"/>
      <c r="WU1037"/>
      <c r="WV1037"/>
      <c r="WW1037"/>
      <c r="WX1037"/>
      <c r="WY1037"/>
      <c r="WZ1037"/>
      <c r="XA1037"/>
      <c r="XB1037"/>
      <c r="XC1037"/>
      <c r="XD1037"/>
      <c r="XE1037"/>
      <c r="XF1037"/>
      <c r="XG1037"/>
      <c r="XH1037"/>
      <c r="XI1037"/>
      <c r="XJ1037"/>
      <c r="XK1037"/>
      <c r="XL1037"/>
      <c r="XM1037"/>
      <c r="XN1037"/>
      <c r="XO1037"/>
      <c r="XP1037"/>
      <c r="XQ1037"/>
      <c r="XR1037"/>
      <c r="XS1037"/>
      <c r="XT1037"/>
      <c r="XU1037"/>
      <c r="XV1037"/>
      <c r="XW1037"/>
      <c r="XX1037"/>
      <c r="XY1037"/>
      <c r="XZ1037"/>
      <c r="YA1037"/>
      <c r="YB1037"/>
      <c r="YC1037"/>
      <c r="YD1037"/>
      <c r="YE1037"/>
      <c r="YF1037"/>
      <c r="YG1037"/>
      <c r="YH1037"/>
      <c r="YI1037"/>
      <c r="YJ1037"/>
      <c r="YK1037"/>
      <c r="YL1037"/>
      <c r="YM1037"/>
      <c r="YN1037"/>
      <c r="YO1037"/>
      <c r="YP1037"/>
      <c r="YQ1037"/>
      <c r="YR1037"/>
      <c r="YS1037"/>
      <c r="YT1037"/>
      <c r="YU1037"/>
      <c r="YV1037"/>
      <c r="YW1037"/>
      <c r="YX1037"/>
      <c r="YY1037"/>
      <c r="YZ1037"/>
      <c r="ZA1037"/>
      <c r="ZB1037"/>
      <c r="ZC1037"/>
      <c r="ZD1037"/>
      <c r="ZE1037"/>
      <c r="ZF1037"/>
      <c r="ZG1037"/>
      <c r="ZH1037"/>
      <c r="ZI1037"/>
      <c r="ZJ1037"/>
      <c r="ZK1037"/>
      <c r="ZL1037"/>
      <c r="ZM1037"/>
      <c r="ZN1037"/>
      <c r="ZO1037"/>
      <c r="ZP1037"/>
      <c r="ZQ1037"/>
      <c r="ZR1037"/>
      <c r="ZS1037"/>
      <c r="ZT1037"/>
      <c r="ZU1037"/>
      <c r="ZV1037"/>
      <c r="ZW1037"/>
      <c r="ZX1037"/>
      <c r="ZY1037"/>
      <c r="ZZ1037"/>
      <c r="AAA1037"/>
      <c r="AAB1037"/>
      <c r="AAC1037"/>
      <c r="AAD1037"/>
      <c r="AAE1037"/>
      <c r="AAF1037"/>
      <c r="AAG1037"/>
      <c r="AAH1037"/>
      <c r="AAI1037"/>
      <c r="AAJ1037"/>
      <c r="AAK1037"/>
      <c r="AAL1037"/>
      <c r="AAM1037"/>
      <c r="AAN1037"/>
      <c r="AAO1037"/>
      <c r="AAP1037"/>
      <c r="AAQ1037"/>
      <c r="AAR1037"/>
      <c r="AAS1037"/>
      <c r="AAT1037"/>
      <c r="AAU1037"/>
      <c r="AAV1037"/>
      <c r="AAW1037"/>
      <c r="AAX1037"/>
      <c r="AAY1037"/>
      <c r="AAZ1037"/>
      <c r="ABA1037"/>
      <c r="ABB1037"/>
      <c r="ABC1037"/>
      <c r="ABD1037"/>
      <c r="ABE1037"/>
      <c r="ABF1037"/>
      <c r="ABG1037"/>
      <c r="ABH1037"/>
      <c r="ABI1037"/>
      <c r="ABJ1037"/>
      <c r="ABK1037"/>
      <c r="ABL1037"/>
      <c r="ABM1037"/>
      <c r="ABN1037"/>
      <c r="ABO1037"/>
      <c r="ABP1037"/>
      <c r="ABQ1037"/>
      <c r="ABR1037"/>
      <c r="ABS1037"/>
      <c r="ABT1037"/>
      <c r="ABU1037"/>
      <c r="ABV1037"/>
      <c r="ABW1037"/>
      <c r="ABX1037"/>
      <c r="ABY1037"/>
      <c r="ABZ1037"/>
      <c r="ACA1037"/>
      <c r="ACB1037"/>
      <c r="ACC1037"/>
      <c r="ACD1037"/>
      <c r="ACE1037"/>
      <c r="ACF1037"/>
      <c r="ACG1037"/>
      <c r="ACH1037"/>
      <c r="ACI1037"/>
      <c r="ACJ1037"/>
      <c r="ACK1037"/>
      <c r="ACL1037"/>
      <c r="ACM1037"/>
      <c r="ACN1037"/>
      <c r="ACO1037"/>
      <c r="ACP1037"/>
      <c r="ACQ1037"/>
      <c r="ACR1037"/>
      <c r="ACS1037"/>
      <c r="ACT1037"/>
      <c r="ACU1037"/>
      <c r="ACV1037"/>
      <c r="ACW1037"/>
      <c r="ACX1037"/>
      <c r="ACY1037"/>
      <c r="ACZ1037"/>
      <c r="ADA1037"/>
      <c r="ADB1037"/>
      <c r="ADC1037"/>
      <c r="ADD1037"/>
      <c r="ADE1037"/>
      <c r="ADF1037"/>
      <c r="ADG1037"/>
      <c r="ADH1037"/>
      <c r="ADI1037"/>
      <c r="ADJ1037"/>
      <c r="ADK1037"/>
      <c r="ADL1037"/>
      <c r="ADM1037"/>
      <c r="ADN1037"/>
      <c r="ADO1037"/>
      <c r="ADP1037"/>
      <c r="ADQ1037"/>
      <c r="ADR1037"/>
      <c r="ADS1037"/>
      <c r="ADT1037"/>
      <c r="ADU1037"/>
      <c r="ADV1037"/>
      <c r="ADW1037"/>
      <c r="ADX1037"/>
      <c r="ADY1037"/>
      <c r="ADZ1037"/>
      <c r="AEA1037"/>
      <c r="AEB1037"/>
      <c r="AEC1037"/>
      <c r="AED1037"/>
      <c r="AEE1037"/>
      <c r="AEF1037"/>
      <c r="AEG1037"/>
      <c r="AEH1037"/>
      <c r="AEI1037"/>
      <c r="AEJ1037"/>
      <c r="AEK1037"/>
      <c r="AEL1037"/>
      <c r="AEM1037"/>
      <c r="AEN1037"/>
      <c r="AEO1037"/>
      <c r="AEP1037"/>
      <c r="AEQ1037"/>
      <c r="AER1037"/>
      <c r="AES1037"/>
      <c r="AET1037"/>
      <c r="AEU1037"/>
      <c r="AEV1037"/>
      <c r="AEW1037"/>
      <c r="AEX1037"/>
      <c r="AEY1037"/>
      <c r="AEZ1037"/>
      <c r="AFA1037"/>
      <c r="AFB1037"/>
      <c r="AFC1037"/>
      <c r="AFD1037"/>
      <c r="AFE1037"/>
      <c r="AFF1037"/>
      <c r="AFG1037"/>
      <c r="AFH1037"/>
      <c r="AFI1037"/>
      <c r="AFJ1037"/>
      <c r="AFK1037"/>
      <c r="AFL1037"/>
      <c r="AFM1037"/>
      <c r="AFN1037"/>
      <c r="AFO1037"/>
      <c r="AFP1037"/>
      <c r="AFQ1037"/>
      <c r="AFR1037"/>
      <c r="AFS1037"/>
      <c r="AFT1037"/>
      <c r="AFU1037"/>
      <c r="AFV1037"/>
      <c r="AFW1037"/>
      <c r="AFX1037"/>
      <c r="AFY1037"/>
      <c r="AFZ1037"/>
      <c r="AGA1037"/>
      <c r="AGB1037"/>
      <c r="AGC1037"/>
      <c r="AGD1037"/>
      <c r="AGE1037"/>
      <c r="AGF1037"/>
      <c r="AGG1037"/>
      <c r="AGH1037"/>
      <c r="AGI1037"/>
      <c r="AGJ1037"/>
      <c r="AGK1037"/>
      <c r="AGL1037"/>
      <c r="AGM1037"/>
      <c r="AGN1037"/>
      <c r="AGO1037"/>
      <c r="AGP1037"/>
      <c r="AGQ1037"/>
      <c r="AGR1037"/>
      <c r="AGS1037"/>
      <c r="AGT1037"/>
      <c r="AGU1037"/>
      <c r="AGV1037"/>
      <c r="AGW1037"/>
      <c r="AGX1037"/>
      <c r="AGY1037"/>
      <c r="AGZ1037"/>
      <c r="AHA1037"/>
      <c r="AHB1037"/>
      <c r="AHC1037"/>
      <c r="AHD1037"/>
      <c r="AHE1037"/>
      <c r="AHF1037"/>
      <c r="AHG1037"/>
      <c r="AHH1037"/>
      <c r="AHI1037"/>
      <c r="AHJ1037"/>
      <c r="AHK1037"/>
      <c r="AHL1037"/>
      <c r="AHM1037"/>
      <c r="AHN1037"/>
      <c r="AHO1037"/>
      <c r="AHP1037"/>
      <c r="AHQ1037"/>
      <c r="AHR1037"/>
      <c r="AHS1037"/>
      <c r="AHT1037"/>
      <c r="AHU1037"/>
      <c r="AHV1037"/>
      <c r="AHW1037"/>
      <c r="AHX1037"/>
      <c r="AHY1037"/>
      <c r="AHZ1037"/>
      <c r="AIA1037"/>
      <c r="AIB1037"/>
      <c r="AIC1037"/>
      <c r="AID1037"/>
      <c r="AIE1037"/>
      <c r="AIF1037"/>
      <c r="AIG1037"/>
      <c r="AIH1037"/>
      <c r="AII1037"/>
      <c r="AIJ1037"/>
      <c r="AIK1037"/>
      <c r="AIL1037"/>
      <c r="AIM1037"/>
      <c r="AIN1037"/>
      <c r="AIO1037"/>
      <c r="AIP1037"/>
      <c r="AIQ1037"/>
      <c r="AIR1037"/>
      <c r="AIS1037"/>
      <c r="AIT1037"/>
      <c r="AIU1037"/>
      <c r="AIV1037"/>
      <c r="AIW1037"/>
      <c r="AIX1037"/>
      <c r="AIY1037"/>
      <c r="AIZ1037"/>
      <c r="AJA1037"/>
      <c r="AJB1037"/>
      <c r="AJC1037"/>
      <c r="AJD1037"/>
      <c r="AJE1037"/>
      <c r="AJF1037"/>
      <c r="AJG1037"/>
      <c r="AJH1037"/>
      <c r="AJI1037"/>
      <c r="AJJ1037"/>
      <c r="AJK1037"/>
      <c r="AJL1037"/>
      <c r="AJM1037"/>
      <c r="AJN1037"/>
      <c r="AJO1037"/>
      <c r="AJP1037"/>
      <c r="AJQ1037"/>
      <c r="AJR1037"/>
      <c r="AJS1037"/>
      <c r="AJT1037"/>
      <c r="AJU1037"/>
      <c r="AJV1037"/>
      <c r="AJW1037"/>
      <c r="AJX1037"/>
      <c r="AJY1037"/>
      <c r="AJZ1037"/>
      <c r="AKA1037"/>
      <c r="AKB1037"/>
      <c r="AKC1037"/>
      <c r="AKD1037"/>
      <c r="AKE1037"/>
      <c r="AKF1037"/>
      <c r="AKG1037"/>
      <c r="AKH1037"/>
      <c r="AKI1037"/>
      <c r="AKJ1037"/>
      <c r="AKK1037"/>
      <c r="AKL1037"/>
      <c r="AKM1037"/>
      <c r="AKN1037"/>
      <c r="AKO1037"/>
      <c r="AKP1037"/>
      <c r="AKQ1037"/>
      <c r="AKR1037"/>
      <c r="AKS1037"/>
      <c r="AKT1037"/>
      <c r="AKU1037"/>
      <c r="AKV1037"/>
      <c r="AKW1037"/>
      <c r="AKX1037"/>
      <c r="AKY1037"/>
      <c r="AKZ1037"/>
      <c r="ALA1037"/>
      <c r="ALB1037"/>
      <c r="ALC1037"/>
      <c r="ALD1037"/>
      <c r="ALE1037"/>
      <c r="ALF1037"/>
      <c r="ALG1037"/>
      <c r="ALH1037"/>
      <c r="ALI1037"/>
      <c r="ALJ1037"/>
      <c r="ALK1037"/>
      <c r="ALL1037"/>
      <c r="ALM1037"/>
      <c r="ALN1037"/>
      <c r="ALO1037"/>
      <c r="ALP1037"/>
      <c r="ALQ1037"/>
      <c r="ALR1037"/>
      <c r="ALS1037"/>
      <c r="ALT1037"/>
      <c r="ALU1037"/>
      <c r="ALV1037"/>
      <c r="ALW1037"/>
      <c r="ALX1037"/>
      <c r="ALY1037"/>
      <c r="ALZ1037"/>
      <c r="AMA1037"/>
      <c r="AMB1037"/>
      <c r="AMC1037"/>
      <c r="AMD1037"/>
      <c r="AME1037"/>
      <c r="AMF1037"/>
      <c r="AMG1037"/>
      <c r="AMH1037"/>
      <c r="AMI1037"/>
      <c r="AMJ1037"/>
    </row>
    <row r="1038" spans="1:1024" ht="20" customHeight="1" x14ac:dyDescent="0.2">
      <c r="A1038"/>
      <c r="B1038"/>
      <c r="C1038"/>
      <c r="D1038"/>
      <c r="E1038" s="2"/>
      <c r="F1038" s="2"/>
      <c r="G1038" s="271"/>
      <c r="H1038" s="240"/>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c r="HE1038"/>
      <c r="HF1038"/>
      <c r="HG1038"/>
      <c r="HH1038"/>
      <c r="HI1038"/>
      <c r="HJ1038"/>
      <c r="HK1038"/>
      <c r="HL1038"/>
      <c r="HM1038"/>
      <c r="HN1038"/>
      <c r="HO1038"/>
      <c r="HP1038"/>
      <c r="HQ1038"/>
      <c r="HR1038"/>
      <c r="HS1038"/>
      <c r="HT1038"/>
      <c r="HU1038"/>
      <c r="HV1038"/>
      <c r="HW1038"/>
      <c r="HX1038"/>
      <c r="HY1038"/>
      <c r="HZ1038"/>
      <c r="IA1038"/>
      <c r="IB1038"/>
      <c r="IC1038"/>
      <c r="ID1038"/>
      <c r="IE1038"/>
      <c r="IF1038"/>
      <c r="IG1038"/>
      <c r="IH1038"/>
      <c r="II1038"/>
      <c r="IJ1038"/>
      <c r="IK1038"/>
      <c r="IL1038"/>
      <c r="IM1038"/>
      <c r="IN1038"/>
      <c r="IO1038"/>
      <c r="IP1038"/>
      <c r="IQ1038"/>
      <c r="IR1038"/>
      <c r="IS1038"/>
      <c r="IT1038"/>
      <c r="IU1038"/>
      <c r="IV1038"/>
      <c r="IW1038"/>
      <c r="IX1038"/>
      <c r="IY1038"/>
      <c r="IZ1038"/>
      <c r="JA1038"/>
      <c r="JB1038"/>
      <c r="JC1038"/>
      <c r="JD1038"/>
      <c r="JE1038"/>
      <c r="JF1038"/>
      <c r="JG1038"/>
      <c r="JH1038"/>
      <c r="JI1038"/>
      <c r="JJ1038"/>
      <c r="JK1038"/>
      <c r="JL1038"/>
      <c r="JM1038"/>
      <c r="JN1038"/>
      <c r="JO1038"/>
      <c r="JP1038"/>
      <c r="JQ1038"/>
      <c r="JR1038"/>
      <c r="JS1038"/>
      <c r="JT1038"/>
      <c r="JU1038"/>
      <c r="JV1038"/>
      <c r="JW1038"/>
      <c r="JX1038"/>
      <c r="JY1038"/>
      <c r="JZ1038"/>
      <c r="KA1038"/>
      <c r="KB1038"/>
      <c r="KC1038"/>
      <c r="KD1038"/>
      <c r="KE1038"/>
      <c r="KF1038"/>
      <c r="KG1038"/>
      <c r="KH1038"/>
      <c r="KI1038"/>
      <c r="KJ1038"/>
      <c r="KK1038"/>
      <c r="KL1038"/>
      <c r="KM1038"/>
      <c r="KN1038"/>
      <c r="KO1038"/>
      <c r="KP1038"/>
      <c r="KQ1038"/>
      <c r="KR1038"/>
      <c r="KS1038"/>
      <c r="KT1038"/>
      <c r="KU1038"/>
      <c r="KV1038"/>
      <c r="KW1038"/>
      <c r="KX1038"/>
      <c r="KY1038"/>
      <c r="KZ1038"/>
      <c r="LA1038"/>
      <c r="LB1038"/>
      <c r="LC1038"/>
      <c r="LD1038"/>
      <c r="LE1038"/>
      <c r="LF1038"/>
      <c r="LG1038"/>
      <c r="LH1038"/>
      <c r="LI1038"/>
      <c r="LJ1038"/>
      <c r="LK1038"/>
      <c r="LL1038"/>
      <c r="LM1038"/>
      <c r="LN1038"/>
      <c r="LO1038"/>
      <c r="LP1038"/>
      <c r="LQ1038"/>
      <c r="LR1038"/>
      <c r="LS1038"/>
      <c r="LT1038"/>
      <c r="LU1038"/>
      <c r="LV1038"/>
      <c r="LW1038"/>
      <c r="LX1038"/>
      <c r="LY1038"/>
      <c r="LZ1038"/>
      <c r="MA1038"/>
      <c r="MB1038"/>
      <c r="MC1038"/>
      <c r="MD1038"/>
      <c r="ME1038"/>
      <c r="MF1038"/>
      <c r="MG1038"/>
      <c r="MH1038"/>
      <c r="MI1038"/>
      <c r="MJ1038"/>
      <c r="MK1038"/>
      <c r="ML1038"/>
      <c r="MM1038"/>
      <c r="MN1038"/>
      <c r="MO1038"/>
      <c r="MP1038"/>
      <c r="MQ1038"/>
      <c r="MR1038"/>
      <c r="MS1038"/>
      <c r="MT1038"/>
      <c r="MU1038"/>
      <c r="MV1038"/>
      <c r="MW1038"/>
      <c r="MX1038"/>
      <c r="MY1038"/>
      <c r="MZ1038"/>
      <c r="NA1038"/>
      <c r="NB1038"/>
      <c r="NC1038"/>
      <c r="ND1038"/>
      <c r="NE1038"/>
      <c r="NF1038"/>
      <c r="NG1038"/>
      <c r="NH1038"/>
      <c r="NI1038"/>
      <c r="NJ1038"/>
      <c r="NK1038"/>
      <c r="NL1038"/>
      <c r="NM1038"/>
      <c r="NN1038"/>
      <c r="NO1038"/>
      <c r="NP1038"/>
      <c r="NQ1038"/>
      <c r="NR1038"/>
      <c r="NS1038"/>
      <c r="NT1038"/>
      <c r="NU1038"/>
      <c r="NV1038"/>
      <c r="NW1038"/>
      <c r="NX1038"/>
      <c r="NY1038"/>
      <c r="NZ1038"/>
      <c r="OA1038"/>
      <c r="OB1038"/>
      <c r="OC1038"/>
      <c r="OD1038"/>
      <c r="OE1038"/>
      <c r="OF1038"/>
      <c r="OG1038"/>
      <c r="OH1038"/>
      <c r="OI1038"/>
      <c r="OJ1038"/>
      <c r="OK1038"/>
      <c r="OL1038"/>
      <c r="OM1038"/>
      <c r="ON1038"/>
      <c r="OO1038"/>
      <c r="OP1038"/>
      <c r="OQ1038"/>
      <c r="OR1038"/>
      <c r="OS1038"/>
      <c r="OT1038"/>
      <c r="OU1038"/>
      <c r="OV1038"/>
      <c r="OW1038"/>
      <c r="OX1038"/>
      <c r="OY1038"/>
      <c r="OZ1038"/>
      <c r="PA1038"/>
      <c r="PB1038"/>
      <c r="PC1038"/>
      <c r="PD1038"/>
      <c r="PE1038"/>
      <c r="PF1038"/>
      <c r="PG1038"/>
      <c r="PH1038"/>
      <c r="PI1038"/>
      <c r="PJ1038"/>
      <c r="PK1038"/>
      <c r="PL1038"/>
      <c r="PM1038"/>
      <c r="PN1038"/>
      <c r="PO1038"/>
      <c r="PP1038"/>
      <c r="PQ1038"/>
      <c r="PR1038"/>
      <c r="PS1038"/>
      <c r="PT1038"/>
      <c r="PU1038"/>
      <c r="PV1038"/>
      <c r="PW1038"/>
      <c r="PX1038"/>
      <c r="PY1038"/>
      <c r="PZ1038"/>
      <c r="QA1038"/>
      <c r="QB1038"/>
      <c r="QC1038"/>
      <c r="QD1038"/>
      <c r="QE1038"/>
      <c r="QF1038"/>
      <c r="QG1038"/>
      <c r="QH1038"/>
      <c r="QI1038"/>
      <c r="QJ1038"/>
      <c r="QK1038"/>
      <c r="QL1038"/>
      <c r="QM1038"/>
      <c r="QN1038"/>
      <c r="QO1038"/>
      <c r="QP1038"/>
      <c r="QQ1038"/>
      <c r="QR1038"/>
      <c r="QS1038"/>
      <c r="QT1038"/>
      <c r="QU1038"/>
      <c r="QV1038"/>
      <c r="QW1038"/>
      <c r="QX1038"/>
      <c r="QY1038"/>
      <c r="QZ1038"/>
      <c r="RA1038"/>
      <c r="RB1038"/>
      <c r="RC1038"/>
      <c r="RD1038"/>
      <c r="RE1038"/>
      <c r="RF1038"/>
      <c r="RG1038"/>
      <c r="RH1038"/>
      <c r="RI1038"/>
      <c r="RJ1038"/>
      <c r="RK1038"/>
      <c r="RL1038"/>
      <c r="RM1038"/>
      <c r="RN1038"/>
      <c r="RO1038"/>
      <c r="RP1038"/>
      <c r="RQ1038"/>
      <c r="RR1038"/>
      <c r="RS1038"/>
      <c r="RT1038"/>
      <c r="RU1038"/>
      <c r="RV1038"/>
      <c r="RW1038"/>
      <c r="RX1038"/>
      <c r="RY1038"/>
      <c r="RZ1038"/>
      <c r="SA1038"/>
      <c r="SB1038"/>
      <c r="SC1038"/>
      <c r="SD1038"/>
      <c r="SE1038"/>
      <c r="SF1038"/>
      <c r="SG1038"/>
      <c r="SH1038"/>
      <c r="SI1038"/>
      <c r="SJ1038"/>
      <c r="SK1038"/>
      <c r="SL1038"/>
      <c r="SM1038"/>
      <c r="SN1038"/>
      <c r="SO1038"/>
      <c r="SP1038"/>
      <c r="SQ1038"/>
      <c r="SR1038"/>
      <c r="SS1038"/>
      <c r="ST1038"/>
      <c r="SU1038"/>
      <c r="SV1038"/>
      <c r="SW1038"/>
      <c r="SX1038"/>
      <c r="SY1038"/>
      <c r="SZ1038"/>
      <c r="TA1038"/>
      <c r="TB1038"/>
      <c r="TC1038"/>
      <c r="TD1038"/>
      <c r="TE1038"/>
      <c r="TF1038"/>
      <c r="TG1038"/>
      <c r="TH1038"/>
      <c r="TI1038"/>
      <c r="TJ1038"/>
      <c r="TK1038"/>
      <c r="TL1038"/>
      <c r="TM1038"/>
      <c r="TN1038"/>
      <c r="TO1038"/>
      <c r="TP1038"/>
      <c r="TQ1038"/>
      <c r="TR1038"/>
      <c r="TS1038"/>
      <c r="TT1038"/>
      <c r="TU1038"/>
      <c r="TV1038"/>
      <c r="TW1038"/>
      <c r="TX1038"/>
      <c r="TY1038"/>
      <c r="TZ1038"/>
      <c r="UA1038"/>
      <c r="UB1038"/>
      <c r="UC1038"/>
      <c r="UD1038"/>
      <c r="UE1038"/>
      <c r="UF1038"/>
      <c r="UG1038"/>
      <c r="UH1038"/>
      <c r="UI1038"/>
      <c r="UJ1038"/>
      <c r="UK1038"/>
      <c r="UL1038"/>
      <c r="UM1038"/>
      <c r="UN1038"/>
      <c r="UO1038"/>
      <c r="UP1038"/>
      <c r="UQ1038"/>
      <c r="UR1038"/>
      <c r="US1038"/>
      <c r="UT1038"/>
      <c r="UU1038"/>
      <c r="UV1038"/>
      <c r="UW1038"/>
      <c r="UX1038"/>
      <c r="UY1038"/>
      <c r="UZ1038"/>
      <c r="VA1038"/>
      <c r="VB1038"/>
      <c r="VC1038"/>
      <c r="VD1038"/>
      <c r="VE1038"/>
      <c r="VF1038"/>
      <c r="VG1038"/>
      <c r="VH1038"/>
      <c r="VI1038"/>
      <c r="VJ1038"/>
      <c r="VK1038"/>
      <c r="VL1038"/>
      <c r="VM1038"/>
      <c r="VN1038"/>
      <c r="VO1038"/>
      <c r="VP1038"/>
      <c r="VQ1038"/>
      <c r="VR1038"/>
      <c r="VS1038"/>
      <c r="VT1038"/>
      <c r="VU1038"/>
      <c r="VV1038"/>
      <c r="VW1038"/>
      <c r="VX1038"/>
      <c r="VY1038"/>
      <c r="VZ1038"/>
      <c r="WA1038"/>
      <c r="WB1038"/>
      <c r="WC1038"/>
      <c r="WD1038"/>
      <c r="WE1038"/>
      <c r="WF1038"/>
      <c r="WG1038"/>
      <c r="WH1038"/>
      <c r="WI1038"/>
      <c r="WJ1038"/>
      <c r="WK1038"/>
      <c r="WL1038"/>
      <c r="WM1038"/>
      <c r="WN1038"/>
      <c r="WO1038"/>
      <c r="WP1038"/>
      <c r="WQ1038"/>
      <c r="WR1038"/>
      <c r="WS1038"/>
      <c r="WT1038"/>
      <c r="WU1038"/>
      <c r="WV1038"/>
      <c r="WW1038"/>
      <c r="WX1038"/>
      <c r="WY1038"/>
      <c r="WZ1038"/>
      <c r="XA1038"/>
      <c r="XB1038"/>
      <c r="XC1038"/>
      <c r="XD1038"/>
      <c r="XE1038"/>
      <c r="XF1038"/>
      <c r="XG1038"/>
      <c r="XH1038"/>
      <c r="XI1038"/>
      <c r="XJ1038"/>
      <c r="XK1038"/>
      <c r="XL1038"/>
      <c r="XM1038"/>
      <c r="XN1038"/>
      <c r="XO1038"/>
      <c r="XP1038"/>
      <c r="XQ1038"/>
      <c r="XR1038"/>
      <c r="XS1038"/>
      <c r="XT1038"/>
      <c r="XU1038"/>
      <c r="XV1038"/>
      <c r="XW1038"/>
      <c r="XX1038"/>
      <c r="XY1038"/>
      <c r="XZ1038"/>
      <c r="YA1038"/>
      <c r="YB1038"/>
      <c r="YC1038"/>
      <c r="YD1038"/>
      <c r="YE1038"/>
      <c r="YF1038"/>
      <c r="YG1038"/>
      <c r="YH1038"/>
      <c r="YI1038"/>
      <c r="YJ1038"/>
      <c r="YK1038"/>
      <c r="YL1038"/>
      <c r="YM1038"/>
      <c r="YN1038"/>
      <c r="YO1038"/>
      <c r="YP1038"/>
      <c r="YQ1038"/>
      <c r="YR1038"/>
      <c r="YS1038"/>
      <c r="YT1038"/>
      <c r="YU1038"/>
      <c r="YV1038"/>
      <c r="YW1038"/>
      <c r="YX1038"/>
      <c r="YY1038"/>
      <c r="YZ1038"/>
      <c r="ZA1038"/>
      <c r="ZB1038"/>
      <c r="ZC1038"/>
      <c r="ZD1038"/>
      <c r="ZE1038"/>
      <c r="ZF1038"/>
      <c r="ZG1038"/>
      <c r="ZH1038"/>
      <c r="ZI1038"/>
      <c r="ZJ1038"/>
      <c r="ZK1038"/>
      <c r="ZL1038"/>
      <c r="ZM1038"/>
      <c r="ZN1038"/>
      <c r="ZO1038"/>
      <c r="ZP1038"/>
      <c r="ZQ1038"/>
      <c r="ZR1038"/>
      <c r="ZS1038"/>
      <c r="ZT1038"/>
      <c r="ZU1038"/>
      <c r="ZV1038"/>
      <c r="ZW1038"/>
      <c r="ZX1038"/>
      <c r="ZY1038"/>
      <c r="ZZ1038"/>
      <c r="AAA1038"/>
      <c r="AAB1038"/>
      <c r="AAC1038"/>
      <c r="AAD1038"/>
      <c r="AAE1038"/>
      <c r="AAF1038"/>
      <c r="AAG1038"/>
      <c r="AAH1038"/>
      <c r="AAI1038"/>
      <c r="AAJ1038"/>
      <c r="AAK1038"/>
      <c r="AAL1038"/>
      <c r="AAM1038"/>
      <c r="AAN1038"/>
      <c r="AAO1038"/>
      <c r="AAP1038"/>
      <c r="AAQ1038"/>
      <c r="AAR1038"/>
      <c r="AAS1038"/>
      <c r="AAT1038"/>
      <c r="AAU1038"/>
      <c r="AAV1038"/>
      <c r="AAW1038"/>
      <c r="AAX1038"/>
      <c r="AAY1038"/>
      <c r="AAZ1038"/>
      <c r="ABA1038"/>
      <c r="ABB1038"/>
      <c r="ABC1038"/>
      <c r="ABD1038"/>
      <c r="ABE1038"/>
      <c r="ABF1038"/>
      <c r="ABG1038"/>
      <c r="ABH1038"/>
      <c r="ABI1038"/>
      <c r="ABJ1038"/>
      <c r="ABK1038"/>
      <c r="ABL1038"/>
      <c r="ABM1038"/>
      <c r="ABN1038"/>
      <c r="ABO1038"/>
      <c r="ABP1038"/>
      <c r="ABQ1038"/>
      <c r="ABR1038"/>
      <c r="ABS1038"/>
      <c r="ABT1038"/>
      <c r="ABU1038"/>
      <c r="ABV1038"/>
      <c r="ABW1038"/>
      <c r="ABX1038"/>
      <c r="ABY1038"/>
      <c r="ABZ1038"/>
      <c r="ACA1038"/>
      <c r="ACB1038"/>
      <c r="ACC1038"/>
      <c r="ACD1038"/>
      <c r="ACE1038"/>
      <c r="ACF1038"/>
      <c r="ACG1038"/>
      <c r="ACH1038"/>
      <c r="ACI1038"/>
      <c r="ACJ1038"/>
      <c r="ACK1038"/>
      <c r="ACL1038"/>
      <c r="ACM1038"/>
      <c r="ACN1038"/>
      <c r="ACO1038"/>
      <c r="ACP1038"/>
      <c r="ACQ1038"/>
      <c r="ACR1038"/>
      <c r="ACS1038"/>
      <c r="ACT1038"/>
      <c r="ACU1038"/>
      <c r="ACV1038"/>
      <c r="ACW1038"/>
      <c r="ACX1038"/>
      <c r="ACY1038"/>
      <c r="ACZ1038"/>
      <c r="ADA1038"/>
      <c r="ADB1038"/>
      <c r="ADC1038"/>
      <c r="ADD1038"/>
      <c r="ADE1038"/>
      <c r="ADF1038"/>
      <c r="ADG1038"/>
      <c r="ADH1038"/>
      <c r="ADI1038"/>
      <c r="ADJ1038"/>
      <c r="ADK1038"/>
      <c r="ADL1038"/>
      <c r="ADM1038"/>
      <c r="ADN1038"/>
      <c r="ADO1038"/>
      <c r="ADP1038"/>
      <c r="ADQ1038"/>
      <c r="ADR1038"/>
      <c r="ADS1038"/>
      <c r="ADT1038"/>
      <c r="ADU1038"/>
      <c r="ADV1038"/>
      <c r="ADW1038"/>
      <c r="ADX1038"/>
      <c r="ADY1038"/>
      <c r="ADZ1038"/>
      <c r="AEA1038"/>
      <c r="AEB1038"/>
      <c r="AEC1038"/>
      <c r="AED1038"/>
      <c r="AEE1038"/>
      <c r="AEF1038"/>
      <c r="AEG1038"/>
      <c r="AEH1038"/>
      <c r="AEI1038"/>
      <c r="AEJ1038"/>
      <c r="AEK1038"/>
      <c r="AEL1038"/>
      <c r="AEM1038"/>
      <c r="AEN1038"/>
      <c r="AEO1038"/>
      <c r="AEP1038"/>
      <c r="AEQ1038"/>
      <c r="AER1038"/>
      <c r="AES1038"/>
      <c r="AET1038"/>
      <c r="AEU1038"/>
      <c r="AEV1038"/>
      <c r="AEW1038"/>
      <c r="AEX1038"/>
      <c r="AEY1038"/>
      <c r="AEZ1038"/>
      <c r="AFA1038"/>
      <c r="AFB1038"/>
      <c r="AFC1038"/>
      <c r="AFD1038"/>
      <c r="AFE1038"/>
      <c r="AFF1038"/>
      <c r="AFG1038"/>
      <c r="AFH1038"/>
      <c r="AFI1038"/>
      <c r="AFJ1038"/>
      <c r="AFK1038"/>
      <c r="AFL1038"/>
      <c r="AFM1038"/>
      <c r="AFN1038"/>
      <c r="AFO1038"/>
      <c r="AFP1038"/>
      <c r="AFQ1038"/>
      <c r="AFR1038"/>
      <c r="AFS1038"/>
      <c r="AFT1038"/>
      <c r="AFU1038"/>
      <c r="AFV1038"/>
      <c r="AFW1038"/>
      <c r="AFX1038"/>
      <c r="AFY1038"/>
      <c r="AFZ1038"/>
      <c r="AGA1038"/>
      <c r="AGB1038"/>
      <c r="AGC1038"/>
      <c r="AGD1038"/>
      <c r="AGE1038"/>
      <c r="AGF1038"/>
      <c r="AGG1038"/>
      <c r="AGH1038"/>
      <c r="AGI1038"/>
      <c r="AGJ1038"/>
      <c r="AGK1038"/>
      <c r="AGL1038"/>
      <c r="AGM1038"/>
      <c r="AGN1038"/>
      <c r="AGO1038"/>
      <c r="AGP1038"/>
      <c r="AGQ1038"/>
      <c r="AGR1038"/>
      <c r="AGS1038"/>
      <c r="AGT1038"/>
      <c r="AGU1038"/>
      <c r="AGV1038"/>
      <c r="AGW1038"/>
      <c r="AGX1038"/>
      <c r="AGY1038"/>
      <c r="AGZ1038"/>
      <c r="AHA1038"/>
      <c r="AHB1038"/>
      <c r="AHC1038"/>
      <c r="AHD1038"/>
      <c r="AHE1038"/>
      <c r="AHF1038"/>
      <c r="AHG1038"/>
      <c r="AHH1038"/>
      <c r="AHI1038"/>
      <c r="AHJ1038"/>
      <c r="AHK1038"/>
      <c r="AHL1038"/>
      <c r="AHM1038"/>
      <c r="AHN1038"/>
      <c r="AHO1038"/>
      <c r="AHP1038"/>
      <c r="AHQ1038"/>
      <c r="AHR1038"/>
      <c r="AHS1038"/>
      <c r="AHT1038"/>
      <c r="AHU1038"/>
      <c r="AHV1038"/>
      <c r="AHW1038"/>
      <c r="AHX1038"/>
      <c r="AHY1038"/>
      <c r="AHZ1038"/>
      <c r="AIA1038"/>
      <c r="AIB1038"/>
      <c r="AIC1038"/>
      <c r="AID1038"/>
      <c r="AIE1038"/>
      <c r="AIF1038"/>
      <c r="AIG1038"/>
      <c r="AIH1038"/>
      <c r="AII1038"/>
      <c r="AIJ1038"/>
      <c r="AIK1038"/>
      <c r="AIL1038"/>
      <c r="AIM1038"/>
      <c r="AIN1038"/>
      <c r="AIO1038"/>
      <c r="AIP1038"/>
      <c r="AIQ1038"/>
      <c r="AIR1038"/>
      <c r="AIS1038"/>
      <c r="AIT1038"/>
      <c r="AIU1038"/>
      <c r="AIV1038"/>
      <c r="AIW1038"/>
      <c r="AIX1038"/>
      <c r="AIY1038"/>
      <c r="AIZ1038"/>
      <c r="AJA1038"/>
      <c r="AJB1038"/>
      <c r="AJC1038"/>
      <c r="AJD1038"/>
      <c r="AJE1038"/>
      <c r="AJF1038"/>
      <c r="AJG1038"/>
      <c r="AJH1038"/>
      <c r="AJI1038"/>
      <c r="AJJ1038"/>
      <c r="AJK1038"/>
      <c r="AJL1038"/>
      <c r="AJM1038"/>
      <c r="AJN1038"/>
      <c r="AJO1038"/>
      <c r="AJP1038"/>
      <c r="AJQ1038"/>
      <c r="AJR1038"/>
      <c r="AJS1038"/>
      <c r="AJT1038"/>
      <c r="AJU1038"/>
      <c r="AJV1038"/>
      <c r="AJW1038"/>
      <c r="AJX1038"/>
      <c r="AJY1038"/>
      <c r="AJZ1038"/>
      <c r="AKA1038"/>
      <c r="AKB1038"/>
      <c r="AKC1038"/>
      <c r="AKD1038"/>
      <c r="AKE1038"/>
      <c r="AKF1038"/>
      <c r="AKG1038"/>
      <c r="AKH1038"/>
      <c r="AKI1038"/>
      <c r="AKJ1038"/>
      <c r="AKK1038"/>
      <c r="AKL1038"/>
      <c r="AKM1038"/>
      <c r="AKN1038"/>
      <c r="AKO1038"/>
      <c r="AKP1038"/>
      <c r="AKQ1038"/>
      <c r="AKR1038"/>
      <c r="AKS1038"/>
      <c r="AKT1038"/>
      <c r="AKU1038"/>
      <c r="AKV1038"/>
      <c r="AKW1038"/>
      <c r="AKX1038"/>
      <c r="AKY1038"/>
      <c r="AKZ1038"/>
      <c r="ALA1038"/>
      <c r="ALB1038"/>
      <c r="ALC1038"/>
      <c r="ALD1038"/>
      <c r="ALE1038"/>
      <c r="ALF1038"/>
      <c r="ALG1038"/>
      <c r="ALH1038"/>
      <c r="ALI1038"/>
      <c r="ALJ1038"/>
      <c r="ALK1038"/>
      <c r="ALL1038"/>
      <c r="ALM1038"/>
      <c r="ALN1038"/>
      <c r="ALO1038"/>
      <c r="ALP1038"/>
      <c r="ALQ1038"/>
      <c r="ALR1038"/>
      <c r="ALS1038"/>
      <c r="ALT1038"/>
      <c r="ALU1038"/>
      <c r="ALV1038"/>
      <c r="ALW1038"/>
      <c r="ALX1038"/>
      <c r="ALY1038"/>
      <c r="ALZ1038"/>
      <c r="AMA1038"/>
      <c r="AMB1038"/>
      <c r="AMC1038"/>
      <c r="AMD1038"/>
      <c r="AME1038"/>
      <c r="AMF1038"/>
      <c r="AMG1038"/>
      <c r="AMH1038"/>
      <c r="AMI1038"/>
      <c r="AMJ1038"/>
    </row>
    <row r="1039" spans="1:1024" ht="20" customHeight="1" x14ac:dyDescent="0.2">
      <c r="A1039"/>
      <c r="B1039"/>
      <c r="C1039"/>
      <c r="D1039"/>
      <c r="E1039" s="2"/>
      <c r="F1039" s="2"/>
      <c r="G1039" s="271"/>
      <c r="H1039" s="240"/>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c r="HK1039"/>
      <c r="HL1039"/>
      <c r="HM1039"/>
      <c r="HN1039"/>
      <c r="HO1039"/>
      <c r="HP1039"/>
      <c r="HQ1039"/>
      <c r="HR1039"/>
      <c r="HS1039"/>
      <c r="HT1039"/>
      <c r="HU1039"/>
      <c r="HV1039"/>
      <c r="HW1039"/>
      <c r="HX1039"/>
      <c r="HY1039"/>
      <c r="HZ1039"/>
      <c r="IA1039"/>
      <c r="IB1039"/>
      <c r="IC1039"/>
      <c r="ID1039"/>
      <c r="IE1039"/>
      <c r="IF1039"/>
      <c r="IG1039"/>
      <c r="IH1039"/>
      <c r="II1039"/>
      <c r="IJ1039"/>
      <c r="IK1039"/>
      <c r="IL1039"/>
      <c r="IM1039"/>
      <c r="IN1039"/>
      <c r="IO1039"/>
      <c r="IP1039"/>
      <c r="IQ1039"/>
      <c r="IR1039"/>
      <c r="IS1039"/>
      <c r="IT1039"/>
      <c r="IU1039"/>
      <c r="IV1039"/>
      <c r="IW1039"/>
      <c r="IX1039"/>
      <c r="IY1039"/>
      <c r="IZ1039"/>
      <c r="JA1039"/>
      <c r="JB1039"/>
      <c r="JC1039"/>
      <c r="JD1039"/>
      <c r="JE1039"/>
      <c r="JF1039"/>
      <c r="JG1039"/>
      <c r="JH1039"/>
      <c r="JI1039"/>
      <c r="JJ1039"/>
      <c r="JK1039"/>
      <c r="JL1039"/>
      <c r="JM1039"/>
      <c r="JN1039"/>
      <c r="JO1039"/>
      <c r="JP1039"/>
      <c r="JQ1039"/>
      <c r="JR1039"/>
      <c r="JS1039"/>
      <c r="JT1039"/>
      <c r="JU1039"/>
      <c r="JV1039"/>
      <c r="JW1039"/>
      <c r="JX1039"/>
      <c r="JY1039"/>
      <c r="JZ1039"/>
      <c r="KA1039"/>
      <c r="KB1039"/>
      <c r="KC1039"/>
      <c r="KD1039"/>
      <c r="KE1039"/>
      <c r="KF1039"/>
      <c r="KG1039"/>
      <c r="KH1039"/>
      <c r="KI1039"/>
      <c r="KJ1039"/>
      <c r="KK1039"/>
      <c r="KL1039"/>
      <c r="KM1039"/>
      <c r="KN1039"/>
      <c r="KO1039"/>
      <c r="KP1039"/>
      <c r="KQ1039"/>
      <c r="KR1039"/>
      <c r="KS1039"/>
      <c r="KT1039"/>
      <c r="KU1039"/>
      <c r="KV1039"/>
      <c r="KW1039"/>
      <c r="KX1039"/>
      <c r="KY1039"/>
      <c r="KZ1039"/>
      <c r="LA1039"/>
      <c r="LB1039"/>
      <c r="LC1039"/>
      <c r="LD1039"/>
      <c r="LE1039"/>
      <c r="LF1039"/>
      <c r="LG1039"/>
      <c r="LH1039"/>
      <c r="LI1039"/>
      <c r="LJ1039"/>
      <c r="LK1039"/>
      <c r="LL1039"/>
      <c r="LM1039"/>
      <c r="LN1039"/>
      <c r="LO1039"/>
      <c r="LP1039"/>
      <c r="LQ1039"/>
      <c r="LR1039"/>
      <c r="LS1039"/>
      <c r="LT1039"/>
      <c r="LU1039"/>
      <c r="LV1039"/>
      <c r="LW1039"/>
      <c r="LX1039"/>
      <c r="LY1039"/>
      <c r="LZ1039"/>
      <c r="MA1039"/>
      <c r="MB1039"/>
      <c r="MC1039"/>
      <c r="MD1039"/>
      <c r="ME1039"/>
      <c r="MF1039"/>
      <c r="MG1039"/>
      <c r="MH1039"/>
      <c r="MI1039"/>
      <c r="MJ1039"/>
      <c r="MK1039"/>
      <c r="ML1039"/>
      <c r="MM1039"/>
      <c r="MN1039"/>
      <c r="MO1039"/>
      <c r="MP1039"/>
      <c r="MQ1039"/>
      <c r="MR1039"/>
      <c r="MS1039"/>
      <c r="MT1039"/>
      <c r="MU1039"/>
      <c r="MV1039"/>
      <c r="MW1039"/>
      <c r="MX1039"/>
      <c r="MY1039"/>
      <c r="MZ1039"/>
      <c r="NA1039"/>
      <c r="NB1039"/>
      <c r="NC1039"/>
      <c r="ND1039"/>
      <c r="NE1039"/>
      <c r="NF1039"/>
      <c r="NG1039"/>
      <c r="NH1039"/>
      <c r="NI1039"/>
      <c r="NJ1039"/>
      <c r="NK1039"/>
      <c r="NL1039"/>
      <c r="NM1039"/>
      <c r="NN1039"/>
      <c r="NO1039"/>
      <c r="NP1039"/>
      <c r="NQ1039"/>
      <c r="NR1039"/>
      <c r="NS1039"/>
      <c r="NT1039"/>
      <c r="NU1039"/>
      <c r="NV1039"/>
      <c r="NW1039"/>
      <c r="NX1039"/>
      <c r="NY1039"/>
      <c r="NZ1039"/>
      <c r="OA1039"/>
      <c r="OB1039"/>
      <c r="OC1039"/>
      <c r="OD1039"/>
      <c r="OE1039"/>
      <c r="OF1039"/>
      <c r="OG1039"/>
      <c r="OH1039"/>
      <c r="OI1039"/>
      <c r="OJ1039"/>
      <c r="OK1039"/>
      <c r="OL1039"/>
      <c r="OM1039"/>
      <c r="ON1039"/>
      <c r="OO1039"/>
      <c r="OP1039"/>
      <c r="OQ1039"/>
      <c r="OR1039"/>
      <c r="OS1039"/>
      <c r="OT1039"/>
      <c r="OU1039"/>
      <c r="OV1039"/>
      <c r="OW1039"/>
      <c r="OX1039"/>
      <c r="OY1039"/>
      <c r="OZ1039"/>
      <c r="PA1039"/>
      <c r="PB1039"/>
      <c r="PC1039"/>
      <c r="PD1039"/>
      <c r="PE1039"/>
      <c r="PF1039"/>
      <c r="PG1039"/>
      <c r="PH1039"/>
      <c r="PI1039"/>
      <c r="PJ1039"/>
      <c r="PK1039"/>
      <c r="PL1039"/>
      <c r="PM1039"/>
      <c r="PN1039"/>
      <c r="PO1039"/>
      <c r="PP1039"/>
      <c r="PQ1039"/>
      <c r="PR1039"/>
      <c r="PS1039"/>
      <c r="PT1039"/>
      <c r="PU1039"/>
      <c r="PV1039"/>
      <c r="PW1039"/>
      <c r="PX1039"/>
      <c r="PY1039"/>
      <c r="PZ1039"/>
      <c r="QA1039"/>
      <c r="QB1039"/>
      <c r="QC1039"/>
      <c r="QD1039"/>
      <c r="QE1039"/>
      <c r="QF1039"/>
      <c r="QG1039"/>
      <c r="QH1039"/>
      <c r="QI1039"/>
      <c r="QJ1039"/>
      <c r="QK1039"/>
      <c r="QL1039"/>
      <c r="QM1039"/>
      <c r="QN1039"/>
      <c r="QO1039"/>
      <c r="QP1039"/>
      <c r="QQ1039"/>
      <c r="QR1039"/>
      <c r="QS1039"/>
      <c r="QT1039"/>
      <c r="QU1039"/>
      <c r="QV1039"/>
      <c r="QW1039"/>
      <c r="QX1039"/>
      <c r="QY1039"/>
      <c r="QZ1039"/>
      <c r="RA1039"/>
      <c r="RB1039"/>
      <c r="RC1039"/>
      <c r="RD1039"/>
      <c r="RE1039"/>
      <c r="RF1039"/>
      <c r="RG1039"/>
      <c r="RH1039"/>
      <c r="RI1039"/>
      <c r="RJ1039"/>
      <c r="RK1039"/>
      <c r="RL1039"/>
      <c r="RM1039"/>
      <c r="RN1039"/>
      <c r="RO1039"/>
      <c r="RP1039"/>
      <c r="RQ1039"/>
      <c r="RR1039"/>
      <c r="RS1039"/>
      <c r="RT1039"/>
      <c r="RU1039"/>
      <c r="RV1039"/>
      <c r="RW1039"/>
      <c r="RX1039"/>
      <c r="RY1039"/>
      <c r="RZ1039"/>
      <c r="SA1039"/>
      <c r="SB1039"/>
      <c r="SC1039"/>
      <c r="SD1039"/>
      <c r="SE1039"/>
      <c r="SF1039"/>
      <c r="SG1039"/>
      <c r="SH1039"/>
      <c r="SI1039"/>
      <c r="SJ1039"/>
      <c r="SK1039"/>
      <c r="SL1039"/>
      <c r="SM1039"/>
      <c r="SN1039"/>
      <c r="SO1039"/>
      <c r="SP1039"/>
      <c r="SQ1039"/>
      <c r="SR1039"/>
      <c r="SS1039"/>
      <c r="ST1039"/>
      <c r="SU1039"/>
      <c r="SV1039"/>
      <c r="SW1039"/>
      <c r="SX1039"/>
      <c r="SY1039"/>
      <c r="SZ1039"/>
      <c r="TA1039"/>
      <c r="TB1039"/>
      <c r="TC1039"/>
      <c r="TD1039"/>
      <c r="TE1039"/>
      <c r="TF1039"/>
      <c r="TG1039"/>
      <c r="TH1039"/>
      <c r="TI1039"/>
      <c r="TJ1039"/>
      <c r="TK1039"/>
      <c r="TL1039"/>
      <c r="TM1039"/>
      <c r="TN1039"/>
      <c r="TO1039"/>
      <c r="TP1039"/>
      <c r="TQ1039"/>
      <c r="TR1039"/>
      <c r="TS1039"/>
      <c r="TT1039"/>
      <c r="TU1039"/>
      <c r="TV1039"/>
      <c r="TW1039"/>
      <c r="TX1039"/>
      <c r="TY1039"/>
      <c r="TZ1039"/>
      <c r="UA1039"/>
      <c r="UB1039"/>
      <c r="UC1039"/>
      <c r="UD1039"/>
      <c r="UE1039"/>
      <c r="UF1039"/>
      <c r="UG1039"/>
      <c r="UH1039"/>
      <c r="UI1039"/>
      <c r="UJ1039"/>
      <c r="UK1039"/>
      <c r="UL1039"/>
      <c r="UM1039"/>
      <c r="UN1039"/>
      <c r="UO1039"/>
      <c r="UP1039"/>
      <c r="UQ1039"/>
      <c r="UR1039"/>
      <c r="US1039"/>
      <c r="UT1039"/>
      <c r="UU1039"/>
      <c r="UV1039"/>
      <c r="UW1039"/>
      <c r="UX1039"/>
      <c r="UY1039"/>
      <c r="UZ1039"/>
      <c r="VA1039"/>
      <c r="VB1039"/>
      <c r="VC1039"/>
      <c r="VD1039"/>
      <c r="VE1039"/>
      <c r="VF1039"/>
      <c r="VG1039"/>
      <c r="VH1039"/>
      <c r="VI1039"/>
      <c r="VJ1039"/>
      <c r="VK1039"/>
      <c r="VL1039"/>
      <c r="VM1039"/>
      <c r="VN1039"/>
      <c r="VO1039"/>
      <c r="VP1039"/>
      <c r="VQ1039"/>
      <c r="VR1039"/>
      <c r="VS1039"/>
      <c r="VT1039"/>
      <c r="VU1039"/>
      <c r="VV1039"/>
      <c r="VW1039"/>
      <c r="VX1039"/>
      <c r="VY1039"/>
      <c r="VZ1039"/>
      <c r="WA1039"/>
      <c r="WB1039"/>
      <c r="WC1039"/>
      <c r="WD1039"/>
      <c r="WE1039"/>
      <c r="WF1039"/>
      <c r="WG1039"/>
      <c r="WH1039"/>
      <c r="WI1039"/>
      <c r="WJ1039"/>
      <c r="WK1039"/>
      <c r="WL1039"/>
      <c r="WM1039"/>
      <c r="WN1039"/>
      <c r="WO1039"/>
      <c r="WP1039"/>
      <c r="WQ1039"/>
      <c r="WR1039"/>
      <c r="WS1039"/>
      <c r="WT1039"/>
      <c r="WU1039"/>
      <c r="WV1039"/>
      <c r="WW1039"/>
      <c r="WX1039"/>
      <c r="WY1039"/>
      <c r="WZ1039"/>
      <c r="XA1039"/>
      <c r="XB1039"/>
      <c r="XC1039"/>
      <c r="XD1039"/>
      <c r="XE1039"/>
      <c r="XF1039"/>
      <c r="XG1039"/>
      <c r="XH1039"/>
      <c r="XI1039"/>
      <c r="XJ1039"/>
      <c r="XK1039"/>
      <c r="XL1039"/>
      <c r="XM1039"/>
      <c r="XN1039"/>
      <c r="XO1039"/>
      <c r="XP1039"/>
      <c r="XQ1039"/>
      <c r="XR1039"/>
      <c r="XS1039"/>
      <c r="XT1039"/>
      <c r="XU1039"/>
      <c r="XV1039"/>
      <c r="XW1039"/>
      <c r="XX1039"/>
      <c r="XY1039"/>
      <c r="XZ1039"/>
      <c r="YA1039"/>
      <c r="YB1039"/>
      <c r="YC1039"/>
      <c r="YD1039"/>
      <c r="YE1039"/>
      <c r="YF1039"/>
      <c r="YG1039"/>
      <c r="YH1039"/>
      <c r="YI1039"/>
      <c r="YJ1039"/>
      <c r="YK1039"/>
      <c r="YL1039"/>
      <c r="YM1039"/>
      <c r="YN1039"/>
      <c r="YO1039"/>
      <c r="YP1039"/>
      <c r="YQ1039"/>
      <c r="YR1039"/>
      <c r="YS1039"/>
      <c r="YT1039"/>
      <c r="YU1039"/>
      <c r="YV1039"/>
      <c r="YW1039"/>
      <c r="YX1039"/>
      <c r="YY1039"/>
      <c r="YZ1039"/>
      <c r="ZA1039"/>
      <c r="ZB1039"/>
      <c r="ZC1039"/>
      <c r="ZD1039"/>
      <c r="ZE1039"/>
      <c r="ZF1039"/>
      <c r="ZG1039"/>
      <c r="ZH1039"/>
      <c r="ZI1039"/>
      <c r="ZJ1039"/>
      <c r="ZK1039"/>
      <c r="ZL1039"/>
      <c r="ZM1039"/>
      <c r="ZN1039"/>
      <c r="ZO1039"/>
      <c r="ZP1039"/>
      <c r="ZQ1039"/>
      <c r="ZR1039"/>
      <c r="ZS1039"/>
      <c r="ZT1039"/>
      <c r="ZU1039"/>
      <c r="ZV1039"/>
      <c r="ZW1039"/>
      <c r="ZX1039"/>
      <c r="ZY1039"/>
      <c r="ZZ1039"/>
      <c r="AAA1039"/>
      <c r="AAB1039"/>
      <c r="AAC1039"/>
      <c r="AAD1039"/>
      <c r="AAE1039"/>
      <c r="AAF1039"/>
      <c r="AAG1039"/>
      <c r="AAH1039"/>
      <c r="AAI1039"/>
      <c r="AAJ1039"/>
      <c r="AAK1039"/>
      <c r="AAL1039"/>
      <c r="AAM1039"/>
      <c r="AAN1039"/>
      <c r="AAO1039"/>
      <c r="AAP1039"/>
      <c r="AAQ1039"/>
      <c r="AAR1039"/>
      <c r="AAS1039"/>
      <c r="AAT1039"/>
      <c r="AAU1039"/>
      <c r="AAV1039"/>
      <c r="AAW1039"/>
      <c r="AAX1039"/>
      <c r="AAY1039"/>
      <c r="AAZ1039"/>
      <c r="ABA1039"/>
      <c r="ABB1039"/>
      <c r="ABC1039"/>
      <c r="ABD1039"/>
      <c r="ABE1039"/>
      <c r="ABF1039"/>
      <c r="ABG1039"/>
      <c r="ABH1039"/>
      <c r="ABI1039"/>
      <c r="ABJ1039"/>
      <c r="ABK1039"/>
      <c r="ABL1039"/>
      <c r="ABM1039"/>
      <c r="ABN1039"/>
      <c r="ABO1039"/>
      <c r="ABP1039"/>
      <c r="ABQ1039"/>
      <c r="ABR1039"/>
      <c r="ABS1039"/>
      <c r="ABT1039"/>
      <c r="ABU1039"/>
      <c r="ABV1039"/>
      <c r="ABW1039"/>
      <c r="ABX1039"/>
      <c r="ABY1039"/>
      <c r="ABZ1039"/>
      <c r="ACA1039"/>
      <c r="ACB1039"/>
      <c r="ACC1039"/>
      <c r="ACD1039"/>
      <c r="ACE1039"/>
      <c r="ACF1039"/>
      <c r="ACG1039"/>
      <c r="ACH1039"/>
      <c r="ACI1039"/>
      <c r="ACJ1039"/>
      <c r="ACK1039"/>
      <c r="ACL1039"/>
      <c r="ACM1039"/>
      <c r="ACN1039"/>
      <c r="ACO1039"/>
      <c r="ACP1039"/>
      <c r="ACQ1039"/>
      <c r="ACR1039"/>
      <c r="ACS1039"/>
      <c r="ACT1039"/>
      <c r="ACU1039"/>
      <c r="ACV1039"/>
      <c r="ACW1039"/>
      <c r="ACX1039"/>
      <c r="ACY1039"/>
      <c r="ACZ1039"/>
      <c r="ADA1039"/>
      <c r="ADB1039"/>
      <c r="ADC1039"/>
      <c r="ADD1039"/>
      <c r="ADE1039"/>
      <c r="ADF1039"/>
      <c r="ADG1039"/>
      <c r="ADH1039"/>
      <c r="ADI1039"/>
      <c r="ADJ1039"/>
      <c r="ADK1039"/>
      <c r="ADL1039"/>
      <c r="ADM1039"/>
      <c r="ADN1039"/>
      <c r="ADO1039"/>
      <c r="ADP1039"/>
      <c r="ADQ1039"/>
      <c r="ADR1039"/>
      <c r="ADS1039"/>
      <c r="ADT1039"/>
      <c r="ADU1039"/>
      <c r="ADV1039"/>
      <c r="ADW1039"/>
      <c r="ADX1039"/>
      <c r="ADY1039"/>
      <c r="ADZ1039"/>
      <c r="AEA1039"/>
      <c r="AEB1039"/>
      <c r="AEC1039"/>
      <c r="AED1039"/>
      <c r="AEE1039"/>
      <c r="AEF1039"/>
      <c r="AEG1039"/>
      <c r="AEH1039"/>
      <c r="AEI1039"/>
      <c r="AEJ1039"/>
      <c r="AEK1039"/>
      <c r="AEL1039"/>
      <c r="AEM1039"/>
      <c r="AEN1039"/>
      <c r="AEO1039"/>
      <c r="AEP1039"/>
      <c r="AEQ1039"/>
      <c r="AER1039"/>
      <c r="AES1039"/>
      <c r="AET1039"/>
      <c r="AEU1039"/>
      <c r="AEV1039"/>
      <c r="AEW1039"/>
      <c r="AEX1039"/>
      <c r="AEY1039"/>
      <c r="AEZ1039"/>
      <c r="AFA1039"/>
      <c r="AFB1039"/>
      <c r="AFC1039"/>
      <c r="AFD1039"/>
      <c r="AFE1039"/>
      <c r="AFF1039"/>
      <c r="AFG1039"/>
      <c r="AFH1039"/>
      <c r="AFI1039"/>
      <c r="AFJ1039"/>
      <c r="AFK1039"/>
      <c r="AFL1039"/>
      <c r="AFM1039"/>
      <c r="AFN1039"/>
      <c r="AFO1039"/>
      <c r="AFP1039"/>
      <c r="AFQ1039"/>
      <c r="AFR1039"/>
      <c r="AFS1039"/>
      <c r="AFT1039"/>
      <c r="AFU1039"/>
      <c r="AFV1039"/>
      <c r="AFW1039"/>
      <c r="AFX1039"/>
      <c r="AFY1039"/>
      <c r="AFZ1039"/>
      <c r="AGA1039"/>
      <c r="AGB1039"/>
      <c r="AGC1039"/>
      <c r="AGD1039"/>
      <c r="AGE1039"/>
      <c r="AGF1039"/>
      <c r="AGG1039"/>
      <c r="AGH1039"/>
      <c r="AGI1039"/>
      <c r="AGJ1039"/>
      <c r="AGK1039"/>
      <c r="AGL1039"/>
      <c r="AGM1039"/>
      <c r="AGN1039"/>
      <c r="AGO1039"/>
      <c r="AGP1039"/>
      <c r="AGQ1039"/>
      <c r="AGR1039"/>
      <c r="AGS1039"/>
      <c r="AGT1039"/>
      <c r="AGU1039"/>
      <c r="AGV1039"/>
      <c r="AGW1039"/>
      <c r="AGX1039"/>
      <c r="AGY1039"/>
      <c r="AGZ1039"/>
      <c r="AHA1039"/>
      <c r="AHB1039"/>
      <c r="AHC1039"/>
      <c r="AHD1039"/>
      <c r="AHE1039"/>
      <c r="AHF1039"/>
      <c r="AHG1039"/>
      <c r="AHH1039"/>
      <c r="AHI1039"/>
      <c r="AHJ1039"/>
      <c r="AHK1039"/>
      <c r="AHL1039"/>
      <c r="AHM1039"/>
      <c r="AHN1039"/>
      <c r="AHO1039"/>
      <c r="AHP1039"/>
      <c r="AHQ1039"/>
      <c r="AHR1039"/>
      <c r="AHS1039"/>
      <c r="AHT1039"/>
      <c r="AHU1039"/>
      <c r="AHV1039"/>
      <c r="AHW1039"/>
      <c r="AHX1039"/>
      <c r="AHY1039"/>
      <c r="AHZ1039"/>
      <c r="AIA1039"/>
      <c r="AIB1039"/>
      <c r="AIC1039"/>
      <c r="AID1039"/>
      <c r="AIE1039"/>
      <c r="AIF1039"/>
      <c r="AIG1039"/>
      <c r="AIH1039"/>
      <c r="AII1039"/>
      <c r="AIJ1039"/>
      <c r="AIK1039"/>
      <c r="AIL1039"/>
      <c r="AIM1039"/>
      <c r="AIN1039"/>
      <c r="AIO1039"/>
      <c r="AIP1039"/>
      <c r="AIQ1039"/>
      <c r="AIR1039"/>
      <c r="AIS1039"/>
      <c r="AIT1039"/>
      <c r="AIU1039"/>
      <c r="AIV1039"/>
      <c r="AIW1039"/>
      <c r="AIX1039"/>
      <c r="AIY1039"/>
      <c r="AIZ1039"/>
      <c r="AJA1039"/>
      <c r="AJB1039"/>
      <c r="AJC1039"/>
      <c r="AJD1039"/>
      <c r="AJE1039"/>
      <c r="AJF1039"/>
      <c r="AJG1039"/>
      <c r="AJH1039"/>
      <c r="AJI1039"/>
      <c r="AJJ1039"/>
      <c r="AJK1039"/>
      <c r="AJL1039"/>
      <c r="AJM1039"/>
      <c r="AJN1039"/>
      <c r="AJO1039"/>
      <c r="AJP1039"/>
      <c r="AJQ1039"/>
      <c r="AJR1039"/>
      <c r="AJS1039"/>
      <c r="AJT1039"/>
      <c r="AJU1039"/>
      <c r="AJV1039"/>
      <c r="AJW1039"/>
      <c r="AJX1039"/>
      <c r="AJY1039"/>
      <c r="AJZ1039"/>
      <c r="AKA1039"/>
      <c r="AKB1039"/>
      <c r="AKC1039"/>
      <c r="AKD1039"/>
      <c r="AKE1039"/>
      <c r="AKF1039"/>
      <c r="AKG1039"/>
      <c r="AKH1039"/>
      <c r="AKI1039"/>
      <c r="AKJ1039"/>
      <c r="AKK1039"/>
      <c r="AKL1039"/>
      <c r="AKM1039"/>
      <c r="AKN1039"/>
      <c r="AKO1039"/>
      <c r="AKP1039"/>
      <c r="AKQ1039"/>
      <c r="AKR1039"/>
      <c r="AKS1039"/>
      <c r="AKT1039"/>
      <c r="AKU1039"/>
      <c r="AKV1039"/>
      <c r="AKW1039"/>
      <c r="AKX1039"/>
      <c r="AKY1039"/>
      <c r="AKZ1039"/>
      <c r="ALA1039"/>
      <c r="ALB1039"/>
      <c r="ALC1039"/>
      <c r="ALD1039"/>
      <c r="ALE1039"/>
      <c r="ALF1039"/>
      <c r="ALG1039"/>
      <c r="ALH1039"/>
      <c r="ALI1039"/>
      <c r="ALJ1039"/>
      <c r="ALK1039"/>
      <c r="ALL1039"/>
      <c r="ALM1039"/>
      <c r="ALN1039"/>
      <c r="ALO1039"/>
      <c r="ALP1039"/>
      <c r="ALQ1039"/>
      <c r="ALR1039"/>
      <c r="ALS1039"/>
      <c r="ALT1039"/>
      <c r="ALU1039"/>
      <c r="ALV1039"/>
      <c r="ALW1039"/>
      <c r="ALX1039"/>
      <c r="ALY1039"/>
      <c r="ALZ1039"/>
      <c r="AMA1039"/>
      <c r="AMB1039"/>
      <c r="AMC1039"/>
      <c r="AMD1039"/>
      <c r="AME1039"/>
      <c r="AMF1039"/>
      <c r="AMG1039"/>
      <c r="AMH1039"/>
      <c r="AMI1039"/>
      <c r="AMJ1039"/>
    </row>
    <row r="1040" spans="1:1024" ht="20" customHeight="1" x14ac:dyDescent="0.2">
      <c r="A1040"/>
      <c r="B1040"/>
      <c r="C1040"/>
      <c r="D1040"/>
      <c r="E1040" s="2"/>
      <c r="F1040" s="2"/>
      <c r="G1040" s="271"/>
      <c r="H1040" s="2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c r="HK1040"/>
      <c r="HL1040"/>
      <c r="HM1040"/>
      <c r="HN1040"/>
      <c r="HO1040"/>
      <c r="HP1040"/>
      <c r="HQ1040"/>
      <c r="HR1040"/>
      <c r="HS1040"/>
      <c r="HT1040"/>
      <c r="HU1040"/>
      <c r="HV1040"/>
      <c r="HW1040"/>
      <c r="HX1040"/>
      <c r="HY1040"/>
      <c r="HZ1040"/>
      <c r="IA1040"/>
      <c r="IB1040"/>
      <c r="IC1040"/>
      <c r="ID1040"/>
      <c r="IE1040"/>
      <c r="IF1040"/>
      <c r="IG1040"/>
      <c r="IH1040"/>
      <c r="II1040"/>
      <c r="IJ1040"/>
      <c r="IK1040"/>
      <c r="IL1040"/>
      <c r="IM1040"/>
      <c r="IN1040"/>
      <c r="IO1040"/>
      <c r="IP1040"/>
      <c r="IQ1040"/>
      <c r="IR1040"/>
      <c r="IS1040"/>
      <c r="IT1040"/>
      <c r="IU1040"/>
      <c r="IV1040"/>
      <c r="IW1040"/>
      <c r="IX1040"/>
      <c r="IY1040"/>
      <c r="IZ1040"/>
      <c r="JA1040"/>
      <c r="JB1040"/>
      <c r="JC1040"/>
      <c r="JD1040"/>
      <c r="JE1040"/>
      <c r="JF1040"/>
      <c r="JG1040"/>
      <c r="JH1040"/>
      <c r="JI1040"/>
      <c r="JJ1040"/>
      <c r="JK1040"/>
      <c r="JL1040"/>
      <c r="JM1040"/>
      <c r="JN1040"/>
      <c r="JO1040"/>
      <c r="JP1040"/>
      <c r="JQ1040"/>
      <c r="JR1040"/>
      <c r="JS1040"/>
      <c r="JT1040"/>
      <c r="JU1040"/>
      <c r="JV1040"/>
      <c r="JW1040"/>
      <c r="JX1040"/>
      <c r="JY1040"/>
      <c r="JZ1040"/>
      <c r="KA1040"/>
      <c r="KB1040"/>
      <c r="KC1040"/>
      <c r="KD1040"/>
      <c r="KE1040"/>
      <c r="KF1040"/>
      <c r="KG1040"/>
      <c r="KH1040"/>
      <c r="KI1040"/>
      <c r="KJ1040"/>
      <c r="KK1040"/>
      <c r="KL1040"/>
      <c r="KM1040"/>
      <c r="KN1040"/>
      <c r="KO1040"/>
      <c r="KP1040"/>
      <c r="KQ1040"/>
      <c r="KR1040"/>
      <c r="KS1040"/>
      <c r="KT1040"/>
      <c r="KU1040"/>
      <c r="KV1040"/>
      <c r="KW1040"/>
      <c r="KX1040"/>
      <c r="KY1040"/>
      <c r="KZ1040"/>
      <c r="LA1040"/>
      <c r="LB1040"/>
      <c r="LC1040"/>
      <c r="LD1040"/>
      <c r="LE1040"/>
      <c r="LF1040"/>
      <c r="LG1040"/>
      <c r="LH1040"/>
      <c r="LI1040"/>
      <c r="LJ1040"/>
      <c r="LK1040"/>
      <c r="LL1040"/>
      <c r="LM1040"/>
      <c r="LN1040"/>
      <c r="LO1040"/>
      <c r="LP1040"/>
      <c r="LQ1040"/>
      <c r="LR1040"/>
      <c r="LS1040"/>
      <c r="LT1040"/>
      <c r="LU1040"/>
      <c r="LV1040"/>
      <c r="LW1040"/>
      <c r="LX1040"/>
      <c r="LY1040"/>
      <c r="LZ1040"/>
      <c r="MA1040"/>
      <c r="MB1040"/>
      <c r="MC1040"/>
      <c r="MD1040"/>
      <c r="ME1040"/>
      <c r="MF1040"/>
      <c r="MG1040"/>
      <c r="MH1040"/>
      <c r="MI1040"/>
      <c r="MJ1040"/>
      <c r="MK1040"/>
      <c r="ML1040"/>
      <c r="MM1040"/>
      <c r="MN1040"/>
      <c r="MO1040"/>
      <c r="MP1040"/>
      <c r="MQ1040"/>
      <c r="MR1040"/>
      <c r="MS1040"/>
      <c r="MT1040"/>
      <c r="MU1040"/>
      <c r="MV1040"/>
      <c r="MW1040"/>
      <c r="MX1040"/>
      <c r="MY1040"/>
      <c r="MZ1040"/>
      <c r="NA1040"/>
      <c r="NB1040"/>
      <c r="NC1040"/>
      <c r="ND1040"/>
      <c r="NE1040"/>
      <c r="NF1040"/>
      <c r="NG1040"/>
      <c r="NH1040"/>
      <c r="NI1040"/>
      <c r="NJ1040"/>
      <c r="NK1040"/>
      <c r="NL1040"/>
      <c r="NM1040"/>
      <c r="NN1040"/>
      <c r="NO1040"/>
      <c r="NP1040"/>
      <c r="NQ1040"/>
      <c r="NR1040"/>
      <c r="NS1040"/>
      <c r="NT1040"/>
      <c r="NU1040"/>
      <c r="NV1040"/>
      <c r="NW1040"/>
      <c r="NX1040"/>
      <c r="NY1040"/>
      <c r="NZ1040"/>
      <c r="OA1040"/>
      <c r="OB1040"/>
      <c r="OC1040"/>
      <c r="OD1040"/>
      <c r="OE1040"/>
      <c r="OF1040"/>
      <c r="OG1040"/>
      <c r="OH1040"/>
      <c r="OI1040"/>
      <c r="OJ1040"/>
      <c r="OK1040"/>
      <c r="OL1040"/>
      <c r="OM1040"/>
      <c r="ON1040"/>
      <c r="OO1040"/>
      <c r="OP1040"/>
      <c r="OQ1040"/>
      <c r="OR1040"/>
      <c r="OS1040"/>
      <c r="OT1040"/>
      <c r="OU1040"/>
      <c r="OV1040"/>
      <c r="OW1040"/>
      <c r="OX1040"/>
      <c r="OY1040"/>
      <c r="OZ1040"/>
      <c r="PA1040"/>
      <c r="PB1040"/>
      <c r="PC1040"/>
      <c r="PD1040"/>
      <c r="PE1040"/>
      <c r="PF1040"/>
      <c r="PG1040"/>
      <c r="PH1040"/>
      <c r="PI1040"/>
      <c r="PJ1040"/>
      <c r="PK1040"/>
      <c r="PL1040"/>
      <c r="PM1040"/>
      <c r="PN1040"/>
      <c r="PO1040"/>
      <c r="PP1040"/>
      <c r="PQ1040"/>
      <c r="PR1040"/>
      <c r="PS1040"/>
      <c r="PT1040"/>
      <c r="PU1040"/>
      <c r="PV1040"/>
      <c r="PW1040"/>
      <c r="PX1040"/>
      <c r="PY1040"/>
      <c r="PZ1040"/>
      <c r="QA1040"/>
      <c r="QB1040"/>
      <c r="QC1040"/>
      <c r="QD1040"/>
      <c r="QE1040"/>
      <c r="QF1040"/>
      <c r="QG1040"/>
      <c r="QH1040"/>
      <c r="QI1040"/>
      <c r="QJ1040"/>
      <c r="QK1040"/>
      <c r="QL1040"/>
      <c r="QM1040"/>
      <c r="QN1040"/>
      <c r="QO1040"/>
      <c r="QP1040"/>
      <c r="QQ1040"/>
      <c r="QR1040"/>
      <c r="QS1040"/>
      <c r="QT1040"/>
      <c r="QU1040"/>
      <c r="QV1040"/>
      <c r="QW1040"/>
      <c r="QX1040"/>
      <c r="QY1040"/>
      <c r="QZ1040"/>
      <c r="RA1040"/>
      <c r="RB1040"/>
      <c r="RC1040"/>
      <c r="RD1040"/>
      <c r="RE1040"/>
      <c r="RF1040"/>
      <c r="RG1040"/>
      <c r="RH1040"/>
      <c r="RI1040"/>
      <c r="RJ1040"/>
      <c r="RK1040"/>
      <c r="RL1040"/>
      <c r="RM1040"/>
      <c r="RN1040"/>
      <c r="RO1040"/>
      <c r="RP1040"/>
      <c r="RQ1040"/>
      <c r="RR1040"/>
      <c r="RS1040"/>
      <c r="RT1040"/>
      <c r="RU1040"/>
      <c r="RV1040"/>
      <c r="RW1040"/>
      <c r="RX1040"/>
      <c r="RY1040"/>
      <c r="RZ1040"/>
      <c r="SA1040"/>
      <c r="SB1040"/>
      <c r="SC1040"/>
      <c r="SD1040"/>
      <c r="SE1040"/>
      <c r="SF1040"/>
      <c r="SG1040"/>
      <c r="SH1040"/>
      <c r="SI1040"/>
      <c r="SJ1040"/>
      <c r="SK1040"/>
      <c r="SL1040"/>
      <c r="SM1040"/>
      <c r="SN1040"/>
      <c r="SO1040"/>
      <c r="SP1040"/>
      <c r="SQ1040"/>
      <c r="SR1040"/>
      <c r="SS1040"/>
      <c r="ST1040"/>
      <c r="SU1040"/>
      <c r="SV1040"/>
      <c r="SW1040"/>
      <c r="SX1040"/>
      <c r="SY1040"/>
      <c r="SZ1040"/>
      <c r="TA1040"/>
      <c r="TB1040"/>
      <c r="TC1040"/>
      <c r="TD1040"/>
      <c r="TE1040"/>
      <c r="TF1040"/>
      <c r="TG1040"/>
      <c r="TH1040"/>
      <c r="TI1040"/>
      <c r="TJ1040"/>
      <c r="TK1040"/>
      <c r="TL1040"/>
      <c r="TM1040"/>
      <c r="TN1040"/>
      <c r="TO1040"/>
      <c r="TP1040"/>
      <c r="TQ1040"/>
      <c r="TR1040"/>
      <c r="TS1040"/>
      <c r="TT1040"/>
      <c r="TU1040"/>
      <c r="TV1040"/>
      <c r="TW1040"/>
      <c r="TX1040"/>
      <c r="TY1040"/>
      <c r="TZ1040"/>
      <c r="UA1040"/>
      <c r="UB1040"/>
      <c r="UC1040"/>
      <c r="UD1040"/>
      <c r="UE1040"/>
      <c r="UF1040"/>
      <c r="UG1040"/>
      <c r="UH1040"/>
      <c r="UI1040"/>
      <c r="UJ1040"/>
      <c r="UK1040"/>
      <c r="UL1040"/>
      <c r="UM1040"/>
      <c r="UN1040"/>
      <c r="UO1040"/>
      <c r="UP1040"/>
      <c r="UQ1040"/>
      <c r="UR1040"/>
      <c r="US1040"/>
      <c r="UT1040"/>
      <c r="UU1040"/>
      <c r="UV1040"/>
      <c r="UW1040"/>
      <c r="UX1040"/>
      <c r="UY1040"/>
      <c r="UZ1040"/>
      <c r="VA1040"/>
      <c r="VB1040"/>
      <c r="VC1040"/>
      <c r="VD1040"/>
      <c r="VE1040"/>
      <c r="VF1040"/>
      <c r="VG1040"/>
      <c r="VH1040"/>
      <c r="VI1040"/>
      <c r="VJ1040"/>
      <c r="VK1040"/>
      <c r="VL1040"/>
      <c r="VM1040"/>
      <c r="VN1040"/>
      <c r="VO1040"/>
      <c r="VP1040"/>
      <c r="VQ1040"/>
      <c r="VR1040"/>
      <c r="VS1040"/>
      <c r="VT1040"/>
      <c r="VU1040"/>
      <c r="VV1040"/>
      <c r="VW1040"/>
      <c r="VX1040"/>
      <c r="VY1040"/>
      <c r="VZ1040"/>
      <c r="WA1040"/>
      <c r="WB1040"/>
      <c r="WC1040"/>
      <c r="WD1040"/>
      <c r="WE1040"/>
      <c r="WF1040"/>
      <c r="WG1040"/>
      <c r="WH1040"/>
      <c r="WI1040"/>
      <c r="WJ1040"/>
      <c r="WK1040"/>
      <c r="WL1040"/>
      <c r="WM1040"/>
      <c r="WN1040"/>
      <c r="WO1040"/>
      <c r="WP1040"/>
      <c r="WQ1040"/>
      <c r="WR1040"/>
      <c r="WS1040"/>
      <c r="WT1040"/>
      <c r="WU1040"/>
      <c r="WV1040"/>
      <c r="WW1040"/>
      <c r="WX1040"/>
      <c r="WY1040"/>
      <c r="WZ1040"/>
      <c r="XA1040"/>
      <c r="XB1040"/>
      <c r="XC1040"/>
      <c r="XD1040"/>
      <c r="XE1040"/>
      <c r="XF1040"/>
      <c r="XG1040"/>
      <c r="XH1040"/>
      <c r="XI1040"/>
      <c r="XJ1040"/>
      <c r="XK1040"/>
      <c r="XL1040"/>
      <c r="XM1040"/>
      <c r="XN1040"/>
      <c r="XO1040"/>
      <c r="XP1040"/>
      <c r="XQ1040"/>
      <c r="XR1040"/>
      <c r="XS1040"/>
      <c r="XT1040"/>
      <c r="XU1040"/>
      <c r="XV1040"/>
      <c r="XW1040"/>
      <c r="XX1040"/>
      <c r="XY1040"/>
      <c r="XZ1040"/>
      <c r="YA1040"/>
      <c r="YB1040"/>
      <c r="YC1040"/>
      <c r="YD1040"/>
      <c r="YE1040"/>
      <c r="YF1040"/>
      <c r="YG1040"/>
      <c r="YH1040"/>
      <c r="YI1040"/>
      <c r="YJ1040"/>
      <c r="YK1040"/>
      <c r="YL1040"/>
      <c r="YM1040"/>
      <c r="YN1040"/>
      <c r="YO1040"/>
      <c r="YP1040"/>
      <c r="YQ1040"/>
      <c r="YR1040"/>
      <c r="YS1040"/>
      <c r="YT1040"/>
      <c r="YU1040"/>
      <c r="YV1040"/>
      <c r="YW1040"/>
      <c r="YX1040"/>
      <c r="YY1040"/>
      <c r="YZ1040"/>
      <c r="ZA1040"/>
      <c r="ZB1040"/>
      <c r="ZC1040"/>
      <c r="ZD1040"/>
      <c r="ZE1040"/>
      <c r="ZF1040"/>
      <c r="ZG1040"/>
      <c r="ZH1040"/>
      <c r="ZI1040"/>
      <c r="ZJ1040"/>
      <c r="ZK1040"/>
      <c r="ZL1040"/>
      <c r="ZM1040"/>
      <c r="ZN1040"/>
      <c r="ZO1040"/>
      <c r="ZP1040"/>
      <c r="ZQ1040"/>
      <c r="ZR1040"/>
      <c r="ZS1040"/>
      <c r="ZT1040"/>
      <c r="ZU1040"/>
      <c r="ZV1040"/>
      <c r="ZW1040"/>
      <c r="ZX1040"/>
      <c r="ZY1040"/>
      <c r="ZZ1040"/>
      <c r="AAA1040"/>
      <c r="AAB1040"/>
      <c r="AAC1040"/>
      <c r="AAD1040"/>
      <c r="AAE1040"/>
      <c r="AAF1040"/>
      <c r="AAG1040"/>
      <c r="AAH1040"/>
      <c r="AAI1040"/>
      <c r="AAJ1040"/>
      <c r="AAK1040"/>
      <c r="AAL1040"/>
      <c r="AAM1040"/>
      <c r="AAN1040"/>
      <c r="AAO1040"/>
      <c r="AAP1040"/>
      <c r="AAQ1040"/>
      <c r="AAR1040"/>
      <c r="AAS1040"/>
      <c r="AAT1040"/>
      <c r="AAU1040"/>
      <c r="AAV1040"/>
      <c r="AAW1040"/>
      <c r="AAX1040"/>
      <c r="AAY1040"/>
      <c r="AAZ1040"/>
      <c r="ABA1040"/>
      <c r="ABB1040"/>
      <c r="ABC1040"/>
      <c r="ABD1040"/>
      <c r="ABE1040"/>
      <c r="ABF1040"/>
      <c r="ABG1040"/>
      <c r="ABH1040"/>
      <c r="ABI1040"/>
      <c r="ABJ1040"/>
      <c r="ABK1040"/>
      <c r="ABL1040"/>
      <c r="ABM1040"/>
      <c r="ABN1040"/>
      <c r="ABO1040"/>
      <c r="ABP1040"/>
      <c r="ABQ1040"/>
      <c r="ABR1040"/>
      <c r="ABS1040"/>
      <c r="ABT1040"/>
      <c r="ABU1040"/>
      <c r="ABV1040"/>
      <c r="ABW1040"/>
      <c r="ABX1040"/>
      <c r="ABY1040"/>
      <c r="ABZ1040"/>
      <c r="ACA1040"/>
      <c r="ACB1040"/>
      <c r="ACC1040"/>
      <c r="ACD1040"/>
      <c r="ACE1040"/>
      <c r="ACF1040"/>
      <c r="ACG1040"/>
      <c r="ACH1040"/>
      <c r="ACI1040"/>
      <c r="ACJ1040"/>
      <c r="ACK1040"/>
      <c r="ACL1040"/>
      <c r="ACM1040"/>
      <c r="ACN1040"/>
      <c r="ACO1040"/>
      <c r="ACP1040"/>
      <c r="ACQ1040"/>
      <c r="ACR1040"/>
      <c r="ACS1040"/>
      <c r="ACT1040"/>
      <c r="ACU1040"/>
      <c r="ACV1040"/>
      <c r="ACW1040"/>
      <c r="ACX1040"/>
      <c r="ACY1040"/>
      <c r="ACZ1040"/>
      <c r="ADA1040"/>
      <c r="ADB1040"/>
      <c r="ADC1040"/>
      <c r="ADD1040"/>
      <c r="ADE1040"/>
      <c r="ADF1040"/>
      <c r="ADG1040"/>
      <c r="ADH1040"/>
      <c r="ADI1040"/>
      <c r="ADJ1040"/>
      <c r="ADK1040"/>
      <c r="ADL1040"/>
      <c r="ADM1040"/>
      <c r="ADN1040"/>
      <c r="ADO1040"/>
      <c r="ADP1040"/>
      <c r="ADQ1040"/>
      <c r="ADR1040"/>
      <c r="ADS1040"/>
      <c r="ADT1040"/>
      <c r="ADU1040"/>
      <c r="ADV1040"/>
      <c r="ADW1040"/>
      <c r="ADX1040"/>
      <c r="ADY1040"/>
      <c r="ADZ1040"/>
      <c r="AEA1040"/>
      <c r="AEB1040"/>
      <c r="AEC1040"/>
      <c r="AED1040"/>
      <c r="AEE1040"/>
      <c r="AEF1040"/>
      <c r="AEG1040"/>
      <c r="AEH1040"/>
      <c r="AEI1040"/>
      <c r="AEJ1040"/>
      <c r="AEK1040"/>
      <c r="AEL1040"/>
      <c r="AEM1040"/>
      <c r="AEN1040"/>
      <c r="AEO1040"/>
      <c r="AEP1040"/>
      <c r="AEQ1040"/>
      <c r="AER1040"/>
      <c r="AES1040"/>
      <c r="AET1040"/>
      <c r="AEU1040"/>
      <c r="AEV1040"/>
      <c r="AEW1040"/>
      <c r="AEX1040"/>
      <c r="AEY1040"/>
      <c r="AEZ1040"/>
      <c r="AFA1040"/>
      <c r="AFB1040"/>
      <c r="AFC1040"/>
      <c r="AFD1040"/>
      <c r="AFE1040"/>
      <c r="AFF1040"/>
      <c r="AFG1040"/>
      <c r="AFH1040"/>
      <c r="AFI1040"/>
      <c r="AFJ1040"/>
      <c r="AFK1040"/>
      <c r="AFL1040"/>
      <c r="AFM1040"/>
      <c r="AFN1040"/>
      <c r="AFO1040"/>
      <c r="AFP1040"/>
      <c r="AFQ1040"/>
      <c r="AFR1040"/>
      <c r="AFS1040"/>
      <c r="AFT1040"/>
      <c r="AFU1040"/>
      <c r="AFV1040"/>
      <c r="AFW1040"/>
      <c r="AFX1040"/>
      <c r="AFY1040"/>
      <c r="AFZ1040"/>
      <c r="AGA1040"/>
      <c r="AGB1040"/>
      <c r="AGC1040"/>
      <c r="AGD1040"/>
      <c r="AGE1040"/>
      <c r="AGF1040"/>
      <c r="AGG1040"/>
      <c r="AGH1040"/>
      <c r="AGI1040"/>
      <c r="AGJ1040"/>
      <c r="AGK1040"/>
      <c r="AGL1040"/>
      <c r="AGM1040"/>
      <c r="AGN1040"/>
      <c r="AGO1040"/>
      <c r="AGP1040"/>
      <c r="AGQ1040"/>
      <c r="AGR1040"/>
      <c r="AGS1040"/>
      <c r="AGT1040"/>
      <c r="AGU1040"/>
      <c r="AGV1040"/>
      <c r="AGW1040"/>
      <c r="AGX1040"/>
      <c r="AGY1040"/>
      <c r="AGZ1040"/>
      <c r="AHA1040"/>
      <c r="AHB1040"/>
      <c r="AHC1040"/>
      <c r="AHD1040"/>
      <c r="AHE1040"/>
      <c r="AHF1040"/>
      <c r="AHG1040"/>
      <c r="AHH1040"/>
      <c r="AHI1040"/>
      <c r="AHJ1040"/>
      <c r="AHK1040"/>
      <c r="AHL1040"/>
      <c r="AHM1040"/>
      <c r="AHN1040"/>
      <c r="AHO1040"/>
      <c r="AHP1040"/>
      <c r="AHQ1040"/>
      <c r="AHR1040"/>
      <c r="AHS1040"/>
      <c r="AHT1040"/>
      <c r="AHU1040"/>
      <c r="AHV1040"/>
      <c r="AHW1040"/>
      <c r="AHX1040"/>
      <c r="AHY1040"/>
      <c r="AHZ1040"/>
      <c r="AIA1040"/>
      <c r="AIB1040"/>
      <c r="AIC1040"/>
      <c r="AID1040"/>
      <c r="AIE1040"/>
      <c r="AIF1040"/>
      <c r="AIG1040"/>
      <c r="AIH1040"/>
      <c r="AII1040"/>
      <c r="AIJ1040"/>
      <c r="AIK1040"/>
      <c r="AIL1040"/>
      <c r="AIM1040"/>
      <c r="AIN1040"/>
      <c r="AIO1040"/>
      <c r="AIP1040"/>
      <c r="AIQ1040"/>
      <c r="AIR1040"/>
      <c r="AIS1040"/>
      <c r="AIT1040"/>
      <c r="AIU1040"/>
      <c r="AIV1040"/>
      <c r="AIW1040"/>
      <c r="AIX1040"/>
      <c r="AIY1040"/>
      <c r="AIZ1040"/>
      <c r="AJA1040"/>
      <c r="AJB1040"/>
      <c r="AJC1040"/>
      <c r="AJD1040"/>
      <c r="AJE1040"/>
      <c r="AJF1040"/>
      <c r="AJG1040"/>
      <c r="AJH1040"/>
      <c r="AJI1040"/>
      <c r="AJJ1040"/>
      <c r="AJK1040"/>
      <c r="AJL1040"/>
      <c r="AJM1040"/>
      <c r="AJN1040"/>
      <c r="AJO1040"/>
      <c r="AJP1040"/>
      <c r="AJQ1040"/>
      <c r="AJR1040"/>
      <c r="AJS1040"/>
      <c r="AJT1040"/>
      <c r="AJU1040"/>
      <c r="AJV1040"/>
      <c r="AJW1040"/>
      <c r="AJX1040"/>
      <c r="AJY1040"/>
      <c r="AJZ1040"/>
      <c r="AKA1040"/>
      <c r="AKB1040"/>
      <c r="AKC1040"/>
      <c r="AKD1040"/>
      <c r="AKE1040"/>
      <c r="AKF1040"/>
      <c r="AKG1040"/>
      <c r="AKH1040"/>
      <c r="AKI1040"/>
      <c r="AKJ1040"/>
      <c r="AKK1040"/>
      <c r="AKL1040"/>
      <c r="AKM1040"/>
      <c r="AKN1040"/>
      <c r="AKO1040"/>
      <c r="AKP1040"/>
      <c r="AKQ1040"/>
      <c r="AKR1040"/>
      <c r="AKS1040"/>
      <c r="AKT1040"/>
      <c r="AKU1040"/>
      <c r="AKV1040"/>
      <c r="AKW1040"/>
      <c r="AKX1040"/>
      <c r="AKY1040"/>
      <c r="AKZ1040"/>
      <c r="ALA1040"/>
      <c r="ALB1040"/>
      <c r="ALC1040"/>
      <c r="ALD1040"/>
      <c r="ALE1040"/>
      <c r="ALF1040"/>
      <c r="ALG1040"/>
      <c r="ALH1040"/>
      <c r="ALI1040"/>
      <c r="ALJ1040"/>
      <c r="ALK1040"/>
      <c r="ALL1040"/>
      <c r="ALM1040"/>
      <c r="ALN1040"/>
      <c r="ALO1040"/>
      <c r="ALP1040"/>
      <c r="ALQ1040"/>
      <c r="ALR1040"/>
      <c r="ALS1040"/>
      <c r="ALT1040"/>
      <c r="ALU1040"/>
      <c r="ALV1040"/>
      <c r="ALW1040"/>
      <c r="ALX1040"/>
      <c r="ALY1040"/>
      <c r="ALZ1040"/>
      <c r="AMA1040"/>
      <c r="AMB1040"/>
      <c r="AMC1040"/>
      <c r="AMD1040"/>
      <c r="AME1040"/>
      <c r="AMF1040"/>
      <c r="AMG1040"/>
      <c r="AMH1040"/>
      <c r="AMI1040"/>
      <c r="AMJ1040"/>
    </row>
    <row r="1041" spans="1:1024" ht="20" customHeight="1" x14ac:dyDescent="0.2">
      <c r="A1041"/>
      <c r="B1041"/>
      <c r="C1041"/>
      <c r="D1041"/>
      <c r="E1041" s="2"/>
      <c r="F1041" s="2"/>
      <c r="G1041" s="271"/>
      <c r="H1041" s="240"/>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c r="HE1041"/>
      <c r="HF1041"/>
      <c r="HG1041"/>
      <c r="HH1041"/>
      <c r="HI1041"/>
      <c r="HJ1041"/>
      <c r="HK1041"/>
      <c r="HL1041"/>
      <c r="HM1041"/>
      <c r="HN1041"/>
      <c r="HO1041"/>
      <c r="HP1041"/>
      <c r="HQ1041"/>
      <c r="HR1041"/>
      <c r="HS1041"/>
      <c r="HT1041"/>
      <c r="HU1041"/>
      <c r="HV1041"/>
      <c r="HW1041"/>
      <c r="HX1041"/>
      <c r="HY1041"/>
      <c r="HZ1041"/>
      <c r="IA1041"/>
      <c r="IB1041"/>
      <c r="IC1041"/>
      <c r="ID1041"/>
      <c r="IE1041"/>
      <c r="IF1041"/>
      <c r="IG1041"/>
      <c r="IH1041"/>
      <c r="II1041"/>
      <c r="IJ1041"/>
      <c r="IK1041"/>
      <c r="IL1041"/>
      <c r="IM1041"/>
      <c r="IN1041"/>
      <c r="IO1041"/>
      <c r="IP1041"/>
      <c r="IQ1041"/>
      <c r="IR1041"/>
      <c r="IS1041"/>
      <c r="IT1041"/>
      <c r="IU1041"/>
      <c r="IV1041"/>
      <c r="IW1041"/>
      <c r="IX1041"/>
      <c r="IY1041"/>
      <c r="IZ1041"/>
      <c r="JA1041"/>
      <c r="JB1041"/>
      <c r="JC1041"/>
      <c r="JD1041"/>
      <c r="JE1041"/>
      <c r="JF1041"/>
      <c r="JG1041"/>
      <c r="JH1041"/>
      <c r="JI1041"/>
      <c r="JJ1041"/>
      <c r="JK1041"/>
      <c r="JL1041"/>
      <c r="JM1041"/>
      <c r="JN1041"/>
      <c r="JO1041"/>
      <c r="JP1041"/>
      <c r="JQ1041"/>
      <c r="JR1041"/>
      <c r="JS1041"/>
      <c r="JT1041"/>
      <c r="JU1041"/>
      <c r="JV1041"/>
      <c r="JW1041"/>
      <c r="JX1041"/>
      <c r="JY1041"/>
      <c r="JZ1041"/>
      <c r="KA1041"/>
      <c r="KB1041"/>
      <c r="KC1041"/>
      <c r="KD1041"/>
      <c r="KE1041"/>
      <c r="KF1041"/>
      <c r="KG1041"/>
      <c r="KH1041"/>
      <c r="KI1041"/>
      <c r="KJ1041"/>
      <c r="KK1041"/>
      <c r="KL1041"/>
      <c r="KM1041"/>
      <c r="KN1041"/>
      <c r="KO1041"/>
      <c r="KP1041"/>
      <c r="KQ1041"/>
      <c r="KR1041"/>
      <c r="KS1041"/>
      <c r="KT1041"/>
      <c r="KU1041"/>
      <c r="KV1041"/>
      <c r="KW1041"/>
      <c r="KX1041"/>
      <c r="KY1041"/>
      <c r="KZ1041"/>
      <c r="LA1041"/>
      <c r="LB1041"/>
      <c r="LC1041"/>
      <c r="LD1041"/>
      <c r="LE1041"/>
      <c r="LF1041"/>
      <c r="LG1041"/>
      <c r="LH1041"/>
      <c r="LI1041"/>
      <c r="LJ1041"/>
      <c r="LK1041"/>
      <c r="LL1041"/>
      <c r="LM1041"/>
      <c r="LN1041"/>
      <c r="LO1041"/>
      <c r="LP1041"/>
      <c r="LQ1041"/>
      <c r="LR1041"/>
      <c r="LS1041"/>
      <c r="LT1041"/>
      <c r="LU1041"/>
      <c r="LV1041"/>
      <c r="LW1041"/>
      <c r="LX1041"/>
      <c r="LY1041"/>
      <c r="LZ1041"/>
      <c r="MA1041"/>
      <c r="MB1041"/>
      <c r="MC1041"/>
      <c r="MD1041"/>
      <c r="ME1041"/>
      <c r="MF1041"/>
      <c r="MG1041"/>
      <c r="MH1041"/>
      <c r="MI1041"/>
      <c r="MJ1041"/>
      <c r="MK1041"/>
      <c r="ML1041"/>
      <c r="MM1041"/>
      <c r="MN1041"/>
      <c r="MO1041"/>
      <c r="MP1041"/>
      <c r="MQ1041"/>
      <c r="MR1041"/>
      <c r="MS1041"/>
      <c r="MT1041"/>
      <c r="MU1041"/>
      <c r="MV1041"/>
      <c r="MW1041"/>
      <c r="MX1041"/>
      <c r="MY1041"/>
      <c r="MZ1041"/>
      <c r="NA1041"/>
      <c r="NB1041"/>
      <c r="NC1041"/>
      <c r="ND1041"/>
      <c r="NE1041"/>
      <c r="NF1041"/>
      <c r="NG1041"/>
      <c r="NH1041"/>
      <c r="NI1041"/>
      <c r="NJ1041"/>
      <c r="NK1041"/>
      <c r="NL1041"/>
      <c r="NM1041"/>
      <c r="NN1041"/>
      <c r="NO1041"/>
      <c r="NP1041"/>
      <c r="NQ1041"/>
      <c r="NR1041"/>
      <c r="NS1041"/>
      <c r="NT1041"/>
      <c r="NU1041"/>
      <c r="NV1041"/>
      <c r="NW1041"/>
      <c r="NX1041"/>
      <c r="NY1041"/>
      <c r="NZ1041"/>
      <c r="OA1041"/>
      <c r="OB1041"/>
      <c r="OC1041"/>
      <c r="OD1041"/>
      <c r="OE1041"/>
      <c r="OF1041"/>
      <c r="OG1041"/>
      <c r="OH1041"/>
      <c r="OI1041"/>
      <c r="OJ1041"/>
      <c r="OK1041"/>
      <c r="OL1041"/>
      <c r="OM1041"/>
      <c r="ON1041"/>
      <c r="OO1041"/>
      <c r="OP1041"/>
      <c r="OQ1041"/>
      <c r="OR1041"/>
      <c r="OS1041"/>
      <c r="OT1041"/>
      <c r="OU1041"/>
      <c r="OV1041"/>
      <c r="OW1041"/>
      <c r="OX1041"/>
      <c r="OY1041"/>
      <c r="OZ1041"/>
      <c r="PA1041"/>
      <c r="PB1041"/>
      <c r="PC1041"/>
      <c r="PD1041"/>
      <c r="PE1041"/>
      <c r="PF1041"/>
      <c r="PG1041"/>
      <c r="PH1041"/>
      <c r="PI1041"/>
      <c r="PJ1041"/>
      <c r="PK1041"/>
      <c r="PL1041"/>
      <c r="PM1041"/>
      <c r="PN1041"/>
      <c r="PO1041"/>
      <c r="PP1041"/>
      <c r="PQ1041"/>
      <c r="PR1041"/>
      <c r="PS1041"/>
      <c r="PT1041"/>
      <c r="PU1041"/>
      <c r="PV1041"/>
      <c r="PW1041"/>
      <c r="PX1041"/>
      <c r="PY1041"/>
      <c r="PZ1041"/>
      <c r="QA1041"/>
      <c r="QB1041"/>
      <c r="QC1041"/>
      <c r="QD1041"/>
      <c r="QE1041"/>
      <c r="QF1041"/>
      <c r="QG1041"/>
      <c r="QH1041"/>
      <c r="QI1041"/>
      <c r="QJ1041"/>
      <c r="QK1041"/>
      <c r="QL1041"/>
      <c r="QM1041"/>
      <c r="QN1041"/>
      <c r="QO1041"/>
      <c r="QP1041"/>
      <c r="QQ1041"/>
      <c r="QR1041"/>
      <c r="QS1041"/>
      <c r="QT1041"/>
      <c r="QU1041"/>
      <c r="QV1041"/>
      <c r="QW1041"/>
      <c r="QX1041"/>
      <c r="QY1041"/>
      <c r="QZ1041"/>
      <c r="RA1041"/>
      <c r="RB1041"/>
      <c r="RC1041"/>
      <c r="RD1041"/>
      <c r="RE1041"/>
      <c r="RF1041"/>
      <c r="RG1041"/>
      <c r="RH1041"/>
      <c r="RI1041"/>
      <c r="RJ1041"/>
      <c r="RK1041"/>
      <c r="RL1041"/>
      <c r="RM1041"/>
      <c r="RN1041"/>
      <c r="RO1041"/>
      <c r="RP1041"/>
      <c r="RQ1041"/>
      <c r="RR1041"/>
      <c r="RS1041"/>
      <c r="RT1041"/>
      <c r="RU1041"/>
      <c r="RV1041"/>
      <c r="RW1041"/>
      <c r="RX1041"/>
      <c r="RY1041"/>
      <c r="RZ1041"/>
      <c r="SA1041"/>
      <c r="SB1041"/>
      <c r="SC1041"/>
      <c r="SD1041"/>
      <c r="SE1041"/>
      <c r="SF1041"/>
      <c r="SG1041"/>
      <c r="SH1041"/>
      <c r="SI1041"/>
      <c r="SJ1041"/>
      <c r="SK1041"/>
      <c r="SL1041"/>
      <c r="SM1041"/>
      <c r="SN1041"/>
      <c r="SO1041"/>
      <c r="SP1041"/>
      <c r="SQ1041"/>
      <c r="SR1041"/>
      <c r="SS1041"/>
      <c r="ST1041"/>
      <c r="SU1041"/>
      <c r="SV1041"/>
      <c r="SW1041"/>
      <c r="SX1041"/>
      <c r="SY1041"/>
      <c r="SZ1041"/>
      <c r="TA1041"/>
      <c r="TB1041"/>
      <c r="TC1041"/>
      <c r="TD1041"/>
      <c r="TE1041"/>
      <c r="TF1041"/>
      <c r="TG1041"/>
      <c r="TH1041"/>
      <c r="TI1041"/>
      <c r="TJ1041"/>
      <c r="TK1041"/>
      <c r="TL1041"/>
      <c r="TM1041"/>
      <c r="TN1041"/>
      <c r="TO1041"/>
      <c r="TP1041"/>
      <c r="TQ1041"/>
      <c r="TR1041"/>
      <c r="TS1041"/>
      <c r="TT1041"/>
      <c r="TU1041"/>
      <c r="TV1041"/>
      <c r="TW1041"/>
      <c r="TX1041"/>
      <c r="TY1041"/>
      <c r="TZ1041"/>
      <c r="UA1041"/>
      <c r="UB1041"/>
      <c r="UC1041"/>
      <c r="UD1041"/>
      <c r="UE1041"/>
      <c r="UF1041"/>
      <c r="UG1041"/>
      <c r="UH1041"/>
      <c r="UI1041"/>
      <c r="UJ1041"/>
      <c r="UK1041"/>
      <c r="UL1041"/>
      <c r="UM1041"/>
      <c r="UN1041"/>
      <c r="UO1041"/>
      <c r="UP1041"/>
      <c r="UQ1041"/>
      <c r="UR1041"/>
      <c r="US1041"/>
      <c r="UT1041"/>
      <c r="UU1041"/>
      <c r="UV1041"/>
      <c r="UW1041"/>
      <c r="UX1041"/>
      <c r="UY1041"/>
      <c r="UZ1041"/>
      <c r="VA1041"/>
      <c r="VB1041"/>
      <c r="VC1041"/>
      <c r="VD1041"/>
      <c r="VE1041"/>
      <c r="VF1041"/>
      <c r="VG1041"/>
      <c r="VH1041"/>
      <c r="VI1041"/>
      <c r="VJ1041"/>
      <c r="VK1041"/>
      <c r="VL1041"/>
      <c r="VM1041"/>
      <c r="VN1041"/>
      <c r="VO1041"/>
      <c r="VP1041"/>
      <c r="VQ1041"/>
      <c r="VR1041"/>
      <c r="VS1041"/>
      <c r="VT1041"/>
      <c r="VU1041"/>
      <c r="VV1041"/>
      <c r="VW1041"/>
      <c r="VX1041"/>
      <c r="VY1041"/>
      <c r="VZ1041"/>
      <c r="WA1041"/>
      <c r="WB1041"/>
      <c r="WC1041"/>
      <c r="WD1041"/>
      <c r="WE1041"/>
      <c r="WF1041"/>
      <c r="WG1041"/>
      <c r="WH1041"/>
      <c r="WI1041"/>
      <c r="WJ1041"/>
      <c r="WK1041"/>
      <c r="WL1041"/>
      <c r="WM1041"/>
      <c r="WN1041"/>
      <c r="WO1041"/>
      <c r="WP1041"/>
      <c r="WQ1041"/>
      <c r="WR1041"/>
      <c r="WS1041"/>
      <c r="WT1041"/>
      <c r="WU1041"/>
      <c r="WV1041"/>
      <c r="WW1041"/>
      <c r="WX1041"/>
      <c r="WY1041"/>
      <c r="WZ1041"/>
      <c r="XA1041"/>
      <c r="XB1041"/>
      <c r="XC1041"/>
      <c r="XD1041"/>
      <c r="XE1041"/>
      <c r="XF1041"/>
      <c r="XG1041"/>
      <c r="XH1041"/>
      <c r="XI1041"/>
      <c r="XJ1041"/>
      <c r="XK1041"/>
      <c r="XL1041"/>
      <c r="XM1041"/>
      <c r="XN1041"/>
      <c r="XO1041"/>
      <c r="XP1041"/>
      <c r="XQ1041"/>
      <c r="XR1041"/>
      <c r="XS1041"/>
      <c r="XT1041"/>
      <c r="XU1041"/>
      <c r="XV1041"/>
      <c r="XW1041"/>
      <c r="XX1041"/>
      <c r="XY1041"/>
      <c r="XZ1041"/>
      <c r="YA1041"/>
      <c r="YB1041"/>
      <c r="YC1041"/>
      <c r="YD1041"/>
      <c r="YE1041"/>
      <c r="YF1041"/>
      <c r="YG1041"/>
      <c r="YH1041"/>
      <c r="YI1041"/>
      <c r="YJ1041"/>
      <c r="YK1041"/>
      <c r="YL1041"/>
      <c r="YM1041"/>
      <c r="YN1041"/>
      <c r="YO1041"/>
      <c r="YP1041"/>
      <c r="YQ1041"/>
      <c r="YR1041"/>
      <c r="YS1041"/>
      <c r="YT1041"/>
      <c r="YU1041"/>
      <c r="YV1041"/>
      <c r="YW1041"/>
      <c r="YX1041"/>
      <c r="YY1041"/>
      <c r="YZ1041"/>
      <c r="ZA1041"/>
      <c r="ZB1041"/>
      <c r="ZC1041"/>
      <c r="ZD1041"/>
      <c r="ZE1041"/>
      <c r="ZF1041"/>
      <c r="ZG1041"/>
      <c r="ZH1041"/>
      <c r="ZI1041"/>
      <c r="ZJ1041"/>
      <c r="ZK1041"/>
      <c r="ZL1041"/>
      <c r="ZM1041"/>
      <c r="ZN1041"/>
      <c r="ZO1041"/>
      <c r="ZP1041"/>
      <c r="ZQ1041"/>
      <c r="ZR1041"/>
      <c r="ZS1041"/>
      <c r="ZT1041"/>
      <c r="ZU1041"/>
      <c r="ZV1041"/>
      <c r="ZW1041"/>
      <c r="ZX1041"/>
      <c r="ZY1041"/>
      <c r="ZZ1041"/>
      <c r="AAA1041"/>
      <c r="AAB1041"/>
      <c r="AAC1041"/>
      <c r="AAD1041"/>
      <c r="AAE1041"/>
      <c r="AAF1041"/>
      <c r="AAG1041"/>
      <c r="AAH1041"/>
      <c r="AAI1041"/>
      <c r="AAJ1041"/>
      <c r="AAK1041"/>
      <c r="AAL1041"/>
      <c r="AAM1041"/>
      <c r="AAN1041"/>
      <c r="AAO1041"/>
      <c r="AAP1041"/>
      <c r="AAQ1041"/>
      <c r="AAR1041"/>
      <c r="AAS1041"/>
      <c r="AAT1041"/>
      <c r="AAU1041"/>
      <c r="AAV1041"/>
      <c r="AAW1041"/>
      <c r="AAX1041"/>
      <c r="AAY1041"/>
      <c r="AAZ1041"/>
      <c r="ABA1041"/>
      <c r="ABB1041"/>
      <c r="ABC1041"/>
      <c r="ABD1041"/>
      <c r="ABE1041"/>
      <c r="ABF1041"/>
      <c r="ABG1041"/>
      <c r="ABH1041"/>
      <c r="ABI1041"/>
      <c r="ABJ1041"/>
      <c r="ABK1041"/>
      <c r="ABL1041"/>
      <c r="ABM1041"/>
      <c r="ABN1041"/>
      <c r="ABO1041"/>
      <c r="ABP1041"/>
      <c r="ABQ1041"/>
      <c r="ABR1041"/>
      <c r="ABS1041"/>
      <c r="ABT1041"/>
      <c r="ABU1041"/>
      <c r="ABV1041"/>
      <c r="ABW1041"/>
      <c r="ABX1041"/>
      <c r="ABY1041"/>
      <c r="ABZ1041"/>
      <c r="ACA1041"/>
      <c r="ACB1041"/>
      <c r="ACC1041"/>
      <c r="ACD1041"/>
      <c r="ACE1041"/>
      <c r="ACF1041"/>
      <c r="ACG1041"/>
      <c r="ACH1041"/>
      <c r="ACI1041"/>
      <c r="ACJ1041"/>
      <c r="ACK1041"/>
      <c r="ACL1041"/>
      <c r="ACM1041"/>
      <c r="ACN1041"/>
      <c r="ACO1041"/>
      <c r="ACP1041"/>
      <c r="ACQ1041"/>
      <c r="ACR1041"/>
      <c r="ACS1041"/>
      <c r="ACT1041"/>
      <c r="ACU1041"/>
      <c r="ACV1041"/>
      <c r="ACW1041"/>
      <c r="ACX1041"/>
      <c r="ACY1041"/>
      <c r="ACZ1041"/>
      <c r="ADA1041"/>
      <c r="ADB1041"/>
      <c r="ADC1041"/>
      <c r="ADD1041"/>
      <c r="ADE1041"/>
      <c r="ADF1041"/>
      <c r="ADG1041"/>
      <c r="ADH1041"/>
      <c r="ADI1041"/>
      <c r="ADJ1041"/>
      <c r="ADK1041"/>
      <c r="ADL1041"/>
      <c r="ADM1041"/>
      <c r="ADN1041"/>
      <c r="ADO1041"/>
      <c r="ADP1041"/>
      <c r="ADQ1041"/>
      <c r="ADR1041"/>
      <c r="ADS1041"/>
      <c r="ADT1041"/>
      <c r="ADU1041"/>
      <c r="ADV1041"/>
      <c r="ADW1041"/>
      <c r="ADX1041"/>
      <c r="ADY1041"/>
      <c r="ADZ1041"/>
      <c r="AEA1041"/>
      <c r="AEB1041"/>
      <c r="AEC1041"/>
      <c r="AED1041"/>
      <c r="AEE1041"/>
      <c r="AEF1041"/>
      <c r="AEG1041"/>
      <c r="AEH1041"/>
      <c r="AEI1041"/>
      <c r="AEJ1041"/>
      <c r="AEK1041"/>
      <c r="AEL1041"/>
      <c r="AEM1041"/>
      <c r="AEN1041"/>
      <c r="AEO1041"/>
      <c r="AEP1041"/>
      <c r="AEQ1041"/>
      <c r="AER1041"/>
      <c r="AES1041"/>
      <c r="AET1041"/>
      <c r="AEU1041"/>
      <c r="AEV1041"/>
      <c r="AEW1041"/>
      <c r="AEX1041"/>
      <c r="AEY1041"/>
      <c r="AEZ1041"/>
      <c r="AFA1041"/>
      <c r="AFB1041"/>
      <c r="AFC1041"/>
      <c r="AFD1041"/>
      <c r="AFE1041"/>
      <c r="AFF1041"/>
      <c r="AFG1041"/>
      <c r="AFH1041"/>
      <c r="AFI1041"/>
      <c r="AFJ1041"/>
      <c r="AFK1041"/>
      <c r="AFL1041"/>
      <c r="AFM1041"/>
      <c r="AFN1041"/>
      <c r="AFO1041"/>
      <c r="AFP1041"/>
      <c r="AFQ1041"/>
      <c r="AFR1041"/>
      <c r="AFS1041"/>
      <c r="AFT1041"/>
      <c r="AFU1041"/>
      <c r="AFV1041"/>
      <c r="AFW1041"/>
      <c r="AFX1041"/>
      <c r="AFY1041"/>
      <c r="AFZ1041"/>
      <c r="AGA1041"/>
      <c r="AGB1041"/>
      <c r="AGC1041"/>
      <c r="AGD1041"/>
      <c r="AGE1041"/>
      <c r="AGF1041"/>
      <c r="AGG1041"/>
      <c r="AGH1041"/>
      <c r="AGI1041"/>
      <c r="AGJ1041"/>
      <c r="AGK1041"/>
      <c r="AGL1041"/>
      <c r="AGM1041"/>
      <c r="AGN1041"/>
      <c r="AGO1041"/>
      <c r="AGP1041"/>
      <c r="AGQ1041"/>
      <c r="AGR1041"/>
      <c r="AGS1041"/>
      <c r="AGT1041"/>
      <c r="AGU1041"/>
      <c r="AGV1041"/>
      <c r="AGW1041"/>
      <c r="AGX1041"/>
      <c r="AGY1041"/>
      <c r="AGZ1041"/>
      <c r="AHA1041"/>
      <c r="AHB1041"/>
      <c r="AHC1041"/>
      <c r="AHD1041"/>
      <c r="AHE1041"/>
      <c r="AHF1041"/>
      <c r="AHG1041"/>
      <c r="AHH1041"/>
      <c r="AHI1041"/>
      <c r="AHJ1041"/>
      <c r="AHK1041"/>
      <c r="AHL1041"/>
      <c r="AHM1041"/>
      <c r="AHN1041"/>
      <c r="AHO1041"/>
      <c r="AHP1041"/>
      <c r="AHQ1041"/>
      <c r="AHR1041"/>
      <c r="AHS1041"/>
      <c r="AHT1041"/>
      <c r="AHU1041"/>
      <c r="AHV1041"/>
      <c r="AHW1041"/>
      <c r="AHX1041"/>
      <c r="AHY1041"/>
      <c r="AHZ1041"/>
      <c r="AIA1041"/>
      <c r="AIB1041"/>
      <c r="AIC1041"/>
      <c r="AID1041"/>
      <c r="AIE1041"/>
      <c r="AIF1041"/>
      <c r="AIG1041"/>
      <c r="AIH1041"/>
      <c r="AII1041"/>
      <c r="AIJ1041"/>
      <c r="AIK1041"/>
      <c r="AIL1041"/>
      <c r="AIM1041"/>
      <c r="AIN1041"/>
      <c r="AIO1041"/>
      <c r="AIP1041"/>
      <c r="AIQ1041"/>
      <c r="AIR1041"/>
      <c r="AIS1041"/>
      <c r="AIT1041"/>
      <c r="AIU1041"/>
      <c r="AIV1041"/>
      <c r="AIW1041"/>
      <c r="AIX1041"/>
      <c r="AIY1041"/>
      <c r="AIZ1041"/>
      <c r="AJA1041"/>
      <c r="AJB1041"/>
      <c r="AJC1041"/>
      <c r="AJD1041"/>
      <c r="AJE1041"/>
      <c r="AJF1041"/>
      <c r="AJG1041"/>
      <c r="AJH1041"/>
      <c r="AJI1041"/>
      <c r="AJJ1041"/>
      <c r="AJK1041"/>
      <c r="AJL1041"/>
      <c r="AJM1041"/>
      <c r="AJN1041"/>
      <c r="AJO1041"/>
      <c r="AJP1041"/>
      <c r="AJQ1041"/>
      <c r="AJR1041"/>
      <c r="AJS1041"/>
      <c r="AJT1041"/>
      <c r="AJU1041"/>
      <c r="AJV1041"/>
      <c r="AJW1041"/>
      <c r="AJX1041"/>
      <c r="AJY1041"/>
      <c r="AJZ1041"/>
      <c r="AKA1041"/>
      <c r="AKB1041"/>
      <c r="AKC1041"/>
      <c r="AKD1041"/>
      <c r="AKE1041"/>
      <c r="AKF1041"/>
      <c r="AKG1041"/>
      <c r="AKH1041"/>
      <c r="AKI1041"/>
      <c r="AKJ1041"/>
      <c r="AKK1041"/>
      <c r="AKL1041"/>
      <c r="AKM1041"/>
      <c r="AKN1041"/>
      <c r="AKO1041"/>
      <c r="AKP1041"/>
      <c r="AKQ1041"/>
      <c r="AKR1041"/>
      <c r="AKS1041"/>
      <c r="AKT1041"/>
      <c r="AKU1041"/>
      <c r="AKV1041"/>
      <c r="AKW1041"/>
      <c r="AKX1041"/>
      <c r="AKY1041"/>
      <c r="AKZ1041"/>
      <c r="ALA1041"/>
      <c r="ALB1041"/>
      <c r="ALC1041"/>
      <c r="ALD1041"/>
      <c r="ALE1041"/>
      <c r="ALF1041"/>
      <c r="ALG1041"/>
      <c r="ALH1041"/>
      <c r="ALI1041"/>
      <c r="ALJ1041"/>
      <c r="ALK1041"/>
      <c r="ALL1041"/>
      <c r="ALM1041"/>
      <c r="ALN1041"/>
      <c r="ALO1041"/>
      <c r="ALP1041"/>
      <c r="ALQ1041"/>
      <c r="ALR1041"/>
      <c r="ALS1041"/>
      <c r="ALT1041"/>
      <c r="ALU1041"/>
      <c r="ALV1041"/>
      <c r="ALW1041"/>
      <c r="ALX1041"/>
      <c r="ALY1041"/>
      <c r="ALZ1041"/>
      <c r="AMA1041"/>
      <c r="AMB1041"/>
      <c r="AMC1041"/>
      <c r="AMD1041"/>
      <c r="AME1041"/>
      <c r="AMF1041"/>
      <c r="AMG1041"/>
      <c r="AMH1041"/>
      <c r="AMI1041"/>
      <c r="AMJ1041"/>
    </row>
    <row r="1042" spans="1:1024" ht="20" customHeight="1" x14ac:dyDescent="0.2">
      <c r="A1042"/>
      <c r="B1042"/>
      <c r="C1042"/>
      <c r="D1042"/>
      <c r="E1042" s="2"/>
      <c r="F1042" s="2"/>
      <c r="G1042" s="271"/>
      <c r="H1042" s="240"/>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c r="HE1042"/>
      <c r="HF1042"/>
      <c r="HG1042"/>
      <c r="HH1042"/>
      <c r="HI1042"/>
      <c r="HJ1042"/>
      <c r="HK1042"/>
      <c r="HL1042"/>
      <c r="HM1042"/>
      <c r="HN1042"/>
      <c r="HO1042"/>
      <c r="HP1042"/>
      <c r="HQ1042"/>
      <c r="HR1042"/>
      <c r="HS1042"/>
      <c r="HT1042"/>
      <c r="HU1042"/>
      <c r="HV1042"/>
      <c r="HW1042"/>
      <c r="HX1042"/>
      <c r="HY1042"/>
      <c r="HZ1042"/>
      <c r="IA1042"/>
      <c r="IB1042"/>
      <c r="IC1042"/>
      <c r="ID1042"/>
      <c r="IE1042"/>
      <c r="IF1042"/>
      <c r="IG1042"/>
      <c r="IH1042"/>
      <c r="II1042"/>
      <c r="IJ1042"/>
      <c r="IK1042"/>
      <c r="IL1042"/>
      <c r="IM1042"/>
      <c r="IN1042"/>
      <c r="IO1042"/>
      <c r="IP1042"/>
      <c r="IQ1042"/>
      <c r="IR1042"/>
      <c r="IS1042"/>
      <c r="IT1042"/>
      <c r="IU1042"/>
      <c r="IV1042"/>
      <c r="IW1042"/>
      <c r="IX1042"/>
      <c r="IY1042"/>
      <c r="IZ1042"/>
      <c r="JA1042"/>
      <c r="JB1042"/>
      <c r="JC1042"/>
      <c r="JD1042"/>
      <c r="JE1042"/>
      <c r="JF1042"/>
      <c r="JG1042"/>
      <c r="JH1042"/>
      <c r="JI1042"/>
      <c r="JJ1042"/>
      <c r="JK1042"/>
      <c r="JL1042"/>
      <c r="JM1042"/>
      <c r="JN1042"/>
      <c r="JO1042"/>
      <c r="JP1042"/>
      <c r="JQ1042"/>
      <c r="JR1042"/>
      <c r="JS1042"/>
      <c r="JT1042"/>
      <c r="JU1042"/>
      <c r="JV1042"/>
      <c r="JW1042"/>
      <c r="JX1042"/>
      <c r="JY1042"/>
      <c r="JZ1042"/>
      <c r="KA1042"/>
      <c r="KB1042"/>
      <c r="KC1042"/>
      <c r="KD1042"/>
      <c r="KE1042"/>
      <c r="KF1042"/>
      <c r="KG1042"/>
      <c r="KH1042"/>
      <c r="KI1042"/>
      <c r="KJ1042"/>
      <c r="KK1042"/>
      <c r="KL1042"/>
      <c r="KM1042"/>
      <c r="KN1042"/>
      <c r="KO1042"/>
      <c r="KP1042"/>
      <c r="KQ1042"/>
      <c r="KR1042"/>
      <c r="KS1042"/>
      <c r="KT1042"/>
      <c r="KU1042"/>
      <c r="KV1042"/>
      <c r="KW1042"/>
      <c r="KX1042"/>
      <c r="KY1042"/>
      <c r="KZ1042"/>
      <c r="LA1042"/>
      <c r="LB1042"/>
      <c r="LC1042"/>
      <c r="LD1042"/>
      <c r="LE1042"/>
      <c r="LF1042"/>
      <c r="LG1042"/>
      <c r="LH1042"/>
      <c r="LI1042"/>
      <c r="LJ1042"/>
      <c r="LK1042"/>
      <c r="LL1042"/>
      <c r="LM1042"/>
      <c r="LN1042"/>
      <c r="LO1042"/>
      <c r="LP1042"/>
      <c r="LQ1042"/>
      <c r="LR1042"/>
      <c r="LS1042"/>
      <c r="LT1042"/>
      <c r="LU1042"/>
      <c r="LV1042"/>
      <c r="LW1042"/>
      <c r="LX1042"/>
      <c r="LY1042"/>
      <c r="LZ1042"/>
      <c r="MA1042"/>
      <c r="MB1042"/>
      <c r="MC1042"/>
      <c r="MD1042"/>
      <c r="ME1042"/>
      <c r="MF1042"/>
      <c r="MG1042"/>
      <c r="MH1042"/>
      <c r="MI1042"/>
      <c r="MJ1042"/>
      <c r="MK1042"/>
      <c r="ML1042"/>
      <c r="MM1042"/>
      <c r="MN1042"/>
      <c r="MO1042"/>
      <c r="MP1042"/>
      <c r="MQ1042"/>
      <c r="MR1042"/>
      <c r="MS1042"/>
      <c r="MT1042"/>
      <c r="MU1042"/>
      <c r="MV1042"/>
      <c r="MW1042"/>
      <c r="MX1042"/>
      <c r="MY1042"/>
      <c r="MZ1042"/>
      <c r="NA1042"/>
      <c r="NB1042"/>
      <c r="NC1042"/>
      <c r="ND1042"/>
      <c r="NE1042"/>
      <c r="NF1042"/>
      <c r="NG1042"/>
      <c r="NH1042"/>
      <c r="NI1042"/>
      <c r="NJ1042"/>
      <c r="NK1042"/>
      <c r="NL1042"/>
      <c r="NM1042"/>
      <c r="NN1042"/>
      <c r="NO1042"/>
      <c r="NP1042"/>
      <c r="NQ1042"/>
      <c r="NR1042"/>
      <c r="NS1042"/>
      <c r="NT1042"/>
      <c r="NU1042"/>
      <c r="NV1042"/>
      <c r="NW1042"/>
      <c r="NX1042"/>
      <c r="NY1042"/>
      <c r="NZ1042"/>
      <c r="OA1042"/>
      <c r="OB1042"/>
      <c r="OC1042"/>
      <c r="OD1042"/>
      <c r="OE1042"/>
      <c r="OF1042"/>
      <c r="OG1042"/>
      <c r="OH1042"/>
      <c r="OI1042"/>
      <c r="OJ1042"/>
      <c r="OK1042"/>
      <c r="OL1042"/>
      <c r="OM1042"/>
      <c r="ON1042"/>
      <c r="OO1042"/>
      <c r="OP1042"/>
      <c r="OQ1042"/>
      <c r="OR1042"/>
      <c r="OS1042"/>
      <c r="OT1042"/>
      <c r="OU1042"/>
      <c r="OV1042"/>
      <c r="OW1042"/>
      <c r="OX1042"/>
      <c r="OY1042"/>
      <c r="OZ1042"/>
      <c r="PA1042"/>
      <c r="PB1042"/>
      <c r="PC1042"/>
      <c r="PD1042"/>
      <c r="PE1042"/>
      <c r="PF1042"/>
      <c r="PG1042"/>
      <c r="PH1042"/>
      <c r="PI1042"/>
      <c r="PJ1042"/>
      <c r="PK1042"/>
      <c r="PL1042"/>
      <c r="PM1042"/>
      <c r="PN1042"/>
      <c r="PO1042"/>
      <c r="PP1042"/>
      <c r="PQ1042"/>
      <c r="PR1042"/>
      <c r="PS1042"/>
      <c r="PT1042"/>
      <c r="PU1042"/>
      <c r="PV1042"/>
      <c r="PW1042"/>
      <c r="PX1042"/>
      <c r="PY1042"/>
      <c r="PZ1042"/>
      <c r="QA1042"/>
      <c r="QB1042"/>
      <c r="QC1042"/>
      <c r="QD1042"/>
      <c r="QE1042"/>
      <c r="QF1042"/>
      <c r="QG1042"/>
      <c r="QH1042"/>
      <c r="QI1042"/>
      <c r="QJ1042"/>
      <c r="QK1042"/>
      <c r="QL1042"/>
      <c r="QM1042"/>
      <c r="QN1042"/>
      <c r="QO1042"/>
      <c r="QP1042"/>
      <c r="QQ1042"/>
      <c r="QR1042"/>
      <c r="QS1042"/>
      <c r="QT1042"/>
      <c r="QU1042"/>
      <c r="QV1042"/>
      <c r="QW1042"/>
      <c r="QX1042"/>
      <c r="QY1042"/>
      <c r="QZ1042"/>
      <c r="RA1042"/>
      <c r="RB1042"/>
      <c r="RC1042"/>
      <c r="RD1042"/>
      <c r="RE1042"/>
      <c r="RF1042"/>
      <c r="RG1042"/>
      <c r="RH1042"/>
      <c r="RI1042"/>
      <c r="RJ1042"/>
      <c r="RK1042"/>
      <c r="RL1042"/>
      <c r="RM1042"/>
      <c r="RN1042"/>
      <c r="RO1042"/>
      <c r="RP1042"/>
      <c r="RQ1042"/>
      <c r="RR1042"/>
      <c r="RS1042"/>
      <c r="RT1042"/>
      <c r="RU1042"/>
      <c r="RV1042"/>
      <c r="RW1042"/>
      <c r="RX1042"/>
      <c r="RY1042"/>
      <c r="RZ1042"/>
      <c r="SA1042"/>
      <c r="SB1042"/>
      <c r="SC1042"/>
      <c r="SD1042"/>
      <c r="SE1042"/>
      <c r="SF1042"/>
      <c r="SG1042"/>
      <c r="SH1042"/>
      <c r="SI1042"/>
      <c r="SJ1042"/>
      <c r="SK1042"/>
      <c r="SL1042"/>
      <c r="SM1042"/>
      <c r="SN1042"/>
      <c r="SO1042"/>
      <c r="SP1042"/>
      <c r="SQ1042"/>
      <c r="SR1042"/>
      <c r="SS1042"/>
      <c r="ST1042"/>
      <c r="SU1042"/>
      <c r="SV1042"/>
      <c r="SW1042"/>
      <c r="SX1042"/>
      <c r="SY1042"/>
      <c r="SZ1042"/>
      <c r="TA1042"/>
      <c r="TB1042"/>
      <c r="TC1042"/>
      <c r="TD1042"/>
      <c r="TE1042"/>
      <c r="TF1042"/>
      <c r="TG1042"/>
      <c r="TH1042"/>
      <c r="TI1042"/>
      <c r="TJ1042"/>
      <c r="TK1042"/>
      <c r="TL1042"/>
      <c r="TM1042"/>
      <c r="TN1042"/>
      <c r="TO1042"/>
      <c r="TP1042"/>
      <c r="TQ1042"/>
      <c r="TR1042"/>
      <c r="TS1042"/>
      <c r="TT1042"/>
      <c r="TU1042"/>
      <c r="TV1042"/>
      <c r="TW1042"/>
      <c r="TX1042"/>
      <c r="TY1042"/>
      <c r="TZ1042"/>
      <c r="UA1042"/>
      <c r="UB1042"/>
      <c r="UC1042"/>
      <c r="UD1042"/>
      <c r="UE1042"/>
      <c r="UF1042"/>
      <c r="UG1042"/>
      <c r="UH1042"/>
      <c r="UI1042"/>
      <c r="UJ1042"/>
      <c r="UK1042"/>
      <c r="UL1042"/>
      <c r="UM1042"/>
      <c r="UN1042"/>
      <c r="UO1042"/>
      <c r="UP1042"/>
      <c r="UQ1042"/>
      <c r="UR1042"/>
      <c r="US1042"/>
      <c r="UT1042"/>
      <c r="UU1042"/>
      <c r="UV1042"/>
      <c r="UW1042"/>
      <c r="UX1042"/>
      <c r="UY1042"/>
      <c r="UZ1042"/>
      <c r="VA1042"/>
      <c r="VB1042"/>
      <c r="VC1042"/>
      <c r="VD1042"/>
      <c r="VE1042"/>
      <c r="VF1042"/>
      <c r="VG1042"/>
      <c r="VH1042"/>
      <c r="VI1042"/>
      <c r="VJ1042"/>
      <c r="VK1042"/>
      <c r="VL1042"/>
      <c r="VM1042"/>
      <c r="VN1042"/>
      <c r="VO1042"/>
      <c r="VP1042"/>
      <c r="VQ1042"/>
      <c r="VR1042"/>
      <c r="VS1042"/>
      <c r="VT1042"/>
      <c r="VU1042"/>
      <c r="VV1042"/>
      <c r="VW1042"/>
      <c r="VX1042"/>
      <c r="VY1042"/>
      <c r="VZ1042"/>
      <c r="WA1042"/>
      <c r="WB1042"/>
      <c r="WC1042"/>
      <c r="WD1042"/>
      <c r="WE1042"/>
      <c r="WF1042"/>
      <c r="WG1042"/>
      <c r="WH1042"/>
      <c r="WI1042"/>
      <c r="WJ1042"/>
      <c r="WK1042"/>
      <c r="WL1042"/>
      <c r="WM1042"/>
      <c r="WN1042"/>
      <c r="WO1042"/>
      <c r="WP1042"/>
      <c r="WQ1042"/>
      <c r="WR1042"/>
      <c r="WS1042"/>
      <c r="WT1042"/>
      <c r="WU1042"/>
      <c r="WV1042"/>
      <c r="WW1042"/>
      <c r="WX1042"/>
      <c r="WY1042"/>
      <c r="WZ1042"/>
      <c r="XA1042"/>
      <c r="XB1042"/>
      <c r="XC1042"/>
      <c r="XD1042"/>
      <c r="XE1042"/>
      <c r="XF1042"/>
      <c r="XG1042"/>
      <c r="XH1042"/>
      <c r="XI1042"/>
      <c r="XJ1042"/>
      <c r="XK1042"/>
      <c r="XL1042"/>
      <c r="XM1042"/>
      <c r="XN1042"/>
      <c r="XO1042"/>
      <c r="XP1042"/>
      <c r="XQ1042"/>
      <c r="XR1042"/>
      <c r="XS1042"/>
      <c r="XT1042"/>
      <c r="XU1042"/>
      <c r="XV1042"/>
      <c r="XW1042"/>
      <c r="XX1042"/>
      <c r="XY1042"/>
      <c r="XZ1042"/>
      <c r="YA1042"/>
      <c r="YB1042"/>
      <c r="YC1042"/>
      <c r="YD1042"/>
      <c r="YE1042"/>
      <c r="YF1042"/>
      <c r="YG1042"/>
      <c r="YH1042"/>
      <c r="YI1042"/>
      <c r="YJ1042"/>
      <c r="YK1042"/>
      <c r="YL1042"/>
      <c r="YM1042"/>
      <c r="YN1042"/>
      <c r="YO1042"/>
      <c r="YP1042"/>
      <c r="YQ1042"/>
      <c r="YR1042"/>
      <c r="YS1042"/>
      <c r="YT1042"/>
      <c r="YU1042"/>
      <c r="YV1042"/>
      <c r="YW1042"/>
      <c r="YX1042"/>
      <c r="YY1042"/>
      <c r="YZ1042"/>
      <c r="ZA1042"/>
      <c r="ZB1042"/>
      <c r="ZC1042"/>
      <c r="ZD1042"/>
      <c r="ZE1042"/>
      <c r="ZF1042"/>
      <c r="ZG1042"/>
      <c r="ZH1042"/>
      <c r="ZI1042"/>
      <c r="ZJ1042"/>
      <c r="ZK1042"/>
      <c r="ZL1042"/>
      <c r="ZM1042"/>
      <c r="ZN1042"/>
      <c r="ZO1042"/>
      <c r="ZP1042"/>
      <c r="ZQ1042"/>
      <c r="ZR1042"/>
      <c r="ZS1042"/>
      <c r="ZT1042"/>
      <c r="ZU1042"/>
      <c r="ZV1042"/>
      <c r="ZW1042"/>
      <c r="ZX1042"/>
      <c r="ZY1042"/>
      <c r="ZZ1042"/>
      <c r="AAA1042"/>
      <c r="AAB1042"/>
      <c r="AAC1042"/>
      <c r="AAD1042"/>
      <c r="AAE1042"/>
      <c r="AAF1042"/>
      <c r="AAG1042"/>
      <c r="AAH1042"/>
      <c r="AAI1042"/>
      <c r="AAJ1042"/>
      <c r="AAK1042"/>
      <c r="AAL1042"/>
      <c r="AAM1042"/>
      <c r="AAN1042"/>
      <c r="AAO1042"/>
      <c r="AAP1042"/>
      <c r="AAQ1042"/>
      <c r="AAR1042"/>
      <c r="AAS1042"/>
      <c r="AAT1042"/>
      <c r="AAU1042"/>
      <c r="AAV1042"/>
      <c r="AAW1042"/>
      <c r="AAX1042"/>
      <c r="AAY1042"/>
      <c r="AAZ1042"/>
      <c r="ABA1042"/>
      <c r="ABB1042"/>
      <c r="ABC1042"/>
      <c r="ABD1042"/>
      <c r="ABE1042"/>
      <c r="ABF1042"/>
      <c r="ABG1042"/>
      <c r="ABH1042"/>
      <c r="ABI1042"/>
      <c r="ABJ1042"/>
      <c r="ABK1042"/>
      <c r="ABL1042"/>
      <c r="ABM1042"/>
      <c r="ABN1042"/>
      <c r="ABO1042"/>
      <c r="ABP1042"/>
      <c r="ABQ1042"/>
      <c r="ABR1042"/>
      <c r="ABS1042"/>
      <c r="ABT1042"/>
      <c r="ABU1042"/>
      <c r="ABV1042"/>
      <c r="ABW1042"/>
      <c r="ABX1042"/>
      <c r="ABY1042"/>
      <c r="ABZ1042"/>
      <c r="ACA1042"/>
      <c r="ACB1042"/>
      <c r="ACC1042"/>
      <c r="ACD1042"/>
      <c r="ACE1042"/>
      <c r="ACF1042"/>
      <c r="ACG1042"/>
      <c r="ACH1042"/>
      <c r="ACI1042"/>
      <c r="ACJ1042"/>
      <c r="ACK1042"/>
      <c r="ACL1042"/>
      <c r="ACM1042"/>
      <c r="ACN1042"/>
      <c r="ACO1042"/>
      <c r="ACP1042"/>
      <c r="ACQ1042"/>
      <c r="ACR1042"/>
      <c r="ACS1042"/>
      <c r="ACT1042"/>
      <c r="ACU1042"/>
      <c r="ACV1042"/>
      <c r="ACW1042"/>
      <c r="ACX1042"/>
      <c r="ACY1042"/>
      <c r="ACZ1042"/>
      <c r="ADA1042"/>
      <c r="ADB1042"/>
      <c r="ADC1042"/>
      <c r="ADD1042"/>
      <c r="ADE1042"/>
      <c r="ADF1042"/>
      <c r="ADG1042"/>
      <c r="ADH1042"/>
      <c r="ADI1042"/>
      <c r="ADJ1042"/>
      <c r="ADK1042"/>
      <c r="ADL1042"/>
      <c r="ADM1042"/>
      <c r="ADN1042"/>
      <c r="ADO1042"/>
      <c r="ADP1042"/>
      <c r="ADQ1042"/>
      <c r="ADR1042"/>
      <c r="ADS1042"/>
      <c r="ADT1042"/>
      <c r="ADU1042"/>
      <c r="ADV1042"/>
      <c r="ADW1042"/>
      <c r="ADX1042"/>
      <c r="ADY1042"/>
      <c r="ADZ1042"/>
      <c r="AEA1042"/>
      <c r="AEB1042"/>
      <c r="AEC1042"/>
      <c r="AED1042"/>
      <c r="AEE1042"/>
      <c r="AEF1042"/>
      <c r="AEG1042"/>
      <c r="AEH1042"/>
      <c r="AEI1042"/>
      <c r="AEJ1042"/>
      <c r="AEK1042"/>
      <c r="AEL1042"/>
      <c r="AEM1042"/>
      <c r="AEN1042"/>
      <c r="AEO1042"/>
      <c r="AEP1042"/>
      <c r="AEQ1042"/>
      <c r="AER1042"/>
      <c r="AES1042"/>
      <c r="AET1042"/>
      <c r="AEU1042"/>
      <c r="AEV1042"/>
      <c r="AEW1042"/>
      <c r="AEX1042"/>
      <c r="AEY1042"/>
      <c r="AEZ1042"/>
      <c r="AFA1042"/>
      <c r="AFB1042"/>
      <c r="AFC1042"/>
      <c r="AFD1042"/>
      <c r="AFE1042"/>
      <c r="AFF1042"/>
      <c r="AFG1042"/>
      <c r="AFH1042"/>
      <c r="AFI1042"/>
      <c r="AFJ1042"/>
      <c r="AFK1042"/>
      <c r="AFL1042"/>
      <c r="AFM1042"/>
      <c r="AFN1042"/>
      <c r="AFO1042"/>
      <c r="AFP1042"/>
      <c r="AFQ1042"/>
      <c r="AFR1042"/>
      <c r="AFS1042"/>
      <c r="AFT1042"/>
      <c r="AFU1042"/>
      <c r="AFV1042"/>
      <c r="AFW1042"/>
      <c r="AFX1042"/>
      <c r="AFY1042"/>
      <c r="AFZ1042"/>
      <c r="AGA1042"/>
      <c r="AGB1042"/>
      <c r="AGC1042"/>
      <c r="AGD1042"/>
      <c r="AGE1042"/>
      <c r="AGF1042"/>
      <c r="AGG1042"/>
      <c r="AGH1042"/>
      <c r="AGI1042"/>
      <c r="AGJ1042"/>
      <c r="AGK1042"/>
      <c r="AGL1042"/>
      <c r="AGM1042"/>
      <c r="AGN1042"/>
      <c r="AGO1042"/>
      <c r="AGP1042"/>
      <c r="AGQ1042"/>
      <c r="AGR1042"/>
      <c r="AGS1042"/>
      <c r="AGT1042"/>
      <c r="AGU1042"/>
      <c r="AGV1042"/>
      <c r="AGW1042"/>
      <c r="AGX1042"/>
      <c r="AGY1042"/>
      <c r="AGZ1042"/>
      <c r="AHA1042"/>
      <c r="AHB1042"/>
      <c r="AHC1042"/>
      <c r="AHD1042"/>
      <c r="AHE1042"/>
      <c r="AHF1042"/>
      <c r="AHG1042"/>
      <c r="AHH1042"/>
      <c r="AHI1042"/>
      <c r="AHJ1042"/>
      <c r="AHK1042"/>
      <c r="AHL1042"/>
      <c r="AHM1042"/>
      <c r="AHN1042"/>
      <c r="AHO1042"/>
      <c r="AHP1042"/>
      <c r="AHQ1042"/>
      <c r="AHR1042"/>
      <c r="AHS1042"/>
      <c r="AHT1042"/>
      <c r="AHU1042"/>
      <c r="AHV1042"/>
      <c r="AHW1042"/>
      <c r="AHX1042"/>
      <c r="AHY1042"/>
      <c r="AHZ1042"/>
      <c r="AIA1042"/>
      <c r="AIB1042"/>
      <c r="AIC1042"/>
      <c r="AID1042"/>
      <c r="AIE1042"/>
      <c r="AIF1042"/>
      <c r="AIG1042"/>
      <c r="AIH1042"/>
      <c r="AII1042"/>
      <c r="AIJ1042"/>
      <c r="AIK1042"/>
      <c r="AIL1042"/>
      <c r="AIM1042"/>
      <c r="AIN1042"/>
      <c r="AIO1042"/>
      <c r="AIP1042"/>
      <c r="AIQ1042"/>
      <c r="AIR1042"/>
      <c r="AIS1042"/>
      <c r="AIT1042"/>
      <c r="AIU1042"/>
      <c r="AIV1042"/>
      <c r="AIW1042"/>
      <c r="AIX1042"/>
      <c r="AIY1042"/>
      <c r="AIZ1042"/>
      <c r="AJA1042"/>
      <c r="AJB1042"/>
      <c r="AJC1042"/>
      <c r="AJD1042"/>
      <c r="AJE1042"/>
      <c r="AJF1042"/>
      <c r="AJG1042"/>
      <c r="AJH1042"/>
      <c r="AJI1042"/>
      <c r="AJJ1042"/>
      <c r="AJK1042"/>
      <c r="AJL1042"/>
      <c r="AJM1042"/>
      <c r="AJN1042"/>
      <c r="AJO1042"/>
      <c r="AJP1042"/>
      <c r="AJQ1042"/>
      <c r="AJR1042"/>
      <c r="AJS1042"/>
      <c r="AJT1042"/>
      <c r="AJU1042"/>
      <c r="AJV1042"/>
      <c r="AJW1042"/>
      <c r="AJX1042"/>
      <c r="AJY1042"/>
      <c r="AJZ1042"/>
      <c r="AKA1042"/>
      <c r="AKB1042"/>
      <c r="AKC1042"/>
      <c r="AKD1042"/>
      <c r="AKE1042"/>
      <c r="AKF1042"/>
      <c r="AKG1042"/>
      <c r="AKH1042"/>
      <c r="AKI1042"/>
      <c r="AKJ1042"/>
      <c r="AKK1042"/>
      <c r="AKL1042"/>
      <c r="AKM1042"/>
      <c r="AKN1042"/>
      <c r="AKO1042"/>
      <c r="AKP1042"/>
      <c r="AKQ1042"/>
      <c r="AKR1042"/>
      <c r="AKS1042"/>
      <c r="AKT1042"/>
      <c r="AKU1042"/>
      <c r="AKV1042"/>
      <c r="AKW1042"/>
      <c r="AKX1042"/>
      <c r="AKY1042"/>
      <c r="AKZ1042"/>
      <c r="ALA1042"/>
      <c r="ALB1042"/>
      <c r="ALC1042"/>
      <c r="ALD1042"/>
      <c r="ALE1042"/>
      <c r="ALF1042"/>
      <c r="ALG1042"/>
      <c r="ALH1042"/>
      <c r="ALI1042"/>
      <c r="ALJ1042"/>
      <c r="ALK1042"/>
      <c r="ALL1042"/>
      <c r="ALM1042"/>
      <c r="ALN1042"/>
      <c r="ALO1042"/>
      <c r="ALP1042"/>
      <c r="ALQ1042"/>
      <c r="ALR1042"/>
      <c r="ALS1042"/>
      <c r="ALT1042"/>
      <c r="ALU1042"/>
      <c r="ALV1042"/>
      <c r="ALW1042"/>
      <c r="ALX1042"/>
      <c r="ALY1042"/>
      <c r="ALZ1042"/>
      <c r="AMA1042"/>
      <c r="AMB1042"/>
      <c r="AMC1042"/>
      <c r="AMD1042"/>
      <c r="AME1042"/>
      <c r="AMF1042"/>
      <c r="AMG1042"/>
      <c r="AMH1042"/>
      <c r="AMI1042"/>
      <c r="AMJ1042"/>
    </row>
    <row r="1043" spans="1:1024" ht="20" customHeight="1" x14ac:dyDescent="0.2">
      <c r="A1043"/>
      <c r="B1043"/>
      <c r="C1043"/>
      <c r="D1043"/>
      <c r="E1043" s="2"/>
      <c r="F1043" s="2"/>
      <c r="G1043" s="271"/>
      <c r="H1043" s="240"/>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c r="HE1043"/>
      <c r="HF1043"/>
      <c r="HG1043"/>
      <c r="HH1043"/>
      <c r="HI1043"/>
      <c r="HJ1043"/>
      <c r="HK1043"/>
      <c r="HL1043"/>
      <c r="HM1043"/>
      <c r="HN1043"/>
      <c r="HO1043"/>
      <c r="HP1043"/>
      <c r="HQ1043"/>
      <c r="HR1043"/>
      <c r="HS1043"/>
      <c r="HT1043"/>
      <c r="HU1043"/>
      <c r="HV1043"/>
      <c r="HW1043"/>
      <c r="HX1043"/>
      <c r="HY1043"/>
      <c r="HZ1043"/>
      <c r="IA1043"/>
      <c r="IB1043"/>
      <c r="IC1043"/>
      <c r="ID1043"/>
      <c r="IE1043"/>
      <c r="IF1043"/>
      <c r="IG1043"/>
      <c r="IH1043"/>
      <c r="II1043"/>
      <c r="IJ1043"/>
      <c r="IK1043"/>
      <c r="IL1043"/>
      <c r="IM1043"/>
      <c r="IN1043"/>
      <c r="IO1043"/>
      <c r="IP1043"/>
      <c r="IQ1043"/>
      <c r="IR1043"/>
      <c r="IS1043"/>
      <c r="IT1043"/>
      <c r="IU1043"/>
      <c r="IV1043"/>
      <c r="IW1043"/>
      <c r="IX1043"/>
      <c r="IY1043"/>
      <c r="IZ1043"/>
      <c r="JA1043"/>
      <c r="JB1043"/>
      <c r="JC1043"/>
      <c r="JD1043"/>
      <c r="JE1043"/>
      <c r="JF1043"/>
      <c r="JG1043"/>
      <c r="JH1043"/>
      <c r="JI1043"/>
      <c r="JJ1043"/>
      <c r="JK1043"/>
      <c r="JL1043"/>
      <c r="JM1043"/>
      <c r="JN1043"/>
      <c r="JO1043"/>
      <c r="JP1043"/>
      <c r="JQ1043"/>
      <c r="JR1043"/>
      <c r="JS1043"/>
      <c r="JT1043"/>
      <c r="JU1043"/>
      <c r="JV1043"/>
      <c r="JW1043"/>
      <c r="JX1043"/>
      <c r="JY1043"/>
      <c r="JZ1043"/>
      <c r="KA1043"/>
      <c r="KB1043"/>
      <c r="KC1043"/>
      <c r="KD1043"/>
      <c r="KE1043"/>
      <c r="KF1043"/>
      <c r="KG1043"/>
      <c r="KH1043"/>
      <c r="KI1043"/>
      <c r="KJ1043"/>
      <c r="KK1043"/>
      <c r="KL1043"/>
      <c r="KM1043"/>
      <c r="KN1043"/>
      <c r="KO1043"/>
      <c r="KP1043"/>
      <c r="KQ1043"/>
      <c r="KR1043"/>
      <c r="KS1043"/>
      <c r="KT1043"/>
      <c r="KU1043"/>
      <c r="KV1043"/>
      <c r="KW1043"/>
      <c r="KX1043"/>
      <c r="KY1043"/>
      <c r="KZ1043"/>
      <c r="LA1043"/>
      <c r="LB1043"/>
      <c r="LC1043"/>
      <c r="LD1043"/>
      <c r="LE1043"/>
      <c r="LF1043"/>
      <c r="LG1043"/>
      <c r="LH1043"/>
      <c r="LI1043"/>
      <c r="LJ1043"/>
      <c r="LK1043"/>
      <c r="LL1043"/>
      <c r="LM1043"/>
      <c r="LN1043"/>
      <c r="LO1043"/>
      <c r="LP1043"/>
      <c r="LQ1043"/>
      <c r="LR1043"/>
      <c r="LS1043"/>
      <c r="LT1043"/>
      <c r="LU1043"/>
      <c r="LV1043"/>
      <c r="LW1043"/>
      <c r="LX1043"/>
      <c r="LY1043"/>
      <c r="LZ1043"/>
      <c r="MA1043"/>
      <c r="MB1043"/>
      <c r="MC1043"/>
      <c r="MD1043"/>
      <c r="ME1043"/>
      <c r="MF1043"/>
      <c r="MG1043"/>
      <c r="MH1043"/>
      <c r="MI1043"/>
      <c r="MJ1043"/>
      <c r="MK1043"/>
      <c r="ML1043"/>
      <c r="MM1043"/>
      <c r="MN1043"/>
      <c r="MO1043"/>
      <c r="MP1043"/>
      <c r="MQ1043"/>
      <c r="MR1043"/>
      <c r="MS1043"/>
      <c r="MT1043"/>
      <c r="MU1043"/>
      <c r="MV1043"/>
      <c r="MW1043"/>
      <c r="MX1043"/>
      <c r="MY1043"/>
      <c r="MZ1043"/>
      <c r="NA1043"/>
      <c r="NB1043"/>
      <c r="NC1043"/>
      <c r="ND1043"/>
      <c r="NE1043"/>
      <c r="NF1043"/>
      <c r="NG1043"/>
      <c r="NH1043"/>
      <c r="NI1043"/>
      <c r="NJ1043"/>
      <c r="NK1043"/>
      <c r="NL1043"/>
      <c r="NM1043"/>
      <c r="NN1043"/>
      <c r="NO1043"/>
      <c r="NP1043"/>
      <c r="NQ1043"/>
      <c r="NR1043"/>
      <c r="NS1043"/>
      <c r="NT1043"/>
      <c r="NU1043"/>
      <c r="NV1043"/>
      <c r="NW1043"/>
      <c r="NX1043"/>
      <c r="NY1043"/>
      <c r="NZ1043"/>
      <c r="OA1043"/>
      <c r="OB1043"/>
      <c r="OC1043"/>
      <c r="OD1043"/>
      <c r="OE1043"/>
      <c r="OF1043"/>
      <c r="OG1043"/>
      <c r="OH1043"/>
      <c r="OI1043"/>
      <c r="OJ1043"/>
      <c r="OK1043"/>
      <c r="OL1043"/>
      <c r="OM1043"/>
      <c r="ON1043"/>
      <c r="OO1043"/>
      <c r="OP1043"/>
      <c r="OQ1043"/>
      <c r="OR1043"/>
      <c r="OS1043"/>
      <c r="OT1043"/>
      <c r="OU1043"/>
      <c r="OV1043"/>
      <c r="OW1043"/>
      <c r="OX1043"/>
      <c r="OY1043"/>
      <c r="OZ1043"/>
      <c r="PA1043"/>
      <c r="PB1043"/>
      <c r="PC1043"/>
      <c r="PD1043"/>
      <c r="PE1043"/>
      <c r="PF1043"/>
      <c r="PG1043"/>
      <c r="PH1043"/>
      <c r="PI1043"/>
      <c r="PJ1043"/>
      <c r="PK1043"/>
      <c r="PL1043"/>
      <c r="PM1043"/>
      <c r="PN1043"/>
      <c r="PO1043"/>
      <c r="PP1043"/>
      <c r="PQ1043"/>
      <c r="PR1043"/>
      <c r="PS1043"/>
      <c r="PT1043"/>
      <c r="PU1043"/>
      <c r="PV1043"/>
      <c r="PW1043"/>
      <c r="PX1043"/>
      <c r="PY1043"/>
      <c r="PZ1043"/>
      <c r="QA1043"/>
      <c r="QB1043"/>
      <c r="QC1043"/>
      <c r="QD1043"/>
      <c r="QE1043"/>
      <c r="QF1043"/>
      <c r="QG1043"/>
      <c r="QH1043"/>
      <c r="QI1043"/>
      <c r="QJ1043"/>
      <c r="QK1043"/>
      <c r="QL1043"/>
      <c r="QM1043"/>
      <c r="QN1043"/>
      <c r="QO1043"/>
      <c r="QP1043"/>
      <c r="QQ1043"/>
      <c r="QR1043"/>
      <c r="QS1043"/>
      <c r="QT1043"/>
      <c r="QU1043"/>
      <c r="QV1043"/>
      <c r="QW1043"/>
      <c r="QX1043"/>
      <c r="QY1043"/>
      <c r="QZ1043"/>
      <c r="RA1043"/>
      <c r="RB1043"/>
      <c r="RC1043"/>
      <c r="RD1043"/>
      <c r="RE1043"/>
      <c r="RF1043"/>
      <c r="RG1043"/>
      <c r="RH1043"/>
      <c r="RI1043"/>
      <c r="RJ1043"/>
      <c r="RK1043"/>
      <c r="RL1043"/>
      <c r="RM1043"/>
      <c r="RN1043"/>
      <c r="RO1043"/>
      <c r="RP1043"/>
      <c r="RQ1043"/>
      <c r="RR1043"/>
      <c r="RS1043"/>
      <c r="RT1043"/>
      <c r="RU1043"/>
      <c r="RV1043"/>
      <c r="RW1043"/>
      <c r="RX1043"/>
      <c r="RY1043"/>
      <c r="RZ1043"/>
      <c r="SA1043"/>
      <c r="SB1043"/>
      <c r="SC1043"/>
      <c r="SD1043"/>
      <c r="SE1043"/>
      <c r="SF1043"/>
      <c r="SG1043"/>
      <c r="SH1043"/>
      <c r="SI1043"/>
      <c r="SJ1043"/>
      <c r="SK1043"/>
      <c r="SL1043"/>
      <c r="SM1043"/>
      <c r="SN1043"/>
      <c r="SO1043"/>
      <c r="SP1043"/>
      <c r="SQ1043"/>
      <c r="SR1043"/>
      <c r="SS1043"/>
      <c r="ST1043"/>
      <c r="SU1043"/>
      <c r="SV1043"/>
      <c r="SW1043"/>
      <c r="SX1043"/>
      <c r="SY1043"/>
      <c r="SZ1043"/>
      <c r="TA1043"/>
      <c r="TB1043"/>
      <c r="TC1043"/>
      <c r="TD1043"/>
      <c r="TE1043"/>
      <c r="TF1043"/>
      <c r="TG1043"/>
      <c r="TH1043"/>
      <c r="TI1043"/>
      <c r="TJ1043"/>
      <c r="TK1043"/>
      <c r="TL1043"/>
      <c r="TM1043"/>
      <c r="TN1043"/>
      <c r="TO1043"/>
      <c r="TP1043"/>
      <c r="TQ1043"/>
      <c r="TR1043"/>
      <c r="TS1043"/>
      <c r="TT1043"/>
      <c r="TU1043"/>
      <c r="TV1043"/>
      <c r="TW1043"/>
      <c r="TX1043"/>
      <c r="TY1043"/>
      <c r="TZ1043"/>
      <c r="UA1043"/>
      <c r="UB1043"/>
      <c r="UC1043"/>
      <c r="UD1043"/>
      <c r="UE1043"/>
      <c r="UF1043"/>
      <c r="UG1043"/>
      <c r="UH1043"/>
      <c r="UI1043"/>
      <c r="UJ1043"/>
      <c r="UK1043"/>
      <c r="UL1043"/>
      <c r="UM1043"/>
      <c r="UN1043"/>
      <c r="UO1043"/>
      <c r="UP1043"/>
      <c r="UQ1043"/>
      <c r="UR1043"/>
      <c r="US1043"/>
      <c r="UT1043"/>
      <c r="UU1043"/>
      <c r="UV1043"/>
      <c r="UW1043"/>
      <c r="UX1043"/>
      <c r="UY1043"/>
      <c r="UZ1043"/>
      <c r="VA1043"/>
      <c r="VB1043"/>
      <c r="VC1043"/>
      <c r="VD1043"/>
      <c r="VE1043"/>
      <c r="VF1043"/>
      <c r="VG1043"/>
      <c r="VH1043"/>
      <c r="VI1043"/>
      <c r="VJ1043"/>
      <c r="VK1043"/>
      <c r="VL1043"/>
      <c r="VM1043"/>
      <c r="VN1043"/>
      <c r="VO1043"/>
      <c r="VP1043"/>
      <c r="VQ1043"/>
      <c r="VR1043"/>
      <c r="VS1043"/>
      <c r="VT1043"/>
      <c r="VU1043"/>
      <c r="VV1043"/>
      <c r="VW1043"/>
      <c r="VX1043"/>
      <c r="VY1043"/>
      <c r="VZ1043"/>
      <c r="WA1043"/>
      <c r="WB1043"/>
      <c r="WC1043"/>
      <c r="WD1043"/>
      <c r="WE1043"/>
      <c r="WF1043"/>
      <c r="WG1043"/>
      <c r="WH1043"/>
      <c r="WI1043"/>
      <c r="WJ1043"/>
      <c r="WK1043"/>
      <c r="WL1043"/>
      <c r="WM1043"/>
      <c r="WN1043"/>
      <c r="WO1043"/>
      <c r="WP1043"/>
      <c r="WQ1043"/>
      <c r="WR1043"/>
      <c r="WS1043"/>
      <c r="WT1043"/>
      <c r="WU1043"/>
      <c r="WV1043"/>
      <c r="WW1043"/>
      <c r="WX1043"/>
      <c r="WY1043"/>
      <c r="WZ1043"/>
      <c r="XA1043"/>
      <c r="XB1043"/>
      <c r="XC1043"/>
      <c r="XD1043"/>
      <c r="XE1043"/>
      <c r="XF1043"/>
      <c r="XG1043"/>
      <c r="XH1043"/>
      <c r="XI1043"/>
      <c r="XJ1043"/>
      <c r="XK1043"/>
      <c r="XL1043"/>
      <c r="XM1043"/>
      <c r="XN1043"/>
      <c r="XO1043"/>
      <c r="XP1043"/>
      <c r="XQ1043"/>
      <c r="XR1043"/>
      <c r="XS1043"/>
      <c r="XT1043"/>
      <c r="XU1043"/>
      <c r="XV1043"/>
      <c r="XW1043"/>
      <c r="XX1043"/>
      <c r="XY1043"/>
      <c r="XZ1043"/>
      <c r="YA1043"/>
      <c r="YB1043"/>
      <c r="YC1043"/>
      <c r="YD1043"/>
      <c r="YE1043"/>
      <c r="YF1043"/>
      <c r="YG1043"/>
      <c r="YH1043"/>
      <c r="YI1043"/>
      <c r="YJ1043"/>
      <c r="YK1043"/>
      <c r="YL1043"/>
      <c r="YM1043"/>
      <c r="YN1043"/>
      <c r="YO1043"/>
      <c r="YP1043"/>
      <c r="YQ1043"/>
      <c r="YR1043"/>
      <c r="YS1043"/>
      <c r="YT1043"/>
      <c r="YU1043"/>
      <c r="YV1043"/>
      <c r="YW1043"/>
      <c r="YX1043"/>
      <c r="YY1043"/>
      <c r="YZ1043"/>
      <c r="ZA1043"/>
      <c r="ZB1043"/>
      <c r="ZC1043"/>
      <c r="ZD1043"/>
      <c r="ZE1043"/>
      <c r="ZF1043"/>
      <c r="ZG1043"/>
      <c r="ZH1043"/>
      <c r="ZI1043"/>
      <c r="ZJ1043"/>
      <c r="ZK1043"/>
      <c r="ZL1043"/>
      <c r="ZM1043"/>
      <c r="ZN1043"/>
      <c r="ZO1043"/>
      <c r="ZP1043"/>
      <c r="ZQ1043"/>
      <c r="ZR1043"/>
      <c r="ZS1043"/>
      <c r="ZT1043"/>
      <c r="ZU1043"/>
      <c r="ZV1043"/>
      <c r="ZW1043"/>
      <c r="ZX1043"/>
      <c r="ZY1043"/>
      <c r="ZZ1043"/>
      <c r="AAA1043"/>
      <c r="AAB1043"/>
      <c r="AAC1043"/>
      <c r="AAD1043"/>
      <c r="AAE1043"/>
      <c r="AAF1043"/>
      <c r="AAG1043"/>
      <c r="AAH1043"/>
      <c r="AAI1043"/>
      <c r="AAJ1043"/>
      <c r="AAK1043"/>
      <c r="AAL1043"/>
      <c r="AAM1043"/>
      <c r="AAN1043"/>
      <c r="AAO1043"/>
      <c r="AAP1043"/>
      <c r="AAQ1043"/>
      <c r="AAR1043"/>
      <c r="AAS1043"/>
      <c r="AAT1043"/>
      <c r="AAU1043"/>
      <c r="AAV1043"/>
      <c r="AAW1043"/>
      <c r="AAX1043"/>
      <c r="AAY1043"/>
      <c r="AAZ1043"/>
      <c r="ABA1043"/>
      <c r="ABB1043"/>
      <c r="ABC1043"/>
      <c r="ABD1043"/>
      <c r="ABE1043"/>
      <c r="ABF1043"/>
      <c r="ABG1043"/>
      <c r="ABH1043"/>
      <c r="ABI1043"/>
      <c r="ABJ1043"/>
      <c r="ABK1043"/>
      <c r="ABL1043"/>
      <c r="ABM1043"/>
      <c r="ABN1043"/>
      <c r="ABO1043"/>
      <c r="ABP1043"/>
      <c r="ABQ1043"/>
      <c r="ABR1043"/>
      <c r="ABS1043"/>
      <c r="ABT1043"/>
      <c r="ABU1043"/>
      <c r="ABV1043"/>
      <c r="ABW1043"/>
      <c r="ABX1043"/>
      <c r="ABY1043"/>
      <c r="ABZ1043"/>
      <c r="ACA1043"/>
      <c r="ACB1043"/>
      <c r="ACC1043"/>
      <c r="ACD1043"/>
      <c r="ACE1043"/>
      <c r="ACF1043"/>
      <c r="ACG1043"/>
      <c r="ACH1043"/>
      <c r="ACI1043"/>
      <c r="ACJ1043"/>
      <c r="ACK1043"/>
      <c r="ACL1043"/>
      <c r="ACM1043"/>
      <c r="ACN1043"/>
      <c r="ACO1043"/>
      <c r="ACP1043"/>
      <c r="ACQ1043"/>
      <c r="ACR1043"/>
      <c r="ACS1043"/>
      <c r="ACT1043"/>
      <c r="ACU1043"/>
      <c r="ACV1043"/>
      <c r="ACW1043"/>
      <c r="ACX1043"/>
      <c r="ACY1043"/>
      <c r="ACZ1043"/>
      <c r="ADA1043"/>
      <c r="ADB1043"/>
      <c r="ADC1043"/>
      <c r="ADD1043"/>
      <c r="ADE1043"/>
      <c r="ADF1043"/>
      <c r="ADG1043"/>
      <c r="ADH1043"/>
      <c r="ADI1043"/>
      <c r="ADJ1043"/>
      <c r="ADK1043"/>
      <c r="ADL1043"/>
      <c r="ADM1043"/>
      <c r="ADN1043"/>
      <c r="ADO1043"/>
      <c r="ADP1043"/>
      <c r="ADQ1043"/>
      <c r="ADR1043"/>
      <c r="ADS1043"/>
      <c r="ADT1043"/>
      <c r="ADU1043"/>
      <c r="ADV1043"/>
      <c r="ADW1043"/>
      <c r="ADX1043"/>
      <c r="ADY1043"/>
      <c r="ADZ1043"/>
      <c r="AEA1043"/>
      <c r="AEB1043"/>
      <c r="AEC1043"/>
      <c r="AED1043"/>
      <c r="AEE1043"/>
      <c r="AEF1043"/>
      <c r="AEG1043"/>
      <c r="AEH1043"/>
      <c r="AEI1043"/>
      <c r="AEJ1043"/>
      <c r="AEK1043"/>
      <c r="AEL1043"/>
      <c r="AEM1043"/>
      <c r="AEN1043"/>
      <c r="AEO1043"/>
      <c r="AEP1043"/>
      <c r="AEQ1043"/>
      <c r="AER1043"/>
      <c r="AES1043"/>
      <c r="AET1043"/>
      <c r="AEU1043"/>
      <c r="AEV1043"/>
      <c r="AEW1043"/>
      <c r="AEX1043"/>
      <c r="AEY1043"/>
      <c r="AEZ1043"/>
      <c r="AFA1043"/>
      <c r="AFB1043"/>
      <c r="AFC1043"/>
      <c r="AFD1043"/>
      <c r="AFE1043"/>
      <c r="AFF1043"/>
      <c r="AFG1043"/>
      <c r="AFH1043"/>
      <c r="AFI1043"/>
      <c r="AFJ1043"/>
      <c r="AFK1043"/>
      <c r="AFL1043"/>
      <c r="AFM1043"/>
      <c r="AFN1043"/>
      <c r="AFO1043"/>
      <c r="AFP1043"/>
      <c r="AFQ1043"/>
      <c r="AFR1043"/>
      <c r="AFS1043"/>
      <c r="AFT1043"/>
      <c r="AFU1043"/>
      <c r="AFV1043"/>
      <c r="AFW1043"/>
      <c r="AFX1043"/>
      <c r="AFY1043"/>
      <c r="AFZ1043"/>
      <c r="AGA1043"/>
      <c r="AGB1043"/>
      <c r="AGC1043"/>
      <c r="AGD1043"/>
      <c r="AGE1043"/>
      <c r="AGF1043"/>
      <c r="AGG1043"/>
      <c r="AGH1043"/>
      <c r="AGI1043"/>
      <c r="AGJ1043"/>
      <c r="AGK1043"/>
      <c r="AGL1043"/>
      <c r="AGM1043"/>
      <c r="AGN1043"/>
      <c r="AGO1043"/>
      <c r="AGP1043"/>
      <c r="AGQ1043"/>
      <c r="AGR1043"/>
      <c r="AGS1043"/>
      <c r="AGT1043"/>
      <c r="AGU1043"/>
      <c r="AGV1043"/>
      <c r="AGW1043"/>
      <c r="AGX1043"/>
      <c r="AGY1043"/>
      <c r="AGZ1043"/>
      <c r="AHA1043"/>
      <c r="AHB1043"/>
      <c r="AHC1043"/>
      <c r="AHD1043"/>
      <c r="AHE1043"/>
      <c r="AHF1043"/>
      <c r="AHG1043"/>
      <c r="AHH1043"/>
      <c r="AHI1043"/>
      <c r="AHJ1043"/>
      <c r="AHK1043"/>
      <c r="AHL1043"/>
      <c r="AHM1043"/>
      <c r="AHN1043"/>
      <c r="AHO1043"/>
      <c r="AHP1043"/>
      <c r="AHQ1043"/>
      <c r="AHR1043"/>
      <c r="AHS1043"/>
      <c r="AHT1043"/>
      <c r="AHU1043"/>
      <c r="AHV1043"/>
      <c r="AHW1043"/>
      <c r="AHX1043"/>
      <c r="AHY1043"/>
      <c r="AHZ1043"/>
      <c r="AIA1043"/>
      <c r="AIB1043"/>
      <c r="AIC1043"/>
      <c r="AID1043"/>
      <c r="AIE1043"/>
      <c r="AIF1043"/>
      <c r="AIG1043"/>
      <c r="AIH1043"/>
      <c r="AII1043"/>
      <c r="AIJ1043"/>
      <c r="AIK1043"/>
      <c r="AIL1043"/>
      <c r="AIM1043"/>
      <c r="AIN1043"/>
      <c r="AIO1043"/>
      <c r="AIP1043"/>
      <c r="AIQ1043"/>
      <c r="AIR1043"/>
      <c r="AIS1043"/>
      <c r="AIT1043"/>
      <c r="AIU1043"/>
      <c r="AIV1043"/>
      <c r="AIW1043"/>
      <c r="AIX1043"/>
      <c r="AIY1043"/>
      <c r="AIZ1043"/>
      <c r="AJA1043"/>
      <c r="AJB1043"/>
      <c r="AJC1043"/>
      <c r="AJD1043"/>
      <c r="AJE1043"/>
      <c r="AJF1043"/>
      <c r="AJG1043"/>
      <c r="AJH1043"/>
      <c r="AJI1043"/>
      <c r="AJJ1043"/>
      <c r="AJK1043"/>
      <c r="AJL1043"/>
      <c r="AJM1043"/>
      <c r="AJN1043"/>
      <c r="AJO1043"/>
      <c r="AJP1043"/>
      <c r="AJQ1043"/>
      <c r="AJR1043"/>
      <c r="AJS1043"/>
      <c r="AJT1043"/>
      <c r="AJU1043"/>
      <c r="AJV1043"/>
      <c r="AJW1043"/>
      <c r="AJX1043"/>
      <c r="AJY1043"/>
      <c r="AJZ1043"/>
      <c r="AKA1043"/>
      <c r="AKB1043"/>
      <c r="AKC1043"/>
      <c r="AKD1043"/>
      <c r="AKE1043"/>
      <c r="AKF1043"/>
      <c r="AKG1043"/>
      <c r="AKH1043"/>
      <c r="AKI1043"/>
      <c r="AKJ1043"/>
      <c r="AKK1043"/>
      <c r="AKL1043"/>
      <c r="AKM1043"/>
      <c r="AKN1043"/>
      <c r="AKO1043"/>
      <c r="AKP1043"/>
      <c r="AKQ1043"/>
      <c r="AKR1043"/>
      <c r="AKS1043"/>
      <c r="AKT1043"/>
      <c r="AKU1043"/>
      <c r="AKV1043"/>
      <c r="AKW1043"/>
      <c r="AKX1043"/>
      <c r="AKY1043"/>
      <c r="AKZ1043"/>
      <c r="ALA1043"/>
      <c r="ALB1043"/>
      <c r="ALC1043"/>
      <c r="ALD1043"/>
      <c r="ALE1043"/>
      <c r="ALF1043"/>
      <c r="ALG1043"/>
      <c r="ALH1043"/>
      <c r="ALI1043"/>
      <c r="ALJ1043"/>
      <c r="ALK1043"/>
      <c r="ALL1043"/>
      <c r="ALM1043"/>
      <c r="ALN1043"/>
      <c r="ALO1043"/>
      <c r="ALP1043"/>
      <c r="ALQ1043"/>
      <c r="ALR1043"/>
      <c r="ALS1043"/>
      <c r="ALT1043"/>
      <c r="ALU1043"/>
      <c r="ALV1043"/>
      <c r="ALW1043"/>
      <c r="ALX1043"/>
      <c r="ALY1043"/>
      <c r="ALZ1043"/>
      <c r="AMA1043"/>
      <c r="AMB1043"/>
      <c r="AMC1043"/>
      <c r="AMD1043"/>
      <c r="AME1043"/>
      <c r="AMF1043"/>
      <c r="AMG1043"/>
      <c r="AMH1043"/>
      <c r="AMI1043"/>
      <c r="AMJ1043"/>
    </row>
    <row r="1044" spans="1:1024" ht="20" customHeight="1" x14ac:dyDescent="0.2">
      <c r="A1044"/>
      <c r="B1044"/>
      <c r="C1044"/>
      <c r="D1044"/>
      <c r="E1044" s="2"/>
      <c r="F1044" s="2"/>
      <c r="G1044" s="271"/>
      <c r="H1044" s="240"/>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c r="FS1044"/>
      <c r="FT1044"/>
      <c r="FU1044"/>
      <c r="FV1044"/>
      <c r="FW1044"/>
      <c r="FX1044"/>
      <c r="FY1044"/>
      <c r="FZ1044"/>
      <c r="GA1044"/>
      <c r="GB1044"/>
      <c r="GC1044"/>
      <c r="GD1044"/>
      <c r="GE1044"/>
      <c r="GF1044"/>
      <c r="GG1044"/>
      <c r="GH1044"/>
      <c r="GI1044"/>
      <c r="GJ1044"/>
      <c r="GK1044"/>
      <c r="GL1044"/>
      <c r="GM1044"/>
      <c r="GN1044"/>
      <c r="GO1044"/>
      <c r="GP1044"/>
      <c r="GQ1044"/>
      <c r="GR1044"/>
      <c r="GS1044"/>
      <c r="GT1044"/>
      <c r="GU1044"/>
      <c r="GV1044"/>
      <c r="GW1044"/>
      <c r="GX1044"/>
      <c r="GY1044"/>
      <c r="GZ1044"/>
      <c r="HA1044"/>
      <c r="HB1044"/>
      <c r="HC1044"/>
      <c r="HD1044"/>
      <c r="HE1044"/>
      <c r="HF1044"/>
      <c r="HG1044"/>
      <c r="HH1044"/>
      <c r="HI1044"/>
      <c r="HJ1044"/>
      <c r="HK1044"/>
      <c r="HL1044"/>
      <c r="HM1044"/>
      <c r="HN1044"/>
      <c r="HO1044"/>
      <c r="HP1044"/>
      <c r="HQ1044"/>
      <c r="HR1044"/>
      <c r="HS1044"/>
      <c r="HT1044"/>
      <c r="HU1044"/>
      <c r="HV1044"/>
      <c r="HW1044"/>
      <c r="HX1044"/>
      <c r="HY1044"/>
      <c r="HZ1044"/>
      <c r="IA1044"/>
      <c r="IB1044"/>
      <c r="IC1044"/>
      <c r="ID1044"/>
      <c r="IE1044"/>
      <c r="IF1044"/>
      <c r="IG1044"/>
      <c r="IH1044"/>
      <c r="II1044"/>
      <c r="IJ1044"/>
      <c r="IK1044"/>
      <c r="IL1044"/>
      <c r="IM1044"/>
      <c r="IN1044"/>
      <c r="IO1044"/>
      <c r="IP1044"/>
      <c r="IQ1044"/>
      <c r="IR1044"/>
      <c r="IS1044"/>
      <c r="IT1044"/>
      <c r="IU1044"/>
      <c r="IV1044"/>
      <c r="IW1044"/>
      <c r="IX1044"/>
      <c r="IY1044"/>
      <c r="IZ1044"/>
      <c r="JA1044"/>
      <c r="JB1044"/>
      <c r="JC1044"/>
      <c r="JD1044"/>
      <c r="JE1044"/>
      <c r="JF1044"/>
      <c r="JG1044"/>
      <c r="JH1044"/>
      <c r="JI1044"/>
      <c r="JJ1044"/>
      <c r="JK1044"/>
      <c r="JL1044"/>
      <c r="JM1044"/>
      <c r="JN1044"/>
      <c r="JO1044"/>
      <c r="JP1044"/>
      <c r="JQ1044"/>
      <c r="JR1044"/>
      <c r="JS1044"/>
      <c r="JT1044"/>
      <c r="JU1044"/>
      <c r="JV1044"/>
      <c r="JW1044"/>
      <c r="JX1044"/>
      <c r="JY1044"/>
      <c r="JZ1044"/>
      <c r="KA1044"/>
      <c r="KB1044"/>
      <c r="KC1044"/>
      <c r="KD1044"/>
      <c r="KE1044"/>
      <c r="KF1044"/>
      <c r="KG1044"/>
      <c r="KH1044"/>
      <c r="KI1044"/>
      <c r="KJ1044"/>
      <c r="KK1044"/>
      <c r="KL1044"/>
      <c r="KM1044"/>
      <c r="KN1044"/>
      <c r="KO1044"/>
      <c r="KP1044"/>
      <c r="KQ1044"/>
      <c r="KR1044"/>
      <c r="KS1044"/>
      <c r="KT1044"/>
      <c r="KU1044"/>
      <c r="KV1044"/>
      <c r="KW1044"/>
      <c r="KX1044"/>
      <c r="KY1044"/>
      <c r="KZ1044"/>
      <c r="LA1044"/>
      <c r="LB1044"/>
      <c r="LC1044"/>
      <c r="LD1044"/>
      <c r="LE1044"/>
      <c r="LF1044"/>
      <c r="LG1044"/>
      <c r="LH1044"/>
      <c r="LI1044"/>
      <c r="LJ1044"/>
      <c r="LK1044"/>
      <c r="LL1044"/>
      <c r="LM1044"/>
      <c r="LN1044"/>
      <c r="LO1044"/>
      <c r="LP1044"/>
      <c r="LQ1044"/>
      <c r="LR1044"/>
      <c r="LS1044"/>
      <c r="LT1044"/>
      <c r="LU1044"/>
      <c r="LV1044"/>
      <c r="LW1044"/>
      <c r="LX1044"/>
      <c r="LY1044"/>
      <c r="LZ1044"/>
      <c r="MA1044"/>
      <c r="MB1044"/>
      <c r="MC1044"/>
      <c r="MD1044"/>
      <c r="ME1044"/>
      <c r="MF1044"/>
      <c r="MG1044"/>
      <c r="MH1044"/>
      <c r="MI1044"/>
      <c r="MJ1044"/>
      <c r="MK1044"/>
      <c r="ML1044"/>
      <c r="MM1044"/>
      <c r="MN1044"/>
      <c r="MO1044"/>
      <c r="MP1044"/>
      <c r="MQ1044"/>
      <c r="MR1044"/>
      <c r="MS1044"/>
      <c r="MT1044"/>
      <c r="MU1044"/>
      <c r="MV1044"/>
      <c r="MW1044"/>
      <c r="MX1044"/>
      <c r="MY1044"/>
      <c r="MZ1044"/>
      <c r="NA1044"/>
      <c r="NB1044"/>
      <c r="NC1044"/>
      <c r="ND1044"/>
      <c r="NE1044"/>
      <c r="NF1044"/>
      <c r="NG1044"/>
      <c r="NH1044"/>
      <c r="NI1044"/>
      <c r="NJ1044"/>
      <c r="NK1044"/>
      <c r="NL1044"/>
      <c r="NM1044"/>
      <c r="NN1044"/>
      <c r="NO1044"/>
      <c r="NP1044"/>
      <c r="NQ1044"/>
      <c r="NR1044"/>
      <c r="NS1044"/>
      <c r="NT1044"/>
      <c r="NU1044"/>
      <c r="NV1044"/>
      <c r="NW1044"/>
      <c r="NX1044"/>
      <c r="NY1044"/>
      <c r="NZ1044"/>
      <c r="OA1044"/>
      <c r="OB1044"/>
      <c r="OC1044"/>
      <c r="OD1044"/>
      <c r="OE1044"/>
      <c r="OF1044"/>
      <c r="OG1044"/>
      <c r="OH1044"/>
      <c r="OI1044"/>
      <c r="OJ1044"/>
      <c r="OK1044"/>
      <c r="OL1044"/>
      <c r="OM1044"/>
      <c r="ON1044"/>
      <c r="OO1044"/>
      <c r="OP1044"/>
      <c r="OQ1044"/>
      <c r="OR1044"/>
      <c r="OS1044"/>
      <c r="OT1044"/>
      <c r="OU1044"/>
      <c r="OV1044"/>
      <c r="OW1044"/>
      <c r="OX1044"/>
      <c r="OY1044"/>
      <c r="OZ1044"/>
      <c r="PA1044"/>
      <c r="PB1044"/>
      <c r="PC1044"/>
      <c r="PD1044"/>
      <c r="PE1044"/>
      <c r="PF1044"/>
      <c r="PG1044"/>
      <c r="PH1044"/>
      <c r="PI1044"/>
      <c r="PJ1044"/>
      <c r="PK1044"/>
      <c r="PL1044"/>
      <c r="PM1044"/>
      <c r="PN1044"/>
      <c r="PO1044"/>
      <c r="PP1044"/>
      <c r="PQ1044"/>
      <c r="PR1044"/>
      <c r="PS1044"/>
      <c r="PT1044"/>
      <c r="PU1044"/>
      <c r="PV1044"/>
      <c r="PW1044"/>
      <c r="PX1044"/>
      <c r="PY1044"/>
      <c r="PZ1044"/>
      <c r="QA1044"/>
      <c r="QB1044"/>
      <c r="QC1044"/>
      <c r="QD1044"/>
      <c r="QE1044"/>
      <c r="QF1044"/>
      <c r="QG1044"/>
      <c r="QH1044"/>
      <c r="QI1044"/>
      <c r="QJ1044"/>
      <c r="QK1044"/>
      <c r="QL1044"/>
      <c r="QM1044"/>
      <c r="QN1044"/>
      <c r="QO1044"/>
      <c r="QP1044"/>
      <c r="QQ1044"/>
      <c r="QR1044"/>
      <c r="QS1044"/>
      <c r="QT1044"/>
      <c r="QU1044"/>
      <c r="QV1044"/>
      <c r="QW1044"/>
      <c r="QX1044"/>
      <c r="QY1044"/>
      <c r="QZ1044"/>
      <c r="RA1044"/>
      <c r="RB1044"/>
      <c r="RC1044"/>
      <c r="RD1044"/>
      <c r="RE1044"/>
      <c r="RF1044"/>
      <c r="RG1044"/>
      <c r="RH1044"/>
      <c r="RI1044"/>
      <c r="RJ1044"/>
      <c r="RK1044"/>
      <c r="RL1044"/>
      <c r="RM1044"/>
      <c r="RN1044"/>
      <c r="RO1044"/>
      <c r="RP1044"/>
      <c r="RQ1044"/>
      <c r="RR1044"/>
      <c r="RS1044"/>
      <c r="RT1044"/>
      <c r="RU1044"/>
      <c r="RV1044"/>
      <c r="RW1044"/>
      <c r="RX1044"/>
      <c r="RY1044"/>
      <c r="RZ1044"/>
      <c r="SA1044"/>
      <c r="SB1044"/>
      <c r="SC1044"/>
      <c r="SD1044"/>
      <c r="SE1044"/>
      <c r="SF1044"/>
      <c r="SG1044"/>
      <c r="SH1044"/>
      <c r="SI1044"/>
      <c r="SJ1044"/>
      <c r="SK1044"/>
      <c r="SL1044"/>
      <c r="SM1044"/>
      <c r="SN1044"/>
      <c r="SO1044"/>
      <c r="SP1044"/>
      <c r="SQ1044"/>
      <c r="SR1044"/>
      <c r="SS1044"/>
      <c r="ST1044"/>
      <c r="SU1044"/>
      <c r="SV1044"/>
      <c r="SW1044"/>
      <c r="SX1044"/>
      <c r="SY1044"/>
      <c r="SZ1044"/>
      <c r="TA1044"/>
      <c r="TB1044"/>
      <c r="TC1044"/>
      <c r="TD1044"/>
      <c r="TE1044"/>
      <c r="TF1044"/>
      <c r="TG1044"/>
      <c r="TH1044"/>
      <c r="TI1044"/>
      <c r="TJ1044"/>
      <c r="TK1044"/>
      <c r="TL1044"/>
      <c r="TM1044"/>
      <c r="TN1044"/>
      <c r="TO1044"/>
      <c r="TP1044"/>
      <c r="TQ1044"/>
      <c r="TR1044"/>
      <c r="TS1044"/>
      <c r="TT1044"/>
      <c r="TU1044"/>
      <c r="TV1044"/>
      <c r="TW1044"/>
      <c r="TX1044"/>
      <c r="TY1044"/>
      <c r="TZ1044"/>
      <c r="UA1044"/>
      <c r="UB1044"/>
      <c r="UC1044"/>
      <c r="UD1044"/>
      <c r="UE1044"/>
      <c r="UF1044"/>
      <c r="UG1044"/>
      <c r="UH1044"/>
      <c r="UI1044"/>
      <c r="UJ1044"/>
      <c r="UK1044"/>
      <c r="UL1044"/>
      <c r="UM1044"/>
      <c r="UN1044"/>
      <c r="UO1044"/>
      <c r="UP1044"/>
      <c r="UQ1044"/>
      <c r="UR1044"/>
      <c r="US1044"/>
      <c r="UT1044"/>
      <c r="UU1044"/>
      <c r="UV1044"/>
      <c r="UW1044"/>
      <c r="UX1044"/>
      <c r="UY1044"/>
      <c r="UZ1044"/>
      <c r="VA1044"/>
      <c r="VB1044"/>
      <c r="VC1044"/>
      <c r="VD1044"/>
      <c r="VE1044"/>
      <c r="VF1044"/>
      <c r="VG1044"/>
      <c r="VH1044"/>
      <c r="VI1044"/>
      <c r="VJ1044"/>
      <c r="VK1044"/>
      <c r="VL1044"/>
      <c r="VM1044"/>
      <c r="VN1044"/>
      <c r="VO1044"/>
      <c r="VP1044"/>
      <c r="VQ1044"/>
      <c r="VR1044"/>
      <c r="VS1044"/>
      <c r="VT1044"/>
      <c r="VU1044"/>
      <c r="VV1044"/>
      <c r="VW1044"/>
      <c r="VX1044"/>
      <c r="VY1044"/>
      <c r="VZ1044"/>
      <c r="WA1044"/>
      <c r="WB1044"/>
      <c r="WC1044"/>
      <c r="WD1044"/>
      <c r="WE1044"/>
      <c r="WF1044"/>
      <c r="WG1044"/>
      <c r="WH1044"/>
      <c r="WI1044"/>
      <c r="WJ1044"/>
      <c r="WK1044"/>
      <c r="WL1044"/>
      <c r="WM1044"/>
      <c r="WN1044"/>
      <c r="WO1044"/>
      <c r="WP1044"/>
      <c r="WQ1044"/>
      <c r="WR1044"/>
      <c r="WS1044"/>
      <c r="WT1044"/>
      <c r="WU1044"/>
      <c r="WV1044"/>
      <c r="WW1044"/>
      <c r="WX1044"/>
      <c r="WY1044"/>
      <c r="WZ1044"/>
      <c r="XA1044"/>
      <c r="XB1044"/>
      <c r="XC1044"/>
      <c r="XD1044"/>
      <c r="XE1044"/>
      <c r="XF1044"/>
      <c r="XG1044"/>
      <c r="XH1044"/>
      <c r="XI1044"/>
      <c r="XJ1044"/>
      <c r="XK1044"/>
      <c r="XL1044"/>
      <c r="XM1044"/>
      <c r="XN1044"/>
      <c r="XO1044"/>
      <c r="XP1044"/>
      <c r="XQ1044"/>
      <c r="XR1044"/>
      <c r="XS1044"/>
      <c r="XT1044"/>
      <c r="XU1044"/>
      <c r="XV1044"/>
      <c r="XW1044"/>
      <c r="XX1044"/>
      <c r="XY1044"/>
      <c r="XZ1044"/>
      <c r="YA1044"/>
      <c r="YB1044"/>
      <c r="YC1044"/>
      <c r="YD1044"/>
      <c r="YE1044"/>
      <c r="YF1044"/>
      <c r="YG1044"/>
      <c r="YH1044"/>
      <c r="YI1044"/>
      <c r="YJ1044"/>
      <c r="YK1044"/>
      <c r="YL1044"/>
      <c r="YM1044"/>
      <c r="YN1044"/>
      <c r="YO1044"/>
      <c r="YP1044"/>
      <c r="YQ1044"/>
      <c r="YR1044"/>
      <c r="YS1044"/>
      <c r="YT1044"/>
      <c r="YU1044"/>
      <c r="YV1044"/>
      <c r="YW1044"/>
      <c r="YX1044"/>
      <c r="YY1044"/>
      <c r="YZ1044"/>
      <c r="ZA1044"/>
      <c r="ZB1044"/>
      <c r="ZC1044"/>
      <c r="ZD1044"/>
      <c r="ZE1044"/>
      <c r="ZF1044"/>
      <c r="ZG1044"/>
      <c r="ZH1044"/>
      <c r="ZI1044"/>
      <c r="ZJ1044"/>
      <c r="ZK1044"/>
      <c r="ZL1044"/>
      <c r="ZM1044"/>
      <c r="ZN1044"/>
      <c r="ZO1044"/>
      <c r="ZP1044"/>
      <c r="ZQ1044"/>
      <c r="ZR1044"/>
      <c r="ZS1044"/>
      <c r="ZT1044"/>
      <c r="ZU1044"/>
      <c r="ZV1044"/>
      <c r="ZW1044"/>
      <c r="ZX1044"/>
      <c r="ZY1044"/>
      <c r="ZZ1044"/>
      <c r="AAA1044"/>
      <c r="AAB1044"/>
      <c r="AAC1044"/>
      <c r="AAD1044"/>
      <c r="AAE1044"/>
      <c r="AAF1044"/>
      <c r="AAG1044"/>
      <c r="AAH1044"/>
      <c r="AAI1044"/>
      <c r="AAJ1044"/>
      <c r="AAK1044"/>
      <c r="AAL1044"/>
      <c r="AAM1044"/>
      <c r="AAN1044"/>
      <c r="AAO1044"/>
      <c r="AAP1044"/>
      <c r="AAQ1044"/>
      <c r="AAR1044"/>
      <c r="AAS1044"/>
      <c r="AAT1044"/>
      <c r="AAU1044"/>
      <c r="AAV1044"/>
      <c r="AAW1044"/>
      <c r="AAX1044"/>
      <c r="AAY1044"/>
      <c r="AAZ1044"/>
      <c r="ABA1044"/>
      <c r="ABB1044"/>
      <c r="ABC1044"/>
      <c r="ABD1044"/>
      <c r="ABE1044"/>
      <c r="ABF1044"/>
      <c r="ABG1044"/>
      <c r="ABH1044"/>
      <c r="ABI1044"/>
      <c r="ABJ1044"/>
      <c r="ABK1044"/>
      <c r="ABL1044"/>
      <c r="ABM1044"/>
      <c r="ABN1044"/>
      <c r="ABO1044"/>
      <c r="ABP1044"/>
      <c r="ABQ1044"/>
      <c r="ABR1044"/>
      <c r="ABS1044"/>
      <c r="ABT1044"/>
      <c r="ABU1044"/>
      <c r="ABV1044"/>
      <c r="ABW1044"/>
      <c r="ABX1044"/>
      <c r="ABY1044"/>
      <c r="ABZ1044"/>
      <c r="ACA1044"/>
      <c r="ACB1044"/>
      <c r="ACC1044"/>
      <c r="ACD1044"/>
      <c r="ACE1044"/>
      <c r="ACF1044"/>
      <c r="ACG1044"/>
      <c r="ACH1044"/>
      <c r="ACI1044"/>
      <c r="ACJ1044"/>
      <c r="ACK1044"/>
      <c r="ACL1044"/>
      <c r="ACM1044"/>
      <c r="ACN1044"/>
      <c r="ACO1044"/>
      <c r="ACP1044"/>
      <c r="ACQ1044"/>
      <c r="ACR1044"/>
      <c r="ACS1044"/>
      <c r="ACT1044"/>
      <c r="ACU1044"/>
      <c r="ACV1044"/>
      <c r="ACW1044"/>
      <c r="ACX1044"/>
      <c r="ACY1044"/>
      <c r="ACZ1044"/>
      <c r="ADA1044"/>
      <c r="ADB1044"/>
      <c r="ADC1044"/>
      <c r="ADD1044"/>
      <c r="ADE1044"/>
      <c r="ADF1044"/>
      <c r="ADG1044"/>
      <c r="ADH1044"/>
      <c r="ADI1044"/>
      <c r="ADJ1044"/>
      <c r="ADK1044"/>
      <c r="ADL1044"/>
      <c r="ADM1044"/>
      <c r="ADN1044"/>
      <c r="ADO1044"/>
      <c r="ADP1044"/>
      <c r="ADQ1044"/>
      <c r="ADR1044"/>
      <c r="ADS1044"/>
      <c r="ADT1044"/>
      <c r="ADU1044"/>
      <c r="ADV1044"/>
      <c r="ADW1044"/>
      <c r="ADX1044"/>
      <c r="ADY1044"/>
      <c r="ADZ1044"/>
      <c r="AEA1044"/>
      <c r="AEB1044"/>
      <c r="AEC1044"/>
      <c r="AED1044"/>
      <c r="AEE1044"/>
      <c r="AEF1044"/>
      <c r="AEG1044"/>
      <c r="AEH1044"/>
      <c r="AEI1044"/>
      <c r="AEJ1044"/>
      <c r="AEK1044"/>
      <c r="AEL1044"/>
      <c r="AEM1044"/>
      <c r="AEN1044"/>
      <c r="AEO1044"/>
      <c r="AEP1044"/>
      <c r="AEQ1044"/>
      <c r="AER1044"/>
      <c r="AES1044"/>
      <c r="AET1044"/>
      <c r="AEU1044"/>
      <c r="AEV1044"/>
      <c r="AEW1044"/>
      <c r="AEX1044"/>
      <c r="AEY1044"/>
      <c r="AEZ1044"/>
      <c r="AFA1044"/>
      <c r="AFB1044"/>
      <c r="AFC1044"/>
      <c r="AFD1044"/>
      <c r="AFE1044"/>
      <c r="AFF1044"/>
      <c r="AFG1044"/>
      <c r="AFH1044"/>
      <c r="AFI1044"/>
      <c r="AFJ1044"/>
      <c r="AFK1044"/>
      <c r="AFL1044"/>
      <c r="AFM1044"/>
      <c r="AFN1044"/>
      <c r="AFO1044"/>
      <c r="AFP1044"/>
      <c r="AFQ1044"/>
      <c r="AFR1044"/>
      <c r="AFS1044"/>
      <c r="AFT1044"/>
      <c r="AFU1044"/>
      <c r="AFV1044"/>
      <c r="AFW1044"/>
      <c r="AFX1044"/>
      <c r="AFY1044"/>
      <c r="AFZ1044"/>
      <c r="AGA1044"/>
      <c r="AGB1044"/>
      <c r="AGC1044"/>
      <c r="AGD1044"/>
      <c r="AGE1044"/>
      <c r="AGF1044"/>
      <c r="AGG1044"/>
      <c r="AGH1044"/>
      <c r="AGI1044"/>
      <c r="AGJ1044"/>
      <c r="AGK1044"/>
      <c r="AGL1044"/>
      <c r="AGM1044"/>
      <c r="AGN1044"/>
      <c r="AGO1044"/>
      <c r="AGP1044"/>
      <c r="AGQ1044"/>
      <c r="AGR1044"/>
      <c r="AGS1044"/>
      <c r="AGT1044"/>
      <c r="AGU1044"/>
      <c r="AGV1044"/>
      <c r="AGW1044"/>
      <c r="AGX1044"/>
      <c r="AGY1044"/>
      <c r="AGZ1044"/>
      <c r="AHA1044"/>
      <c r="AHB1044"/>
      <c r="AHC1044"/>
      <c r="AHD1044"/>
      <c r="AHE1044"/>
      <c r="AHF1044"/>
      <c r="AHG1044"/>
      <c r="AHH1044"/>
      <c r="AHI1044"/>
      <c r="AHJ1044"/>
      <c r="AHK1044"/>
      <c r="AHL1044"/>
      <c r="AHM1044"/>
      <c r="AHN1044"/>
      <c r="AHO1044"/>
      <c r="AHP1044"/>
      <c r="AHQ1044"/>
      <c r="AHR1044"/>
      <c r="AHS1044"/>
      <c r="AHT1044"/>
      <c r="AHU1044"/>
      <c r="AHV1044"/>
      <c r="AHW1044"/>
      <c r="AHX1044"/>
      <c r="AHY1044"/>
      <c r="AHZ1044"/>
      <c r="AIA1044"/>
      <c r="AIB1044"/>
      <c r="AIC1044"/>
      <c r="AID1044"/>
      <c r="AIE1044"/>
      <c r="AIF1044"/>
      <c r="AIG1044"/>
      <c r="AIH1044"/>
      <c r="AII1044"/>
      <c r="AIJ1044"/>
      <c r="AIK1044"/>
      <c r="AIL1044"/>
      <c r="AIM1044"/>
      <c r="AIN1044"/>
      <c r="AIO1044"/>
      <c r="AIP1044"/>
      <c r="AIQ1044"/>
      <c r="AIR1044"/>
      <c r="AIS1044"/>
      <c r="AIT1044"/>
      <c r="AIU1044"/>
      <c r="AIV1044"/>
      <c r="AIW1044"/>
      <c r="AIX1044"/>
      <c r="AIY1044"/>
      <c r="AIZ1044"/>
      <c r="AJA1044"/>
      <c r="AJB1044"/>
      <c r="AJC1044"/>
      <c r="AJD1044"/>
      <c r="AJE1044"/>
      <c r="AJF1044"/>
      <c r="AJG1044"/>
      <c r="AJH1044"/>
      <c r="AJI1044"/>
      <c r="AJJ1044"/>
      <c r="AJK1044"/>
      <c r="AJL1044"/>
      <c r="AJM1044"/>
      <c r="AJN1044"/>
      <c r="AJO1044"/>
      <c r="AJP1044"/>
      <c r="AJQ1044"/>
      <c r="AJR1044"/>
      <c r="AJS1044"/>
      <c r="AJT1044"/>
      <c r="AJU1044"/>
      <c r="AJV1044"/>
      <c r="AJW1044"/>
      <c r="AJX1044"/>
      <c r="AJY1044"/>
      <c r="AJZ1044"/>
      <c r="AKA1044"/>
      <c r="AKB1044"/>
      <c r="AKC1044"/>
      <c r="AKD1044"/>
      <c r="AKE1044"/>
      <c r="AKF1044"/>
      <c r="AKG1044"/>
      <c r="AKH1044"/>
      <c r="AKI1044"/>
      <c r="AKJ1044"/>
      <c r="AKK1044"/>
      <c r="AKL1044"/>
      <c r="AKM1044"/>
      <c r="AKN1044"/>
      <c r="AKO1044"/>
      <c r="AKP1044"/>
      <c r="AKQ1044"/>
      <c r="AKR1044"/>
      <c r="AKS1044"/>
      <c r="AKT1044"/>
      <c r="AKU1044"/>
      <c r="AKV1044"/>
      <c r="AKW1044"/>
      <c r="AKX1044"/>
      <c r="AKY1044"/>
      <c r="AKZ1044"/>
      <c r="ALA1044"/>
      <c r="ALB1044"/>
      <c r="ALC1044"/>
      <c r="ALD1044"/>
      <c r="ALE1044"/>
      <c r="ALF1044"/>
      <c r="ALG1044"/>
      <c r="ALH1044"/>
      <c r="ALI1044"/>
      <c r="ALJ1044"/>
      <c r="ALK1044"/>
      <c r="ALL1044"/>
      <c r="ALM1044"/>
      <c r="ALN1044"/>
      <c r="ALO1044"/>
      <c r="ALP1044"/>
      <c r="ALQ1044"/>
      <c r="ALR1044"/>
      <c r="ALS1044"/>
      <c r="ALT1044"/>
      <c r="ALU1044"/>
      <c r="ALV1044"/>
      <c r="ALW1044"/>
      <c r="ALX1044"/>
      <c r="ALY1044"/>
      <c r="ALZ1044"/>
      <c r="AMA1044"/>
      <c r="AMB1044"/>
      <c r="AMC1044"/>
      <c r="AMD1044"/>
      <c r="AME1044"/>
      <c r="AMF1044"/>
      <c r="AMG1044"/>
      <c r="AMH1044"/>
      <c r="AMI1044"/>
      <c r="AMJ1044"/>
    </row>
    <row r="1045" spans="1:1024" ht="20" customHeight="1" x14ac:dyDescent="0.2">
      <c r="A1045"/>
      <c r="B1045"/>
      <c r="C1045"/>
      <c r="D1045"/>
      <c r="E1045" s="2"/>
      <c r="F1045" s="2"/>
      <c r="G1045" s="271"/>
      <c r="H1045" s="240"/>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c r="FS1045"/>
      <c r="FT1045"/>
      <c r="FU1045"/>
      <c r="FV1045"/>
      <c r="FW1045"/>
      <c r="FX1045"/>
      <c r="FY1045"/>
      <c r="FZ1045"/>
      <c r="GA1045"/>
      <c r="GB1045"/>
      <c r="GC1045"/>
      <c r="GD1045"/>
      <c r="GE1045"/>
      <c r="GF1045"/>
      <c r="GG1045"/>
      <c r="GH1045"/>
      <c r="GI1045"/>
      <c r="GJ1045"/>
      <c r="GK1045"/>
      <c r="GL1045"/>
      <c r="GM1045"/>
      <c r="GN1045"/>
      <c r="GO1045"/>
      <c r="GP1045"/>
      <c r="GQ1045"/>
      <c r="GR1045"/>
      <c r="GS1045"/>
      <c r="GT1045"/>
      <c r="GU1045"/>
      <c r="GV1045"/>
      <c r="GW1045"/>
      <c r="GX1045"/>
      <c r="GY1045"/>
      <c r="GZ1045"/>
      <c r="HA1045"/>
      <c r="HB1045"/>
      <c r="HC1045"/>
      <c r="HD1045"/>
      <c r="HE1045"/>
      <c r="HF1045"/>
      <c r="HG1045"/>
      <c r="HH1045"/>
      <c r="HI1045"/>
      <c r="HJ1045"/>
      <c r="HK1045"/>
      <c r="HL1045"/>
      <c r="HM1045"/>
      <c r="HN1045"/>
      <c r="HO1045"/>
      <c r="HP1045"/>
      <c r="HQ1045"/>
      <c r="HR1045"/>
      <c r="HS1045"/>
      <c r="HT1045"/>
      <c r="HU1045"/>
      <c r="HV1045"/>
      <c r="HW1045"/>
      <c r="HX1045"/>
      <c r="HY1045"/>
      <c r="HZ1045"/>
      <c r="IA1045"/>
      <c r="IB1045"/>
      <c r="IC1045"/>
      <c r="ID1045"/>
      <c r="IE1045"/>
      <c r="IF1045"/>
      <c r="IG1045"/>
      <c r="IH1045"/>
      <c r="II1045"/>
      <c r="IJ1045"/>
      <c r="IK1045"/>
      <c r="IL1045"/>
      <c r="IM1045"/>
      <c r="IN1045"/>
      <c r="IO1045"/>
      <c r="IP1045"/>
      <c r="IQ1045"/>
      <c r="IR1045"/>
      <c r="IS1045"/>
      <c r="IT1045"/>
      <c r="IU1045"/>
      <c r="IV1045"/>
      <c r="IW1045"/>
      <c r="IX1045"/>
      <c r="IY1045"/>
      <c r="IZ1045"/>
      <c r="JA1045"/>
      <c r="JB1045"/>
      <c r="JC1045"/>
      <c r="JD1045"/>
      <c r="JE1045"/>
      <c r="JF1045"/>
      <c r="JG1045"/>
      <c r="JH1045"/>
      <c r="JI1045"/>
      <c r="JJ1045"/>
      <c r="JK1045"/>
      <c r="JL1045"/>
      <c r="JM1045"/>
      <c r="JN1045"/>
      <c r="JO1045"/>
      <c r="JP1045"/>
      <c r="JQ1045"/>
      <c r="JR1045"/>
      <c r="JS1045"/>
      <c r="JT1045"/>
      <c r="JU1045"/>
      <c r="JV1045"/>
      <c r="JW1045"/>
      <c r="JX1045"/>
      <c r="JY1045"/>
      <c r="JZ1045"/>
      <c r="KA1045"/>
      <c r="KB1045"/>
      <c r="KC1045"/>
      <c r="KD1045"/>
      <c r="KE1045"/>
      <c r="KF1045"/>
      <c r="KG1045"/>
      <c r="KH1045"/>
      <c r="KI1045"/>
      <c r="KJ1045"/>
      <c r="KK1045"/>
      <c r="KL1045"/>
      <c r="KM1045"/>
      <c r="KN1045"/>
      <c r="KO1045"/>
      <c r="KP1045"/>
      <c r="KQ1045"/>
      <c r="KR1045"/>
      <c r="KS1045"/>
      <c r="KT1045"/>
      <c r="KU1045"/>
      <c r="KV1045"/>
      <c r="KW1045"/>
      <c r="KX1045"/>
      <c r="KY1045"/>
      <c r="KZ1045"/>
      <c r="LA1045"/>
      <c r="LB1045"/>
      <c r="LC1045"/>
      <c r="LD1045"/>
      <c r="LE1045"/>
      <c r="LF1045"/>
      <c r="LG1045"/>
      <c r="LH1045"/>
      <c r="LI1045"/>
      <c r="LJ1045"/>
      <c r="LK1045"/>
      <c r="LL1045"/>
      <c r="LM1045"/>
      <c r="LN1045"/>
      <c r="LO1045"/>
      <c r="LP1045"/>
      <c r="LQ1045"/>
      <c r="LR1045"/>
      <c r="LS1045"/>
      <c r="LT1045"/>
      <c r="LU1045"/>
      <c r="LV1045"/>
      <c r="LW1045"/>
      <c r="LX1045"/>
      <c r="LY1045"/>
      <c r="LZ1045"/>
      <c r="MA1045"/>
      <c r="MB1045"/>
      <c r="MC1045"/>
      <c r="MD1045"/>
      <c r="ME1045"/>
      <c r="MF1045"/>
      <c r="MG1045"/>
      <c r="MH1045"/>
      <c r="MI1045"/>
      <c r="MJ1045"/>
      <c r="MK1045"/>
      <c r="ML1045"/>
      <c r="MM1045"/>
      <c r="MN1045"/>
      <c r="MO1045"/>
      <c r="MP1045"/>
      <c r="MQ1045"/>
      <c r="MR1045"/>
      <c r="MS1045"/>
      <c r="MT1045"/>
      <c r="MU1045"/>
      <c r="MV1045"/>
      <c r="MW1045"/>
      <c r="MX1045"/>
      <c r="MY1045"/>
      <c r="MZ1045"/>
      <c r="NA1045"/>
      <c r="NB1045"/>
      <c r="NC1045"/>
      <c r="ND1045"/>
      <c r="NE1045"/>
      <c r="NF1045"/>
      <c r="NG1045"/>
      <c r="NH1045"/>
      <c r="NI1045"/>
      <c r="NJ1045"/>
      <c r="NK1045"/>
      <c r="NL1045"/>
      <c r="NM1045"/>
      <c r="NN1045"/>
      <c r="NO1045"/>
      <c r="NP1045"/>
      <c r="NQ1045"/>
      <c r="NR1045"/>
      <c r="NS1045"/>
      <c r="NT1045"/>
      <c r="NU1045"/>
      <c r="NV1045"/>
      <c r="NW1045"/>
      <c r="NX1045"/>
      <c r="NY1045"/>
      <c r="NZ1045"/>
      <c r="OA1045"/>
      <c r="OB1045"/>
      <c r="OC1045"/>
      <c r="OD1045"/>
      <c r="OE1045"/>
      <c r="OF1045"/>
      <c r="OG1045"/>
      <c r="OH1045"/>
      <c r="OI1045"/>
      <c r="OJ1045"/>
      <c r="OK1045"/>
      <c r="OL1045"/>
      <c r="OM1045"/>
      <c r="ON1045"/>
      <c r="OO1045"/>
      <c r="OP1045"/>
      <c r="OQ1045"/>
      <c r="OR1045"/>
      <c r="OS1045"/>
      <c r="OT1045"/>
      <c r="OU1045"/>
      <c r="OV1045"/>
      <c r="OW1045"/>
      <c r="OX1045"/>
      <c r="OY1045"/>
      <c r="OZ1045"/>
      <c r="PA1045"/>
      <c r="PB1045"/>
      <c r="PC1045"/>
      <c r="PD1045"/>
      <c r="PE1045"/>
      <c r="PF1045"/>
      <c r="PG1045"/>
      <c r="PH1045"/>
      <c r="PI1045"/>
      <c r="PJ1045"/>
      <c r="PK1045"/>
      <c r="PL1045"/>
      <c r="PM1045"/>
      <c r="PN1045"/>
      <c r="PO1045"/>
      <c r="PP1045"/>
      <c r="PQ1045"/>
      <c r="PR1045"/>
      <c r="PS1045"/>
      <c r="PT1045"/>
      <c r="PU1045"/>
      <c r="PV1045"/>
      <c r="PW1045"/>
      <c r="PX1045"/>
      <c r="PY1045"/>
      <c r="PZ1045"/>
      <c r="QA1045"/>
      <c r="QB1045"/>
      <c r="QC1045"/>
      <c r="QD1045"/>
      <c r="QE1045"/>
      <c r="QF1045"/>
      <c r="QG1045"/>
      <c r="QH1045"/>
      <c r="QI1045"/>
      <c r="QJ1045"/>
      <c r="QK1045"/>
      <c r="QL1045"/>
      <c r="QM1045"/>
      <c r="QN1045"/>
      <c r="QO1045"/>
      <c r="QP1045"/>
      <c r="QQ1045"/>
      <c r="QR1045"/>
      <c r="QS1045"/>
      <c r="QT1045"/>
      <c r="QU1045"/>
      <c r="QV1045"/>
      <c r="QW1045"/>
      <c r="QX1045"/>
      <c r="QY1045"/>
      <c r="QZ1045"/>
      <c r="RA1045"/>
      <c r="RB1045"/>
      <c r="RC1045"/>
      <c r="RD1045"/>
      <c r="RE1045"/>
      <c r="RF1045"/>
      <c r="RG1045"/>
      <c r="RH1045"/>
      <c r="RI1045"/>
      <c r="RJ1045"/>
      <c r="RK1045"/>
      <c r="RL1045"/>
      <c r="RM1045"/>
      <c r="RN1045"/>
      <c r="RO1045"/>
      <c r="RP1045"/>
      <c r="RQ1045"/>
      <c r="RR1045"/>
      <c r="RS1045"/>
      <c r="RT1045"/>
      <c r="RU1045"/>
      <c r="RV1045"/>
      <c r="RW1045"/>
      <c r="RX1045"/>
      <c r="RY1045"/>
      <c r="RZ1045"/>
      <c r="SA1045"/>
      <c r="SB1045"/>
      <c r="SC1045"/>
      <c r="SD1045"/>
      <c r="SE1045"/>
      <c r="SF1045"/>
      <c r="SG1045"/>
      <c r="SH1045"/>
      <c r="SI1045"/>
      <c r="SJ1045"/>
      <c r="SK1045"/>
      <c r="SL1045"/>
      <c r="SM1045"/>
      <c r="SN1045"/>
      <c r="SO1045"/>
      <c r="SP1045"/>
      <c r="SQ1045"/>
      <c r="SR1045"/>
      <c r="SS1045"/>
      <c r="ST1045"/>
      <c r="SU1045"/>
      <c r="SV1045"/>
      <c r="SW1045"/>
      <c r="SX1045"/>
      <c r="SY1045"/>
      <c r="SZ1045"/>
      <c r="TA1045"/>
      <c r="TB1045"/>
      <c r="TC1045"/>
      <c r="TD1045"/>
      <c r="TE1045"/>
      <c r="TF1045"/>
      <c r="TG1045"/>
      <c r="TH1045"/>
      <c r="TI1045"/>
      <c r="TJ1045"/>
      <c r="TK1045"/>
      <c r="TL1045"/>
      <c r="TM1045"/>
      <c r="TN1045"/>
      <c r="TO1045"/>
      <c r="TP1045"/>
      <c r="TQ1045"/>
      <c r="TR1045"/>
      <c r="TS1045"/>
      <c r="TT1045"/>
      <c r="TU1045"/>
      <c r="TV1045"/>
      <c r="TW1045"/>
      <c r="TX1045"/>
      <c r="TY1045"/>
      <c r="TZ1045"/>
      <c r="UA1045"/>
      <c r="UB1045"/>
      <c r="UC1045"/>
      <c r="UD1045"/>
      <c r="UE1045"/>
      <c r="UF1045"/>
      <c r="UG1045"/>
      <c r="UH1045"/>
      <c r="UI1045"/>
      <c r="UJ1045"/>
      <c r="UK1045"/>
      <c r="UL1045"/>
      <c r="UM1045"/>
      <c r="UN1045"/>
      <c r="UO1045"/>
      <c r="UP1045"/>
      <c r="UQ1045"/>
      <c r="UR1045"/>
      <c r="US1045"/>
      <c r="UT1045"/>
      <c r="UU1045"/>
      <c r="UV1045"/>
      <c r="UW1045"/>
      <c r="UX1045"/>
      <c r="UY1045"/>
      <c r="UZ1045"/>
      <c r="VA1045"/>
      <c r="VB1045"/>
      <c r="VC1045"/>
      <c r="VD1045"/>
      <c r="VE1045"/>
      <c r="VF1045"/>
      <c r="VG1045"/>
      <c r="VH1045"/>
      <c r="VI1045"/>
      <c r="VJ1045"/>
      <c r="VK1045"/>
      <c r="VL1045"/>
      <c r="VM1045"/>
      <c r="VN1045"/>
      <c r="VO1045"/>
      <c r="VP1045"/>
      <c r="VQ1045"/>
      <c r="VR1045"/>
      <c r="VS1045"/>
      <c r="VT1045"/>
      <c r="VU1045"/>
      <c r="VV1045"/>
      <c r="VW1045"/>
      <c r="VX1045"/>
      <c r="VY1045"/>
      <c r="VZ1045"/>
      <c r="WA1045"/>
      <c r="WB1045"/>
      <c r="WC1045"/>
      <c r="WD1045"/>
      <c r="WE1045"/>
      <c r="WF1045"/>
      <c r="WG1045"/>
      <c r="WH1045"/>
      <c r="WI1045"/>
      <c r="WJ1045"/>
      <c r="WK1045"/>
      <c r="WL1045"/>
      <c r="WM1045"/>
      <c r="WN1045"/>
      <c r="WO1045"/>
      <c r="WP1045"/>
      <c r="WQ1045"/>
      <c r="WR1045"/>
      <c r="WS1045"/>
      <c r="WT1045"/>
      <c r="WU1045"/>
      <c r="WV1045"/>
      <c r="WW1045"/>
      <c r="WX1045"/>
      <c r="WY1045"/>
      <c r="WZ1045"/>
      <c r="XA1045"/>
      <c r="XB1045"/>
      <c r="XC1045"/>
      <c r="XD1045"/>
      <c r="XE1045"/>
      <c r="XF1045"/>
      <c r="XG1045"/>
      <c r="XH1045"/>
      <c r="XI1045"/>
      <c r="XJ1045"/>
      <c r="XK1045"/>
      <c r="XL1045"/>
      <c r="XM1045"/>
      <c r="XN1045"/>
      <c r="XO1045"/>
      <c r="XP1045"/>
      <c r="XQ1045"/>
      <c r="XR1045"/>
      <c r="XS1045"/>
      <c r="XT1045"/>
      <c r="XU1045"/>
      <c r="XV1045"/>
      <c r="XW1045"/>
      <c r="XX1045"/>
      <c r="XY1045"/>
      <c r="XZ1045"/>
      <c r="YA1045"/>
      <c r="YB1045"/>
      <c r="YC1045"/>
      <c r="YD1045"/>
      <c r="YE1045"/>
      <c r="YF1045"/>
      <c r="YG1045"/>
      <c r="YH1045"/>
      <c r="YI1045"/>
      <c r="YJ1045"/>
      <c r="YK1045"/>
      <c r="YL1045"/>
      <c r="YM1045"/>
      <c r="YN1045"/>
      <c r="YO1045"/>
      <c r="YP1045"/>
      <c r="YQ1045"/>
      <c r="YR1045"/>
      <c r="YS1045"/>
      <c r="YT1045"/>
      <c r="YU1045"/>
      <c r="YV1045"/>
      <c r="YW1045"/>
      <c r="YX1045"/>
      <c r="YY1045"/>
      <c r="YZ1045"/>
      <c r="ZA1045"/>
      <c r="ZB1045"/>
      <c r="ZC1045"/>
      <c r="ZD1045"/>
      <c r="ZE1045"/>
      <c r="ZF1045"/>
      <c r="ZG1045"/>
      <c r="ZH1045"/>
      <c r="ZI1045"/>
      <c r="ZJ1045"/>
      <c r="ZK1045"/>
      <c r="ZL1045"/>
      <c r="ZM1045"/>
      <c r="ZN1045"/>
      <c r="ZO1045"/>
      <c r="ZP1045"/>
      <c r="ZQ1045"/>
      <c r="ZR1045"/>
      <c r="ZS1045"/>
      <c r="ZT1045"/>
      <c r="ZU1045"/>
      <c r="ZV1045"/>
      <c r="ZW1045"/>
      <c r="ZX1045"/>
      <c r="ZY1045"/>
      <c r="ZZ1045"/>
      <c r="AAA1045"/>
      <c r="AAB1045"/>
      <c r="AAC1045"/>
      <c r="AAD1045"/>
      <c r="AAE1045"/>
      <c r="AAF1045"/>
      <c r="AAG1045"/>
      <c r="AAH1045"/>
      <c r="AAI1045"/>
      <c r="AAJ1045"/>
      <c r="AAK1045"/>
      <c r="AAL1045"/>
      <c r="AAM1045"/>
      <c r="AAN1045"/>
      <c r="AAO1045"/>
      <c r="AAP1045"/>
      <c r="AAQ1045"/>
      <c r="AAR1045"/>
      <c r="AAS1045"/>
      <c r="AAT1045"/>
      <c r="AAU1045"/>
      <c r="AAV1045"/>
      <c r="AAW1045"/>
      <c r="AAX1045"/>
      <c r="AAY1045"/>
      <c r="AAZ1045"/>
      <c r="ABA1045"/>
      <c r="ABB1045"/>
      <c r="ABC1045"/>
      <c r="ABD1045"/>
      <c r="ABE1045"/>
      <c r="ABF1045"/>
      <c r="ABG1045"/>
      <c r="ABH1045"/>
      <c r="ABI1045"/>
      <c r="ABJ1045"/>
      <c r="ABK1045"/>
      <c r="ABL1045"/>
      <c r="ABM1045"/>
      <c r="ABN1045"/>
      <c r="ABO1045"/>
      <c r="ABP1045"/>
      <c r="ABQ1045"/>
      <c r="ABR1045"/>
      <c r="ABS1045"/>
      <c r="ABT1045"/>
      <c r="ABU1045"/>
      <c r="ABV1045"/>
      <c r="ABW1045"/>
      <c r="ABX1045"/>
      <c r="ABY1045"/>
      <c r="ABZ1045"/>
      <c r="ACA1045"/>
      <c r="ACB1045"/>
      <c r="ACC1045"/>
      <c r="ACD1045"/>
      <c r="ACE1045"/>
      <c r="ACF1045"/>
      <c r="ACG1045"/>
      <c r="ACH1045"/>
      <c r="ACI1045"/>
      <c r="ACJ1045"/>
      <c r="ACK1045"/>
      <c r="ACL1045"/>
      <c r="ACM1045"/>
      <c r="ACN1045"/>
      <c r="ACO1045"/>
      <c r="ACP1045"/>
      <c r="ACQ1045"/>
      <c r="ACR1045"/>
      <c r="ACS1045"/>
      <c r="ACT1045"/>
      <c r="ACU1045"/>
      <c r="ACV1045"/>
      <c r="ACW1045"/>
      <c r="ACX1045"/>
      <c r="ACY1045"/>
      <c r="ACZ1045"/>
      <c r="ADA1045"/>
      <c r="ADB1045"/>
      <c r="ADC1045"/>
      <c r="ADD1045"/>
      <c r="ADE1045"/>
      <c r="ADF1045"/>
      <c r="ADG1045"/>
      <c r="ADH1045"/>
      <c r="ADI1045"/>
      <c r="ADJ1045"/>
      <c r="ADK1045"/>
      <c r="ADL1045"/>
      <c r="ADM1045"/>
      <c r="ADN1045"/>
      <c r="ADO1045"/>
      <c r="ADP1045"/>
      <c r="ADQ1045"/>
      <c r="ADR1045"/>
      <c r="ADS1045"/>
      <c r="ADT1045"/>
      <c r="ADU1045"/>
      <c r="ADV1045"/>
      <c r="ADW1045"/>
      <c r="ADX1045"/>
      <c r="ADY1045"/>
      <c r="ADZ1045"/>
      <c r="AEA1045"/>
      <c r="AEB1045"/>
      <c r="AEC1045"/>
      <c r="AED1045"/>
      <c r="AEE1045"/>
      <c r="AEF1045"/>
      <c r="AEG1045"/>
      <c r="AEH1045"/>
      <c r="AEI1045"/>
      <c r="AEJ1045"/>
      <c r="AEK1045"/>
      <c r="AEL1045"/>
      <c r="AEM1045"/>
      <c r="AEN1045"/>
      <c r="AEO1045"/>
      <c r="AEP1045"/>
      <c r="AEQ1045"/>
      <c r="AER1045"/>
      <c r="AES1045"/>
      <c r="AET1045"/>
      <c r="AEU1045"/>
      <c r="AEV1045"/>
      <c r="AEW1045"/>
      <c r="AEX1045"/>
      <c r="AEY1045"/>
      <c r="AEZ1045"/>
      <c r="AFA1045"/>
      <c r="AFB1045"/>
      <c r="AFC1045"/>
      <c r="AFD1045"/>
      <c r="AFE1045"/>
      <c r="AFF1045"/>
      <c r="AFG1045"/>
      <c r="AFH1045"/>
      <c r="AFI1045"/>
      <c r="AFJ1045"/>
      <c r="AFK1045"/>
      <c r="AFL1045"/>
      <c r="AFM1045"/>
      <c r="AFN1045"/>
      <c r="AFO1045"/>
      <c r="AFP1045"/>
      <c r="AFQ1045"/>
      <c r="AFR1045"/>
      <c r="AFS1045"/>
      <c r="AFT1045"/>
      <c r="AFU1045"/>
      <c r="AFV1045"/>
      <c r="AFW1045"/>
      <c r="AFX1045"/>
      <c r="AFY1045"/>
      <c r="AFZ1045"/>
      <c r="AGA1045"/>
      <c r="AGB1045"/>
      <c r="AGC1045"/>
      <c r="AGD1045"/>
      <c r="AGE1045"/>
      <c r="AGF1045"/>
      <c r="AGG1045"/>
      <c r="AGH1045"/>
      <c r="AGI1045"/>
      <c r="AGJ1045"/>
      <c r="AGK1045"/>
      <c r="AGL1045"/>
      <c r="AGM1045"/>
      <c r="AGN1045"/>
      <c r="AGO1045"/>
      <c r="AGP1045"/>
      <c r="AGQ1045"/>
      <c r="AGR1045"/>
      <c r="AGS1045"/>
      <c r="AGT1045"/>
      <c r="AGU1045"/>
      <c r="AGV1045"/>
      <c r="AGW1045"/>
      <c r="AGX1045"/>
      <c r="AGY1045"/>
      <c r="AGZ1045"/>
      <c r="AHA1045"/>
      <c r="AHB1045"/>
      <c r="AHC1045"/>
      <c r="AHD1045"/>
      <c r="AHE1045"/>
      <c r="AHF1045"/>
      <c r="AHG1045"/>
      <c r="AHH1045"/>
      <c r="AHI1045"/>
      <c r="AHJ1045"/>
      <c r="AHK1045"/>
      <c r="AHL1045"/>
      <c r="AHM1045"/>
      <c r="AHN1045"/>
      <c r="AHO1045"/>
      <c r="AHP1045"/>
      <c r="AHQ1045"/>
      <c r="AHR1045"/>
      <c r="AHS1045"/>
      <c r="AHT1045"/>
      <c r="AHU1045"/>
      <c r="AHV1045"/>
      <c r="AHW1045"/>
      <c r="AHX1045"/>
      <c r="AHY1045"/>
      <c r="AHZ1045"/>
      <c r="AIA1045"/>
      <c r="AIB1045"/>
      <c r="AIC1045"/>
      <c r="AID1045"/>
      <c r="AIE1045"/>
      <c r="AIF1045"/>
      <c r="AIG1045"/>
      <c r="AIH1045"/>
      <c r="AII1045"/>
      <c r="AIJ1045"/>
      <c r="AIK1045"/>
      <c r="AIL1045"/>
      <c r="AIM1045"/>
      <c r="AIN1045"/>
      <c r="AIO1045"/>
      <c r="AIP1045"/>
      <c r="AIQ1045"/>
      <c r="AIR1045"/>
      <c r="AIS1045"/>
      <c r="AIT1045"/>
      <c r="AIU1045"/>
      <c r="AIV1045"/>
      <c r="AIW1045"/>
      <c r="AIX1045"/>
      <c r="AIY1045"/>
      <c r="AIZ1045"/>
      <c r="AJA1045"/>
      <c r="AJB1045"/>
      <c r="AJC1045"/>
      <c r="AJD1045"/>
      <c r="AJE1045"/>
      <c r="AJF1045"/>
      <c r="AJG1045"/>
      <c r="AJH1045"/>
      <c r="AJI1045"/>
      <c r="AJJ1045"/>
      <c r="AJK1045"/>
      <c r="AJL1045"/>
      <c r="AJM1045"/>
      <c r="AJN1045"/>
      <c r="AJO1045"/>
      <c r="AJP1045"/>
      <c r="AJQ1045"/>
      <c r="AJR1045"/>
      <c r="AJS1045"/>
      <c r="AJT1045"/>
      <c r="AJU1045"/>
      <c r="AJV1045"/>
      <c r="AJW1045"/>
      <c r="AJX1045"/>
      <c r="AJY1045"/>
      <c r="AJZ1045"/>
      <c r="AKA1045"/>
      <c r="AKB1045"/>
      <c r="AKC1045"/>
      <c r="AKD1045"/>
      <c r="AKE1045"/>
      <c r="AKF1045"/>
      <c r="AKG1045"/>
      <c r="AKH1045"/>
      <c r="AKI1045"/>
      <c r="AKJ1045"/>
      <c r="AKK1045"/>
      <c r="AKL1045"/>
      <c r="AKM1045"/>
      <c r="AKN1045"/>
      <c r="AKO1045"/>
      <c r="AKP1045"/>
      <c r="AKQ1045"/>
      <c r="AKR1045"/>
      <c r="AKS1045"/>
      <c r="AKT1045"/>
      <c r="AKU1045"/>
      <c r="AKV1045"/>
      <c r="AKW1045"/>
      <c r="AKX1045"/>
      <c r="AKY1045"/>
      <c r="AKZ1045"/>
      <c r="ALA1045"/>
      <c r="ALB1045"/>
      <c r="ALC1045"/>
      <c r="ALD1045"/>
      <c r="ALE1045"/>
      <c r="ALF1045"/>
      <c r="ALG1045"/>
      <c r="ALH1045"/>
      <c r="ALI1045"/>
      <c r="ALJ1045"/>
      <c r="ALK1045"/>
      <c r="ALL1045"/>
      <c r="ALM1045"/>
      <c r="ALN1045"/>
      <c r="ALO1045"/>
      <c r="ALP1045"/>
      <c r="ALQ1045"/>
      <c r="ALR1045"/>
      <c r="ALS1045"/>
      <c r="ALT1045"/>
      <c r="ALU1045"/>
      <c r="ALV1045"/>
      <c r="ALW1045"/>
      <c r="ALX1045"/>
      <c r="ALY1045"/>
      <c r="ALZ1045"/>
      <c r="AMA1045"/>
      <c r="AMB1045"/>
      <c r="AMC1045"/>
      <c r="AMD1045"/>
      <c r="AME1045"/>
      <c r="AMF1045"/>
      <c r="AMG1045"/>
      <c r="AMH1045"/>
      <c r="AMI1045"/>
      <c r="AMJ1045"/>
    </row>
    <row r="1046" spans="1:1024" ht="20" customHeight="1" x14ac:dyDescent="0.2">
      <c r="A1046"/>
      <c r="B1046"/>
      <c r="C1046"/>
      <c r="D1046"/>
      <c r="E1046" s="2"/>
      <c r="F1046" s="2"/>
      <c r="G1046" s="271"/>
      <c r="H1046" s="240"/>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c r="FS1046"/>
      <c r="FT1046"/>
      <c r="FU1046"/>
      <c r="FV1046"/>
      <c r="FW1046"/>
      <c r="FX1046"/>
      <c r="FY1046"/>
      <c r="FZ1046"/>
      <c r="GA1046"/>
      <c r="GB1046"/>
      <c r="GC1046"/>
      <c r="GD1046"/>
      <c r="GE1046"/>
      <c r="GF1046"/>
      <c r="GG1046"/>
      <c r="GH1046"/>
      <c r="GI1046"/>
      <c r="GJ1046"/>
      <c r="GK1046"/>
      <c r="GL1046"/>
      <c r="GM1046"/>
      <c r="GN1046"/>
      <c r="GO1046"/>
      <c r="GP1046"/>
      <c r="GQ1046"/>
      <c r="GR1046"/>
      <c r="GS1046"/>
      <c r="GT1046"/>
      <c r="GU1046"/>
      <c r="GV1046"/>
      <c r="GW1046"/>
      <c r="GX1046"/>
      <c r="GY1046"/>
      <c r="GZ1046"/>
      <c r="HA1046"/>
      <c r="HB1046"/>
      <c r="HC1046"/>
      <c r="HD1046"/>
      <c r="HE1046"/>
      <c r="HF1046"/>
      <c r="HG1046"/>
      <c r="HH1046"/>
      <c r="HI1046"/>
      <c r="HJ1046"/>
      <c r="HK1046"/>
      <c r="HL1046"/>
      <c r="HM1046"/>
      <c r="HN1046"/>
      <c r="HO1046"/>
      <c r="HP1046"/>
      <c r="HQ1046"/>
      <c r="HR1046"/>
      <c r="HS1046"/>
      <c r="HT1046"/>
      <c r="HU1046"/>
      <c r="HV1046"/>
      <c r="HW1046"/>
      <c r="HX1046"/>
      <c r="HY1046"/>
      <c r="HZ1046"/>
      <c r="IA1046"/>
      <c r="IB1046"/>
      <c r="IC1046"/>
      <c r="ID1046"/>
      <c r="IE1046"/>
      <c r="IF1046"/>
      <c r="IG1046"/>
      <c r="IH1046"/>
      <c r="II1046"/>
      <c r="IJ1046"/>
      <c r="IK1046"/>
      <c r="IL1046"/>
      <c r="IM1046"/>
      <c r="IN1046"/>
      <c r="IO1046"/>
      <c r="IP1046"/>
      <c r="IQ1046"/>
      <c r="IR1046"/>
      <c r="IS1046"/>
      <c r="IT1046"/>
      <c r="IU1046"/>
      <c r="IV1046"/>
      <c r="IW1046"/>
      <c r="IX1046"/>
      <c r="IY1046"/>
      <c r="IZ1046"/>
      <c r="JA1046"/>
      <c r="JB1046"/>
      <c r="JC1046"/>
      <c r="JD1046"/>
      <c r="JE1046"/>
      <c r="JF1046"/>
      <c r="JG1046"/>
      <c r="JH1046"/>
      <c r="JI1046"/>
      <c r="JJ1046"/>
      <c r="JK1046"/>
      <c r="JL1046"/>
      <c r="JM1046"/>
      <c r="JN1046"/>
      <c r="JO1046"/>
      <c r="JP1046"/>
      <c r="JQ1046"/>
      <c r="JR1046"/>
      <c r="JS1046"/>
      <c r="JT1046"/>
      <c r="JU1046"/>
      <c r="JV1046"/>
      <c r="JW1046"/>
      <c r="JX1046"/>
      <c r="JY1046"/>
      <c r="JZ1046"/>
      <c r="KA1046"/>
      <c r="KB1046"/>
      <c r="KC1046"/>
      <c r="KD1046"/>
      <c r="KE1046"/>
      <c r="KF1046"/>
      <c r="KG1046"/>
      <c r="KH1046"/>
      <c r="KI1046"/>
      <c r="KJ1046"/>
      <c r="KK1046"/>
      <c r="KL1046"/>
      <c r="KM1046"/>
      <c r="KN1046"/>
      <c r="KO1046"/>
      <c r="KP1046"/>
      <c r="KQ1046"/>
      <c r="KR1046"/>
      <c r="KS1046"/>
      <c r="KT1046"/>
      <c r="KU1046"/>
      <c r="KV1046"/>
      <c r="KW1046"/>
      <c r="KX1046"/>
      <c r="KY1046"/>
      <c r="KZ1046"/>
      <c r="LA1046"/>
      <c r="LB1046"/>
      <c r="LC1046"/>
      <c r="LD1046"/>
      <c r="LE1046"/>
      <c r="LF1046"/>
      <c r="LG1046"/>
      <c r="LH1046"/>
      <c r="LI1046"/>
      <c r="LJ1046"/>
      <c r="LK1046"/>
      <c r="LL1046"/>
      <c r="LM1046"/>
      <c r="LN1046"/>
      <c r="LO1046"/>
      <c r="LP1046"/>
      <c r="LQ1046"/>
      <c r="LR1046"/>
      <c r="LS1046"/>
      <c r="LT1046"/>
      <c r="LU1046"/>
      <c r="LV1046"/>
      <c r="LW1046"/>
      <c r="LX1046"/>
      <c r="LY1046"/>
      <c r="LZ1046"/>
      <c r="MA1046"/>
      <c r="MB1046"/>
      <c r="MC1046"/>
      <c r="MD1046"/>
      <c r="ME1046"/>
      <c r="MF1046"/>
      <c r="MG1046"/>
      <c r="MH1046"/>
      <c r="MI1046"/>
      <c r="MJ1046"/>
      <c r="MK1046"/>
      <c r="ML1046"/>
      <c r="MM1046"/>
      <c r="MN1046"/>
      <c r="MO1046"/>
      <c r="MP1046"/>
      <c r="MQ1046"/>
      <c r="MR1046"/>
      <c r="MS1046"/>
      <c r="MT1046"/>
      <c r="MU1046"/>
      <c r="MV1046"/>
      <c r="MW1046"/>
      <c r="MX1046"/>
      <c r="MY1046"/>
      <c r="MZ1046"/>
      <c r="NA1046"/>
      <c r="NB1046"/>
      <c r="NC1046"/>
      <c r="ND1046"/>
      <c r="NE1046"/>
      <c r="NF1046"/>
      <c r="NG1046"/>
      <c r="NH1046"/>
      <c r="NI1046"/>
      <c r="NJ1046"/>
      <c r="NK1046"/>
      <c r="NL1046"/>
      <c r="NM1046"/>
      <c r="NN1046"/>
      <c r="NO1046"/>
      <c r="NP1046"/>
      <c r="NQ1046"/>
      <c r="NR1046"/>
      <c r="NS1046"/>
      <c r="NT1046"/>
      <c r="NU1046"/>
      <c r="NV1046"/>
      <c r="NW1046"/>
      <c r="NX1046"/>
      <c r="NY1046"/>
      <c r="NZ1046"/>
      <c r="OA1046"/>
      <c r="OB1046"/>
      <c r="OC1046"/>
      <c r="OD1046"/>
      <c r="OE1046"/>
      <c r="OF1046"/>
      <c r="OG1046"/>
      <c r="OH1046"/>
      <c r="OI1046"/>
      <c r="OJ1046"/>
      <c r="OK1046"/>
      <c r="OL1046"/>
      <c r="OM1046"/>
      <c r="ON1046"/>
      <c r="OO1046"/>
      <c r="OP1046"/>
      <c r="OQ1046"/>
      <c r="OR1046"/>
      <c r="OS1046"/>
      <c r="OT1046"/>
      <c r="OU1046"/>
      <c r="OV1046"/>
      <c r="OW1046"/>
      <c r="OX1046"/>
      <c r="OY1046"/>
      <c r="OZ1046"/>
      <c r="PA1046"/>
      <c r="PB1046"/>
      <c r="PC1046"/>
      <c r="PD1046"/>
      <c r="PE1046"/>
      <c r="PF1046"/>
      <c r="PG1046"/>
      <c r="PH1046"/>
      <c r="PI1046"/>
      <c r="PJ1046"/>
      <c r="PK1046"/>
      <c r="PL1046"/>
      <c r="PM1046"/>
      <c r="PN1046"/>
      <c r="PO1046"/>
      <c r="PP1046"/>
      <c r="PQ1046"/>
      <c r="PR1046"/>
      <c r="PS1046"/>
      <c r="PT1046"/>
      <c r="PU1046"/>
      <c r="PV1046"/>
      <c r="PW1046"/>
      <c r="PX1046"/>
      <c r="PY1046"/>
      <c r="PZ1046"/>
      <c r="QA1046"/>
      <c r="QB1046"/>
      <c r="QC1046"/>
      <c r="QD1046"/>
      <c r="QE1046"/>
      <c r="QF1046"/>
      <c r="QG1046"/>
      <c r="QH1046"/>
      <c r="QI1046"/>
      <c r="QJ1046"/>
      <c r="QK1046"/>
      <c r="QL1046"/>
      <c r="QM1046"/>
      <c r="QN1046"/>
      <c r="QO1046"/>
      <c r="QP1046"/>
      <c r="QQ1046"/>
      <c r="QR1046"/>
      <c r="QS1046"/>
      <c r="QT1046"/>
      <c r="QU1046"/>
      <c r="QV1046"/>
      <c r="QW1046"/>
      <c r="QX1046"/>
      <c r="QY1046"/>
      <c r="QZ1046"/>
      <c r="RA1046"/>
      <c r="RB1046"/>
      <c r="RC1046"/>
      <c r="RD1046"/>
      <c r="RE1046"/>
      <c r="RF1046"/>
      <c r="RG1046"/>
      <c r="RH1046"/>
      <c r="RI1046"/>
      <c r="RJ1046"/>
      <c r="RK1046"/>
      <c r="RL1046"/>
      <c r="RM1046"/>
      <c r="RN1046"/>
      <c r="RO1046"/>
      <c r="RP1046"/>
      <c r="RQ1046"/>
      <c r="RR1046"/>
      <c r="RS1046"/>
      <c r="RT1046"/>
      <c r="RU1046"/>
      <c r="RV1046"/>
      <c r="RW1046"/>
      <c r="RX1046"/>
      <c r="RY1046"/>
      <c r="RZ1046"/>
      <c r="SA1046"/>
      <c r="SB1046"/>
      <c r="SC1046"/>
      <c r="SD1046"/>
      <c r="SE1046"/>
      <c r="SF1046"/>
      <c r="SG1046"/>
      <c r="SH1046"/>
      <c r="SI1046"/>
      <c r="SJ1046"/>
      <c r="SK1046"/>
      <c r="SL1046"/>
      <c r="SM1046"/>
      <c r="SN1046"/>
      <c r="SO1046"/>
      <c r="SP1046"/>
      <c r="SQ1046"/>
      <c r="SR1046"/>
      <c r="SS1046"/>
      <c r="ST1046"/>
      <c r="SU1046"/>
      <c r="SV1046"/>
      <c r="SW1046"/>
      <c r="SX1046"/>
      <c r="SY1046"/>
      <c r="SZ1046"/>
      <c r="TA1046"/>
      <c r="TB1046"/>
      <c r="TC1046"/>
      <c r="TD1046"/>
      <c r="TE1046"/>
      <c r="TF1046"/>
      <c r="TG1046"/>
      <c r="TH1046"/>
      <c r="TI1046"/>
      <c r="TJ1046"/>
      <c r="TK1046"/>
      <c r="TL1046"/>
      <c r="TM1046"/>
      <c r="TN1046"/>
      <c r="TO1046"/>
      <c r="TP1046"/>
      <c r="TQ1046"/>
      <c r="TR1046"/>
      <c r="TS1046"/>
      <c r="TT1046"/>
      <c r="TU1046"/>
      <c r="TV1046"/>
      <c r="TW1046"/>
      <c r="TX1046"/>
      <c r="TY1046"/>
      <c r="TZ1046"/>
      <c r="UA1046"/>
      <c r="UB1046"/>
      <c r="UC1046"/>
      <c r="UD1046"/>
      <c r="UE1046"/>
      <c r="UF1046"/>
      <c r="UG1046"/>
      <c r="UH1046"/>
      <c r="UI1046"/>
      <c r="UJ1046"/>
      <c r="UK1046"/>
      <c r="UL1046"/>
      <c r="UM1046"/>
      <c r="UN1046"/>
      <c r="UO1046"/>
      <c r="UP1046"/>
      <c r="UQ1046"/>
      <c r="UR1046"/>
      <c r="US1046"/>
      <c r="UT1046"/>
      <c r="UU1046"/>
      <c r="UV1046"/>
      <c r="UW1046"/>
      <c r="UX1046"/>
      <c r="UY1046"/>
      <c r="UZ1046"/>
      <c r="VA1046"/>
      <c r="VB1046"/>
      <c r="VC1046"/>
      <c r="VD1046"/>
      <c r="VE1046"/>
      <c r="VF1046"/>
      <c r="VG1046"/>
      <c r="VH1046"/>
      <c r="VI1046"/>
      <c r="VJ1046"/>
      <c r="VK1046"/>
      <c r="VL1046"/>
      <c r="VM1046"/>
      <c r="VN1046"/>
      <c r="VO1046"/>
      <c r="VP1046"/>
      <c r="VQ1046"/>
      <c r="VR1046"/>
      <c r="VS1046"/>
      <c r="VT1046"/>
      <c r="VU1046"/>
      <c r="VV1046"/>
      <c r="VW1046"/>
      <c r="VX1046"/>
      <c r="VY1046"/>
      <c r="VZ1046"/>
      <c r="WA1046"/>
      <c r="WB1046"/>
      <c r="WC1046"/>
      <c r="WD1046"/>
      <c r="WE1046"/>
      <c r="WF1046"/>
      <c r="WG1046"/>
      <c r="WH1046"/>
      <c r="WI1046"/>
      <c r="WJ1046"/>
      <c r="WK1046"/>
      <c r="WL1046"/>
      <c r="WM1046"/>
      <c r="WN1046"/>
      <c r="WO1046"/>
      <c r="WP1046"/>
      <c r="WQ1046"/>
      <c r="WR1046"/>
      <c r="WS1046"/>
      <c r="WT1046"/>
      <c r="WU1046"/>
      <c r="WV1046"/>
      <c r="WW1046"/>
      <c r="WX1046"/>
      <c r="WY1046"/>
      <c r="WZ1046"/>
      <c r="XA1046"/>
      <c r="XB1046"/>
      <c r="XC1046"/>
      <c r="XD1046"/>
      <c r="XE1046"/>
      <c r="XF1046"/>
      <c r="XG1046"/>
      <c r="XH1046"/>
      <c r="XI1046"/>
      <c r="XJ1046"/>
      <c r="XK1046"/>
      <c r="XL1046"/>
      <c r="XM1046"/>
      <c r="XN1046"/>
      <c r="XO1046"/>
      <c r="XP1046"/>
      <c r="XQ1046"/>
      <c r="XR1046"/>
      <c r="XS1046"/>
      <c r="XT1046"/>
      <c r="XU1046"/>
      <c r="XV1046"/>
      <c r="XW1046"/>
      <c r="XX1046"/>
      <c r="XY1046"/>
      <c r="XZ1046"/>
      <c r="YA1046"/>
      <c r="YB1046"/>
      <c r="YC1046"/>
      <c r="YD1046"/>
      <c r="YE1046"/>
      <c r="YF1046"/>
      <c r="YG1046"/>
      <c r="YH1046"/>
      <c r="YI1046"/>
      <c r="YJ1046"/>
      <c r="YK1046"/>
      <c r="YL1046"/>
      <c r="YM1046"/>
      <c r="YN1046"/>
      <c r="YO1046"/>
      <c r="YP1046"/>
      <c r="YQ1046"/>
      <c r="YR1046"/>
      <c r="YS1046"/>
      <c r="YT1046"/>
      <c r="YU1046"/>
      <c r="YV1046"/>
      <c r="YW1046"/>
      <c r="YX1046"/>
      <c r="YY1046"/>
      <c r="YZ1046"/>
      <c r="ZA1046"/>
      <c r="ZB1046"/>
      <c r="ZC1046"/>
      <c r="ZD1046"/>
      <c r="ZE1046"/>
      <c r="ZF1046"/>
      <c r="ZG1046"/>
      <c r="ZH1046"/>
      <c r="ZI1046"/>
      <c r="ZJ1046"/>
      <c r="ZK1046"/>
      <c r="ZL1046"/>
      <c r="ZM1046"/>
      <c r="ZN1046"/>
      <c r="ZO1046"/>
      <c r="ZP1046"/>
      <c r="ZQ1046"/>
      <c r="ZR1046"/>
      <c r="ZS1046"/>
      <c r="ZT1046"/>
      <c r="ZU1046"/>
      <c r="ZV1046"/>
      <c r="ZW1046"/>
      <c r="ZX1046"/>
      <c r="ZY1046"/>
      <c r="ZZ1046"/>
      <c r="AAA1046"/>
      <c r="AAB1046"/>
      <c r="AAC1046"/>
      <c r="AAD1046"/>
      <c r="AAE1046"/>
      <c r="AAF1046"/>
      <c r="AAG1046"/>
      <c r="AAH1046"/>
      <c r="AAI1046"/>
      <c r="AAJ1046"/>
      <c r="AAK1046"/>
      <c r="AAL1046"/>
      <c r="AAM1046"/>
      <c r="AAN1046"/>
      <c r="AAO1046"/>
      <c r="AAP1046"/>
      <c r="AAQ1046"/>
      <c r="AAR1046"/>
      <c r="AAS1046"/>
      <c r="AAT1046"/>
      <c r="AAU1046"/>
      <c r="AAV1046"/>
      <c r="AAW1046"/>
      <c r="AAX1046"/>
      <c r="AAY1046"/>
      <c r="AAZ1046"/>
      <c r="ABA1046"/>
      <c r="ABB1046"/>
      <c r="ABC1046"/>
      <c r="ABD1046"/>
      <c r="ABE1046"/>
      <c r="ABF1046"/>
      <c r="ABG1046"/>
      <c r="ABH1046"/>
      <c r="ABI1046"/>
      <c r="ABJ1046"/>
      <c r="ABK1046"/>
      <c r="ABL1046"/>
      <c r="ABM1046"/>
      <c r="ABN1046"/>
      <c r="ABO1046"/>
      <c r="ABP1046"/>
      <c r="ABQ1046"/>
      <c r="ABR1046"/>
      <c r="ABS1046"/>
      <c r="ABT1046"/>
      <c r="ABU1046"/>
      <c r="ABV1046"/>
      <c r="ABW1046"/>
      <c r="ABX1046"/>
      <c r="ABY1046"/>
      <c r="ABZ1046"/>
      <c r="ACA1046"/>
      <c r="ACB1046"/>
      <c r="ACC1046"/>
      <c r="ACD1046"/>
      <c r="ACE1046"/>
      <c r="ACF1046"/>
      <c r="ACG1046"/>
      <c r="ACH1046"/>
      <c r="ACI1046"/>
      <c r="ACJ1046"/>
      <c r="ACK1046"/>
      <c r="ACL1046"/>
      <c r="ACM1046"/>
      <c r="ACN1046"/>
      <c r="ACO1046"/>
      <c r="ACP1046"/>
      <c r="ACQ1046"/>
      <c r="ACR1046"/>
      <c r="ACS1046"/>
      <c r="ACT1046"/>
      <c r="ACU1046"/>
      <c r="ACV1046"/>
      <c r="ACW1046"/>
      <c r="ACX1046"/>
      <c r="ACY1046"/>
      <c r="ACZ1046"/>
      <c r="ADA1046"/>
      <c r="ADB1046"/>
      <c r="ADC1046"/>
      <c r="ADD1046"/>
      <c r="ADE1046"/>
      <c r="ADF1046"/>
      <c r="ADG1046"/>
      <c r="ADH1046"/>
      <c r="ADI1046"/>
      <c r="ADJ1046"/>
      <c r="ADK1046"/>
      <c r="ADL1046"/>
      <c r="ADM1046"/>
      <c r="ADN1046"/>
      <c r="ADO1046"/>
      <c r="ADP1046"/>
      <c r="ADQ1046"/>
      <c r="ADR1046"/>
      <c r="ADS1046"/>
      <c r="ADT1046"/>
      <c r="ADU1046"/>
      <c r="ADV1046"/>
      <c r="ADW1046"/>
      <c r="ADX1046"/>
      <c r="ADY1046"/>
      <c r="ADZ1046"/>
      <c r="AEA1046"/>
      <c r="AEB1046"/>
      <c r="AEC1046"/>
      <c r="AED1046"/>
      <c r="AEE1046"/>
      <c r="AEF1046"/>
      <c r="AEG1046"/>
      <c r="AEH1046"/>
      <c r="AEI1046"/>
      <c r="AEJ1046"/>
      <c r="AEK1046"/>
      <c r="AEL1046"/>
      <c r="AEM1046"/>
      <c r="AEN1046"/>
      <c r="AEO1046"/>
      <c r="AEP1046"/>
      <c r="AEQ1046"/>
      <c r="AER1046"/>
      <c r="AES1046"/>
      <c r="AET1046"/>
      <c r="AEU1046"/>
      <c r="AEV1046"/>
      <c r="AEW1046"/>
      <c r="AEX1046"/>
      <c r="AEY1046"/>
      <c r="AEZ1046"/>
      <c r="AFA1046"/>
      <c r="AFB1046"/>
      <c r="AFC1046"/>
      <c r="AFD1046"/>
      <c r="AFE1046"/>
      <c r="AFF1046"/>
      <c r="AFG1046"/>
      <c r="AFH1046"/>
      <c r="AFI1046"/>
      <c r="AFJ1046"/>
      <c r="AFK1046"/>
      <c r="AFL1046"/>
      <c r="AFM1046"/>
      <c r="AFN1046"/>
      <c r="AFO1046"/>
      <c r="AFP1046"/>
      <c r="AFQ1046"/>
      <c r="AFR1046"/>
      <c r="AFS1046"/>
      <c r="AFT1046"/>
      <c r="AFU1046"/>
      <c r="AFV1046"/>
      <c r="AFW1046"/>
      <c r="AFX1046"/>
      <c r="AFY1046"/>
      <c r="AFZ1046"/>
      <c r="AGA1046"/>
      <c r="AGB1046"/>
      <c r="AGC1046"/>
      <c r="AGD1046"/>
      <c r="AGE1046"/>
      <c r="AGF1046"/>
      <c r="AGG1046"/>
      <c r="AGH1046"/>
      <c r="AGI1046"/>
      <c r="AGJ1046"/>
      <c r="AGK1046"/>
      <c r="AGL1046"/>
      <c r="AGM1046"/>
      <c r="AGN1046"/>
      <c r="AGO1046"/>
      <c r="AGP1046"/>
      <c r="AGQ1046"/>
      <c r="AGR1046"/>
      <c r="AGS1046"/>
      <c r="AGT1046"/>
      <c r="AGU1046"/>
      <c r="AGV1046"/>
      <c r="AGW1046"/>
      <c r="AGX1046"/>
      <c r="AGY1046"/>
      <c r="AGZ1046"/>
      <c r="AHA1046"/>
      <c r="AHB1046"/>
      <c r="AHC1046"/>
      <c r="AHD1046"/>
      <c r="AHE1046"/>
      <c r="AHF1046"/>
      <c r="AHG1046"/>
      <c r="AHH1046"/>
      <c r="AHI1046"/>
      <c r="AHJ1046"/>
      <c r="AHK1046"/>
      <c r="AHL1046"/>
      <c r="AHM1046"/>
      <c r="AHN1046"/>
      <c r="AHO1046"/>
      <c r="AHP1046"/>
      <c r="AHQ1046"/>
      <c r="AHR1046"/>
      <c r="AHS1046"/>
      <c r="AHT1046"/>
      <c r="AHU1046"/>
      <c r="AHV1046"/>
      <c r="AHW1046"/>
      <c r="AHX1046"/>
      <c r="AHY1046"/>
      <c r="AHZ1046"/>
      <c r="AIA1046"/>
      <c r="AIB1046"/>
      <c r="AIC1046"/>
      <c r="AID1046"/>
      <c r="AIE1046"/>
      <c r="AIF1046"/>
      <c r="AIG1046"/>
      <c r="AIH1046"/>
      <c r="AII1046"/>
      <c r="AIJ1046"/>
      <c r="AIK1046"/>
      <c r="AIL1046"/>
      <c r="AIM1046"/>
      <c r="AIN1046"/>
      <c r="AIO1046"/>
      <c r="AIP1046"/>
      <c r="AIQ1046"/>
      <c r="AIR1046"/>
      <c r="AIS1046"/>
      <c r="AIT1046"/>
      <c r="AIU1046"/>
      <c r="AIV1046"/>
      <c r="AIW1046"/>
      <c r="AIX1046"/>
      <c r="AIY1046"/>
      <c r="AIZ1046"/>
      <c r="AJA1046"/>
      <c r="AJB1046"/>
      <c r="AJC1046"/>
      <c r="AJD1046"/>
      <c r="AJE1046"/>
      <c r="AJF1046"/>
      <c r="AJG1046"/>
      <c r="AJH1046"/>
      <c r="AJI1046"/>
      <c r="AJJ1046"/>
      <c r="AJK1046"/>
      <c r="AJL1046"/>
      <c r="AJM1046"/>
      <c r="AJN1046"/>
      <c r="AJO1046"/>
      <c r="AJP1046"/>
      <c r="AJQ1046"/>
      <c r="AJR1046"/>
      <c r="AJS1046"/>
      <c r="AJT1046"/>
      <c r="AJU1046"/>
      <c r="AJV1046"/>
      <c r="AJW1046"/>
      <c r="AJX1046"/>
      <c r="AJY1046"/>
      <c r="AJZ1046"/>
      <c r="AKA1046"/>
      <c r="AKB1046"/>
      <c r="AKC1046"/>
      <c r="AKD1046"/>
      <c r="AKE1046"/>
      <c r="AKF1046"/>
      <c r="AKG1046"/>
      <c r="AKH1046"/>
      <c r="AKI1046"/>
      <c r="AKJ1046"/>
      <c r="AKK1046"/>
      <c r="AKL1046"/>
      <c r="AKM1046"/>
      <c r="AKN1046"/>
      <c r="AKO1046"/>
      <c r="AKP1046"/>
      <c r="AKQ1046"/>
      <c r="AKR1046"/>
      <c r="AKS1046"/>
      <c r="AKT1046"/>
      <c r="AKU1046"/>
      <c r="AKV1046"/>
      <c r="AKW1046"/>
      <c r="AKX1046"/>
      <c r="AKY1046"/>
      <c r="AKZ1046"/>
      <c r="ALA1046"/>
      <c r="ALB1046"/>
      <c r="ALC1046"/>
      <c r="ALD1046"/>
      <c r="ALE1046"/>
      <c r="ALF1046"/>
      <c r="ALG1046"/>
      <c r="ALH1046"/>
      <c r="ALI1046"/>
      <c r="ALJ1046"/>
      <c r="ALK1046"/>
      <c r="ALL1046"/>
      <c r="ALM1046"/>
      <c r="ALN1046"/>
      <c r="ALO1046"/>
      <c r="ALP1046"/>
      <c r="ALQ1046"/>
      <c r="ALR1046"/>
      <c r="ALS1046"/>
      <c r="ALT1046"/>
      <c r="ALU1046"/>
      <c r="ALV1046"/>
      <c r="ALW1046"/>
      <c r="ALX1046"/>
      <c r="ALY1046"/>
      <c r="ALZ1046"/>
      <c r="AMA1046"/>
      <c r="AMB1046"/>
      <c r="AMC1046"/>
      <c r="AMD1046"/>
      <c r="AME1046"/>
      <c r="AMF1046"/>
      <c r="AMG1046"/>
      <c r="AMH1046"/>
      <c r="AMI1046"/>
      <c r="AMJ1046"/>
    </row>
    <row r="1047" spans="1:1024" ht="20" customHeight="1" x14ac:dyDescent="0.2">
      <c r="A1047"/>
      <c r="B1047"/>
      <c r="C1047"/>
      <c r="D1047"/>
      <c r="E1047" s="2"/>
      <c r="F1047" s="2"/>
      <c r="G1047" s="271"/>
      <c r="H1047" s="240"/>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c r="EZ1047"/>
      <c r="FA1047"/>
      <c r="FB1047"/>
      <c r="FC1047"/>
      <c r="FD1047"/>
      <c r="FE1047"/>
      <c r="FF1047"/>
      <c r="FG1047"/>
      <c r="FH1047"/>
      <c r="FI1047"/>
      <c r="FJ1047"/>
      <c r="FK1047"/>
      <c r="FL1047"/>
      <c r="FM1047"/>
      <c r="FN1047"/>
      <c r="FO1047"/>
      <c r="FP1047"/>
      <c r="FQ1047"/>
      <c r="FR1047"/>
      <c r="FS1047"/>
      <c r="FT1047"/>
      <c r="FU1047"/>
      <c r="FV1047"/>
      <c r="FW1047"/>
      <c r="FX1047"/>
      <c r="FY1047"/>
      <c r="FZ1047"/>
      <c r="GA1047"/>
      <c r="GB1047"/>
      <c r="GC1047"/>
      <c r="GD1047"/>
      <c r="GE1047"/>
      <c r="GF1047"/>
      <c r="GG1047"/>
      <c r="GH1047"/>
      <c r="GI1047"/>
      <c r="GJ1047"/>
      <c r="GK1047"/>
      <c r="GL1047"/>
      <c r="GM1047"/>
      <c r="GN1047"/>
      <c r="GO1047"/>
      <c r="GP1047"/>
      <c r="GQ1047"/>
      <c r="GR1047"/>
      <c r="GS1047"/>
      <c r="GT1047"/>
      <c r="GU1047"/>
      <c r="GV1047"/>
      <c r="GW1047"/>
      <c r="GX1047"/>
      <c r="GY1047"/>
      <c r="GZ1047"/>
      <c r="HA1047"/>
      <c r="HB1047"/>
      <c r="HC1047"/>
      <c r="HD1047"/>
      <c r="HE1047"/>
      <c r="HF1047"/>
      <c r="HG1047"/>
      <c r="HH1047"/>
      <c r="HI1047"/>
      <c r="HJ1047"/>
      <c r="HK1047"/>
      <c r="HL1047"/>
      <c r="HM1047"/>
      <c r="HN1047"/>
      <c r="HO1047"/>
      <c r="HP1047"/>
      <c r="HQ1047"/>
      <c r="HR1047"/>
      <c r="HS1047"/>
      <c r="HT1047"/>
      <c r="HU1047"/>
      <c r="HV1047"/>
      <c r="HW1047"/>
      <c r="HX1047"/>
      <c r="HY1047"/>
      <c r="HZ1047"/>
      <c r="IA1047"/>
      <c r="IB1047"/>
      <c r="IC1047"/>
      <c r="ID1047"/>
      <c r="IE1047"/>
      <c r="IF1047"/>
      <c r="IG1047"/>
      <c r="IH1047"/>
      <c r="II1047"/>
      <c r="IJ1047"/>
      <c r="IK1047"/>
      <c r="IL1047"/>
      <c r="IM1047"/>
      <c r="IN1047"/>
      <c r="IO1047"/>
      <c r="IP1047"/>
      <c r="IQ1047"/>
      <c r="IR1047"/>
      <c r="IS1047"/>
      <c r="IT1047"/>
      <c r="IU1047"/>
      <c r="IV1047"/>
      <c r="IW1047"/>
      <c r="IX1047"/>
      <c r="IY1047"/>
      <c r="IZ1047"/>
      <c r="JA1047"/>
      <c r="JB1047"/>
      <c r="JC1047"/>
      <c r="JD1047"/>
      <c r="JE1047"/>
      <c r="JF1047"/>
      <c r="JG1047"/>
      <c r="JH1047"/>
      <c r="JI1047"/>
      <c r="JJ1047"/>
      <c r="JK1047"/>
      <c r="JL1047"/>
      <c r="JM1047"/>
      <c r="JN1047"/>
      <c r="JO1047"/>
      <c r="JP1047"/>
      <c r="JQ1047"/>
      <c r="JR1047"/>
      <c r="JS1047"/>
      <c r="JT1047"/>
      <c r="JU1047"/>
      <c r="JV1047"/>
      <c r="JW1047"/>
      <c r="JX1047"/>
      <c r="JY1047"/>
      <c r="JZ1047"/>
      <c r="KA1047"/>
      <c r="KB1047"/>
      <c r="KC1047"/>
      <c r="KD1047"/>
      <c r="KE1047"/>
      <c r="KF1047"/>
      <c r="KG1047"/>
      <c r="KH1047"/>
      <c r="KI1047"/>
      <c r="KJ1047"/>
      <c r="KK1047"/>
      <c r="KL1047"/>
      <c r="KM1047"/>
      <c r="KN1047"/>
      <c r="KO1047"/>
      <c r="KP1047"/>
      <c r="KQ1047"/>
      <c r="KR1047"/>
      <c r="KS1047"/>
      <c r="KT1047"/>
      <c r="KU1047"/>
      <c r="KV1047"/>
      <c r="KW1047"/>
      <c r="KX1047"/>
      <c r="KY1047"/>
      <c r="KZ1047"/>
      <c r="LA1047"/>
      <c r="LB1047"/>
      <c r="LC1047"/>
      <c r="LD1047"/>
      <c r="LE1047"/>
      <c r="LF1047"/>
      <c r="LG1047"/>
      <c r="LH1047"/>
      <c r="LI1047"/>
      <c r="LJ1047"/>
      <c r="LK1047"/>
      <c r="LL1047"/>
      <c r="LM1047"/>
      <c r="LN1047"/>
      <c r="LO1047"/>
      <c r="LP1047"/>
      <c r="LQ1047"/>
      <c r="LR1047"/>
      <c r="LS1047"/>
      <c r="LT1047"/>
      <c r="LU1047"/>
      <c r="LV1047"/>
      <c r="LW1047"/>
      <c r="LX1047"/>
      <c r="LY1047"/>
      <c r="LZ1047"/>
      <c r="MA1047"/>
      <c r="MB1047"/>
      <c r="MC1047"/>
      <c r="MD1047"/>
      <c r="ME1047"/>
      <c r="MF1047"/>
      <c r="MG1047"/>
      <c r="MH1047"/>
      <c r="MI1047"/>
      <c r="MJ1047"/>
      <c r="MK1047"/>
      <c r="ML1047"/>
      <c r="MM1047"/>
      <c r="MN1047"/>
      <c r="MO1047"/>
      <c r="MP1047"/>
      <c r="MQ1047"/>
      <c r="MR1047"/>
      <c r="MS1047"/>
      <c r="MT1047"/>
      <c r="MU1047"/>
      <c r="MV1047"/>
      <c r="MW1047"/>
      <c r="MX1047"/>
      <c r="MY1047"/>
      <c r="MZ1047"/>
      <c r="NA1047"/>
      <c r="NB1047"/>
      <c r="NC1047"/>
      <c r="ND1047"/>
      <c r="NE1047"/>
      <c r="NF1047"/>
      <c r="NG1047"/>
      <c r="NH1047"/>
      <c r="NI1047"/>
      <c r="NJ1047"/>
      <c r="NK1047"/>
      <c r="NL1047"/>
      <c r="NM1047"/>
      <c r="NN1047"/>
      <c r="NO1047"/>
      <c r="NP1047"/>
      <c r="NQ1047"/>
      <c r="NR1047"/>
      <c r="NS1047"/>
      <c r="NT1047"/>
      <c r="NU1047"/>
      <c r="NV1047"/>
      <c r="NW1047"/>
      <c r="NX1047"/>
      <c r="NY1047"/>
      <c r="NZ1047"/>
      <c r="OA1047"/>
      <c r="OB1047"/>
      <c r="OC1047"/>
      <c r="OD1047"/>
      <c r="OE1047"/>
      <c r="OF1047"/>
      <c r="OG1047"/>
      <c r="OH1047"/>
      <c r="OI1047"/>
      <c r="OJ1047"/>
      <c r="OK1047"/>
      <c r="OL1047"/>
      <c r="OM1047"/>
      <c r="ON1047"/>
      <c r="OO1047"/>
      <c r="OP1047"/>
      <c r="OQ1047"/>
      <c r="OR1047"/>
      <c r="OS1047"/>
      <c r="OT1047"/>
      <c r="OU1047"/>
      <c r="OV1047"/>
      <c r="OW1047"/>
      <c r="OX1047"/>
      <c r="OY1047"/>
      <c r="OZ1047"/>
      <c r="PA1047"/>
      <c r="PB1047"/>
      <c r="PC1047"/>
      <c r="PD1047"/>
      <c r="PE1047"/>
      <c r="PF1047"/>
      <c r="PG1047"/>
      <c r="PH1047"/>
      <c r="PI1047"/>
      <c r="PJ1047"/>
      <c r="PK1047"/>
      <c r="PL1047"/>
      <c r="PM1047"/>
      <c r="PN1047"/>
      <c r="PO1047"/>
      <c r="PP1047"/>
      <c r="PQ1047"/>
      <c r="PR1047"/>
      <c r="PS1047"/>
      <c r="PT1047"/>
      <c r="PU1047"/>
      <c r="PV1047"/>
      <c r="PW1047"/>
      <c r="PX1047"/>
      <c r="PY1047"/>
      <c r="PZ1047"/>
      <c r="QA1047"/>
      <c r="QB1047"/>
      <c r="QC1047"/>
      <c r="QD1047"/>
      <c r="QE1047"/>
      <c r="QF1047"/>
      <c r="QG1047"/>
      <c r="QH1047"/>
      <c r="QI1047"/>
      <c r="QJ1047"/>
      <c r="QK1047"/>
      <c r="QL1047"/>
      <c r="QM1047"/>
      <c r="QN1047"/>
      <c r="QO1047"/>
      <c r="QP1047"/>
      <c r="QQ1047"/>
      <c r="QR1047"/>
      <c r="QS1047"/>
      <c r="QT1047"/>
      <c r="QU1047"/>
      <c r="QV1047"/>
      <c r="QW1047"/>
      <c r="QX1047"/>
      <c r="QY1047"/>
      <c r="QZ1047"/>
      <c r="RA1047"/>
      <c r="RB1047"/>
      <c r="RC1047"/>
      <c r="RD1047"/>
      <c r="RE1047"/>
      <c r="RF1047"/>
      <c r="RG1047"/>
      <c r="RH1047"/>
      <c r="RI1047"/>
      <c r="RJ1047"/>
      <c r="RK1047"/>
      <c r="RL1047"/>
      <c r="RM1047"/>
      <c r="RN1047"/>
      <c r="RO1047"/>
      <c r="RP1047"/>
      <c r="RQ1047"/>
      <c r="RR1047"/>
      <c r="RS1047"/>
      <c r="RT1047"/>
      <c r="RU1047"/>
      <c r="RV1047"/>
      <c r="RW1047"/>
      <c r="RX1047"/>
      <c r="RY1047"/>
      <c r="RZ1047"/>
      <c r="SA1047"/>
      <c r="SB1047"/>
      <c r="SC1047"/>
      <c r="SD1047"/>
      <c r="SE1047"/>
      <c r="SF1047"/>
      <c r="SG1047"/>
      <c r="SH1047"/>
      <c r="SI1047"/>
      <c r="SJ1047"/>
      <c r="SK1047"/>
      <c r="SL1047"/>
      <c r="SM1047"/>
      <c r="SN1047"/>
      <c r="SO1047"/>
      <c r="SP1047"/>
      <c r="SQ1047"/>
      <c r="SR1047"/>
      <c r="SS1047"/>
      <c r="ST1047"/>
      <c r="SU1047"/>
      <c r="SV1047"/>
      <c r="SW1047"/>
      <c r="SX1047"/>
      <c r="SY1047"/>
      <c r="SZ1047"/>
      <c r="TA1047"/>
      <c r="TB1047"/>
      <c r="TC1047"/>
      <c r="TD1047"/>
      <c r="TE1047"/>
      <c r="TF1047"/>
      <c r="TG1047"/>
      <c r="TH1047"/>
      <c r="TI1047"/>
      <c r="TJ1047"/>
      <c r="TK1047"/>
      <c r="TL1047"/>
      <c r="TM1047"/>
      <c r="TN1047"/>
      <c r="TO1047"/>
      <c r="TP1047"/>
      <c r="TQ1047"/>
      <c r="TR1047"/>
      <c r="TS1047"/>
      <c r="TT1047"/>
      <c r="TU1047"/>
      <c r="TV1047"/>
      <c r="TW1047"/>
      <c r="TX1047"/>
      <c r="TY1047"/>
      <c r="TZ1047"/>
      <c r="UA1047"/>
      <c r="UB1047"/>
      <c r="UC1047"/>
      <c r="UD1047"/>
      <c r="UE1047"/>
      <c r="UF1047"/>
      <c r="UG1047"/>
      <c r="UH1047"/>
      <c r="UI1047"/>
      <c r="UJ1047"/>
      <c r="UK1047"/>
      <c r="UL1047"/>
      <c r="UM1047"/>
      <c r="UN1047"/>
      <c r="UO1047"/>
      <c r="UP1047"/>
      <c r="UQ1047"/>
      <c r="UR1047"/>
      <c r="US1047"/>
      <c r="UT1047"/>
      <c r="UU1047"/>
      <c r="UV1047"/>
      <c r="UW1047"/>
      <c r="UX1047"/>
      <c r="UY1047"/>
      <c r="UZ1047"/>
      <c r="VA1047"/>
      <c r="VB1047"/>
      <c r="VC1047"/>
      <c r="VD1047"/>
      <c r="VE1047"/>
      <c r="VF1047"/>
      <c r="VG1047"/>
      <c r="VH1047"/>
      <c r="VI1047"/>
      <c r="VJ1047"/>
      <c r="VK1047"/>
      <c r="VL1047"/>
      <c r="VM1047"/>
      <c r="VN1047"/>
      <c r="VO1047"/>
      <c r="VP1047"/>
      <c r="VQ1047"/>
      <c r="VR1047"/>
      <c r="VS1047"/>
      <c r="VT1047"/>
      <c r="VU1047"/>
      <c r="VV1047"/>
      <c r="VW1047"/>
      <c r="VX1047"/>
      <c r="VY1047"/>
      <c r="VZ1047"/>
      <c r="WA1047"/>
      <c r="WB1047"/>
      <c r="WC1047"/>
      <c r="WD1047"/>
      <c r="WE1047"/>
      <c r="WF1047"/>
      <c r="WG1047"/>
      <c r="WH1047"/>
      <c r="WI1047"/>
      <c r="WJ1047"/>
      <c r="WK1047"/>
      <c r="WL1047"/>
      <c r="WM1047"/>
      <c r="WN1047"/>
      <c r="WO1047"/>
      <c r="WP1047"/>
      <c r="WQ1047"/>
      <c r="WR1047"/>
      <c r="WS1047"/>
      <c r="WT1047"/>
      <c r="WU1047"/>
      <c r="WV1047"/>
      <c r="WW1047"/>
      <c r="WX1047"/>
      <c r="WY1047"/>
      <c r="WZ1047"/>
      <c r="XA1047"/>
      <c r="XB1047"/>
      <c r="XC1047"/>
      <c r="XD1047"/>
      <c r="XE1047"/>
      <c r="XF1047"/>
      <c r="XG1047"/>
      <c r="XH1047"/>
      <c r="XI1047"/>
      <c r="XJ1047"/>
      <c r="XK1047"/>
      <c r="XL1047"/>
      <c r="XM1047"/>
      <c r="XN1047"/>
      <c r="XO1047"/>
      <c r="XP1047"/>
      <c r="XQ1047"/>
      <c r="XR1047"/>
      <c r="XS1047"/>
      <c r="XT1047"/>
      <c r="XU1047"/>
      <c r="XV1047"/>
      <c r="XW1047"/>
      <c r="XX1047"/>
      <c r="XY1047"/>
      <c r="XZ1047"/>
      <c r="YA1047"/>
      <c r="YB1047"/>
      <c r="YC1047"/>
      <c r="YD1047"/>
      <c r="YE1047"/>
      <c r="YF1047"/>
      <c r="YG1047"/>
      <c r="YH1047"/>
      <c r="YI1047"/>
      <c r="YJ1047"/>
      <c r="YK1047"/>
      <c r="YL1047"/>
      <c r="YM1047"/>
      <c r="YN1047"/>
      <c r="YO1047"/>
      <c r="YP1047"/>
      <c r="YQ1047"/>
      <c r="YR1047"/>
      <c r="YS1047"/>
      <c r="YT1047"/>
      <c r="YU1047"/>
      <c r="YV1047"/>
      <c r="YW1047"/>
      <c r="YX1047"/>
      <c r="YY1047"/>
      <c r="YZ1047"/>
      <c r="ZA1047"/>
      <c r="ZB1047"/>
      <c r="ZC1047"/>
      <c r="ZD1047"/>
      <c r="ZE1047"/>
      <c r="ZF1047"/>
      <c r="ZG1047"/>
      <c r="ZH1047"/>
      <c r="ZI1047"/>
      <c r="ZJ1047"/>
      <c r="ZK1047"/>
      <c r="ZL1047"/>
      <c r="ZM1047"/>
      <c r="ZN1047"/>
      <c r="ZO1047"/>
      <c r="ZP1047"/>
      <c r="ZQ1047"/>
      <c r="ZR1047"/>
      <c r="ZS1047"/>
      <c r="ZT1047"/>
      <c r="ZU1047"/>
      <c r="ZV1047"/>
      <c r="ZW1047"/>
      <c r="ZX1047"/>
      <c r="ZY1047"/>
      <c r="ZZ1047"/>
      <c r="AAA1047"/>
      <c r="AAB1047"/>
      <c r="AAC1047"/>
      <c r="AAD1047"/>
      <c r="AAE1047"/>
      <c r="AAF1047"/>
      <c r="AAG1047"/>
      <c r="AAH1047"/>
      <c r="AAI1047"/>
      <c r="AAJ1047"/>
      <c r="AAK1047"/>
      <c r="AAL1047"/>
      <c r="AAM1047"/>
      <c r="AAN1047"/>
      <c r="AAO1047"/>
      <c r="AAP1047"/>
      <c r="AAQ1047"/>
      <c r="AAR1047"/>
      <c r="AAS1047"/>
      <c r="AAT1047"/>
      <c r="AAU1047"/>
      <c r="AAV1047"/>
      <c r="AAW1047"/>
      <c r="AAX1047"/>
      <c r="AAY1047"/>
      <c r="AAZ1047"/>
      <c r="ABA1047"/>
      <c r="ABB1047"/>
      <c r="ABC1047"/>
      <c r="ABD1047"/>
      <c r="ABE1047"/>
      <c r="ABF1047"/>
      <c r="ABG1047"/>
      <c r="ABH1047"/>
      <c r="ABI1047"/>
      <c r="ABJ1047"/>
      <c r="ABK1047"/>
      <c r="ABL1047"/>
      <c r="ABM1047"/>
      <c r="ABN1047"/>
      <c r="ABO1047"/>
      <c r="ABP1047"/>
      <c r="ABQ1047"/>
      <c r="ABR1047"/>
      <c r="ABS1047"/>
      <c r="ABT1047"/>
      <c r="ABU1047"/>
      <c r="ABV1047"/>
      <c r="ABW1047"/>
      <c r="ABX1047"/>
      <c r="ABY1047"/>
      <c r="ABZ1047"/>
      <c r="ACA1047"/>
      <c r="ACB1047"/>
      <c r="ACC1047"/>
      <c r="ACD1047"/>
      <c r="ACE1047"/>
      <c r="ACF1047"/>
      <c r="ACG1047"/>
      <c r="ACH1047"/>
      <c r="ACI1047"/>
      <c r="ACJ1047"/>
      <c r="ACK1047"/>
      <c r="ACL1047"/>
      <c r="ACM1047"/>
      <c r="ACN1047"/>
      <c r="ACO1047"/>
      <c r="ACP1047"/>
      <c r="ACQ1047"/>
      <c r="ACR1047"/>
      <c r="ACS1047"/>
      <c r="ACT1047"/>
      <c r="ACU1047"/>
      <c r="ACV1047"/>
      <c r="ACW1047"/>
      <c r="ACX1047"/>
      <c r="ACY1047"/>
      <c r="ACZ1047"/>
      <c r="ADA1047"/>
      <c r="ADB1047"/>
      <c r="ADC1047"/>
      <c r="ADD1047"/>
      <c r="ADE1047"/>
      <c r="ADF1047"/>
      <c r="ADG1047"/>
      <c r="ADH1047"/>
      <c r="ADI1047"/>
      <c r="ADJ1047"/>
      <c r="ADK1047"/>
      <c r="ADL1047"/>
      <c r="ADM1047"/>
      <c r="ADN1047"/>
      <c r="ADO1047"/>
      <c r="ADP1047"/>
      <c r="ADQ1047"/>
      <c r="ADR1047"/>
      <c r="ADS1047"/>
      <c r="ADT1047"/>
      <c r="ADU1047"/>
      <c r="ADV1047"/>
      <c r="ADW1047"/>
      <c r="ADX1047"/>
      <c r="ADY1047"/>
      <c r="ADZ1047"/>
      <c r="AEA1047"/>
      <c r="AEB1047"/>
      <c r="AEC1047"/>
      <c r="AED1047"/>
      <c r="AEE1047"/>
      <c r="AEF1047"/>
      <c r="AEG1047"/>
      <c r="AEH1047"/>
      <c r="AEI1047"/>
      <c r="AEJ1047"/>
      <c r="AEK1047"/>
      <c r="AEL1047"/>
      <c r="AEM1047"/>
      <c r="AEN1047"/>
      <c r="AEO1047"/>
      <c r="AEP1047"/>
      <c r="AEQ1047"/>
      <c r="AER1047"/>
      <c r="AES1047"/>
      <c r="AET1047"/>
      <c r="AEU1047"/>
      <c r="AEV1047"/>
      <c r="AEW1047"/>
      <c r="AEX1047"/>
      <c r="AEY1047"/>
      <c r="AEZ1047"/>
      <c r="AFA1047"/>
      <c r="AFB1047"/>
      <c r="AFC1047"/>
      <c r="AFD1047"/>
      <c r="AFE1047"/>
      <c r="AFF1047"/>
      <c r="AFG1047"/>
      <c r="AFH1047"/>
      <c r="AFI1047"/>
      <c r="AFJ1047"/>
      <c r="AFK1047"/>
      <c r="AFL1047"/>
      <c r="AFM1047"/>
      <c r="AFN1047"/>
      <c r="AFO1047"/>
      <c r="AFP1047"/>
      <c r="AFQ1047"/>
      <c r="AFR1047"/>
      <c r="AFS1047"/>
      <c r="AFT1047"/>
      <c r="AFU1047"/>
      <c r="AFV1047"/>
      <c r="AFW1047"/>
      <c r="AFX1047"/>
      <c r="AFY1047"/>
      <c r="AFZ1047"/>
      <c r="AGA1047"/>
      <c r="AGB1047"/>
      <c r="AGC1047"/>
      <c r="AGD1047"/>
      <c r="AGE1047"/>
      <c r="AGF1047"/>
      <c r="AGG1047"/>
      <c r="AGH1047"/>
      <c r="AGI1047"/>
      <c r="AGJ1047"/>
      <c r="AGK1047"/>
      <c r="AGL1047"/>
      <c r="AGM1047"/>
      <c r="AGN1047"/>
      <c r="AGO1047"/>
      <c r="AGP1047"/>
      <c r="AGQ1047"/>
      <c r="AGR1047"/>
      <c r="AGS1047"/>
      <c r="AGT1047"/>
      <c r="AGU1047"/>
      <c r="AGV1047"/>
      <c r="AGW1047"/>
      <c r="AGX1047"/>
      <c r="AGY1047"/>
      <c r="AGZ1047"/>
      <c r="AHA1047"/>
      <c r="AHB1047"/>
      <c r="AHC1047"/>
      <c r="AHD1047"/>
      <c r="AHE1047"/>
      <c r="AHF1047"/>
      <c r="AHG1047"/>
      <c r="AHH1047"/>
      <c r="AHI1047"/>
      <c r="AHJ1047"/>
      <c r="AHK1047"/>
      <c r="AHL1047"/>
      <c r="AHM1047"/>
      <c r="AHN1047"/>
      <c r="AHO1047"/>
      <c r="AHP1047"/>
      <c r="AHQ1047"/>
      <c r="AHR1047"/>
      <c r="AHS1047"/>
      <c r="AHT1047"/>
      <c r="AHU1047"/>
      <c r="AHV1047"/>
      <c r="AHW1047"/>
      <c r="AHX1047"/>
      <c r="AHY1047"/>
      <c r="AHZ1047"/>
      <c r="AIA1047"/>
      <c r="AIB1047"/>
      <c r="AIC1047"/>
      <c r="AID1047"/>
      <c r="AIE1047"/>
      <c r="AIF1047"/>
      <c r="AIG1047"/>
      <c r="AIH1047"/>
      <c r="AII1047"/>
      <c r="AIJ1047"/>
      <c r="AIK1047"/>
      <c r="AIL1047"/>
      <c r="AIM1047"/>
      <c r="AIN1047"/>
      <c r="AIO1047"/>
      <c r="AIP1047"/>
      <c r="AIQ1047"/>
      <c r="AIR1047"/>
      <c r="AIS1047"/>
      <c r="AIT1047"/>
      <c r="AIU1047"/>
      <c r="AIV1047"/>
      <c r="AIW1047"/>
      <c r="AIX1047"/>
      <c r="AIY1047"/>
      <c r="AIZ1047"/>
      <c r="AJA1047"/>
      <c r="AJB1047"/>
      <c r="AJC1047"/>
      <c r="AJD1047"/>
      <c r="AJE1047"/>
      <c r="AJF1047"/>
      <c r="AJG1047"/>
      <c r="AJH1047"/>
      <c r="AJI1047"/>
      <c r="AJJ1047"/>
      <c r="AJK1047"/>
      <c r="AJL1047"/>
      <c r="AJM1047"/>
      <c r="AJN1047"/>
      <c r="AJO1047"/>
      <c r="AJP1047"/>
      <c r="AJQ1047"/>
      <c r="AJR1047"/>
      <c r="AJS1047"/>
      <c r="AJT1047"/>
      <c r="AJU1047"/>
      <c r="AJV1047"/>
      <c r="AJW1047"/>
      <c r="AJX1047"/>
      <c r="AJY1047"/>
      <c r="AJZ1047"/>
      <c r="AKA1047"/>
      <c r="AKB1047"/>
      <c r="AKC1047"/>
      <c r="AKD1047"/>
      <c r="AKE1047"/>
      <c r="AKF1047"/>
      <c r="AKG1047"/>
      <c r="AKH1047"/>
      <c r="AKI1047"/>
      <c r="AKJ1047"/>
      <c r="AKK1047"/>
      <c r="AKL1047"/>
      <c r="AKM1047"/>
      <c r="AKN1047"/>
      <c r="AKO1047"/>
      <c r="AKP1047"/>
      <c r="AKQ1047"/>
      <c r="AKR1047"/>
      <c r="AKS1047"/>
      <c r="AKT1047"/>
      <c r="AKU1047"/>
      <c r="AKV1047"/>
      <c r="AKW1047"/>
      <c r="AKX1047"/>
      <c r="AKY1047"/>
      <c r="AKZ1047"/>
      <c r="ALA1047"/>
      <c r="ALB1047"/>
      <c r="ALC1047"/>
      <c r="ALD1047"/>
      <c r="ALE1047"/>
      <c r="ALF1047"/>
      <c r="ALG1047"/>
      <c r="ALH1047"/>
      <c r="ALI1047"/>
      <c r="ALJ1047"/>
      <c r="ALK1047"/>
      <c r="ALL1047"/>
      <c r="ALM1047"/>
      <c r="ALN1047"/>
      <c r="ALO1047"/>
      <c r="ALP1047"/>
      <c r="ALQ1047"/>
      <c r="ALR1047"/>
      <c r="ALS1047"/>
      <c r="ALT1047"/>
      <c r="ALU1047"/>
      <c r="ALV1047"/>
      <c r="ALW1047"/>
      <c r="ALX1047"/>
      <c r="ALY1047"/>
      <c r="ALZ1047"/>
      <c r="AMA1047"/>
      <c r="AMB1047"/>
      <c r="AMC1047"/>
      <c r="AMD1047"/>
      <c r="AME1047"/>
      <c r="AMF1047"/>
      <c r="AMG1047"/>
      <c r="AMH1047"/>
      <c r="AMI1047"/>
      <c r="AMJ1047"/>
    </row>
    <row r="1048" spans="1:1024" ht="20" customHeight="1" x14ac:dyDescent="0.2">
      <c r="A1048"/>
      <c r="B1048"/>
      <c r="C1048"/>
      <c r="D1048"/>
      <c r="E1048" s="2"/>
      <c r="F1048" s="2"/>
      <c r="G1048" s="271"/>
      <c r="H1048" s="240"/>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c r="EZ1048"/>
      <c r="FA1048"/>
      <c r="FB1048"/>
      <c r="FC1048"/>
      <c r="FD1048"/>
      <c r="FE1048"/>
      <c r="FF1048"/>
      <c r="FG1048"/>
      <c r="FH1048"/>
      <c r="FI1048"/>
      <c r="FJ1048"/>
      <c r="FK1048"/>
      <c r="FL1048"/>
      <c r="FM1048"/>
      <c r="FN1048"/>
      <c r="FO1048"/>
      <c r="FP1048"/>
      <c r="FQ1048"/>
      <c r="FR1048"/>
      <c r="FS1048"/>
      <c r="FT1048"/>
      <c r="FU1048"/>
      <c r="FV1048"/>
      <c r="FW1048"/>
      <c r="FX1048"/>
      <c r="FY1048"/>
      <c r="FZ1048"/>
      <c r="GA1048"/>
      <c r="GB1048"/>
      <c r="GC1048"/>
      <c r="GD1048"/>
      <c r="GE1048"/>
      <c r="GF1048"/>
      <c r="GG1048"/>
      <c r="GH1048"/>
      <c r="GI1048"/>
      <c r="GJ1048"/>
      <c r="GK1048"/>
      <c r="GL1048"/>
      <c r="GM1048"/>
      <c r="GN1048"/>
      <c r="GO1048"/>
      <c r="GP1048"/>
      <c r="GQ1048"/>
      <c r="GR1048"/>
      <c r="GS1048"/>
      <c r="GT1048"/>
      <c r="GU1048"/>
      <c r="GV1048"/>
      <c r="GW1048"/>
      <c r="GX1048"/>
      <c r="GY1048"/>
      <c r="GZ1048"/>
      <c r="HA1048"/>
      <c r="HB1048"/>
      <c r="HC1048"/>
      <c r="HD1048"/>
      <c r="HE1048"/>
      <c r="HF1048"/>
      <c r="HG1048"/>
      <c r="HH1048"/>
      <c r="HI1048"/>
      <c r="HJ1048"/>
      <c r="HK1048"/>
      <c r="HL1048"/>
      <c r="HM1048"/>
      <c r="HN1048"/>
      <c r="HO1048"/>
      <c r="HP1048"/>
      <c r="HQ1048"/>
      <c r="HR1048"/>
      <c r="HS1048"/>
      <c r="HT1048"/>
      <c r="HU1048"/>
      <c r="HV1048"/>
      <c r="HW1048"/>
      <c r="HX1048"/>
      <c r="HY1048"/>
      <c r="HZ1048"/>
      <c r="IA1048"/>
      <c r="IB1048"/>
      <c r="IC1048"/>
      <c r="ID1048"/>
      <c r="IE1048"/>
      <c r="IF1048"/>
      <c r="IG1048"/>
      <c r="IH1048"/>
      <c r="II1048"/>
      <c r="IJ1048"/>
      <c r="IK1048"/>
      <c r="IL1048"/>
      <c r="IM1048"/>
      <c r="IN1048"/>
      <c r="IO1048"/>
      <c r="IP1048"/>
      <c r="IQ1048"/>
      <c r="IR1048"/>
      <c r="IS1048"/>
      <c r="IT1048"/>
      <c r="IU1048"/>
      <c r="IV1048"/>
      <c r="IW1048"/>
      <c r="IX1048"/>
      <c r="IY1048"/>
      <c r="IZ1048"/>
      <c r="JA1048"/>
      <c r="JB1048"/>
      <c r="JC1048"/>
      <c r="JD1048"/>
      <c r="JE1048"/>
      <c r="JF1048"/>
      <c r="JG1048"/>
      <c r="JH1048"/>
      <c r="JI1048"/>
      <c r="JJ1048"/>
      <c r="JK1048"/>
      <c r="JL1048"/>
      <c r="JM1048"/>
      <c r="JN1048"/>
      <c r="JO1048"/>
      <c r="JP1048"/>
      <c r="JQ1048"/>
      <c r="JR1048"/>
      <c r="JS1048"/>
      <c r="JT1048"/>
      <c r="JU1048"/>
      <c r="JV1048"/>
      <c r="JW1048"/>
      <c r="JX1048"/>
      <c r="JY1048"/>
      <c r="JZ1048"/>
      <c r="KA1048"/>
      <c r="KB1048"/>
      <c r="KC1048"/>
      <c r="KD1048"/>
      <c r="KE1048"/>
      <c r="KF1048"/>
      <c r="KG1048"/>
      <c r="KH1048"/>
      <c r="KI1048"/>
      <c r="KJ1048"/>
      <c r="KK1048"/>
      <c r="KL1048"/>
      <c r="KM1048"/>
      <c r="KN1048"/>
      <c r="KO1048"/>
      <c r="KP1048"/>
      <c r="KQ1048"/>
      <c r="KR1048"/>
      <c r="KS1048"/>
      <c r="KT1048"/>
      <c r="KU1048"/>
      <c r="KV1048"/>
      <c r="KW1048"/>
      <c r="KX1048"/>
      <c r="KY1048"/>
      <c r="KZ1048"/>
      <c r="LA1048"/>
      <c r="LB1048"/>
      <c r="LC1048"/>
      <c r="LD1048"/>
      <c r="LE1048"/>
      <c r="LF1048"/>
      <c r="LG1048"/>
      <c r="LH1048"/>
      <c r="LI1048"/>
      <c r="LJ1048"/>
      <c r="LK1048"/>
      <c r="LL1048"/>
      <c r="LM1048"/>
      <c r="LN1048"/>
      <c r="LO1048"/>
      <c r="LP1048"/>
      <c r="LQ1048"/>
      <c r="LR1048"/>
      <c r="LS1048"/>
      <c r="LT1048"/>
      <c r="LU1048"/>
      <c r="LV1048"/>
      <c r="LW1048"/>
      <c r="LX1048"/>
      <c r="LY1048"/>
      <c r="LZ1048"/>
      <c r="MA1048"/>
      <c r="MB1048"/>
      <c r="MC1048"/>
      <c r="MD1048"/>
      <c r="ME1048"/>
      <c r="MF1048"/>
      <c r="MG1048"/>
      <c r="MH1048"/>
      <c r="MI1048"/>
      <c r="MJ1048"/>
      <c r="MK1048"/>
      <c r="ML1048"/>
      <c r="MM1048"/>
      <c r="MN1048"/>
      <c r="MO1048"/>
      <c r="MP1048"/>
      <c r="MQ1048"/>
      <c r="MR1048"/>
      <c r="MS1048"/>
      <c r="MT1048"/>
      <c r="MU1048"/>
      <c r="MV1048"/>
      <c r="MW1048"/>
      <c r="MX1048"/>
      <c r="MY1048"/>
      <c r="MZ1048"/>
      <c r="NA1048"/>
      <c r="NB1048"/>
      <c r="NC1048"/>
      <c r="ND1048"/>
      <c r="NE1048"/>
      <c r="NF1048"/>
      <c r="NG1048"/>
      <c r="NH1048"/>
      <c r="NI1048"/>
      <c r="NJ1048"/>
      <c r="NK1048"/>
      <c r="NL1048"/>
      <c r="NM1048"/>
      <c r="NN1048"/>
      <c r="NO1048"/>
      <c r="NP1048"/>
      <c r="NQ1048"/>
      <c r="NR1048"/>
      <c r="NS1048"/>
      <c r="NT1048"/>
      <c r="NU1048"/>
      <c r="NV1048"/>
      <c r="NW1048"/>
      <c r="NX1048"/>
      <c r="NY1048"/>
      <c r="NZ1048"/>
      <c r="OA1048"/>
      <c r="OB1048"/>
      <c r="OC1048"/>
      <c r="OD1048"/>
      <c r="OE1048"/>
      <c r="OF1048"/>
      <c r="OG1048"/>
      <c r="OH1048"/>
      <c r="OI1048"/>
      <c r="OJ1048"/>
      <c r="OK1048"/>
      <c r="OL1048"/>
      <c r="OM1048"/>
      <c r="ON1048"/>
      <c r="OO1048"/>
      <c r="OP1048"/>
      <c r="OQ1048"/>
      <c r="OR1048"/>
      <c r="OS1048"/>
      <c r="OT1048"/>
      <c r="OU1048"/>
      <c r="OV1048"/>
      <c r="OW1048"/>
      <c r="OX1048"/>
      <c r="OY1048"/>
      <c r="OZ1048"/>
      <c r="PA1048"/>
      <c r="PB1048"/>
      <c r="PC1048"/>
      <c r="PD1048"/>
      <c r="PE1048"/>
      <c r="PF1048"/>
      <c r="PG1048"/>
      <c r="PH1048"/>
      <c r="PI1048"/>
      <c r="PJ1048"/>
      <c r="PK1048"/>
      <c r="PL1048"/>
      <c r="PM1048"/>
      <c r="PN1048"/>
      <c r="PO1048"/>
      <c r="PP1048"/>
      <c r="PQ1048"/>
      <c r="PR1048"/>
      <c r="PS1048"/>
      <c r="PT1048"/>
      <c r="PU1048"/>
      <c r="PV1048"/>
      <c r="PW1048"/>
      <c r="PX1048"/>
      <c r="PY1048"/>
      <c r="PZ1048"/>
      <c r="QA1048"/>
      <c r="QB1048"/>
      <c r="QC1048"/>
      <c r="QD1048"/>
      <c r="QE1048"/>
      <c r="QF1048"/>
      <c r="QG1048"/>
      <c r="QH1048"/>
      <c r="QI1048"/>
      <c r="QJ1048"/>
      <c r="QK1048"/>
      <c r="QL1048"/>
      <c r="QM1048"/>
      <c r="QN1048"/>
      <c r="QO1048"/>
      <c r="QP1048"/>
      <c r="QQ1048"/>
      <c r="QR1048"/>
      <c r="QS1048"/>
      <c r="QT1048"/>
      <c r="QU1048"/>
      <c r="QV1048"/>
      <c r="QW1048"/>
      <c r="QX1048"/>
      <c r="QY1048"/>
      <c r="QZ1048"/>
      <c r="RA1048"/>
      <c r="RB1048"/>
      <c r="RC1048"/>
      <c r="RD1048"/>
      <c r="RE1048"/>
      <c r="RF1048"/>
      <c r="RG1048"/>
      <c r="RH1048"/>
      <c r="RI1048"/>
      <c r="RJ1048"/>
      <c r="RK1048"/>
      <c r="RL1048"/>
      <c r="RM1048"/>
      <c r="RN1048"/>
      <c r="RO1048"/>
      <c r="RP1048"/>
      <c r="RQ1048"/>
      <c r="RR1048"/>
      <c r="RS1048"/>
      <c r="RT1048"/>
      <c r="RU1048"/>
      <c r="RV1048"/>
      <c r="RW1048"/>
      <c r="RX1048"/>
      <c r="RY1048"/>
      <c r="RZ1048"/>
      <c r="SA1048"/>
      <c r="SB1048"/>
      <c r="SC1048"/>
      <c r="SD1048"/>
      <c r="SE1048"/>
      <c r="SF1048"/>
      <c r="SG1048"/>
      <c r="SH1048"/>
      <c r="SI1048"/>
      <c r="SJ1048"/>
      <c r="SK1048"/>
      <c r="SL1048"/>
      <c r="SM1048"/>
      <c r="SN1048"/>
      <c r="SO1048"/>
      <c r="SP1048"/>
      <c r="SQ1048"/>
      <c r="SR1048"/>
      <c r="SS1048"/>
      <c r="ST1048"/>
      <c r="SU1048"/>
      <c r="SV1048"/>
      <c r="SW1048"/>
      <c r="SX1048"/>
      <c r="SY1048"/>
      <c r="SZ1048"/>
      <c r="TA1048"/>
      <c r="TB1048"/>
      <c r="TC1048"/>
      <c r="TD1048"/>
      <c r="TE1048"/>
      <c r="TF1048"/>
      <c r="TG1048"/>
      <c r="TH1048"/>
      <c r="TI1048"/>
      <c r="TJ1048"/>
      <c r="TK1048"/>
      <c r="TL1048"/>
      <c r="TM1048"/>
      <c r="TN1048"/>
      <c r="TO1048"/>
      <c r="TP1048"/>
      <c r="TQ1048"/>
      <c r="TR1048"/>
      <c r="TS1048"/>
      <c r="TT1048"/>
      <c r="TU1048"/>
      <c r="TV1048"/>
      <c r="TW1048"/>
      <c r="TX1048"/>
      <c r="TY1048"/>
      <c r="TZ1048"/>
      <c r="UA1048"/>
      <c r="UB1048"/>
      <c r="UC1048"/>
      <c r="UD1048"/>
      <c r="UE1048"/>
      <c r="UF1048"/>
      <c r="UG1048"/>
      <c r="UH1048"/>
      <c r="UI1048"/>
      <c r="UJ1048"/>
      <c r="UK1048"/>
      <c r="UL1048"/>
      <c r="UM1048"/>
      <c r="UN1048"/>
      <c r="UO1048"/>
      <c r="UP1048"/>
      <c r="UQ1048"/>
      <c r="UR1048"/>
      <c r="US1048"/>
      <c r="UT1048"/>
      <c r="UU1048"/>
      <c r="UV1048"/>
      <c r="UW1048"/>
      <c r="UX1048"/>
      <c r="UY1048"/>
      <c r="UZ1048"/>
      <c r="VA1048"/>
      <c r="VB1048"/>
      <c r="VC1048"/>
      <c r="VD1048"/>
      <c r="VE1048"/>
      <c r="VF1048"/>
      <c r="VG1048"/>
      <c r="VH1048"/>
      <c r="VI1048"/>
      <c r="VJ1048"/>
      <c r="VK1048"/>
      <c r="VL1048"/>
      <c r="VM1048"/>
      <c r="VN1048"/>
      <c r="VO1048"/>
      <c r="VP1048"/>
      <c r="VQ1048"/>
      <c r="VR1048"/>
      <c r="VS1048"/>
      <c r="VT1048"/>
      <c r="VU1048"/>
      <c r="VV1048"/>
      <c r="VW1048"/>
      <c r="VX1048"/>
      <c r="VY1048"/>
      <c r="VZ1048"/>
      <c r="WA1048"/>
      <c r="WB1048"/>
      <c r="WC1048"/>
      <c r="WD1048"/>
      <c r="WE1048"/>
      <c r="WF1048"/>
      <c r="WG1048"/>
      <c r="WH1048"/>
      <c r="WI1048"/>
      <c r="WJ1048"/>
      <c r="WK1048"/>
      <c r="WL1048"/>
      <c r="WM1048"/>
      <c r="WN1048"/>
      <c r="WO1048"/>
      <c r="WP1048"/>
      <c r="WQ1048"/>
      <c r="WR1048"/>
      <c r="WS1048"/>
      <c r="WT1048"/>
      <c r="WU1048"/>
      <c r="WV1048"/>
      <c r="WW1048"/>
      <c r="WX1048"/>
      <c r="WY1048"/>
      <c r="WZ1048"/>
      <c r="XA1048"/>
      <c r="XB1048"/>
      <c r="XC1048"/>
      <c r="XD1048"/>
      <c r="XE1048"/>
      <c r="XF1048"/>
      <c r="XG1048"/>
      <c r="XH1048"/>
      <c r="XI1048"/>
      <c r="XJ1048"/>
      <c r="XK1048"/>
      <c r="XL1048"/>
      <c r="XM1048"/>
      <c r="XN1048"/>
      <c r="XO1048"/>
      <c r="XP1048"/>
      <c r="XQ1048"/>
      <c r="XR1048"/>
      <c r="XS1048"/>
      <c r="XT1048"/>
      <c r="XU1048"/>
      <c r="XV1048"/>
      <c r="XW1048"/>
      <c r="XX1048"/>
      <c r="XY1048"/>
      <c r="XZ1048"/>
      <c r="YA1048"/>
      <c r="YB1048"/>
      <c r="YC1048"/>
      <c r="YD1048"/>
      <c r="YE1048"/>
      <c r="YF1048"/>
      <c r="YG1048"/>
      <c r="YH1048"/>
      <c r="YI1048"/>
      <c r="YJ1048"/>
      <c r="YK1048"/>
      <c r="YL1048"/>
      <c r="YM1048"/>
      <c r="YN1048"/>
      <c r="YO1048"/>
      <c r="YP1048"/>
      <c r="YQ1048"/>
      <c r="YR1048"/>
      <c r="YS1048"/>
      <c r="YT1048"/>
      <c r="YU1048"/>
      <c r="YV1048"/>
      <c r="YW1048"/>
      <c r="YX1048"/>
      <c r="YY1048"/>
      <c r="YZ1048"/>
      <c r="ZA1048"/>
      <c r="ZB1048"/>
      <c r="ZC1048"/>
      <c r="ZD1048"/>
      <c r="ZE1048"/>
      <c r="ZF1048"/>
      <c r="ZG1048"/>
      <c r="ZH1048"/>
      <c r="ZI1048"/>
      <c r="ZJ1048"/>
      <c r="ZK1048"/>
      <c r="ZL1048"/>
      <c r="ZM1048"/>
      <c r="ZN1048"/>
      <c r="ZO1048"/>
      <c r="ZP1048"/>
      <c r="ZQ1048"/>
      <c r="ZR1048"/>
      <c r="ZS1048"/>
      <c r="ZT1048"/>
      <c r="ZU1048"/>
      <c r="ZV1048"/>
      <c r="ZW1048"/>
      <c r="ZX1048"/>
      <c r="ZY1048"/>
      <c r="ZZ1048"/>
      <c r="AAA1048"/>
      <c r="AAB1048"/>
      <c r="AAC1048"/>
      <c r="AAD1048"/>
      <c r="AAE1048"/>
      <c r="AAF1048"/>
      <c r="AAG1048"/>
      <c r="AAH1048"/>
      <c r="AAI1048"/>
      <c r="AAJ1048"/>
      <c r="AAK1048"/>
      <c r="AAL1048"/>
      <c r="AAM1048"/>
      <c r="AAN1048"/>
      <c r="AAO1048"/>
      <c r="AAP1048"/>
      <c r="AAQ1048"/>
      <c r="AAR1048"/>
      <c r="AAS1048"/>
      <c r="AAT1048"/>
      <c r="AAU1048"/>
      <c r="AAV1048"/>
      <c r="AAW1048"/>
      <c r="AAX1048"/>
      <c r="AAY1048"/>
      <c r="AAZ1048"/>
      <c r="ABA1048"/>
      <c r="ABB1048"/>
      <c r="ABC1048"/>
      <c r="ABD1048"/>
      <c r="ABE1048"/>
      <c r="ABF1048"/>
      <c r="ABG1048"/>
      <c r="ABH1048"/>
      <c r="ABI1048"/>
      <c r="ABJ1048"/>
      <c r="ABK1048"/>
      <c r="ABL1048"/>
      <c r="ABM1048"/>
      <c r="ABN1048"/>
      <c r="ABO1048"/>
      <c r="ABP1048"/>
      <c r="ABQ1048"/>
      <c r="ABR1048"/>
      <c r="ABS1048"/>
      <c r="ABT1048"/>
      <c r="ABU1048"/>
      <c r="ABV1048"/>
      <c r="ABW1048"/>
      <c r="ABX1048"/>
      <c r="ABY1048"/>
      <c r="ABZ1048"/>
      <c r="ACA1048"/>
      <c r="ACB1048"/>
      <c r="ACC1048"/>
      <c r="ACD1048"/>
      <c r="ACE1048"/>
      <c r="ACF1048"/>
      <c r="ACG1048"/>
      <c r="ACH1048"/>
      <c r="ACI1048"/>
      <c r="ACJ1048"/>
      <c r="ACK1048"/>
      <c r="ACL1048"/>
      <c r="ACM1048"/>
      <c r="ACN1048"/>
      <c r="ACO1048"/>
      <c r="ACP1048"/>
      <c r="ACQ1048"/>
      <c r="ACR1048"/>
      <c r="ACS1048"/>
      <c r="ACT1048"/>
      <c r="ACU1048"/>
      <c r="ACV1048"/>
      <c r="ACW1048"/>
      <c r="ACX1048"/>
      <c r="ACY1048"/>
      <c r="ACZ1048"/>
      <c r="ADA1048"/>
      <c r="ADB1048"/>
      <c r="ADC1048"/>
      <c r="ADD1048"/>
      <c r="ADE1048"/>
      <c r="ADF1048"/>
      <c r="ADG1048"/>
      <c r="ADH1048"/>
      <c r="ADI1048"/>
      <c r="ADJ1048"/>
      <c r="ADK1048"/>
      <c r="ADL1048"/>
      <c r="ADM1048"/>
      <c r="ADN1048"/>
      <c r="ADO1048"/>
      <c r="ADP1048"/>
      <c r="ADQ1048"/>
      <c r="ADR1048"/>
      <c r="ADS1048"/>
      <c r="ADT1048"/>
      <c r="ADU1048"/>
      <c r="ADV1048"/>
      <c r="ADW1048"/>
      <c r="ADX1048"/>
      <c r="ADY1048"/>
      <c r="ADZ1048"/>
      <c r="AEA1048"/>
      <c r="AEB1048"/>
      <c r="AEC1048"/>
      <c r="AED1048"/>
      <c r="AEE1048"/>
      <c r="AEF1048"/>
      <c r="AEG1048"/>
      <c r="AEH1048"/>
      <c r="AEI1048"/>
      <c r="AEJ1048"/>
      <c r="AEK1048"/>
      <c r="AEL1048"/>
      <c r="AEM1048"/>
      <c r="AEN1048"/>
      <c r="AEO1048"/>
      <c r="AEP1048"/>
      <c r="AEQ1048"/>
      <c r="AER1048"/>
      <c r="AES1048"/>
      <c r="AET1048"/>
      <c r="AEU1048"/>
      <c r="AEV1048"/>
      <c r="AEW1048"/>
      <c r="AEX1048"/>
      <c r="AEY1048"/>
      <c r="AEZ1048"/>
      <c r="AFA1048"/>
      <c r="AFB1048"/>
      <c r="AFC1048"/>
      <c r="AFD1048"/>
      <c r="AFE1048"/>
      <c r="AFF1048"/>
      <c r="AFG1048"/>
      <c r="AFH1048"/>
      <c r="AFI1048"/>
      <c r="AFJ1048"/>
      <c r="AFK1048"/>
      <c r="AFL1048"/>
      <c r="AFM1048"/>
      <c r="AFN1048"/>
      <c r="AFO1048"/>
      <c r="AFP1048"/>
      <c r="AFQ1048"/>
      <c r="AFR1048"/>
      <c r="AFS1048"/>
      <c r="AFT1048"/>
      <c r="AFU1048"/>
      <c r="AFV1048"/>
      <c r="AFW1048"/>
      <c r="AFX1048"/>
      <c r="AFY1048"/>
      <c r="AFZ1048"/>
      <c r="AGA1048"/>
      <c r="AGB1048"/>
      <c r="AGC1048"/>
      <c r="AGD1048"/>
      <c r="AGE1048"/>
      <c r="AGF1048"/>
      <c r="AGG1048"/>
      <c r="AGH1048"/>
      <c r="AGI1048"/>
      <c r="AGJ1048"/>
      <c r="AGK1048"/>
      <c r="AGL1048"/>
      <c r="AGM1048"/>
      <c r="AGN1048"/>
      <c r="AGO1048"/>
      <c r="AGP1048"/>
      <c r="AGQ1048"/>
      <c r="AGR1048"/>
      <c r="AGS1048"/>
      <c r="AGT1048"/>
      <c r="AGU1048"/>
      <c r="AGV1048"/>
      <c r="AGW1048"/>
      <c r="AGX1048"/>
      <c r="AGY1048"/>
      <c r="AGZ1048"/>
      <c r="AHA1048"/>
      <c r="AHB1048"/>
      <c r="AHC1048"/>
      <c r="AHD1048"/>
      <c r="AHE1048"/>
      <c r="AHF1048"/>
      <c r="AHG1048"/>
      <c r="AHH1048"/>
      <c r="AHI1048"/>
      <c r="AHJ1048"/>
      <c r="AHK1048"/>
      <c r="AHL1048"/>
      <c r="AHM1048"/>
      <c r="AHN1048"/>
      <c r="AHO1048"/>
      <c r="AHP1048"/>
      <c r="AHQ1048"/>
      <c r="AHR1048"/>
      <c r="AHS1048"/>
      <c r="AHT1048"/>
      <c r="AHU1048"/>
      <c r="AHV1048"/>
      <c r="AHW1048"/>
      <c r="AHX1048"/>
      <c r="AHY1048"/>
      <c r="AHZ1048"/>
      <c r="AIA1048"/>
      <c r="AIB1048"/>
      <c r="AIC1048"/>
      <c r="AID1048"/>
      <c r="AIE1048"/>
      <c r="AIF1048"/>
      <c r="AIG1048"/>
      <c r="AIH1048"/>
      <c r="AII1048"/>
      <c r="AIJ1048"/>
      <c r="AIK1048"/>
      <c r="AIL1048"/>
      <c r="AIM1048"/>
      <c r="AIN1048"/>
      <c r="AIO1048"/>
      <c r="AIP1048"/>
      <c r="AIQ1048"/>
      <c r="AIR1048"/>
      <c r="AIS1048"/>
      <c r="AIT1048"/>
      <c r="AIU1048"/>
      <c r="AIV1048"/>
      <c r="AIW1048"/>
      <c r="AIX1048"/>
      <c r="AIY1048"/>
      <c r="AIZ1048"/>
      <c r="AJA1048"/>
      <c r="AJB1048"/>
      <c r="AJC1048"/>
      <c r="AJD1048"/>
      <c r="AJE1048"/>
      <c r="AJF1048"/>
      <c r="AJG1048"/>
      <c r="AJH1048"/>
      <c r="AJI1048"/>
      <c r="AJJ1048"/>
      <c r="AJK1048"/>
      <c r="AJL1048"/>
      <c r="AJM1048"/>
      <c r="AJN1048"/>
      <c r="AJO1048"/>
      <c r="AJP1048"/>
      <c r="AJQ1048"/>
      <c r="AJR1048"/>
      <c r="AJS1048"/>
      <c r="AJT1048"/>
      <c r="AJU1048"/>
      <c r="AJV1048"/>
      <c r="AJW1048"/>
      <c r="AJX1048"/>
      <c r="AJY1048"/>
      <c r="AJZ1048"/>
      <c r="AKA1048"/>
      <c r="AKB1048"/>
      <c r="AKC1048"/>
      <c r="AKD1048"/>
      <c r="AKE1048"/>
      <c r="AKF1048"/>
      <c r="AKG1048"/>
      <c r="AKH1048"/>
      <c r="AKI1048"/>
      <c r="AKJ1048"/>
      <c r="AKK1048"/>
      <c r="AKL1048"/>
      <c r="AKM1048"/>
      <c r="AKN1048"/>
      <c r="AKO1048"/>
      <c r="AKP1048"/>
      <c r="AKQ1048"/>
      <c r="AKR1048"/>
      <c r="AKS1048"/>
      <c r="AKT1048"/>
      <c r="AKU1048"/>
      <c r="AKV1048"/>
      <c r="AKW1048"/>
      <c r="AKX1048"/>
      <c r="AKY1048"/>
      <c r="AKZ1048"/>
      <c r="ALA1048"/>
      <c r="ALB1048"/>
      <c r="ALC1048"/>
      <c r="ALD1048"/>
      <c r="ALE1048"/>
      <c r="ALF1048"/>
      <c r="ALG1048"/>
      <c r="ALH1048"/>
      <c r="ALI1048"/>
      <c r="ALJ1048"/>
      <c r="ALK1048"/>
      <c r="ALL1048"/>
      <c r="ALM1048"/>
      <c r="ALN1048"/>
      <c r="ALO1048"/>
      <c r="ALP1048"/>
      <c r="ALQ1048"/>
      <c r="ALR1048"/>
      <c r="ALS1048"/>
      <c r="ALT1048"/>
      <c r="ALU1048"/>
      <c r="ALV1048"/>
      <c r="ALW1048"/>
      <c r="ALX1048"/>
      <c r="ALY1048"/>
      <c r="ALZ1048"/>
      <c r="AMA1048"/>
      <c r="AMB1048"/>
      <c r="AMC1048"/>
      <c r="AMD1048"/>
      <c r="AME1048"/>
      <c r="AMF1048"/>
      <c r="AMG1048"/>
      <c r="AMH1048"/>
      <c r="AMI1048"/>
      <c r="AMJ1048"/>
    </row>
    <row r="1049" spans="1:1024" ht="20" customHeight="1" x14ac:dyDescent="0.2">
      <c r="A1049"/>
      <c r="B1049"/>
      <c r="C1049"/>
      <c r="D1049"/>
      <c r="E1049" s="2"/>
      <c r="F1049" s="2"/>
      <c r="G1049" s="271"/>
      <c r="H1049" s="240"/>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c r="EZ1049"/>
      <c r="FA1049"/>
      <c r="FB1049"/>
      <c r="FC1049"/>
      <c r="FD1049"/>
      <c r="FE1049"/>
      <c r="FF1049"/>
      <c r="FG1049"/>
      <c r="FH1049"/>
      <c r="FI1049"/>
      <c r="FJ1049"/>
      <c r="FK1049"/>
      <c r="FL1049"/>
      <c r="FM1049"/>
      <c r="FN1049"/>
      <c r="FO1049"/>
      <c r="FP1049"/>
      <c r="FQ1049"/>
      <c r="FR1049"/>
      <c r="FS1049"/>
      <c r="FT1049"/>
      <c r="FU1049"/>
      <c r="FV1049"/>
      <c r="FW1049"/>
      <c r="FX1049"/>
      <c r="FY1049"/>
      <c r="FZ1049"/>
      <c r="GA1049"/>
      <c r="GB1049"/>
      <c r="GC1049"/>
      <c r="GD1049"/>
      <c r="GE1049"/>
      <c r="GF1049"/>
      <c r="GG1049"/>
      <c r="GH1049"/>
      <c r="GI1049"/>
      <c r="GJ1049"/>
      <c r="GK1049"/>
      <c r="GL1049"/>
      <c r="GM1049"/>
      <c r="GN1049"/>
      <c r="GO1049"/>
      <c r="GP1049"/>
      <c r="GQ1049"/>
      <c r="GR1049"/>
      <c r="GS1049"/>
      <c r="GT1049"/>
      <c r="GU1049"/>
      <c r="GV1049"/>
      <c r="GW1049"/>
      <c r="GX1049"/>
      <c r="GY1049"/>
      <c r="GZ1049"/>
      <c r="HA1049"/>
      <c r="HB1049"/>
      <c r="HC1049"/>
      <c r="HD1049"/>
      <c r="HE1049"/>
      <c r="HF1049"/>
      <c r="HG1049"/>
      <c r="HH1049"/>
      <c r="HI1049"/>
      <c r="HJ1049"/>
      <c r="HK1049"/>
      <c r="HL1049"/>
      <c r="HM1049"/>
      <c r="HN1049"/>
      <c r="HO1049"/>
      <c r="HP1049"/>
      <c r="HQ1049"/>
      <c r="HR1049"/>
      <c r="HS1049"/>
      <c r="HT1049"/>
      <c r="HU1049"/>
      <c r="HV1049"/>
      <c r="HW1049"/>
      <c r="HX1049"/>
      <c r="HY1049"/>
      <c r="HZ1049"/>
      <c r="IA1049"/>
      <c r="IB1049"/>
      <c r="IC1049"/>
      <c r="ID1049"/>
      <c r="IE1049"/>
      <c r="IF1049"/>
      <c r="IG1049"/>
      <c r="IH1049"/>
      <c r="II1049"/>
      <c r="IJ1049"/>
      <c r="IK1049"/>
      <c r="IL1049"/>
      <c r="IM1049"/>
      <c r="IN1049"/>
      <c r="IO1049"/>
      <c r="IP1049"/>
      <c r="IQ1049"/>
      <c r="IR1049"/>
      <c r="IS1049"/>
      <c r="IT1049"/>
      <c r="IU1049"/>
      <c r="IV1049"/>
      <c r="IW1049"/>
      <c r="IX1049"/>
      <c r="IY1049"/>
      <c r="IZ1049"/>
      <c r="JA1049"/>
      <c r="JB1049"/>
      <c r="JC1049"/>
      <c r="JD1049"/>
      <c r="JE1049"/>
      <c r="JF1049"/>
      <c r="JG1049"/>
      <c r="JH1049"/>
      <c r="JI1049"/>
      <c r="JJ1049"/>
      <c r="JK1049"/>
      <c r="JL1049"/>
      <c r="JM1049"/>
      <c r="JN1049"/>
      <c r="JO1049"/>
      <c r="JP1049"/>
      <c r="JQ1049"/>
      <c r="JR1049"/>
      <c r="JS1049"/>
      <c r="JT1049"/>
      <c r="JU1049"/>
      <c r="JV1049"/>
      <c r="JW1049"/>
      <c r="JX1049"/>
      <c r="JY1049"/>
      <c r="JZ1049"/>
      <c r="KA1049"/>
      <c r="KB1049"/>
      <c r="KC1049"/>
      <c r="KD1049"/>
      <c r="KE1049"/>
      <c r="KF1049"/>
      <c r="KG1049"/>
      <c r="KH1049"/>
      <c r="KI1049"/>
      <c r="KJ1049"/>
      <c r="KK1049"/>
      <c r="KL1049"/>
      <c r="KM1049"/>
      <c r="KN1049"/>
      <c r="KO1049"/>
      <c r="KP1049"/>
      <c r="KQ1049"/>
      <c r="KR1049"/>
      <c r="KS1049"/>
      <c r="KT1049"/>
      <c r="KU1049"/>
      <c r="KV1049"/>
      <c r="KW1049"/>
      <c r="KX1049"/>
      <c r="KY1049"/>
      <c r="KZ1049"/>
      <c r="LA1049"/>
      <c r="LB1049"/>
      <c r="LC1049"/>
      <c r="LD1049"/>
      <c r="LE1049"/>
      <c r="LF1049"/>
      <c r="LG1049"/>
      <c r="LH1049"/>
      <c r="LI1049"/>
      <c r="LJ1049"/>
      <c r="LK1049"/>
      <c r="LL1049"/>
      <c r="LM1049"/>
      <c r="LN1049"/>
      <c r="LO1049"/>
      <c r="LP1049"/>
      <c r="LQ1049"/>
      <c r="LR1049"/>
      <c r="LS1049"/>
      <c r="LT1049"/>
      <c r="LU1049"/>
      <c r="LV1049"/>
      <c r="LW1049"/>
      <c r="LX1049"/>
      <c r="LY1049"/>
      <c r="LZ1049"/>
      <c r="MA1049"/>
      <c r="MB1049"/>
      <c r="MC1049"/>
      <c r="MD1049"/>
      <c r="ME1049"/>
      <c r="MF1049"/>
      <c r="MG1049"/>
      <c r="MH1049"/>
      <c r="MI1049"/>
      <c r="MJ1049"/>
      <c r="MK1049"/>
      <c r="ML1049"/>
      <c r="MM1049"/>
      <c r="MN1049"/>
      <c r="MO1049"/>
      <c r="MP1049"/>
      <c r="MQ1049"/>
      <c r="MR1049"/>
      <c r="MS1049"/>
      <c r="MT1049"/>
      <c r="MU1049"/>
      <c r="MV1049"/>
      <c r="MW1049"/>
      <c r="MX1049"/>
      <c r="MY1049"/>
      <c r="MZ1049"/>
      <c r="NA1049"/>
      <c r="NB1049"/>
      <c r="NC1049"/>
      <c r="ND1049"/>
      <c r="NE1049"/>
      <c r="NF1049"/>
      <c r="NG1049"/>
      <c r="NH1049"/>
      <c r="NI1049"/>
      <c r="NJ1049"/>
      <c r="NK1049"/>
      <c r="NL1049"/>
      <c r="NM1049"/>
      <c r="NN1049"/>
      <c r="NO1049"/>
      <c r="NP1049"/>
      <c r="NQ1049"/>
      <c r="NR1049"/>
      <c r="NS1049"/>
      <c r="NT1049"/>
      <c r="NU1049"/>
      <c r="NV1049"/>
      <c r="NW1049"/>
      <c r="NX1049"/>
      <c r="NY1049"/>
      <c r="NZ1049"/>
      <c r="OA1049"/>
      <c r="OB1049"/>
      <c r="OC1049"/>
      <c r="OD1049"/>
      <c r="OE1049"/>
      <c r="OF1049"/>
      <c r="OG1049"/>
      <c r="OH1049"/>
      <c r="OI1049"/>
      <c r="OJ1049"/>
      <c r="OK1049"/>
      <c r="OL1049"/>
      <c r="OM1049"/>
      <c r="ON1049"/>
      <c r="OO1049"/>
      <c r="OP1049"/>
      <c r="OQ1049"/>
      <c r="OR1049"/>
      <c r="OS1049"/>
      <c r="OT1049"/>
      <c r="OU1049"/>
      <c r="OV1049"/>
      <c r="OW1049"/>
      <c r="OX1049"/>
      <c r="OY1049"/>
      <c r="OZ1049"/>
      <c r="PA1049"/>
      <c r="PB1049"/>
      <c r="PC1049"/>
      <c r="PD1049"/>
      <c r="PE1049"/>
      <c r="PF1049"/>
      <c r="PG1049"/>
      <c r="PH1049"/>
      <c r="PI1049"/>
      <c r="PJ1049"/>
      <c r="PK1049"/>
      <c r="PL1049"/>
      <c r="PM1049"/>
      <c r="PN1049"/>
      <c r="PO1049"/>
      <c r="PP1049"/>
      <c r="PQ1049"/>
      <c r="PR1049"/>
      <c r="PS1049"/>
      <c r="PT1049"/>
      <c r="PU1049"/>
      <c r="PV1049"/>
      <c r="PW1049"/>
      <c r="PX1049"/>
      <c r="PY1049"/>
      <c r="PZ1049"/>
      <c r="QA1049"/>
      <c r="QB1049"/>
      <c r="QC1049"/>
      <c r="QD1049"/>
      <c r="QE1049"/>
      <c r="QF1049"/>
      <c r="QG1049"/>
      <c r="QH1049"/>
      <c r="QI1049"/>
      <c r="QJ1049"/>
      <c r="QK1049"/>
      <c r="QL1049"/>
      <c r="QM1049"/>
      <c r="QN1049"/>
      <c r="QO1049"/>
      <c r="QP1049"/>
      <c r="QQ1049"/>
      <c r="QR1049"/>
      <c r="QS1049"/>
      <c r="QT1049"/>
      <c r="QU1049"/>
      <c r="QV1049"/>
      <c r="QW1049"/>
      <c r="QX1049"/>
      <c r="QY1049"/>
      <c r="QZ1049"/>
      <c r="RA1049"/>
      <c r="RB1049"/>
      <c r="RC1049"/>
      <c r="RD1049"/>
      <c r="RE1049"/>
      <c r="RF1049"/>
      <c r="RG1049"/>
      <c r="RH1049"/>
      <c r="RI1049"/>
      <c r="RJ1049"/>
      <c r="RK1049"/>
      <c r="RL1049"/>
      <c r="RM1049"/>
      <c r="RN1049"/>
      <c r="RO1049"/>
      <c r="RP1049"/>
      <c r="RQ1049"/>
      <c r="RR1049"/>
      <c r="RS1049"/>
      <c r="RT1049"/>
      <c r="RU1049"/>
      <c r="RV1049"/>
      <c r="RW1049"/>
      <c r="RX1049"/>
      <c r="RY1049"/>
      <c r="RZ1049"/>
      <c r="SA1049"/>
      <c r="SB1049"/>
      <c r="SC1049"/>
      <c r="SD1049"/>
      <c r="SE1049"/>
      <c r="SF1049"/>
      <c r="SG1049"/>
      <c r="SH1049"/>
      <c r="SI1049"/>
      <c r="SJ1049"/>
      <c r="SK1049"/>
      <c r="SL1049"/>
      <c r="SM1049"/>
      <c r="SN1049"/>
      <c r="SO1049"/>
      <c r="SP1049"/>
      <c r="SQ1049"/>
      <c r="SR1049"/>
      <c r="SS1049"/>
      <c r="ST1049"/>
      <c r="SU1049"/>
      <c r="SV1049"/>
      <c r="SW1049"/>
      <c r="SX1049"/>
      <c r="SY1049"/>
      <c r="SZ1049"/>
      <c r="TA1049"/>
      <c r="TB1049"/>
      <c r="TC1049"/>
      <c r="TD1049"/>
      <c r="TE1049"/>
      <c r="TF1049"/>
      <c r="TG1049"/>
      <c r="TH1049"/>
      <c r="TI1049"/>
      <c r="TJ1049"/>
      <c r="TK1049"/>
      <c r="TL1049"/>
      <c r="TM1049"/>
      <c r="TN1049"/>
      <c r="TO1049"/>
      <c r="TP1049"/>
      <c r="TQ1049"/>
      <c r="TR1049"/>
      <c r="TS1049"/>
      <c r="TT1049"/>
      <c r="TU1049"/>
      <c r="TV1049"/>
      <c r="TW1049"/>
      <c r="TX1049"/>
      <c r="TY1049"/>
      <c r="TZ1049"/>
      <c r="UA1049"/>
      <c r="UB1049"/>
      <c r="UC1049"/>
      <c r="UD1049"/>
      <c r="UE1049"/>
      <c r="UF1049"/>
      <c r="UG1049"/>
      <c r="UH1049"/>
      <c r="UI1049"/>
      <c r="UJ1049"/>
      <c r="UK1049"/>
      <c r="UL1049"/>
      <c r="UM1049"/>
      <c r="UN1049"/>
      <c r="UO1049"/>
      <c r="UP1049"/>
      <c r="UQ1049"/>
      <c r="UR1049"/>
      <c r="US1049"/>
      <c r="UT1049"/>
      <c r="UU1049"/>
      <c r="UV1049"/>
      <c r="UW1049"/>
      <c r="UX1049"/>
      <c r="UY1049"/>
      <c r="UZ1049"/>
      <c r="VA1049"/>
      <c r="VB1049"/>
      <c r="VC1049"/>
      <c r="VD1049"/>
      <c r="VE1049"/>
      <c r="VF1049"/>
      <c r="VG1049"/>
      <c r="VH1049"/>
      <c r="VI1049"/>
      <c r="VJ1049"/>
      <c r="VK1049"/>
      <c r="VL1049"/>
      <c r="VM1049"/>
      <c r="VN1049"/>
      <c r="VO1049"/>
      <c r="VP1049"/>
      <c r="VQ1049"/>
      <c r="VR1049"/>
      <c r="VS1049"/>
      <c r="VT1049"/>
      <c r="VU1049"/>
      <c r="VV1049"/>
      <c r="VW1049"/>
      <c r="VX1049"/>
      <c r="VY1049"/>
      <c r="VZ1049"/>
      <c r="WA1049"/>
      <c r="WB1049"/>
      <c r="WC1049"/>
      <c r="WD1049"/>
      <c r="WE1049"/>
      <c r="WF1049"/>
      <c r="WG1049"/>
      <c r="WH1049"/>
      <c r="WI1049"/>
      <c r="WJ1049"/>
      <c r="WK1049"/>
      <c r="WL1049"/>
      <c r="WM1049"/>
      <c r="WN1049"/>
      <c r="WO1049"/>
      <c r="WP1049"/>
      <c r="WQ1049"/>
      <c r="WR1049"/>
      <c r="WS1049"/>
      <c r="WT1049"/>
      <c r="WU1049"/>
      <c r="WV1049"/>
      <c r="WW1049"/>
      <c r="WX1049"/>
      <c r="WY1049"/>
      <c r="WZ1049"/>
      <c r="XA1049"/>
      <c r="XB1049"/>
      <c r="XC1049"/>
      <c r="XD1049"/>
      <c r="XE1049"/>
      <c r="XF1049"/>
      <c r="XG1049"/>
      <c r="XH1049"/>
      <c r="XI1049"/>
      <c r="XJ1049"/>
      <c r="XK1049"/>
      <c r="XL1049"/>
      <c r="XM1049"/>
      <c r="XN1049"/>
      <c r="XO1049"/>
      <c r="XP1049"/>
      <c r="XQ1049"/>
      <c r="XR1049"/>
      <c r="XS1049"/>
      <c r="XT1049"/>
      <c r="XU1049"/>
      <c r="XV1049"/>
      <c r="XW1049"/>
      <c r="XX1049"/>
      <c r="XY1049"/>
      <c r="XZ1049"/>
      <c r="YA1049"/>
      <c r="YB1049"/>
      <c r="YC1049"/>
      <c r="YD1049"/>
      <c r="YE1049"/>
      <c r="YF1049"/>
      <c r="YG1049"/>
      <c r="YH1049"/>
      <c r="YI1049"/>
      <c r="YJ1049"/>
      <c r="YK1049"/>
      <c r="YL1049"/>
      <c r="YM1049"/>
      <c r="YN1049"/>
      <c r="YO1049"/>
      <c r="YP1049"/>
      <c r="YQ1049"/>
      <c r="YR1049"/>
      <c r="YS1049"/>
      <c r="YT1049"/>
      <c r="YU1049"/>
      <c r="YV1049"/>
      <c r="YW1049"/>
      <c r="YX1049"/>
      <c r="YY1049"/>
      <c r="YZ1049"/>
      <c r="ZA1049"/>
      <c r="ZB1049"/>
      <c r="ZC1049"/>
      <c r="ZD1049"/>
      <c r="ZE1049"/>
      <c r="ZF1049"/>
      <c r="ZG1049"/>
      <c r="ZH1049"/>
      <c r="ZI1049"/>
      <c r="ZJ1049"/>
      <c r="ZK1049"/>
      <c r="ZL1049"/>
      <c r="ZM1049"/>
      <c r="ZN1049"/>
      <c r="ZO1049"/>
      <c r="ZP1049"/>
      <c r="ZQ1049"/>
      <c r="ZR1049"/>
      <c r="ZS1049"/>
      <c r="ZT1049"/>
      <c r="ZU1049"/>
      <c r="ZV1049"/>
      <c r="ZW1049"/>
      <c r="ZX1049"/>
      <c r="ZY1049"/>
      <c r="ZZ1049"/>
      <c r="AAA1049"/>
      <c r="AAB1049"/>
      <c r="AAC1049"/>
      <c r="AAD1049"/>
      <c r="AAE1049"/>
      <c r="AAF1049"/>
      <c r="AAG1049"/>
      <c r="AAH1049"/>
      <c r="AAI1049"/>
      <c r="AAJ1049"/>
      <c r="AAK1049"/>
      <c r="AAL1049"/>
      <c r="AAM1049"/>
      <c r="AAN1049"/>
      <c r="AAO1049"/>
      <c r="AAP1049"/>
      <c r="AAQ1049"/>
      <c r="AAR1049"/>
      <c r="AAS1049"/>
      <c r="AAT1049"/>
      <c r="AAU1049"/>
      <c r="AAV1049"/>
      <c r="AAW1049"/>
      <c r="AAX1049"/>
      <c r="AAY1049"/>
      <c r="AAZ1049"/>
      <c r="ABA1049"/>
      <c r="ABB1049"/>
      <c r="ABC1049"/>
      <c r="ABD1049"/>
      <c r="ABE1049"/>
      <c r="ABF1049"/>
      <c r="ABG1049"/>
      <c r="ABH1049"/>
      <c r="ABI1049"/>
      <c r="ABJ1049"/>
      <c r="ABK1049"/>
      <c r="ABL1049"/>
      <c r="ABM1049"/>
      <c r="ABN1049"/>
      <c r="ABO1049"/>
      <c r="ABP1049"/>
      <c r="ABQ1049"/>
      <c r="ABR1049"/>
      <c r="ABS1049"/>
      <c r="ABT1049"/>
      <c r="ABU1049"/>
      <c r="ABV1049"/>
      <c r="ABW1049"/>
      <c r="ABX1049"/>
      <c r="ABY1049"/>
      <c r="ABZ1049"/>
      <c r="ACA1049"/>
      <c r="ACB1049"/>
      <c r="ACC1049"/>
      <c r="ACD1049"/>
      <c r="ACE1049"/>
      <c r="ACF1049"/>
      <c r="ACG1049"/>
      <c r="ACH1049"/>
      <c r="ACI1049"/>
      <c r="ACJ1049"/>
      <c r="ACK1049"/>
      <c r="ACL1049"/>
      <c r="ACM1049"/>
      <c r="ACN1049"/>
      <c r="ACO1049"/>
      <c r="ACP1049"/>
      <c r="ACQ1049"/>
      <c r="ACR1049"/>
      <c r="ACS1049"/>
      <c r="ACT1049"/>
      <c r="ACU1049"/>
      <c r="ACV1049"/>
      <c r="ACW1049"/>
      <c r="ACX1049"/>
      <c r="ACY1049"/>
      <c r="ACZ1049"/>
      <c r="ADA1049"/>
      <c r="ADB1049"/>
      <c r="ADC1049"/>
      <c r="ADD1049"/>
      <c r="ADE1049"/>
      <c r="ADF1049"/>
      <c r="ADG1049"/>
      <c r="ADH1049"/>
      <c r="ADI1049"/>
      <c r="ADJ1049"/>
      <c r="ADK1049"/>
      <c r="ADL1049"/>
      <c r="ADM1049"/>
      <c r="ADN1049"/>
      <c r="ADO1049"/>
      <c r="ADP1049"/>
      <c r="ADQ1049"/>
      <c r="ADR1049"/>
      <c r="ADS1049"/>
      <c r="ADT1049"/>
      <c r="ADU1049"/>
      <c r="ADV1049"/>
      <c r="ADW1049"/>
      <c r="ADX1049"/>
      <c r="ADY1049"/>
      <c r="ADZ1049"/>
      <c r="AEA1049"/>
      <c r="AEB1049"/>
      <c r="AEC1049"/>
      <c r="AED1049"/>
      <c r="AEE1049"/>
      <c r="AEF1049"/>
      <c r="AEG1049"/>
      <c r="AEH1049"/>
      <c r="AEI1049"/>
      <c r="AEJ1049"/>
      <c r="AEK1049"/>
      <c r="AEL1049"/>
      <c r="AEM1049"/>
      <c r="AEN1049"/>
      <c r="AEO1049"/>
      <c r="AEP1049"/>
      <c r="AEQ1049"/>
      <c r="AER1049"/>
      <c r="AES1049"/>
      <c r="AET1049"/>
      <c r="AEU1049"/>
      <c r="AEV1049"/>
      <c r="AEW1049"/>
      <c r="AEX1049"/>
      <c r="AEY1049"/>
      <c r="AEZ1049"/>
      <c r="AFA1049"/>
      <c r="AFB1049"/>
      <c r="AFC1049"/>
      <c r="AFD1049"/>
      <c r="AFE1049"/>
      <c r="AFF1049"/>
      <c r="AFG1049"/>
      <c r="AFH1049"/>
      <c r="AFI1049"/>
      <c r="AFJ1049"/>
      <c r="AFK1049"/>
      <c r="AFL1049"/>
      <c r="AFM1049"/>
      <c r="AFN1049"/>
      <c r="AFO1049"/>
      <c r="AFP1049"/>
      <c r="AFQ1049"/>
      <c r="AFR1049"/>
      <c r="AFS1049"/>
      <c r="AFT1049"/>
      <c r="AFU1049"/>
      <c r="AFV1049"/>
      <c r="AFW1049"/>
      <c r="AFX1049"/>
      <c r="AFY1049"/>
      <c r="AFZ1049"/>
      <c r="AGA1049"/>
      <c r="AGB1049"/>
      <c r="AGC1049"/>
      <c r="AGD1049"/>
      <c r="AGE1049"/>
      <c r="AGF1049"/>
      <c r="AGG1049"/>
      <c r="AGH1049"/>
      <c r="AGI1049"/>
      <c r="AGJ1049"/>
      <c r="AGK1049"/>
      <c r="AGL1049"/>
      <c r="AGM1049"/>
      <c r="AGN1049"/>
      <c r="AGO1049"/>
      <c r="AGP1049"/>
      <c r="AGQ1049"/>
      <c r="AGR1049"/>
      <c r="AGS1049"/>
      <c r="AGT1049"/>
      <c r="AGU1049"/>
      <c r="AGV1049"/>
      <c r="AGW1049"/>
      <c r="AGX1049"/>
      <c r="AGY1049"/>
      <c r="AGZ1049"/>
      <c r="AHA1049"/>
      <c r="AHB1049"/>
      <c r="AHC1049"/>
      <c r="AHD1049"/>
      <c r="AHE1049"/>
      <c r="AHF1049"/>
      <c r="AHG1049"/>
      <c r="AHH1049"/>
      <c r="AHI1049"/>
      <c r="AHJ1049"/>
      <c r="AHK1049"/>
      <c r="AHL1049"/>
      <c r="AHM1049"/>
      <c r="AHN1049"/>
      <c r="AHO1049"/>
      <c r="AHP1049"/>
      <c r="AHQ1049"/>
      <c r="AHR1049"/>
      <c r="AHS1049"/>
      <c r="AHT1049"/>
      <c r="AHU1049"/>
      <c r="AHV1049"/>
      <c r="AHW1049"/>
      <c r="AHX1049"/>
      <c r="AHY1049"/>
      <c r="AHZ1049"/>
      <c r="AIA1049"/>
      <c r="AIB1049"/>
      <c r="AIC1049"/>
      <c r="AID1049"/>
      <c r="AIE1049"/>
      <c r="AIF1049"/>
      <c r="AIG1049"/>
      <c r="AIH1049"/>
      <c r="AII1049"/>
      <c r="AIJ1049"/>
      <c r="AIK1049"/>
      <c r="AIL1049"/>
      <c r="AIM1049"/>
      <c r="AIN1049"/>
      <c r="AIO1049"/>
      <c r="AIP1049"/>
      <c r="AIQ1049"/>
      <c r="AIR1049"/>
      <c r="AIS1049"/>
      <c r="AIT1049"/>
      <c r="AIU1049"/>
      <c r="AIV1049"/>
      <c r="AIW1049"/>
      <c r="AIX1049"/>
      <c r="AIY1049"/>
      <c r="AIZ1049"/>
      <c r="AJA1049"/>
      <c r="AJB1049"/>
      <c r="AJC1049"/>
      <c r="AJD1049"/>
      <c r="AJE1049"/>
      <c r="AJF1049"/>
      <c r="AJG1049"/>
      <c r="AJH1049"/>
      <c r="AJI1049"/>
      <c r="AJJ1049"/>
      <c r="AJK1049"/>
      <c r="AJL1049"/>
      <c r="AJM1049"/>
      <c r="AJN1049"/>
      <c r="AJO1049"/>
      <c r="AJP1049"/>
      <c r="AJQ1049"/>
      <c r="AJR1049"/>
      <c r="AJS1049"/>
      <c r="AJT1049"/>
      <c r="AJU1049"/>
      <c r="AJV1049"/>
      <c r="AJW1049"/>
      <c r="AJX1049"/>
      <c r="AJY1049"/>
      <c r="AJZ1049"/>
      <c r="AKA1049"/>
      <c r="AKB1049"/>
      <c r="AKC1049"/>
      <c r="AKD1049"/>
      <c r="AKE1049"/>
      <c r="AKF1049"/>
      <c r="AKG1049"/>
      <c r="AKH1049"/>
      <c r="AKI1049"/>
      <c r="AKJ1049"/>
      <c r="AKK1049"/>
      <c r="AKL1049"/>
      <c r="AKM1049"/>
      <c r="AKN1049"/>
      <c r="AKO1049"/>
      <c r="AKP1049"/>
      <c r="AKQ1049"/>
      <c r="AKR1049"/>
      <c r="AKS1049"/>
      <c r="AKT1049"/>
      <c r="AKU1049"/>
      <c r="AKV1049"/>
      <c r="AKW1049"/>
      <c r="AKX1049"/>
      <c r="AKY1049"/>
      <c r="AKZ1049"/>
      <c r="ALA1049"/>
      <c r="ALB1049"/>
      <c r="ALC1049"/>
      <c r="ALD1049"/>
      <c r="ALE1049"/>
      <c r="ALF1049"/>
      <c r="ALG1049"/>
      <c r="ALH1049"/>
      <c r="ALI1049"/>
      <c r="ALJ1049"/>
      <c r="ALK1049"/>
      <c r="ALL1049"/>
      <c r="ALM1049"/>
      <c r="ALN1049"/>
      <c r="ALO1049"/>
      <c r="ALP1049"/>
      <c r="ALQ1049"/>
      <c r="ALR1049"/>
      <c r="ALS1049"/>
      <c r="ALT1049"/>
      <c r="ALU1049"/>
      <c r="ALV1049"/>
      <c r="ALW1049"/>
      <c r="ALX1049"/>
      <c r="ALY1049"/>
      <c r="ALZ1049"/>
      <c r="AMA1049"/>
      <c r="AMB1049"/>
      <c r="AMC1049"/>
      <c r="AMD1049"/>
      <c r="AME1049"/>
      <c r="AMF1049"/>
      <c r="AMG1049"/>
      <c r="AMH1049"/>
      <c r="AMI1049"/>
      <c r="AMJ1049"/>
    </row>
    <row r="1050" spans="1:1024" ht="20" customHeight="1" x14ac:dyDescent="0.2">
      <c r="A1050"/>
      <c r="B1050"/>
      <c r="C1050"/>
      <c r="D1050"/>
      <c r="E1050" s="2"/>
      <c r="F1050" s="2"/>
      <c r="G1050" s="271"/>
      <c r="H1050" s="24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c r="FS1050"/>
      <c r="FT1050"/>
      <c r="FU1050"/>
      <c r="FV1050"/>
      <c r="FW1050"/>
      <c r="FX1050"/>
      <c r="FY1050"/>
      <c r="FZ1050"/>
      <c r="GA1050"/>
      <c r="GB1050"/>
      <c r="GC1050"/>
      <c r="GD1050"/>
      <c r="GE1050"/>
      <c r="GF1050"/>
      <c r="GG1050"/>
      <c r="GH1050"/>
      <c r="GI1050"/>
      <c r="GJ1050"/>
      <c r="GK1050"/>
      <c r="GL1050"/>
      <c r="GM1050"/>
      <c r="GN1050"/>
      <c r="GO1050"/>
      <c r="GP1050"/>
      <c r="GQ1050"/>
      <c r="GR1050"/>
      <c r="GS1050"/>
      <c r="GT1050"/>
      <c r="GU1050"/>
      <c r="GV1050"/>
      <c r="GW1050"/>
      <c r="GX1050"/>
      <c r="GY1050"/>
      <c r="GZ1050"/>
      <c r="HA1050"/>
      <c r="HB1050"/>
      <c r="HC1050"/>
      <c r="HD1050"/>
      <c r="HE1050"/>
      <c r="HF1050"/>
      <c r="HG1050"/>
      <c r="HH1050"/>
      <c r="HI1050"/>
      <c r="HJ1050"/>
      <c r="HK1050"/>
      <c r="HL1050"/>
      <c r="HM1050"/>
      <c r="HN1050"/>
      <c r="HO1050"/>
      <c r="HP1050"/>
      <c r="HQ1050"/>
      <c r="HR1050"/>
      <c r="HS1050"/>
      <c r="HT1050"/>
      <c r="HU1050"/>
      <c r="HV1050"/>
      <c r="HW1050"/>
      <c r="HX1050"/>
      <c r="HY1050"/>
      <c r="HZ1050"/>
      <c r="IA1050"/>
      <c r="IB1050"/>
      <c r="IC1050"/>
      <c r="ID1050"/>
      <c r="IE1050"/>
      <c r="IF1050"/>
      <c r="IG1050"/>
      <c r="IH1050"/>
      <c r="II1050"/>
      <c r="IJ1050"/>
      <c r="IK1050"/>
      <c r="IL1050"/>
      <c r="IM1050"/>
      <c r="IN1050"/>
      <c r="IO1050"/>
      <c r="IP1050"/>
      <c r="IQ1050"/>
      <c r="IR1050"/>
      <c r="IS1050"/>
      <c r="IT1050"/>
      <c r="IU1050"/>
      <c r="IV1050"/>
      <c r="IW1050"/>
      <c r="IX1050"/>
      <c r="IY1050"/>
      <c r="IZ1050"/>
      <c r="JA1050"/>
      <c r="JB1050"/>
      <c r="JC1050"/>
      <c r="JD1050"/>
      <c r="JE1050"/>
      <c r="JF1050"/>
      <c r="JG1050"/>
      <c r="JH1050"/>
      <c r="JI1050"/>
      <c r="JJ1050"/>
      <c r="JK1050"/>
      <c r="JL1050"/>
      <c r="JM1050"/>
      <c r="JN1050"/>
      <c r="JO1050"/>
      <c r="JP1050"/>
      <c r="JQ1050"/>
      <c r="JR1050"/>
      <c r="JS1050"/>
      <c r="JT1050"/>
      <c r="JU1050"/>
      <c r="JV1050"/>
      <c r="JW1050"/>
      <c r="JX1050"/>
      <c r="JY1050"/>
      <c r="JZ1050"/>
      <c r="KA1050"/>
      <c r="KB1050"/>
      <c r="KC1050"/>
      <c r="KD1050"/>
      <c r="KE1050"/>
      <c r="KF1050"/>
      <c r="KG1050"/>
      <c r="KH1050"/>
      <c r="KI1050"/>
      <c r="KJ1050"/>
      <c r="KK1050"/>
      <c r="KL1050"/>
      <c r="KM1050"/>
      <c r="KN1050"/>
      <c r="KO1050"/>
      <c r="KP1050"/>
      <c r="KQ1050"/>
      <c r="KR1050"/>
      <c r="KS1050"/>
      <c r="KT1050"/>
      <c r="KU1050"/>
      <c r="KV1050"/>
      <c r="KW1050"/>
      <c r="KX1050"/>
      <c r="KY1050"/>
      <c r="KZ1050"/>
      <c r="LA1050"/>
      <c r="LB1050"/>
      <c r="LC1050"/>
      <c r="LD1050"/>
      <c r="LE1050"/>
      <c r="LF1050"/>
      <c r="LG1050"/>
      <c r="LH1050"/>
      <c r="LI1050"/>
      <c r="LJ1050"/>
      <c r="LK1050"/>
      <c r="LL1050"/>
      <c r="LM1050"/>
      <c r="LN1050"/>
      <c r="LO1050"/>
      <c r="LP1050"/>
      <c r="LQ1050"/>
      <c r="LR1050"/>
      <c r="LS1050"/>
      <c r="LT1050"/>
      <c r="LU1050"/>
      <c r="LV1050"/>
      <c r="LW1050"/>
      <c r="LX1050"/>
      <c r="LY1050"/>
      <c r="LZ1050"/>
      <c r="MA1050"/>
      <c r="MB1050"/>
      <c r="MC1050"/>
      <c r="MD1050"/>
      <c r="ME1050"/>
      <c r="MF1050"/>
      <c r="MG1050"/>
      <c r="MH1050"/>
      <c r="MI1050"/>
      <c r="MJ1050"/>
      <c r="MK1050"/>
      <c r="ML1050"/>
      <c r="MM1050"/>
      <c r="MN1050"/>
      <c r="MO1050"/>
      <c r="MP1050"/>
      <c r="MQ1050"/>
      <c r="MR1050"/>
      <c r="MS1050"/>
      <c r="MT1050"/>
      <c r="MU1050"/>
      <c r="MV1050"/>
      <c r="MW1050"/>
      <c r="MX1050"/>
      <c r="MY1050"/>
      <c r="MZ1050"/>
      <c r="NA1050"/>
      <c r="NB1050"/>
      <c r="NC1050"/>
      <c r="ND1050"/>
      <c r="NE1050"/>
      <c r="NF1050"/>
      <c r="NG1050"/>
      <c r="NH1050"/>
      <c r="NI1050"/>
      <c r="NJ1050"/>
      <c r="NK1050"/>
      <c r="NL1050"/>
      <c r="NM1050"/>
      <c r="NN1050"/>
      <c r="NO1050"/>
      <c r="NP1050"/>
      <c r="NQ1050"/>
      <c r="NR1050"/>
      <c r="NS1050"/>
      <c r="NT1050"/>
      <c r="NU1050"/>
      <c r="NV1050"/>
      <c r="NW1050"/>
      <c r="NX1050"/>
      <c r="NY1050"/>
      <c r="NZ1050"/>
      <c r="OA1050"/>
      <c r="OB1050"/>
      <c r="OC1050"/>
      <c r="OD1050"/>
      <c r="OE1050"/>
      <c r="OF1050"/>
      <c r="OG1050"/>
      <c r="OH1050"/>
      <c r="OI1050"/>
      <c r="OJ1050"/>
      <c r="OK1050"/>
      <c r="OL1050"/>
      <c r="OM1050"/>
      <c r="ON1050"/>
      <c r="OO1050"/>
      <c r="OP1050"/>
      <c r="OQ1050"/>
      <c r="OR1050"/>
      <c r="OS1050"/>
      <c r="OT1050"/>
      <c r="OU1050"/>
      <c r="OV1050"/>
      <c r="OW1050"/>
      <c r="OX1050"/>
      <c r="OY1050"/>
      <c r="OZ1050"/>
      <c r="PA1050"/>
      <c r="PB1050"/>
      <c r="PC1050"/>
      <c r="PD1050"/>
      <c r="PE1050"/>
      <c r="PF1050"/>
      <c r="PG1050"/>
      <c r="PH1050"/>
      <c r="PI1050"/>
      <c r="PJ1050"/>
      <c r="PK1050"/>
      <c r="PL1050"/>
      <c r="PM1050"/>
      <c r="PN1050"/>
      <c r="PO1050"/>
      <c r="PP1050"/>
      <c r="PQ1050"/>
      <c r="PR1050"/>
      <c r="PS1050"/>
      <c r="PT1050"/>
      <c r="PU1050"/>
      <c r="PV1050"/>
      <c r="PW1050"/>
      <c r="PX1050"/>
      <c r="PY1050"/>
      <c r="PZ1050"/>
      <c r="QA1050"/>
      <c r="QB1050"/>
      <c r="QC1050"/>
      <c r="QD1050"/>
      <c r="QE1050"/>
      <c r="QF1050"/>
      <c r="QG1050"/>
      <c r="QH1050"/>
      <c r="QI1050"/>
      <c r="QJ1050"/>
      <c r="QK1050"/>
      <c r="QL1050"/>
      <c r="QM1050"/>
      <c r="QN1050"/>
      <c r="QO1050"/>
      <c r="QP1050"/>
      <c r="QQ1050"/>
      <c r="QR1050"/>
      <c r="QS1050"/>
      <c r="QT1050"/>
      <c r="QU1050"/>
      <c r="QV1050"/>
      <c r="QW1050"/>
      <c r="QX1050"/>
      <c r="QY1050"/>
      <c r="QZ1050"/>
      <c r="RA1050"/>
      <c r="RB1050"/>
      <c r="RC1050"/>
      <c r="RD1050"/>
      <c r="RE1050"/>
      <c r="RF1050"/>
      <c r="RG1050"/>
      <c r="RH1050"/>
      <c r="RI1050"/>
      <c r="RJ1050"/>
      <c r="RK1050"/>
      <c r="RL1050"/>
      <c r="RM1050"/>
      <c r="RN1050"/>
      <c r="RO1050"/>
      <c r="RP1050"/>
      <c r="RQ1050"/>
      <c r="RR1050"/>
      <c r="RS1050"/>
      <c r="RT1050"/>
      <c r="RU1050"/>
      <c r="RV1050"/>
      <c r="RW1050"/>
      <c r="RX1050"/>
      <c r="RY1050"/>
      <c r="RZ1050"/>
      <c r="SA1050"/>
      <c r="SB1050"/>
      <c r="SC1050"/>
      <c r="SD1050"/>
      <c r="SE1050"/>
      <c r="SF1050"/>
      <c r="SG1050"/>
      <c r="SH1050"/>
      <c r="SI1050"/>
      <c r="SJ1050"/>
      <c r="SK1050"/>
      <c r="SL1050"/>
      <c r="SM1050"/>
      <c r="SN1050"/>
      <c r="SO1050"/>
      <c r="SP1050"/>
      <c r="SQ1050"/>
      <c r="SR1050"/>
      <c r="SS1050"/>
      <c r="ST1050"/>
      <c r="SU1050"/>
      <c r="SV1050"/>
      <c r="SW1050"/>
      <c r="SX1050"/>
      <c r="SY1050"/>
      <c r="SZ1050"/>
      <c r="TA1050"/>
      <c r="TB1050"/>
      <c r="TC1050"/>
      <c r="TD1050"/>
      <c r="TE1050"/>
      <c r="TF1050"/>
      <c r="TG1050"/>
      <c r="TH1050"/>
      <c r="TI1050"/>
      <c r="TJ1050"/>
      <c r="TK1050"/>
      <c r="TL1050"/>
      <c r="TM1050"/>
      <c r="TN1050"/>
      <c r="TO1050"/>
      <c r="TP1050"/>
      <c r="TQ1050"/>
      <c r="TR1050"/>
      <c r="TS1050"/>
      <c r="TT1050"/>
      <c r="TU1050"/>
      <c r="TV1050"/>
      <c r="TW1050"/>
      <c r="TX1050"/>
      <c r="TY1050"/>
      <c r="TZ1050"/>
      <c r="UA1050"/>
      <c r="UB1050"/>
      <c r="UC1050"/>
      <c r="UD1050"/>
      <c r="UE1050"/>
      <c r="UF1050"/>
      <c r="UG1050"/>
      <c r="UH1050"/>
      <c r="UI1050"/>
      <c r="UJ1050"/>
      <c r="UK1050"/>
      <c r="UL1050"/>
      <c r="UM1050"/>
      <c r="UN1050"/>
      <c r="UO1050"/>
      <c r="UP1050"/>
      <c r="UQ1050"/>
      <c r="UR1050"/>
      <c r="US1050"/>
      <c r="UT1050"/>
      <c r="UU1050"/>
      <c r="UV1050"/>
      <c r="UW1050"/>
      <c r="UX1050"/>
      <c r="UY1050"/>
      <c r="UZ1050"/>
      <c r="VA1050"/>
      <c r="VB1050"/>
      <c r="VC1050"/>
      <c r="VD1050"/>
      <c r="VE1050"/>
      <c r="VF1050"/>
      <c r="VG1050"/>
      <c r="VH1050"/>
      <c r="VI1050"/>
      <c r="VJ1050"/>
      <c r="VK1050"/>
      <c r="VL1050"/>
      <c r="VM1050"/>
      <c r="VN1050"/>
      <c r="VO1050"/>
      <c r="VP1050"/>
      <c r="VQ1050"/>
      <c r="VR1050"/>
      <c r="VS1050"/>
      <c r="VT1050"/>
      <c r="VU1050"/>
      <c r="VV1050"/>
      <c r="VW1050"/>
      <c r="VX1050"/>
      <c r="VY1050"/>
      <c r="VZ1050"/>
      <c r="WA1050"/>
      <c r="WB1050"/>
      <c r="WC1050"/>
      <c r="WD1050"/>
      <c r="WE1050"/>
      <c r="WF1050"/>
      <c r="WG1050"/>
      <c r="WH1050"/>
      <c r="WI1050"/>
      <c r="WJ1050"/>
      <c r="WK1050"/>
      <c r="WL1050"/>
      <c r="WM1050"/>
      <c r="WN1050"/>
      <c r="WO1050"/>
      <c r="WP1050"/>
      <c r="WQ1050"/>
      <c r="WR1050"/>
      <c r="WS1050"/>
      <c r="WT1050"/>
      <c r="WU1050"/>
      <c r="WV1050"/>
      <c r="WW1050"/>
      <c r="WX1050"/>
      <c r="WY1050"/>
      <c r="WZ1050"/>
      <c r="XA1050"/>
      <c r="XB1050"/>
      <c r="XC1050"/>
      <c r="XD1050"/>
      <c r="XE1050"/>
      <c r="XF1050"/>
      <c r="XG1050"/>
      <c r="XH1050"/>
      <c r="XI1050"/>
      <c r="XJ1050"/>
      <c r="XK1050"/>
      <c r="XL1050"/>
      <c r="XM1050"/>
      <c r="XN1050"/>
      <c r="XO1050"/>
      <c r="XP1050"/>
      <c r="XQ1050"/>
      <c r="XR1050"/>
      <c r="XS1050"/>
      <c r="XT1050"/>
      <c r="XU1050"/>
      <c r="XV1050"/>
      <c r="XW1050"/>
      <c r="XX1050"/>
      <c r="XY1050"/>
      <c r="XZ1050"/>
      <c r="YA1050"/>
      <c r="YB1050"/>
      <c r="YC1050"/>
      <c r="YD1050"/>
      <c r="YE1050"/>
      <c r="YF1050"/>
      <c r="YG1050"/>
      <c r="YH1050"/>
      <c r="YI1050"/>
      <c r="YJ1050"/>
      <c r="YK1050"/>
      <c r="YL1050"/>
      <c r="YM1050"/>
      <c r="YN1050"/>
      <c r="YO1050"/>
      <c r="YP1050"/>
      <c r="YQ1050"/>
      <c r="YR1050"/>
      <c r="YS1050"/>
      <c r="YT1050"/>
      <c r="YU1050"/>
      <c r="YV1050"/>
      <c r="YW1050"/>
      <c r="YX1050"/>
      <c r="YY1050"/>
      <c r="YZ1050"/>
      <c r="ZA1050"/>
      <c r="ZB1050"/>
      <c r="ZC1050"/>
      <c r="ZD1050"/>
      <c r="ZE1050"/>
      <c r="ZF1050"/>
      <c r="ZG1050"/>
      <c r="ZH1050"/>
      <c r="ZI1050"/>
      <c r="ZJ1050"/>
      <c r="ZK1050"/>
      <c r="ZL1050"/>
      <c r="ZM1050"/>
      <c r="ZN1050"/>
      <c r="ZO1050"/>
      <c r="ZP1050"/>
      <c r="ZQ1050"/>
      <c r="ZR1050"/>
      <c r="ZS1050"/>
      <c r="ZT1050"/>
      <c r="ZU1050"/>
      <c r="ZV1050"/>
      <c r="ZW1050"/>
      <c r="ZX1050"/>
      <c r="ZY1050"/>
      <c r="ZZ1050"/>
      <c r="AAA1050"/>
      <c r="AAB1050"/>
      <c r="AAC1050"/>
      <c r="AAD1050"/>
      <c r="AAE1050"/>
      <c r="AAF1050"/>
      <c r="AAG1050"/>
      <c r="AAH1050"/>
      <c r="AAI1050"/>
      <c r="AAJ1050"/>
      <c r="AAK1050"/>
      <c r="AAL1050"/>
      <c r="AAM1050"/>
      <c r="AAN1050"/>
      <c r="AAO1050"/>
      <c r="AAP1050"/>
      <c r="AAQ1050"/>
      <c r="AAR1050"/>
      <c r="AAS1050"/>
      <c r="AAT1050"/>
      <c r="AAU1050"/>
      <c r="AAV1050"/>
      <c r="AAW1050"/>
      <c r="AAX1050"/>
      <c r="AAY1050"/>
      <c r="AAZ1050"/>
      <c r="ABA1050"/>
      <c r="ABB1050"/>
      <c r="ABC1050"/>
      <c r="ABD1050"/>
      <c r="ABE1050"/>
      <c r="ABF1050"/>
      <c r="ABG1050"/>
      <c r="ABH1050"/>
      <c r="ABI1050"/>
      <c r="ABJ1050"/>
      <c r="ABK1050"/>
      <c r="ABL1050"/>
      <c r="ABM1050"/>
      <c r="ABN1050"/>
      <c r="ABO1050"/>
      <c r="ABP1050"/>
      <c r="ABQ1050"/>
      <c r="ABR1050"/>
      <c r="ABS1050"/>
      <c r="ABT1050"/>
      <c r="ABU1050"/>
      <c r="ABV1050"/>
      <c r="ABW1050"/>
      <c r="ABX1050"/>
      <c r="ABY1050"/>
      <c r="ABZ1050"/>
      <c r="ACA1050"/>
      <c r="ACB1050"/>
      <c r="ACC1050"/>
      <c r="ACD1050"/>
      <c r="ACE1050"/>
      <c r="ACF1050"/>
      <c r="ACG1050"/>
      <c r="ACH1050"/>
      <c r="ACI1050"/>
      <c r="ACJ1050"/>
      <c r="ACK1050"/>
      <c r="ACL1050"/>
      <c r="ACM1050"/>
      <c r="ACN1050"/>
      <c r="ACO1050"/>
      <c r="ACP1050"/>
      <c r="ACQ1050"/>
      <c r="ACR1050"/>
      <c r="ACS1050"/>
      <c r="ACT1050"/>
      <c r="ACU1050"/>
      <c r="ACV1050"/>
      <c r="ACW1050"/>
      <c r="ACX1050"/>
      <c r="ACY1050"/>
      <c r="ACZ1050"/>
      <c r="ADA1050"/>
      <c r="ADB1050"/>
      <c r="ADC1050"/>
      <c r="ADD1050"/>
      <c r="ADE1050"/>
      <c r="ADF1050"/>
      <c r="ADG1050"/>
      <c r="ADH1050"/>
      <c r="ADI1050"/>
      <c r="ADJ1050"/>
      <c r="ADK1050"/>
      <c r="ADL1050"/>
      <c r="ADM1050"/>
      <c r="ADN1050"/>
      <c r="ADO1050"/>
      <c r="ADP1050"/>
      <c r="ADQ1050"/>
      <c r="ADR1050"/>
      <c r="ADS1050"/>
      <c r="ADT1050"/>
      <c r="ADU1050"/>
      <c r="ADV1050"/>
      <c r="ADW1050"/>
      <c r="ADX1050"/>
      <c r="ADY1050"/>
      <c r="ADZ1050"/>
      <c r="AEA1050"/>
      <c r="AEB1050"/>
      <c r="AEC1050"/>
      <c r="AED1050"/>
      <c r="AEE1050"/>
      <c r="AEF1050"/>
      <c r="AEG1050"/>
      <c r="AEH1050"/>
      <c r="AEI1050"/>
      <c r="AEJ1050"/>
      <c r="AEK1050"/>
      <c r="AEL1050"/>
      <c r="AEM1050"/>
      <c r="AEN1050"/>
      <c r="AEO1050"/>
      <c r="AEP1050"/>
      <c r="AEQ1050"/>
      <c r="AER1050"/>
      <c r="AES1050"/>
      <c r="AET1050"/>
      <c r="AEU1050"/>
      <c r="AEV1050"/>
      <c r="AEW1050"/>
      <c r="AEX1050"/>
      <c r="AEY1050"/>
      <c r="AEZ1050"/>
      <c r="AFA1050"/>
      <c r="AFB1050"/>
      <c r="AFC1050"/>
      <c r="AFD1050"/>
      <c r="AFE1050"/>
      <c r="AFF1050"/>
      <c r="AFG1050"/>
      <c r="AFH1050"/>
      <c r="AFI1050"/>
      <c r="AFJ1050"/>
      <c r="AFK1050"/>
      <c r="AFL1050"/>
      <c r="AFM1050"/>
      <c r="AFN1050"/>
      <c r="AFO1050"/>
      <c r="AFP1050"/>
      <c r="AFQ1050"/>
      <c r="AFR1050"/>
      <c r="AFS1050"/>
      <c r="AFT1050"/>
      <c r="AFU1050"/>
      <c r="AFV1050"/>
      <c r="AFW1050"/>
      <c r="AFX1050"/>
      <c r="AFY1050"/>
      <c r="AFZ1050"/>
      <c r="AGA1050"/>
      <c r="AGB1050"/>
      <c r="AGC1050"/>
      <c r="AGD1050"/>
      <c r="AGE1050"/>
      <c r="AGF1050"/>
      <c r="AGG1050"/>
      <c r="AGH1050"/>
      <c r="AGI1050"/>
      <c r="AGJ1050"/>
      <c r="AGK1050"/>
      <c r="AGL1050"/>
      <c r="AGM1050"/>
      <c r="AGN1050"/>
      <c r="AGO1050"/>
      <c r="AGP1050"/>
      <c r="AGQ1050"/>
      <c r="AGR1050"/>
      <c r="AGS1050"/>
      <c r="AGT1050"/>
      <c r="AGU1050"/>
      <c r="AGV1050"/>
      <c r="AGW1050"/>
      <c r="AGX1050"/>
      <c r="AGY1050"/>
      <c r="AGZ1050"/>
      <c r="AHA1050"/>
      <c r="AHB1050"/>
      <c r="AHC1050"/>
      <c r="AHD1050"/>
      <c r="AHE1050"/>
      <c r="AHF1050"/>
      <c r="AHG1050"/>
      <c r="AHH1050"/>
      <c r="AHI1050"/>
      <c r="AHJ1050"/>
      <c r="AHK1050"/>
      <c r="AHL1050"/>
      <c r="AHM1050"/>
      <c r="AHN1050"/>
      <c r="AHO1050"/>
      <c r="AHP1050"/>
      <c r="AHQ1050"/>
      <c r="AHR1050"/>
      <c r="AHS1050"/>
      <c r="AHT1050"/>
      <c r="AHU1050"/>
      <c r="AHV1050"/>
      <c r="AHW1050"/>
      <c r="AHX1050"/>
      <c r="AHY1050"/>
      <c r="AHZ1050"/>
      <c r="AIA1050"/>
      <c r="AIB1050"/>
      <c r="AIC1050"/>
      <c r="AID1050"/>
      <c r="AIE1050"/>
      <c r="AIF1050"/>
      <c r="AIG1050"/>
      <c r="AIH1050"/>
      <c r="AII1050"/>
      <c r="AIJ1050"/>
      <c r="AIK1050"/>
      <c r="AIL1050"/>
      <c r="AIM1050"/>
      <c r="AIN1050"/>
      <c r="AIO1050"/>
      <c r="AIP1050"/>
      <c r="AIQ1050"/>
      <c r="AIR1050"/>
      <c r="AIS1050"/>
      <c r="AIT1050"/>
      <c r="AIU1050"/>
      <c r="AIV1050"/>
      <c r="AIW1050"/>
      <c r="AIX1050"/>
      <c r="AIY1050"/>
      <c r="AIZ1050"/>
      <c r="AJA1050"/>
      <c r="AJB1050"/>
      <c r="AJC1050"/>
      <c r="AJD1050"/>
      <c r="AJE1050"/>
      <c r="AJF1050"/>
      <c r="AJG1050"/>
      <c r="AJH1050"/>
      <c r="AJI1050"/>
      <c r="AJJ1050"/>
      <c r="AJK1050"/>
      <c r="AJL1050"/>
      <c r="AJM1050"/>
      <c r="AJN1050"/>
      <c r="AJO1050"/>
      <c r="AJP1050"/>
      <c r="AJQ1050"/>
      <c r="AJR1050"/>
      <c r="AJS1050"/>
      <c r="AJT1050"/>
      <c r="AJU1050"/>
      <c r="AJV1050"/>
      <c r="AJW1050"/>
      <c r="AJX1050"/>
      <c r="AJY1050"/>
      <c r="AJZ1050"/>
      <c r="AKA1050"/>
      <c r="AKB1050"/>
      <c r="AKC1050"/>
      <c r="AKD1050"/>
      <c r="AKE1050"/>
      <c r="AKF1050"/>
      <c r="AKG1050"/>
      <c r="AKH1050"/>
      <c r="AKI1050"/>
      <c r="AKJ1050"/>
      <c r="AKK1050"/>
      <c r="AKL1050"/>
      <c r="AKM1050"/>
      <c r="AKN1050"/>
      <c r="AKO1050"/>
      <c r="AKP1050"/>
      <c r="AKQ1050"/>
      <c r="AKR1050"/>
      <c r="AKS1050"/>
      <c r="AKT1050"/>
      <c r="AKU1050"/>
      <c r="AKV1050"/>
      <c r="AKW1050"/>
      <c r="AKX1050"/>
      <c r="AKY1050"/>
      <c r="AKZ1050"/>
      <c r="ALA1050"/>
      <c r="ALB1050"/>
      <c r="ALC1050"/>
      <c r="ALD1050"/>
      <c r="ALE1050"/>
      <c r="ALF1050"/>
      <c r="ALG1050"/>
      <c r="ALH1050"/>
      <c r="ALI1050"/>
      <c r="ALJ1050"/>
      <c r="ALK1050"/>
      <c r="ALL1050"/>
      <c r="ALM1050"/>
      <c r="ALN1050"/>
      <c r="ALO1050"/>
      <c r="ALP1050"/>
      <c r="ALQ1050"/>
      <c r="ALR1050"/>
      <c r="ALS1050"/>
      <c r="ALT1050"/>
      <c r="ALU1050"/>
      <c r="ALV1050"/>
      <c r="ALW1050"/>
      <c r="ALX1050"/>
      <c r="ALY1050"/>
      <c r="ALZ1050"/>
      <c r="AMA1050"/>
      <c r="AMB1050"/>
      <c r="AMC1050"/>
      <c r="AMD1050"/>
      <c r="AME1050"/>
      <c r="AMF1050"/>
      <c r="AMG1050"/>
      <c r="AMH1050"/>
      <c r="AMI1050"/>
      <c r="AMJ1050"/>
    </row>
    <row r="1051" spans="1:1024" x14ac:dyDescent="0.2">
      <c r="A1051"/>
      <c r="B1051"/>
      <c r="C1051"/>
      <c r="D1051"/>
      <c r="E1051" s="2"/>
      <c r="F1051" s="2"/>
      <c r="G1051" s="271"/>
      <c r="H1051" s="240"/>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c r="FS1051"/>
      <c r="FT1051"/>
      <c r="FU1051"/>
      <c r="FV1051"/>
      <c r="FW1051"/>
      <c r="FX1051"/>
      <c r="FY1051"/>
      <c r="FZ1051"/>
      <c r="GA1051"/>
      <c r="GB1051"/>
      <c r="GC1051"/>
      <c r="GD1051"/>
      <c r="GE1051"/>
      <c r="GF1051"/>
      <c r="GG1051"/>
      <c r="GH1051"/>
      <c r="GI1051"/>
      <c r="GJ1051"/>
      <c r="GK1051"/>
      <c r="GL1051"/>
      <c r="GM1051"/>
      <c r="GN1051"/>
      <c r="GO1051"/>
      <c r="GP1051"/>
      <c r="GQ1051"/>
      <c r="GR1051"/>
      <c r="GS1051"/>
      <c r="GT1051"/>
      <c r="GU1051"/>
      <c r="GV1051"/>
      <c r="GW1051"/>
      <c r="GX1051"/>
      <c r="GY1051"/>
      <c r="GZ1051"/>
      <c r="HA1051"/>
      <c r="HB1051"/>
      <c r="HC1051"/>
      <c r="HD1051"/>
      <c r="HE1051"/>
      <c r="HF1051"/>
      <c r="HG1051"/>
      <c r="HH1051"/>
      <c r="HI1051"/>
      <c r="HJ1051"/>
      <c r="HK1051"/>
      <c r="HL1051"/>
      <c r="HM1051"/>
      <c r="HN1051"/>
      <c r="HO1051"/>
      <c r="HP1051"/>
      <c r="HQ1051"/>
      <c r="HR1051"/>
      <c r="HS1051"/>
      <c r="HT1051"/>
      <c r="HU1051"/>
      <c r="HV1051"/>
      <c r="HW1051"/>
      <c r="HX1051"/>
      <c r="HY1051"/>
      <c r="HZ1051"/>
      <c r="IA1051"/>
      <c r="IB1051"/>
      <c r="IC1051"/>
      <c r="ID1051"/>
      <c r="IE1051"/>
      <c r="IF1051"/>
      <c r="IG1051"/>
      <c r="IH1051"/>
      <c r="II1051"/>
      <c r="IJ1051"/>
      <c r="IK1051"/>
      <c r="IL1051"/>
      <c r="IM1051"/>
      <c r="IN1051"/>
      <c r="IO1051"/>
      <c r="IP1051"/>
      <c r="IQ1051"/>
      <c r="IR1051"/>
      <c r="IS1051"/>
      <c r="IT1051"/>
      <c r="IU1051"/>
      <c r="IV1051"/>
      <c r="IW1051"/>
      <c r="IX1051"/>
      <c r="IY1051"/>
      <c r="IZ1051"/>
      <c r="JA1051"/>
      <c r="JB1051"/>
      <c r="JC1051"/>
      <c r="JD1051"/>
      <c r="JE1051"/>
      <c r="JF1051"/>
      <c r="JG1051"/>
      <c r="JH1051"/>
      <c r="JI1051"/>
      <c r="JJ1051"/>
      <c r="JK1051"/>
      <c r="JL1051"/>
      <c r="JM1051"/>
      <c r="JN1051"/>
      <c r="JO1051"/>
      <c r="JP1051"/>
      <c r="JQ1051"/>
      <c r="JR1051"/>
      <c r="JS1051"/>
      <c r="JT1051"/>
      <c r="JU1051"/>
      <c r="JV1051"/>
      <c r="JW1051"/>
      <c r="JX1051"/>
      <c r="JY1051"/>
      <c r="JZ1051"/>
      <c r="KA1051"/>
      <c r="KB1051"/>
      <c r="KC1051"/>
      <c r="KD1051"/>
      <c r="KE1051"/>
      <c r="KF1051"/>
      <c r="KG1051"/>
      <c r="KH1051"/>
      <c r="KI1051"/>
      <c r="KJ1051"/>
      <c r="KK1051"/>
      <c r="KL1051"/>
      <c r="KM1051"/>
      <c r="KN1051"/>
      <c r="KO1051"/>
      <c r="KP1051"/>
      <c r="KQ1051"/>
      <c r="KR1051"/>
      <c r="KS1051"/>
      <c r="KT1051"/>
      <c r="KU1051"/>
      <c r="KV1051"/>
      <c r="KW1051"/>
      <c r="KX1051"/>
      <c r="KY1051"/>
      <c r="KZ1051"/>
      <c r="LA1051"/>
      <c r="LB1051"/>
      <c r="LC1051"/>
      <c r="LD1051"/>
      <c r="LE1051"/>
      <c r="LF1051"/>
      <c r="LG1051"/>
      <c r="LH1051"/>
      <c r="LI1051"/>
      <c r="LJ1051"/>
      <c r="LK1051"/>
      <c r="LL1051"/>
      <c r="LM1051"/>
      <c r="LN1051"/>
      <c r="LO1051"/>
      <c r="LP1051"/>
      <c r="LQ1051"/>
      <c r="LR1051"/>
      <c r="LS1051"/>
      <c r="LT1051"/>
      <c r="LU1051"/>
      <c r="LV1051"/>
      <c r="LW1051"/>
      <c r="LX1051"/>
      <c r="LY1051"/>
      <c r="LZ1051"/>
      <c r="MA1051"/>
      <c r="MB1051"/>
      <c r="MC1051"/>
      <c r="MD1051"/>
      <c r="ME1051"/>
      <c r="MF1051"/>
      <c r="MG1051"/>
      <c r="MH1051"/>
      <c r="MI1051"/>
      <c r="MJ1051"/>
      <c r="MK1051"/>
      <c r="ML1051"/>
      <c r="MM1051"/>
      <c r="MN1051"/>
      <c r="MO1051"/>
      <c r="MP1051"/>
      <c r="MQ1051"/>
      <c r="MR1051"/>
      <c r="MS1051"/>
      <c r="MT1051"/>
      <c r="MU1051"/>
      <c r="MV1051"/>
      <c r="MW1051"/>
      <c r="MX1051"/>
      <c r="MY1051"/>
      <c r="MZ1051"/>
      <c r="NA1051"/>
      <c r="NB1051"/>
      <c r="NC1051"/>
      <c r="ND1051"/>
      <c r="NE1051"/>
      <c r="NF1051"/>
      <c r="NG1051"/>
      <c r="NH1051"/>
      <c r="NI1051"/>
      <c r="NJ1051"/>
      <c r="NK1051"/>
      <c r="NL1051"/>
      <c r="NM1051"/>
      <c r="NN1051"/>
      <c r="NO1051"/>
      <c r="NP1051"/>
      <c r="NQ1051"/>
      <c r="NR1051"/>
      <c r="NS1051"/>
      <c r="NT1051"/>
      <c r="NU1051"/>
      <c r="NV1051"/>
      <c r="NW1051"/>
      <c r="NX1051"/>
      <c r="NY1051"/>
      <c r="NZ1051"/>
      <c r="OA1051"/>
      <c r="OB1051"/>
      <c r="OC1051"/>
      <c r="OD1051"/>
      <c r="OE1051"/>
      <c r="OF1051"/>
      <c r="OG1051"/>
      <c r="OH1051"/>
      <c r="OI1051"/>
      <c r="OJ1051"/>
      <c r="OK1051"/>
      <c r="OL1051"/>
      <c r="OM1051"/>
      <c r="ON1051"/>
      <c r="OO1051"/>
      <c r="OP1051"/>
      <c r="OQ1051"/>
      <c r="OR1051"/>
      <c r="OS1051"/>
      <c r="OT1051"/>
      <c r="OU1051"/>
      <c r="OV1051"/>
      <c r="OW1051"/>
      <c r="OX1051"/>
      <c r="OY1051"/>
      <c r="OZ1051"/>
      <c r="PA1051"/>
      <c r="PB1051"/>
      <c r="PC1051"/>
      <c r="PD1051"/>
      <c r="PE1051"/>
      <c r="PF1051"/>
      <c r="PG1051"/>
      <c r="PH1051"/>
      <c r="PI1051"/>
      <c r="PJ1051"/>
      <c r="PK1051"/>
      <c r="PL1051"/>
      <c r="PM1051"/>
      <c r="PN1051"/>
      <c r="PO1051"/>
      <c r="PP1051"/>
      <c r="PQ1051"/>
      <c r="PR1051"/>
      <c r="PS1051"/>
      <c r="PT1051"/>
      <c r="PU1051"/>
      <c r="PV1051"/>
      <c r="PW1051"/>
      <c r="PX1051"/>
      <c r="PY1051"/>
      <c r="PZ1051"/>
      <c r="QA1051"/>
      <c r="QB1051"/>
      <c r="QC1051"/>
      <c r="QD1051"/>
      <c r="QE1051"/>
      <c r="QF1051"/>
      <c r="QG1051"/>
      <c r="QH1051"/>
      <c r="QI1051"/>
      <c r="QJ1051"/>
      <c r="QK1051"/>
      <c r="QL1051"/>
      <c r="QM1051"/>
      <c r="QN1051"/>
      <c r="QO1051"/>
      <c r="QP1051"/>
      <c r="QQ1051"/>
      <c r="QR1051"/>
      <c r="QS1051"/>
      <c r="QT1051"/>
      <c r="QU1051"/>
      <c r="QV1051"/>
      <c r="QW1051"/>
      <c r="QX1051"/>
      <c r="QY1051"/>
      <c r="QZ1051"/>
      <c r="RA1051"/>
      <c r="RB1051"/>
      <c r="RC1051"/>
      <c r="RD1051"/>
      <c r="RE1051"/>
      <c r="RF1051"/>
      <c r="RG1051"/>
      <c r="RH1051"/>
      <c r="RI1051"/>
      <c r="RJ1051"/>
      <c r="RK1051"/>
      <c r="RL1051"/>
      <c r="RM1051"/>
      <c r="RN1051"/>
      <c r="RO1051"/>
      <c r="RP1051"/>
      <c r="RQ1051"/>
      <c r="RR1051"/>
      <c r="RS1051"/>
      <c r="RT1051"/>
      <c r="RU1051"/>
      <c r="RV1051"/>
      <c r="RW1051"/>
      <c r="RX1051"/>
      <c r="RY1051"/>
      <c r="RZ1051"/>
      <c r="SA1051"/>
      <c r="SB1051"/>
      <c r="SC1051"/>
      <c r="SD1051"/>
      <c r="SE1051"/>
      <c r="SF1051"/>
      <c r="SG1051"/>
      <c r="SH1051"/>
      <c r="SI1051"/>
      <c r="SJ1051"/>
      <c r="SK1051"/>
      <c r="SL1051"/>
      <c r="SM1051"/>
      <c r="SN1051"/>
      <c r="SO1051"/>
      <c r="SP1051"/>
      <c r="SQ1051"/>
      <c r="SR1051"/>
      <c r="SS1051"/>
      <c r="ST1051"/>
      <c r="SU1051"/>
      <c r="SV1051"/>
      <c r="SW1051"/>
      <c r="SX1051"/>
      <c r="SY1051"/>
      <c r="SZ1051"/>
      <c r="TA1051"/>
      <c r="TB1051"/>
      <c r="TC1051"/>
      <c r="TD1051"/>
      <c r="TE1051"/>
      <c r="TF1051"/>
      <c r="TG1051"/>
      <c r="TH1051"/>
      <c r="TI1051"/>
      <c r="TJ1051"/>
      <c r="TK1051"/>
      <c r="TL1051"/>
      <c r="TM1051"/>
      <c r="TN1051"/>
      <c r="TO1051"/>
      <c r="TP1051"/>
      <c r="TQ1051"/>
      <c r="TR1051"/>
      <c r="TS1051"/>
      <c r="TT1051"/>
      <c r="TU1051"/>
      <c r="TV1051"/>
      <c r="TW1051"/>
      <c r="TX1051"/>
      <c r="TY1051"/>
      <c r="TZ1051"/>
      <c r="UA1051"/>
      <c r="UB1051"/>
      <c r="UC1051"/>
      <c r="UD1051"/>
      <c r="UE1051"/>
      <c r="UF1051"/>
      <c r="UG1051"/>
      <c r="UH1051"/>
      <c r="UI1051"/>
      <c r="UJ1051"/>
      <c r="UK1051"/>
      <c r="UL1051"/>
      <c r="UM1051"/>
      <c r="UN1051"/>
      <c r="UO1051"/>
      <c r="UP1051"/>
      <c r="UQ1051"/>
      <c r="UR1051"/>
      <c r="US1051"/>
      <c r="UT1051"/>
      <c r="UU1051"/>
      <c r="UV1051"/>
      <c r="UW1051"/>
      <c r="UX1051"/>
      <c r="UY1051"/>
      <c r="UZ1051"/>
      <c r="VA1051"/>
      <c r="VB1051"/>
      <c r="VC1051"/>
      <c r="VD1051"/>
      <c r="VE1051"/>
      <c r="VF1051"/>
      <c r="VG1051"/>
      <c r="VH1051"/>
      <c r="VI1051"/>
      <c r="VJ1051"/>
      <c r="VK1051"/>
      <c r="VL1051"/>
      <c r="VM1051"/>
      <c r="VN1051"/>
      <c r="VO1051"/>
      <c r="VP1051"/>
      <c r="VQ1051"/>
      <c r="VR1051"/>
      <c r="VS1051"/>
      <c r="VT1051"/>
      <c r="VU1051"/>
      <c r="VV1051"/>
      <c r="VW1051"/>
      <c r="VX1051"/>
      <c r="VY1051"/>
      <c r="VZ1051"/>
      <c r="WA1051"/>
      <c r="WB1051"/>
      <c r="WC1051"/>
      <c r="WD1051"/>
      <c r="WE1051"/>
      <c r="WF1051"/>
      <c r="WG1051"/>
      <c r="WH1051"/>
      <c r="WI1051"/>
      <c r="WJ1051"/>
      <c r="WK1051"/>
      <c r="WL1051"/>
      <c r="WM1051"/>
      <c r="WN1051"/>
      <c r="WO1051"/>
      <c r="WP1051"/>
      <c r="WQ1051"/>
      <c r="WR1051"/>
      <c r="WS1051"/>
      <c r="WT1051"/>
      <c r="WU1051"/>
      <c r="WV1051"/>
      <c r="WW1051"/>
      <c r="WX1051"/>
      <c r="WY1051"/>
      <c r="WZ1051"/>
      <c r="XA1051"/>
      <c r="XB1051"/>
      <c r="XC1051"/>
      <c r="XD1051"/>
      <c r="XE1051"/>
      <c r="XF1051"/>
      <c r="XG1051"/>
      <c r="XH1051"/>
      <c r="XI1051"/>
      <c r="XJ1051"/>
      <c r="XK1051"/>
      <c r="XL1051"/>
      <c r="XM1051"/>
      <c r="XN1051"/>
      <c r="XO1051"/>
      <c r="XP1051"/>
      <c r="XQ1051"/>
      <c r="XR1051"/>
      <c r="XS1051"/>
      <c r="XT1051"/>
      <c r="XU1051"/>
      <c r="XV1051"/>
      <c r="XW1051"/>
      <c r="XX1051"/>
      <c r="XY1051"/>
      <c r="XZ1051"/>
      <c r="YA1051"/>
      <c r="YB1051"/>
      <c r="YC1051"/>
      <c r="YD1051"/>
      <c r="YE1051"/>
      <c r="YF1051"/>
      <c r="YG1051"/>
      <c r="YH1051"/>
      <c r="YI1051"/>
      <c r="YJ1051"/>
      <c r="YK1051"/>
      <c r="YL1051"/>
      <c r="YM1051"/>
      <c r="YN1051"/>
      <c r="YO1051"/>
      <c r="YP1051"/>
      <c r="YQ1051"/>
      <c r="YR1051"/>
      <c r="YS1051"/>
      <c r="YT1051"/>
      <c r="YU1051"/>
      <c r="YV1051"/>
      <c r="YW1051"/>
      <c r="YX1051"/>
      <c r="YY1051"/>
      <c r="YZ1051"/>
      <c r="ZA1051"/>
      <c r="ZB1051"/>
      <c r="ZC1051"/>
      <c r="ZD1051"/>
      <c r="ZE1051"/>
      <c r="ZF1051"/>
      <c r="ZG1051"/>
      <c r="ZH1051"/>
      <c r="ZI1051"/>
      <c r="ZJ1051"/>
      <c r="ZK1051"/>
      <c r="ZL1051"/>
      <c r="ZM1051"/>
      <c r="ZN1051"/>
      <c r="ZO1051"/>
      <c r="ZP1051"/>
      <c r="ZQ1051"/>
      <c r="ZR1051"/>
      <c r="ZS1051"/>
      <c r="ZT1051"/>
      <c r="ZU1051"/>
      <c r="ZV1051"/>
      <c r="ZW1051"/>
      <c r="ZX1051"/>
      <c r="ZY1051"/>
      <c r="ZZ1051"/>
      <c r="AAA1051"/>
      <c r="AAB1051"/>
      <c r="AAC1051"/>
      <c r="AAD1051"/>
      <c r="AAE1051"/>
      <c r="AAF1051"/>
      <c r="AAG1051"/>
      <c r="AAH1051"/>
      <c r="AAI1051"/>
      <c r="AAJ1051"/>
      <c r="AAK1051"/>
      <c r="AAL1051"/>
      <c r="AAM1051"/>
      <c r="AAN1051"/>
      <c r="AAO1051"/>
      <c r="AAP1051"/>
      <c r="AAQ1051"/>
      <c r="AAR1051"/>
      <c r="AAS1051"/>
      <c r="AAT1051"/>
      <c r="AAU1051"/>
      <c r="AAV1051"/>
      <c r="AAW1051"/>
      <c r="AAX1051"/>
      <c r="AAY1051"/>
      <c r="AAZ1051"/>
      <c r="ABA1051"/>
      <c r="ABB1051"/>
      <c r="ABC1051"/>
      <c r="ABD1051"/>
      <c r="ABE1051"/>
      <c r="ABF1051"/>
      <c r="ABG1051"/>
      <c r="ABH1051"/>
      <c r="ABI1051"/>
      <c r="ABJ1051"/>
      <c r="ABK1051"/>
      <c r="ABL1051"/>
      <c r="ABM1051"/>
      <c r="ABN1051"/>
      <c r="ABO1051"/>
      <c r="ABP1051"/>
      <c r="ABQ1051"/>
      <c r="ABR1051"/>
      <c r="ABS1051"/>
      <c r="ABT1051"/>
      <c r="ABU1051"/>
      <c r="ABV1051"/>
      <c r="ABW1051"/>
      <c r="ABX1051"/>
      <c r="ABY1051"/>
      <c r="ABZ1051"/>
      <c r="ACA1051"/>
      <c r="ACB1051"/>
      <c r="ACC1051"/>
      <c r="ACD1051"/>
      <c r="ACE1051"/>
      <c r="ACF1051"/>
      <c r="ACG1051"/>
      <c r="ACH1051"/>
      <c r="ACI1051"/>
      <c r="ACJ1051"/>
      <c r="ACK1051"/>
      <c r="ACL1051"/>
      <c r="ACM1051"/>
      <c r="ACN1051"/>
      <c r="ACO1051"/>
      <c r="ACP1051"/>
      <c r="ACQ1051"/>
      <c r="ACR1051"/>
      <c r="ACS1051"/>
      <c r="ACT1051"/>
      <c r="ACU1051"/>
      <c r="ACV1051"/>
      <c r="ACW1051"/>
      <c r="ACX1051"/>
      <c r="ACY1051"/>
      <c r="ACZ1051"/>
      <c r="ADA1051"/>
      <c r="ADB1051"/>
      <c r="ADC1051"/>
      <c r="ADD1051"/>
      <c r="ADE1051"/>
      <c r="ADF1051"/>
      <c r="ADG1051"/>
      <c r="ADH1051"/>
      <c r="ADI1051"/>
      <c r="ADJ1051"/>
      <c r="ADK1051"/>
      <c r="ADL1051"/>
      <c r="ADM1051"/>
      <c r="ADN1051"/>
      <c r="ADO1051"/>
      <c r="ADP1051"/>
      <c r="ADQ1051"/>
      <c r="ADR1051"/>
      <c r="ADS1051"/>
      <c r="ADT1051"/>
      <c r="ADU1051"/>
      <c r="ADV1051"/>
      <c r="ADW1051"/>
      <c r="ADX1051"/>
      <c r="ADY1051"/>
      <c r="ADZ1051"/>
      <c r="AEA1051"/>
      <c r="AEB1051"/>
      <c r="AEC1051"/>
      <c r="AED1051"/>
      <c r="AEE1051"/>
      <c r="AEF1051"/>
      <c r="AEG1051"/>
      <c r="AEH1051"/>
      <c r="AEI1051"/>
      <c r="AEJ1051"/>
      <c r="AEK1051"/>
      <c r="AEL1051"/>
      <c r="AEM1051"/>
      <c r="AEN1051"/>
      <c r="AEO1051"/>
      <c r="AEP1051"/>
      <c r="AEQ1051"/>
      <c r="AER1051"/>
      <c r="AES1051"/>
      <c r="AET1051"/>
      <c r="AEU1051"/>
      <c r="AEV1051"/>
      <c r="AEW1051"/>
      <c r="AEX1051"/>
      <c r="AEY1051"/>
      <c r="AEZ1051"/>
      <c r="AFA1051"/>
      <c r="AFB1051"/>
      <c r="AFC1051"/>
      <c r="AFD1051"/>
      <c r="AFE1051"/>
      <c r="AFF1051"/>
      <c r="AFG1051"/>
      <c r="AFH1051"/>
      <c r="AFI1051"/>
      <c r="AFJ1051"/>
      <c r="AFK1051"/>
      <c r="AFL1051"/>
      <c r="AFM1051"/>
      <c r="AFN1051"/>
      <c r="AFO1051"/>
      <c r="AFP1051"/>
      <c r="AFQ1051"/>
      <c r="AFR1051"/>
      <c r="AFS1051"/>
      <c r="AFT1051"/>
      <c r="AFU1051"/>
      <c r="AFV1051"/>
      <c r="AFW1051"/>
      <c r="AFX1051"/>
      <c r="AFY1051"/>
      <c r="AFZ1051"/>
      <c r="AGA1051"/>
      <c r="AGB1051"/>
      <c r="AGC1051"/>
      <c r="AGD1051"/>
      <c r="AGE1051"/>
      <c r="AGF1051"/>
      <c r="AGG1051"/>
      <c r="AGH1051"/>
      <c r="AGI1051"/>
      <c r="AGJ1051"/>
      <c r="AGK1051"/>
      <c r="AGL1051"/>
      <c r="AGM1051"/>
      <c r="AGN1051"/>
      <c r="AGO1051"/>
      <c r="AGP1051"/>
      <c r="AGQ1051"/>
      <c r="AGR1051"/>
      <c r="AGS1051"/>
      <c r="AGT1051"/>
      <c r="AGU1051"/>
      <c r="AGV1051"/>
      <c r="AGW1051"/>
      <c r="AGX1051"/>
      <c r="AGY1051"/>
      <c r="AGZ1051"/>
      <c r="AHA1051"/>
      <c r="AHB1051"/>
      <c r="AHC1051"/>
      <c r="AHD1051"/>
      <c r="AHE1051"/>
      <c r="AHF1051"/>
      <c r="AHG1051"/>
      <c r="AHH1051"/>
      <c r="AHI1051"/>
      <c r="AHJ1051"/>
      <c r="AHK1051"/>
      <c r="AHL1051"/>
      <c r="AHM1051"/>
      <c r="AHN1051"/>
      <c r="AHO1051"/>
      <c r="AHP1051"/>
      <c r="AHQ1051"/>
      <c r="AHR1051"/>
      <c r="AHS1051"/>
      <c r="AHT1051"/>
      <c r="AHU1051"/>
      <c r="AHV1051"/>
      <c r="AHW1051"/>
      <c r="AHX1051"/>
      <c r="AHY1051"/>
      <c r="AHZ1051"/>
      <c r="AIA1051"/>
      <c r="AIB1051"/>
      <c r="AIC1051"/>
      <c r="AID1051"/>
      <c r="AIE1051"/>
      <c r="AIF1051"/>
      <c r="AIG1051"/>
      <c r="AIH1051"/>
      <c r="AII1051"/>
      <c r="AIJ1051"/>
      <c r="AIK1051"/>
      <c r="AIL1051"/>
      <c r="AIM1051"/>
      <c r="AIN1051"/>
      <c r="AIO1051"/>
      <c r="AIP1051"/>
      <c r="AIQ1051"/>
      <c r="AIR1051"/>
      <c r="AIS1051"/>
      <c r="AIT1051"/>
      <c r="AIU1051"/>
      <c r="AIV1051"/>
      <c r="AIW1051"/>
      <c r="AIX1051"/>
      <c r="AIY1051"/>
      <c r="AIZ1051"/>
      <c r="AJA1051"/>
      <c r="AJB1051"/>
      <c r="AJC1051"/>
      <c r="AJD1051"/>
      <c r="AJE1051"/>
      <c r="AJF1051"/>
      <c r="AJG1051"/>
      <c r="AJH1051"/>
      <c r="AJI1051"/>
      <c r="AJJ1051"/>
      <c r="AJK1051"/>
      <c r="AJL1051"/>
      <c r="AJM1051"/>
      <c r="AJN1051"/>
      <c r="AJO1051"/>
      <c r="AJP1051"/>
      <c r="AJQ1051"/>
      <c r="AJR1051"/>
      <c r="AJS1051"/>
      <c r="AJT1051"/>
      <c r="AJU1051"/>
      <c r="AJV1051"/>
      <c r="AJW1051"/>
      <c r="AJX1051"/>
      <c r="AJY1051"/>
      <c r="AJZ1051"/>
      <c r="AKA1051"/>
      <c r="AKB1051"/>
      <c r="AKC1051"/>
      <c r="AKD1051"/>
      <c r="AKE1051"/>
      <c r="AKF1051"/>
      <c r="AKG1051"/>
      <c r="AKH1051"/>
      <c r="AKI1051"/>
      <c r="AKJ1051"/>
      <c r="AKK1051"/>
      <c r="AKL1051"/>
      <c r="AKM1051"/>
      <c r="AKN1051"/>
      <c r="AKO1051"/>
      <c r="AKP1051"/>
      <c r="AKQ1051"/>
      <c r="AKR1051"/>
      <c r="AKS1051"/>
      <c r="AKT1051"/>
      <c r="AKU1051"/>
      <c r="AKV1051"/>
      <c r="AKW1051"/>
      <c r="AKX1051"/>
      <c r="AKY1051"/>
      <c r="AKZ1051"/>
      <c r="ALA1051"/>
      <c r="ALB1051"/>
      <c r="ALC1051"/>
      <c r="ALD1051"/>
      <c r="ALE1051"/>
      <c r="ALF1051"/>
      <c r="ALG1051"/>
      <c r="ALH1051"/>
      <c r="ALI1051"/>
      <c r="ALJ1051"/>
      <c r="ALK1051"/>
      <c r="ALL1051"/>
      <c r="ALM1051"/>
      <c r="ALN1051"/>
      <c r="ALO1051"/>
      <c r="ALP1051"/>
      <c r="ALQ1051"/>
      <c r="ALR1051"/>
      <c r="ALS1051"/>
      <c r="ALT1051"/>
      <c r="ALU1051"/>
      <c r="ALV1051"/>
      <c r="ALW1051"/>
      <c r="ALX1051"/>
      <c r="ALY1051"/>
      <c r="ALZ1051"/>
      <c r="AMA1051"/>
      <c r="AMB1051"/>
      <c r="AMC1051"/>
      <c r="AMD1051"/>
      <c r="AME1051"/>
      <c r="AMF1051"/>
      <c r="AMG1051"/>
      <c r="AMH1051"/>
      <c r="AMI1051"/>
      <c r="AMJ1051"/>
    </row>
    <row r="1052" spans="1:1024" x14ac:dyDescent="0.2">
      <c r="A1052"/>
      <c r="B1052"/>
      <c r="C1052"/>
      <c r="D1052"/>
      <c r="E1052" s="2"/>
      <c r="F1052" s="2"/>
      <c r="G1052" s="271"/>
      <c r="H1052" s="240"/>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c r="FS1052"/>
      <c r="FT1052"/>
      <c r="FU1052"/>
      <c r="FV1052"/>
      <c r="FW1052"/>
      <c r="FX1052"/>
      <c r="FY1052"/>
      <c r="FZ1052"/>
      <c r="GA1052"/>
      <c r="GB1052"/>
      <c r="GC1052"/>
      <c r="GD1052"/>
      <c r="GE1052"/>
      <c r="GF1052"/>
      <c r="GG1052"/>
      <c r="GH1052"/>
      <c r="GI1052"/>
      <c r="GJ1052"/>
      <c r="GK1052"/>
      <c r="GL1052"/>
      <c r="GM1052"/>
      <c r="GN1052"/>
      <c r="GO1052"/>
      <c r="GP1052"/>
      <c r="GQ1052"/>
      <c r="GR1052"/>
      <c r="GS1052"/>
      <c r="GT1052"/>
      <c r="GU1052"/>
      <c r="GV1052"/>
      <c r="GW1052"/>
      <c r="GX1052"/>
      <c r="GY1052"/>
      <c r="GZ1052"/>
      <c r="HA1052"/>
      <c r="HB1052"/>
      <c r="HC1052"/>
      <c r="HD1052"/>
      <c r="HE1052"/>
      <c r="HF1052"/>
      <c r="HG1052"/>
      <c r="HH1052"/>
      <c r="HI1052"/>
      <c r="HJ1052"/>
      <c r="HK1052"/>
      <c r="HL1052"/>
      <c r="HM1052"/>
      <c r="HN1052"/>
      <c r="HO1052"/>
      <c r="HP1052"/>
      <c r="HQ1052"/>
      <c r="HR1052"/>
      <c r="HS1052"/>
      <c r="HT1052"/>
      <c r="HU1052"/>
      <c r="HV1052"/>
      <c r="HW1052"/>
      <c r="HX1052"/>
      <c r="HY1052"/>
      <c r="HZ1052"/>
      <c r="IA1052"/>
      <c r="IB1052"/>
      <c r="IC1052"/>
      <c r="ID1052"/>
      <c r="IE1052"/>
      <c r="IF1052"/>
      <c r="IG1052"/>
      <c r="IH1052"/>
      <c r="II1052"/>
      <c r="IJ1052"/>
      <c r="IK1052"/>
      <c r="IL1052"/>
      <c r="IM1052"/>
      <c r="IN1052"/>
      <c r="IO1052"/>
      <c r="IP1052"/>
      <c r="IQ1052"/>
      <c r="IR1052"/>
      <c r="IS1052"/>
      <c r="IT1052"/>
      <c r="IU1052"/>
      <c r="IV1052"/>
      <c r="IW1052"/>
      <c r="IX1052"/>
      <c r="IY1052"/>
      <c r="IZ1052"/>
      <c r="JA1052"/>
      <c r="JB1052"/>
      <c r="JC1052"/>
      <c r="JD1052"/>
      <c r="JE1052"/>
      <c r="JF1052"/>
      <c r="JG1052"/>
      <c r="JH1052"/>
      <c r="JI1052"/>
      <c r="JJ1052"/>
      <c r="JK1052"/>
      <c r="JL1052"/>
      <c r="JM1052"/>
      <c r="JN1052"/>
      <c r="JO1052"/>
      <c r="JP1052"/>
      <c r="JQ1052"/>
      <c r="JR1052"/>
      <c r="JS1052"/>
      <c r="JT1052"/>
      <c r="JU1052"/>
      <c r="JV1052"/>
      <c r="JW1052"/>
      <c r="JX1052"/>
      <c r="JY1052"/>
      <c r="JZ1052"/>
      <c r="KA1052"/>
      <c r="KB1052"/>
      <c r="KC1052"/>
      <c r="KD1052"/>
      <c r="KE1052"/>
      <c r="KF1052"/>
      <c r="KG1052"/>
      <c r="KH1052"/>
      <c r="KI1052"/>
      <c r="KJ1052"/>
      <c r="KK1052"/>
      <c r="KL1052"/>
      <c r="KM1052"/>
      <c r="KN1052"/>
      <c r="KO1052"/>
      <c r="KP1052"/>
      <c r="KQ1052"/>
      <c r="KR1052"/>
      <c r="KS1052"/>
      <c r="KT1052"/>
      <c r="KU1052"/>
      <c r="KV1052"/>
      <c r="KW1052"/>
      <c r="KX1052"/>
      <c r="KY1052"/>
      <c r="KZ1052"/>
      <c r="LA1052"/>
      <c r="LB1052"/>
      <c r="LC1052"/>
      <c r="LD1052"/>
      <c r="LE1052"/>
      <c r="LF1052"/>
      <c r="LG1052"/>
      <c r="LH1052"/>
      <c r="LI1052"/>
      <c r="LJ1052"/>
      <c r="LK1052"/>
      <c r="LL1052"/>
      <c r="LM1052"/>
      <c r="LN1052"/>
      <c r="LO1052"/>
      <c r="LP1052"/>
      <c r="LQ1052"/>
      <c r="LR1052"/>
      <c r="LS1052"/>
      <c r="LT1052"/>
      <c r="LU1052"/>
      <c r="LV1052"/>
      <c r="LW1052"/>
      <c r="LX1052"/>
      <c r="LY1052"/>
      <c r="LZ1052"/>
      <c r="MA1052"/>
      <c r="MB1052"/>
      <c r="MC1052"/>
      <c r="MD1052"/>
      <c r="ME1052"/>
      <c r="MF1052"/>
      <c r="MG1052"/>
      <c r="MH1052"/>
      <c r="MI1052"/>
      <c r="MJ1052"/>
      <c r="MK1052"/>
      <c r="ML1052"/>
      <c r="MM1052"/>
      <c r="MN1052"/>
      <c r="MO1052"/>
      <c r="MP1052"/>
      <c r="MQ1052"/>
      <c r="MR1052"/>
      <c r="MS1052"/>
      <c r="MT1052"/>
      <c r="MU1052"/>
      <c r="MV1052"/>
      <c r="MW1052"/>
      <c r="MX1052"/>
      <c r="MY1052"/>
      <c r="MZ1052"/>
      <c r="NA1052"/>
      <c r="NB1052"/>
      <c r="NC1052"/>
      <c r="ND1052"/>
      <c r="NE1052"/>
      <c r="NF1052"/>
      <c r="NG1052"/>
      <c r="NH1052"/>
      <c r="NI1052"/>
      <c r="NJ1052"/>
      <c r="NK1052"/>
      <c r="NL1052"/>
      <c r="NM1052"/>
      <c r="NN1052"/>
      <c r="NO1052"/>
      <c r="NP1052"/>
      <c r="NQ1052"/>
      <c r="NR1052"/>
      <c r="NS1052"/>
      <c r="NT1052"/>
      <c r="NU1052"/>
      <c r="NV1052"/>
      <c r="NW1052"/>
      <c r="NX1052"/>
      <c r="NY1052"/>
      <c r="NZ1052"/>
      <c r="OA1052"/>
      <c r="OB1052"/>
      <c r="OC1052"/>
      <c r="OD1052"/>
      <c r="OE1052"/>
      <c r="OF1052"/>
      <c r="OG1052"/>
      <c r="OH1052"/>
      <c r="OI1052"/>
      <c r="OJ1052"/>
      <c r="OK1052"/>
      <c r="OL1052"/>
      <c r="OM1052"/>
      <c r="ON1052"/>
      <c r="OO1052"/>
      <c r="OP1052"/>
      <c r="OQ1052"/>
      <c r="OR1052"/>
      <c r="OS1052"/>
      <c r="OT1052"/>
      <c r="OU1052"/>
      <c r="OV1052"/>
      <c r="OW1052"/>
      <c r="OX1052"/>
      <c r="OY1052"/>
      <c r="OZ1052"/>
      <c r="PA1052"/>
      <c r="PB1052"/>
      <c r="PC1052"/>
      <c r="PD1052"/>
      <c r="PE1052"/>
      <c r="PF1052"/>
      <c r="PG1052"/>
      <c r="PH1052"/>
      <c r="PI1052"/>
      <c r="PJ1052"/>
      <c r="PK1052"/>
      <c r="PL1052"/>
      <c r="PM1052"/>
      <c r="PN1052"/>
      <c r="PO1052"/>
      <c r="PP1052"/>
      <c r="PQ1052"/>
      <c r="PR1052"/>
      <c r="PS1052"/>
      <c r="PT1052"/>
      <c r="PU1052"/>
      <c r="PV1052"/>
      <c r="PW1052"/>
      <c r="PX1052"/>
      <c r="PY1052"/>
      <c r="PZ1052"/>
      <c r="QA1052"/>
      <c r="QB1052"/>
      <c r="QC1052"/>
      <c r="QD1052"/>
      <c r="QE1052"/>
      <c r="QF1052"/>
      <c r="QG1052"/>
      <c r="QH1052"/>
      <c r="QI1052"/>
      <c r="QJ1052"/>
      <c r="QK1052"/>
      <c r="QL1052"/>
      <c r="QM1052"/>
      <c r="QN1052"/>
      <c r="QO1052"/>
      <c r="QP1052"/>
      <c r="QQ1052"/>
      <c r="QR1052"/>
      <c r="QS1052"/>
      <c r="QT1052"/>
      <c r="QU1052"/>
      <c r="QV1052"/>
      <c r="QW1052"/>
      <c r="QX1052"/>
      <c r="QY1052"/>
      <c r="QZ1052"/>
      <c r="RA1052"/>
      <c r="RB1052"/>
      <c r="RC1052"/>
      <c r="RD1052"/>
      <c r="RE1052"/>
      <c r="RF1052"/>
      <c r="RG1052"/>
      <c r="RH1052"/>
      <c r="RI1052"/>
      <c r="RJ1052"/>
      <c r="RK1052"/>
      <c r="RL1052"/>
      <c r="RM1052"/>
      <c r="RN1052"/>
      <c r="RO1052"/>
      <c r="RP1052"/>
      <c r="RQ1052"/>
      <c r="RR1052"/>
      <c r="RS1052"/>
      <c r="RT1052"/>
      <c r="RU1052"/>
      <c r="RV1052"/>
      <c r="RW1052"/>
      <c r="RX1052"/>
      <c r="RY1052"/>
      <c r="RZ1052"/>
      <c r="SA1052"/>
      <c r="SB1052"/>
      <c r="SC1052"/>
      <c r="SD1052"/>
      <c r="SE1052"/>
      <c r="SF1052"/>
      <c r="SG1052"/>
      <c r="SH1052"/>
      <c r="SI1052"/>
      <c r="SJ1052"/>
      <c r="SK1052"/>
      <c r="SL1052"/>
      <c r="SM1052"/>
      <c r="SN1052"/>
      <c r="SO1052"/>
      <c r="SP1052"/>
      <c r="SQ1052"/>
      <c r="SR1052"/>
      <c r="SS1052"/>
      <c r="ST1052"/>
      <c r="SU1052"/>
      <c r="SV1052"/>
      <c r="SW1052"/>
      <c r="SX1052"/>
      <c r="SY1052"/>
      <c r="SZ1052"/>
      <c r="TA1052"/>
      <c r="TB1052"/>
      <c r="TC1052"/>
      <c r="TD1052"/>
      <c r="TE1052"/>
      <c r="TF1052"/>
      <c r="TG1052"/>
      <c r="TH1052"/>
      <c r="TI1052"/>
      <c r="TJ1052"/>
      <c r="TK1052"/>
      <c r="TL1052"/>
      <c r="TM1052"/>
      <c r="TN1052"/>
      <c r="TO1052"/>
      <c r="TP1052"/>
      <c r="TQ1052"/>
      <c r="TR1052"/>
      <c r="TS1052"/>
      <c r="TT1052"/>
      <c r="TU1052"/>
      <c r="TV1052"/>
      <c r="TW1052"/>
      <c r="TX1052"/>
      <c r="TY1052"/>
      <c r="TZ1052"/>
      <c r="UA1052"/>
      <c r="UB1052"/>
      <c r="UC1052"/>
      <c r="UD1052"/>
      <c r="UE1052"/>
      <c r="UF1052"/>
      <c r="UG1052"/>
      <c r="UH1052"/>
      <c r="UI1052"/>
      <c r="UJ1052"/>
      <c r="UK1052"/>
      <c r="UL1052"/>
      <c r="UM1052"/>
      <c r="UN1052"/>
      <c r="UO1052"/>
      <c r="UP1052"/>
      <c r="UQ1052"/>
      <c r="UR1052"/>
      <c r="US1052"/>
      <c r="UT1052"/>
      <c r="UU1052"/>
      <c r="UV1052"/>
      <c r="UW1052"/>
      <c r="UX1052"/>
      <c r="UY1052"/>
      <c r="UZ1052"/>
      <c r="VA1052"/>
      <c r="VB1052"/>
      <c r="VC1052"/>
      <c r="VD1052"/>
      <c r="VE1052"/>
      <c r="VF1052"/>
      <c r="VG1052"/>
      <c r="VH1052"/>
      <c r="VI1052"/>
      <c r="VJ1052"/>
      <c r="VK1052"/>
      <c r="VL1052"/>
      <c r="VM1052"/>
      <c r="VN1052"/>
      <c r="VO1052"/>
      <c r="VP1052"/>
      <c r="VQ1052"/>
      <c r="VR1052"/>
      <c r="VS1052"/>
      <c r="VT1052"/>
      <c r="VU1052"/>
      <c r="VV1052"/>
      <c r="VW1052"/>
      <c r="VX1052"/>
      <c r="VY1052"/>
      <c r="VZ1052"/>
      <c r="WA1052"/>
      <c r="WB1052"/>
      <c r="WC1052"/>
      <c r="WD1052"/>
      <c r="WE1052"/>
      <c r="WF1052"/>
      <c r="WG1052"/>
      <c r="WH1052"/>
      <c r="WI1052"/>
      <c r="WJ1052"/>
      <c r="WK1052"/>
      <c r="WL1052"/>
      <c r="WM1052"/>
      <c r="WN1052"/>
      <c r="WO1052"/>
      <c r="WP1052"/>
      <c r="WQ1052"/>
      <c r="WR1052"/>
      <c r="WS1052"/>
      <c r="WT1052"/>
      <c r="WU1052"/>
      <c r="WV1052"/>
      <c r="WW1052"/>
      <c r="WX1052"/>
      <c r="WY1052"/>
      <c r="WZ1052"/>
      <c r="XA1052"/>
      <c r="XB1052"/>
      <c r="XC1052"/>
      <c r="XD1052"/>
      <c r="XE1052"/>
      <c r="XF1052"/>
      <c r="XG1052"/>
      <c r="XH1052"/>
      <c r="XI1052"/>
      <c r="XJ1052"/>
      <c r="XK1052"/>
      <c r="XL1052"/>
      <c r="XM1052"/>
      <c r="XN1052"/>
      <c r="XO1052"/>
      <c r="XP1052"/>
      <c r="XQ1052"/>
      <c r="XR1052"/>
      <c r="XS1052"/>
      <c r="XT1052"/>
      <c r="XU1052"/>
      <c r="XV1052"/>
      <c r="XW1052"/>
      <c r="XX1052"/>
      <c r="XY1052"/>
      <c r="XZ1052"/>
      <c r="YA1052"/>
      <c r="YB1052"/>
      <c r="YC1052"/>
      <c r="YD1052"/>
      <c r="YE1052"/>
      <c r="YF1052"/>
      <c r="YG1052"/>
      <c r="YH1052"/>
      <c r="YI1052"/>
      <c r="YJ1052"/>
      <c r="YK1052"/>
      <c r="YL1052"/>
      <c r="YM1052"/>
      <c r="YN1052"/>
      <c r="YO1052"/>
      <c r="YP1052"/>
      <c r="YQ1052"/>
      <c r="YR1052"/>
      <c r="YS1052"/>
      <c r="YT1052"/>
      <c r="YU1052"/>
      <c r="YV1052"/>
      <c r="YW1052"/>
      <c r="YX1052"/>
      <c r="YY1052"/>
      <c r="YZ1052"/>
      <c r="ZA1052"/>
      <c r="ZB1052"/>
      <c r="ZC1052"/>
      <c r="ZD1052"/>
      <c r="ZE1052"/>
      <c r="ZF1052"/>
      <c r="ZG1052"/>
      <c r="ZH1052"/>
      <c r="ZI1052"/>
      <c r="ZJ1052"/>
      <c r="ZK1052"/>
      <c r="ZL1052"/>
      <c r="ZM1052"/>
      <c r="ZN1052"/>
      <c r="ZO1052"/>
      <c r="ZP1052"/>
      <c r="ZQ1052"/>
      <c r="ZR1052"/>
      <c r="ZS1052"/>
      <c r="ZT1052"/>
      <c r="ZU1052"/>
      <c r="ZV1052"/>
      <c r="ZW1052"/>
      <c r="ZX1052"/>
      <c r="ZY1052"/>
      <c r="ZZ1052"/>
      <c r="AAA1052"/>
      <c r="AAB1052"/>
      <c r="AAC1052"/>
      <c r="AAD1052"/>
      <c r="AAE1052"/>
      <c r="AAF1052"/>
      <c r="AAG1052"/>
      <c r="AAH1052"/>
      <c r="AAI1052"/>
      <c r="AAJ1052"/>
      <c r="AAK1052"/>
      <c r="AAL1052"/>
      <c r="AAM1052"/>
      <c r="AAN1052"/>
      <c r="AAO1052"/>
      <c r="AAP1052"/>
      <c r="AAQ1052"/>
      <c r="AAR1052"/>
      <c r="AAS1052"/>
      <c r="AAT1052"/>
      <c r="AAU1052"/>
      <c r="AAV1052"/>
      <c r="AAW1052"/>
      <c r="AAX1052"/>
      <c r="AAY1052"/>
      <c r="AAZ1052"/>
      <c r="ABA1052"/>
      <c r="ABB1052"/>
      <c r="ABC1052"/>
      <c r="ABD1052"/>
      <c r="ABE1052"/>
      <c r="ABF1052"/>
      <c r="ABG1052"/>
      <c r="ABH1052"/>
      <c r="ABI1052"/>
      <c r="ABJ1052"/>
      <c r="ABK1052"/>
      <c r="ABL1052"/>
      <c r="ABM1052"/>
      <c r="ABN1052"/>
      <c r="ABO1052"/>
      <c r="ABP1052"/>
      <c r="ABQ1052"/>
      <c r="ABR1052"/>
      <c r="ABS1052"/>
      <c r="ABT1052"/>
      <c r="ABU1052"/>
      <c r="ABV1052"/>
      <c r="ABW1052"/>
      <c r="ABX1052"/>
      <c r="ABY1052"/>
      <c r="ABZ1052"/>
      <c r="ACA1052"/>
      <c r="ACB1052"/>
      <c r="ACC1052"/>
      <c r="ACD1052"/>
      <c r="ACE1052"/>
      <c r="ACF1052"/>
      <c r="ACG1052"/>
      <c r="ACH1052"/>
      <c r="ACI1052"/>
      <c r="ACJ1052"/>
      <c r="ACK1052"/>
      <c r="ACL1052"/>
      <c r="ACM1052"/>
      <c r="ACN1052"/>
      <c r="ACO1052"/>
      <c r="ACP1052"/>
      <c r="ACQ1052"/>
      <c r="ACR1052"/>
      <c r="ACS1052"/>
      <c r="ACT1052"/>
      <c r="ACU1052"/>
      <c r="ACV1052"/>
      <c r="ACW1052"/>
      <c r="ACX1052"/>
      <c r="ACY1052"/>
      <c r="ACZ1052"/>
      <c r="ADA1052"/>
      <c r="ADB1052"/>
      <c r="ADC1052"/>
      <c r="ADD1052"/>
      <c r="ADE1052"/>
      <c r="ADF1052"/>
      <c r="ADG1052"/>
      <c r="ADH1052"/>
      <c r="ADI1052"/>
      <c r="ADJ1052"/>
      <c r="ADK1052"/>
      <c r="ADL1052"/>
      <c r="ADM1052"/>
      <c r="ADN1052"/>
      <c r="ADO1052"/>
      <c r="ADP1052"/>
      <c r="ADQ1052"/>
      <c r="ADR1052"/>
      <c r="ADS1052"/>
      <c r="ADT1052"/>
      <c r="ADU1052"/>
      <c r="ADV1052"/>
      <c r="ADW1052"/>
      <c r="ADX1052"/>
      <c r="ADY1052"/>
      <c r="ADZ1052"/>
      <c r="AEA1052"/>
      <c r="AEB1052"/>
      <c r="AEC1052"/>
      <c r="AED1052"/>
      <c r="AEE1052"/>
      <c r="AEF1052"/>
      <c r="AEG1052"/>
      <c r="AEH1052"/>
      <c r="AEI1052"/>
      <c r="AEJ1052"/>
      <c r="AEK1052"/>
      <c r="AEL1052"/>
      <c r="AEM1052"/>
      <c r="AEN1052"/>
      <c r="AEO1052"/>
      <c r="AEP1052"/>
      <c r="AEQ1052"/>
      <c r="AER1052"/>
      <c r="AES1052"/>
      <c r="AET1052"/>
      <c r="AEU1052"/>
      <c r="AEV1052"/>
      <c r="AEW1052"/>
      <c r="AEX1052"/>
      <c r="AEY1052"/>
      <c r="AEZ1052"/>
      <c r="AFA1052"/>
      <c r="AFB1052"/>
      <c r="AFC1052"/>
      <c r="AFD1052"/>
      <c r="AFE1052"/>
      <c r="AFF1052"/>
      <c r="AFG1052"/>
      <c r="AFH1052"/>
      <c r="AFI1052"/>
      <c r="AFJ1052"/>
      <c r="AFK1052"/>
      <c r="AFL1052"/>
      <c r="AFM1052"/>
      <c r="AFN1052"/>
      <c r="AFO1052"/>
      <c r="AFP1052"/>
      <c r="AFQ1052"/>
      <c r="AFR1052"/>
      <c r="AFS1052"/>
      <c r="AFT1052"/>
      <c r="AFU1052"/>
      <c r="AFV1052"/>
      <c r="AFW1052"/>
      <c r="AFX1052"/>
      <c r="AFY1052"/>
      <c r="AFZ1052"/>
      <c r="AGA1052"/>
      <c r="AGB1052"/>
      <c r="AGC1052"/>
      <c r="AGD1052"/>
      <c r="AGE1052"/>
      <c r="AGF1052"/>
      <c r="AGG1052"/>
      <c r="AGH1052"/>
      <c r="AGI1052"/>
      <c r="AGJ1052"/>
      <c r="AGK1052"/>
      <c r="AGL1052"/>
      <c r="AGM1052"/>
      <c r="AGN1052"/>
      <c r="AGO1052"/>
      <c r="AGP1052"/>
      <c r="AGQ1052"/>
      <c r="AGR1052"/>
      <c r="AGS1052"/>
      <c r="AGT1052"/>
      <c r="AGU1052"/>
      <c r="AGV1052"/>
      <c r="AGW1052"/>
      <c r="AGX1052"/>
      <c r="AGY1052"/>
      <c r="AGZ1052"/>
      <c r="AHA1052"/>
      <c r="AHB1052"/>
      <c r="AHC1052"/>
      <c r="AHD1052"/>
      <c r="AHE1052"/>
      <c r="AHF1052"/>
      <c r="AHG1052"/>
      <c r="AHH1052"/>
      <c r="AHI1052"/>
      <c r="AHJ1052"/>
      <c r="AHK1052"/>
      <c r="AHL1052"/>
      <c r="AHM1052"/>
      <c r="AHN1052"/>
      <c r="AHO1052"/>
      <c r="AHP1052"/>
      <c r="AHQ1052"/>
      <c r="AHR1052"/>
      <c r="AHS1052"/>
      <c r="AHT1052"/>
      <c r="AHU1052"/>
      <c r="AHV1052"/>
      <c r="AHW1052"/>
      <c r="AHX1052"/>
      <c r="AHY1052"/>
      <c r="AHZ1052"/>
      <c r="AIA1052"/>
      <c r="AIB1052"/>
      <c r="AIC1052"/>
      <c r="AID1052"/>
      <c r="AIE1052"/>
      <c r="AIF1052"/>
      <c r="AIG1052"/>
      <c r="AIH1052"/>
      <c r="AII1052"/>
      <c r="AIJ1052"/>
      <c r="AIK1052"/>
      <c r="AIL1052"/>
      <c r="AIM1052"/>
      <c r="AIN1052"/>
      <c r="AIO1052"/>
      <c r="AIP1052"/>
      <c r="AIQ1052"/>
      <c r="AIR1052"/>
      <c r="AIS1052"/>
      <c r="AIT1052"/>
      <c r="AIU1052"/>
      <c r="AIV1052"/>
      <c r="AIW1052"/>
      <c r="AIX1052"/>
      <c r="AIY1052"/>
      <c r="AIZ1052"/>
      <c r="AJA1052"/>
      <c r="AJB1052"/>
      <c r="AJC1052"/>
      <c r="AJD1052"/>
      <c r="AJE1052"/>
      <c r="AJF1052"/>
      <c r="AJG1052"/>
      <c r="AJH1052"/>
      <c r="AJI1052"/>
      <c r="AJJ1052"/>
      <c r="AJK1052"/>
      <c r="AJL1052"/>
      <c r="AJM1052"/>
      <c r="AJN1052"/>
      <c r="AJO1052"/>
      <c r="AJP1052"/>
      <c r="AJQ1052"/>
      <c r="AJR1052"/>
      <c r="AJS1052"/>
      <c r="AJT1052"/>
      <c r="AJU1052"/>
      <c r="AJV1052"/>
      <c r="AJW1052"/>
      <c r="AJX1052"/>
      <c r="AJY1052"/>
      <c r="AJZ1052"/>
      <c r="AKA1052"/>
      <c r="AKB1052"/>
      <c r="AKC1052"/>
      <c r="AKD1052"/>
      <c r="AKE1052"/>
      <c r="AKF1052"/>
      <c r="AKG1052"/>
      <c r="AKH1052"/>
      <c r="AKI1052"/>
      <c r="AKJ1052"/>
      <c r="AKK1052"/>
      <c r="AKL1052"/>
      <c r="AKM1052"/>
      <c r="AKN1052"/>
      <c r="AKO1052"/>
      <c r="AKP1052"/>
      <c r="AKQ1052"/>
      <c r="AKR1052"/>
      <c r="AKS1052"/>
      <c r="AKT1052"/>
      <c r="AKU1052"/>
      <c r="AKV1052"/>
      <c r="AKW1052"/>
      <c r="AKX1052"/>
      <c r="AKY1052"/>
      <c r="AKZ1052"/>
      <c r="ALA1052"/>
      <c r="ALB1052"/>
      <c r="ALC1052"/>
      <c r="ALD1052"/>
      <c r="ALE1052"/>
      <c r="ALF1052"/>
      <c r="ALG1052"/>
      <c r="ALH1052"/>
      <c r="ALI1052"/>
      <c r="ALJ1052"/>
      <c r="ALK1052"/>
      <c r="ALL1052"/>
      <c r="ALM1052"/>
      <c r="ALN1052"/>
      <c r="ALO1052"/>
      <c r="ALP1052"/>
      <c r="ALQ1052"/>
      <c r="ALR1052"/>
      <c r="ALS1052"/>
      <c r="ALT1052"/>
      <c r="ALU1052"/>
      <c r="ALV1052"/>
      <c r="ALW1052"/>
      <c r="ALX1052"/>
      <c r="ALY1052"/>
      <c r="ALZ1052"/>
      <c r="AMA1052"/>
      <c r="AMB1052"/>
      <c r="AMC1052"/>
      <c r="AMD1052"/>
      <c r="AME1052"/>
      <c r="AMF1052"/>
      <c r="AMG1052"/>
      <c r="AMH1052"/>
      <c r="AMI1052"/>
      <c r="AMJ1052"/>
    </row>
    <row r="1053" spans="1:1024" x14ac:dyDescent="0.2">
      <c r="A1053"/>
      <c r="B1053"/>
      <c r="C1053"/>
      <c r="D1053"/>
      <c r="E1053" s="2"/>
      <c r="F1053" s="2"/>
      <c r="G1053" s="271"/>
      <c r="H1053" s="240"/>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c r="FS1053"/>
      <c r="FT1053"/>
      <c r="FU1053"/>
      <c r="FV1053"/>
      <c r="FW1053"/>
      <c r="FX1053"/>
      <c r="FY1053"/>
      <c r="FZ1053"/>
      <c r="GA1053"/>
      <c r="GB1053"/>
      <c r="GC1053"/>
      <c r="GD1053"/>
      <c r="GE1053"/>
      <c r="GF1053"/>
      <c r="GG1053"/>
      <c r="GH1053"/>
      <c r="GI1053"/>
      <c r="GJ1053"/>
      <c r="GK1053"/>
      <c r="GL1053"/>
      <c r="GM1053"/>
      <c r="GN1053"/>
      <c r="GO1053"/>
      <c r="GP1053"/>
      <c r="GQ1053"/>
      <c r="GR1053"/>
      <c r="GS1053"/>
      <c r="GT1053"/>
      <c r="GU1053"/>
      <c r="GV1053"/>
      <c r="GW1053"/>
      <c r="GX1053"/>
      <c r="GY1053"/>
      <c r="GZ1053"/>
      <c r="HA1053"/>
      <c r="HB1053"/>
      <c r="HC1053"/>
      <c r="HD1053"/>
      <c r="HE1053"/>
      <c r="HF1053"/>
      <c r="HG1053"/>
      <c r="HH1053"/>
      <c r="HI1053"/>
      <c r="HJ1053"/>
      <c r="HK1053"/>
      <c r="HL1053"/>
      <c r="HM1053"/>
      <c r="HN1053"/>
      <c r="HO1053"/>
      <c r="HP1053"/>
      <c r="HQ1053"/>
      <c r="HR1053"/>
      <c r="HS1053"/>
      <c r="HT1053"/>
      <c r="HU1053"/>
      <c r="HV1053"/>
      <c r="HW1053"/>
      <c r="HX1053"/>
      <c r="HY1053"/>
      <c r="HZ1053"/>
      <c r="IA1053"/>
      <c r="IB1053"/>
      <c r="IC1053"/>
      <c r="ID1053"/>
      <c r="IE1053"/>
      <c r="IF1053"/>
      <c r="IG1053"/>
      <c r="IH1053"/>
      <c r="II1053"/>
      <c r="IJ1053"/>
      <c r="IK1053"/>
      <c r="IL1053"/>
      <c r="IM1053"/>
      <c r="IN1053"/>
      <c r="IO1053"/>
      <c r="IP1053"/>
      <c r="IQ1053"/>
      <c r="IR1053"/>
      <c r="IS1053"/>
      <c r="IT1053"/>
      <c r="IU1053"/>
      <c r="IV1053"/>
      <c r="IW1053"/>
      <c r="IX1053"/>
      <c r="IY1053"/>
      <c r="IZ1053"/>
      <c r="JA1053"/>
      <c r="JB1053"/>
      <c r="JC1053"/>
      <c r="JD1053"/>
      <c r="JE1053"/>
      <c r="JF1053"/>
      <c r="JG1053"/>
      <c r="JH1053"/>
      <c r="JI1053"/>
      <c r="JJ1053"/>
      <c r="JK1053"/>
      <c r="JL1053"/>
      <c r="JM1053"/>
      <c r="JN1053"/>
      <c r="JO1053"/>
      <c r="JP1053"/>
      <c r="JQ1053"/>
      <c r="JR1053"/>
      <c r="JS1053"/>
      <c r="JT1053"/>
      <c r="JU1053"/>
      <c r="JV1053"/>
      <c r="JW1053"/>
      <c r="JX1053"/>
      <c r="JY1053"/>
      <c r="JZ1053"/>
      <c r="KA1053"/>
      <c r="KB1053"/>
      <c r="KC1053"/>
      <c r="KD1053"/>
      <c r="KE1053"/>
      <c r="KF1053"/>
      <c r="KG1053"/>
      <c r="KH1053"/>
      <c r="KI1053"/>
      <c r="KJ1053"/>
      <c r="KK1053"/>
      <c r="KL1053"/>
      <c r="KM1053"/>
      <c r="KN1053"/>
      <c r="KO1053"/>
      <c r="KP1053"/>
      <c r="KQ1053"/>
      <c r="KR1053"/>
      <c r="KS1053"/>
      <c r="KT1053"/>
      <c r="KU1053"/>
      <c r="KV1053"/>
      <c r="KW1053"/>
      <c r="KX1053"/>
      <c r="KY1053"/>
      <c r="KZ1053"/>
      <c r="LA1053"/>
      <c r="LB1053"/>
      <c r="LC1053"/>
      <c r="LD1053"/>
      <c r="LE1053"/>
      <c r="LF1053"/>
      <c r="LG1053"/>
      <c r="LH1053"/>
      <c r="LI1053"/>
      <c r="LJ1053"/>
      <c r="LK1053"/>
      <c r="LL1053"/>
      <c r="LM1053"/>
      <c r="LN1053"/>
      <c r="LO1053"/>
      <c r="LP1053"/>
      <c r="LQ1053"/>
      <c r="LR1053"/>
      <c r="LS1053"/>
      <c r="LT1053"/>
      <c r="LU1053"/>
      <c r="LV1053"/>
      <c r="LW1053"/>
      <c r="LX1053"/>
      <c r="LY1053"/>
      <c r="LZ1053"/>
      <c r="MA1053"/>
      <c r="MB1053"/>
      <c r="MC1053"/>
      <c r="MD1053"/>
      <c r="ME1053"/>
      <c r="MF1053"/>
      <c r="MG1053"/>
      <c r="MH1053"/>
      <c r="MI1053"/>
      <c r="MJ1053"/>
      <c r="MK1053"/>
      <c r="ML1053"/>
      <c r="MM1053"/>
      <c r="MN1053"/>
      <c r="MO1053"/>
      <c r="MP1053"/>
      <c r="MQ1053"/>
      <c r="MR1053"/>
      <c r="MS1053"/>
      <c r="MT1053"/>
      <c r="MU1053"/>
      <c r="MV1053"/>
      <c r="MW1053"/>
      <c r="MX1053"/>
      <c r="MY1053"/>
      <c r="MZ1053"/>
      <c r="NA1053"/>
      <c r="NB1053"/>
      <c r="NC1053"/>
      <c r="ND1053"/>
      <c r="NE1053"/>
      <c r="NF1053"/>
      <c r="NG1053"/>
      <c r="NH1053"/>
      <c r="NI1053"/>
      <c r="NJ1053"/>
      <c r="NK1053"/>
      <c r="NL1053"/>
      <c r="NM1053"/>
      <c r="NN1053"/>
      <c r="NO1053"/>
      <c r="NP1053"/>
      <c r="NQ1053"/>
      <c r="NR1053"/>
      <c r="NS1053"/>
      <c r="NT1053"/>
      <c r="NU1053"/>
      <c r="NV1053"/>
      <c r="NW1053"/>
      <c r="NX1053"/>
      <c r="NY1053"/>
      <c r="NZ1053"/>
      <c r="OA1053"/>
      <c r="OB1053"/>
      <c r="OC1053"/>
      <c r="OD1053"/>
      <c r="OE1053"/>
      <c r="OF1053"/>
      <c r="OG1053"/>
      <c r="OH1053"/>
      <c r="OI1053"/>
      <c r="OJ1053"/>
      <c r="OK1053"/>
      <c r="OL1053"/>
      <c r="OM1053"/>
      <c r="ON1053"/>
      <c r="OO1053"/>
      <c r="OP1053"/>
      <c r="OQ1053"/>
      <c r="OR1053"/>
      <c r="OS1053"/>
      <c r="OT1053"/>
      <c r="OU1053"/>
      <c r="OV1053"/>
      <c r="OW1053"/>
      <c r="OX1053"/>
      <c r="OY1053"/>
      <c r="OZ1053"/>
      <c r="PA1053"/>
      <c r="PB1053"/>
      <c r="PC1053"/>
      <c r="PD1053"/>
      <c r="PE1053"/>
      <c r="PF1053"/>
      <c r="PG1053"/>
      <c r="PH1053"/>
      <c r="PI1053"/>
      <c r="PJ1053"/>
      <c r="PK1053"/>
      <c r="PL1053"/>
      <c r="PM1053"/>
      <c r="PN1053"/>
      <c r="PO1053"/>
      <c r="PP1053"/>
      <c r="PQ1053"/>
      <c r="PR1053"/>
      <c r="PS1053"/>
      <c r="PT1053"/>
      <c r="PU1053"/>
      <c r="PV1053"/>
      <c r="PW1053"/>
      <c r="PX1053"/>
      <c r="PY1053"/>
      <c r="PZ1053"/>
      <c r="QA1053"/>
      <c r="QB1053"/>
      <c r="QC1053"/>
      <c r="QD1053"/>
      <c r="QE1053"/>
      <c r="QF1053"/>
      <c r="QG1053"/>
      <c r="QH1053"/>
      <c r="QI1053"/>
      <c r="QJ1053"/>
      <c r="QK1053"/>
      <c r="QL1053"/>
      <c r="QM1053"/>
      <c r="QN1053"/>
      <c r="QO1053"/>
      <c r="QP1053"/>
      <c r="QQ1053"/>
      <c r="QR1053"/>
      <c r="QS1053"/>
      <c r="QT1053"/>
      <c r="QU1053"/>
      <c r="QV1053"/>
      <c r="QW1053"/>
      <c r="QX1053"/>
      <c r="QY1053"/>
      <c r="QZ1053"/>
      <c r="RA1053"/>
      <c r="RB1053"/>
      <c r="RC1053"/>
      <c r="RD1053"/>
      <c r="RE1053"/>
      <c r="RF1053"/>
      <c r="RG1053"/>
      <c r="RH1053"/>
      <c r="RI1053"/>
      <c r="RJ1053"/>
      <c r="RK1053"/>
      <c r="RL1053"/>
      <c r="RM1053"/>
      <c r="RN1053"/>
      <c r="RO1053"/>
      <c r="RP1053"/>
      <c r="RQ1053"/>
      <c r="RR1053"/>
      <c r="RS1053"/>
      <c r="RT1053"/>
      <c r="RU1053"/>
      <c r="RV1053"/>
      <c r="RW1053"/>
      <c r="RX1053"/>
      <c r="RY1053"/>
      <c r="RZ1053"/>
      <c r="SA1053"/>
      <c r="SB1053"/>
      <c r="SC1053"/>
      <c r="SD1053"/>
      <c r="SE1053"/>
      <c r="SF1053"/>
      <c r="SG1053"/>
      <c r="SH1053"/>
      <c r="SI1053"/>
      <c r="SJ1053"/>
      <c r="SK1053"/>
      <c r="SL1053"/>
      <c r="SM1053"/>
      <c r="SN1053"/>
      <c r="SO1053"/>
      <c r="SP1053"/>
      <c r="SQ1053"/>
      <c r="SR1053"/>
      <c r="SS1053"/>
      <c r="ST1053"/>
      <c r="SU1053"/>
      <c r="SV1053"/>
      <c r="SW1053"/>
      <c r="SX1053"/>
      <c r="SY1053"/>
      <c r="SZ1053"/>
      <c r="TA1053"/>
      <c r="TB1053"/>
      <c r="TC1053"/>
      <c r="TD1053"/>
      <c r="TE1053"/>
      <c r="TF1053"/>
      <c r="TG1053"/>
      <c r="TH1053"/>
      <c r="TI1053"/>
      <c r="TJ1053"/>
      <c r="TK1053"/>
      <c r="TL1053"/>
      <c r="TM1053"/>
      <c r="TN1053"/>
      <c r="TO1053"/>
      <c r="TP1053"/>
      <c r="TQ1053"/>
      <c r="TR1053"/>
      <c r="TS1053"/>
      <c r="TT1053"/>
      <c r="TU1053"/>
      <c r="TV1053"/>
      <c r="TW1053"/>
      <c r="TX1053"/>
      <c r="TY1053"/>
      <c r="TZ1053"/>
      <c r="UA1053"/>
      <c r="UB1053"/>
      <c r="UC1053"/>
      <c r="UD1053"/>
      <c r="UE1053"/>
      <c r="UF1053"/>
      <c r="UG1053"/>
      <c r="UH1053"/>
      <c r="UI1053"/>
      <c r="UJ1053"/>
      <c r="UK1053"/>
      <c r="UL1053"/>
      <c r="UM1053"/>
      <c r="UN1053"/>
      <c r="UO1053"/>
      <c r="UP1053"/>
      <c r="UQ1053"/>
      <c r="UR1053"/>
      <c r="US1053"/>
      <c r="UT1053"/>
      <c r="UU1053"/>
      <c r="UV1053"/>
      <c r="UW1053"/>
      <c r="UX1053"/>
      <c r="UY1053"/>
      <c r="UZ1053"/>
      <c r="VA1053"/>
      <c r="VB1053"/>
      <c r="VC1053"/>
      <c r="VD1053"/>
      <c r="VE1053"/>
      <c r="VF1053"/>
      <c r="VG1053"/>
      <c r="VH1053"/>
      <c r="VI1053"/>
      <c r="VJ1053"/>
      <c r="VK1053"/>
      <c r="VL1053"/>
      <c r="VM1053"/>
      <c r="VN1053"/>
      <c r="VO1053"/>
      <c r="VP1053"/>
      <c r="VQ1053"/>
      <c r="VR1053"/>
      <c r="VS1053"/>
      <c r="VT1053"/>
      <c r="VU1053"/>
      <c r="VV1053"/>
      <c r="VW1053"/>
      <c r="VX1053"/>
      <c r="VY1053"/>
      <c r="VZ1053"/>
      <c r="WA1053"/>
      <c r="WB1053"/>
      <c r="WC1053"/>
      <c r="WD1053"/>
      <c r="WE1053"/>
      <c r="WF1053"/>
      <c r="WG1053"/>
      <c r="WH1053"/>
      <c r="WI1053"/>
      <c r="WJ1053"/>
      <c r="WK1053"/>
      <c r="WL1053"/>
      <c r="WM1053"/>
      <c r="WN1053"/>
      <c r="WO1053"/>
      <c r="WP1053"/>
      <c r="WQ1053"/>
      <c r="WR1053"/>
      <c r="WS1053"/>
      <c r="WT1053"/>
      <c r="WU1053"/>
      <c r="WV1053"/>
      <c r="WW1053"/>
      <c r="WX1053"/>
      <c r="WY1053"/>
      <c r="WZ1053"/>
      <c r="XA1053"/>
      <c r="XB1053"/>
      <c r="XC1053"/>
      <c r="XD1053"/>
      <c r="XE1053"/>
      <c r="XF1053"/>
      <c r="XG1053"/>
      <c r="XH1053"/>
      <c r="XI1053"/>
      <c r="XJ1053"/>
      <c r="XK1053"/>
      <c r="XL1053"/>
      <c r="XM1053"/>
      <c r="XN1053"/>
      <c r="XO1053"/>
      <c r="XP1053"/>
      <c r="XQ1053"/>
      <c r="XR1053"/>
      <c r="XS1053"/>
      <c r="XT1053"/>
      <c r="XU1053"/>
      <c r="XV1053"/>
      <c r="XW1053"/>
      <c r="XX1053"/>
      <c r="XY1053"/>
      <c r="XZ1053"/>
      <c r="YA1053"/>
      <c r="YB1053"/>
      <c r="YC1053"/>
      <c r="YD1053"/>
      <c r="YE1053"/>
      <c r="YF1053"/>
      <c r="YG1053"/>
      <c r="YH1053"/>
      <c r="YI1053"/>
      <c r="YJ1053"/>
      <c r="YK1053"/>
      <c r="YL1053"/>
      <c r="YM1053"/>
      <c r="YN1053"/>
      <c r="YO1053"/>
      <c r="YP1053"/>
      <c r="YQ1053"/>
      <c r="YR1053"/>
      <c r="YS1053"/>
      <c r="YT1053"/>
      <c r="YU1053"/>
      <c r="YV1053"/>
      <c r="YW1053"/>
      <c r="YX1053"/>
      <c r="YY1053"/>
      <c r="YZ1053"/>
      <c r="ZA1053"/>
      <c r="ZB1053"/>
      <c r="ZC1053"/>
      <c r="ZD1053"/>
      <c r="ZE1053"/>
      <c r="ZF1053"/>
      <c r="ZG1053"/>
      <c r="ZH1053"/>
      <c r="ZI1053"/>
      <c r="ZJ1053"/>
      <c r="ZK1053"/>
      <c r="ZL1053"/>
      <c r="ZM1053"/>
      <c r="ZN1053"/>
      <c r="ZO1053"/>
      <c r="ZP1053"/>
      <c r="ZQ1053"/>
      <c r="ZR1053"/>
      <c r="ZS1053"/>
      <c r="ZT1053"/>
      <c r="ZU1053"/>
      <c r="ZV1053"/>
      <c r="ZW1053"/>
      <c r="ZX1053"/>
      <c r="ZY1053"/>
      <c r="ZZ1053"/>
      <c r="AAA1053"/>
      <c r="AAB1053"/>
      <c r="AAC1053"/>
      <c r="AAD1053"/>
      <c r="AAE1053"/>
      <c r="AAF1053"/>
      <c r="AAG1053"/>
      <c r="AAH1053"/>
      <c r="AAI1053"/>
      <c r="AAJ1053"/>
      <c r="AAK1053"/>
      <c r="AAL1053"/>
      <c r="AAM1053"/>
      <c r="AAN1053"/>
      <c r="AAO1053"/>
      <c r="AAP1053"/>
      <c r="AAQ1053"/>
      <c r="AAR1053"/>
      <c r="AAS1053"/>
      <c r="AAT1053"/>
      <c r="AAU1053"/>
      <c r="AAV1053"/>
      <c r="AAW1053"/>
      <c r="AAX1053"/>
      <c r="AAY1053"/>
      <c r="AAZ1053"/>
      <c r="ABA1053"/>
      <c r="ABB1053"/>
      <c r="ABC1053"/>
      <c r="ABD1053"/>
      <c r="ABE1053"/>
      <c r="ABF1053"/>
      <c r="ABG1053"/>
      <c r="ABH1053"/>
      <c r="ABI1053"/>
      <c r="ABJ1053"/>
      <c r="ABK1053"/>
      <c r="ABL1053"/>
      <c r="ABM1053"/>
      <c r="ABN1053"/>
      <c r="ABO1053"/>
      <c r="ABP1053"/>
      <c r="ABQ1053"/>
      <c r="ABR1053"/>
      <c r="ABS1053"/>
      <c r="ABT1053"/>
      <c r="ABU1053"/>
      <c r="ABV1053"/>
      <c r="ABW1053"/>
      <c r="ABX1053"/>
      <c r="ABY1053"/>
      <c r="ABZ1053"/>
      <c r="ACA1053"/>
      <c r="ACB1053"/>
      <c r="ACC1053"/>
      <c r="ACD1053"/>
      <c r="ACE1053"/>
      <c r="ACF1053"/>
      <c r="ACG1053"/>
      <c r="ACH1053"/>
      <c r="ACI1053"/>
      <c r="ACJ1053"/>
      <c r="ACK1053"/>
      <c r="ACL1053"/>
      <c r="ACM1053"/>
      <c r="ACN1053"/>
      <c r="ACO1053"/>
      <c r="ACP1053"/>
      <c r="ACQ1053"/>
      <c r="ACR1053"/>
      <c r="ACS1053"/>
      <c r="ACT1053"/>
      <c r="ACU1053"/>
      <c r="ACV1053"/>
      <c r="ACW1053"/>
      <c r="ACX1053"/>
      <c r="ACY1053"/>
      <c r="ACZ1053"/>
      <c r="ADA1053"/>
      <c r="ADB1053"/>
      <c r="ADC1053"/>
      <c r="ADD1053"/>
      <c r="ADE1053"/>
      <c r="ADF1053"/>
      <c r="ADG1053"/>
      <c r="ADH1053"/>
      <c r="ADI1053"/>
      <c r="ADJ1053"/>
      <c r="ADK1053"/>
      <c r="ADL1053"/>
      <c r="ADM1053"/>
      <c r="ADN1053"/>
      <c r="ADO1053"/>
      <c r="ADP1053"/>
      <c r="ADQ1053"/>
      <c r="ADR1053"/>
      <c r="ADS1053"/>
      <c r="ADT1053"/>
      <c r="ADU1053"/>
      <c r="ADV1053"/>
      <c r="ADW1053"/>
      <c r="ADX1053"/>
      <c r="ADY1053"/>
      <c r="ADZ1053"/>
      <c r="AEA1053"/>
      <c r="AEB1053"/>
      <c r="AEC1053"/>
      <c r="AED1053"/>
      <c r="AEE1053"/>
      <c r="AEF1053"/>
      <c r="AEG1053"/>
      <c r="AEH1053"/>
      <c r="AEI1053"/>
      <c r="AEJ1053"/>
      <c r="AEK1053"/>
      <c r="AEL1053"/>
      <c r="AEM1053"/>
      <c r="AEN1053"/>
      <c r="AEO1053"/>
      <c r="AEP1053"/>
      <c r="AEQ1053"/>
      <c r="AER1053"/>
      <c r="AES1053"/>
      <c r="AET1053"/>
      <c r="AEU1053"/>
      <c r="AEV1053"/>
      <c r="AEW1053"/>
      <c r="AEX1053"/>
      <c r="AEY1053"/>
      <c r="AEZ1053"/>
      <c r="AFA1053"/>
      <c r="AFB1053"/>
      <c r="AFC1053"/>
      <c r="AFD1053"/>
      <c r="AFE1053"/>
      <c r="AFF1053"/>
      <c r="AFG1053"/>
      <c r="AFH1053"/>
      <c r="AFI1053"/>
      <c r="AFJ1053"/>
      <c r="AFK1053"/>
      <c r="AFL1053"/>
      <c r="AFM1053"/>
      <c r="AFN1053"/>
      <c r="AFO1053"/>
      <c r="AFP1053"/>
      <c r="AFQ1053"/>
      <c r="AFR1053"/>
      <c r="AFS1053"/>
      <c r="AFT1053"/>
      <c r="AFU1053"/>
      <c r="AFV1053"/>
      <c r="AFW1053"/>
      <c r="AFX1053"/>
      <c r="AFY1053"/>
      <c r="AFZ1053"/>
      <c r="AGA1053"/>
      <c r="AGB1053"/>
      <c r="AGC1053"/>
      <c r="AGD1053"/>
      <c r="AGE1053"/>
      <c r="AGF1053"/>
      <c r="AGG1053"/>
      <c r="AGH1053"/>
      <c r="AGI1053"/>
      <c r="AGJ1053"/>
      <c r="AGK1053"/>
      <c r="AGL1053"/>
      <c r="AGM1053"/>
      <c r="AGN1053"/>
      <c r="AGO1053"/>
      <c r="AGP1053"/>
      <c r="AGQ1053"/>
      <c r="AGR1053"/>
      <c r="AGS1053"/>
      <c r="AGT1053"/>
      <c r="AGU1053"/>
      <c r="AGV1053"/>
      <c r="AGW1053"/>
      <c r="AGX1053"/>
      <c r="AGY1053"/>
      <c r="AGZ1053"/>
      <c r="AHA1053"/>
      <c r="AHB1053"/>
      <c r="AHC1053"/>
      <c r="AHD1053"/>
      <c r="AHE1053"/>
      <c r="AHF1053"/>
      <c r="AHG1053"/>
      <c r="AHH1053"/>
      <c r="AHI1053"/>
      <c r="AHJ1053"/>
      <c r="AHK1053"/>
      <c r="AHL1053"/>
      <c r="AHM1053"/>
      <c r="AHN1053"/>
      <c r="AHO1053"/>
      <c r="AHP1053"/>
      <c r="AHQ1053"/>
      <c r="AHR1053"/>
      <c r="AHS1053"/>
      <c r="AHT1053"/>
      <c r="AHU1053"/>
      <c r="AHV1053"/>
      <c r="AHW1053"/>
      <c r="AHX1053"/>
      <c r="AHY1053"/>
      <c r="AHZ1053"/>
      <c r="AIA1053"/>
      <c r="AIB1053"/>
      <c r="AIC1053"/>
      <c r="AID1053"/>
      <c r="AIE1053"/>
      <c r="AIF1053"/>
      <c r="AIG1053"/>
      <c r="AIH1053"/>
      <c r="AII1053"/>
      <c r="AIJ1053"/>
      <c r="AIK1053"/>
      <c r="AIL1053"/>
      <c r="AIM1053"/>
      <c r="AIN1053"/>
      <c r="AIO1053"/>
      <c r="AIP1053"/>
      <c r="AIQ1053"/>
      <c r="AIR1053"/>
      <c r="AIS1053"/>
      <c r="AIT1053"/>
      <c r="AIU1053"/>
      <c r="AIV1053"/>
      <c r="AIW1053"/>
      <c r="AIX1053"/>
      <c r="AIY1053"/>
      <c r="AIZ1053"/>
      <c r="AJA1053"/>
      <c r="AJB1053"/>
      <c r="AJC1053"/>
      <c r="AJD1053"/>
      <c r="AJE1053"/>
      <c r="AJF1053"/>
      <c r="AJG1053"/>
      <c r="AJH1053"/>
      <c r="AJI1053"/>
      <c r="AJJ1053"/>
      <c r="AJK1053"/>
      <c r="AJL1053"/>
      <c r="AJM1053"/>
      <c r="AJN1053"/>
      <c r="AJO1053"/>
      <c r="AJP1053"/>
      <c r="AJQ1053"/>
      <c r="AJR1053"/>
      <c r="AJS1053"/>
      <c r="AJT1053"/>
      <c r="AJU1053"/>
      <c r="AJV1053"/>
      <c r="AJW1053"/>
      <c r="AJX1053"/>
      <c r="AJY1053"/>
      <c r="AJZ1053"/>
      <c r="AKA1053"/>
      <c r="AKB1053"/>
      <c r="AKC1053"/>
      <c r="AKD1053"/>
      <c r="AKE1053"/>
      <c r="AKF1053"/>
      <c r="AKG1053"/>
      <c r="AKH1053"/>
      <c r="AKI1053"/>
      <c r="AKJ1053"/>
      <c r="AKK1053"/>
      <c r="AKL1053"/>
      <c r="AKM1053"/>
      <c r="AKN1053"/>
      <c r="AKO1053"/>
      <c r="AKP1053"/>
      <c r="AKQ1053"/>
      <c r="AKR1053"/>
      <c r="AKS1053"/>
      <c r="AKT1053"/>
      <c r="AKU1053"/>
      <c r="AKV1053"/>
      <c r="AKW1053"/>
      <c r="AKX1053"/>
      <c r="AKY1053"/>
      <c r="AKZ1053"/>
      <c r="ALA1053"/>
      <c r="ALB1053"/>
      <c r="ALC1053"/>
      <c r="ALD1053"/>
      <c r="ALE1053"/>
      <c r="ALF1053"/>
      <c r="ALG1053"/>
      <c r="ALH1053"/>
      <c r="ALI1053"/>
      <c r="ALJ1053"/>
      <c r="ALK1053"/>
      <c r="ALL1053"/>
      <c r="ALM1053"/>
      <c r="ALN1053"/>
      <c r="ALO1053"/>
      <c r="ALP1053"/>
      <c r="ALQ1053"/>
      <c r="ALR1053"/>
      <c r="ALS1053"/>
      <c r="ALT1053"/>
      <c r="ALU1053"/>
      <c r="ALV1053"/>
      <c r="ALW1053"/>
      <c r="ALX1053"/>
      <c r="ALY1053"/>
      <c r="ALZ1053"/>
      <c r="AMA1053"/>
      <c r="AMB1053"/>
      <c r="AMC1053"/>
      <c r="AMD1053"/>
      <c r="AME1053"/>
      <c r="AMF1053"/>
      <c r="AMG1053"/>
      <c r="AMH1053"/>
      <c r="AMI1053"/>
      <c r="AMJ1053"/>
    </row>
    <row r="1054" spans="1:1024" x14ac:dyDescent="0.2">
      <c r="A1054"/>
      <c r="B1054"/>
      <c r="C1054"/>
      <c r="D1054"/>
      <c r="E1054" s="2"/>
      <c r="F1054" s="2"/>
      <c r="G1054" s="271"/>
      <c r="H1054" s="240"/>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c r="FS1054"/>
      <c r="FT1054"/>
      <c r="FU1054"/>
      <c r="FV1054"/>
      <c r="FW1054"/>
      <c r="FX1054"/>
      <c r="FY1054"/>
      <c r="FZ1054"/>
      <c r="GA1054"/>
      <c r="GB1054"/>
      <c r="GC1054"/>
      <c r="GD1054"/>
      <c r="GE1054"/>
      <c r="GF1054"/>
      <c r="GG1054"/>
      <c r="GH1054"/>
      <c r="GI1054"/>
      <c r="GJ1054"/>
      <c r="GK1054"/>
      <c r="GL1054"/>
      <c r="GM1054"/>
      <c r="GN1054"/>
      <c r="GO1054"/>
      <c r="GP1054"/>
      <c r="GQ1054"/>
      <c r="GR1054"/>
      <c r="GS1054"/>
      <c r="GT1054"/>
      <c r="GU1054"/>
      <c r="GV1054"/>
      <c r="GW1054"/>
      <c r="GX1054"/>
      <c r="GY1054"/>
      <c r="GZ1054"/>
      <c r="HA1054"/>
      <c r="HB1054"/>
      <c r="HC1054"/>
      <c r="HD1054"/>
      <c r="HE1054"/>
      <c r="HF1054"/>
      <c r="HG1054"/>
      <c r="HH1054"/>
      <c r="HI1054"/>
      <c r="HJ1054"/>
      <c r="HK1054"/>
      <c r="HL1054"/>
      <c r="HM1054"/>
      <c r="HN1054"/>
      <c r="HO1054"/>
      <c r="HP1054"/>
      <c r="HQ1054"/>
      <c r="HR1054"/>
      <c r="HS1054"/>
      <c r="HT1054"/>
      <c r="HU1054"/>
      <c r="HV1054"/>
      <c r="HW1054"/>
      <c r="HX1054"/>
      <c r="HY1054"/>
      <c r="HZ1054"/>
      <c r="IA1054"/>
      <c r="IB1054"/>
      <c r="IC1054"/>
      <c r="ID1054"/>
      <c r="IE1054"/>
      <c r="IF1054"/>
      <c r="IG1054"/>
      <c r="IH1054"/>
      <c r="II1054"/>
      <c r="IJ1054"/>
      <c r="IK1054"/>
      <c r="IL1054"/>
      <c r="IM1054"/>
      <c r="IN1054"/>
      <c r="IO1054"/>
      <c r="IP1054"/>
      <c r="IQ1054"/>
      <c r="IR1054"/>
      <c r="IS1054"/>
      <c r="IT1054"/>
      <c r="IU1054"/>
      <c r="IV1054"/>
      <c r="IW1054"/>
      <c r="IX1054"/>
      <c r="IY1054"/>
      <c r="IZ1054"/>
      <c r="JA1054"/>
      <c r="JB1054"/>
      <c r="JC1054"/>
      <c r="JD1054"/>
      <c r="JE1054"/>
      <c r="JF1054"/>
      <c r="JG1054"/>
      <c r="JH1054"/>
      <c r="JI1054"/>
      <c r="JJ1054"/>
      <c r="JK1054"/>
      <c r="JL1054"/>
      <c r="JM1054"/>
      <c r="JN1054"/>
      <c r="JO1054"/>
      <c r="JP1054"/>
      <c r="JQ1054"/>
      <c r="JR1054"/>
      <c r="JS1054"/>
      <c r="JT1054"/>
      <c r="JU1054"/>
      <c r="JV1054"/>
      <c r="JW1054"/>
      <c r="JX1054"/>
      <c r="JY1054"/>
      <c r="JZ1054"/>
      <c r="KA1054"/>
      <c r="KB1054"/>
      <c r="KC1054"/>
      <c r="KD1054"/>
      <c r="KE1054"/>
      <c r="KF1054"/>
      <c r="KG1054"/>
      <c r="KH1054"/>
      <c r="KI1054"/>
      <c r="KJ1054"/>
      <c r="KK1054"/>
      <c r="KL1054"/>
      <c r="KM1054"/>
      <c r="KN1054"/>
      <c r="KO1054"/>
      <c r="KP1054"/>
      <c r="KQ1054"/>
      <c r="KR1054"/>
      <c r="KS1054"/>
      <c r="KT1054"/>
      <c r="KU1054"/>
      <c r="KV1054"/>
      <c r="KW1054"/>
      <c r="KX1054"/>
      <c r="KY1054"/>
      <c r="KZ1054"/>
      <c r="LA1054"/>
      <c r="LB1054"/>
      <c r="LC1054"/>
      <c r="LD1054"/>
      <c r="LE1054"/>
      <c r="LF1054"/>
      <c r="LG1054"/>
      <c r="LH1054"/>
      <c r="LI1054"/>
      <c r="LJ1054"/>
      <c r="LK1054"/>
      <c r="LL1054"/>
      <c r="LM1054"/>
      <c r="LN1054"/>
      <c r="LO1054"/>
      <c r="LP1054"/>
      <c r="LQ1054"/>
      <c r="LR1054"/>
      <c r="LS1054"/>
      <c r="LT1054"/>
      <c r="LU1054"/>
      <c r="LV1054"/>
      <c r="LW1054"/>
      <c r="LX1054"/>
      <c r="LY1054"/>
      <c r="LZ1054"/>
      <c r="MA1054"/>
      <c r="MB1054"/>
      <c r="MC1054"/>
      <c r="MD1054"/>
      <c r="ME1054"/>
      <c r="MF1054"/>
      <c r="MG1054"/>
      <c r="MH1054"/>
      <c r="MI1054"/>
      <c r="MJ1054"/>
      <c r="MK1054"/>
      <c r="ML1054"/>
      <c r="MM1054"/>
      <c r="MN1054"/>
      <c r="MO1054"/>
      <c r="MP1054"/>
      <c r="MQ1054"/>
      <c r="MR1054"/>
      <c r="MS1054"/>
      <c r="MT1054"/>
      <c r="MU1054"/>
      <c r="MV1054"/>
      <c r="MW1054"/>
      <c r="MX1054"/>
      <c r="MY1054"/>
      <c r="MZ1054"/>
      <c r="NA1054"/>
      <c r="NB1054"/>
      <c r="NC1054"/>
      <c r="ND1054"/>
      <c r="NE1054"/>
      <c r="NF1054"/>
      <c r="NG1054"/>
      <c r="NH1054"/>
      <c r="NI1054"/>
      <c r="NJ1054"/>
      <c r="NK1054"/>
      <c r="NL1054"/>
      <c r="NM1054"/>
      <c r="NN1054"/>
      <c r="NO1054"/>
      <c r="NP1054"/>
      <c r="NQ1054"/>
      <c r="NR1054"/>
      <c r="NS1054"/>
      <c r="NT1054"/>
      <c r="NU1054"/>
      <c r="NV1054"/>
      <c r="NW1054"/>
      <c r="NX1054"/>
      <c r="NY1054"/>
      <c r="NZ1054"/>
      <c r="OA1054"/>
      <c r="OB1054"/>
      <c r="OC1054"/>
      <c r="OD1054"/>
      <c r="OE1054"/>
      <c r="OF1054"/>
      <c r="OG1054"/>
      <c r="OH1054"/>
      <c r="OI1054"/>
      <c r="OJ1054"/>
      <c r="OK1054"/>
      <c r="OL1054"/>
      <c r="OM1054"/>
      <c r="ON1054"/>
      <c r="OO1054"/>
      <c r="OP1054"/>
      <c r="OQ1054"/>
      <c r="OR1054"/>
      <c r="OS1054"/>
      <c r="OT1054"/>
      <c r="OU1054"/>
      <c r="OV1054"/>
      <c r="OW1054"/>
      <c r="OX1054"/>
      <c r="OY1054"/>
      <c r="OZ1054"/>
      <c r="PA1054"/>
      <c r="PB1054"/>
      <c r="PC1054"/>
      <c r="PD1054"/>
      <c r="PE1054"/>
      <c r="PF1054"/>
      <c r="PG1054"/>
      <c r="PH1054"/>
      <c r="PI1054"/>
      <c r="PJ1054"/>
      <c r="PK1054"/>
      <c r="PL1054"/>
      <c r="PM1054"/>
      <c r="PN1054"/>
      <c r="PO1054"/>
      <c r="PP1054"/>
      <c r="PQ1054"/>
      <c r="PR1054"/>
      <c r="PS1054"/>
      <c r="PT1054"/>
      <c r="PU1054"/>
      <c r="PV1054"/>
      <c r="PW1054"/>
      <c r="PX1054"/>
      <c r="PY1054"/>
      <c r="PZ1054"/>
      <c r="QA1054"/>
      <c r="QB1054"/>
      <c r="QC1054"/>
      <c r="QD1054"/>
      <c r="QE1054"/>
      <c r="QF1054"/>
      <c r="QG1054"/>
      <c r="QH1054"/>
      <c r="QI1054"/>
      <c r="QJ1054"/>
      <c r="QK1054"/>
      <c r="QL1054"/>
      <c r="QM1054"/>
      <c r="QN1054"/>
      <c r="QO1054"/>
      <c r="QP1054"/>
      <c r="QQ1054"/>
      <c r="QR1054"/>
      <c r="QS1054"/>
      <c r="QT1054"/>
      <c r="QU1054"/>
      <c r="QV1054"/>
      <c r="QW1054"/>
      <c r="QX1054"/>
      <c r="QY1054"/>
      <c r="QZ1054"/>
      <c r="RA1054"/>
      <c r="RB1054"/>
      <c r="RC1054"/>
      <c r="RD1054"/>
      <c r="RE1054"/>
      <c r="RF1054"/>
      <c r="RG1054"/>
      <c r="RH1054"/>
      <c r="RI1054"/>
      <c r="RJ1054"/>
      <c r="RK1054"/>
      <c r="RL1054"/>
      <c r="RM1054"/>
      <c r="RN1054"/>
      <c r="RO1054"/>
      <c r="RP1054"/>
      <c r="RQ1054"/>
      <c r="RR1054"/>
      <c r="RS1054"/>
      <c r="RT1054"/>
      <c r="RU1054"/>
      <c r="RV1054"/>
      <c r="RW1054"/>
      <c r="RX1054"/>
      <c r="RY1054"/>
      <c r="RZ1054"/>
      <c r="SA1054"/>
      <c r="SB1054"/>
      <c r="SC1054"/>
      <c r="SD1054"/>
      <c r="SE1054"/>
      <c r="SF1054"/>
      <c r="SG1054"/>
      <c r="SH1054"/>
      <c r="SI1054"/>
      <c r="SJ1054"/>
      <c r="SK1054"/>
      <c r="SL1054"/>
      <c r="SM1054"/>
      <c r="SN1054"/>
      <c r="SO1054"/>
      <c r="SP1054"/>
      <c r="SQ1054"/>
      <c r="SR1054"/>
      <c r="SS1054"/>
      <c r="ST1054"/>
      <c r="SU1054"/>
      <c r="SV1054"/>
      <c r="SW1054"/>
      <c r="SX1054"/>
      <c r="SY1054"/>
      <c r="SZ1054"/>
      <c r="TA1054"/>
      <c r="TB1054"/>
      <c r="TC1054"/>
      <c r="TD1054"/>
      <c r="TE1054"/>
      <c r="TF1054"/>
      <c r="TG1054"/>
      <c r="TH1054"/>
      <c r="TI1054"/>
      <c r="TJ1054"/>
      <c r="TK1054"/>
      <c r="TL1054"/>
      <c r="TM1054"/>
      <c r="TN1054"/>
      <c r="TO1054"/>
      <c r="TP1054"/>
      <c r="TQ1054"/>
      <c r="TR1054"/>
      <c r="TS1054"/>
      <c r="TT1054"/>
      <c r="TU1054"/>
      <c r="TV1054"/>
      <c r="TW1054"/>
      <c r="TX1054"/>
      <c r="TY1054"/>
      <c r="TZ1054"/>
      <c r="UA1054"/>
      <c r="UB1054"/>
      <c r="UC1054"/>
      <c r="UD1054"/>
      <c r="UE1054"/>
      <c r="UF1054"/>
      <c r="UG1054"/>
      <c r="UH1054"/>
      <c r="UI1054"/>
      <c r="UJ1054"/>
      <c r="UK1054"/>
      <c r="UL1054"/>
      <c r="UM1054"/>
      <c r="UN1054"/>
      <c r="UO1054"/>
      <c r="UP1054"/>
      <c r="UQ1054"/>
      <c r="UR1054"/>
      <c r="US1054"/>
      <c r="UT1054"/>
      <c r="UU1054"/>
      <c r="UV1054"/>
      <c r="UW1054"/>
      <c r="UX1054"/>
      <c r="UY1054"/>
      <c r="UZ1054"/>
      <c r="VA1054"/>
      <c r="VB1054"/>
      <c r="VC1054"/>
      <c r="VD1054"/>
      <c r="VE1054"/>
      <c r="VF1054"/>
      <c r="VG1054"/>
      <c r="VH1054"/>
      <c r="VI1054"/>
      <c r="VJ1054"/>
      <c r="VK1054"/>
      <c r="VL1054"/>
      <c r="VM1054"/>
      <c r="VN1054"/>
      <c r="VO1054"/>
      <c r="VP1054"/>
      <c r="VQ1054"/>
      <c r="VR1054"/>
      <c r="VS1054"/>
      <c r="VT1054"/>
      <c r="VU1054"/>
      <c r="VV1054"/>
      <c r="VW1054"/>
      <c r="VX1054"/>
      <c r="VY1054"/>
      <c r="VZ1054"/>
      <c r="WA1054"/>
      <c r="WB1054"/>
      <c r="WC1054"/>
      <c r="WD1054"/>
      <c r="WE1054"/>
      <c r="WF1054"/>
      <c r="WG1054"/>
      <c r="WH1054"/>
      <c r="WI1054"/>
      <c r="WJ1054"/>
      <c r="WK1054"/>
      <c r="WL1054"/>
      <c r="WM1054"/>
      <c r="WN1054"/>
      <c r="WO1054"/>
      <c r="WP1054"/>
      <c r="WQ1054"/>
      <c r="WR1054"/>
      <c r="WS1054"/>
      <c r="WT1054"/>
      <c r="WU1054"/>
      <c r="WV1054"/>
      <c r="WW1054"/>
      <c r="WX1054"/>
      <c r="WY1054"/>
      <c r="WZ1054"/>
      <c r="XA1054"/>
      <c r="XB1054"/>
      <c r="XC1054"/>
      <c r="XD1054"/>
      <c r="XE1054"/>
      <c r="XF1054"/>
      <c r="XG1054"/>
      <c r="XH1054"/>
      <c r="XI1054"/>
      <c r="XJ1054"/>
      <c r="XK1054"/>
      <c r="XL1054"/>
      <c r="XM1054"/>
      <c r="XN1054"/>
      <c r="XO1054"/>
      <c r="XP1054"/>
      <c r="XQ1054"/>
      <c r="XR1054"/>
      <c r="XS1054"/>
      <c r="XT1054"/>
      <c r="XU1054"/>
      <c r="XV1054"/>
      <c r="XW1054"/>
      <c r="XX1054"/>
      <c r="XY1054"/>
      <c r="XZ1054"/>
      <c r="YA1054"/>
      <c r="YB1054"/>
      <c r="YC1054"/>
      <c r="YD1054"/>
      <c r="YE1054"/>
      <c r="YF1054"/>
      <c r="YG1054"/>
      <c r="YH1054"/>
      <c r="YI1054"/>
      <c r="YJ1054"/>
      <c r="YK1054"/>
      <c r="YL1054"/>
      <c r="YM1054"/>
      <c r="YN1054"/>
      <c r="YO1054"/>
      <c r="YP1054"/>
      <c r="YQ1054"/>
      <c r="YR1054"/>
      <c r="YS1054"/>
      <c r="YT1054"/>
      <c r="YU1054"/>
      <c r="YV1054"/>
      <c r="YW1054"/>
      <c r="YX1054"/>
      <c r="YY1054"/>
      <c r="YZ1054"/>
      <c r="ZA1054"/>
      <c r="ZB1054"/>
      <c r="ZC1054"/>
      <c r="ZD1054"/>
      <c r="ZE1054"/>
      <c r="ZF1054"/>
      <c r="ZG1054"/>
      <c r="ZH1054"/>
      <c r="ZI1054"/>
      <c r="ZJ1054"/>
      <c r="ZK1054"/>
      <c r="ZL1054"/>
      <c r="ZM1054"/>
      <c r="ZN1054"/>
      <c r="ZO1054"/>
      <c r="ZP1054"/>
      <c r="ZQ1054"/>
      <c r="ZR1054"/>
      <c r="ZS1054"/>
      <c r="ZT1054"/>
      <c r="ZU1054"/>
      <c r="ZV1054"/>
      <c r="ZW1054"/>
      <c r="ZX1054"/>
      <c r="ZY1054"/>
      <c r="ZZ1054"/>
      <c r="AAA1054"/>
      <c r="AAB1054"/>
      <c r="AAC1054"/>
      <c r="AAD1054"/>
      <c r="AAE1054"/>
      <c r="AAF1054"/>
      <c r="AAG1054"/>
      <c r="AAH1054"/>
      <c r="AAI1054"/>
      <c r="AAJ1054"/>
      <c r="AAK1054"/>
      <c r="AAL1054"/>
      <c r="AAM1054"/>
      <c r="AAN1054"/>
      <c r="AAO1054"/>
      <c r="AAP1054"/>
      <c r="AAQ1054"/>
      <c r="AAR1054"/>
      <c r="AAS1054"/>
      <c r="AAT1054"/>
      <c r="AAU1054"/>
      <c r="AAV1054"/>
      <c r="AAW1054"/>
      <c r="AAX1054"/>
      <c r="AAY1054"/>
      <c r="AAZ1054"/>
      <c r="ABA1054"/>
      <c r="ABB1054"/>
      <c r="ABC1054"/>
      <c r="ABD1054"/>
      <c r="ABE1054"/>
      <c r="ABF1054"/>
      <c r="ABG1054"/>
      <c r="ABH1054"/>
      <c r="ABI1054"/>
      <c r="ABJ1054"/>
      <c r="ABK1054"/>
      <c r="ABL1054"/>
      <c r="ABM1054"/>
      <c r="ABN1054"/>
      <c r="ABO1054"/>
      <c r="ABP1054"/>
      <c r="ABQ1054"/>
      <c r="ABR1054"/>
      <c r="ABS1054"/>
      <c r="ABT1054"/>
      <c r="ABU1054"/>
      <c r="ABV1054"/>
      <c r="ABW1054"/>
      <c r="ABX1054"/>
      <c r="ABY1054"/>
      <c r="ABZ1054"/>
      <c r="ACA1054"/>
      <c r="ACB1054"/>
      <c r="ACC1054"/>
      <c r="ACD1054"/>
      <c r="ACE1054"/>
      <c r="ACF1054"/>
      <c r="ACG1054"/>
      <c r="ACH1054"/>
      <c r="ACI1054"/>
      <c r="ACJ1054"/>
      <c r="ACK1054"/>
      <c r="ACL1054"/>
      <c r="ACM1054"/>
      <c r="ACN1054"/>
      <c r="ACO1054"/>
      <c r="ACP1054"/>
      <c r="ACQ1054"/>
      <c r="ACR1054"/>
      <c r="ACS1054"/>
      <c r="ACT1054"/>
      <c r="ACU1054"/>
      <c r="ACV1054"/>
      <c r="ACW1054"/>
      <c r="ACX1054"/>
      <c r="ACY1054"/>
      <c r="ACZ1054"/>
      <c r="ADA1054"/>
      <c r="ADB1054"/>
      <c r="ADC1054"/>
      <c r="ADD1054"/>
      <c r="ADE1054"/>
      <c r="ADF1054"/>
      <c r="ADG1054"/>
      <c r="ADH1054"/>
      <c r="ADI1054"/>
      <c r="ADJ1054"/>
      <c r="ADK1054"/>
      <c r="ADL1054"/>
      <c r="ADM1054"/>
      <c r="ADN1054"/>
      <c r="ADO1054"/>
      <c r="ADP1054"/>
      <c r="ADQ1054"/>
      <c r="ADR1054"/>
      <c r="ADS1054"/>
      <c r="ADT1054"/>
      <c r="ADU1054"/>
      <c r="ADV1054"/>
      <c r="ADW1054"/>
      <c r="ADX1054"/>
      <c r="ADY1054"/>
      <c r="ADZ1054"/>
      <c r="AEA1054"/>
      <c r="AEB1054"/>
      <c r="AEC1054"/>
      <c r="AED1054"/>
      <c r="AEE1054"/>
      <c r="AEF1054"/>
      <c r="AEG1054"/>
      <c r="AEH1054"/>
      <c r="AEI1054"/>
      <c r="AEJ1054"/>
      <c r="AEK1054"/>
      <c r="AEL1054"/>
      <c r="AEM1054"/>
      <c r="AEN1054"/>
      <c r="AEO1054"/>
      <c r="AEP1054"/>
      <c r="AEQ1054"/>
      <c r="AER1054"/>
      <c r="AES1054"/>
      <c r="AET1054"/>
      <c r="AEU1054"/>
      <c r="AEV1054"/>
      <c r="AEW1054"/>
      <c r="AEX1054"/>
      <c r="AEY1054"/>
      <c r="AEZ1054"/>
      <c r="AFA1054"/>
      <c r="AFB1054"/>
      <c r="AFC1054"/>
      <c r="AFD1054"/>
      <c r="AFE1054"/>
      <c r="AFF1054"/>
      <c r="AFG1054"/>
      <c r="AFH1054"/>
      <c r="AFI1054"/>
      <c r="AFJ1054"/>
      <c r="AFK1054"/>
      <c r="AFL1054"/>
      <c r="AFM1054"/>
      <c r="AFN1054"/>
      <c r="AFO1054"/>
      <c r="AFP1054"/>
      <c r="AFQ1054"/>
      <c r="AFR1054"/>
      <c r="AFS1054"/>
      <c r="AFT1054"/>
      <c r="AFU1054"/>
      <c r="AFV1054"/>
      <c r="AFW1054"/>
      <c r="AFX1054"/>
      <c r="AFY1054"/>
      <c r="AFZ1054"/>
      <c r="AGA1054"/>
      <c r="AGB1054"/>
      <c r="AGC1054"/>
      <c r="AGD1054"/>
      <c r="AGE1054"/>
      <c r="AGF1054"/>
      <c r="AGG1054"/>
      <c r="AGH1054"/>
      <c r="AGI1054"/>
      <c r="AGJ1054"/>
      <c r="AGK1054"/>
      <c r="AGL1054"/>
      <c r="AGM1054"/>
      <c r="AGN1054"/>
      <c r="AGO1054"/>
      <c r="AGP1054"/>
      <c r="AGQ1054"/>
      <c r="AGR1054"/>
      <c r="AGS1054"/>
      <c r="AGT1054"/>
      <c r="AGU1054"/>
      <c r="AGV1054"/>
      <c r="AGW1054"/>
      <c r="AGX1054"/>
      <c r="AGY1054"/>
      <c r="AGZ1054"/>
      <c r="AHA1054"/>
      <c r="AHB1054"/>
      <c r="AHC1054"/>
      <c r="AHD1054"/>
      <c r="AHE1054"/>
      <c r="AHF1054"/>
      <c r="AHG1054"/>
      <c r="AHH1054"/>
      <c r="AHI1054"/>
      <c r="AHJ1054"/>
      <c r="AHK1054"/>
      <c r="AHL1054"/>
      <c r="AHM1054"/>
      <c r="AHN1054"/>
      <c r="AHO1054"/>
      <c r="AHP1054"/>
      <c r="AHQ1054"/>
      <c r="AHR1054"/>
      <c r="AHS1054"/>
      <c r="AHT1054"/>
      <c r="AHU1054"/>
      <c r="AHV1054"/>
      <c r="AHW1054"/>
      <c r="AHX1054"/>
      <c r="AHY1054"/>
      <c r="AHZ1054"/>
      <c r="AIA1054"/>
      <c r="AIB1054"/>
      <c r="AIC1054"/>
      <c r="AID1054"/>
      <c r="AIE1054"/>
      <c r="AIF1054"/>
      <c r="AIG1054"/>
      <c r="AIH1054"/>
      <c r="AII1054"/>
      <c r="AIJ1054"/>
      <c r="AIK1054"/>
      <c r="AIL1054"/>
      <c r="AIM1054"/>
      <c r="AIN1054"/>
      <c r="AIO1054"/>
      <c r="AIP1054"/>
      <c r="AIQ1054"/>
      <c r="AIR1054"/>
      <c r="AIS1054"/>
      <c r="AIT1054"/>
      <c r="AIU1054"/>
      <c r="AIV1054"/>
      <c r="AIW1054"/>
      <c r="AIX1054"/>
      <c r="AIY1054"/>
      <c r="AIZ1054"/>
      <c r="AJA1054"/>
      <c r="AJB1054"/>
      <c r="AJC1054"/>
      <c r="AJD1054"/>
      <c r="AJE1054"/>
      <c r="AJF1054"/>
      <c r="AJG1054"/>
      <c r="AJH1054"/>
      <c r="AJI1054"/>
      <c r="AJJ1054"/>
      <c r="AJK1054"/>
      <c r="AJL1054"/>
      <c r="AJM1054"/>
      <c r="AJN1054"/>
      <c r="AJO1054"/>
      <c r="AJP1054"/>
      <c r="AJQ1054"/>
      <c r="AJR1054"/>
      <c r="AJS1054"/>
      <c r="AJT1054"/>
      <c r="AJU1054"/>
      <c r="AJV1054"/>
      <c r="AJW1054"/>
      <c r="AJX1054"/>
      <c r="AJY1054"/>
      <c r="AJZ1054"/>
      <c r="AKA1054"/>
      <c r="AKB1054"/>
      <c r="AKC1054"/>
      <c r="AKD1054"/>
      <c r="AKE1054"/>
      <c r="AKF1054"/>
      <c r="AKG1054"/>
      <c r="AKH1054"/>
      <c r="AKI1054"/>
      <c r="AKJ1054"/>
      <c r="AKK1054"/>
      <c r="AKL1054"/>
      <c r="AKM1054"/>
      <c r="AKN1054"/>
      <c r="AKO1054"/>
      <c r="AKP1054"/>
      <c r="AKQ1054"/>
      <c r="AKR1054"/>
      <c r="AKS1054"/>
      <c r="AKT1054"/>
      <c r="AKU1054"/>
      <c r="AKV1054"/>
      <c r="AKW1054"/>
      <c r="AKX1054"/>
      <c r="AKY1054"/>
      <c r="AKZ1054"/>
      <c r="ALA1054"/>
      <c r="ALB1054"/>
      <c r="ALC1054"/>
      <c r="ALD1054"/>
      <c r="ALE1054"/>
      <c r="ALF1054"/>
      <c r="ALG1054"/>
      <c r="ALH1054"/>
      <c r="ALI1054"/>
      <c r="ALJ1054"/>
      <c r="ALK1054"/>
      <c r="ALL1054"/>
      <c r="ALM1054"/>
      <c r="ALN1054"/>
      <c r="ALO1054"/>
      <c r="ALP1054"/>
      <c r="ALQ1054"/>
      <c r="ALR1054"/>
      <c r="ALS1054"/>
      <c r="ALT1054"/>
      <c r="ALU1054"/>
      <c r="ALV1054"/>
      <c r="ALW1054"/>
      <c r="ALX1054"/>
      <c r="ALY1054"/>
      <c r="ALZ1054"/>
      <c r="AMA1054"/>
      <c r="AMB1054"/>
      <c r="AMC1054"/>
      <c r="AMD1054"/>
      <c r="AME1054"/>
      <c r="AMF1054"/>
      <c r="AMG1054"/>
      <c r="AMH1054"/>
      <c r="AMI1054"/>
      <c r="AMJ1054"/>
    </row>
    <row r="1055" spans="1:1024" x14ac:dyDescent="0.2">
      <c r="A1055"/>
      <c r="B1055"/>
      <c r="C1055"/>
      <c r="D1055"/>
      <c r="E1055" s="2"/>
      <c r="F1055" s="2"/>
      <c r="G1055" s="271"/>
      <c r="H1055" s="240"/>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c r="FS1055"/>
      <c r="FT1055"/>
      <c r="FU1055"/>
      <c r="FV1055"/>
      <c r="FW1055"/>
      <c r="FX1055"/>
      <c r="FY1055"/>
      <c r="FZ1055"/>
      <c r="GA1055"/>
      <c r="GB1055"/>
      <c r="GC1055"/>
      <c r="GD1055"/>
      <c r="GE1055"/>
      <c r="GF1055"/>
      <c r="GG1055"/>
      <c r="GH1055"/>
      <c r="GI1055"/>
      <c r="GJ1055"/>
      <c r="GK1055"/>
      <c r="GL1055"/>
      <c r="GM1055"/>
      <c r="GN1055"/>
      <c r="GO1055"/>
      <c r="GP1055"/>
      <c r="GQ1055"/>
      <c r="GR1055"/>
      <c r="GS1055"/>
      <c r="GT1055"/>
      <c r="GU1055"/>
      <c r="GV1055"/>
      <c r="GW1055"/>
      <c r="GX1055"/>
      <c r="GY1055"/>
      <c r="GZ1055"/>
      <c r="HA1055"/>
      <c r="HB1055"/>
      <c r="HC1055"/>
      <c r="HD1055"/>
      <c r="HE1055"/>
      <c r="HF1055"/>
      <c r="HG1055"/>
      <c r="HH1055"/>
      <c r="HI1055"/>
      <c r="HJ1055"/>
      <c r="HK1055"/>
      <c r="HL1055"/>
      <c r="HM1055"/>
      <c r="HN1055"/>
      <c r="HO1055"/>
      <c r="HP1055"/>
      <c r="HQ1055"/>
      <c r="HR1055"/>
      <c r="HS1055"/>
      <c r="HT1055"/>
      <c r="HU1055"/>
      <c r="HV1055"/>
      <c r="HW1055"/>
      <c r="HX1055"/>
      <c r="HY1055"/>
      <c r="HZ1055"/>
      <c r="IA1055"/>
      <c r="IB1055"/>
      <c r="IC1055"/>
      <c r="ID1055"/>
      <c r="IE1055"/>
      <c r="IF1055"/>
      <c r="IG1055"/>
      <c r="IH1055"/>
      <c r="II1055"/>
      <c r="IJ1055"/>
      <c r="IK1055"/>
      <c r="IL1055"/>
      <c r="IM1055"/>
      <c r="IN1055"/>
      <c r="IO1055"/>
      <c r="IP1055"/>
      <c r="IQ1055"/>
      <c r="IR1055"/>
      <c r="IS1055"/>
      <c r="IT1055"/>
      <c r="IU1055"/>
      <c r="IV1055"/>
      <c r="IW1055"/>
      <c r="IX1055"/>
      <c r="IY1055"/>
      <c r="IZ1055"/>
      <c r="JA1055"/>
      <c r="JB1055"/>
      <c r="JC1055"/>
      <c r="JD1055"/>
      <c r="JE1055"/>
      <c r="JF1055"/>
      <c r="JG1055"/>
      <c r="JH1055"/>
      <c r="JI1055"/>
      <c r="JJ1055"/>
      <c r="JK1055"/>
      <c r="JL1055"/>
      <c r="JM1055"/>
      <c r="JN1055"/>
      <c r="JO1055"/>
      <c r="JP1055"/>
      <c r="JQ1055"/>
      <c r="JR1055"/>
      <c r="JS1055"/>
      <c r="JT1055"/>
      <c r="JU1055"/>
      <c r="JV1055"/>
      <c r="JW1055"/>
      <c r="JX1055"/>
      <c r="JY1055"/>
      <c r="JZ1055"/>
      <c r="KA1055"/>
      <c r="KB1055"/>
      <c r="KC1055"/>
      <c r="KD1055"/>
      <c r="KE1055"/>
      <c r="KF1055"/>
      <c r="KG1055"/>
      <c r="KH1055"/>
      <c r="KI1055"/>
      <c r="KJ1055"/>
      <c r="KK1055"/>
      <c r="KL1055"/>
      <c r="KM1055"/>
      <c r="KN1055"/>
      <c r="KO1055"/>
      <c r="KP1055"/>
      <c r="KQ1055"/>
      <c r="KR1055"/>
      <c r="KS1055"/>
      <c r="KT1055"/>
      <c r="KU1055"/>
      <c r="KV1055"/>
      <c r="KW1055"/>
      <c r="KX1055"/>
      <c r="KY1055"/>
      <c r="KZ1055"/>
      <c r="LA1055"/>
      <c r="LB1055"/>
      <c r="LC1055"/>
      <c r="LD1055"/>
      <c r="LE1055"/>
      <c r="LF1055"/>
      <c r="LG1055"/>
      <c r="LH1055"/>
      <c r="LI1055"/>
      <c r="LJ1055"/>
      <c r="LK1055"/>
      <c r="LL1055"/>
      <c r="LM1055"/>
      <c r="LN1055"/>
      <c r="LO1055"/>
      <c r="LP1055"/>
      <c r="LQ1055"/>
      <c r="LR1055"/>
      <c r="LS1055"/>
      <c r="LT1055"/>
      <c r="LU1055"/>
      <c r="LV1055"/>
      <c r="LW1055"/>
      <c r="LX1055"/>
      <c r="LY1055"/>
      <c r="LZ1055"/>
      <c r="MA1055"/>
      <c r="MB1055"/>
      <c r="MC1055"/>
      <c r="MD1055"/>
      <c r="ME1055"/>
      <c r="MF1055"/>
      <c r="MG1055"/>
      <c r="MH1055"/>
      <c r="MI1055"/>
      <c r="MJ1055"/>
      <c r="MK1055"/>
      <c r="ML1055"/>
      <c r="MM1055"/>
      <c r="MN1055"/>
      <c r="MO1055"/>
      <c r="MP1055"/>
      <c r="MQ1055"/>
      <c r="MR1055"/>
      <c r="MS1055"/>
      <c r="MT1055"/>
      <c r="MU1055"/>
      <c r="MV1055"/>
      <c r="MW1055"/>
      <c r="MX1055"/>
      <c r="MY1055"/>
      <c r="MZ1055"/>
      <c r="NA1055"/>
      <c r="NB1055"/>
      <c r="NC1055"/>
      <c r="ND1055"/>
      <c r="NE1055"/>
      <c r="NF1055"/>
      <c r="NG1055"/>
      <c r="NH1055"/>
      <c r="NI1055"/>
      <c r="NJ1055"/>
      <c r="NK1055"/>
      <c r="NL1055"/>
      <c r="NM1055"/>
      <c r="NN1055"/>
      <c r="NO1055"/>
      <c r="NP1055"/>
      <c r="NQ1055"/>
      <c r="NR1055"/>
      <c r="NS1055"/>
      <c r="NT1055"/>
      <c r="NU1055"/>
      <c r="NV1055"/>
      <c r="NW1055"/>
      <c r="NX1055"/>
      <c r="NY1055"/>
      <c r="NZ1055"/>
      <c r="OA1055"/>
      <c r="OB1055"/>
      <c r="OC1055"/>
      <c r="OD1055"/>
      <c r="OE1055"/>
      <c r="OF1055"/>
      <c r="OG1055"/>
      <c r="OH1055"/>
      <c r="OI1055"/>
      <c r="OJ1055"/>
      <c r="OK1055"/>
      <c r="OL1055"/>
      <c r="OM1055"/>
      <c r="ON1055"/>
      <c r="OO1055"/>
      <c r="OP1055"/>
      <c r="OQ1055"/>
      <c r="OR1055"/>
      <c r="OS1055"/>
      <c r="OT1055"/>
      <c r="OU1055"/>
      <c r="OV1055"/>
      <c r="OW1055"/>
      <c r="OX1055"/>
      <c r="OY1055"/>
      <c r="OZ1055"/>
      <c r="PA1055"/>
      <c r="PB1055"/>
      <c r="PC1055"/>
      <c r="PD1055"/>
      <c r="PE1055"/>
      <c r="PF1055"/>
      <c r="PG1055"/>
      <c r="PH1055"/>
      <c r="PI1055"/>
      <c r="PJ1055"/>
      <c r="PK1055"/>
      <c r="PL1055"/>
      <c r="PM1055"/>
      <c r="PN1055"/>
      <c r="PO1055"/>
      <c r="PP1055"/>
      <c r="PQ1055"/>
      <c r="PR1055"/>
      <c r="PS1055"/>
      <c r="PT1055"/>
      <c r="PU1055"/>
      <c r="PV1055"/>
      <c r="PW1055"/>
      <c r="PX1055"/>
      <c r="PY1055"/>
      <c r="PZ1055"/>
      <c r="QA1055"/>
      <c r="QB1055"/>
      <c r="QC1055"/>
      <c r="QD1055"/>
      <c r="QE1055"/>
      <c r="QF1055"/>
      <c r="QG1055"/>
      <c r="QH1055"/>
      <c r="QI1055"/>
      <c r="QJ1055"/>
      <c r="QK1055"/>
      <c r="QL1055"/>
      <c r="QM1055"/>
      <c r="QN1055"/>
      <c r="QO1055"/>
      <c r="QP1055"/>
      <c r="QQ1055"/>
      <c r="QR1055"/>
      <c r="QS1055"/>
      <c r="QT1055"/>
      <c r="QU1055"/>
      <c r="QV1055"/>
      <c r="QW1055"/>
      <c r="QX1055"/>
      <c r="QY1055"/>
      <c r="QZ1055"/>
      <c r="RA1055"/>
      <c r="RB1055"/>
      <c r="RC1055"/>
      <c r="RD1055"/>
      <c r="RE1055"/>
      <c r="RF1055"/>
      <c r="RG1055"/>
      <c r="RH1055"/>
      <c r="RI1055"/>
      <c r="RJ1055"/>
      <c r="RK1055"/>
      <c r="RL1055"/>
      <c r="RM1055"/>
      <c r="RN1055"/>
      <c r="RO1055"/>
      <c r="RP1055"/>
      <c r="RQ1055"/>
      <c r="RR1055"/>
      <c r="RS1055"/>
      <c r="RT1055"/>
      <c r="RU1055"/>
      <c r="RV1055"/>
      <c r="RW1055"/>
      <c r="RX1055"/>
      <c r="RY1055"/>
      <c r="RZ1055"/>
      <c r="SA1055"/>
      <c r="SB1055"/>
      <c r="SC1055"/>
      <c r="SD1055"/>
      <c r="SE1055"/>
      <c r="SF1055"/>
      <c r="SG1055"/>
      <c r="SH1055"/>
      <c r="SI1055"/>
      <c r="SJ1055"/>
      <c r="SK1055"/>
      <c r="SL1055"/>
      <c r="SM1055"/>
      <c r="SN1055"/>
      <c r="SO1055"/>
      <c r="SP1055"/>
      <c r="SQ1055"/>
      <c r="SR1055"/>
      <c r="SS1055"/>
      <c r="ST1055"/>
      <c r="SU1055"/>
      <c r="SV1055"/>
      <c r="SW1055"/>
      <c r="SX1055"/>
      <c r="SY1055"/>
      <c r="SZ1055"/>
      <c r="TA1055"/>
      <c r="TB1055"/>
      <c r="TC1055"/>
      <c r="TD1055"/>
      <c r="TE1055"/>
      <c r="TF1055"/>
      <c r="TG1055"/>
      <c r="TH1055"/>
      <c r="TI1055"/>
      <c r="TJ1055"/>
      <c r="TK1055"/>
      <c r="TL1055"/>
      <c r="TM1055"/>
      <c r="TN1055"/>
      <c r="TO1055"/>
      <c r="TP1055"/>
      <c r="TQ1055"/>
      <c r="TR1055"/>
      <c r="TS1055"/>
      <c r="TT1055"/>
      <c r="TU1055"/>
      <c r="TV1055"/>
      <c r="TW1055"/>
      <c r="TX1055"/>
      <c r="TY1055"/>
      <c r="TZ1055"/>
      <c r="UA1055"/>
      <c r="UB1055"/>
      <c r="UC1055"/>
      <c r="UD1055"/>
      <c r="UE1055"/>
      <c r="UF1055"/>
      <c r="UG1055"/>
      <c r="UH1055"/>
      <c r="UI1055"/>
      <c r="UJ1055"/>
      <c r="UK1055"/>
      <c r="UL1055"/>
      <c r="UM1055"/>
      <c r="UN1055"/>
      <c r="UO1055"/>
      <c r="UP1055"/>
      <c r="UQ1055"/>
      <c r="UR1055"/>
      <c r="US1055"/>
      <c r="UT1055"/>
      <c r="UU1055"/>
      <c r="UV1055"/>
      <c r="UW1055"/>
      <c r="UX1055"/>
      <c r="UY1055"/>
      <c r="UZ1055"/>
      <c r="VA1055"/>
      <c r="VB1055"/>
      <c r="VC1055"/>
      <c r="VD1055"/>
      <c r="VE1055"/>
      <c r="VF1055"/>
      <c r="VG1055"/>
      <c r="VH1055"/>
      <c r="VI1055"/>
      <c r="VJ1055"/>
      <c r="VK1055"/>
      <c r="VL1055"/>
      <c r="VM1055"/>
      <c r="VN1055"/>
      <c r="VO1055"/>
      <c r="VP1055"/>
      <c r="VQ1055"/>
      <c r="VR1055"/>
      <c r="VS1055"/>
      <c r="VT1055"/>
      <c r="VU1055"/>
      <c r="VV1055"/>
      <c r="VW1055"/>
      <c r="VX1055"/>
      <c r="VY1055"/>
      <c r="VZ1055"/>
      <c r="WA1055"/>
      <c r="WB1055"/>
      <c r="WC1055"/>
      <c r="WD1055"/>
      <c r="WE1055"/>
      <c r="WF1055"/>
      <c r="WG1055"/>
      <c r="WH1055"/>
      <c r="WI1055"/>
      <c r="WJ1055"/>
      <c r="WK1055"/>
      <c r="WL1055"/>
      <c r="WM1055"/>
      <c r="WN1055"/>
      <c r="WO1055"/>
      <c r="WP1055"/>
      <c r="WQ1055"/>
      <c r="WR1055"/>
      <c r="WS1055"/>
      <c r="WT1055"/>
      <c r="WU1055"/>
      <c r="WV1055"/>
      <c r="WW1055"/>
      <c r="WX1055"/>
      <c r="WY1055"/>
      <c r="WZ1055"/>
      <c r="XA1055"/>
      <c r="XB1055"/>
      <c r="XC1055"/>
      <c r="XD1055"/>
      <c r="XE1055"/>
      <c r="XF1055"/>
      <c r="XG1055"/>
      <c r="XH1055"/>
      <c r="XI1055"/>
      <c r="XJ1055"/>
      <c r="XK1055"/>
      <c r="XL1055"/>
      <c r="XM1055"/>
      <c r="XN1055"/>
      <c r="XO1055"/>
      <c r="XP1055"/>
      <c r="XQ1055"/>
      <c r="XR1055"/>
      <c r="XS1055"/>
      <c r="XT1055"/>
      <c r="XU1055"/>
      <c r="XV1055"/>
      <c r="XW1055"/>
      <c r="XX1055"/>
      <c r="XY1055"/>
      <c r="XZ1055"/>
      <c r="YA1055"/>
      <c r="YB1055"/>
      <c r="YC1055"/>
      <c r="YD1055"/>
      <c r="YE1055"/>
      <c r="YF1055"/>
      <c r="YG1055"/>
      <c r="YH1055"/>
      <c r="YI1055"/>
      <c r="YJ1055"/>
      <c r="YK1055"/>
      <c r="YL1055"/>
      <c r="YM1055"/>
      <c r="YN1055"/>
      <c r="YO1055"/>
      <c r="YP1055"/>
      <c r="YQ1055"/>
      <c r="YR1055"/>
      <c r="YS1055"/>
      <c r="YT1055"/>
      <c r="YU1055"/>
      <c r="YV1055"/>
      <c r="YW1055"/>
      <c r="YX1055"/>
      <c r="YY1055"/>
      <c r="YZ1055"/>
      <c r="ZA1055"/>
      <c r="ZB1055"/>
      <c r="ZC1055"/>
      <c r="ZD1055"/>
      <c r="ZE1055"/>
      <c r="ZF1055"/>
      <c r="ZG1055"/>
      <c r="ZH1055"/>
      <c r="ZI1055"/>
      <c r="ZJ1055"/>
      <c r="ZK1055"/>
      <c r="ZL1055"/>
      <c r="ZM1055"/>
      <c r="ZN1055"/>
      <c r="ZO1055"/>
      <c r="ZP1055"/>
      <c r="ZQ1055"/>
      <c r="ZR1055"/>
      <c r="ZS1055"/>
      <c r="ZT1055"/>
      <c r="ZU1055"/>
      <c r="ZV1055"/>
      <c r="ZW1055"/>
      <c r="ZX1055"/>
      <c r="ZY1055"/>
      <c r="ZZ1055"/>
      <c r="AAA1055"/>
      <c r="AAB1055"/>
      <c r="AAC1055"/>
      <c r="AAD1055"/>
      <c r="AAE1055"/>
      <c r="AAF1055"/>
      <c r="AAG1055"/>
      <c r="AAH1055"/>
      <c r="AAI1055"/>
      <c r="AAJ1055"/>
      <c r="AAK1055"/>
      <c r="AAL1055"/>
      <c r="AAM1055"/>
      <c r="AAN1055"/>
      <c r="AAO1055"/>
      <c r="AAP1055"/>
      <c r="AAQ1055"/>
      <c r="AAR1055"/>
      <c r="AAS1055"/>
      <c r="AAT1055"/>
      <c r="AAU1055"/>
      <c r="AAV1055"/>
      <c r="AAW1055"/>
      <c r="AAX1055"/>
      <c r="AAY1055"/>
      <c r="AAZ1055"/>
      <c r="ABA1055"/>
      <c r="ABB1055"/>
      <c r="ABC1055"/>
      <c r="ABD1055"/>
      <c r="ABE1055"/>
      <c r="ABF1055"/>
      <c r="ABG1055"/>
      <c r="ABH1055"/>
      <c r="ABI1055"/>
      <c r="ABJ1055"/>
      <c r="ABK1055"/>
      <c r="ABL1055"/>
      <c r="ABM1055"/>
      <c r="ABN1055"/>
      <c r="ABO1055"/>
      <c r="ABP1055"/>
      <c r="ABQ1055"/>
      <c r="ABR1055"/>
      <c r="ABS1055"/>
      <c r="ABT1055"/>
      <c r="ABU1055"/>
      <c r="ABV1055"/>
      <c r="ABW1055"/>
      <c r="ABX1055"/>
      <c r="ABY1055"/>
      <c r="ABZ1055"/>
      <c r="ACA1055"/>
      <c r="ACB1055"/>
      <c r="ACC1055"/>
      <c r="ACD1055"/>
      <c r="ACE1055"/>
      <c r="ACF1055"/>
      <c r="ACG1055"/>
      <c r="ACH1055"/>
      <c r="ACI1055"/>
      <c r="ACJ1055"/>
      <c r="ACK1055"/>
      <c r="ACL1055"/>
      <c r="ACM1055"/>
      <c r="ACN1055"/>
      <c r="ACO1055"/>
      <c r="ACP1055"/>
      <c r="ACQ1055"/>
      <c r="ACR1055"/>
      <c r="ACS1055"/>
      <c r="ACT1055"/>
      <c r="ACU1055"/>
      <c r="ACV1055"/>
      <c r="ACW1055"/>
      <c r="ACX1055"/>
      <c r="ACY1055"/>
      <c r="ACZ1055"/>
      <c r="ADA1055"/>
      <c r="ADB1055"/>
      <c r="ADC1055"/>
      <c r="ADD1055"/>
      <c r="ADE1055"/>
      <c r="ADF1055"/>
      <c r="ADG1055"/>
      <c r="ADH1055"/>
      <c r="ADI1055"/>
      <c r="ADJ1055"/>
      <c r="ADK1055"/>
      <c r="ADL1055"/>
      <c r="ADM1055"/>
      <c r="ADN1055"/>
      <c r="ADO1055"/>
      <c r="ADP1055"/>
      <c r="ADQ1055"/>
      <c r="ADR1055"/>
      <c r="ADS1055"/>
      <c r="ADT1055"/>
      <c r="ADU1055"/>
      <c r="ADV1055"/>
      <c r="ADW1055"/>
      <c r="ADX1055"/>
      <c r="ADY1055"/>
      <c r="ADZ1055"/>
      <c r="AEA1055"/>
      <c r="AEB1055"/>
      <c r="AEC1055"/>
      <c r="AED1055"/>
      <c r="AEE1055"/>
      <c r="AEF1055"/>
      <c r="AEG1055"/>
      <c r="AEH1055"/>
      <c r="AEI1055"/>
      <c r="AEJ1055"/>
      <c r="AEK1055"/>
      <c r="AEL1055"/>
      <c r="AEM1055"/>
      <c r="AEN1055"/>
      <c r="AEO1055"/>
      <c r="AEP1055"/>
      <c r="AEQ1055"/>
      <c r="AER1055"/>
      <c r="AES1055"/>
      <c r="AET1055"/>
      <c r="AEU1055"/>
      <c r="AEV1055"/>
      <c r="AEW1055"/>
      <c r="AEX1055"/>
      <c r="AEY1055"/>
      <c r="AEZ1055"/>
      <c r="AFA1055"/>
      <c r="AFB1055"/>
      <c r="AFC1055"/>
      <c r="AFD1055"/>
      <c r="AFE1055"/>
      <c r="AFF1055"/>
      <c r="AFG1055"/>
      <c r="AFH1055"/>
      <c r="AFI1055"/>
      <c r="AFJ1055"/>
      <c r="AFK1055"/>
      <c r="AFL1055"/>
      <c r="AFM1055"/>
      <c r="AFN1055"/>
      <c r="AFO1055"/>
      <c r="AFP1055"/>
      <c r="AFQ1055"/>
      <c r="AFR1055"/>
      <c r="AFS1055"/>
      <c r="AFT1055"/>
      <c r="AFU1055"/>
      <c r="AFV1055"/>
      <c r="AFW1055"/>
      <c r="AFX1055"/>
      <c r="AFY1055"/>
      <c r="AFZ1055"/>
      <c r="AGA1055"/>
      <c r="AGB1055"/>
      <c r="AGC1055"/>
      <c r="AGD1055"/>
      <c r="AGE1055"/>
      <c r="AGF1055"/>
      <c r="AGG1055"/>
      <c r="AGH1055"/>
      <c r="AGI1055"/>
      <c r="AGJ1055"/>
      <c r="AGK1055"/>
      <c r="AGL1055"/>
      <c r="AGM1055"/>
      <c r="AGN1055"/>
      <c r="AGO1055"/>
      <c r="AGP1055"/>
      <c r="AGQ1055"/>
      <c r="AGR1055"/>
      <c r="AGS1055"/>
      <c r="AGT1055"/>
      <c r="AGU1055"/>
      <c r="AGV1055"/>
      <c r="AGW1055"/>
      <c r="AGX1055"/>
      <c r="AGY1055"/>
      <c r="AGZ1055"/>
      <c r="AHA1055"/>
      <c r="AHB1055"/>
      <c r="AHC1055"/>
      <c r="AHD1055"/>
      <c r="AHE1055"/>
      <c r="AHF1055"/>
      <c r="AHG1055"/>
      <c r="AHH1055"/>
      <c r="AHI1055"/>
      <c r="AHJ1055"/>
      <c r="AHK1055"/>
      <c r="AHL1055"/>
      <c r="AHM1055"/>
      <c r="AHN1055"/>
      <c r="AHO1055"/>
      <c r="AHP1055"/>
      <c r="AHQ1055"/>
      <c r="AHR1055"/>
      <c r="AHS1055"/>
      <c r="AHT1055"/>
      <c r="AHU1055"/>
      <c r="AHV1055"/>
      <c r="AHW1055"/>
      <c r="AHX1055"/>
      <c r="AHY1055"/>
      <c r="AHZ1055"/>
      <c r="AIA1055"/>
      <c r="AIB1055"/>
      <c r="AIC1055"/>
      <c r="AID1055"/>
      <c r="AIE1055"/>
      <c r="AIF1055"/>
      <c r="AIG1055"/>
      <c r="AIH1055"/>
      <c r="AII1055"/>
      <c r="AIJ1055"/>
      <c r="AIK1055"/>
      <c r="AIL1055"/>
      <c r="AIM1055"/>
      <c r="AIN1055"/>
      <c r="AIO1055"/>
      <c r="AIP1055"/>
      <c r="AIQ1055"/>
      <c r="AIR1055"/>
      <c r="AIS1055"/>
      <c r="AIT1055"/>
      <c r="AIU1055"/>
      <c r="AIV1055"/>
      <c r="AIW1055"/>
      <c r="AIX1055"/>
      <c r="AIY1055"/>
      <c r="AIZ1055"/>
      <c r="AJA1055"/>
      <c r="AJB1055"/>
      <c r="AJC1055"/>
      <c r="AJD1055"/>
      <c r="AJE1055"/>
      <c r="AJF1055"/>
      <c r="AJG1055"/>
      <c r="AJH1055"/>
      <c r="AJI1055"/>
      <c r="AJJ1055"/>
      <c r="AJK1055"/>
      <c r="AJL1055"/>
      <c r="AJM1055"/>
      <c r="AJN1055"/>
      <c r="AJO1055"/>
      <c r="AJP1055"/>
      <c r="AJQ1055"/>
      <c r="AJR1055"/>
      <c r="AJS1055"/>
      <c r="AJT1055"/>
      <c r="AJU1055"/>
      <c r="AJV1055"/>
      <c r="AJW1055"/>
      <c r="AJX1055"/>
      <c r="AJY1055"/>
      <c r="AJZ1055"/>
      <c r="AKA1055"/>
      <c r="AKB1055"/>
      <c r="AKC1055"/>
      <c r="AKD1055"/>
      <c r="AKE1055"/>
      <c r="AKF1055"/>
      <c r="AKG1055"/>
      <c r="AKH1055"/>
      <c r="AKI1055"/>
      <c r="AKJ1055"/>
      <c r="AKK1055"/>
      <c r="AKL1055"/>
      <c r="AKM1055"/>
      <c r="AKN1055"/>
      <c r="AKO1055"/>
      <c r="AKP1055"/>
      <c r="AKQ1055"/>
      <c r="AKR1055"/>
      <c r="AKS1055"/>
      <c r="AKT1055"/>
      <c r="AKU1055"/>
      <c r="AKV1055"/>
      <c r="AKW1055"/>
      <c r="AKX1055"/>
      <c r="AKY1055"/>
      <c r="AKZ1055"/>
      <c r="ALA1055"/>
      <c r="ALB1055"/>
      <c r="ALC1055"/>
      <c r="ALD1055"/>
      <c r="ALE1055"/>
      <c r="ALF1055"/>
      <c r="ALG1055"/>
      <c r="ALH1055"/>
      <c r="ALI1055"/>
      <c r="ALJ1055"/>
      <c r="ALK1055"/>
      <c r="ALL1055"/>
      <c r="ALM1055"/>
      <c r="ALN1055"/>
      <c r="ALO1055"/>
      <c r="ALP1055"/>
      <c r="ALQ1055"/>
      <c r="ALR1055"/>
      <c r="ALS1055"/>
      <c r="ALT1055"/>
      <c r="ALU1055"/>
      <c r="ALV1055"/>
      <c r="ALW1055"/>
      <c r="ALX1055"/>
      <c r="ALY1055"/>
      <c r="ALZ1055"/>
      <c r="AMA1055"/>
      <c r="AMB1055"/>
      <c r="AMC1055"/>
      <c r="AMD1055"/>
      <c r="AME1055"/>
      <c r="AMF1055"/>
      <c r="AMG1055"/>
      <c r="AMH1055"/>
      <c r="AMI1055"/>
      <c r="AMJ1055"/>
    </row>
    <row r="1056" spans="1:1024" x14ac:dyDescent="0.2">
      <c r="A1056"/>
      <c r="B1056"/>
      <c r="C1056"/>
      <c r="D1056"/>
      <c r="E1056" s="2"/>
      <c r="F1056" s="2"/>
      <c r="G1056" s="271"/>
      <c r="H1056" s="240"/>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c r="EZ1056"/>
      <c r="FA1056"/>
      <c r="FB1056"/>
      <c r="FC1056"/>
      <c r="FD1056"/>
      <c r="FE1056"/>
      <c r="FF1056"/>
      <c r="FG1056"/>
      <c r="FH1056"/>
      <c r="FI1056"/>
      <c r="FJ1056"/>
      <c r="FK1056"/>
      <c r="FL1056"/>
      <c r="FM1056"/>
      <c r="FN1056"/>
      <c r="FO1056"/>
      <c r="FP1056"/>
      <c r="FQ1056"/>
      <c r="FR1056"/>
      <c r="FS1056"/>
      <c r="FT1056"/>
      <c r="FU1056"/>
      <c r="FV1056"/>
      <c r="FW1056"/>
      <c r="FX1056"/>
      <c r="FY1056"/>
      <c r="FZ1056"/>
      <c r="GA1056"/>
      <c r="GB1056"/>
      <c r="GC1056"/>
      <c r="GD1056"/>
      <c r="GE1056"/>
      <c r="GF1056"/>
      <c r="GG1056"/>
      <c r="GH1056"/>
      <c r="GI1056"/>
      <c r="GJ1056"/>
      <c r="GK1056"/>
      <c r="GL1056"/>
      <c r="GM1056"/>
      <c r="GN1056"/>
      <c r="GO1056"/>
      <c r="GP1056"/>
      <c r="GQ1056"/>
      <c r="GR1056"/>
      <c r="GS1056"/>
      <c r="GT1056"/>
      <c r="GU1056"/>
      <c r="GV1056"/>
      <c r="GW1056"/>
      <c r="GX1056"/>
      <c r="GY1056"/>
      <c r="GZ1056"/>
      <c r="HA1056"/>
      <c r="HB1056"/>
      <c r="HC1056"/>
      <c r="HD1056"/>
      <c r="HE1056"/>
      <c r="HF1056"/>
      <c r="HG1056"/>
      <c r="HH1056"/>
      <c r="HI1056"/>
      <c r="HJ1056"/>
      <c r="HK1056"/>
      <c r="HL1056"/>
      <c r="HM1056"/>
      <c r="HN1056"/>
      <c r="HO1056"/>
      <c r="HP1056"/>
      <c r="HQ1056"/>
      <c r="HR1056"/>
      <c r="HS1056"/>
      <c r="HT1056"/>
      <c r="HU1056"/>
      <c r="HV1056"/>
      <c r="HW1056"/>
      <c r="HX1056"/>
      <c r="HY1056"/>
      <c r="HZ1056"/>
      <c r="IA1056"/>
      <c r="IB1056"/>
      <c r="IC1056"/>
      <c r="ID1056"/>
      <c r="IE1056"/>
      <c r="IF1056"/>
      <c r="IG1056"/>
      <c r="IH1056"/>
      <c r="II1056"/>
      <c r="IJ1056"/>
      <c r="IK1056"/>
      <c r="IL1056"/>
      <c r="IM1056"/>
      <c r="IN1056"/>
      <c r="IO1056"/>
      <c r="IP1056"/>
      <c r="IQ1056"/>
      <c r="IR1056"/>
      <c r="IS1056"/>
      <c r="IT1056"/>
      <c r="IU1056"/>
      <c r="IV1056"/>
      <c r="IW1056"/>
      <c r="IX1056"/>
      <c r="IY1056"/>
      <c r="IZ1056"/>
      <c r="JA1056"/>
      <c r="JB1056"/>
      <c r="JC1056"/>
      <c r="JD1056"/>
      <c r="JE1056"/>
      <c r="JF1056"/>
      <c r="JG1056"/>
      <c r="JH1056"/>
      <c r="JI1056"/>
      <c r="JJ1056"/>
      <c r="JK1056"/>
      <c r="JL1056"/>
      <c r="JM1056"/>
      <c r="JN1056"/>
      <c r="JO1056"/>
      <c r="JP1056"/>
      <c r="JQ1056"/>
      <c r="JR1056"/>
      <c r="JS1056"/>
      <c r="JT1056"/>
      <c r="JU1056"/>
      <c r="JV1056"/>
      <c r="JW1056"/>
      <c r="JX1056"/>
      <c r="JY1056"/>
      <c r="JZ1056"/>
      <c r="KA1056"/>
      <c r="KB1056"/>
      <c r="KC1056"/>
      <c r="KD1056"/>
      <c r="KE1056"/>
      <c r="KF1056"/>
      <c r="KG1056"/>
      <c r="KH1056"/>
      <c r="KI1056"/>
      <c r="KJ1056"/>
      <c r="KK1056"/>
      <c r="KL1056"/>
      <c r="KM1056"/>
      <c r="KN1056"/>
      <c r="KO1056"/>
      <c r="KP1056"/>
      <c r="KQ1056"/>
      <c r="KR1056"/>
      <c r="KS1056"/>
      <c r="KT1056"/>
      <c r="KU1056"/>
      <c r="KV1056"/>
      <c r="KW1056"/>
      <c r="KX1056"/>
      <c r="KY1056"/>
      <c r="KZ1056"/>
      <c r="LA1056"/>
      <c r="LB1056"/>
      <c r="LC1056"/>
      <c r="LD1056"/>
      <c r="LE1056"/>
      <c r="LF1056"/>
      <c r="LG1056"/>
      <c r="LH1056"/>
      <c r="LI1056"/>
      <c r="LJ1056"/>
      <c r="LK1056"/>
      <c r="LL1056"/>
      <c r="LM1056"/>
      <c r="LN1056"/>
      <c r="LO1056"/>
      <c r="LP1056"/>
      <c r="LQ1056"/>
      <c r="LR1056"/>
      <c r="LS1056"/>
      <c r="LT1056"/>
      <c r="LU1056"/>
      <c r="LV1056"/>
      <c r="LW1056"/>
      <c r="LX1056"/>
      <c r="LY1056"/>
      <c r="LZ1056"/>
      <c r="MA1056"/>
      <c r="MB1056"/>
      <c r="MC1056"/>
      <c r="MD1056"/>
      <c r="ME1056"/>
      <c r="MF1056"/>
      <c r="MG1056"/>
      <c r="MH1056"/>
      <c r="MI1056"/>
      <c r="MJ1056"/>
      <c r="MK1056"/>
      <c r="ML1056"/>
      <c r="MM1056"/>
      <c r="MN1056"/>
      <c r="MO1056"/>
      <c r="MP1056"/>
      <c r="MQ1056"/>
      <c r="MR1056"/>
      <c r="MS1056"/>
      <c r="MT1056"/>
      <c r="MU1056"/>
      <c r="MV1056"/>
      <c r="MW1056"/>
      <c r="MX1056"/>
      <c r="MY1056"/>
      <c r="MZ1056"/>
      <c r="NA1056"/>
      <c r="NB1056"/>
      <c r="NC1056"/>
      <c r="ND1056"/>
      <c r="NE1056"/>
      <c r="NF1056"/>
      <c r="NG1056"/>
      <c r="NH1056"/>
      <c r="NI1056"/>
      <c r="NJ1056"/>
      <c r="NK1056"/>
      <c r="NL1056"/>
      <c r="NM1056"/>
      <c r="NN1056"/>
      <c r="NO1056"/>
      <c r="NP1056"/>
      <c r="NQ1056"/>
      <c r="NR1056"/>
      <c r="NS1056"/>
      <c r="NT1056"/>
      <c r="NU1056"/>
      <c r="NV1056"/>
      <c r="NW1056"/>
      <c r="NX1056"/>
      <c r="NY1056"/>
      <c r="NZ1056"/>
      <c r="OA1056"/>
      <c r="OB1056"/>
      <c r="OC1056"/>
      <c r="OD1056"/>
      <c r="OE1056"/>
      <c r="OF1056"/>
      <c r="OG1056"/>
      <c r="OH1056"/>
      <c r="OI1056"/>
      <c r="OJ1056"/>
      <c r="OK1056"/>
      <c r="OL1056"/>
      <c r="OM1056"/>
      <c r="ON1056"/>
      <c r="OO1056"/>
      <c r="OP1056"/>
      <c r="OQ1056"/>
      <c r="OR1056"/>
      <c r="OS1056"/>
      <c r="OT1056"/>
      <c r="OU1056"/>
      <c r="OV1056"/>
      <c r="OW1056"/>
      <c r="OX1056"/>
      <c r="OY1056"/>
      <c r="OZ1056"/>
      <c r="PA1056"/>
      <c r="PB1056"/>
      <c r="PC1056"/>
      <c r="PD1056"/>
      <c r="PE1056"/>
      <c r="PF1056"/>
      <c r="PG1056"/>
      <c r="PH1056"/>
      <c r="PI1056"/>
      <c r="PJ1056"/>
      <c r="PK1056"/>
      <c r="PL1056"/>
      <c r="PM1056"/>
      <c r="PN1056"/>
      <c r="PO1056"/>
      <c r="PP1056"/>
      <c r="PQ1056"/>
      <c r="PR1056"/>
      <c r="PS1056"/>
      <c r="PT1056"/>
      <c r="PU1056"/>
      <c r="PV1056"/>
      <c r="PW1056"/>
      <c r="PX1056"/>
      <c r="PY1056"/>
      <c r="PZ1056"/>
      <c r="QA1056"/>
      <c r="QB1056"/>
      <c r="QC1056"/>
      <c r="QD1056"/>
      <c r="QE1056"/>
      <c r="QF1056"/>
      <c r="QG1056"/>
      <c r="QH1056"/>
      <c r="QI1056"/>
      <c r="QJ1056"/>
      <c r="QK1056"/>
      <c r="QL1056"/>
      <c r="QM1056"/>
      <c r="QN1056"/>
      <c r="QO1056"/>
      <c r="QP1056"/>
      <c r="QQ1056"/>
      <c r="QR1056"/>
      <c r="QS1056"/>
      <c r="QT1056"/>
      <c r="QU1056"/>
      <c r="QV1056"/>
      <c r="QW1056"/>
      <c r="QX1056"/>
      <c r="QY1056"/>
      <c r="QZ1056"/>
      <c r="RA1056"/>
      <c r="RB1056"/>
      <c r="RC1056"/>
      <c r="RD1056"/>
      <c r="RE1056"/>
      <c r="RF1056"/>
      <c r="RG1056"/>
      <c r="RH1056"/>
      <c r="RI1056"/>
      <c r="RJ1056"/>
      <c r="RK1056"/>
      <c r="RL1056"/>
      <c r="RM1056"/>
      <c r="RN1056"/>
      <c r="RO1056"/>
      <c r="RP1056"/>
      <c r="RQ1056"/>
      <c r="RR1056"/>
      <c r="RS1056"/>
      <c r="RT1056"/>
      <c r="RU1056"/>
      <c r="RV1056"/>
      <c r="RW1056"/>
      <c r="RX1056"/>
      <c r="RY1056"/>
      <c r="RZ1056"/>
      <c r="SA1056"/>
      <c r="SB1056"/>
      <c r="SC1056"/>
      <c r="SD1056"/>
      <c r="SE1056"/>
      <c r="SF1056"/>
      <c r="SG1056"/>
      <c r="SH1056"/>
      <c r="SI1056"/>
      <c r="SJ1056"/>
      <c r="SK1056"/>
      <c r="SL1056"/>
      <c r="SM1056"/>
      <c r="SN1056"/>
      <c r="SO1056"/>
      <c r="SP1056"/>
      <c r="SQ1056"/>
      <c r="SR1056"/>
      <c r="SS1056"/>
      <c r="ST1056"/>
      <c r="SU1056"/>
      <c r="SV1056"/>
      <c r="SW1056"/>
      <c r="SX1056"/>
      <c r="SY1056"/>
      <c r="SZ1056"/>
      <c r="TA1056"/>
      <c r="TB1056"/>
      <c r="TC1056"/>
      <c r="TD1056"/>
      <c r="TE1056"/>
      <c r="TF1056"/>
      <c r="TG1056"/>
      <c r="TH1056"/>
      <c r="TI1056"/>
      <c r="TJ1056"/>
      <c r="TK1056"/>
      <c r="TL1056"/>
      <c r="TM1056"/>
      <c r="TN1056"/>
      <c r="TO1056"/>
      <c r="TP1056"/>
      <c r="TQ1056"/>
      <c r="TR1056"/>
      <c r="TS1056"/>
      <c r="TT1056"/>
      <c r="TU1056"/>
      <c r="TV1056"/>
      <c r="TW1056"/>
      <c r="TX1056"/>
      <c r="TY1056"/>
      <c r="TZ1056"/>
      <c r="UA1056"/>
      <c r="UB1056"/>
      <c r="UC1056"/>
      <c r="UD1056"/>
      <c r="UE1056"/>
      <c r="UF1056"/>
      <c r="UG1056"/>
      <c r="UH1056"/>
      <c r="UI1056"/>
      <c r="UJ1056"/>
      <c r="UK1056"/>
      <c r="UL1056"/>
      <c r="UM1056"/>
      <c r="UN1056"/>
      <c r="UO1056"/>
      <c r="UP1056"/>
      <c r="UQ1056"/>
      <c r="UR1056"/>
      <c r="US1056"/>
      <c r="UT1056"/>
      <c r="UU1056"/>
      <c r="UV1056"/>
      <c r="UW1056"/>
      <c r="UX1056"/>
      <c r="UY1056"/>
      <c r="UZ1056"/>
      <c r="VA1056"/>
      <c r="VB1056"/>
      <c r="VC1056"/>
      <c r="VD1056"/>
      <c r="VE1056"/>
      <c r="VF1056"/>
      <c r="VG1056"/>
      <c r="VH1056"/>
      <c r="VI1056"/>
      <c r="VJ1056"/>
      <c r="VK1056"/>
      <c r="VL1056"/>
      <c r="VM1056"/>
      <c r="VN1056"/>
      <c r="VO1056"/>
      <c r="VP1056"/>
      <c r="VQ1056"/>
      <c r="VR1056"/>
      <c r="VS1056"/>
      <c r="VT1056"/>
      <c r="VU1056"/>
      <c r="VV1056"/>
      <c r="VW1056"/>
      <c r="VX1056"/>
      <c r="VY1056"/>
      <c r="VZ1056"/>
      <c r="WA1056"/>
      <c r="WB1056"/>
      <c r="WC1056"/>
      <c r="WD1056"/>
      <c r="WE1056"/>
      <c r="WF1056"/>
      <c r="WG1056"/>
      <c r="WH1056"/>
      <c r="WI1056"/>
      <c r="WJ1056"/>
      <c r="WK1056"/>
      <c r="WL1056"/>
      <c r="WM1056"/>
      <c r="WN1056"/>
      <c r="WO1056"/>
      <c r="WP1056"/>
      <c r="WQ1056"/>
      <c r="WR1056"/>
      <c r="WS1056"/>
      <c r="WT1056"/>
      <c r="WU1056"/>
      <c r="WV1056"/>
      <c r="WW1056"/>
      <c r="WX1056"/>
      <c r="WY1056"/>
      <c r="WZ1056"/>
      <c r="XA1056"/>
      <c r="XB1056"/>
      <c r="XC1056"/>
      <c r="XD1056"/>
      <c r="XE1056"/>
      <c r="XF1056"/>
      <c r="XG1056"/>
      <c r="XH1056"/>
      <c r="XI1056"/>
      <c r="XJ1056"/>
      <c r="XK1056"/>
      <c r="XL1056"/>
      <c r="XM1056"/>
      <c r="XN1056"/>
      <c r="XO1056"/>
      <c r="XP1056"/>
      <c r="XQ1056"/>
      <c r="XR1056"/>
      <c r="XS1056"/>
      <c r="XT1056"/>
      <c r="XU1056"/>
      <c r="XV1056"/>
      <c r="XW1056"/>
      <c r="XX1056"/>
      <c r="XY1056"/>
      <c r="XZ1056"/>
      <c r="YA1056"/>
      <c r="YB1056"/>
      <c r="YC1056"/>
      <c r="YD1056"/>
      <c r="YE1056"/>
      <c r="YF1056"/>
      <c r="YG1056"/>
      <c r="YH1056"/>
      <c r="YI1056"/>
      <c r="YJ1056"/>
      <c r="YK1056"/>
      <c r="YL1056"/>
      <c r="YM1056"/>
      <c r="YN1056"/>
      <c r="YO1056"/>
      <c r="YP1056"/>
      <c r="YQ1056"/>
      <c r="YR1056"/>
      <c r="YS1056"/>
      <c r="YT1056"/>
      <c r="YU1056"/>
      <c r="YV1056"/>
      <c r="YW1056"/>
      <c r="YX1056"/>
      <c r="YY1056"/>
      <c r="YZ1056"/>
      <c r="ZA1056"/>
      <c r="ZB1056"/>
      <c r="ZC1056"/>
      <c r="ZD1056"/>
      <c r="ZE1056"/>
      <c r="ZF1056"/>
      <c r="ZG1056"/>
      <c r="ZH1056"/>
      <c r="ZI1056"/>
      <c r="ZJ1056"/>
      <c r="ZK1056"/>
      <c r="ZL1056"/>
      <c r="ZM1056"/>
      <c r="ZN1056"/>
      <c r="ZO1056"/>
      <c r="ZP1056"/>
      <c r="ZQ1056"/>
      <c r="ZR1056"/>
      <c r="ZS1056"/>
      <c r="ZT1056"/>
      <c r="ZU1056"/>
      <c r="ZV1056"/>
      <c r="ZW1056"/>
      <c r="ZX1056"/>
      <c r="ZY1056"/>
      <c r="ZZ1056"/>
      <c r="AAA1056"/>
      <c r="AAB1056"/>
      <c r="AAC1056"/>
      <c r="AAD1056"/>
      <c r="AAE1056"/>
      <c r="AAF1056"/>
      <c r="AAG1056"/>
      <c r="AAH1056"/>
      <c r="AAI1056"/>
      <c r="AAJ1056"/>
      <c r="AAK1056"/>
      <c r="AAL1056"/>
      <c r="AAM1056"/>
      <c r="AAN1056"/>
      <c r="AAO1056"/>
      <c r="AAP1056"/>
      <c r="AAQ1056"/>
      <c r="AAR1056"/>
      <c r="AAS1056"/>
      <c r="AAT1056"/>
      <c r="AAU1056"/>
      <c r="AAV1056"/>
      <c r="AAW1056"/>
      <c r="AAX1056"/>
      <c r="AAY1056"/>
      <c r="AAZ1056"/>
      <c r="ABA1056"/>
      <c r="ABB1056"/>
      <c r="ABC1056"/>
      <c r="ABD1056"/>
      <c r="ABE1056"/>
      <c r="ABF1056"/>
      <c r="ABG1056"/>
      <c r="ABH1056"/>
      <c r="ABI1056"/>
      <c r="ABJ1056"/>
      <c r="ABK1056"/>
      <c r="ABL1056"/>
      <c r="ABM1056"/>
      <c r="ABN1056"/>
      <c r="ABO1056"/>
      <c r="ABP1056"/>
      <c r="ABQ1056"/>
      <c r="ABR1056"/>
      <c r="ABS1056"/>
      <c r="ABT1056"/>
      <c r="ABU1056"/>
      <c r="ABV1056"/>
      <c r="ABW1056"/>
      <c r="ABX1056"/>
      <c r="ABY1056"/>
      <c r="ABZ1056"/>
      <c r="ACA1056"/>
      <c r="ACB1056"/>
      <c r="ACC1056"/>
      <c r="ACD1056"/>
      <c r="ACE1056"/>
      <c r="ACF1056"/>
      <c r="ACG1056"/>
      <c r="ACH1056"/>
      <c r="ACI1056"/>
      <c r="ACJ1056"/>
      <c r="ACK1056"/>
      <c r="ACL1056"/>
      <c r="ACM1056"/>
      <c r="ACN1056"/>
      <c r="ACO1056"/>
      <c r="ACP1056"/>
      <c r="ACQ1056"/>
      <c r="ACR1056"/>
      <c r="ACS1056"/>
      <c r="ACT1056"/>
      <c r="ACU1056"/>
      <c r="ACV1056"/>
      <c r="ACW1056"/>
      <c r="ACX1056"/>
      <c r="ACY1056"/>
      <c r="ACZ1056"/>
      <c r="ADA1056"/>
      <c r="ADB1056"/>
      <c r="ADC1056"/>
      <c r="ADD1056"/>
      <c r="ADE1056"/>
      <c r="ADF1056"/>
      <c r="ADG1056"/>
      <c r="ADH1056"/>
      <c r="ADI1056"/>
      <c r="ADJ1056"/>
      <c r="ADK1056"/>
      <c r="ADL1056"/>
      <c r="ADM1056"/>
      <c r="ADN1056"/>
      <c r="ADO1056"/>
      <c r="ADP1056"/>
      <c r="ADQ1056"/>
      <c r="ADR1056"/>
      <c r="ADS1056"/>
      <c r="ADT1056"/>
      <c r="ADU1056"/>
      <c r="ADV1056"/>
      <c r="ADW1056"/>
      <c r="ADX1056"/>
      <c r="ADY1056"/>
      <c r="ADZ1056"/>
      <c r="AEA1056"/>
      <c r="AEB1056"/>
      <c r="AEC1056"/>
      <c r="AED1056"/>
      <c r="AEE1056"/>
      <c r="AEF1056"/>
      <c r="AEG1056"/>
      <c r="AEH1056"/>
      <c r="AEI1056"/>
      <c r="AEJ1056"/>
      <c r="AEK1056"/>
      <c r="AEL1056"/>
      <c r="AEM1056"/>
      <c r="AEN1056"/>
      <c r="AEO1056"/>
      <c r="AEP1056"/>
      <c r="AEQ1056"/>
      <c r="AER1056"/>
      <c r="AES1056"/>
      <c r="AET1056"/>
      <c r="AEU1056"/>
      <c r="AEV1056"/>
      <c r="AEW1056"/>
      <c r="AEX1056"/>
      <c r="AEY1056"/>
      <c r="AEZ1056"/>
      <c r="AFA1056"/>
      <c r="AFB1056"/>
      <c r="AFC1056"/>
      <c r="AFD1056"/>
      <c r="AFE1056"/>
      <c r="AFF1056"/>
      <c r="AFG1056"/>
      <c r="AFH1056"/>
      <c r="AFI1056"/>
      <c r="AFJ1056"/>
      <c r="AFK1056"/>
      <c r="AFL1056"/>
      <c r="AFM1056"/>
      <c r="AFN1056"/>
      <c r="AFO1056"/>
      <c r="AFP1056"/>
      <c r="AFQ1056"/>
      <c r="AFR1056"/>
      <c r="AFS1056"/>
      <c r="AFT1056"/>
      <c r="AFU1056"/>
      <c r="AFV1056"/>
      <c r="AFW1056"/>
      <c r="AFX1056"/>
      <c r="AFY1056"/>
      <c r="AFZ1056"/>
      <c r="AGA1056"/>
      <c r="AGB1056"/>
      <c r="AGC1056"/>
      <c r="AGD1056"/>
      <c r="AGE1056"/>
      <c r="AGF1056"/>
      <c r="AGG1056"/>
      <c r="AGH1056"/>
      <c r="AGI1056"/>
      <c r="AGJ1056"/>
      <c r="AGK1056"/>
      <c r="AGL1056"/>
      <c r="AGM1056"/>
      <c r="AGN1056"/>
      <c r="AGO1056"/>
      <c r="AGP1056"/>
      <c r="AGQ1056"/>
      <c r="AGR1056"/>
      <c r="AGS1056"/>
      <c r="AGT1056"/>
      <c r="AGU1056"/>
      <c r="AGV1056"/>
      <c r="AGW1056"/>
      <c r="AGX1056"/>
      <c r="AGY1056"/>
      <c r="AGZ1056"/>
      <c r="AHA1056"/>
      <c r="AHB1056"/>
      <c r="AHC1056"/>
      <c r="AHD1056"/>
      <c r="AHE1056"/>
      <c r="AHF1056"/>
      <c r="AHG1056"/>
      <c r="AHH1056"/>
      <c r="AHI1056"/>
      <c r="AHJ1056"/>
      <c r="AHK1056"/>
      <c r="AHL1056"/>
      <c r="AHM1056"/>
      <c r="AHN1056"/>
      <c r="AHO1056"/>
      <c r="AHP1056"/>
      <c r="AHQ1056"/>
      <c r="AHR1056"/>
      <c r="AHS1056"/>
      <c r="AHT1056"/>
      <c r="AHU1056"/>
      <c r="AHV1056"/>
      <c r="AHW1056"/>
      <c r="AHX1056"/>
      <c r="AHY1056"/>
      <c r="AHZ1056"/>
      <c r="AIA1056"/>
      <c r="AIB1056"/>
      <c r="AIC1056"/>
      <c r="AID1056"/>
      <c r="AIE1056"/>
      <c r="AIF1056"/>
      <c r="AIG1056"/>
      <c r="AIH1056"/>
      <c r="AII1056"/>
      <c r="AIJ1056"/>
      <c r="AIK1056"/>
      <c r="AIL1056"/>
      <c r="AIM1056"/>
      <c r="AIN1056"/>
      <c r="AIO1056"/>
      <c r="AIP1056"/>
      <c r="AIQ1056"/>
      <c r="AIR1056"/>
      <c r="AIS1056"/>
      <c r="AIT1056"/>
      <c r="AIU1056"/>
      <c r="AIV1056"/>
      <c r="AIW1056"/>
      <c r="AIX1056"/>
      <c r="AIY1056"/>
      <c r="AIZ1056"/>
      <c r="AJA1056"/>
      <c r="AJB1056"/>
      <c r="AJC1056"/>
      <c r="AJD1056"/>
      <c r="AJE1056"/>
      <c r="AJF1056"/>
      <c r="AJG1056"/>
      <c r="AJH1056"/>
      <c r="AJI1056"/>
      <c r="AJJ1056"/>
      <c r="AJK1056"/>
      <c r="AJL1056"/>
      <c r="AJM1056"/>
      <c r="AJN1056"/>
      <c r="AJO1056"/>
      <c r="AJP1056"/>
      <c r="AJQ1056"/>
      <c r="AJR1056"/>
      <c r="AJS1056"/>
      <c r="AJT1056"/>
      <c r="AJU1056"/>
      <c r="AJV1056"/>
      <c r="AJW1056"/>
      <c r="AJX1056"/>
      <c r="AJY1056"/>
      <c r="AJZ1056"/>
      <c r="AKA1056"/>
      <c r="AKB1056"/>
      <c r="AKC1056"/>
      <c r="AKD1056"/>
      <c r="AKE1056"/>
      <c r="AKF1056"/>
      <c r="AKG1056"/>
      <c r="AKH1056"/>
      <c r="AKI1056"/>
      <c r="AKJ1056"/>
      <c r="AKK1056"/>
      <c r="AKL1056"/>
      <c r="AKM1056"/>
      <c r="AKN1056"/>
      <c r="AKO1056"/>
      <c r="AKP1056"/>
      <c r="AKQ1056"/>
      <c r="AKR1056"/>
      <c r="AKS1056"/>
      <c r="AKT1056"/>
      <c r="AKU1056"/>
      <c r="AKV1056"/>
      <c r="AKW1056"/>
      <c r="AKX1056"/>
      <c r="AKY1056"/>
      <c r="AKZ1056"/>
      <c r="ALA1056"/>
      <c r="ALB1056"/>
      <c r="ALC1056"/>
      <c r="ALD1056"/>
      <c r="ALE1056"/>
      <c r="ALF1056"/>
      <c r="ALG1056"/>
      <c r="ALH1056"/>
      <c r="ALI1056"/>
      <c r="ALJ1056"/>
      <c r="ALK1056"/>
      <c r="ALL1056"/>
      <c r="ALM1056"/>
      <c r="ALN1056"/>
      <c r="ALO1056"/>
      <c r="ALP1056"/>
      <c r="ALQ1056"/>
      <c r="ALR1056"/>
      <c r="ALS1056"/>
      <c r="ALT1056"/>
      <c r="ALU1056"/>
      <c r="ALV1056"/>
      <c r="ALW1056"/>
      <c r="ALX1056"/>
      <c r="ALY1056"/>
      <c r="ALZ1056"/>
      <c r="AMA1056"/>
      <c r="AMB1056"/>
      <c r="AMC1056"/>
      <c r="AMD1056"/>
      <c r="AME1056"/>
      <c r="AMF1056"/>
      <c r="AMG1056"/>
      <c r="AMH1056"/>
      <c r="AMI1056"/>
      <c r="AMJ1056"/>
    </row>
    <row r="1057" spans="1:1024" x14ac:dyDescent="0.2">
      <c r="A1057"/>
      <c r="B1057"/>
      <c r="C1057"/>
      <c r="D1057"/>
      <c r="E1057" s="2"/>
      <c r="F1057" s="2"/>
      <c r="G1057" s="271"/>
      <c r="H1057" s="240"/>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c r="EZ1057"/>
      <c r="FA1057"/>
      <c r="FB1057"/>
      <c r="FC1057"/>
      <c r="FD1057"/>
      <c r="FE1057"/>
      <c r="FF1057"/>
      <c r="FG1057"/>
      <c r="FH1057"/>
      <c r="FI1057"/>
      <c r="FJ1057"/>
      <c r="FK1057"/>
      <c r="FL1057"/>
      <c r="FM1057"/>
      <c r="FN1057"/>
      <c r="FO1057"/>
      <c r="FP1057"/>
      <c r="FQ1057"/>
      <c r="FR1057"/>
      <c r="FS1057"/>
      <c r="FT1057"/>
      <c r="FU1057"/>
      <c r="FV1057"/>
      <c r="FW1057"/>
      <c r="FX1057"/>
      <c r="FY1057"/>
      <c r="FZ1057"/>
      <c r="GA1057"/>
      <c r="GB1057"/>
      <c r="GC1057"/>
      <c r="GD1057"/>
      <c r="GE1057"/>
      <c r="GF1057"/>
      <c r="GG1057"/>
      <c r="GH1057"/>
      <c r="GI1057"/>
      <c r="GJ1057"/>
      <c r="GK1057"/>
      <c r="GL1057"/>
      <c r="GM1057"/>
      <c r="GN1057"/>
      <c r="GO1057"/>
      <c r="GP1057"/>
      <c r="GQ1057"/>
      <c r="GR1057"/>
      <c r="GS1057"/>
      <c r="GT1057"/>
      <c r="GU1057"/>
      <c r="GV1057"/>
      <c r="GW1057"/>
      <c r="GX1057"/>
      <c r="GY1057"/>
      <c r="GZ1057"/>
      <c r="HA1057"/>
      <c r="HB1057"/>
      <c r="HC1057"/>
      <c r="HD1057"/>
      <c r="HE1057"/>
      <c r="HF1057"/>
      <c r="HG1057"/>
      <c r="HH1057"/>
      <c r="HI1057"/>
      <c r="HJ1057"/>
      <c r="HK1057"/>
      <c r="HL1057"/>
      <c r="HM1057"/>
      <c r="HN1057"/>
      <c r="HO1057"/>
      <c r="HP1057"/>
      <c r="HQ1057"/>
      <c r="HR1057"/>
      <c r="HS1057"/>
      <c r="HT1057"/>
      <c r="HU1057"/>
      <c r="HV1057"/>
      <c r="HW1057"/>
      <c r="HX1057"/>
      <c r="HY1057"/>
      <c r="HZ1057"/>
      <c r="IA1057"/>
      <c r="IB1057"/>
      <c r="IC1057"/>
      <c r="ID1057"/>
      <c r="IE1057"/>
      <c r="IF1057"/>
      <c r="IG1057"/>
      <c r="IH1057"/>
      <c r="II1057"/>
      <c r="IJ1057"/>
      <c r="IK1057"/>
      <c r="IL1057"/>
      <c r="IM1057"/>
      <c r="IN1057"/>
      <c r="IO1057"/>
      <c r="IP1057"/>
      <c r="IQ1057"/>
      <c r="IR1057"/>
      <c r="IS1057"/>
      <c r="IT1057"/>
      <c r="IU1057"/>
      <c r="IV1057"/>
      <c r="IW1057"/>
      <c r="IX1057"/>
      <c r="IY1057"/>
      <c r="IZ1057"/>
      <c r="JA1057"/>
      <c r="JB1057"/>
      <c r="JC1057"/>
      <c r="JD1057"/>
      <c r="JE1057"/>
      <c r="JF1057"/>
      <c r="JG1057"/>
      <c r="JH1057"/>
      <c r="JI1057"/>
      <c r="JJ1057"/>
      <c r="JK1057"/>
      <c r="JL1057"/>
      <c r="JM1057"/>
      <c r="JN1057"/>
      <c r="JO1057"/>
      <c r="JP1057"/>
      <c r="JQ1057"/>
      <c r="JR1057"/>
      <c r="JS1057"/>
      <c r="JT1057"/>
      <c r="JU1057"/>
      <c r="JV1057"/>
      <c r="JW1057"/>
      <c r="JX1057"/>
      <c r="JY1057"/>
      <c r="JZ1057"/>
      <c r="KA1057"/>
      <c r="KB1057"/>
      <c r="KC1057"/>
      <c r="KD1057"/>
      <c r="KE1057"/>
      <c r="KF1057"/>
      <c r="KG1057"/>
      <c r="KH1057"/>
      <c r="KI1057"/>
      <c r="KJ1057"/>
      <c r="KK1057"/>
      <c r="KL1057"/>
      <c r="KM1057"/>
      <c r="KN1057"/>
      <c r="KO1057"/>
      <c r="KP1057"/>
      <c r="KQ1057"/>
      <c r="KR1057"/>
      <c r="KS1057"/>
      <c r="KT1057"/>
      <c r="KU1057"/>
      <c r="KV1057"/>
      <c r="KW1057"/>
      <c r="KX1057"/>
      <c r="KY1057"/>
      <c r="KZ1057"/>
      <c r="LA1057"/>
      <c r="LB1057"/>
      <c r="LC1057"/>
      <c r="LD1057"/>
      <c r="LE1057"/>
      <c r="LF1057"/>
      <c r="LG1057"/>
      <c r="LH1057"/>
      <c r="LI1057"/>
      <c r="LJ1057"/>
      <c r="LK1057"/>
      <c r="LL1057"/>
      <c r="LM1057"/>
      <c r="LN1057"/>
      <c r="LO1057"/>
      <c r="LP1057"/>
      <c r="LQ1057"/>
      <c r="LR1057"/>
      <c r="LS1057"/>
      <c r="LT1057"/>
      <c r="LU1057"/>
      <c r="LV1057"/>
      <c r="LW1057"/>
      <c r="LX1057"/>
      <c r="LY1057"/>
      <c r="LZ1057"/>
      <c r="MA1057"/>
      <c r="MB1057"/>
      <c r="MC1057"/>
      <c r="MD1057"/>
      <c r="ME1057"/>
      <c r="MF1057"/>
      <c r="MG1057"/>
      <c r="MH1057"/>
      <c r="MI1057"/>
      <c r="MJ1057"/>
      <c r="MK1057"/>
      <c r="ML1057"/>
      <c r="MM1057"/>
      <c r="MN1057"/>
      <c r="MO1057"/>
      <c r="MP1057"/>
      <c r="MQ1057"/>
      <c r="MR1057"/>
      <c r="MS1057"/>
      <c r="MT1057"/>
      <c r="MU1057"/>
      <c r="MV1057"/>
      <c r="MW1057"/>
      <c r="MX1057"/>
      <c r="MY1057"/>
      <c r="MZ1057"/>
      <c r="NA1057"/>
      <c r="NB1057"/>
      <c r="NC1057"/>
      <c r="ND1057"/>
      <c r="NE1057"/>
      <c r="NF1057"/>
      <c r="NG1057"/>
      <c r="NH1057"/>
      <c r="NI1057"/>
      <c r="NJ1057"/>
      <c r="NK1057"/>
      <c r="NL1057"/>
      <c r="NM1057"/>
      <c r="NN1057"/>
      <c r="NO1057"/>
      <c r="NP1057"/>
      <c r="NQ1057"/>
      <c r="NR1057"/>
      <c r="NS1057"/>
      <c r="NT1057"/>
      <c r="NU1057"/>
      <c r="NV1057"/>
      <c r="NW1057"/>
      <c r="NX1057"/>
      <c r="NY1057"/>
      <c r="NZ1057"/>
      <c r="OA1057"/>
      <c r="OB1057"/>
      <c r="OC1057"/>
      <c r="OD1057"/>
      <c r="OE1057"/>
      <c r="OF1057"/>
      <c r="OG1057"/>
      <c r="OH1057"/>
      <c r="OI1057"/>
      <c r="OJ1057"/>
      <c r="OK1057"/>
      <c r="OL1057"/>
      <c r="OM1057"/>
      <c r="ON1057"/>
      <c r="OO1057"/>
      <c r="OP1057"/>
      <c r="OQ1057"/>
      <c r="OR1057"/>
      <c r="OS1057"/>
      <c r="OT1057"/>
      <c r="OU1057"/>
      <c r="OV1057"/>
      <c r="OW1057"/>
      <c r="OX1057"/>
      <c r="OY1057"/>
      <c r="OZ1057"/>
      <c r="PA1057"/>
      <c r="PB1057"/>
      <c r="PC1057"/>
      <c r="PD1057"/>
      <c r="PE1057"/>
      <c r="PF1057"/>
      <c r="PG1057"/>
      <c r="PH1057"/>
      <c r="PI1057"/>
      <c r="PJ1057"/>
      <c r="PK1057"/>
      <c r="PL1057"/>
      <c r="PM1057"/>
      <c r="PN1057"/>
      <c r="PO1057"/>
      <c r="PP1057"/>
      <c r="PQ1057"/>
      <c r="PR1057"/>
      <c r="PS1057"/>
      <c r="PT1057"/>
      <c r="PU1057"/>
      <c r="PV1057"/>
      <c r="PW1057"/>
      <c r="PX1057"/>
      <c r="PY1057"/>
      <c r="PZ1057"/>
      <c r="QA1057"/>
      <c r="QB1057"/>
      <c r="QC1057"/>
      <c r="QD1057"/>
      <c r="QE1057"/>
      <c r="QF1057"/>
      <c r="QG1057"/>
      <c r="QH1057"/>
      <c r="QI1057"/>
      <c r="QJ1057"/>
      <c r="QK1057"/>
      <c r="QL1057"/>
      <c r="QM1057"/>
      <c r="QN1057"/>
      <c r="QO1057"/>
      <c r="QP1057"/>
      <c r="QQ1057"/>
      <c r="QR1057"/>
      <c r="QS1057"/>
      <c r="QT1057"/>
      <c r="QU1057"/>
      <c r="QV1057"/>
      <c r="QW1057"/>
      <c r="QX1057"/>
      <c r="QY1057"/>
      <c r="QZ1057"/>
      <c r="RA1057"/>
      <c r="RB1057"/>
      <c r="RC1057"/>
      <c r="RD1057"/>
      <c r="RE1057"/>
      <c r="RF1057"/>
      <c r="RG1057"/>
      <c r="RH1057"/>
      <c r="RI1057"/>
      <c r="RJ1057"/>
      <c r="RK1057"/>
      <c r="RL1057"/>
      <c r="RM1057"/>
      <c r="RN1057"/>
      <c r="RO1057"/>
      <c r="RP1057"/>
      <c r="RQ1057"/>
      <c r="RR1057"/>
      <c r="RS1057"/>
      <c r="RT1057"/>
      <c r="RU1057"/>
      <c r="RV1057"/>
      <c r="RW1057"/>
      <c r="RX1057"/>
      <c r="RY1057"/>
      <c r="RZ1057"/>
      <c r="SA1057"/>
      <c r="SB1057"/>
      <c r="SC1057"/>
      <c r="SD1057"/>
      <c r="SE1057"/>
      <c r="SF1057"/>
      <c r="SG1057"/>
      <c r="SH1057"/>
      <c r="SI1057"/>
      <c r="SJ1057"/>
      <c r="SK1057"/>
      <c r="SL1057"/>
      <c r="SM1057"/>
      <c r="SN1057"/>
      <c r="SO1057"/>
      <c r="SP1057"/>
      <c r="SQ1057"/>
      <c r="SR1057"/>
      <c r="SS1057"/>
      <c r="ST1057"/>
      <c r="SU1057"/>
      <c r="SV1057"/>
      <c r="SW1057"/>
      <c r="SX1057"/>
      <c r="SY1057"/>
      <c r="SZ1057"/>
      <c r="TA1057"/>
      <c r="TB1057"/>
      <c r="TC1057"/>
      <c r="TD1057"/>
      <c r="TE1057"/>
      <c r="TF1057"/>
      <c r="TG1057"/>
      <c r="TH1057"/>
      <c r="TI1057"/>
      <c r="TJ1057"/>
      <c r="TK1057"/>
      <c r="TL1057"/>
      <c r="TM1057"/>
      <c r="TN1057"/>
      <c r="TO1057"/>
      <c r="TP1057"/>
      <c r="TQ1057"/>
      <c r="TR1057"/>
      <c r="TS1057"/>
      <c r="TT1057"/>
      <c r="TU1057"/>
      <c r="TV1057"/>
      <c r="TW1057"/>
      <c r="TX1057"/>
      <c r="TY1057"/>
      <c r="TZ1057"/>
      <c r="UA1057"/>
      <c r="UB1057"/>
      <c r="UC1057"/>
      <c r="UD1057"/>
      <c r="UE1057"/>
      <c r="UF1057"/>
      <c r="UG1057"/>
      <c r="UH1057"/>
      <c r="UI1057"/>
      <c r="UJ1057"/>
      <c r="UK1057"/>
      <c r="UL1057"/>
      <c r="UM1057"/>
      <c r="UN1057"/>
      <c r="UO1057"/>
      <c r="UP1057"/>
      <c r="UQ1057"/>
      <c r="UR1057"/>
      <c r="US1057"/>
      <c r="UT1057"/>
      <c r="UU1057"/>
      <c r="UV1057"/>
      <c r="UW1057"/>
      <c r="UX1057"/>
      <c r="UY1057"/>
      <c r="UZ1057"/>
      <c r="VA1057"/>
      <c r="VB1057"/>
      <c r="VC1057"/>
      <c r="VD1057"/>
      <c r="VE1057"/>
      <c r="VF1057"/>
      <c r="VG1057"/>
      <c r="VH1057"/>
      <c r="VI1057"/>
      <c r="VJ1057"/>
      <c r="VK1057"/>
      <c r="VL1057"/>
      <c r="VM1057"/>
      <c r="VN1057"/>
      <c r="VO1057"/>
      <c r="VP1057"/>
      <c r="VQ1057"/>
      <c r="VR1057"/>
      <c r="VS1057"/>
      <c r="VT1057"/>
      <c r="VU1057"/>
      <c r="VV1057"/>
      <c r="VW1057"/>
      <c r="VX1057"/>
      <c r="VY1057"/>
      <c r="VZ1057"/>
      <c r="WA1057"/>
      <c r="WB1057"/>
      <c r="WC1057"/>
      <c r="WD1057"/>
      <c r="WE1057"/>
      <c r="WF1057"/>
      <c r="WG1057"/>
      <c r="WH1057"/>
      <c r="WI1057"/>
      <c r="WJ1057"/>
      <c r="WK1057"/>
      <c r="WL1057"/>
      <c r="WM1057"/>
      <c r="WN1057"/>
      <c r="WO1057"/>
      <c r="WP1057"/>
      <c r="WQ1057"/>
      <c r="WR1057"/>
      <c r="WS1057"/>
      <c r="WT1057"/>
      <c r="WU1057"/>
      <c r="WV1057"/>
      <c r="WW1057"/>
      <c r="WX1057"/>
      <c r="WY1057"/>
      <c r="WZ1057"/>
      <c r="XA1057"/>
      <c r="XB1057"/>
      <c r="XC1057"/>
      <c r="XD1057"/>
      <c r="XE1057"/>
      <c r="XF1057"/>
      <c r="XG1057"/>
      <c r="XH1057"/>
      <c r="XI1057"/>
      <c r="XJ1057"/>
      <c r="XK1057"/>
      <c r="XL1057"/>
      <c r="XM1057"/>
      <c r="XN1057"/>
      <c r="XO1057"/>
      <c r="XP1057"/>
      <c r="XQ1057"/>
      <c r="XR1057"/>
      <c r="XS1057"/>
      <c r="XT1057"/>
      <c r="XU1057"/>
      <c r="XV1057"/>
      <c r="XW1057"/>
      <c r="XX1057"/>
      <c r="XY1057"/>
      <c r="XZ1057"/>
      <c r="YA1057"/>
      <c r="YB1057"/>
      <c r="YC1057"/>
      <c r="YD1057"/>
      <c r="YE1057"/>
      <c r="YF1057"/>
      <c r="YG1057"/>
      <c r="YH1057"/>
      <c r="YI1057"/>
      <c r="YJ1057"/>
      <c r="YK1057"/>
      <c r="YL1057"/>
      <c r="YM1057"/>
      <c r="YN1057"/>
      <c r="YO1057"/>
      <c r="YP1057"/>
      <c r="YQ1057"/>
      <c r="YR1057"/>
      <c r="YS1057"/>
      <c r="YT1057"/>
      <c r="YU1057"/>
      <c r="YV1057"/>
      <c r="YW1057"/>
      <c r="YX1057"/>
      <c r="YY1057"/>
      <c r="YZ1057"/>
      <c r="ZA1057"/>
      <c r="ZB1057"/>
      <c r="ZC1057"/>
      <c r="ZD1057"/>
      <c r="ZE1057"/>
      <c r="ZF1057"/>
      <c r="ZG1057"/>
      <c r="ZH1057"/>
      <c r="ZI1057"/>
      <c r="ZJ1057"/>
      <c r="ZK1057"/>
      <c r="ZL1057"/>
      <c r="ZM1057"/>
      <c r="ZN1057"/>
      <c r="ZO1057"/>
      <c r="ZP1057"/>
      <c r="ZQ1057"/>
      <c r="ZR1057"/>
      <c r="ZS1057"/>
      <c r="ZT1057"/>
      <c r="ZU1057"/>
      <c r="ZV1057"/>
      <c r="ZW1057"/>
      <c r="ZX1057"/>
      <c r="ZY1057"/>
      <c r="ZZ1057"/>
      <c r="AAA1057"/>
      <c r="AAB1057"/>
      <c r="AAC1057"/>
      <c r="AAD1057"/>
      <c r="AAE1057"/>
      <c r="AAF1057"/>
      <c r="AAG1057"/>
      <c r="AAH1057"/>
      <c r="AAI1057"/>
      <c r="AAJ1057"/>
      <c r="AAK1057"/>
      <c r="AAL1057"/>
      <c r="AAM1057"/>
      <c r="AAN1057"/>
      <c r="AAO1057"/>
      <c r="AAP1057"/>
      <c r="AAQ1057"/>
      <c r="AAR1057"/>
      <c r="AAS1057"/>
      <c r="AAT1057"/>
      <c r="AAU1057"/>
      <c r="AAV1057"/>
      <c r="AAW1057"/>
      <c r="AAX1057"/>
      <c r="AAY1057"/>
      <c r="AAZ1057"/>
      <c r="ABA1057"/>
      <c r="ABB1057"/>
      <c r="ABC1057"/>
      <c r="ABD1057"/>
      <c r="ABE1057"/>
      <c r="ABF1057"/>
      <c r="ABG1057"/>
      <c r="ABH1057"/>
      <c r="ABI1057"/>
      <c r="ABJ1057"/>
      <c r="ABK1057"/>
      <c r="ABL1057"/>
      <c r="ABM1057"/>
      <c r="ABN1057"/>
      <c r="ABO1057"/>
      <c r="ABP1057"/>
      <c r="ABQ1057"/>
      <c r="ABR1057"/>
      <c r="ABS1057"/>
      <c r="ABT1057"/>
      <c r="ABU1057"/>
      <c r="ABV1057"/>
      <c r="ABW1057"/>
      <c r="ABX1057"/>
      <c r="ABY1057"/>
      <c r="ABZ1057"/>
      <c r="ACA1057"/>
      <c r="ACB1057"/>
      <c r="ACC1057"/>
      <c r="ACD1057"/>
      <c r="ACE1057"/>
      <c r="ACF1057"/>
      <c r="ACG1057"/>
      <c r="ACH1057"/>
      <c r="ACI1057"/>
      <c r="ACJ1057"/>
      <c r="ACK1057"/>
      <c r="ACL1057"/>
      <c r="ACM1057"/>
      <c r="ACN1057"/>
      <c r="ACO1057"/>
      <c r="ACP1057"/>
      <c r="ACQ1057"/>
      <c r="ACR1057"/>
      <c r="ACS1057"/>
      <c r="ACT1057"/>
      <c r="ACU1057"/>
      <c r="ACV1057"/>
      <c r="ACW1057"/>
      <c r="ACX1057"/>
      <c r="ACY1057"/>
      <c r="ACZ1057"/>
      <c r="ADA1057"/>
      <c r="ADB1057"/>
      <c r="ADC1057"/>
      <c r="ADD1057"/>
      <c r="ADE1057"/>
      <c r="ADF1057"/>
      <c r="ADG1057"/>
      <c r="ADH1057"/>
      <c r="ADI1057"/>
      <c r="ADJ1057"/>
      <c r="ADK1057"/>
      <c r="ADL1057"/>
      <c r="ADM1057"/>
      <c r="ADN1057"/>
      <c r="ADO1057"/>
      <c r="ADP1057"/>
      <c r="ADQ1057"/>
      <c r="ADR1057"/>
      <c r="ADS1057"/>
      <c r="ADT1057"/>
      <c r="ADU1057"/>
      <c r="ADV1057"/>
      <c r="ADW1057"/>
      <c r="ADX1057"/>
      <c r="ADY1057"/>
      <c r="ADZ1057"/>
      <c r="AEA1057"/>
      <c r="AEB1057"/>
      <c r="AEC1057"/>
      <c r="AED1057"/>
      <c r="AEE1057"/>
      <c r="AEF1057"/>
      <c r="AEG1057"/>
      <c r="AEH1057"/>
      <c r="AEI1057"/>
      <c r="AEJ1057"/>
      <c r="AEK1057"/>
      <c r="AEL1057"/>
      <c r="AEM1057"/>
      <c r="AEN1057"/>
      <c r="AEO1057"/>
      <c r="AEP1057"/>
      <c r="AEQ1057"/>
      <c r="AER1057"/>
      <c r="AES1057"/>
      <c r="AET1057"/>
      <c r="AEU1057"/>
      <c r="AEV1057"/>
      <c r="AEW1057"/>
      <c r="AEX1057"/>
      <c r="AEY1057"/>
      <c r="AEZ1057"/>
      <c r="AFA1057"/>
      <c r="AFB1057"/>
      <c r="AFC1057"/>
      <c r="AFD1057"/>
      <c r="AFE1057"/>
      <c r="AFF1057"/>
      <c r="AFG1057"/>
      <c r="AFH1057"/>
      <c r="AFI1057"/>
      <c r="AFJ1057"/>
      <c r="AFK1057"/>
      <c r="AFL1057"/>
      <c r="AFM1057"/>
      <c r="AFN1057"/>
      <c r="AFO1057"/>
      <c r="AFP1057"/>
      <c r="AFQ1057"/>
      <c r="AFR1057"/>
      <c r="AFS1057"/>
      <c r="AFT1057"/>
      <c r="AFU1057"/>
      <c r="AFV1057"/>
      <c r="AFW1057"/>
      <c r="AFX1057"/>
      <c r="AFY1057"/>
      <c r="AFZ1057"/>
      <c r="AGA1057"/>
      <c r="AGB1057"/>
      <c r="AGC1057"/>
      <c r="AGD1057"/>
      <c r="AGE1057"/>
      <c r="AGF1057"/>
      <c r="AGG1057"/>
      <c r="AGH1057"/>
      <c r="AGI1057"/>
      <c r="AGJ1057"/>
      <c r="AGK1057"/>
      <c r="AGL1057"/>
      <c r="AGM1057"/>
      <c r="AGN1057"/>
      <c r="AGO1057"/>
      <c r="AGP1057"/>
      <c r="AGQ1057"/>
      <c r="AGR1057"/>
      <c r="AGS1057"/>
      <c r="AGT1057"/>
      <c r="AGU1057"/>
      <c r="AGV1057"/>
      <c r="AGW1057"/>
      <c r="AGX1057"/>
      <c r="AGY1057"/>
      <c r="AGZ1057"/>
      <c r="AHA1057"/>
      <c r="AHB1057"/>
      <c r="AHC1057"/>
      <c r="AHD1057"/>
      <c r="AHE1057"/>
      <c r="AHF1057"/>
      <c r="AHG1057"/>
      <c r="AHH1057"/>
      <c r="AHI1057"/>
      <c r="AHJ1057"/>
      <c r="AHK1057"/>
      <c r="AHL1057"/>
      <c r="AHM1057"/>
      <c r="AHN1057"/>
      <c r="AHO1057"/>
      <c r="AHP1057"/>
      <c r="AHQ1057"/>
      <c r="AHR1057"/>
      <c r="AHS1057"/>
      <c r="AHT1057"/>
      <c r="AHU1057"/>
      <c r="AHV1057"/>
      <c r="AHW1057"/>
      <c r="AHX1057"/>
      <c r="AHY1057"/>
      <c r="AHZ1057"/>
      <c r="AIA1057"/>
      <c r="AIB1057"/>
      <c r="AIC1057"/>
      <c r="AID1057"/>
      <c r="AIE1057"/>
      <c r="AIF1057"/>
      <c r="AIG1057"/>
      <c r="AIH1057"/>
      <c r="AII1057"/>
      <c r="AIJ1057"/>
      <c r="AIK1057"/>
      <c r="AIL1057"/>
      <c r="AIM1057"/>
      <c r="AIN1057"/>
      <c r="AIO1057"/>
      <c r="AIP1057"/>
      <c r="AIQ1057"/>
      <c r="AIR1057"/>
      <c r="AIS1057"/>
      <c r="AIT1057"/>
      <c r="AIU1057"/>
      <c r="AIV1057"/>
      <c r="AIW1057"/>
      <c r="AIX1057"/>
      <c r="AIY1057"/>
      <c r="AIZ1057"/>
      <c r="AJA1057"/>
      <c r="AJB1057"/>
      <c r="AJC1057"/>
      <c r="AJD1057"/>
      <c r="AJE1057"/>
      <c r="AJF1057"/>
      <c r="AJG1057"/>
      <c r="AJH1057"/>
      <c r="AJI1057"/>
      <c r="AJJ1057"/>
      <c r="AJK1057"/>
      <c r="AJL1057"/>
      <c r="AJM1057"/>
      <c r="AJN1057"/>
      <c r="AJO1057"/>
      <c r="AJP1057"/>
      <c r="AJQ1057"/>
      <c r="AJR1057"/>
      <c r="AJS1057"/>
      <c r="AJT1057"/>
      <c r="AJU1057"/>
      <c r="AJV1057"/>
      <c r="AJW1057"/>
      <c r="AJX1057"/>
      <c r="AJY1057"/>
      <c r="AJZ1057"/>
      <c r="AKA1057"/>
      <c r="AKB1057"/>
      <c r="AKC1057"/>
      <c r="AKD1057"/>
      <c r="AKE1057"/>
      <c r="AKF1057"/>
      <c r="AKG1057"/>
      <c r="AKH1057"/>
      <c r="AKI1057"/>
      <c r="AKJ1057"/>
      <c r="AKK1057"/>
      <c r="AKL1057"/>
      <c r="AKM1057"/>
      <c r="AKN1057"/>
      <c r="AKO1057"/>
      <c r="AKP1057"/>
      <c r="AKQ1057"/>
      <c r="AKR1057"/>
      <c r="AKS1057"/>
      <c r="AKT1057"/>
      <c r="AKU1057"/>
      <c r="AKV1057"/>
      <c r="AKW1057"/>
      <c r="AKX1057"/>
      <c r="AKY1057"/>
      <c r="AKZ1057"/>
      <c r="ALA1057"/>
      <c r="ALB1057"/>
      <c r="ALC1057"/>
      <c r="ALD1057"/>
      <c r="ALE1057"/>
      <c r="ALF1057"/>
      <c r="ALG1057"/>
      <c r="ALH1057"/>
      <c r="ALI1057"/>
      <c r="ALJ1057"/>
      <c r="ALK1057"/>
      <c r="ALL1057"/>
      <c r="ALM1057"/>
      <c r="ALN1057"/>
      <c r="ALO1057"/>
      <c r="ALP1057"/>
      <c r="ALQ1057"/>
      <c r="ALR1057"/>
      <c r="ALS1057"/>
      <c r="ALT1057"/>
      <c r="ALU1057"/>
      <c r="ALV1057"/>
      <c r="ALW1057"/>
      <c r="ALX1057"/>
      <c r="ALY1057"/>
      <c r="ALZ1057"/>
      <c r="AMA1057"/>
      <c r="AMB1057"/>
      <c r="AMC1057"/>
      <c r="AMD1057"/>
      <c r="AME1057"/>
      <c r="AMF1057"/>
      <c r="AMG1057"/>
      <c r="AMH1057"/>
      <c r="AMI1057"/>
      <c r="AMJ1057"/>
    </row>
    <row r="1058" spans="1:1024" x14ac:dyDescent="0.2">
      <c r="A1058"/>
      <c r="B1058"/>
      <c r="C1058"/>
      <c r="D1058"/>
      <c r="E1058" s="2"/>
      <c r="F1058" s="2"/>
      <c r="G1058" s="271"/>
      <c r="H1058" s="240"/>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c r="EZ1058"/>
      <c r="FA1058"/>
      <c r="FB1058"/>
      <c r="FC1058"/>
      <c r="FD1058"/>
      <c r="FE1058"/>
      <c r="FF1058"/>
      <c r="FG1058"/>
      <c r="FH1058"/>
      <c r="FI1058"/>
      <c r="FJ1058"/>
      <c r="FK1058"/>
      <c r="FL1058"/>
      <c r="FM1058"/>
      <c r="FN1058"/>
      <c r="FO1058"/>
      <c r="FP1058"/>
      <c r="FQ1058"/>
      <c r="FR1058"/>
      <c r="FS1058"/>
      <c r="FT1058"/>
      <c r="FU1058"/>
      <c r="FV1058"/>
      <c r="FW1058"/>
      <c r="FX1058"/>
      <c r="FY1058"/>
      <c r="FZ1058"/>
      <c r="GA1058"/>
      <c r="GB1058"/>
      <c r="GC1058"/>
      <c r="GD1058"/>
      <c r="GE1058"/>
      <c r="GF1058"/>
      <c r="GG1058"/>
      <c r="GH1058"/>
      <c r="GI1058"/>
      <c r="GJ1058"/>
      <c r="GK1058"/>
      <c r="GL1058"/>
      <c r="GM1058"/>
      <c r="GN1058"/>
      <c r="GO1058"/>
      <c r="GP1058"/>
      <c r="GQ1058"/>
      <c r="GR1058"/>
      <c r="GS1058"/>
      <c r="GT1058"/>
      <c r="GU1058"/>
      <c r="GV1058"/>
      <c r="GW1058"/>
      <c r="GX1058"/>
      <c r="GY1058"/>
      <c r="GZ1058"/>
      <c r="HA1058"/>
      <c r="HB1058"/>
      <c r="HC1058"/>
      <c r="HD1058"/>
      <c r="HE1058"/>
      <c r="HF1058"/>
      <c r="HG1058"/>
      <c r="HH1058"/>
      <c r="HI1058"/>
      <c r="HJ1058"/>
      <c r="HK1058"/>
      <c r="HL1058"/>
      <c r="HM1058"/>
      <c r="HN1058"/>
      <c r="HO1058"/>
      <c r="HP1058"/>
      <c r="HQ1058"/>
      <c r="HR1058"/>
      <c r="HS1058"/>
      <c r="HT1058"/>
      <c r="HU1058"/>
      <c r="HV1058"/>
      <c r="HW1058"/>
      <c r="HX1058"/>
      <c r="HY1058"/>
      <c r="HZ1058"/>
      <c r="IA1058"/>
      <c r="IB1058"/>
      <c r="IC1058"/>
      <c r="ID1058"/>
      <c r="IE1058"/>
      <c r="IF1058"/>
      <c r="IG1058"/>
      <c r="IH1058"/>
      <c r="II1058"/>
      <c r="IJ1058"/>
      <c r="IK1058"/>
      <c r="IL1058"/>
      <c r="IM1058"/>
      <c r="IN1058"/>
      <c r="IO1058"/>
      <c r="IP1058"/>
      <c r="IQ1058"/>
      <c r="IR1058"/>
      <c r="IS1058"/>
      <c r="IT1058"/>
      <c r="IU1058"/>
      <c r="IV1058"/>
      <c r="IW1058"/>
      <c r="IX1058"/>
      <c r="IY1058"/>
      <c r="IZ1058"/>
      <c r="JA1058"/>
      <c r="JB1058"/>
      <c r="JC1058"/>
      <c r="JD1058"/>
      <c r="JE1058"/>
      <c r="JF1058"/>
      <c r="JG1058"/>
      <c r="JH1058"/>
      <c r="JI1058"/>
      <c r="JJ1058"/>
      <c r="JK1058"/>
      <c r="JL1058"/>
      <c r="JM1058"/>
      <c r="JN1058"/>
      <c r="JO1058"/>
      <c r="JP1058"/>
      <c r="JQ1058"/>
      <c r="JR1058"/>
      <c r="JS1058"/>
      <c r="JT1058"/>
      <c r="JU1058"/>
      <c r="JV1058"/>
      <c r="JW1058"/>
      <c r="JX1058"/>
      <c r="JY1058"/>
      <c r="JZ1058"/>
      <c r="KA1058"/>
      <c r="KB1058"/>
      <c r="KC1058"/>
      <c r="KD1058"/>
      <c r="KE1058"/>
      <c r="KF1058"/>
      <c r="KG1058"/>
      <c r="KH1058"/>
      <c r="KI1058"/>
      <c r="KJ1058"/>
      <c r="KK1058"/>
      <c r="KL1058"/>
      <c r="KM1058"/>
      <c r="KN1058"/>
      <c r="KO1058"/>
      <c r="KP1058"/>
      <c r="KQ1058"/>
      <c r="KR1058"/>
      <c r="KS1058"/>
      <c r="KT1058"/>
      <c r="KU1058"/>
      <c r="KV1058"/>
      <c r="KW1058"/>
      <c r="KX1058"/>
      <c r="KY1058"/>
      <c r="KZ1058"/>
      <c r="LA1058"/>
      <c r="LB1058"/>
      <c r="LC1058"/>
      <c r="LD1058"/>
      <c r="LE1058"/>
      <c r="LF1058"/>
      <c r="LG1058"/>
      <c r="LH1058"/>
      <c r="LI1058"/>
      <c r="LJ1058"/>
      <c r="LK1058"/>
      <c r="LL1058"/>
      <c r="LM1058"/>
      <c r="LN1058"/>
      <c r="LO1058"/>
      <c r="LP1058"/>
      <c r="LQ1058"/>
      <c r="LR1058"/>
      <c r="LS1058"/>
      <c r="LT1058"/>
      <c r="LU1058"/>
      <c r="LV1058"/>
      <c r="LW1058"/>
      <c r="LX1058"/>
      <c r="LY1058"/>
      <c r="LZ1058"/>
      <c r="MA1058"/>
      <c r="MB1058"/>
      <c r="MC1058"/>
      <c r="MD1058"/>
      <c r="ME1058"/>
      <c r="MF1058"/>
      <c r="MG1058"/>
      <c r="MH1058"/>
      <c r="MI1058"/>
      <c r="MJ1058"/>
      <c r="MK1058"/>
      <c r="ML1058"/>
      <c r="MM1058"/>
      <c r="MN1058"/>
      <c r="MO1058"/>
      <c r="MP1058"/>
      <c r="MQ1058"/>
      <c r="MR1058"/>
      <c r="MS1058"/>
      <c r="MT1058"/>
      <c r="MU1058"/>
      <c r="MV1058"/>
      <c r="MW1058"/>
      <c r="MX1058"/>
      <c r="MY1058"/>
      <c r="MZ1058"/>
      <c r="NA1058"/>
      <c r="NB1058"/>
      <c r="NC1058"/>
      <c r="ND1058"/>
      <c r="NE1058"/>
      <c r="NF1058"/>
      <c r="NG1058"/>
      <c r="NH1058"/>
      <c r="NI1058"/>
      <c r="NJ1058"/>
      <c r="NK1058"/>
      <c r="NL1058"/>
      <c r="NM1058"/>
      <c r="NN1058"/>
      <c r="NO1058"/>
      <c r="NP1058"/>
      <c r="NQ1058"/>
      <c r="NR1058"/>
      <c r="NS1058"/>
      <c r="NT1058"/>
      <c r="NU1058"/>
      <c r="NV1058"/>
      <c r="NW1058"/>
      <c r="NX1058"/>
      <c r="NY1058"/>
      <c r="NZ1058"/>
      <c r="OA1058"/>
      <c r="OB1058"/>
      <c r="OC1058"/>
      <c r="OD1058"/>
      <c r="OE1058"/>
      <c r="OF1058"/>
      <c r="OG1058"/>
      <c r="OH1058"/>
      <c r="OI1058"/>
      <c r="OJ1058"/>
      <c r="OK1058"/>
      <c r="OL1058"/>
      <c r="OM1058"/>
      <c r="ON1058"/>
      <c r="OO1058"/>
      <c r="OP1058"/>
      <c r="OQ1058"/>
      <c r="OR1058"/>
      <c r="OS1058"/>
      <c r="OT1058"/>
      <c r="OU1058"/>
      <c r="OV1058"/>
      <c r="OW1058"/>
      <c r="OX1058"/>
      <c r="OY1058"/>
      <c r="OZ1058"/>
      <c r="PA1058"/>
      <c r="PB1058"/>
      <c r="PC1058"/>
      <c r="PD1058"/>
      <c r="PE1058"/>
      <c r="PF1058"/>
      <c r="PG1058"/>
      <c r="PH1058"/>
      <c r="PI1058"/>
      <c r="PJ1058"/>
      <c r="PK1058"/>
      <c r="PL1058"/>
      <c r="PM1058"/>
      <c r="PN1058"/>
      <c r="PO1058"/>
      <c r="PP1058"/>
      <c r="PQ1058"/>
      <c r="PR1058"/>
      <c r="PS1058"/>
      <c r="PT1058"/>
      <c r="PU1058"/>
      <c r="PV1058"/>
      <c r="PW1058"/>
      <c r="PX1058"/>
      <c r="PY1058"/>
      <c r="PZ1058"/>
      <c r="QA1058"/>
      <c r="QB1058"/>
      <c r="QC1058"/>
      <c r="QD1058"/>
      <c r="QE1058"/>
      <c r="QF1058"/>
      <c r="QG1058"/>
      <c r="QH1058"/>
      <c r="QI1058"/>
      <c r="QJ1058"/>
      <c r="QK1058"/>
      <c r="QL1058"/>
      <c r="QM1058"/>
      <c r="QN1058"/>
      <c r="QO1058"/>
      <c r="QP1058"/>
      <c r="QQ1058"/>
      <c r="QR1058"/>
      <c r="QS1058"/>
      <c r="QT1058"/>
      <c r="QU1058"/>
      <c r="QV1058"/>
      <c r="QW1058"/>
      <c r="QX1058"/>
      <c r="QY1058"/>
      <c r="QZ1058"/>
      <c r="RA1058"/>
      <c r="RB1058"/>
      <c r="RC1058"/>
      <c r="RD1058"/>
      <c r="RE1058"/>
      <c r="RF1058"/>
      <c r="RG1058"/>
      <c r="RH1058"/>
      <c r="RI1058"/>
      <c r="RJ1058"/>
      <c r="RK1058"/>
      <c r="RL1058"/>
      <c r="RM1058"/>
      <c r="RN1058"/>
      <c r="RO1058"/>
      <c r="RP1058"/>
      <c r="RQ1058"/>
      <c r="RR1058"/>
      <c r="RS1058"/>
      <c r="RT1058"/>
      <c r="RU1058"/>
      <c r="RV1058"/>
      <c r="RW1058"/>
      <c r="RX1058"/>
      <c r="RY1058"/>
      <c r="RZ1058"/>
      <c r="SA1058"/>
      <c r="SB1058"/>
      <c r="SC1058"/>
      <c r="SD1058"/>
      <c r="SE1058"/>
      <c r="SF1058"/>
      <c r="SG1058"/>
      <c r="SH1058"/>
      <c r="SI1058"/>
      <c r="SJ1058"/>
      <c r="SK1058"/>
      <c r="SL1058"/>
      <c r="SM1058"/>
      <c r="SN1058"/>
      <c r="SO1058"/>
      <c r="SP1058"/>
      <c r="SQ1058"/>
      <c r="SR1058"/>
      <c r="SS1058"/>
      <c r="ST1058"/>
      <c r="SU1058"/>
      <c r="SV1058"/>
      <c r="SW1058"/>
      <c r="SX1058"/>
      <c r="SY1058"/>
      <c r="SZ1058"/>
      <c r="TA1058"/>
      <c r="TB1058"/>
      <c r="TC1058"/>
      <c r="TD1058"/>
      <c r="TE1058"/>
      <c r="TF1058"/>
      <c r="TG1058"/>
      <c r="TH1058"/>
      <c r="TI1058"/>
      <c r="TJ1058"/>
      <c r="TK1058"/>
      <c r="TL1058"/>
      <c r="TM1058"/>
      <c r="TN1058"/>
      <c r="TO1058"/>
      <c r="TP1058"/>
      <c r="TQ1058"/>
      <c r="TR1058"/>
      <c r="TS1058"/>
      <c r="TT1058"/>
      <c r="TU1058"/>
      <c r="TV1058"/>
      <c r="TW1058"/>
      <c r="TX1058"/>
      <c r="TY1058"/>
      <c r="TZ1058"/>
      <c r="UA1058"/>
      <c r="UB1058"/>
      <c r="UC1058"/>
      <c r="UD1058"/>
      <c r="UE1058"/>
      <c r="UF1058"/>
      <c r="UG1058"/>
      <c r="UH1058"/>
      <c r="UI1058"/>
      <c r="UJ1058"/>
      <c r="UK1058"/>
      <c r="UL1058"/>
      <c r="UM1058"/>
      <c r="UN1058"/>
      <c r="UO1058"/>
      <c r="UP1058"/>
      <c r="UQ1058"/>
      <c r="UR1058"/>
      <c r="US1058"/>
      <c r="UT1058"/>
      <c r="UU1058"/>
      <c r="UV1058"/>
      <c r="UW1058"/>
      <c r="UX1058"/>
      <c r="UY1058"/>
      <c r="UZ1058"/>
      <c r="VA1058"/>
      <c r="VB1058"/>
      <c r="VC1058"/>
      <c r="VD1058"/>
      <c r="VE1058"/>
      <c r="VF1058"/>
      <c r="VG1058"/>
      <c r="VH1058"/>
      <c r="VI1058"/>
      <c r="VJ1058"/>
      <c r="VK1058"/>
      <c r="VL1058"/>
      <c r="VM1058"/>
      <c r="VN1058"/>
      <c r="VO1058"/>
      <c r="VP1058"/>
      <c r="VQ1058"/>
      <c r="VR1058"/>
      <c r="VS1058"/>
      <c r="VT1058"/>
      <c r="VU1058"/>
      <c r="VV1058"/>
      <c r="VW1058"/>
      <c r="VX1058"/>
      <c r="VY1058"/>
      <c r="VZ1058"/>
      <c r="WA1058"/>
      <c r="WB1058"/>
      <c r="WC1058"/>
      <c r="WD1058"/>
      <c r="WE1058"/>
      <c r="WF1058"/>
      <c r="WG1058"/>
      <c r="WH1058"/>
      <c r="WI1058"/>
      <c r="WJ1058"/>
      <c r="WK1058"/>
      <c r="WL1058"/>
      <c r="WM1058"/>
      <c r="WN1058"/>
      <c r="WO1058"/>
      <c r="WP1058"/>
      <c r="WQ1058"/>
      <c r="WR1058"/>
      <c r="WS1058"/>
      <c r="WT1058"/>
      <c r="WU1058"/>
      <c r="WV1058"/>
      <c r="WW1058"/>
      <c r="WX1058"/>
      <c r="WY1058"/>
      <c r="WZ1058"/>
      <c r="XA1058"/>
      <c r="XB1058"/>
      <c r="XC1058"/>
      <c r="XD1058"/>
      <c r="XE1058"/>
      <c r="XF1058"/>
      <c r="XG1058"/>
      <c r="XH1058"/>
      <c r="XI1058"/>
      <c r="XJ1058"/>
      <c r="XK1058"/>
      <c r="XL1058"/>
      <c r="XM1058"/>
      <c r="XN1058"/>
      <c r="XO1058"/>
      <c r="XP1058"/>
      <c r="XQ1058"/>
      <c r="XR1058"/>
      <c r="XS1058"/>
      <c r="XT1058"/>
      <c r="XU1058"/>
      <c r="XV1058"/>
      <c r="XW1058"/>
      <c r="XX1058"/>
      <c r="XY1058"/>
      <c r="XZ1058"/>
      <c r="YA1058"/>
      <c r="YB1058"/>
      <c r="YC1058"/>
      <c r="YD1058"/>
      <c r="YE1058"/>
      <c r="YF1058"/>
      <c r="YG1058"/>
      <c r="YH1058"/>
      <c r="YI1058"/>
      <c r="YJ1058"/>
      <c r="YK1058"/>
      <c r="YL1058"/>
      <c r="YM1058"/>
      <c r="YN1058"/>
      <c r="YO1058"/>
      <c r="YP1058"/>
      <c r="YQ1058"/>
      <c r="YR1058"/>
      <c r="YS1058"/>
      <c r="YT1058"/>
      <c r="YU1058"/>
      <c r="YV1058"/>
      <c r="YW1058"/>
      <c r="YX1058"/>
      <c r="YY1058"/>
      <c r="YZ1058"/>
      <c r="ZA1058"/>
      <c r="ZB1058"/>
      <c r="ZC1058"/>
      <c r="ZD1058"/>
      <c r="ZE1058"/>
      <c r="ZF1058"/>
      <c r="ZG1058"/>
      <c r="ZH1058"/>
      <c r="ZI1058"/>
      <c r="ZJ1058"/>
      <c r="ZK1058"/>
      <c r="ZL1058"/>
      <c r="ZM1058"/>
      <c r="ZN1058"/>
      <c r="ZO1058"/>
      <c r="ZP1058"/>
      <c r="ZQ1058"/>
      <c r="ZR1058"/>
      <c r="ZS1058"/>
      <c r="ZT1058"/>
      <c r="ZU1058"/>
      <c r="ZV1058"/>
      <c r="ZW1058"/>
      <c r="ZX1058"/>
      <c r="ZY1058"/>
      <c r="ZZ1058"/>
      <c r="AAA1058"/>
      <c r="AAB1058"/>
      <c r="AAC1058"/>
      <c r="AAD1058"/>
      <c r="AAE1058"/>
      <c r="AAF1058"/>
      <c r="AAG1058"/>
      <c r="AAH1058"/>
      <c r="AAI1058"/>
      <c r="AAJ1058"/>
      <c r="AAK1058"/>
      <c r="AAL1058"/>
      <c r="AAM1058"/>
      <c r="AAN1058"/>
      <c r="AAO1058"/>
      <c r="AAP1058"/>
      <c r="AAQ1058"/>
      <c r="AAR1058"/>
      <c r="AAS1058"/>
      <c r="AAT1058"/>
      <c r="AAU1058"/>
      <c r="AAV1058"/>
      <c r="AAW1058"/>
      <c r="AAX1058"/>
      <c r="AAY1058"/>
      <c r="AAZ1058"/>
      <c r="ABA1058"/>
      <c r="ABB1058"/>
      <c r="ABC1058"/>
      <c r="ABD1058"/>
      <c r="ABE1058"/>
      <c r="ABF1058"/>
      <c r="ABG1058"/>
      <c r="ABH1058"/>
      <c r="ABI1058"/>
      <c r="ABJ1058"/>
      <c r="ABK1058"/>
      <c r="ABL1058"/>
      <c r="ABM1058"/>
      <c r="ABN1058"/>
      <c r="ABO1058"/>
      <c r="ABP1058"/>
      <c r="ABQ1058"/>
      <c r="ABR1058"/>
      <c r="ABS1058"/>
      <c r="ABT1058"/>
      <c r="ABU1058"/>
      <c r="ABV1058"/>
      <c r="ABW1058"/>
      <c r="ABX1058"/>
      <c r="ABY1058"/>
      <c r="ABZ1058"/>
      <c r="ACA1058"/>
      <c r="ACB1058"/>
      <c r="ACC1058"/>
      <c r="ACD1058"/>
      <c r="ACE1058"/>
      <c r="ACF1058"/>
      <c r="ACG1058"/>
      <c r="ACH1058"/>
      <c r="ACI1058"/>
      <c r="ACJ1058"/>
      <c r="ACK1058"/>
      <c r="ACL1058"/>
      <c r="ACM1058"/>
      <c r="ACN1058"/>
      <c r="ACO1058"/>
      <c r="ACP1058"/>
      <c r="ACQ1058"/>
      <c r="ACR1058"/>
      <c r="ACS1058"/>
      <c r="ACT1058"/>
      <c r="ACU1058"/>
      <c r="ACV1058"/>
      <c r="ACW1058"/>
      <c r="ACX1058"/>
      <c r="ACY1058"/>
      <c r="ACZ1058"/>
      <c r="ADA1058"/>
      <c r="ADB1058"/>
      <c r="ADC1058"/>
      <c r="ADD1058"/>
      <c r="ADE1058"/>
      <c r="ADF1058"/>
      <c r="ADG1058"/>
      <c r="ADH1058"/>
      <c r="ADI1058"/>
      <c r="ADJ1058"/>
      <c r="ADK1058"/>
      <c r="ADL1058"/>
      <c r="ADM1058"/>
      <c r="ADN1058"/>
      <c r="ADO1058"/>
      <c r="ADP1058"/>
      <c r="ADQ1058"/>
      <c r="ADR1058"/>
      <c r="ADS1058"/>
      <c r="ADT1058"/>
      <c r="ADU1058"/>
      <c r="ADV1058"/>
      <c r="ADW1058"/>
      <c r="ADX1058"/>
      <c r="ADY1058"/>
      <c r="ADZ1058"/>
      <c r="AEA1058"/>
      <c r="AEB1058"/>
      <c r="AEC1058"/>
      <c r="AED1058"/>
      <c r="AEE1058"/>
      <c r="AEF1058"/>
      <c r="AEG1058"/>
      <c r="AEH1058"/>
      <c r="AEI1058"/>
      <c r="AEJ1058"/>
      <c r="AEK1058"/>
      <c r="AEL1058"/>
      <c r="AEM1058"/>
      <c r="AEN1058"/>
      <c r="AEO1058"/>
      <c r="AEP1058"/>
      <c r="AEQ1058"/>
      <c r="AER1058"/>
      <c r="AES1058"/>
      <c r="AET1058"/>
      <c r="AEU1058"/>
      <c r="AEV1058"/>
      <c r="AEW1058"/>
      <c r="AEX1058"/>
      <c r="AEY1058"/>
      <c r="AEZ1058"/>
      <c r="AFA1058"/>
      <c r="AFB1058"/>
      <c r="AFC1058"/>
      <c r="AFD1058"/>
      <c r="AFE1058"/>
      <c r="AFF1058"/>
      <c r="AFG1058"/>
      <c r="AFH1058"/>
      <c r="AFI1058"/>
      <c r="AFJ1058"/>
      <c r="AFK1058"/>
      <c r="AFL1058"/>
      <c r="AFM1058"/>
      <c r="AFN1058"/>
      <c r="AFO1058"/>
      <c r="AFP1058"/>
      <c r="AFQ1058"/>
      <c r="AFR1058"/>
      <c r="AFS1058"/>
      <c r="AFT1058"/>
      <c r="AFU1058"/>
      <c r="AFV1058"/>
      <c r="AFW1058"/>
      <c r="AFX1058"/>
      <c r="AFY1058"/>
      <c r="AFZ1058"/>
      <c r="AGA1058"/>
      <c r="AGB1058"/>
      <c r="AGC1058"/>
      <c r="AGD1058"/>
      <c r="AGE1058"/>
      <c r="AGF1058"/>
      <c r="AGG1058"/>
      <c r="AGH1058"/>
      <c r="AGI1058"/>
      <c r="AGJ1058"/>
      <c r="AGK1058"/>
      <c r="AGL1058"/>
      <c r="AGM1058"/>
      <c r="AGN1058"/>
      <c r="AGO1058"/>
      <c r="AGP1058"/>
      <c r="AGQ1058"/>
      <c r="AGR1058"/>
      <c r="AGS1058"/>
      <c r="AGT1058"/>
      <c r="AGU1058"/>
      <c r="AGV1058"/>
      <c r="AGW1058"/>
      <c r="AGX1058"/>
      <c r="AGY1058"/>
      <c r="AGZ1058"/>
      <c r="AHA1058"/>
      <c r="AHB1058"/>
      <c r="AHC1058"/>
      <c r="AHD1058"/>
      <c r="AHE1058"/>
      <c r="AHF1058"/>
      <c r="AHG1058"/>
      <c r="AHH1058"/>
      <c r="AHI1058"/>
      <c r="AHJ1058"/>
      <c r="AHK1058"/>
      <c r="AHL1058"/>
      <c r="AHM1058"/>
      <c r="AHN1058"/>
      <c r="AHO1058"/>
      <c r="AHP1058"/>
      <c r="AHQ1058"/>
      <c r="AHR1058"/>
      <c r="AHS1058"/>
      <c r="AHT1058"/>
      <c r="AHU1058"/>
      <c r="AHV1058"/>
      <c r="AHW1058"/>
      <c r="AHX1058"/>
      <c r="AHY1058"/>
      <c r="AHZ1058"/>
      <c r="AIA1058"/>
      <c r="AIB1058"/>
      <c r="AIC1058"/>
      <c r="AID1058"/>
      <c r="AIE1058"/>
      <c r="AIF1058"/>
      <c r="AIG1058"/>
      <c r="AIH1058"/>
      <c r="AII1058"/>
      <c r="AIJ1058"/>
      <c r="AIK1058"/>
      <c r="AIL1058"/>
      <c r="AIM1058"/>
      <c r="AIN1058"/>
      <c r="AIO1058"/>
      <c r="AIP1058"/>
      <c r="AIQ1058"/>
      <c r="AIR1058"/>
      <c r="AIS1058"/>
      <c r="AIT1058"/>
      <c r="AIU1058"/>
      <c r="AIV1058"/>
      <c r="AIW1058"/>
      <c r="AIX1058"/>
      <c r="AIY1058"/>
      <c r="AIZ1058"/>
      <c r="AJA1058"/>
      <c r="AJB1058"/>
      <c r="AJC1058"/>
      <c r="AJD1058"/>
      <c r="AJE1058"/>
      <c r="AJF1058"/>
      <c r="AJG1058"/>
      <c r="AJH1058"/>
      <c r="AJI1058"/>
      <c r="AJJ1058"/>
      <c r="AJK1058"/>
      <c r="AJL1058"/>
      <c r="AJM1058"/>
      <c r="AJN1058"/>
      <c r="AJO1058"/>
      <c r="AJP1058"/>
      <c r="AJQ1058"/>
      <c r="AJR1058"/>
      <c r="AJS1058"/>
      <c r="AJT1058"/>
      <c r="AJU1058"/>
      <c r="AJV1058"/>
      <c r="AJW1058"/>
      <c r="AJX1058"/>
      <c r="AJY1058"/>
      <c r="AJZ1058"/>
      <c r="AKA1058"/>
      <c r="AKB1058"/>
      <c r="AKC1058"/>
      <c r="AKD1058"/>
      <c r="AKE1058"/>
      <c r="AKF1058"/>
      <c r="AKG1058"/>
      <c r="AKH1058"/>
      <c r="AKI1058"/>
      <c r="AKJ1058"/>
      <c r="AKK1058"/>
      <c r="AKL1058"/>
      <c r="AKM1058"/>
      <c r="AKN1058"/>
      <c r="AKO1058"/>
      <c r="AKP1058"/>
      <c r="AKQ1058"/>
      <c r="AKR1058"/>
      <c r="AKS1058"/>
      <c r="AKT1058"/>
      <c r="AKU1058"/>
      <c r="AKV1058"/>
      <c r="AKW1058"/>
      <c r="AKX1058"/>
      <c r="AKY1058"/>
      <c r="AKZ1058"/>
      <c r="ALA1058"/>
      <c r="ALB1058"/>
      <c r="ALC1058"/>
      <c r="ALD1058"/>
      <c r="ALE1058"/>
      <c r="ALF1058"/>
      <c r="ALG1058"/>
      <c r="ALH1058"/>
      <c r="ALI1058"/>
      <c r="ALJ1058"/>
      <c r="ALK1058"/>
      <c r="ALL1058"/>
      <c r="ALM1058"/>
      <c r="ALN1058"/>
      <c r="ALO1058"/>
      <c r="ALP1058"/>
      <c r="ALQ1058"/>
      <c r="ALR1058"/>
      <c r="ALS1058"/>
      <c r="ALT1058"/>
      <c r="ALU1058"/>
      <c r="ALV1058"/>
      <c r="ALW1058"/>
      <c r="ALX1058"/>
      <c r="ALY1058"/>
      <c r="ALZ1058"/>
      <c r="AMA1058"/>
      <c r="AMB1058"/>
      <c r="AMC1058"/>
      <c r="AMD1058"/>
      <c r="AME1058"/>
      <c r="AMF1058"/>
      <c r="AMG1058"/>
      <c r="AMH1058"/>
      <c r="AMI1058"/>
      <c r="AMJ1058"/>
    </row>
    <row r="1059" spans="1:1024" x14ac:dyDescent="0.2">
      <c r="A1059"/>
      <c r="B1059"/>
      <c r="C1059"/>
      <c r="D1059"/>
      <c r="E1059" s="2"/>
      <c r="F1059" s="2"/>
      <c r="G1059" s="271"/>
      <c r="H1059" s="240"/>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c r="EZ1059"/>
      <c r="FA1059"/>
      <c r="FB1059"/>
      <c r="FC1059"/>
      <c r="FD1059"/>
      <c r="FE1059"/>
      <c r="FF1059"/>
      <c r="FG1059"/>
      <c r="FH1059"/>
      <c r="FI1059"/>
      <c r="FJ1059"/>
      <c r="FK1059"/>
      <c r="FL1059"/>
      <c r="FM1059"/>
      <c r="FN1059"/>
      <c r="FO1059"/>
      <c r="FP1059"/>
      <c r="FQ1059"/>
      <c r="FR1059"/>
      <c r="FS1059"/>
      <c r="FT1059"/>
      <c r="FU1059"/>
      <c r="FV1059"/>
      <c r="FW1059"/>
      <c r="FX1059"/>
      <c r="FY1059"/>
      <c r="FZ1059"/>
      <c r="GA1059"/>
      <c r="GB1059"/>
      <c r="GC1059"/>
      <c r="GD1059"/>
      <c r="GE1059"/>
      <c r="GF1059"/>
      <c r="GG1059"/>
      <c r="GH1059"/>
      <c r="GI1059"/>
      <c r="GJ1059"/>
      <c r="GK1059"/>
      <c r="GL1059"/>
      <c r="GM1059"/>
      <c r="GN1059"/>
      <c r="GO1059"/>
      <c r="GP1059"/>
      <c r="GQ1059"/>
      <c r="GR1059"/>
      <c r="GS1059"/>
      <c r="GT1059"/>
      <c r="GU1059"/>
      <c r="GV1059"/>
      <c r="GW1059"/>
      <c r="GX1059"/>
      <c r="GY1059"/>
      <c r="GZ1059"/>
      <c r="HA1059"/>
      <c r="HB1059"/>
      <c r="HC1059"/>
      <c r="HD1059"/>
      <c r="HE1059"/>
      <c r="HF1059"/>
      <c r="HG1059"/>
      <c r="HH1059"/>
      <c r="HI1059"/>
      <c r="HJ1059"/>
      <c r="HK1059"/>
      <c r="HL1059"/>
      <c r="HM1059"/>
      <c r="HN1059"/>
      <c r="HO1059"/>
      <c r="HP1059"/>
      <c r="HQ1059"/>
      <c r="HR1059"/>
      <c r="HS1059"/>
      <c r="HT1059"/>
      <c r="HU1059"/>
      <c r="HV1059"/>
      <c r="HW1059"/>
      <c r="HX1059"/>
      <c r="HY1059"/>
      <c r="HZ1059"/>
      <c r="IA1059"/>
      <c r="IB1059"/>
      <c r="IC1059"/>
      <c r="ID1059"/>
      <c r="IE1059"/>
      <c r="IF1059"/>
      <c r="IG1059"/>
      <c r="IH1059"/>
      <c r="II1059"/>
      <c r="IJ1059"/>
      <c r="IK1059"/>
      <c r="IL1059"/>
      <c r="IM1059"/>
      <c r="IN1059"/>
      <c r="IO1059"/>
      <c r="IP1059"/>
      <c r="IQ1059"/>
      <c r="IR1059"/>
      <c r="IS1059"/>
      <c r="IT1059"/>
      <c r="IU1059"/>
      <c r="IV1059"/>
      <c r="IW1059"/>
      <c r="IX1059"/>
      <c r="IY1059"/>
      <c r="IZ1059"/>
      <c r="JA1059"/>
      <c r="JB1059"/>
      <c r="JC1059"/>
      <c r="JD1059"/>
      <c r="JE1059"/>
      <c r="JF1059"/>
      <c r="JG1059"/>
      <c r="JH1059"/>
      <c r="JI1059"/>
      <c r="JJ1059"/>
      <c r="JK1059"/>
      <c r="JL1059"/>
      <c r="JM1059"/>
      <c r="JN1059"/>
      <c r="JO1059"/>
      <c r="JP1059"/>
      <c r="JQ1059"/>
      <c r="JR1059"/>
      <c r="JS1059"/>
      <c r="JT1059"/>
      <c r="JU1059"/>
      <c r="JV1059"/>
      <c r="JW1059"/>
      <c r="JX1059"/>
      <c r="JY1059"/>
      <c r="JZ1059"/>
      <c r="KA1059"/>
      <c r="KB1059"/>
      <c r="KC1059"/>
      <c r="KD1059"/>
      <c r="KE1059"/>
      <c r="KF1059"/>
      <c r="KG1059"/>
      <c r="KH1059"/>
      <c r="KI1059"/>
      <c r="KJ1059"/>
      <c r="KK1059"/>
      <c r="KL1059"/>
      <c r="KM1059"/>
      <c r="KN1059"/>
      <c r="KO1059"/>
      <c r="KP1059"/>
      <c r="KQ1059"/>
      <c r="KR1059"/>
      <c r="KS1059"/>
      <c r="KT1059"/>
      <c r="KU1059"/>
      <c r="KV1059"/>
      <c r="KW1059"/>
      <c r="KX1059"/>
      <c r="KY1059"/>
      <c r="KZ1059"/>
      <c r="LA1059"/>
      <c r="LB1059"/>
      <c r="LC1059"/>
      <c r="LD1059"/>
      <c r="LE1059"/>
      <c r="LF1059"/>
      <c r="LG1059"/>
      <c r="LH1059"/>
      <c r="LI1059"/>
      <c r="LJ1059"/>
      <c r="LK1059"/>
      <c r="LL1059"/>
      <c r="LM1059"/>
      <c r="LN1059"/>
      <c r="LO1059"/>
      <c r="LP1059"/>
      <c r="LQ1059"/>
      <c r="LR1059"/>
      <c r="LS1059"/>
      <c r="LT1059"/>
      <c r="LU1059"/>
      <c r="LV1059"/>
      <c r="LW1059"/>
      <c r="LX1059"/>
      <c r="LY1059"/>
      <c r="LZ1059"/>
      <c r="MA1059"/>
      <c r="MB1059"/>
      <c r="MC1059"/>
      <c r="MD1059"/>
      <c r="ME1059"/>
      <c r="MF1059"/>
      <c r="MG1059"/>
      <c r="MH1059"/>
      <c r="MI1059"/>
      <c r="MJ1059"/>
      <c r="MK1059"/>
      <c r="ML1059"/>
      <c r="MM1059"/>
      <c r="MN1059"/>
      <c r="MO1059"/>
      <c r="MP1059"/>
      <c r="MQ1059"/>
      <c r="MR1059"/>
      <c r="MS1059"/>
      <c r="MT1059"/>
      <c r="MU1059"/>
      <c r="MV1059"/>
      <c r="MW1059"/>
      <c r="MX1059"/>
      <c r="MY1059"/>
      <c r="MZ1059"/>
      <c r="NA1059"/>
      <c r="NB1059"/>
      <c r="NC1059"/>
      <c r="ND1059"/>
      <c r="NE1059"/>
      <c r="NF1059"/>
      <c r="NG1059"/>
      <c r="NH1059"/>
      <c r="NI1059"/>
      <c r="NJ1059"/>
      <c r="NK1059"/>
      <c r="NL1059"/>
      <c r="NM1059"/>
      <c r="NN1059"/>
      <c r="NO1059"/>
      <c r="NP1059"/>
      <c r="NQ1059"/>
      <c r="NR1059"/>
      <c r="NS1059"/>
      <c r="NT1059"/>
      <c r="NU1059"/>
      <c r="NV1059"/>
      <c r="NW1059"/>
      <c r="NX1059"/>
      <c r="NY1059"/>
      <c r="NZ1059"/>
      <c r="OA1059"/>
      <c r="OB1059"/>
      <c r="OC1059"/>
      <c r="OD1059"/>
      <c r="OE1059"/>
      <c r="OF1059"/>
      <c r="OG1059"/>
      <c r="OH1059"/>
      <c r="OI1059"/>
      <c r="OJ1059"/>
      <c r="OK1059"/>
      <c r="OL1059"/>
      <c r="OM1059"/>
      <c r="ON1059"/>
      <c r="OO1059"/>
      <c r="OP1059"/>
      <c r="OQ1059"/>
      <c r="OR1059"/>
      <c r="OS1059"/>
      <c r="OT1059"/>
      <c r="OU1059"/>
      <c r="OV1059"/>
      <c r="OW1059"/>
      <c r="OX1059"/>
      <c r="OY1059"/>
      <c r="OZ1059"/>
      <c r="PA1059"/>
      <c r="PB1059"/>
      <c r="PC1059"/>
      <c r="PD1059"/>
      <c r="PE1059"/>
      <c r="PF1059"/>
      <c r="PG1059"/>
      <c r="PH1059"/>
      <c r="PI1059"/>
      <c r="PJ1059"/>
      <c r="PK1059"/>
      <c r="PL1059"/>
      <c r="PM1059"/>
      <c r="PN1059"/>
      <c r="PO1059"/>
      <c r="PP1059"/>
      <c r="PQ1059"/>
      <c r="PR1059"/>
      <c r="PS1059"/>
      <c r="PT1059"/>
      <c r="PU1059"/>
      <c r="PV1059"/>
      <c r="PW1059"/>
      <c r="PX1059"/>
      <c r="PY1059"/>
      <c r="PZ1059"/>
      <c r="QA1059"/>
      <c r="QB1059"/>
      <c r="QC1059"/>
      <c r="QD1059"/>
      <c r="QE1059"/>
      <c r="QF1059"/>
      <c r="QG1059"/>
      <c r="QH1059"/>
      <c r="QI1059"/>
      <c r="QJ1059"/>
      <c r="QK1059"/>
      <c r="QL1059"/>
      <c r="QM1059"/>
      <c r="QN1059"/>
      <c r="QO1059"/>
      <c r="QP1059"/>
      <c r="QQ1059"/>
      <c r="QR1059"/>
      <c r="QS1059"/>
      <c r="QT1059"/>
      <c r="QU1059"/>
      <c r="QV1059"/>
      <c r="QW1059"/>
      <c r="QX1059"/>
      <c r="QY1059"/>
      <c r="QZ1059"/>
      <c r="RA1059"/>
      <c r="RB1059"/>
      <c r="RC1059"/>
      <c r="RD1059"/>
      <c r="RE1059"/>
      <c r="RF1059"/>
      <c r="RG1059"/>
      <c r="RH1059"/>
      <c r="RI1059"/>
      <c r="RJ1059"/>
      <c r="RK1059"/>
      <c r="RL1059"/>
      <c r="RM1059"/>
      <c r="RN1059"/>
      <c r="RO1059"/>
      <c r="RP1059"/>
      <c r="RQ1059"/>
      <c r="RR1059"/>
      <c r="RS1059"/>
      <c r="RT1059"/>
      <c r="RU1059"/>
      <c r="RV1059"/>
      <c r="RW1059"/>
      <c r="RX1059"/>
      <c r="RY1059"/>
      <c r="RZ1059"/>
      <c r="SA1059"/>
      <c r="SB1059"/>
      <c r="SC1059"/>
      <c r="SD1059"/>
      <c r="SE1059"/>
      <c r="SF1059"/>
      <c r="SG1059"/>
      <c r="SH1059"/>
      <c r="SI1059"/>
      <c r="SJ1059"/>
      <c r="SK1059"/>
      <c r="SL1059"/>
      <c r="SM1059"/>
      <c r="SN1059"/>
      <c r="SO1059"/>
      <c r="SP1059"/>
      <c r="SQ1059"/>
      <c r="SR1059"/>
      <c r="SS1059"/>
      <c r="ST1059"/>
      <c r="SU1059"/>
      <c r="SV1059"/>
      <c r="SW1059"/>
      <c r="SX1059"/>
      <c r="SY1059"/>
      <c r="SZ1059"/>
      <c r="TA1059"/>
      <c r="TB1059"/>
      <c r="TC1059"/>
      <c r="TD1059"/>
      <c r="TE1059"/>
      <c r="TF1059"/>
      <c r="TG1059"/>
      <c r="TH1059"/>
      <c r="TI1059"/>
      <c r="TJ1059"/>
      <c r="TK1059"/>
      <c r="TL1059"/>
      <c r="TM1059"/>
      <c r="TN1059"/>
      <c r="TO1059"/>
      <c r="TP1059"/>
      <c r="TQ1059"/>
      <c r="TR1059"/>
      <c r="TS1059"/>
      <c r="TT1059"/>
      <c r="TU1059"/>
      <c r="TV1059"/>
      <c r="TW1059"/>
      <c r="TX1059"/>
      <c r="TY1059"/>
      <c r="TZ1059"/>
      <c r="UA1059"/>
      <c r="UB1059"/>
      <c r="UC1059"/>
      <c r="UD1059"/>
      <c r="UE1059"/>
      <c r="UF1059"/>
      <c r="UG1059"/>
      <c r="UH1059"/>
      <c r="UI1059"/>
      <c r="UJ1059"/>
      <c r="UK1059"/>
      <c r="UL1059"/>
      <c r="UM1059"/>
      <c r="UN1059"/>
      <c r="UO1059"/>
      <c r="UP1059"/>
      <c r="UQ1059"/>
      <c r="UR1059"/>
      <c r="US1059"/>
      <c r="UT1059"/>
      <c r="UU1059"/>
      <c r="UV1059"/>
      <c r="UW1059"/>
      <c r="UX1059"/>
      <c r="UY1059"/>
      <c r="UZ1059"/>
      <c r="VA1059"/>
      <c r="VB1059"/>
      <c r="VC1059"/>
      <c r="VD1059"/>
      <c r="VE1059"/>
      <c r="VF1059"/>
      <c r="VG1059"/>
      <c r="VH1059"/>
      <c r="VI1059"/>
      <c r="VJ1059"/>
      <c r="VK1059"/>
      <c r="VL1059"/>
      <c r="VM1059"/>
      <c r="VN1059"/>
      <c r="VO1059"/>
      <c r="VP1059"/>
      <c r="VQ1059"/>
      <c r="VR1059"/>
      <c r="VS1059"/>
      <c r="VT1059"/>
      <c r="VU1059"/>
      <c r="VV1059"/>
      <c r="VW1059"/>
      <c r="VX1059"/>
      <c r="VY1059"/>
      <c r="VZ1059"/>
      <c r="WA1059"/>
      <c r="WB1059"/>
      <c r="WC1059"/>
      <c r="WD1059"/>
      <c r="WE1059"/>
      <c r="WF1059"/>
      <c r="WG1059"/>
      <c r="WH1059"/>
      <c r="WI1059"/>
      <c r="WJ1059"/>
      <c r="WK1059"/>
      <c r="WL1059"/>
      <c r="WM1059"/>
      <c r="WN1059"/>
      <c r="WO1059"/>
      <c r="WP1059"/>
      <c r="WQ1059"/>
      <c r="WR1059"/>
      <c r="WS1059"/>
      <c r="WT1059"/>
      <c r="WU1059"/>
      <c r="WV1059"/>
      <c r="WW1059"/>
      <c r="WX1059"/>
      <c r="WY1059"/>
      <c r="WZ1059"/>
      <c r="XA1059"/>
      <c r="XB1059"/>
      <c r="XC1059"/>
      <c r="XD1059"/>
      <c r="XE1059"/>
      <c r="XF1059"/>
      <c r="XG1059"/>
      <c r="XH1059"/>
      <c r="XI1059"/>
      <c r="XJ1059"/>
      <c r="XK1059"/>
      <c r="XL1059"/>
      <c r="XM1059"/>
      <c r="XN1059"/>
      <c r="XO1059"/>
      <c r="XP1059"/>
      <c r="XQ1059"/>
      <c r="XR1059"/>
      <c r="XS1059"/>
      <c r="XT1059"/>
      <c r="XU1059"/>
      <c r="XV1059"/>
      <c r="XW1059"/>
      <c r="XX1059"/>
      <c r="XY1059"/>
      <c r="XZ1059"/>
      <c r="YA1059"/>
      <c r="YB1059"/>
      <c r="YC1059"/>
      <c r="YD1059"/>
      <c r="YE1059"/>
      <c r="YF1059"/>
      <c r="YG1059"/>
      <c r="YH1059"/>
      <c r="YI1059"/>
      <c r="YJ1059"/>
      <c r="YK1059"/>
      <c r="YL1059"/>
      <c r="YM1059"/>
      <c r="YN1059"/>
      <c r="YO1059"/>
      <c r="YP1059"/>
      <c r="YQ1059"/>
      <c r="YR1059"/>
      <c r="YS1059"/>
      <c r="YT1059"/>
      <c r="YU1059"/>
      <c r="YV1059"/>
      <c r="YW1059"/>
      <c r="YX1059"/>
      <c r="YY1059"/>
      <c r="YZ1059"/>
      <c r="ZA1059"/>
      <c r="ZB1059"/>
      <c r="ZC1059"/>
      <c r="ZD1059"/>
      <c r="ZE1059"/>
      <c r="ZF1059"/>
      <c r="ZG1059"/>
      <c r="ZH1059"/>
      <c r="ZI1059"/>
      <c r="ZJ1059"/>
      <c r="ZK1059"/>
      <c r="ZL1059"/>
      <c r="ZM1059"/>
      <c r="ZN1059"/>
      <c r="ZO1059"/>
      <c r="ZP1059"/>
      <c r="ZQ1059"/>
      <c r="ZR1059"/>
      <c r="ZS1059"/>
      <c r="ZT1059"/>
      <c r="ZU1059"/>
      <c r="ZV1059"/>
      <c r="ZW1059"/>
      <c r="ZX1059"/>
      <c r="ZY1059"/>
      <c r="ZZ1059"/>
      <c r="AAA1059"/>
      <c r="AAB1059"/>
      <c r="AAC1059"/>
      <c r="AAD1059"/>
      <c r="AAE1059"/>
      <c r="AAF1059"/>
      <c r="AAG1059"/>
      <c r="AAH1059"/>
      <c r="AAI1059"/>
      <c r="AAJ1059"/>
      <c r="AAK1059"/>
      <c r="AAL1059"/>
      <c r="AAM1059"/>
      <c r="AAN1059"/>
      <c r="AAO1059"/>
      <c r="AAP1059"/>
      <c r="AAQ1059"/>
      <c r="AAR1059"/>
      <c r="AAS1059"/>
      <c r="AAT1059"/>
      <c r="AAU1059"/>
      <c r="AAV1059"/>
      <c r="AAW1059"/>
      <c r="AAX1059"/>
      <c r="AAY1059"/>
      <c r="AAZ1059"/>
      <c r="ABA1059"/>
      <c r="ABB1059"/>
      <c r="ABC1059"/>
      <c r="ABD1059"/>
      <c r="ABE1059"/>
      <c r="ABF1059"/>
      <c r="ABG1059"/>
      <c r="ABH1059"/>
      <c r="ABI1059"/>
      <c r="ABJ1059"/>
      <c r="ABK1059"/>
      <c r="ABL1059"/>
      <c r="ABM1059"/>
      <c r="ABN1059"/>
      <c r="ABO1059"/>
      <c r="ABP1059"/>
      <c r="ABQ1059"/>
      <c r="ABR1059"/>
      <c r="ABS1059"/>
      <c r="ABT1059"/>
      <c r="ABU1059"/>
      <c r="ABV1059"/>
      <c r="ABW1059"/>
      <c r="ABX1059"/>
      <c r="ABY1059"/>
      <c r="ABZ1059"/>
      <c r="ACA1059"/>
      <c r="ACB1059"/>
      <c r="ACC1059"/>
      <c r="ACD1059"/>
      <c r="ACE1059"/>
      <c r="ACF1059"/>
      <c r="ACG1059"/>
      <c r="ACH1059"/>
      <c r="ACI1059"/>
      <c r="ACJ1059"/>
      <c r="ACK1059"/>
      <c r="ACL1059"/>
      <c r="ACM1059"/>
      <c r="ACN1059"/>
      <c r="ACO1059"/>
      <c r="ACP1059"/>
      <c r="ACQ1059"/>
      <c r="ACR1059"/>
      <c r="ACS1059"/>
      <c r="ACT1059"/>
      <c r="ACU1059"/>
      <c r="ACV1059"/>
      <c r="ACW1059"/>
      <c r="ACX1059"/>
      <c r="ACY1059"/>
      <c r="ACZ1059"/>
      <c r="ADA1059"/>
      <c r="ADB1059"/>
      <c r="ADC1059"/>
      <c r="ADD1059"/>
      <c r="ADE1059"/>
      <c r="ADF1059"/>
      <c r="ADG1059"/>
      <c r="ADH1059"/>
      <c r="ADI1059"/>
      <c r="ADJ1059"/>
      <c r="ADK1059"/>
      <c r="ADL1059"/>
      <c r="ADM1059"/>
      <c r="ADN1059"/>
      <c r="ADO1059"/>
      <c r="ADP1059"/>
      <c r="ADQ1059"/>
      <c r="ADR1059"/>
      <c r="ADS1059"/>
      <c r="ADT1059"/>
      <c r="ADU1059"/>
      <c r="ADV1059"/>
      <c r="ADW1059"/>
      <c r="ADX1059"/>
      <c r="ADY1059"/>
      <c r="ADZ1059"/>
      <c r="AEA1059"/>
      <c r="AEB1059"/>
      <c r="AEC1059"/>
      <c r="AED1059"/>
      <c r="AEE1059"/>
      <c r="AEF1059"/>
      <c r="AEG1059"/>
      <c r="AEH1059"/>
      <c r="AEI1059"/>
      <c r="AEJ1059"/>
      <c r="AEK1059"/>
      <c r="AEL1059"/>
      <c r="AEM1059"/>
      <c r="AEN1059"/>
      <c r="AEO1059"/>
      <c r="AEP1059"/>
      <c r="AEQ1059"/>
      <c r="AER1059"/>
      <c r="AES1059"/>
      <c r="AET1059"/>
      <c r="AEU1059"/>
      <c r="AEV1059"/>
      <c r="AEW1059"/>
      <c r="AEX1059"/>
      <c r="AEY1059"/>
      <c r="AEZ1059"/>
      <c r="AFA1059"/>
      <c r="AFB1059"/>
      <c r="AFC1059"/>
      <c r="AFD1059"/>
      <c r="AFE1059"/>
      <c r="AFF1059"/>
      <c r="AFG1059"/>
      <c r="AFH1059"/>
      <c r="AFI1059"/>
      <c r="AFJ1059"/>
      <c r="AFK1059"/>
      <c r="AFL1059"/>
      <c r="AFM1059"/>
      <c r="AFN1059"/>
      <c r="AFO1059"/>
      <c r="AFP1059"/>
      <c r="AFQ1059"/>
      <c r="AFR1059"/>
      <c r="AFS1059"/>
      <c r="AFT1059"/>
      <c r="AFU1059"/>
      <c r="AFV1059"/>
      <c r="AFW1059"/>
      <c r="AFX1059"/>
      <c r="AFY1059"/>
      <c r="AFZ1059"/>
      <c r="AGA1059"/>
      <c r="AGB1059"/>
      <c r="AGC1059"/>
      <c r="AGD1059"/>
      <c r="AGE1059"/>
      <c r="AGF1059"/>
      <c r="AGG1059"/>
      <c r="AGH1059"/>
      <c r="AGI1059"/>
      <c r="AGJ1059"/>
      <c r="AGK1059"/>
      <c r="AGL1059"/>
      <c r="AGM1059"/>
      <c r="AGN1059"/>
      <c r="AGO1059"/>
      <c r="AGP1059"/>
      <c r="AGQ1059"/>
      <c r="AGR1059"/>
      <c r="AGS1059"/>
      <c r="AGT1059"/>
      <c r="AGU1059"/>
      <c r="AGV1059"/>
      <c r="AGW1059"/>
      <c r="AGX1059"/>
      <c r="AGY1059"/>
      <c r="AGZ1059"/>
      <c r="AHA1059"/>
      <c r="AHB1059"/>
      <c r="AHC1059"/>
      <c r="AHD1059"/>
      <c r="AHE1059"/>
      <c r="AHF1059"/>
      <c r="AHG1059"/>
      <c r="AHH1059"/>
      <c r="AHI1059"/>
      <c r="AHJ1059"/>
      <c r="AHK1059"/>
      <c r="AHL1059"/>
      <c r="AHM1059"/>
      <c r="AHN1059"/>
      <c r="AHO1059"/>
      <c r="AHP1059"/>
      <c r="AHQ1059"/>
      <c r="AHR1059"/>
      <c r="AHS1059"/>
      <c r="AHT1059"/>
      <c r="AHU1059"/>
      <c r="AHV1059"/>
      <c r="AHW1059"/>
      <c r="AHX1059"/>
      <c r="AHY1059"/>
      <c r="AHZ1059"/>
      <c r="AIA1059"/>
      <c r="AIB1059"/>
      <c r="AIC1059"/>
      <c r="AID1059"/>
      <c r="AIE1059"/>
      <c r="AIF1059"/>
      <c r="AIG1059"/>
      <c r="AIH1059"/>
      <c r="AII1059"/>
      <c r="AIJ1059"/>
      <c r="AIK1059"/>
      <c r="AIL1059"/>
      <c r="AIM1059"/>
      <c r="AIN1059"/>
      <c r="AIO1059"/>
      <c r="AIP1059"/>
      <c r="AIQ1059"/>
      <c r="AIR1059"/>
      <c r="AIS1059"/>
      <c r="AIT1059"/>
      <c r="AIU1059"/>
      <c r="AIV1059"/>
      <c r="AIW1059"/>
      <c r="AIX1059"/>
      <c r="AIY1059"/>
      <c r="AIZ1059"/>
      <c r="AJA1059"/>
      <c r="AJB1059"/>
      <c r="AJC1059"/>
      <c r="AJD1059"/>
      <c r="AJE1059"/>
      <c r="AJF1059"/>
      <c r="AJG1059"/>
      <c r="AJH1059"/>
      <c r="AJI1059"/>
      <c r="AJJ1059"/>
      <c r="AJK1059"/>
      <c r="AJL1059"/>
      <c r="AJM1059"/>
      <c r="AJN1059"/>
      <c r="AJO1059"/>
      <c r="AJP1059"/>
      <c r="AJQ1059"/>
      <c r="AJR1059"/>
      <c r="AJS1059"/>
      <c r="AJT1059"/>
      <c r="AJU1059"/>
      <c r="AJV1059"/>
      <c r="AJW1059"/>
      <c r="AJX1059"/>
      <c r="AJY1059"/>
      <c r="AJZ1059"/>
      <c r="AKA1059"/>
      <c r="AKB1059"/>
      <c r="AKC1059"/>
      <c r="AKD1059"/>
      <c r="AKE1059"/>
      <c r="AKF1059"/>
      <c r="AKG1059"/>
      <c r="AKH1059"/>
      <c r="AKI1059"/>
      <c r="AKJ1059"/>
      <c r="AKK1059"/>
      <c r="AKL1059"/>
      <c r="AKM1059"/>
      <c r="AKN1059"/>
      <c r="AKO1059"/>
      <c r="AKP1059"/>
      <c r="AKQ1059"/>
      <c r="AKR1059"/>
      <c r="AKS1059"/>
      <c r="AKT1059"/>
      <c r="AKU1059"/>
      <c r="AKV1059"/>
      <c r="AKW1059"/>
      <c r="AKX1059"/>
      <c r="AKY1059"/>
      <c r="AKZ1059"/>
      <c r="ALA1059"/>
      <c r="ALB1059"/>
      <c r="ALC1059"/>
      <c r="ALD1059"/>
      <c r="ALE1059"/>
      <c r="ALF1059"/>
      <c r="ALG1059"/>
      <c r="ALH1059"/>
      <c r="ALI1059"/>
      <c r="ALJ1059"/>
      <c r="ALK1059"/>
      <c r="ALL1059"/>
      <c r="ALM1059"/>
      <c r="ALN1059"/>
      <c r="ALO1059"/>
      <c r="ALP1059"/>
      <c r="ALQ1059"/>
      <c r="ALR1059"/>
      <c r="ALS1059"/>
      <c r="ALT1059"/>
      <c r="ALU1059"/>
      <c r="ALV1059"/>
      <c r="ALW1059"/>
      <c r="ALX1059"/>
      <c r="ALY1059"/>
      <c r="ALZ1059"/>
      <c r="AMA1059"/>
      <c r="AMB1059"/>
      <c r="AMC1059"/>
      <c r="AMD1059"/>
      <c r="AME1059"/>
      <c r="AMF1059"/>
      <c r="AMG1059"/>
      <c r="AMH1059"/>
      <c r="AMI1059"/>
      <c r="AMJ1059"/>
    </row>
    <row r="1060" spans="1:1024" x14ac:dyDescent="0.2">
      <c r="A1060"/>
      <c r="B1060"/>
      <c r="C1060"/>
      <c r="D1060"/>
      <c r="E1060" s="2"/>
      <c r="F1060" s="2"/>
      <c r="G1060" s="271"/>
      <c r="H1060" s="24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c r="EZ1060"/>
      <c r="FA1060"/>
      <c r="FB1060"/>
      <c r="FC1060"/>
      <c r="FD1060"/>
      <c r="FE1060"/>
      <c r="FF1060"/>
      <c r="FG1060"/>
      <c r="FH1060"/>
      <c r="FI1060"/>
      <c r="FJ1060"/>
      <c r="FK1060"/>
      <c r="FL1060"/>
      <c r="FM1060"/>
      <c r="FN1060"/>
      <c r="FO1060"/>
      <c r="FP1060"/>
      <c r="FQ1060"/>
      <c r="FR1060"/>
      <c r="FS1060"/>
      <c r="FT1060"/>
      <c r="FU1060"/>
      <c r="FV1060"/>
      <c r="FW1060"/>
      <c r="FX1060"/>
      <c r="FY1060"/>
      <c r="FZ1060"/>
      <c r="GA1060"/>
      <c r="GB1060"/>
      <c r="GC1060"/>
      <c r="GD1060"/>
      <c r="GE1060"/>
      <c r="GF1060"/>
      <c r="GG1060"/>
      <c r="GH1060"/>
      <c r="GI1060"/>
      <c r="GJ1060"/>
      <c r="GK1060"/>
      <c r="GL1060"/>
      <c r="GM1060"/>
      <c r="GN1060"/>
      <c r="GO1060"/>
      <c r="GP1060"/>
      <c r="GQ1060"/>
      <c r="GR1060"/>
      <c r="GS1060"/>
      <c r="GT1060"/>
      <c r="GU1060"/>
      <c r="GV1060"/>
      <c r="GW1060"/>
      <c r="GX1060"/>
      <c r="GY1060"/>
      <c r="GZ1060"/>
      <c r="HA1060"/>
      <c r="HB1060"/>
      <c r="HC1060"/>
      <c r="HD1060"/>
      <c r="HE1060"/>
      <c r="HF1060"/>
      <c r="HG1060"/>
      <c r="HH1060"/>
      <c r="HI1060"/>
      <c r="HJ1060"/>
      <c r="HK1060"/>
      <c r="HL1060"/>
      <c r="HM1060"/>
      <c r="HN1060"/>
      <c r="HO1060"/>
      <c r="HP1060"/>
      <c r="HQ1060"/>
      <c r="HR1060"/>
      <c r="HS1060"/>
      <c r="HT1060"/>
      <c r="HU1060"/>
      <c r="HV1060"/>
      <c r="HW1060"/>
      <c r="HX1060"/>
      <c r="HY1060"/>
      <c r="HZ1060"/>
      <c r="IA1060"/>
      <c r="IB1060"/>
      <c r="IC1060"/>
      <c r="ID1060"/>
      <c r="IE1060"/>
      <c r="IF1060"/>
      <c r="IG1060"/>
      <c r="IH1060"/>
      <c r="II1060"/>
      <c r="IJ1060"/>
      <c r="IK1060"/>
      <c r="IL1060"/>
      <c r="IM1060"/>
      <c r="IN1060"/>
      <c r="IO1060"/>
      <c r="IP1060"/>
      <c r="IQ1060"/>
      <c r="IR1060"/>
      <c r="IS1060"/>
      <c r="IT1060"/>
      <c r="IU1060"/>
      <c r="IV1060"/>
      <c r="IW1060"/>
      <c r="IX1060"/>
      <c r="IY1060"/>
      <c r="IZ1060"/>
      <c r="JA1060"/>
      <c r="JB1060"/>
      <c r="JC1060"/>
      <c r="JD1060"/>
      <c r="JE1060"/>
      <c r="JF1060"/>
      <c r="JG1060"/>
      <c r="JH1060"/>
      <c r="JI1060"/>
      <c r="JJ1060"/>
      <c r="JK1060"/>
      <c r="JL1060"/>
      <c r="JM1060"/>
      <c r="JN1060"/>
      <c r="JO1060"/>
      <c r="JP1060"/>
      <c r="JQ1060"/>
      <c r="JR1060"/>
      <c r="JS1060"/>
      <c r="JT1060"/>
      <c r="JU1060"/>
      <c r="JV1060"/>
      <c r="JW1060"/>
      <c r="JX1060"/>
      <c r="JY1060"/>
      <c r="JZ1060"/>
      <c r="KA1060"/>
      <c r="KB1060"/>
      <c r="KC1060"/>
      <c r="KD1060"/>
      <c r="KE1060"/>
      <c r="KF1060"/>
      <c r="KG1060"/>
      <c r="KH1060"/>
      <c r="KI1060"/>
      <c r="KJ1060"/>
      <c r="KK1060"/>
      <c r="KL1060"/>
      <c r="KM1060"/>
      <c r="KN1060"/>
      <c r="KO1060"/>
      <c r="KP1060"/>
      <c r="KQ1060"/>
      <c r="KR1060"/>
      <c r="KS1060"/>
      <c r="KT1060"/>
      <c r="KU1060"/>
      <c r="KV1060"/>
      <c r="KW1060"/>
      <c r="KX1060"/>
      <c r="KY1060"/>
      <c r="KZ1060"/>
      <c r="LA1060"/>
      <c r="LB1060"/>
      <c r="LC1060"/>
      <c r="LD1060"/>
      <c r="LE1060"/>
      <c r="LF1060"/>
      <c r="LG1060"/>
      <c r="LH1060"/>
      <c r="LI1060"/>
      <c r="LJ1060"/>
      <c r="LK1060"/>
      <c r="LL1060"/>
      <c r="LM1060"/>
      <c r="LN1060"/>
      <c r="LO1060"/>
      <c r="LP1060"/>
      <c r="LQ1060"/>
      <c r="LR1060"/>
      <c r="LS1060"/>
      <c r="LT1060"/>
      <c r="LU1060"/>
      <c r="LV1060"/>
      <c r="LW1060"/>
      <c r="LX1060"/>
      <c r="LY1060"/>
      <c r="LZ1060"/>
      <c r="MA1060"/>
      <c r="MB1060"/>
      <c r="MC1060"/>
      <c r="MD1060"/>
      <c r="ME1060"/>
      <c r="MF1060"/>
      <c r="MG1060"/>
      <c r="MH1060"/>
      <c r="MI1060"/>
      <c r="MJ1060"/>
      <c r="MK1060"/>
      <c r="ML1060"/>
      <c r="MM1060"/>
      <c r="MN1060"/>
      <c r="MO1060"/>
      <c r="MP1060"/>
      <c r="MQ1060"/>
      <c r="MR1060"/>
      <c r="MS1060"/>
      <c r="MT1060"/>
      <c r="MU1060"/>
      <c r="MV1060"/>
      <c r="MW1060"/>
      <c r="MX1060"/>
      <c r="MY1060"/>
      <c r="MZ1060"/>
      <c r="NA1060"/>
      <c r="NB1060"/>
      <c r="NC1060"/>
      <c r="ND1060"/>
      <c r="NE1060"/>
      <c r="NF1060"/>
      <c r="NG1060"/>
      <c r="NH1060"/>
      <c r="NI1060"/>
      <c r="NJ1060"/>
      <c r="NK1060"/>
      <c r="NL1060"/>
      <c r="NM1060"/>
      <c r="NN1060"/>
      <c r="NO1060"/>
      <c r="NP1060"/>
      <c r="NQ1060"/>
      <c r="NR1060"/>
      <c r="NS1060"/>
      <c r="NT1060"/>
      <c r="NU1060"/>
      <c r="NV1060"/>
      <c r="NW1060"/>
      <c r="NX1060"/>
      <c r="NY1060"/>
      <c r="NZ1060"/>
      <c r="OA1060"/>
      <c r="OB1060"/>
      <c r="OC1060"/>
      <c r="OD1060"/>
      <c r="OE1060"/>
      <c r="OF1060"/>
      <c r="OG1060"/>
      <c r="OH1060"/>
      <c r="OI1060"/>
      <c r="OJ1060"/>
      <c r="OK1060"/>
      <c r="OL1060"/>
      <c r="OM1060"/>
      <c r="ON1060"/>
      <c r="OO1060"/>
      <c r="OP1060"/>
      <c r="OQ1060"/>
      <c r="OR1060"/>
      <c r="OS1060"/>
      <c r="OT1060"/>
      <c r="OU1060"/>
      <c r="OV1060"/>
      <c r="OW1060"/>
      <c r="OX1060"/>
      <c r="OY1060"/>
      <c r="OZ1060"/>
      <c r="PA1060"/>
      <c r="PB1060"/>
      <c r="PC1060"/>
      <c r="PD1060"/>
      <c r="PE1060"/>
      <c r="PF1060"/>
      <c r="PG1060"/>
      <c r="PH1060"/>
      <c r="PI1060"/>
      <c r="PJ1060"/>
      <c r="PK1060"/>
      <c r="PL1060"/>
      <c r="PM1060"/>
      <c r="PN1060"/>
      <c r="PO1060"/>
      <c r="PP1060"/>
      <c r="PQ1060"/>
      <c r="PR1060"/>
      <c r="PS1060"/>
      <c r="PT1060"/>
      <c r="PU1060"/>
      <c r="PV1060"/>
      <c r="PW1060"/>
      <c r="PX1060"/>
      <c r="PY1060"/>
      <c r="PZ1060"/>
      <c r="QA1060"/>
      <c r="QB1060"/>
      <c r="QC1060"/>
      <c r="QD1060"/>
      <c r="QE1060"/>
      <c r="QF1060"/>
      <c r="QG1060"/>
      <c r="QH1060"/>
      <c r="QI1060"/>
      <c r="QJ1060"/>
      <c r="QK1060"/>
      <c r="QL1060"/>
      <c r="QM1060"/>
      <c r="QN1060"/>
      <c r="QO1060"/>
      <c r="QP1060"/>
      <c r="QQ1060"/>
      <c r="QR1060"/>
      <c r="QS1060"/>
      <c r="QT1060"/>
      <c r="QU1060"/>
      <c r="QV1060"/>
      <c r="QW1060"/>
      <c r="QX1060"/>
      <c r="QY1060"/>
      <c r="QZ1060"/>
      <c r="RA1060"/>
      <c r="RB1060"/>
      <c r="RC1060"/>
      <c r="RD1060"/>
      <c r="RE1060"/>
      <c r="RF1060"/>
      <c r="RG1060"/>
      <c r="RH1060"/>
      <c r="RI1060"/>
      <c r="RJ1060"/>
      <c r="RK1060"/>
      <c r="RL1060"/>
      <c r="RM1060"/>
      <c r="RN1060"/>
      <c r="RO1060"/>
      <c r="RP1060"/>
      <c r="RQ1060"/>
      <c r="RR1060"/>
      <c r="RS1060"/>
      <c r="RT1060"/>
      <c r="RU1060"/>
      <c r="RV1060"/>
      <c r="RW1060"/>
      <c r="RX1060"/>
      <c r="RY1060"/>
      <c r="RZ1060"/>
      <c r="SA1060"/>
      <c r="SB1060"/>
      <c r="SC1060"/>
      <c r="SD1060"/>
      <c r="SE1060"/>
      <c r="SF1060"/>
      <c r="SG1060"/>
      <c r="SH1060"/>
      <c r="SI1060"/>
      <c r="SJ1060"/>
      <c r="SK1060"/>
      <c r="SL1060"/>
      <c r="SM1060"/>
      <c r="SN1060"/>
      <c r="SO1060"/>
      <c r="SP1060"/>
      <c r="SQ1060"/>
      <c r="SR1060"/>
      <c r="SS1060"/>
      <c r="ST1060"/>
      <c r="SU1060"/>
      <c r="SV1060"/>
      <c r="SW1060"/>
      <c r="SX1060"/>
      <c r="SY1060"/>
      <c r="SZ1060"/>
      <c r="TA1060"/>
      <c r="TB1060"/>
      <c r="TC1060"/>
      <c r="TD1060"/>
      <c r="TE1060"/>
      <c r="TF1060"/>
      <c r="TG1060"/>
      <c r="TH1060"/>
      <c r="TI1060"/>
      <c r="TJ1060"/>
      <c r="TK1060"/>
      <c r="TL1060"/>
      <c r="TM1060"/>
      <c r="TN1060"/>
      <c r="TO1060"/>
      <c r="TP1060"/>
      <c r="TQ1060"/>
      <c r="TR1060"/>
      <c r="TS1060"/>
      <c r="TT1060"/>
      <c r="TU1060"/>
      <c r="TV1060"/>
      <c r="TW1060"/>
      <c r="TX1060"/>
      <c r="TY1060"/>
      <c r="TZ1060"/>
      <c r="UA1060"/>
      <c r="UB1060"/>
      <c r="UC1060"/>
      <c r="UD1060"/>
      <c r="UE1060"/>
      <c r="UF1060"/>
      <c r="UG1060"/>
      <c r="UH1060"/>
      <c r="UI1060"/>
      <c r="UJ1060"/>
      <c r="UK1060"/>
      <c r="UL1060"/>
      <c r="UM1060"/>
      <c r="UN1060"/>
      <c r="UO1060"/>
      <c r="UP1060"/>
      <c r="UQ1060"/>
      <c r="UR1060"/>
      <c r="US1060"/>
      <c r="UT1060"/>
      <c r="UU1060"/>
      <c r="UV1060"/>
      <c r="UW1060"/>
      <c r="UX1060"/>
      <c r="UY1060"/>
      <c r="UZ1060"/>
      <c r="VA1060"/>
      <c r="VB1060"/>
      <c r="VC1060"/>
      <c r="VD1060"/>
      <c r="VE1060"/>
      <c r="VF1060"/>
      <c r="VG1060"/>
      <c r="VH1060"/>
      <c r="VI1060"/>
      <c r="VJ1060"/>
      <c r="VK1060"/>
      <c r="VL1060"/>
      <c r="VM1060"/>
      <c r="VN1060"/>
      <c r="VO1060"/>
      <c r="VP1060"/>
      <c r="VQ1060"/>
      <c r="VR1060"/>
      <c r="VS1060"/>
      <c r="VT1060"/>
      <c r="VU1060"/>
      <c r="VV1060"/>
      <c r="VW1060"/>
      <c r="VX1060"/>
      <c r="VY1060"/>
      <c r="VZ1060"/>
      <c r="WA1060"/>
      <c r="WB1060"/>
      <c r="WC1060"/>
      <c r="WD1060"/>
      <c r="WE1060"/>
      <c r="WF1060"/>
      <c r="WG1060"/>
      <c r="WH1060"/>
      <c r="WI1060"/>
      <c r="WJ1060"/>
      <c r="WK1060"/>
      <c r="WL1060"/>
      <c r="WM1060"/>
      <c r="WN1060"/>
      <c r="WO1060"/>
      <c r="WP1060"/>
      <c r="WQ1060"/>
      <c r="WR1060"/>
      <c r="WS1060"/>
      <c r="WT1060"/>
      <c r="WU1060"/>
      <c r="WV1060"/>
      <c r="WW1060"/>
      <c r="WX1060"/>
      <c r="WY1060"/>
      <c r="WZ1060"/>
      <c r="XA1060"/>
      <c r="XB1060"/>
      <c r="XC1060"/>
      <c r="XD1060"/>
      <c r="XE1060"/>
      <c r="XF1060"/>
      <c r="XG1060"/>
      <c r="XH1060"/>
      <c r="XI1060"/>
      <c r="XJ1060"/>
      <c r="XK1060"/>
      <c r="XL1060"/>
      <c r="XM1060"/>
      <c r="XN1060"/>
      <c r="XO1060"/>
      <c r="XP1060"/>
      <c r="XQ1060"/>
      <c r="XR1060"/>
      <c r="XS1060"/>
      <c r="XT1060"/>
      <c r="XU1060"/>
      <c r="XV1060"/>
      <c r="XW1060"/>
      <c r="XX1060"/>
      <c r="XY1060"/>
      <c r="XZ1060"/>
      <c r="YA1060"/>
      <c r="YB1060"/>
      <c r="YC1060"/>
      <c r="YD1060"/>
      <c r="YE1060"/>
      <c r="YF1060"/>
      <c r="YG1060"/>
      <c r="YH1060"/>
      <c r="YI1060"/>
      <c r="YJ1060"/>
      <c r="YK1060"/>
      <c r="YL1060"/>
      <c r="YM1060"/>
      <c r="YN1060"/>
      <c r="YO1060"/>
      <c r="YP1060"/>
      <c r="YQ1060"/>
      <c r="YR1060"/>
      <c r="YS1060"/>
      <c r="YT1060"/>
      <c r="YU1060"/>
      <c r="YV1060"/>
      <c r="YW1060"/>
      <c r="YX1060"/>
      <c r="YY1060"/>
      <c r="YZ1060"/>
      <c r="ZA1060"/>
      <c r="ZB1060"/>
      <c r="ZC1060"/>
      <c r="ZD1060"/>
      <c r="ZE1060"/>
      <c r="ZF1060"/>
      <c r="ZG1060"/>
      <c r="ZH1060"/>
      <c r="ZI1060"/>
      <c r="ZJ1060"/>
      <c r="ZK1060"/>
      <c r="ZL1060"/>
      <c r="ZM1060"/>
      <c r="ZN1060"/>
      <c r="ZO1060"/>
      <c r="ZP1060"/>
      <c r="ZQ1060"/>
      <c r="ZR1060"/>
      <c r="ZS1060"/>
      <c r="ZT1060"/>
      <c r="ZU1060"/>
      <c r="ZV1060"/>
      <c r="ZW1060"/>
      <c r="ZX1060"/>
      <c r="ZY1060"/>
      <c r="ZZ1060"/>
      <c r="AAA1060"/>
      <c r="AAB1060"/>
      <c r="AAC1060"/>
      <c r="AAD1060"/>
      <c r="AAE1060"/>
      <c r="AAF1060"/>
      <c r="AAG1060"/>
      <c r="AAH1060"/>
      <c r="AAI1060"/>
      <c r="AAJ1060"/>
      <c r="AAK1060"/>
      <c r="AAL1060"/>
      <c r="AAM1060"/>
      <c r="AAN1060"/>
      <c r="AAO1060"/>
      <c r="AAP1060"/>
      <c r="AAQ1060"/>
      <c r="AAR1060"/>
      <c r="AAS1060"/>
      <c r="AAT1060"/>
      <c r="AAU1060"/>
      <c r="AAV1060"/>
      <c r="AAW1060"/>
      <c r="AAX1060"/>
      <c r="AAY1060"/>
      <c r="AAZ1060"/>
      <c r="ABA1060"/>
      <c r="ABB1060"/>
      <c r="ABC1060"/>
      <c r="ABD1060"/>
      <c r="ABE1060"/>
      <c r="ABF1060"/>
      <c r="ABG1060"/>
      <c r="ABH1060"/>
      <c r="ABI1060"/>
      <c r="ABJ1060"/>
      <c r="ABK1060"/>
      <c r="ABL1060"/>
      <c r="ABM1060"/>
      <c r="ABN1060"/>
      <c r="ABO1060"/>
      <c r="ABP1060"/>
      <c r="ABQ1060"/>
      <c r="ABR1060"/>
      <c r="ABS1060"/>
      <c r="ABT1060"/>
      <c r="ABU1060"/>
      <c r="ABV1060"/>
      <c r="ABW1060"/>
      <c r="ABX1060"/>
      <c r="ABY1060"/>
      <c r="ABZ1060"/>
      <c r="ACA1060"/>
      <c r="ACB1060"/>
      <c r="ACC1060"/>
      <c r="ACD1060"/>
      <c r="ACE1060"/>
      <c r="ACF1060"/>
      <c r="ACG1060"/>
      <c r="ACH1060"/>
      <c r="ACI1060"/>
      <c r="ACJ1060"/>
      <c r="ACK1060"/>
      <c r="ACL1060"/>
      <c r="ACM1060"/>
      <c r="ACN1060"/>
      <c r="ACO1060"/>
      <c r="ACP1060"/>
      <c r="ACQ1060"/>
      <c r="ACR1060"/>
      <c r="ACS1060"/>
      <c r="ACT1060"/>
      <c r="ACU1060"/>
      <c r="ACV1060"/>
      <c r="ACW1060"/>
      <c r="ACX1060"/>
      <c r="ACY1060"/>
      <c r="ACZ1060"/>
      <c r="ADA1060"/>
      <c r="ADB1060"/>
      <c r="ADC1060"/>
      <c r="ADD1060"/>
      <c r="ADE1060"/>
      <c r="ADF1060"/>
      <c r="ADG1060"/>
      <c r="ADH1060"/>
      <c r="ADI1060"/>
      <c r="ADJ1060"/>
      <c r="ADK1060"/>
      <c r="ADL1060"/>
      <c r="ADM1060"/>
      <c r="ADN1060"/>
      <c r="ADO1060"/>
      <c r="ADP1060"/>
      <c r="ADQ1060"/>
      <c r="ADR1060"/>
      <c r="ADS1060"/>
      <c r="ADT1060"/>
      <c r="ADU1060"/>
      <c r="ADV1060"/>
      <c r="ADW1060"/>
      <c r="ADX1060"/>
      <c r="ADY1060"/>
      <c r="ADZ1060"/>
      <c r="AEA1060"/>
      <c r="AEB1060"/>
      <c r="AEC1060"/>
      <c r="AED1060"/>
      <c r="AEE1060"/>
      <c r="AEF1060"/>
      <c r="AEG1060"/>
      <c r="AEH1060"/>
      <c r="AEI1060"/>
      <c r="AEJ1060"/>
      <c r="AEK1060"/>
      <c r="AEL1060"/>
      <c r="AEM1060"/>
      <c r="AEN1060"/>
      <c r="AEO1060"/>
      <c r="AEP1060"/>
      <c r="AEQ1060"/>
      <c r="AER1060"/>
      <c r="AES1060"/>
      <c r="AET1060"/>
      <c r="AEU1060"/>
      <c r="AEV1060"/>
      <c r="AEW1060"/>
      <c r="AEX1060"/>
      <c r="AEY1060"/>
      <c r="AEZ1060"/>
      <c r="AFA1060"/>
      <c r="AFB1060"/>
      <c r="AFC1060"/>
      <c r="AFD1060"/>
      <c r="AFE1060"/>
      <c r="AFF1060"/>
      <c r="AFG1060"/>
      <c r="AFH1060"/>
      <c r="AFI1060"/>
      <c r="AFJ1060"/>
      <c r="AFK1060"/>
      <c r="AFL1060"/>
      <c r="AFM1060"/>
      <c r="AFN1060"/>
      <c r="AFO1060"/>
      <c r="AFP1060"/>
      <c r="AFQ1060"/>
      <c r="AFR1060"/>
      <c r="AFS1060"/>
      <c r="AFT1060"/>
      <c r="AFU1060"/>
      <c r="AFV1060"/>
      <c r="AFW1060"/>
      <c r="AFX1060"/>
      <c r="AFY1060"/>
      <c r="AFZ1060"/>
      <c r="AGA1060"/>
      <c r="AGB1060"/>
      <c r="AGC1060"/>
      <c r="AGD1060"/>
      <c r="AGE1060"/>
      <c r="AGF1060"/>
      <c r="AGG1060"/>
      <c r="AGH1060"/>
      <c r="AGI1060"/>
      <c r="AGJ1060"/>
      <c r="AGK1060"/>
      <c r="AGL1060"/>
      <c r="AGM1060"/>
      <c r="AGN1060"/>
      <c r="AGO1060"/>
      <c r="AGP1060"/>
      <c r="AGQ1060"/>
      <c r="AGR1060"/>
      <c r="AGS1060"/>
      <c r="AGT1060"/>
      <c r="AGU1060"/>
      <c r="AGV1060"/>
      <c r="AGW1060"/>
      <c r="AGX1060"/>
      <c r="AGY1060"/>
      <c r="AGZ1060"/>
      <c r="AHA1060"/>
      <c r="AHB1060"/>
      <c r="AHC1060"/>
      <c r="AHD1060"/>
      <c r="AHE1060"/>
      <c r="AHF1060"/>
      <c r="AHG1060"/>
      <c r="AHH1060"/>
      <c r="AHI1060"/>
      <c r="AHJ1060"/>
      <c r="AHK1060"/>
      <c r="AHL1060"/>
      <c r="AHM1060"/>
      <c r="AHN1060"/>
      <c r="AHO1060"/>
      <c r="AHP1060"/>
      <c r="AHQ1060"/>
      <c r="AHR1060"/>
      <c r="AHS1060"/>
      <c r="AHT1060"/>
      <c r="AHU1060"/>
      <c r="AHV1060"/>
      <c r="AHW1060"/>
      <c r="AHX1060"/>
      <c r="AHY1060"/>
      <c r="AHZ1060"/>
      <c r="AIA1060"/>
      <c r="AIB1060"/>
      <c r="AIC1060"/>
      <c r="AID1060"/>
      <c r="AIE1060"/>
      <c r="AIF1060"/>
      <c r="AIG1060"/>
      <c r="AIH1060"/>
      <c r="AII1060"/>
      <c r="AIJ1060"/>
      <c r="AIK1060"/>
      <c r="AIL1060"/>
      <c r="AIM1060"/>
      <c r="AIN1060"/>
      <c r="AIO1060"/>
      <c r="AIP1060"/>
      <c r="AIQ1060"/>
      <c r="AIR1060"/>
      <c r="AIS1060"/>
      <c r="AIT1060"/>
      <c r="AIU1060"/>
      <c r="AIV1060"/>
      <c r="AIW1060"/>
      <c r="AIX1060"/>
      <c r="AIY1060"/>
      <c r="AIZ1060"/>
      <c r="AJA1060"/>
      <c r="AJB1060"/>
      <c r="AJC1060"/>
      <c r="AJD1060"/>
      <c r="AJE1060"/>
      <c r="AJF1060"/>
      <c r="AJG1060"/>
      <c r="AJH1060"/>
      <c r="AJI1060"/>
      <c r="AJJ1060"/>
      <c r="AJK1060"/>
      <c r="AJL1060"/>
      <c r="AJM1060"/>
      <c r="AJN1060"/>
      <c r="AJO1060"/>
      <c r="AJP1060"/>
      <c r="AJQ1060"/>
      <c r="AJR1060"/>
      <c r="AJS1060"/>
      <c r="AJT1060"/>
      <c r="AJU1060"/>
      <c r="AJV1060"/>
      <c r="AJW1060"/>
      <c r="AJX1060"/>
      <c r="AJY1060"/>
      <c r="AJZ1060"/>
      <c r="AKA1060"/>
      <c r="AKB1060"/>
      <c r="AKC1060"/>
      <c r="AKD1060"/>
      <c r="AKE1060"/>
      <c r="AKF1060"/>
      <c r="AKG1060"/>
      <c r="AKH1060"/>
      <c r="AKI1060"/>
      <c r="AKJ1060"/>
      <c r="AKK1060"/>
      <c r="AKL1060"/>
      <c r="AKM1060"/>
      <c r="AKN1060"/>
      <c r="AKO1060"/>
      <c r="AKP1060"/>
      <c r="AKQ1060"/>
      <c r="AKR1060"/>
      <c r="AKS1060"/>
      <c r="AKT1060"/>
      <c r="AKU1060"/>
      <c r="AKV1060"/>
      <c r="AKW1060"/>
      <c r="AKX1060"/>
      <c r="AKY1060"/>
      <c r="AKZ1060"/>
      <c r="ALA1060"/>
      <c r="ALB1060"/>
      <c r="ALC1060"/>
      <c r="ALD1060"/>
      <c r="ALE1060"/>
      <c r="ALF1060"/>
      <c r="ALG1060"/>
      <c r="ALH1060"/>
      <c r="ALI1060"/>
      <c r="ALJ1060"/>
      <c r="ALK1060"/>
      <c r="ALL1060"/>
      <c r="ALM1060"/>
      <c r="ALN1060"/>
      <c r="ALO1060"/>
      <c r="ALP1060"/>
      <c r="ALQ1060"/>
      <c r="ALR1060"/>
      <c r="ALS1060"/>
      <c r="ALT1060"/>
      <c r="ALU1060"/>
      <c r="ALV1060"/>
      <c r="ALW1060"/>
      <c r="ALX1060"/>
      <c r="ALY1060"/>
      <c r="ALZ1060"/>
      <c r="AMA1060"/>
      <c r="AMB1060"/>
      <c r="AMC1060"/>
      <c r="AMD1060"/>
      <c r="AME1060"/>
      <c r="AMF1060"/>
      <c r="AMG1060"/>
      <c r="AMH1060"/>
      <c r="AMI1060"/>
      <c r="AMJ1060"/>
    </row>
    <row r="1061" spans="1:1024" x14ac:dyDescent="0.2">
      <c r="A1061"/>
      <c r="B1061"/>
      <c r="C1061"/>
      <c r="D1061"/>
      <c r="E1061" s="2"/>
      <c r="F1061" s="2"/>
      <c r="G1061" s="271"/>
      <c r="H1061" s="240"/>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c r="EZ1061"/>
      <c r="FA1061"/>
      <c r="FB1061"/>
      <c r="FC1061"/>
      <c r="FD1061"/>
      <c r="FE1061"/>
      <c r="FF1061"/>
      <c r="FG1061"/>
      <c r="FH1061"/>
      <c r="FI1061"/>
      <c r="FJ1061"/>
      <c r="FK1061"/>
      <c r="FL1061"/>
      <c r="FM1061"/>
      <c r="FN1061"/>
      <c r="FO1061"/>
      <c r="FP1061"/>
      <c r="FQ1061"/>
      <c r="FR1061"/>
      <c r="FS1061"/>
      <c r="FT1061"/>
      <c r="FU1061"/>
      <c r="FV1061"/>
      <c r="FW1061"/>
      <c r="FX1061"/>
      <c r="FY1061"/>
      <c r="FZ1061"/>
      <c r="GA1061"/>
      <c r="GB1061"/>
      <c r="GC1061"/>
      <c r="GD1061"/>
      <c r="GE1061"/>
      <c r="GF1061"/>
      <c r="GG1061"/>
      <c r="GH1061"/>
      <c r="GI1061"/>
      <c r="GJ1061"/>
      <c r="GK1061"/>
      <c r="GL1061"/>
      <c r="GM1061"/>
      <c r="GN1061"/>
      <c r="GO1061"/>
      <c r="GP1061"/>
      <c r="GQ1061"/>
      <c r="GR1061"/>
      <c r="GS1061"/>
      <c r="GT1061"/>
      <c r="GU1061"/>
      <c r="GV1061"/>
      <c r="GW1061"/>
      <c r="GX1061"/>
      <c r="GY1061"/>
      <c r="GZ1061"/>
      <c r="HA1061"/>
      <c r="HB1061"/>
      <c r="HC1061"/>
      <c r="HD1061"/>
      <c r="HE1061"/>
      <c r="HF1061"/>
      <c r="HG1061"/>
      <c r="HH1061"/>
      <c r="HI1061"/>
      <c r="HJ1061"/>
      <c r="HK1061"/>
      <c r="HL1061"/>
      <c r="HM1061"/>
      <c r="HN1061"/>
      <c r="HO1061"/>
      <c r="HP1061"/>
      <c r="HQ1061"/>
      <c r="HR1061"/>
      <c r="HS1061"/>
      <c r="HT1061"/>
      <c r="HU1061"/>
      <c r="HV1061"/>
      <c r="HW1061"/>
      <c r="HX1061"/>
      <c r="HY1061"/>
      <c r="HZ1061"/>
      <c r="IA1061"/>
      <c r="IB1061"/>
      <c r="IC1061"/>
      <c r="ID1061"/>
      <c r="IE1061"/>
      <c r="IF1061"/>
      <c r="IG1061"/>
      <c r="IH1061"/>
      <c r="II1061"/>
      <c r="IJ1061"/>
      <c r="IK1061"/>
      <c r="IL1061"/>
      <c r="IM1061"/>
      <c r="IN1061"/>
      <c r="IO1061"/>
      <c r="IP1061"/>
      <c r="IQ1061"/>
      <c r="IR1061"/>
      <c r="IS1061"/>
      <c r="IT1061"/>
      <c r="IU1061"/>
      <c r="IV1061"/>
      <c r="IW1061"/>
      <c r="IX1061"/>
      <c r="IY1061"/>
      <c r="IZ1061"/>
      <c r="JA1061"/>
      <c r="JB1061"/>
      <c r="JC1061"/>
      <c r="JD1061"/>
      <c r="JE1061"/>
      <c r="JF1061"/>
      <c r="JG1061"/>
      <c r="JH1061"/>
      <c r="JI1061"/>
      <c r="JJ1061"/>
      <c r="JK1061"/>
      <c r="JL1061"/>
      <c r="JM1061"/>
      <c r="JN1061"/>
      <c r="JO1061"/>
      <c r="JP1061"/>
      <c r="JQ1061"/>
      <c r="JR1061"/>
      <c r="JS1061"/>
      <c r="JT1061"/>
      <c r="JU1061"/>
      <c r="JV1061"/>
      <c r="JW1061"/>
      <c r="JX1061"/>
      <c r="JY1061"/>
      <c r="JZ1061"/>
      <c r="KA1061"/>
      <c r="KB1061"/>
      <c r="KC1061"/>
      <c r="KD1061"/>
      <c r="KE1061"/>
      <c r="KF1061"/>
      <c r="KG1061"/>
      <c r="KH1061"/>
      <c r="KI1061"/>
      <c r="KJ1061"/>
      <c r="KK1061"/>
      <c r="KL1061"/>
      <c r="KM1061"/>
      <c r="KN1061"/>
      <c r="KO1061"/>
      <c r="KP1061"/>
      <c r="KQ1061"/>
      <c r="KR1061"/>
      <c r="KS1061"/>
      <c r="KT1061"/>
      <c r="KU1061"/>
      <c r="KV1061"/>
      <c r="KW1061"/>
      <c r="KX1061"/>
      <c r="KY1061"/>
      <c r="KZ1061"/>
      <c r="LA1061"/>
      <c r="LB1061"/>
      <c r="LC1061"/>
      <c r="LD1061"/>
      <c r="LE1061"/>
      <c r="LF1061"/>
      <c r="LG1061"/>
      <c r="LH1061"/>
      <c r="LI1061"/>
      <c r="LJ1061"/>
      <c r="LK1061"/>
      <c r="LL1061"/>
      <c r="LM1061"/>
      <c r="LN1061"/>
      <c r="LO1061"/>
      <c r="LP1061"/>
      <c r="LQ1061"/>
      <c r="LR1061"/>
      <c r="LS1061"/>
      <c r="LT1061"/>
      <c r="LU1061"/>
      <c r="LV1061"/>
      <c r="LW1061"/>
      <c r="LX1061"/>
      <c r="LY1061"/>
      <c r="LZ1061"/>
      <c r="MA1061"/>
      <c r="MB1061"/>
      <c r="MC1061"/>
      <c r="MD1061"/>
      <c r="ME1061"/>
      <c r="MF1061"/>
      <c r="MG1061"/>
      <c r="MH1061"/>
      <c r="MI1061"/>
      <c r="MJ1061"/>
      <c r="MK1061"/>
      <c r="ML1061"/>
      <c r="MM1061"/>
      <c r="MN1061"/>
      <c r="MO1061"/>
      <c r="MP1061"/>
      <c r="MQ1061"/>
      <c r="MR1061"/>
      <c r="MS1061"/>
      <c r="MT1061"/>
      <c r="MU1061"/>
      <c r="MV1061"/>
      <c r="MW1061"/>
      <c r="MX1061"/>
      <c r="MY1061"/>
      <c r="MZ1061"/>
      <c r="NA1061"/>
      <c r="NB1061"/>
      <c r="NC1061"/>
      <c r="ND1061"/>
      <c r="NE1061"/>
      <c r="NF1061"/>
      <c r="NG1061"/>
      <c r="NH1061"/>
      <c r="NI1061"/>
      <c r="NJ1061"/>
      <c r="NK1061"/>
      <c r="NL1061"/>
      <c r="NM1061"/>
      <c r="NN1061"/>
      <c r="NO1061"/>
      <c r="NP1061"/>
      <c r="NQ1061"/>
      <c r="NR1061"/>
      <c r="NS1061"/>
      <c r="NT1061"/>
      <c r="NU1061"/>
      <c r="NV1061"/>
      <c r="NW1061"/>
      <c r="NX1061"/>
      <c r="NY1061"/>
      <c r="NZ1061"/>
      <c r="OA1061"/>
      <c r="OB1061"/>
      <c r="OC1061"/>
      <c r="OD1061"/>
      <c r="OE1061"/>
      <c r="OF1061"/>
      <c r="OG1061"/>
      <c r="OH1061"/>
      <c r="OI1061"/>
      <c r="OJ1061"/>
      <c r="OK1061"/>
      <c r="OL1061"/>
      <c r="OM1061"/>
      <c r="ON1061"/>
      <c r="OO1061"/>
      <c r="OP1061"/>
      <c r="OQ1061"/>
      <c r="OR1061"/>
      <c r="OS1061"/>
      <c r="OT1061"/>
      <c r="OU1061"/>
      <c r="OV1061"/>
      <c r="OW1061"/>
      <c r="OX1061"/>
      <c r="OY1061"/>
      <c r="OZ1061"/>
      <c r="PA1061"/>
      <c r="PB1061"/>
      <c r="PC1061"/>
      <c r="PD1061"/>
      <c r="PE1061"/>
      <c r="PF1061"/>
      <c r="PG1061"/>
      <c r="PH1061"/>
      <c r="PI1061"/>
      <c r="PJ1061"/>
      <c r="PK1061"/>
      <c r="PL1061"/>
      <c r="PM1061"/>
      <c r="PN1061"/>
      <c r="PO1061"/>
      <c r="PP1061"/>
      <c r="PQ1061"/>
      <c r="PR1061"/>
      <c r="PS1061"/>
      <c r="PT1061"/>
      <c r="PU1061"/>
      <c r="PV1061"/>
      <c r="PW1061"/>
      <c r="PX1061"/>
      <c r="PY1061"/>
      <c r="PZ1061"/>
      <c r="QA1061"/>
      <c r="QB1061"/>
      <c r="QC1061"/>
      <c r="QD1061"/>
      <c r="QE1061"/>
      <c r="QF1061"/>
      <c r="QG1061"/>
      <c r="QH1061"/>
      <c r="QI1061"/>
      <c r="QJ1061"/>
      <c r="QK1061"/>
      <c r="QL1061"/>
      <c r="QM1061"/>
      <c r="QN1061"/>
      <c r="QO1061"/>
      <c r="QP1061"/>
      <c r="QQ1061"/>
      <c r="QR1061"/>
      <c r="QS1061"/>
      <c r="QT1061"/>
      <c r="QU1061"/>
      <c r="QV1061"/>
      <c r="QW1061"/>
      <c r="QX1061"/>
      <c r="QY1061"/>
      <c r="QZ1061"/>
      <c r="RA1061"/>
      <c r="RB1061"/>
      <c r="RC1061"/>
      <c r="RD1061"/>
      <c r="RE1061"/>
      <c r="RF1061"/>
      <c r="RG1061"/>
      <c r="RH1061"/>
      <c r="RI1061"/>
      <c r="RJ1061"/>
      <c r="RK1061"/>
      <c r="RL1061"/>
      <c r="RM1061"/>
      <c r="RN1061"/>
      <c r="RO1061"/>
      <c r="RP1061"/>
      <c r="RQ1061"/>
      <c r="RR1061"/>
      <c r="RS1061"/>
      <c r="RT1061"/>
      <c r="RU1061"/>
      <c r="RV1061"/>
      <c r="RW1061"/>
      <c r="RX1061"/>
      <c r="RY1061"/>
      <c r="RZ1061"/>
      <c r="SA1061"/>
      <c r="SB1061"/>
      <c r="SC1061"/>
      <c r="SD1061"/>
      <c r="SE1061"/>
      <c r="SF1061"/>
      <c r="SG1061"/>
      <c r="SH1061"/>
      <c r="SI1061"/>
      <c r="SJ1061"/>
      <c r="SK1061"/>
      <c r="SL1061"/>
      <c r="SM1061"/>
      <c r="SN1061"/>
      <c r="SO1061"/>
      <c r="SP1061"/>
      <c r="SQ1061"/>
      <c r="SR1061"/>
      <c r="SS1061"/>
      <c r="ST1061"/>
      <c r="SU1061"/>
      <c r="SV1061"/>
      <c r="SW1061"/>
      <c r="SX1061"/>
      <c r="SY1061"/>
      <c r="SZ1061"/>
      <c r="TA1061"/>
      <c r="TB1061"/>
      <c r="TC1061"/>
      <c r="TD1061"/>
      <c r="TE1061"/>
      <c r="TF1061"/>
      <c r="TG1061"/>
      <c r="TH1061"/>
      <c r="TI1061"/>
      <c r="TJ1061"/>
      <c r="TK1061"/>
      <c r="TL1061"/>
      <c r="TM1061"/>
      <c r="TN1061"/>
      <c r="TO1061"/>
      <c r="TP1061"/>
      <c r="TQ1061"/>
      <c r="TR1061"/>
      <c r="TS1061"/>
      <c r="TT1061"/>
      <c r="TU1061"/>
      <c r="TV1061"/>
      <c r="TW1061"/>
      <c r="TX1061"/>
      <c r="TY1061"/>
      <c r="TZ1061"/>
      <c r="UA1061"/>
      <c r="UB1061"/>
      <c r="UC1061"/>
      <c r="UD1061"/>
      <c r="UE1061"/>
      <c r="UF1061"/>
      <c r="UG1061"/>
      <c r="UH1061"/>
      <c r="UI1061"/>
      <c r="UJ1061"/>
      <c r="UK1061"/>
      <c r="UL1061"/>
      <c r="UM1061"/>
      <c r="UN1061"/>
      <c r="UO1061"/>
      <c r="UP1061"/>
      <c r="UQ1061"/>
      <c r="UR1061"/>
      <c r="US1061"/>
      <c r="UT1061"/>
      <c r="UU1061"/>
      <c r="UV1061"/>
      <c r="UW1061"/>
      <c r="UX1061"/>
      <c r="UY1061"/>
      <c r="UZ1061"/>
      <c r="VA1061"/>
      <c r="VB1061"/>
      <c r="VC1061"/>
      <c r="VD1061"/>
      <c r="VE1061"/>
      <c r="VF1061"/>
      <c r="VG1061"/>
      <c r="VH1061"/>
      <c r="VI1061"/>
      <c r="VJ1061"/>
      <c r="VK1061"/>
      <c r="VL1061"/>
      <c r="VM1061"/>
      <c r="VN1061"/>
      <c r="VO1061"/>
      <c r="VP1061"/>
      <c r="VQ1061"/>
      <c r="VR1061"/>
      <c r="VS1061"/>
      <c r="VT1061"/>
      <c r="VU1061"/>
      <c r="VV1061"/>
      <c r="VW1061"/>
      <c r="VX1061"/>
      <c r="VY1061"/>
      <c r="VZ1061"/>
      <c r="WA1061"/>
      <c r="WB1061"/>
      <c r="WC1061"/>
      <c r="WD1061"/>
      <c r="WE1061"/>
      <c r="WF1061"/>
      <c r="WG1061"/>
      <c r="WH1061"/>
      <c r="WI1061"/>
      <c r="WJ1061"/>
      <c r="WK1061"/>
      <c r="WL1061"/>
      <c r="WM1061"/>
      <c r="WN1061"/>
      <c r="WO1061"/>
      <c r="WP1061"/>
      <c r="WQ1061"/>
      <c r="WR1061"/>
      <c r="WS1061"/>
      <c r="WT1061"/>
      <c r="WU1061"/>
      <c r="WV1061"/>
      <c r="WW1061"/>
      <c r="WX1061"/>
      <c r="WY1061"/>
      <c r="WZ1061"/>
      <c r="XA1061"/>
      <c r="XB1061"/>
      <c r="XC1061"/>
      <c r="XD1061"/>
      <c r="XE1061"/>
      <c r="XF1061"/>
      <c r="XG1061"/>
      <c r="XH1061"/>
      <c r="XI1061"/>
      <c r="XJ1061"/>
      <c r="XK1061"/>
      <c r="XL1061"/>
      <c r="XM1061"/>
      <c r="XN1061"/>
      <c r="XO1061"/>
      <c r="XP1061"/>
      <c r="XQ1061"/>
      <c r="XR1061"/>
      <c r="XS1061"/>
      <c r="XT1061"/>
      <c r="XU1061"/>
      <c r="XV1061"/>
      <c r="XW1061"/>
      <c r="XX1061"/>
      <c r="XY1061"/>
      <c r="XZ1061"/>
      <c r="YA1061"/>
      <c r="YB1061"/>
      <c r="YC1061"/>
      <c r="YD1061"/>
      <c r="YE1061"/>
      <c r="YF1061"/>
      <c r="YG1061"/>
      <c r="YH1061"/>
      <c r="YI1061"/>
      <c r="YJ1061"/>
      <c r="YK1061"/>
      <c r="YL1061"/>
      <c r="YM1061"/>
      <c r="YN1061"/>
      <c r="YO1061"/>
      <c r="YP1061"/>
      <c r="YQ1061"/>
      <c r="YR1061"/>
      <c r="YS1061"/>
      <c r="YT1061"/>
      <c r="YU1061"/>
      <c r="YV1061"/>
      <c r="YW1061"/>
      <c r="YX1061"/>
      <c r="YY1061"/>
      <c r="YZ1061"/>
      <c r="ZA1061"/>
      <c r="ZB1061"/>
      <c r="ZC1061"/>
      <c r="ZD1061"/>
      <c r="ZE1061"/>
      <c r="ZF1061"/>
      <c r="ZG1061"/>
      <c r="ZH1061"/>
      <c r="ZI1061"/>
      <c r="ZJ1061"/>
      <c r="ZK1061"/>
      <c r="ZL1061"/>
      <c r="ZM1061"/>
      <c r="ZN1061"/>
      <c r="ZO1061"/>
      <c r="ZP1061"/>
      <c r="ZQ1061"/>
      <c r="ZR1061"/>
      <c r="ZS1061"/>
      <c r="ZT1061"/>
      <c r="ZU1061"/>
      <c r="ZV1061"/>
      <c r="ZW1061"/>
      <c r="ZX1061"/>
      <c r="ZY1061"/>
      <c r="ZZ1061"/>
      <c r="AAA1061"/>
      <c r="AAB1061"/>
      <c r="AAC1061"/>
      <c r="AAD1061"/>
      <c r="AAE1061"/>
      <c r="AAF1061"/>
      <c r="AAG1061"/>
      <c r="AAH1061"/>
      <c r="AAI1061"/>
      <c r="AAJ1061"/>
      <c r="AAK1061"/>
      <c r="AAL1061"/>
      <c r="AAM1061"/>
      <c r="AAN1061"/>
      <c r="AAO1061"/>
      <c r="AAP1061"/>
      <c r="AAQ1061"/>
      <c r="AAR1061"/>
      <c r="AAS1061"/>
      <c r="AAT1061"/>
      <c r="AAU1061"/>
      <c r="AAV1061"/>
      <c r="AAW1061"/>
      <c r="AAX1061"/>
      <c r="AAY1061"/>
      <c r="AAZ1061"/>
      <c r="ABA1061"/>
      <c r="ABB1061"/>
      <c r="ABC1061"/>
      <c r="ABD1061"/>
      <c r="ABE1061"/>
      <c r="ABF1061"/>
      <c r="ABG1061"/>
      <c r="ABH1061"/>
      <c r="ABI1061"/>
      <c r="ABJ1061"/>
      <c r="ABK1061"/>
      <c r="ABL1061"/>
      <c r="ABM1061"/>
      <c r="ABN1061"/>
      <c r="ABO1061"/>
      <c r="ABP1061"/>
      <c r="ABQ1061"/>
      <c r="ABR1061"/>
      <c r="ABS1061"/>
      <c r="ABT1061"/>
      <c r="ABU1061"/>
      <c r="ABV1061"/>
      <c r="ABW1061"/>
      <c r="ABX1061"/>
      <c r="ABY1061"/>
      <c r="ABZ1061"/>
      <c r="ACA1061"/>
      <c r="ACB1061"/>
      <c r="ACC1061"/>
      <c r="ACD1061"/>
      <c r="ACE1061"/>
      <c r="ACF1061"/>
      <c r="ACG1061"/>
      <c r="ACH1061"/>
      <c r="ACI1061"/>
      <c r="ACJ1061"/>
      <c r="ACK1061"/>
      <c r="ACL1061"/>
      <c r="ACM1061"/>
      <c r="ACN1061"/>
      <c r="ACO1061"/>
      <c r="ACP1061"/>
      <c r="ACQ1061"/>
      <c r="ACR1061"/>
      <c r="ACS1061"/>
      <c r="ACT1061"/>
      <c r="ACU1061"/>
      <c r="ACV1061"/>
      <c r="ACW1061"/>
      <c r="ACX1061"/>
      <c r="ACY1061"/>
      <c r="ACZ1061"/>
      <c r="ADA1061"/>
      <c r="ADB1061"/>
      <c r="ADC1061"/>
      <c r="ADD1061"/>
      <c r="ADE1061"/>
      <c r="ADF1061"/>
      <c r="ADG1061"/>
      <c r="ADH1061"/>
      <c r="ADI1061"/>
      <c r="ADJ1061"/>
      <c r="ADK1061"/>
      <c r="ADL1061"/>
      <c r="ADM1061"/>
      <c r="ADN1061"/>
      <c r="ADO1061"/>
      <c r="ADP1061"/>
      <c r="ADQ1061"/>
      <c r="ADR1061"/>
      <c r="ADS1061"/>
      <c r="ADT1061"/>
      <c r="ADU1061"/>
      <c r="ADV1061"/>
      <c r="ADW1061"/>
      <c r="ADX1061"/>
      <c r="ADY1061"/>
      <c r="ADZ1061"/>
      <c r="AEA1061"/>
      <c r="AEB1061"/>
      <c r="AEC1061"/>
      <c r="AED1061"/>
      <c r="AEE1061"/>
      <c r="AEF1061"/>
      <c r="AEG1061"/>
      <c r="AEH1061"/>
      <c r="AEI1061"/>
      <c r="AEJ1061"/>
      <c r="AEK1061"/>
      <c r="AEL1061"/>
      <c r="AEM1061"/>
      <c r="AEN1061"/>
      <c r="AEO1061"/>
      <c r="AEP1061"/>
      <c r="AEQ1061"/>
      <c r="AER1061"/>
      <c r="AES1061"/>
      <c r="AET1061"/>
      <c r="AEU1061"/>
      <c r="AEV1061"/>
      <c r="AEW1061"/>
      <c r="AEX1061"/>
      <c r="AEY1061"/>
      <c r="AEZ1061"/>
      <c r="AFA1061"/>
      <c r="AFB1061"/>
      <c r="AFC1061"/>
      <c r="AFD1061"/>
      <c r="AFE1061"/>
      <c r="AFF1061"/>
      <c r="AFG1061"/>
      <c r="AFH1061"/>
      <c r="AFI1061"/>
      <c r="AFJ1061"/>
      <c r="AFK1061"/>
      <c r="AFL1061"/>
      <c r="AFM1061"/>
      <c r="AFN1061"/>
      <c r="AFO1061"/>
      <c r="AFP1061"/>
      <c r="AFQ1061"/>
      <c r="AFR1061"/>
      <c r="AFS1061"/>
      <c r="AFT1061"/>
      <c r="AFU1061"/>
      <c r="AFV1061"/>
      <c r="AFW1061"/>
      <c r="AFX1061"/>
      <c r="AFY1061"/>
      <c r="AFZ1061"/>
      <c r="AGA1061"/>
      <c r="AGB1061"/>
      <c r="AGC1061"/>
      <c r="AGD1061"/>
      <c r="AGE1061"/>
      <c r="AGF1061"/>
      <c r="AGG1061"/>
      <c r="AGH1061"/>
      <c r="AGI1061"/>
      <c r="AGJ1061"/>
      <c r="AGK1061"/>
      <c r="AGL1061"/>
      <c r="AGM1061"/>
      <c r="AGN1061"/>
      <c r="AGO1061"/>
      <c r="AGP1061"/>
      <c r="AGQ1061"/>
      <c r="AGR1061"/>
      <c r="AGS1061"/>
      <c r="AGT1061"/>
      <c r="AGU1061"/>
      <c r="AGV1061"/>
      <c r="AGW1061"/>
      <c r="AGX1061"/>
      <c r="AGY1061"/>
      <c r="AGZ1061"/>
      <c r="AHA1061"/>
      <c r="AHB1061"/>
      <c r="AHC1061"/>
      <c r="AHD1061"/>
      <c r="AHE1061"/>
      <c r="AHF1061"/>
      <c r="AHG1061"/>
      <c r="AHH1061"/>
      <c r="AHI1061"/>
      <c r="AHJ1061"/>
      <c r="AHK1061"/>
      <c r="AHL1061"/>
      <c r="AHM1061"/>
      <c r="AHN1061"/>
      <c r="AHO1061"/>
      <c r="AHP1061"/>
      <c r="AHQ1061"/>
      <c r="AHR1061"/>
      <c r="AHS1061"/>
      <c r="AHT1061"/>
      <c r="AHU1061"/>
      <c r="AHV1061"/>
      <c r="AHW1061"/>
      <c r="AHX1061"/>
      <c r="AHY1061"/>
      <c r="AHZ1061"/>
      <c r="AIA1061"/>
      <c r="AIB1061"/>
      <c r="AIC1061"/>
      <c r="AID1061"/>
      <c r="AIE1061"/>
      <c r="AIF1061"/>
      <c r="AIG1061"/>
      <c r="AIH1061"/>
      <c r="AII1061"/>
      <c r="AIJ1061"/>
      <c r="AIK1061"/>
      <c r="AIL1061"/>
      <c r="AIM1061"/>
      <c r="AIN1061"/>
      <c r="AIO1061"/>
      <c r="AIP1061"/>
      <c r="AIQ1061"/>
      <c r="AIR1061"/>
      <c r="AIS1061"/>
      <c r="AIT1061"/>
      <c r="AIU1061"/>
      <c r="AIV1061"/>
      <c r="AIW1061"/>
      <c r="AIX1061"/>
      <c r="AIY1061"/>
      <c r="AIZ1061"/>
      <c r="AJA1061"/>
      <c r="AJB1061"/>
      <c r="AJC1061"/>
      <c r="AJD1061"/>
      <c r="AJE1061"/>
      <c r="AJF1061"/>
      <c r="AJG1061"/>
      <c r="AJH1061"/>
      <c r="AJI1061"/>
      <c r="AJJ1061"/>
      <c r="AJK1061"/>
      <c r="AJL1061"/>
      <c r="AJM1061"/>
      <c r="AJN1061"/>
      <c r="AJO1061"/>
      <c r="AJP1061"/>
      <c r="AJQ1061"/>
      <c r="AJR1061"/>
      <c r="AJS1061"/>
      <c r="AJT1061"/>
      <c r="AJU1061"/>
      <c r="AJV1061"/>
      <c r="AJW1061"/>
      <c r="AJX1061"/>
      <c r="AJY1061"/>
      <c r="AJZ1061"/>
      <c r="AKA1061"/>
      <c r="AKB1061"/>
      <c r="AKC1061"/>
      <c r="AKD1061"/>
      <c r="AKE1061"/>
      <c r="AKF1061"/>
      <c r="AKG1061"/>
      <c r="AKH1061"/>
      <c r="AKI1061"/>
      <c r="AKJ1061"/>
      <c r="AKK1061"/>
      <c r="AKL1061"/>
      <c r="AKM1061"/>
      <c r="AKN1061"/>
      <c r="AKO1061"/>
      <c r="AKP1061"/>
      <c r="AKQ1061"/>
      <c r="AKR1061"/>
      <c r="AKS1061"/>
      <c r="AKT1061"/>
      <c r="AKU1061"/>
      <c r="AKV1061"/>
      <c r="AKW1061"/>
      <c r="AKX1061"/>
      <c r="AKY1061"/>
      <c r="AKZ1061"/>
      <c r="ALA1061"/>
      <c r="ALB1061"/>
      <c r="ALC1061"/>
      <c r="ALD1061"/>
      <c r="ALE1061"/>
      <c r="ALF1061"/>
      <c r="ALG1061"/>
      <c r="ALH1061"/>
      <c r="ALI1061"/>
      <c r="ALJ1061"/>
      <c r="ALK1061"/>
      <c r="ALL1061"/>
      <c r="ALM1061"/>
      <c r="ALN1061"/>
      <c r="ALO1061"/>
      <c r="ALP1061"/>
      <c r="ALQ1061"/>
      <c r="ALR1061"/>
      <c r="ALS1061"/>
      <c r="ALT1061"/>
      <c r="ALU1061"/>
      <c r="ALV1061"/>
      <c r="ALW1061"/>
      <c r="ALX1061"/>
      <c r="ALY1061"/>
      <c r="ALZ1061"/>
      <c r="AMA1061"/>
      <c r="AMB1061"/>
      <c r="AMC1061"/>
      <c r="AMD1061"/>
      <c r="AME1061"/>
      <c r="AMF1061"/>
      <c r="AMG1061"/>
      <c r="AMH1061"/>
      <c r="AMI1061"/>
      <c r="AMJ1061"/>
    </row>
    <row r="1062" spans="1:1024" x14ac:dyDescent="0.2">
      <c r="A1062"/>
      <c r="B1062"/>
      <c r="C1062"/>
      <c r="D1062"/>
      <c r="E1062" s="2"/>
      <c r="F1062" s="2"/>
      <c r="G1062" s="271"/>
      <c r="H1062" s="240"/>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c r="EZ1062"/>
      <c r="FA1062"/>
      <c r="FB1062"/>
      <c r="FC1062"/>
      <c r="FD1062"/>
      <c r="FE1062"/>
      <c r="FF1062"/>
      <c r="FG1062"/>
      <c r="FH1062"/>
      <c r="FI1062"/>
      <c r="FJ1062"/>
      <c r="FK1062"/>
      <c r="FL1062"/>
      <c r="FM1062"/>
      <c r="FN1062"/>
      <c r="FO1062"/>
      <c r="FP1062"/>
      <c r="FQ1062"/>
      <c r="FR1062"/>
      <c r="FS1062"/>
      <c r="FT1062"/>
      <c r="FU1062"/>
      <c r="FV1062"/>
      <c r="FW1062"/>
      <c r="FX1062"/>
      <c r="FY1062"/>
      <c r="FZ1062"/>
      <c r="GA1062"/>
      <c r="GB1062"/>
      <c r="GC1062"/>
      <c r="GD1062"/>
      <c r="GE1062"/>
      <c r="GF1062"/>
      <c r="GG1062"/>
      <c r="GH1062"/>
      <c r="GI1062"/>
      <c r="GJ1062"/>
      <c r="GK1062"/>
      <c r="GL1062"/>
      <c r="GM1062"/>
      <c r="GN1062"/>
      <c r="GO1062"/>
      <c r="GP1062"/>
      <c r="GQ1062"/>
      <c r="GR1062"/>
      <c r="GS1062"/>
      <c r="GT1062"/>
      <c r="GU1062"/>
      <c r="GV1062"/>
      <c r="GW1062"/>
      <c r="GX1062"/>
      <c r="GY1062"/>
      <c r="GZ1062"/>
      <c r="HA1062"/>
      <c r="HB1062"/>
      <c r="HC1062"/>
      <c r="HD1062"/>
      <c r="HE1062"/>
      <c r="HF1062"/>
      <c r="HG1062"/>
      <c r="HH1062"/>
      <c r="HI1062"/>
      <c r="HJ1062"/>
      <c r="HK1062"/>
      <c r="HL1062"/>
      <c r="HM1062"/>
      <c r="HN1062"/>
      <c r="HO1062"/>
      <c r="HP1062"/>
      <c r="HQ1062"/>
      <c r="HR1062"/>
      <c r="HS1062"/>
      <c r="HT1062"/>
      <c r="HU1062"/>
      <c r="HV1062"/>
      <c r="HW1062"/>
      <c r="HX1062"/>
      <c r="HY1062"/>
      <c r="HZ1062"/>
      <c r="IA1062"/>
      <c r="IB1062"/>
      <c r="IC1062"/>
      <c r="ID1062"/>
      <c r="IE1062"/>
      <c r="IF1062"/>
      <c r="IG1062"/>
      <c r="IH1062"/>
      <c r="II1062"/>
      <c r="IJ1062"/>
      <c r="IK1062"/>
      <c r="IL1062"/>
      <c r="IM1062"/>
      <c r="IN1062"/>
      <c r="IO1062"/>
      <c r="IP1062"/>
      <c r="IQ1062"/>
      <c r="IR1062"/>
      <c r="IS1062"/>
      <c r="IT1062"/>
      <c r="IU1062"/>
      <c r="IV1062"/>
      <c r="IW1062"/>
      <c r="IX1062"/>
      <c r="IY1062"/>
      <c r="IZ1062"/>
      <c r="JA1062"/>
      <c r="JB1062"/>
      <c r="JC1062"/>
      <c r="JD1062"/>
      <c r="JE1062"/>
      <c r="JF1062"/>
      <c r="JG1062"/>
      <c r="JH1062"/>
      <c r="JI1062"/>
      <c r="JJ1062"/>
      <c r="JK1062"/>
      <c r="JL1062"/>
      <c r="JM1062"/>
      <c r="JN1062"/>
      <c r="JO1062"/>
      <c r="JP1062"/>
      <c r="JQ1062"/>
      <c r="JR1062"/>
      <c r="JS1062"/>
      <c r="JT1062"/>
      <c r="JU1062"/>
      <c r="JV1062"/>
      <c r="JW1062"/>
      <c r="JX1062"/>
      <c r="JY1062"/>
      <c r="JZ1062"/>
      <c r="KA1062"/>
      <c r="KB1062"/>
      <c r="KC1062"/>
      <c r="KD1062"/>
      <c r="KE1062"/>
      <c r="KF1062"/>
      <c r="KG1062"/>
      <c r="KH1062"/>
      <c r="KI1062"/>
      <c r="KJ1062"/>
      <c r="KK1062"/>
      <c r="KL1062"/>
      <c r="KM1062"/>
      <c r="KN1062"/>
      <c r="KO1062"/>
      <c r="KP1062"/>
      <c r="KQ1062"/>
      <c r="KR1062"/>
      <c r="KS1062"/>
      <c r="KT1062"/>
      <c r="KU1062"/>
      <c r="KV1062"/>
      <c r="KW1062"/>
      <c r="KX1062"/>
      <c r="KY1062"/>
      <c r="KZ1062"/>
      <c r="LA1062"/>
      <c r="LB1062"/>
      <c r="LC1062"/>
      <c r="LD1062"/>
      <c r="LE1062"/>
      <c r="LF1062"/>
      <c r="LG1062"/>
      <c r="LH1062"/>
      <c r="LI1062"/>
      <c r="LJ1062"/>
      <c r="LK1062"/>
      <c r="LL1062"/>
      <c r="LM1062"/>
      <c r="LN1062"/>
      <c r="LO1062"/>
      <c r="LP1062"/>
      <c r="LQ1062"/>
      <c r="LR1062"/>
      <c r="LS1062"/>
      <c r="LT1062"/>
      <c r="LU1062"/>
      <c r="LV1062"/>
      <c r="LW1062"/>
      <c r="LX1062"/>
      <c r="LY1062"/>
      <c r="LZ1062"/>
      <c r="MA1062"/>
      <c r="MB1062"/>
      <c r="MC1062"/>
      <c r="MD1062"/>
      <c r="ME1062"/>
      <c r="MF1062"/>
      <c r="MG1062"/>
      <c r="MH1062"/>
      <c r="MI1062"/>
      <c r="MJ1062"/>
      <c r="MK1062"/>
      <c r="ML1062"/>
      <c r="MM1062"/>
      <c r="MN1062"/>
      <c r="MO1062"/>
      <c r="MP1062"/>
      <c r="MQ1062"/>
      <c r="MR1062"/>
      <c r="MS1062"/>
      <c r="MT1062"/>
      <c r="MU1062"/>
      <c r="MV1062"/>
      <c r="MW1062"/>
      <c r="MX1062"/>
      <c r="MY1062"/>
      <c r="MZ1062"/>
      <c r="NA1062"/>
      <c r="NB1062"/>
      <c r="NC1062"/>
      <c r="ND1062"/>
      <c r="NE1062"/>
      <c r="NF1062"/>
      <c r="NG1062"/>
      <c r="NH1062"/>
      <c r="NI1062"/>
      <c r="NJ1062"/>
      <c r="NK1062"/>
      <c r="NL1062"/>
      <c r="NM1062"/>
      <c r="NN1062"/>
      <c r="NO1062"/>
      <c r="NP1062"/>
      <c r="NQ1062"/>
      <c r="NR1062"/>
      <c r="NS1062"/>
      <c r="NT1062"/>
      <c r="NU1062"/>
      <c r="NV1062"/>
      <c r="NW1062"/>
      <c r="NX1062"/>
      <c r="NY1062"/>
      <c r="NZ1062"/>
      <c r="OA1062"/>
      <c r="OB1062"/>
      <c r="OC1062"/>
      <c r="OD1062"/>
      <c r="OE1062"/>
      <c r="OF1062"/>
      <c r="OG1062"/>
      <c r="OH1062"/>
      <c r="OI1062"/>
      <c r="OJ1062"/>
      <c r="OK1062"/>
      <c r="OL1062"/>
      <c r="OM1062"/>
      <c r="ON1062"/>
      <c r="OO1062"/>
      <c r="OP1062"/>
      <c r="OQ1062"/>
      <c r="OR1062"/>
      <c r="OS1062"/>
      <c r="OT1062"/>
      <c r="OU1062"/>
      <c r="OV1062"/>
      <c r="OW1062"/>
      <c r="OX1062"/>
      <c r="OY1062"/>
      <c r="OZ1062"/>
      <c r="PA1062"/>
      <c r="PB1062"/>
      <c r="PC1062"/>
      <c r="PD1062"/>
      <c r="PE1062"/>
      <c r="PF1062"/>
      <c r="PG1062"/>
      <c r="PH1062"/>
      <c r="PI1062"/>
      <c r="PJ1062"/>
      <c r="PK1062"/>
      <c r="PL1062"/>
      <c r="PM1062"/>
      <c r="PN1062"/>
      <c r="PO1062"/>
      <c r="PP1062"/>
      <c r="PQ1062"/>
      <c r="PR1062"/>
      <c r="PS1062"/>
      <c r="PT1062"/>
      <c r="PU1062"/>
      <c r="PV1062"/>
      <c r="PW1062"/>
      <c r="PX1062"/>
      <c r="PY1062"/>
      <c r="PZ1062"/>
      <c r="QA1062"/>
      <c r="QB1062"/>
      <c r="QC1062"/>
      <c r="QD1062"/>
      <c r="QE1062"/>
      <c r="QF1062"/>
      <c r="QG1062"/>
      <c r="QH1062"/>
      <c r="QI1062"/>
      <c r="QJ1062"/>
      <c r="QK1062"/>
      <c r="QL1062"/>
      <c r="QM1062"/>
      <c r="QN1062"/>
      <c r="QO1062"/>
      <c r="QP1062"/>
      <c r="QQ1062"/>
      <c r="QR1062"/>
      <c r="QS1062"/>
      <c r="QT1062"/>
      <c r="QU1062"/>
      <c r="QV1062"/>
      <c r="QW1062"/>
      <c r="QX1062"/>
      <c r="QY1062"/>
      <c r="QZ1062"/>
      <c r="RA1062"/>
      <c r="RB1062"/>
      <c r="RC1062"/>
      <c r="RD1062"/>
      <c r="RE1062"/>
      <c r="RF1062"/>
      <c r="RG1062"/>
      <c r="RH1062"/>
      <c r="RI1062"/>
      <c r="RJ1062"/>
      <c r="RK1062"/>
      <c r="RL1062"/>
      <c r="RM1062"/>
      <c r="RN1062"/>
      <c r="RO1062"/>
      <c r="RP1062"/>
      <c r="RQ1062"/>
      <c r="RR1062"/>
      <c r="RS1062"/>
      <c r="RT1062"/>
      <c r="RU1062"/>
      <c r="RV1062"/>
      <c r="RW1062"/>
      <c r="RX1062"/>
      <c r="RY1062"/>
      <c r="RZ1062"/>
      <c r="SA1062"/>
      <c r="SB1062"/>
      <c r="SC1062"/>
      <c r="SD1062"/>
      <c r="SE1062"/>
      <c r="SF1062"/>
      <c r="SG1062"/>
      <c r="SH1062"/>
      <c r="SI1062"/>
      <c r="SJ1062"/>
      <c r="SK1062"/>
      <c r="SL1062"/>
      <c r="SM1062"/>
      <c r="SN1062"/>
      <c r="SO1062"/>
      <c r="SP1062"/>
      <c r="SQ1062"/>
      <c r="SR1062"/>
      <c r="SS1062"/>
      <c r="ST1062"/>
      <c r="SU1062"/>
      <c r="SV1062"/>
      <c r="SW1062"/>
      <c r="SX1062"/>
      <c r="SY1062"/>
      <c r="SZ1062"/>
      <c r="TA1062"/>
      <c r="TB1062"/>
      <c r="TC1062"/>
      <c r="TD1062"/>
      <c r="TE1062"/>
      <c r="TF1062"/>
      <c r="TG1062"/>
      <c r="TH1062"/>
      <c r="TI1062"/>
      <c r="TJ1062"/>
      <c r="TK1062"/>
      <c r="TL1062"/>
      <c r="TM1062"/>
      <c r="TN1062"/>
      <c r="TO1062"/>
      <c r="TP1062"/>
      <c r="TQ1062"/>
      <c r="TR1062"/>
      <c r="TS1062"/>
      <c r="TT1062"/>
      <c r="TU1062"/>
      <c r="TV1062"/>
      <c r="TW1062"/>
      <c r="TX1062"/>
      <c r="TY1062"/>
      <c r="TZ1062"/>
      <c r="UA1062"/>
      <c r="UB1062"/>
      <c r="UC1062"/>
      <c r="UD1062"/>
      <c r="UE1062"/>
      <c r="UF1062"/>
      <c r="UG1062"/>
      <c r="UH1062"/>
      <c r="UI1062"/>
      <c r="UJ1062"/>
      <c r="UK1062"/>
      <c r="UL1062"/>
      <c r="UM1062"/>
      <c r="UN1062"/>
      <c r="UO1062"/>
      <c r="UP1062"/>
      <c r="UQ1062"/>
      <c r="UR1062"/>
      <c r="US1062"/>
      <c r="UT1062"/>
      <c r="UU1062"/>
      <c r="UV1062"/>
      <c r="UW1062"/>
      <c r="UX1062"/>
      <c r="UY1062"/>
      <c r="UZ1062"/>
      <c r="VA1062"/>
      <c r="VB1062"/>
      <c r="VC1062"/>
      <c r="VD1062"/>
      <c r="VE1062"/>
      <c r="VF1062"/>
      <c r="VG1062"/>
      <c r="VH1062"/>
      <c r="VI1062"/>
      <c r="VJ1062"/>
      <c r="VK1062"/>
      <c r="VL1062"/>
      <c r="VM1062"/>
      <c r="VN1062"/>
      <c r="VO1062"/>
      <c r="VP1062"/>
      <c r="VQ1062"/>
      <c r="VR1062"/>
      <c r="VS1062"/>
      <c r="VT1062"/>
      <c r="VU1062"/>
      <c r="VV1062"/>
      <c r="VW1062"/>
      <c r="VX1062"/>
      <c r="VY1062"/>
      <c r="VZ1062"/>
      <c r="WA1062"/>
      <c r="WB1062"/>
      <c r="WC1062"/>
      <c r="WD1062"/>
      <c r="WE1062"/>
      <c r="WF1062"/>
      <c r="WG1062"/>
      <c r="WH1062"/>
      <c r="WI1062"/>
      <c r="WJ1062"/>
      <c r="WK1062"/>
      <c r="WL1062"/>
      <c r="WM1062"/>
      <c r="WN1062"/>
      <c r="WO1062"/>
      <c r="WP1062"/>
      <c r="WQ1062"/>
      <c r="WR1062"/>
      <c r="WS1062"/>
      <c r="WT1062"/>
      <c r="WU1062"/>
      <c r="WV1062"/>
      <c r="WW1062"/>
      <c r="WX1062"/>
      <c r="WY1062"/>
      <c r="WZ1062"/>
      <c r="XA1062"/>
      <c r="XB1062"/>
      <c r="XC1062"/>
      <c r="XD1062"/>
      <c r="XE1062"/>
      <c r="XF1062"/>
      <c r="XG1062"/>
      <c r="XH1062"/>
      <c r="XI1062"/>
      <c r="XJ1062"/>
      <c r="XK1062"/>
      <c r="XL1062"/>
      <c r="XM1062"/>
      <c r="XN1062"/>
      <c r="XO1062"/>
      <c r="XP1062"/>
      <c r="XQ1062"/>
      <c r="XR1062"/>
      <c r="XS1062"/>
      <c r="XT1062"/>
      <c r="XU1062"/>
      <c r="XV1062"/>
      <c r="XW1062"/>
      <c r="XX1062"/>
      <c r="XY1062"/>
      <c r="XZ1062"/>
      <c r="YA1062"/>
      <c r="YB1062"/>
      <c r="YC1062"/>
      <c r="YD1062"/>
      <c r="YE1062"/>
      <c r="YF1062"/>
      <c r="YG1062"/>
      <c r="YH1062"/>
      <c r="YI1062"/>
      <c r="YJ1062"/>
      <c r="YK1062"/>
      <c r="YL1062"/>
      <c r="YM1062"/>
      <c r="YN1062"/>
      <c r="YO1062"/>
      <c r="YP1062"/>
      <c r="YQ1062"/>
      <c r="YR1062"/>
      <c r="YS1062"/>
      <c r="YT1062"/>
      <c r="YU1062"/>
      <c r="YV1062"/>
      <c r="YW1062"/>
      <c r="YX1062"/>
      <c r="YY1062"/>
      <c r="YZ1062"/>
      <c r="ZA1062"/>
      <c r="ZB1062"/>
      <c r="ZC1062"/>
      <c r="ZD1062"/>
      <c r="ZE1062"/>
      <c r="ZF1062"/>
      <c r="ZG1062"/>
      <c r="ZH1062"/>
      <c r="ZI1062"/>
      <c r="ZJ1062"/>
      <c r="ZK1062"/>
      <c r="ZL1062"/>
      <c r="ZM1062"/>
      <c r="ZN1062"/>
      <c r="ZO1062"/>
      <c r="ZP1062"/>
      <c r="ZQ1062"/>
      <c r="ZR1062"/>
      <c r="ZS1062"/>
      <c r="ZT1062"/>
      <c r="ZU1062"/>
      <c r="ZV1062"/>
      <c r="ZW1062"/>
      <c r="ZX1062"/>
      <c r="ZY1062"/>
      <c r="ZZ1062"/>
      <c r="AAA1062"/>
      <c r="AAB1062"/>
      <c r="AAC1062"/>
      <c r="AAD1062"/>
      <c r="AAE1062"/>
      <c r="AAF1062"/>
      <c r="AAG1062"/>
      <c r="AAH1062"/>
      <c r="AAI1062"/>
      <c r="AAJ1062"/>
      <c r="AAK1062"/>
      <c r="AAL1062"/>
      <c r="AAM1062"/>
      <c r="AAN1062"/>
      <c r="AAO1062"/>
      <c r="AAP1062"/>
      <c r="AAQ1062"/>
      <c r="AAR1062"/>
      <c r="AAS1062"/>
      <c r="AAT1062"/>
      <c r="AAU1062"/>
      <c r="AAV1062"/>
      <c r="AAW1062"/>
      <c r="AAX1062"/>
      <c r="AAY1062"/>
      <c r="AAZ1062"/>
      <c r="ABA1062"/>
      <c r="ABB1062"/>
      <c r="ABC1062"/>
      <c r="ABD1062"/>
      <c r="ABE1062"/>
      <c r="ABF1062"/>
      <c r="ABG1062"/>
      <c r="ABH1062"/>
      <c r="ABI1062"/>
      <c r="ABJ1062"/>
      <c r="ABK1062"/>
      <c r="ABL1062"/>
      <c r="ABM1062"/>
      <c r="ABN1062"/>
      <c r="ABO1062"/>
      <c r="ABP1062"/>
      <c r="ABQ1062"/>
      <c r="ABR1062"/>
      <c r="ABS1062"/>
      <c r="ABT1062"/>
      <c r="ABU1062"/>
      <c r="ABV1062"/>
      <c r="ABW1062"/>
      <c r="ABX1062"/>
      <c r="ABY1062"/>
      <c r="ABZ1062"/>
      <c r="ACA1062"/>
      <c r="ACB1062"/>
      <c r="ACC1062"/>
      <c r="ACD1062"/>
      <c r="ACE1062"/>
      <c r="ACF1062"/>
      <c r="ACG1062"/>
      <c r="ACH1062"/>
      <c r="ACI1062"/>
      <c r="ACJ1062"/>
      <c r="ACK1062"/>
      <c r="ACL1062"/>
      <c r="ACM1062"/>
      <c r="ACN1062"/>
      <c r="ACO1062"/>
      <c r="ACP1062"/>
      <c r="ACQ1062"/>
      <c r="ACR1062"/>
      <c r="ACS1062"/>
      <c r="ACT1062"/>
      <c r="ACU1062"/>
      <c r="ACV1062"/>
      <c r="ACW1062"/>
      <c r="ACX1062"/>
      <c r="ACY1062"/>
      <c r="ACZ1062"/>
      <c r="ADA1062"/>
      <c r="ADB1062"/>
      <c r="ADC1062"/>
      <c r="ADD1062"/>
      <c r="ADE1062"/>
      <c r="ADF1062"/>
      <c r="ADG1062"/>
      <c r="ADH1062"/>
      <c r="ADI1062"/>
      <c r="ADJ1062"/>
      <c r="ADK1062"/>
      <c r="ADL1062"/>
      <c r="ADM1062"/>
      <c r="ADN1062"/>
      <c r="ADO1062"/>
      <c r="ADP1062"/>
      <c r="ADQ1062"/>
      <c r="ADR1062"/>
      <c r="ADS1062"/>
      <c r="ADT1062"/>
      <c r="ADU1062"/>
      <c r="ADV1062"/>
      <c r="ADW1062"/>
      <c r="ADX1062"/>
      <c r="ADY1062"/>
      <c r="ADZ1062"/>
      <c r="AEA1062"/>
      <c r="AEB1062"/>
      <c r="AEC1062"/>
      <c r="AED1062"/>
      <c r="AEE1062"/>
      <c r="AEF1062"/>
      <c r="AEG1062"/>
      <c r="AEH1062"/>
      <c r="AEI1062"/>
      <c r="AEJ1062"/>
      <c r="AEK1062"/>
      <c r="AEL1062"/>
      <c r="AEM1062"/>
      <c r="AEN1062"/>
      <c r="AEO1062"/>
      <c r="AEP1062"/>
      <c r="AEQ1062"/>
      <c r="AER1062"/>
      <c r="AES1062"/>
      <c r="AET1062"/>
      <c r="AEU1062"/>
      <c r="AEV1062"/>
      <c r="AEW1062"/>
      <c r="AEX1062"/>
      <c r="AEY1062"/>
      <c r="AEZ1062"/>
      <c r="AFA1062"/>
      <c r="AFB1062"/>
      <c r="AFC1062"/>
      <c r="AFD1062"/>
      <c r="AFE1062"/>
      <c r="AFF1062"/>
      <c r="AFG1062"/>
      <c r="AFH1062"/>
      <c r="AFI1062"/>
      <c r="AFJ1062"/>
      <c r="AFK1062"/>
      <c r="AFL1062"/>
      <c r="AFM1062"/>
      <c r="AFN1062"/>
      <c r="AFO1062"/>
      <c r="AFP1062"/>
      <c r="AFQ1062"/>
      <c r="AFR1062"/>
      <c r="AFS1062"/>
      <c r="AFT1062"/>
      <c r="AFU1062"/>
      <c r="AFV1062"/>
      <c r="AFW1062"/>
      <c r="AFX1062"/>
      <c r="AFY1062"/>
      <c r="AFZ1062"/>
      <c r="AGA1062"/>
      <c r="AGB1062"/>
      <c r="AGC1062"/>
      <c r="AGD1062"/>
      <c r="AGE1062"/>
      <c r="AGF1062"/>
      <c r="AGG1062"/>
      <c r="AGH1062"/>
      <c r="AGI1062"/>
      <c r="AGJ1062"/>
      <c r="AGK1062"/>
      <c r="AGL1062"/>
      <c r="AGM1062"/>
      <c r="AGN1062"/>
      <c r="AGO1062"/>
      <c r="AGP1062"/>
      <c r="AGQ1062"/>
      <c r="AGR1062"/>
      <c r="AGS1062"/>
      <c r="AGT1062"/>
      <c r="AGU1062"/>
      <c r="AGV1062"/>
      <c r="AGW1062"/>
      <c r="AGX1062"/>
      <c r="AGY1062"/>
      <c r="AGZ1062"/>
      <c r="AHA1062"/>
      <c r="AHB1062"/>
      <c r="AHC1062"/>
      <c r="AHD1062"/>
      <c r="AHE1062"/>
      <c r="AHF1062"/>
      <c r="AHG1062"/>
      <c r="AHH1062"/>
      <c r="AHI1062"/>
      <c r="AHJ1062"/>
      <c r="AHK1062"/>
      <c r="AHL1062"/>
      <c r="AHM1062"/>
      <c r="AHN1062"/>
      <c r="AHO1062"/>
      <c r="AHP1062"/>
      <c r="AHQ1062"/>
      <c r="AHR1062"/>
      <c r="AHS1062"/>
      <c r="AHT1062"/>
      <c r="AHU1062"/>
      <c r="AHV1062"/>
      <c r="AHW1062"/>
      <c r="AHX1062"/>
      <c r="AHY1062"/>
      <c r="AHZ1062"/>
      <c r="AIA1062"/>
      <c r="AIB1062"/>
      <c r="AIC1062"/>
      <c r="AID1062"/>
      <c r="AIE1062"/>
      <c r="AIF1062"/>
      <c r="AIG1062"/>
      <c r="AIH1062"/>
      <c r="AII1062"/>
      <c r="AIJ1062"/>
      <c r="AIK1062"/>
      <c r="AIL1062"/>
      <c r="AIM1062"/>
      <c r="AIN1062"/>
      <c r="AIO1062"/>
      <c r="AIP1062"/>
      <c r="AIQ1062"/>
      <c r="AIR1062"/>
      <c r="AIS1062"/>
      <c r="AIT1062"/>
      <c r="AIU1062"/>
      <c r="AIV1062"/>
      <c r="AIW1062"/>
      <c r="AIX1062"/>
      <c r="AIY1062"/>
      <c r="AIZ1062"/>
      <c r="AJA1062"/>
      <c r="AJB1062"/>
      <c r="AJC1062"/>
      <c r="AJD1062"/>
      <c r="AJE1062"/>
      <c r="AJF1062"/>
      <c r="AJG1062"/>
      <c r="AJH1062"/>
      <c r="AJI1062"/>
      <c r="AJJ1062"/>
      <c r="AJK1062"/>
      <c r="AJL1062"/>
      <c r="AJM1062"/>
      <c r="AJN1062"/>
      <c r="AJO1062"/>
      <c r="AJP1062"/>
      <c r="AJQ1062"/>
      <c r="AJR1062"/>
      <c r="AJS1062"/>
      <c r="AJT1062"/>
      <c r="AJU1062"/>
      <c r="AJV1062"/>
      <c r="AJW1062"/>
      <c r="AJX1062"/>
      <c r="AJY1062"/>
      <c r="AJZ1062"/>
      <c r="AKA1062"/>
      <c r="AKB1062"/>
      <c r="AKC1062"/>
      <c r="AKD1062"/>
      <c r="AKE1062"/>
      <c r="AKF1062"/>
      <c r="AKG1062"/>
      <c r="AKH1062"/>
      <c r="AKI1062"/>
      <c r="AKJ1062"/>
      <c r="AKK1062"/>
      <c r="AKL1062"/>
      <c r="AKM1062"/>
      <c r="AKN1062"/>
      <c r="AKO1062"/>
      <c r="AKP1062"/>
      <c r="AKQ1062"/>
      <c r="AKR1062"/>
      <c r="AKS1062"/>
      <c r="AKT1062"/>
      <c r="AKU1062"/>
      <c r="AKV1062"/>
      <c r="AKW1062"/>
      <c r="AKX1062"/>
      <c r="AKY1062"/>
      <c r="AKZ1062"/>
      <c r="ALA1062"/>
      <c r="ALB1062"/>
      <c r="ALC1062"/>
      <c r="ALD1062"/>
      <c r="ALE1062"/>
      <c r="ALF1062"/>
      <c r="ALG1062"/>
      <c r="ALH1062"/>
      <c r="ALI1062"/>
      <c r="ALJ1062"/>
      <c r="ALK1062"/>
      <c r="ALL1062"/>
      <c r="ALM1062"/>
      <c r="ALN1062"/>
      <c r="ALO1062"/>
      <c r="ALP1062"/>
      <c r="ALQ1062"/>
      <c r="ALR1062"/>
      <c r="ALS1062"/>
      <c r="ALT1062"/>
      <c r="ALU1062"/>
      <c r="ALV1062"/>
      <c r="ALW1062"/>
      <c r="ALX1062"/>
      <c r="ALY1062"/>
      <c r="ALZ1062"/>
      <c r="AMA1062"/>
      <c r="AMB1062"/>
      <c r="AMC1062"/>
      <c r="AMD1062"/>
      <c r="AME1062"/>
      <c r="AMF1062"/>
      <c r="AMG1062"/>
      <c r="AMH1062"/>
      <c r="AMI1062"/>
      <c r="AMJ1062"/>
    </row>
    <row r="1063" spans="1:1024" x14ac:dyDescent="0.2">
      <c r="A1063"/>
      <c r="B1063"/>
      <c r="C1063"/>
      <c r="D1063"/>
      <c r="E1063" s="2"/>
      <c r="F1063" s="2"/>
      <c r="G1063" s="271"/>
      <c r="H1063" s="240"/>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c r="FS1063"/>
      <c r="FT1063"/>
      <c r="FU1063"/>
      <c r="FV1063"/>
      <c r="FW1063"/>
      <c r="FX1063"/>
      <c r="FY1063"/>
      <c r="FZ1063"/>
      <c r="GA1063"/>
      <c r="GB1063"/>
      <c r="GC1063"/>
      <c r="GD1063"/>
      <c r="GE1063"/>
      <c r="GF1063"/>
      <c r="GG1063"/>
      <c r="GH1063"/>
      <c r="GI1063"/>
      <c r="GJ1063"/>
      <c r="GK1063"/>
      <c r="GL1063"/>
      <c r="GM1063"/>
      <c r="GN1063"/>
      <c r="GO1063"/>
      <c r="GP1063"/>
      <c r="GQ1063"/>
      <c r="GR1063"/>
      <c r="GS1063"/>
      <c r="GT1063"/>
      <c r="GU1063"/>
      <c r="GV1063"/>
      <c r="GW1063"/>
      <c r="GX1063"/>
      <c r="GY1063"/>
      <c r="GZ1063"/>
      <c r="HA1063"/>
      <c r="HB1063"/>
      <c r="HC1063"/>
      <c r="HD1063"/>
      <c r="HE1063"/>
      <c r="HF1063"/>
      <c r="HG1063"/>
      <c r="HH1063"/>
      <c r="HI1063"/>
      <c r="HJ1063"/>
      <c r="HK1063"/>
      <c r="HL1063"/>
      <c r="HM1063"/>
      <c r="HN1063"/>
      <c r="HO1063"/>
      <c r="HP1063"/>
      <c r="HQ1063"/>
      <c r="HR1063"/>
      <c r="HS1063"/>
      <c r="HT1063"/>
      <c r="HU1063"/>
      <c r="HV1063"/>
      <c r="HW1063"/>
      <c r="HX1063"/>
      <c r="HY1063"/>
      <c r="HZ1063"/>
      <c r="IA1063"/>
      <c r="IB1063"/>
      <c r="IC1063"/>
      <c r="ID1063"/>
      <c r="IE1063"/>
      <c r="IF1063"/>
      <c r="IG1063"/>
      <c r="IH1063"/>
      <c r="II1063"/>
      <c r="IJ1063"/>
      <c r="IK1063"/>
      <c r="IL1063"/>
      <c r="IM1063"/>
      <c r="IN1063"/>
      <c r="IO1063"/>
      <c r="IP1063"/>
      <c r="IQ1063"/>
      <c r="IR1063"/>
      <c r="IS1063"/>
      <c r="IT1063"/>
      <c r="IU1063"/>
      <c r="IV1063"/>
      <c r="IW1063"/>
      <c r="IX1063"/>
      <c r="IY1063"/>
      <c r="IZ1063"/>
      <c r="JA1063"/>
      <c r="JB1063"/>
      <c r="JC1063"/>
      <c r="JD1063"/>
      <c r="JE1063"/>
      <c r="JF1063"/>
      <c r="JG1063"/>
      <c r="JH1063"/>
      <c r="JI1063"/>
      <c r="JJ1063"/>
      <c r="JK1063"/>
      <c r="JL1063"/>
      <c r="JM1063"/>
      <c r="JN1063"/>
      <c r="JO1063"/>
      <c r="JP1063"/>
      <c r="JQ1063"/>
      <c r="JR1063"/>
      <c r="JS1063"/>
      <c r="JT1063"/>
      <c r="JU1063"/>
      <c r="JV1063"/>
      <c r="JW1063"/>
      <c r="JX1063"/>
      <c r="JY1063"/>
      <c r="JZ1063"/>
      <c r="KA1063"/>
      <c r="KB1063"/>
      <c r="KC1063"/>
      <c r="KD1063"/>
      <c r="KE1063"/>
      <c r="KF1063"/>
      <c r="KG1063"/>
      <c r="KH1063"/>
      <c r="KI1063"/>
      <c r="KJ1063"/>
      <c r="KK1063"/>
      <c r="KL1063"/>
      <c r="KM1063"/>
      <c r="KN1063"/>
      <c r="KO1063"/>
      <c r="KP1063"/>
      <c r="KQ1063"/>
      <c r="KR1063"/>
      <c r="KS1063"/>
      <c r="KT1063"/>
      <c r="KU1063"/>
      <c r="KV1063"/>
      <c r="KW1063"/>
      <c r="KX1063"/>
      <c r="KY1063"/>
      <c r="KZ1063"/>
      <c r="LA1063"/>
      <c r="LB1063"/>
      <c r="LC1063"/>
      <c r="LD1063"/>
      <c r="LE1063"/>
      <c r="LF1063"/>
      <c r="LG1063"/>
      <c r="LH1063"/>
      <c r="LI1063"/>
      <c r="LJ1063"/>
      <c r="LK1063"/>
      <c r="LL1063"/>
      <c r="LM1063"/>
      <c r="LN1063"/>
      <c r="LO1063"/>
      <c r="LP1063"/>
      <c r="LQ1063"/>
      <c r="LR1063"/>
      <c r="LS1063"/>
      <c r="LT1063"/>
      <c r="LU1063"/>
      <c r="LV1063"/>
      <c r="LW1063"/>
      <c r="LX1063"/>
      <c r="LY1063"/>
      <c r="LZ1063"/>
      <c r="MA1063"/>
      <c r="MB1063"/>
      <c r="MC1063"/>
      <c r="MD1063"/>
      <c r="ME1063"/>
      <c r="MF1063"/>
      <c r="MG1063"/>
      <c r="MH1063"/>
      <c r="MI1063"/>
      <c r="MJ1063"/>
      <c r="MK1063"/>
      <c r="ML1063"/>
      <c r="MM1063"/>
      <c r="MN1063"/>
      <c r="MO1063"/>
      <c r="MP1063"/>
      <c r="MQ1063"/>
      <c r="MR1063"/>
      <c r="MS1063"/>
      <c r="MT1063"/>
      <c r="MU1063"/>
      <c r="MV1063"/>
      <c r="MW1063"/>
      <c r="MX1063"/>
      <c r="MY1063"/>
      <c r="MZ1063"/>
      <c r="NA1063"/>
      <c r="NB1063"/>
      <c r="NC1063"/>
      <c r="ND1063"/>
      <c r="NE1063"/>
      <c r="NF1063"/>
      <c r="NG1063"/>
      <c r="NH1063"/>
      <c r="NI1063"/>
      <c r="NJ1063"/>
      <c r="NK1063"/>
      <c r="NL1063"/>
      <c r="NM1063"/>
      <c r="NN1063"/>
      <c r="NO1063"/>
      <c r="NP1063"/>
      <c r="NQ1063"/>
      <c r="NR1063"/>
      <c r="NS1063"/>
      <c r="NT1063"/>
      <c r="NU1063"/>
      <c r="NV1063"/>
      <c r="NW1063"/>
      <c r="NX1063"/>
      <c r="NY1063"/>
      <c r="NZ1063"/>
      <c r="OA1063"/>
      <c r="OB1063"/>
      <c r="OC1063"/>
      <c r="OD1063"/>
      <c r="OE1063"/>
      <c r="OF1063"/>
      <c r="OG1063"/>
      <c r="OH1063"/>
      <c r="OI1063"/>
      <c r="OJ1063"/>
      <c r="OK1063"/>
      <c r="OL1063"/>
      <c r="OM1063"/>
      <c r="ON1063"/>
      <c r="OO1063"/>
      <c r="OP1063"/>
      <c r="OQ1063"/>
      <c r="OR1063"/>
      <c r="OS1063"/>
      <c r="OT1063"/>
      <c r="OU1063"/>
      <c r="OV1063"/>
      <c r="OW1063"/>
      <c r="OX1063"/>
      <c r="OY1063"/>
      <c r="OZ1063"/>
      <c r="PA1063"/>
      <c r="PB1063"/>
      <c r="PC1063"/>
      <c r="PD1063"/>
      <c r="PE1063"/>
      <c r="PF1063"/>
      <c r="PG1063"/>
      <c r="PH1063"/>
      <c r="PI1063"/>
      <c r="PJ1063"/>
      <c r="PK1063"/>
      <c r="PL1063"/>
      <c r="PM1063"/>
      <c r="PN1063"/>
      <c r="PO1063"/>
      <c r="PP1063"/>
      <c r="PQ1063"/>
      <c r="PR1063"/>
      <c r="PS1063"/>
      <c r="PT1063"/>
      <c r="PU1063"/>
      <c r="PV1063"/>
      <c r="PW1063"/>
      <c r="PX1063"/>
      <c r="PY1063"/>
      <c r="PZ1063"/>
      <c r="QA1063"/>
      <c r="QB1063"/>
      <c r="QC1063"/>
      <c r="QD1063"/>
      <c r="QE1063"/>
      <c r="QF1063"/>
      <c r="QG1063"/>
      <c r="QH1063"/>
      <c r="QI1063"/>
      <c r="QJ1063"/>
      <c r="QK1063"/>
      <c r="QL1063"/>
      <c r="QM1063"/>
      <c r="QN1063"/>
      <c r="QO1063"/>
      <c r="QP1063"/>
      <c r="QQ1063"/>
      <c r="QR1063"/>
      <c r="QS1063"/>
      <c r="QT1063"/>
      <c r="QU1063"/>
      <c r="QV1063"/>
      <c r="QW1063"/>
      <c r="QX1063"/>
      <c r="QY1063"/>
      <c r="QZ1063"/>
      <c r="RA1063"/>
      <c r="RB1063"/>
      <c r="RC1063"/>
      <c r="RD1063"/>
      <c r="RE1063"/>
      <c r="RF1063"/>
      <c r="RG1063"/>
      <c r="RH1063"/>
      <c r="RI1063"/>
      <c r="RJ1063"/>
      <c r="RK1063"/>
      <c r="RL1063"/>
      <c r="RM1063"/>
      <c r="RN1063"/>
      <c r="RO1063"/>
      <c r="RP1063"/>
      <c r="RQ1063"/>
      <c r="RR1063"/>
      <c r="RS1063"/>
      <c r="RT1063"/>
      <c r="RU1063"/>
      <c r="RV1063"/>
      <c r="RW1063"/>
      <c r="RX1063"/>
      <c r="RY1063"/>
      <c r="RZ1063"/>
      <c r="SA1063"/>
      <c r="SB1063"/>
      <c r="SC1063"/>
      <c r="SD1063"/>
      <c r="SE1063"/>
      <c r="SF1063"/>
      <c r="SG1063"/>
      <c r="SH1063"/>
      <c r="SI1063"/>
      <c r="SJ1063"/>
      <c r="SK1063"/>
      <c r="SL1063"/>
      <c r="SM1063"/>
      <c r="SN1063"/>
      <c r="SO1063"/>
      <c r="SP1063"/>
      <c r="SQ1063"/>
      <c r="SR1063"/>
      <c r="SS1063"/>
      <c r="ST1063"/>
      <c r="SU1063"/>
      <c r="SV1063"/>
      <c r="SW1063"/>
      <c r="SX1063"/>
      <c r="SY1063"/>
      <c r="SZ1063"/>
      <c r="TA1063"/>
      <c r="TB1063"/>
      <c r="TC1063"/>
      <c r="TD1063"/>
      <c r="TE1063"/>
      <c r="TF1063"/>
      <c r="TG1063"/>
      <c r="TH1063"/>
      <c r="TI1063"/>
      <c r="TJ1063"/>
      <c r="TK1063"/>
      <c r="TL1063"/>
      <c r="TM1063"/>
      <c r="TN1063"/>
      <c r="TO1063"/>
      <c r="TP1063"/>
      <c r="TQ1063"/>
      <c r="TR1063"/>
      <c r="TS1063"/>
      <c r="TT1063"/>
      <c r="TU1063"/>
      <c r="TV1063"/>
      <c r="TW1063"/>
      <c r="TX1063"/>
      <c r="TY1063"/>
      <c r="TZ1063"/>
      <c r="UA1063"/>
      <c r="UB1063"/>
      <c r="UC1063"/>
      <c r="UD1063"/>
      <c r="UE1063"/>
      <c r="UF1063"/>
      <c r="UG1063"/>
      <c r="UH1063"/>
      <c r="UI1063"/>
      <c r="UJ1063"/>
      <c r="UK1063"/>
      <c r="UL1063"/>
      <c r="UM1063"/>
      <c r="UN1063"/>
      <c r="UO1063"/>
      <c r="UP1063"/>
      <c r="UQ1063"/>
      <c r="UR1063"/>
      <c r="US1063"/>
      <c r="UT1063"/>
      <c r="UU1063"/>
      <c r="UV1063"/>
      <c r="UW1063"/>
      <c r="UX1063"/>
      <c r="UY1063"/>
      <c r="UZ1063"/>
      <c r="VA1063"/>
      <c r="VB1063"/>
      <c r="VC1063"/>
      <c r="VD1063"/>
      <c r="VE1063"/>
      <c r="VF1063"/>
      <c r="VG1063"/>
      <c r="VH1063"/>
      <c r="VI1063"/>
      <c r="VJ1063"/>
      <c r="VK1063"/>
      <c r="VL1063"/>
      <c r="VM1063"/>
      <c r="VN1063"/>
      <c r="VO1063"/>
      <c r="VP1063"/>
      <c r="VQ1063"/>
      <c r="VR1063"/>
      <c r="VS1063"/>
      <c r="VT1063"/>
      <c r="VU1063"/>
      <c r="VV1063"/>
      <c r="VW1063"/>
      <c r="VX1063"/>
      <c r="VY1063"/>
      <c r="VZ1063"/>
      <c r="WA1063"/>
      <c r="WB1063"/>
      <c r="WC1063"/>
      <c r="WD1063"/>
      <c r="WE1063"/>
      <c r="WF1063"/>
      <c r="WG1063"/>
      <c r="WH1063"/>
      <c r="WI1063"/>
      <c r="WJ1063"/>
      <c r="WK1063"/>
      <c r="WL1063"/>
      <c r="WM1063"/>
      <c r="WN1063"/>
      <c r="WO1063"/>
      <c r="WP1063"/>
      <c r="WQ1063"/>
      <c r="WR1063"/>
      <c r="WS1063"/>
      <c r="WT1063"/>
      <c r="WU1063"/>
      <c r="WV1063"/>
      <c r="WW1063"/>
      <c r="WX1063"/>
      <c r="WY1063"/>
      <c r="WZ1063"/>
      <c r="XA1063"/>
      <c r="XB1063"/>
      <c r="XC1063"/>
      <c r="XD1063"/>
      <c r="XE1063"/>
      <c r="XF1063"/>
      <c r="XG1063"/>
      <c r="XH1063"/>
      <c r="XI1063"/>
      <c r="XJ1063"/>
      <c r="XK1063"/>
      <c r="XL1063"/>
      <c r="XM1063"/>
      <c r="XN1063"/>
      <c r="XO1063"/>
      <c r="XP1063"/>
      <c r="XQ1063"/>
      <c r="XR1063"/>
      <c r="XS1063"/>
      <c r="XT1063"/>
      <c r="XU1063"/>
      <c r="XV1063"/>
      <c r="XW1063"/>
      <c r="XX1063"/>
      <c r="XY1063"/>
      <c r="XZ1063"/>
      <c r="YA1063"/>
      <c r="YB1063"/>
      <c r="YC1063"/>
      <c r="YD1063"/>
      <c r="YE1063"/>
      <c r="YF1063"/>
      <c r="YG1063"/>
      <c r="YH1063"/>
      <c r="YI1063"/>
      <c r="YJ1063"/>
      <c r="YK1063"/>
      <c r="YL1063"/>
      <c r="YM1063"/>
      <c r="YN1063"/>
      <c r="YO1063"/>
      <c r="YP1063"/>
      <c r="YQ1063"/>
      <c r="YR1063"/>
      <c r="YS1063"/>
      <c r="YT1063"/>
      <c r="YU1063"/>
      <c r="YV1063"/>
      <c r="YW1063"/>
      <c r="YX1063"/>
      <c r="YY1063"/>
      <c r="YZ1063"/>
      <c r="ZA1063"/>
      <c r="ZB1063"/>
      <c r="ZC1063"/>
      <c r="ZD1063"/>
      <c r="ZE1063"/>
      <c r="ZF1063"/>
      <c r="ZG1063"/>
      <c r="ZH1063"/>
      <c r="ZI1063"/>
      <c r="ZJ1063"/>
      <c r="ZK1063"/>
      <c r="ZL1063"/>
      <c r="ZM1063"/>
      <c r="ZN1063"/>
      <c r="ZO1063"/>
      <c r="ZP1063"/>
      <c r="ZQ1063"/>
      <c r="ZR1063"/>
      <c r="ZS1063"/>
      <c r="ZT1063"/>
      <c r="ZU1063"/>
      <c r="ZV1063"/>
      <c r="ZW1063"/>
      <c r="ZX1063"/>
      <c r="ZY1063"/>
      <c r="ZZ1063"/>
      <c r="AAA1063"/>
      <c r="AAB1063"/>
      <c r="AAC1063"/>
      <c r="AAD1063"/>
      <c r="AAE1063"/>
      <c r="AAF1063"/>
      <c r="AAG1063"/>
      <c r="AAH1063"/>
      <c r="AAI1063"/>
      <c r="AAJ1063"/>
      <c r="AAK1063"/>
      <c r="AAL1063"/>
      <c r="AAM1063"/>
      <c r="AAN1063"/>
      <c r="AAO1063"/>
      <c r="AAP1063"/>
      <c r="AAQ1063"/>
      <c r="AAR1063"/>
      <c r="AAS1063"/>
      <c r="AAT1063"/>
      <c r="AAU1063"/>
      <c r="AAV1063"/>
      <c r="AAW1063"/>
      <c r="AAX1063"/>
      <c r="AAY1063"/>
      <c r="AAZ1063"/>
      <c r="ABA1063"/>
      <c r="ABB1063"/>
      <c r="ABC1063"/>
      <c r="ABD1063"/>
      <c r="ABE1063"/>
      <c r="ABF1063"/>
      <c r="ABG1063"/>
      <c r="ABH1063"/>
      <c r="ABI1063"/>
      <c r="ABJ1063"/>
      <c r="ABK1063"/>
      <c r="ABL1063"/>
      <c r="ABM1063"/>
      <c r="ABN1063"/>
      <c r="ABO1063"/>
      <c r="ABP1063"/>
      <c r="ABQ1063"/>
      <c r="ABR1063"/>
      <c r="ABS1063"/>
      <c r="ABT1063"/>
      <c r="ABU1063"/>
      <c r="ABV1063"/>
      <c r="ABW1063"/>
      <c r="ABX1063"/>
      <c r="ABY1063"/>
      <c r="ABZ1063"/>
      <c r="ACA1063"/>
      <c r="ACB1063"/>
      <c r="ACC1063"/>
      <c r="ACD1063"/>
      <c r="ACE1063"/>
      <c r="ACF1063"/>
      <c r="ACG1063"/>
      <c r="ACH1063"/>
      <c r="ACI1063"/>
      <c r="ACJ1063"/>
      <c r="ACK1063"/>
      <c r="ACL1063"/>
      <c r="ACM1063"/>
      <c r="ACN1063"/>
      <c r="ACO1063"/>
      <c r="ACP1063"/>
      <c r="ACQ1063"/>
      <c r="ACR1063"/>
      <c r="ACS1063"/>
      <c r="ACT1063"/>
      <c r="ACU1063"/>
      <c r="ACV1063"/>
      <c r="ACW1063"/>
      <c r="ACX1063"/>
      <c r="ACY1063"/>
      <c r="ACZ1063"/>
      <c r="ADA1063"/>
      <c r="ADB1063"/>
      <c r="ADC1063"/>
      <c r="ADD1063"/>
      <c r="ADE1063"/>
      <c r="ADF1063"/>
      <c r="ADG1063"/>
      <c r="ADH1063"/>
      <c r="ADI1063"/>
      <c r="ADJ1063"/>
      <c r="ADK1063"/>
      <c r="ADL1063"/>
      <c r="ADM1063"/>
      <c r="ADN1063"/>
      <c r="ADO1063"/>
      <c r="ADP1063"/>
      <c r="ADQ1063"/>
      <c r="ADR1063"/>
      <c r="ADS1063"/>
      <c r="ADT1063"/>
      <c r="ADU1063"/>
      <c r="ADV1063"/>
      <c r="ADW1063"/>
      <c r="ADX1063"/>
      <c r="ADY1063"/>
      <c r="ADZ1063"/>
      <c r="AEA1063"/>
      <c r="AEB1063"/>
      <c r="AEC1063"/>
      <c r="AED1063"/>
      <c r="AEE1063"/>
      <c r="AEF1063"/>
      <c r="AEG1063"/>
      <c r="AEH1063"/>
      <c r="AEI1063"/>
      <c r="AEJ1063"/>
      <c r="AEK1063"/>
      <c r="AEL1063"/>
      <c r="AEM1063"/>
      <c r="AEN1063"/>
      <c r="AEO1063"/>
      <c r="AEP1063"/>
      <c r="AEQ1063"/>
      <c r="AER1063"/>
      <c r="AES1063"/>
      <c r="AET1063"/>
      <c r="AEU1063"/>
      <c r="AEV1063"/>
      <c r="AEW1063"/>
      <c r="AEX1063"/>
      <c r="AEY1063"/>
      <c r="AEZ1063"/>
      <c r="AFA1063"/>
      <c r="AFB1063"/>
      <c r="AFC1063"/>
      <c r="AFD1063"/>
      <c r="AFE1063"/>
      <c r="AFF1063"/>
      <c r="AFG1063"/>
      <c r="AFH1063"/>
      <c r="AFI1063"/>
      <c r="AFJ1063"/>
      <c r="AFK1063"/>
      <c r="AFL1063"/>
      <c r="AFM1063"/>
      <c r="AFN1063"/>
      <c r="AFO1063"/>
      <c r="AFP1063"/>
      <c r="AFQ1063"/>
      <c r="AFR1063"/>
      <c r="AFS1063"/>
      <c r="AFT1063"/>
      <c r="AFU1063"/>
      <c r="AFV1063"/>
      <c r="AFW1063"/>
      <c r="AFX1063"/>
      <c r="AFY1063"/>
      <c r="AFZ1063"/>
      <c r="AGA1063"/>
      <c r="AGB1063"/>
      <c r="AGC1063"/>
      <c r="AGD1063"/>
      <c r="AGE1063"/>
      <c r="AGF1063"/>
      <c r="AGG1063"/>
      <c r="AGH1063"/>
      <c r="AGI1063"/>
      <c r="AGJ1063"/>
      <c r="AGK1063"/>
      <c r="AGL1063"/>
      <c r="AGM1063"/>
      <c r="AGN1063"/>
      <c r="AGO1063"/>
      <c r="AGP1063"/>
      <c r="AGQ1063"/>
      <c r="AGR1063"/>
      <c r="AGS1063"/>
      <c r="AGT1063"/>
      <c r="AGU1063"/>
      <c r="AGV1063"/>
      <c r="AGW1063"/>
      <c r="AGX1063"/>
      <c r="AGY1063"/>
      <c r="AGZ1063"/>
      <c r="AHA1063"/>
      <c r="AHB1063"/>
      <c r="AHC1063"/>
      <c r="AHD1063"/>
      <c r="AHE1063"/>
      <c r="AHF1063"/>
      <c r="AHG1063"/>
      <c r="AHH1063"/>
      <c r="AHI1063"/>
      <c r="AHJ1063"/>
      <c r="AHK1063"/>
      <c r="AHL1063"/>
      <c r="AHM1063"/>
      <c r="AHN1063"/>
      <c r="AHO1063"/>
      <c r="AHP1063"/>
      <c r="AHQ1063"/>
      <c r="AHR1063"/>
      <c r="AHS1063"/>
      <c r="AHT1063"/>
      <c r="AHU1063"/>
      <c r="AHV1063"/>
      <c r="AHW1063"/>
      <c r="AHX1063"/>
      <c r="AHY1063"/>
      <c r="AHZ1063"/>
      <c r="AIA1063"/>
      <c r="AIB1063"/>
      <c r="AIC1063"/>
      <c r="AID1063"/>
      <c r="AIE1063"/>
      <c r="AIF1063"/>
      <c r="AIG1063"/>
      <c r="AIH1063"/>
      <c r="AII1063"/>
      <c r="AIJ1063"/>
      <c r="AIK1063"/>
      <c r="AIL1063"/>
      <c r="AIM1063"/>
      <c r="AIN1063"/>
      <c r="AIO1063"/>
      <c r="AIP1063"/>
      <c r="AIQ1063"/>
      <c r="AIR1063"/>
      <c r="AIS1063"/>
      <c r="AIT1063"/>
      <c r="AIU1063"/>
      <c r="AIV1063"/>
      <c r="AIW1063"/>
      <c r="AIX1063"/>
      <c r="AIY1063"/>
      <c r="AIZ1063"/>
      <c r="AJA1063"/>
      <c r="AJB1063"/>
      <c r="AJC1063"/>
      <c r="AJD1063"/>
      <c r="AJE1063"/>
      <c r="AJF1063"/>
      <c r="AJG1063"/>
      <c r="AJH1063"/>
      <c r="AJI1063"/>
      <c r="AJJ1063"/>
      <c r="AJK1063"/>
      <c r="AJL1063"/>
      <c r="AJM1063"/>
      <c r="AJN1063"/>
      <c r="AJO1063"/>
      <c r="AJP1063"/>
      <c r="AJQ1063"/>
      <c r="AJR1063"/>
      <c r="AJS1063"/>
      <c r="AJT1063"/>
      <c r="AJU1063"/>
      <c r="AJV1063"/>
      <c r="AJW1063"/>
      <c r="AJX1063"/>
      <c r="AJY1063"/>
      <c r="AJZ1063"/>
      <c r="AKA1063"/>
      <c r="AKB1063"/>
      <c r="AKC1063"/>
      <c r="AKD1063"/>
      <c r="AKE1063"/>
      <c r="AKF1063"/>
      <c r="AKG1063"/>
      <c r="AKH1063"/>
      <c r="AKI1063"/>
      <c r="AKJ1063"/>
      <c r="AKK1063"/>
      <c r="AKL1063"/>
      <c r="AKM1063"/>
      <c r="AKN1063"/>
      <c r="AKO1063"/>
      <c r="AKP1063"/>
      <c r="AKQ1063"/>
      <c r="AKR1063"/>
      <c r="AKS1063"/>
      <c r="AKT1063"/>
      <c r="AKU1063"/>
      <c r="AKV1063"/>
      <c r="AKW1063"/>
      <c r="AKX1063"/>
      <c r="AKY1063"/>
      <c r="AKZ1063"/>
      <c r="ALA1063"/>
      <c r="ALB1063"/>
      <c r="ALC1063"/>
      <c r="ALD1063"/>
      <c r="ALE1063"/>
      <c r="ALF1063"/>
      <c r="ALG1063"/>
      <c r="ALH1063"/>
      <c r="ALI1063"/>
      <c r="ALJ1063"/>
      <c r="ALK1063"/>
      <c r="ALL1063"/>
      <c r="ALM1063"/>
      <c r="ALN1063"/>
      <c r="ALO1063"/>
      <c r="ALP1063"/>
      <c r="ALQ1063"/>
      <c r="ALR1063"/>
      <c r="ALS1063"/>
      <c r="ALT1063"/>
      <c r="ALU1063"/>
      <c r="ALV1063"/>
      <c r="ALW1063"/>
      <c r="ALX1063"/>
      <c r="ALY1063"/>
      <c r="ALZ1063"/>
      <c r="AMA1063"/>
      <c r="AMB1063"/>
      <c r="AMC1063"/>
      <c r="AMD1063"/>
      <c r="AME1063"/>
      <c r="AMF1063"/>
      <c r="AMG1063"/>
      <c r="AMH1063"/>
      <c r="AMI1063"/>
      <c r="AMJ1063"/>
    </row>
    <row r="1064" spans="1:1024" x14ac:dyDescent="0.2">
      <c r="A1064"/>
      <c r="B1064"/>
      <c r="C1064"/>
      <c r="D1064"/>
      <c r="E1064" s="2"/>
      <c r="F1064" s="2"/>
      <c r="G1064" s="271"/>
      <c r="H1064" s="240"/>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c r="EZ1064"/>
      <c r="FA1064"/>
      <c r="FB1064"/>
      <c r="FC1064"/>
      <c r="FD1064"/>
      <c r="FE1064"/>
      <c r="FF1064"/>
      <c r="FG1064"/>
      <c r="FH1064"/>
      <c r="FI1064"/>
      <c r="FJ1064"/>
      <c r="FK1064"/>
      <c r="FL1064"/>
      <c r="FM1064"/>
      <c r="FN1064"/>
      <c r="FO1064"/>
      <c r="FP1064"/>
      <c r="FQ1064"/>
      <c r="FR1064"/>
      <c r="FS1064"/>
      <c r="FT1064"/>
      <c r="FU1064"/>
      <c r="FV1064"/>
      <c r="FW1064"/>
      <c r="FX1064"/>
      <c r="FY1064"/>
      <c r="FZ1064"/>
      <c r="GA1064"/>
      <c r="GB1064"/>
      <c r="GC1064"/>
      <c r="GD1064"/>
      <c r="GE1064"/>
      <c r="GF1064"/>
      <c r="GG1064"/>
      <c r="GH1064"/>
      <c r="GI1064"/>
      <c r="GJ1064"/>
      <c r="GK1064"/>
      <c r="GL1064"/>
      <c r="GM1064"/>
      <c r="GN1064"/>
      <c r="GO1064"/>
      <c r="GP1064"/>
      <c r="GQ1064"/>
      <c r="GR1064"/>
      <c r="GS1064"/>
      <c r="GT1064"/>
      <c r="GU1064"/>
      <c r="GV1064"/>
      <c r="GW1064"/>
      <c r="GX1064"/>
      <c r="GY1064"/>
      <c r="GZ1064"/>
      <c r="HA1064"/>
      <c r="HB1064"/>
      <c r="HC1064"/>
      <c r="HD1064"/>
      <c r="HE1064"/>
      <c r="HF1064"/>
      <c r="HG1064"/>
      <c r="HH1064"/>
      <c r="HI1064"/>
      <c r="HJ1064"/>
      <c r="HK1064"/>
      <c r="HL1064"/>
      <c r="HM1064"/>
      <c r="HN1064"/>
      <c r="HO1064"/>
      <c r="HP1064"/>
      <c r="HQ1064"/>
      <c r="HR1064"/>
      <c r="HS1064"/>
      <c r="HT1064"/>
      <c r="HU1064"/>
      <c r="HV1064"/>
      <c r="HW1064"/>
      <c r="HX1064"/>
      <c r="HY1064"/>
      <c r="HZ1064"/>
      <c r="IA1064"/>
      <c r="IB1064"/>
      <c r="IC1064"/>
      <c r="ID1064"/>
      <c r="IE1064"/>
      <c r="IF1064"/>
      <c r="IG1064"/>
      <c r="IH1064"/>
      <c r="II1064"/>
      <c r="IJ1064"/>
      <c r="IK1064"/>
      <c r="IL1064"/>
      <c r="IM1064"/>
      <c r="IN1064"/>
      <c r="IO1064"/>
      <c r="IP1064"/>
      <c r="IQ1064"/>
      <c r="IR1064"/>
      <c r="IS1064"/>
      <c r="IT1064"/>
      <c r="IU1064"/>
      <c r="IV1064"/>
      <c r="IW1064"/>
      <c r="IX1064"/>
      <c r="IY1064"/>
      <c r="IZ1064"/>
      <c r="JA1064"/>
      <c r="JB1064"/>
      <c r="JC1064"/>
      <c r="JD1064"/>
      <c r="JE1064"/>
      <c r="JF1064"/>
      <c r="JG1064"/>
      <c r="JH1064"/>
      <c r="JI1064"/>
      <c r="JJ1064"/>
      <c r="JK1064"/>
      <c r="JL1064"/>
      <c r="JM1064"/>
      <c r="JN1064"/>
      <c r="JO1064"/>
      <c r="JP1064"/>
      <c r="JQ1064"/>
      <c r="JR1064"/>
      <c r="JS1064"/>
      <c r="JT1064"/>
      <c r="JU1064"/>
      <c r="JV1064"/>
      <c r="JW1064"/>
      <c r="JX1064"/>
      <c r="JY1064"/>
      <c r="JZ1064"/>
      <c r="KA1064"/>
      <c r="KB1064"/>
      <c r="KC1064"/>
      <c r="KD1064"/>
      <c r="KE1064"/>
      <c r="KF1064"/>
      <c r="KG1064"/>
      <c r="KH1064"/>
      <c r="KI1064"/>
      <c r="KJ1064"/>
      <c r="KK1064"/>
      <c r="KL1064"/>
      <c r="KM1064"/>
      <c r="KN1064"/>
      <c r="KO1064"/>
      <c r="KP1064"/>
      <c r="KQ1064"/>
      <c r="KR1064"/>
      <c r="KS1064"/>
      <c r="KT1064"/>
      <c r="KU1064"/>
      <c r="KV1064"/>
      <c r="KW1064"/>
      <c r="KX1064"/>
      <c r="KY1064"/>
      <c r="KZ1064"/>
      <c r="LA1064"/>
      <c r="LB1064"/>
      <c r="LC1064"/>
      <c r="LD1064"/>
      <c r="LE1064"/>
      <c r="LF1064"/>
      <c r="LG1064"/>
      <c r="LH1064"/>
      <c r="LI1064"/>
      <c r="LJ1064"/>
      <c r="LK1064"/>
      <c r="LL1064"/>
      <c r="LM1064"/>
      <c r="LN1064"/>
      <c r="LO1064"/>
      <c r="LP1064"/>
      <c r="LQ1064"/>
      <c r="LR1064"/>
      <c r="LS1064"/>
      <c r="LT1064"/>
      <c r="LU1064"/>
      <c r="LV1064"/>
      <c r="LW1064"/>
      <c r="LX1064"/>
      <c r="LY1064"/>
      <c r="LZ1064"/>
      <c r="MA1064"/>
      <c r="MB1064"/>
      <c r="MC1064"/>
      <c r="MD1064"/>
      <c r="ME1064"/>
      <c r="MF1064"/>
      <c r="MG1064"/>
      <c r="MH1064"/>
      <c r="MI1064"/>
      <c r="MJ1064"/>
      <c r="MK1064"/>
      <c r="ML1064"/>
      <c r="MM1064"/>
      <c r="MN1064"/>
      <c r="MO1064"/>
      <c r="MP1064"/>
      <c r="MQ1064"/>
      <c r="MR1064"/>
      <c r="MS1064"/>
      <c r="MT1064"/>
      <c r="MU1064"/>
      <c r="MV1064"/>
      <c r="MW1064"/>
      <c r="MX1064"/>
      <c r="MY1064"/>
      <c r="MZ1064"/>
      <c r="NA1064"/>
      <c r="NB1064"/>
      <c r="NC1064"/>
      <c r="ND1064"/>
      <c r="NE1064"/>
      <c r="NF1064"/>
      <c r="NG1064"/>
      <c r="NH1064"/>
      <c r="NI1064"/>
      <c r="NJ1064"/>
      <c r="NK1064"/>
      <c r="NL1064"/>
      <c r="NM1064"/>
      <c r="NN1064"/>
      <c r="NO1064"/>
      <c r="NP1064"/>
      <c r="NQ1064"/>
      <c r="NR1064"/>
      <c r="NS1064"/>
      <c r="NT1064"/>
      <c r="NU1064"/>
      <c r="NV1064"/>
      <c r="NW1064"/>
      <c r="NX1064"/>
      <c r="NY1064"/>
      <c r="NZ1064"/>
      <c r="OA1064"/>
      <c r="OB1064"/>
      <c r="OC1064"/>
      <c r="OD1064"/>
      <c r="OE1064"/>
      <c r="OF1064"/>
      <c r="OG1064"/>
      <c r="OH1064"/>
      <c r="OI1064"/>
      <c r="OJ1064"/>
      <c r="OK1064"/>
      <c r="OL1064"/>
      <c r="OM1064"/>
      <c r="ON1064"/>
      <c r="OO1064"/>
      <c r="OP1064"/>
      <c r="OQ1064"/>
      <c r="OR1064"/>
      <c r="OS1064"/>
      <c r="OT1064"/>
      <c r="OU1064"/>
      <c r="OV1064"/>
      <c r="OW1064"/>
      <c r="OX1064"/>
      <c r="OY1064"/>
      <c r="OZ1064"/>
      <c r="PA1064"/>
      <c r="PB1064"/>
      <c r="PC1064"/>
      <c r="PD1064"/>
      <c r="PE1064"/>
      <c r="PF1064"/>
      <c r="PG1064"/>
      <c r="PH1064"/>
      <c r="PI1064"/>
      <c r="PJ1064"/>
      <c r="PK1064"/>
      <c r="PL1064"/>
      <c r="PM1064"/>
      <c r="PN1064"/>
      <c r="PO1064"/>
      <c r="PP1064"/>
      <c r="PQ1064"/>
      <c r="PR1064"/>
      <c r="PS1064"/>
      <c r="PT1064"/>
      <c r="PU1064"/>
      <c r="PV1064"/>
      <c r="PW1064"/>
      <c r="PX1064"/>
      <c r="PY1064"/>
      <c r="PZ1064"/>
      <c r="QA1064"/>
      <c r="QB1064"/>
      <c r="QC1064"/>
      <c r="QD1064"/>
      <c r="QE1064"/>
      <c r="QF1064"/>
      <c r="QG1064"/>
      <c r="QH1064"/>
      <c r="QI1064"/>
      <c r="QJ1064"/>
      <c r="QK1064"/>
      <c r="QL1064"/>
      <c r="QM1064"/>
      <c r="QN1064"/>
      <c r="QO1064"/>
      <c r="QP1064"/>
      <c r="QQ1064"/>
      <c r="QR1064"/>
      <c r="QS1064"/>
      <c r="QT1064"/>
      <c r="QU1064"/>
      <c r="QV1064"/>
      <c r="QW1064"/>
      <c r="QX1064"/>
      <c r="QY1064"/>
      <c r="QZ1064"/>
      <c r="RA1064"/>
      <c r="RB1064"/>
      <c r="RC1064"/>
      <c r="RD1064"/>
      <c r="RE1064"/>
      <c r="RF1064"/>
      <c r="RG1064"/>
      <c r="RH1064"/>
      <c r="RI1064"/>
      <c r="RJ1064"/>
      <c r="RK1064"/>
      <c r="RL1064"/>
      <c r="RM1064"/>
      <c r="RN1064"/>
      <c r="RO1064"/>
      <c r="RP1064"/>
      <c r="RQ1064"/>
      <c r="RR1064"/>
      <c r="RS1064"/>
      <c r="RT1064"/>
      <c r="RU1064"/>
      <c r="RV1064"/>
      <c r="RW1064"/>
      <c r="RX1064"/>
      <c r="RY1064"/>
      <c r="RZ1064"/>
      <c r="SA1064"/>
      <c r="SB1064"/>
      <c r="SC1064"/>
      <c r="SD1064"/>
      <c r="SE1064"/>
      <c r="SF1064"/>
      <c r="SG1064"/>
      <c r="SH1064"/>
      <c r="SI1064"/>
      <c r="SJ1064"/>
      <c r="SK1064"/>
      <c r="SL1064"/>
      <c r="SM1064"/>
      <c r="SN1064"/>
      <c r="SO1064"/>
      <c r="SP1064"/>
      <c r="SQ1064"/>
      <c r="SR1064"/>
      <c r="SS1064"/>
      <c r="ST1064"/>
      <c r="SU1064"/>
      <c r="SV1064"/>
      <c r="SW1064"/>
      <c r="SX1064"/>
      <c r="SY1064"/>
      <c r="SZ1064"/>
      <c r="TA1064"/>
      <c r="TB1064"/>
      <c r="TC1064"/>
      <c r="TD1064"/>
      <c r="TE1064"/>
      <c r="TF1064"/>
      <c r="TG1064"/>
      <c r="TH1064"/>
      <c r="TI1064"/>
      <c r="TJ1064"/>
      <c r="TK1064"/>
      <c r="TL1064"/>
      <c r="TM1064"/>
      <c r="TN1064"/>
      <c r="TO1064"/>
      <c r="TP1064"/>
      <c r="TQ1064"/>
      <c r="TR1064"/>
      <c r="TS1064"/>
      <c r="TT1064"/>
      <c r="TU1064"/>
      <c r="TV1064"/>
      <c r="TW1064"/>
      <c r="TX1064"/>
      <c r="TY1064"/>
      <c r="TZ1064"/>
      <c r="UA1064"/>
      <c r="UB1064"/>
      <c r="UC1064"/>
      <c r="UD1064"/>
      <c r="UE1064"/>
      <c r="UF1064"/>
      <c r="UG1064"/>
      <c r="UH1064"/>
      <c r="UI1064"/>
      <c r="UJ1064"/>
      <c r="UK1064"/>
      <c r="UL1064"/>
      <c r="UM1064"/>
      <c r="UN1064"/>
      <c r="UO1064"/>
      <c r="UP1064"/>
      <c r="UQ1064"/>
      <c r="UR1064"/>
      <c r="US1064"/>
      <c r="UT1064"/>
      <c r="UU1064"/>
      <c r="UV1064"/>
      <c r="UW1064"/>
      <c r="UX1064"/>
      <c r="UY1064"/>
      <c r="UZ1064"/>
      <c r="VA1064"/>
      <c r="VB1064"/>
      <c r="VC1064"/>
      <c r="VD1064"/>
      <c r="VE1064"/>
      <c r="VF1064"/>
      <c r="VG1064"/>
      <c r="VH1064"/>
      <c r="VI1064"/>
      <c r="VJ1064"/>
      <c r="VK1064"/>
      <c r="VL1064"/>
      <c r="VM1064"/>
      <c r="VN1064"/>
      <c r="VO1064"/>
      <c r="VP1064"/>
      <c r="VQ1064"/>
      <c r="VR1064"/>
      <c r="VS1064"/>
      <c r="VT1064"/>
      <c r="VU1064"/>
      <c r="VV1064"/>
      <c r="VW1064"/>
      <c r="VX1064"/>
      <c r="VY1064"/>
      <c r="VZ1064"/>
      <c r="WA1064"/>
      <c r="WB1064"/>
      <c r="WC1064"/>
      <c r="WD1064"/>
      <c r="WE1064"/>
      <c r="WF1064"/>
      <c r="WG1064"/>
      <c r="WH1064"/>
      <c r="WI1064"/>
      <c r="WJ1064"/>
      <c r="WK1064"/>
      <c r="WL1064"/>
      <c r="WM1064"/>
      <c r="WN1064"/>
      <c r="WO1064"/>
      <c r="WP1064"/>
      <c r="WQ1064"/>
      <c r="WR1064"/>
      <c r="WS1064"/>
      <c r="WT1064"/>
      <c r="WU1064"/>
      <c r="WV1064"/>
      <c r="WW1064"/>
      <c r="WX1064"/>
      <c r="WY1064"/>
      <c r="WZ1064"/>
      <c r="XA1064"/>
      <c r="XB1064"/>
      <c r="XC1064"/>
      <c r="XD1064"/>
      <c r="XE1064"/>
      <c r="XF1064"/>
      <c r="XG1064"/>
      <c r="XH1064"/>
      <c r="XI1064"/>
      <c r="XJ1064"/>
      <c r="XK1064"/>
      <c r="XL1064"/>
      <c r="XM1064"/>
      <c r="XN1064"/>
      <c r="XO1064"/>
      <c r="XP1064"/>
      <c r="XQ1064"/>
      <c r="XR1064"/>
      <c r="XS1064"/>
      <c r="XT1064"/>
      <c r="XU1064"/>
      <c r="XV1064"/>
      <c r="XW1064"/>
      <c r="XX1064"/>
      <c r="XY1064"/>
      <c r="XZ1064"/>
      <c r="YA1064"/>
      <c r="YB1064"/>
      <c r="YC1064"/>
      <c r="YD1064"/>
      <c r="YE1064"/>
      <c r="YF1064"/>
      <c r="YG1064"/>
      <c r="YH1064"/>
      <c r="YI1064"/>
      <c r="YJ1064"/>
      <c r="YK1064"/>
      <c r="YL1064"/>
      <c r="YM1064"/>
      <c r="YN1064"/>
      <c r="YO1064"/>
      <c r="YP1064"/>
      <c r="YQ1064"/>
      <c r="YR1064"/>
      <c r="YS1064"/>
      <c r="YT1064"/>
      <c r="YU1064"/>
      <c r="YV1064"/>
      <c r="YW1064"/>
      <c r="YX1064"/>
      <c r="YY1064"/>
      <c r="YZ1064"/>
      <c r="ZA1064"/>
      <c r="ZB1064"/>
      <c r="ZC1064"/>
      <c r="ZD1064"/>
      <c r="ZE1064"/>
      <c r="ZF1064"/>
      <c r="ZG1064"/>
      <c r="ZH1064"/>
      <c r="ZI1064"/>
      <c r="ZJ1064"/>
      <c r="ZK1064"/>
      <c r="ZL1064"/>
      <c r="ZM1064"/>
      <c r="ZN1064"/>
      <c r="ZO1064"/>
      <c r="ZP1064"/>
      <c r="ZQ1064"/>
      <c r="ZR1064"/>
      <c r="ZS1064"/>
      <c r="ZT1064"/>
      <c r="ZU1064"/>
      <c r="ZV1064"/>
      <c r="ZW1064"/>
      <c r="ZX1064"/>
      <c r="ZY1064"/>
      <c r="ZZ1064"/>
      <c r="AAA1064"/>
      <c r="AAB1064"/>
      <c r="AAC1064"/>
      <c r="AAD1064"/>
      <c r="AAE1064"/>
      <c r="AAF1064"/>
      <c r="AAG1064"/>
      <c r="AAH1064"/>
      <c r="AAI1064"/>
      <c r="AAJ1064"/>
      <c r="AAK1064"/>
      <c r="AAL1064"/>
      <c r="AAM1064"/>
      <c r="AAN1064"/>
      <c r="AAO1064"/>
      <c r="AAP1064"/>
      <c r="AAQ1064"/>
      <c r="AAR1064"/>
      <c r="AAS1064"/>
      <c r="AAT1064"/>
      <c r="AAU1064"/>
      <c r="AAV1064"/>
      <c r="AAW1064"/>
      <c r="AAX1064"/>
      <c r="AAY1064"/>
      <c r="AAZ1064"/>
      <c r="ABA1064"/>
      <c r="ABB1064"/>
      <c r="ABC1064"/>
      <c r="ABD1064"/>
      <c r="ABE1064"/>
      <c r="ABF1064"/>
      <c r="ABG1064"/>
      <c r="ABH1064"/>
      <c r="ABI1064"/>
      <c r="ABJ1064"/>
      <c r="ABK1064"/>
      <c r="ABL1064"/>
      <c r="ABM1064"/>
      <c r="ABN1064"/>
      <c r="ABO1064"/>
      <c r="ABP1064"/>
      <c r="ABQ1064"/>
      <c r="ABR1064"/>
      <c r="ABS1064"/>
      <c r="ABT1064"/>
      <c r="ABU1064"/>
      <c r="ABV1064"/>
      <c r="ABW1064"/>
      <c r="ABX1064"/>
      <c r="ABY1064"/>
      <c r="ABZ1064"/>
      <c r="ACA1064"/>
      <c r="ACB1064"/>
      <c r="ACC1064"/>
      <c r="ACD1064"/>
      <c r="ACE1064"/>
      <c r="ACF1064"/>
      <c r="ACG1064"/>
      <c r="ACH1064"/>
      <c r="ACI1064"/>
      <c r="ACJ1064"/>
      <c r="ACK1064"/>
      <c r="ACL1064"/>
      <c r="ACM1064"/>
      <c r="ACN1064"/>
      <c r="ACO1064"/>
      <c r="ACP1064"/>
      <c r="ACQ1064"/>
      <c r="ACR1064"/>
      <c r="ACS1064"/>
      <c r="ACT1064"/>
      <c r="ACU1064"/>
      <c r="ACV1064"/>
      <c r="ACW1064"/>
      <c r="ACX1064"/>
      <c r="ACY1064"/>
      <c r="ACZ1064"/>
      <c r="ADA1064"/>
      <c r="ADB1064"/>
      <c r="ADC1064"/>
      <c r="ADD1064"/>
      <c r="ADE1064"/>
      <c r="ADF1064"/>
      <c r="ADG1064"/>
      <c r="ADH1064"/>
      <c r="ADI1064"/>
      <c r="ADJ1064"/>
      <c r="ADK1064"/>
      <c r="ADL1064"/>
      <c r="ADM1064"/>
      <c r="ADN1064"/>
      <c r="ADO1064"/>
      <c r="ADP1064"/>
      <c r="ADQ1064"/>
      <c r="ADR1064"/>
      <c r="ADS1064"/>
      <c r="ADT1064"/>
      <c r="ADU1064"/>
      <c r="ADV1064"/>
      <c r="ADW1064"/>
      <c r="ADX1064"/>
      <c r="ADY1064"/>
      <c r="ADZ1064"/>
      <c r="AEA1064"/>
      <c r="AEB1064"/>
      <c r="AEC1064"/>
      <c r="AED1064"/>
      <c r="AEE1064"/>
      <c r="AEF1064"/>
      <c r="AEG1064"/>
      <c r="AEH1064"/>
      <c r="AEI1064"/>
      <c r="AEJ1064"/>
      <c r="AEK1064"/>
      <c r="AEL1064"/>
      <c r="AEM1064"/>
      <c r="AEN1064"/>
      <c r="AEO1064"/>
      <c r="AEP1064"/>
      <c r="AEQ1064"/>
      <c r="AER1064"/>
      <c r="AES1064"/>
      <c r="AET1064"/>
      <c r="AEU1064"/>
      <c r="AEV1064"/>
      <c r="AEW1064"/>
      <c r="AEX1064"/>
      <c r="AEY1064"/>
      <c r="AEZ1064"/>
      <c r="AFA1064"/>
      <c r="AFB1064"/>
      <c r="AFC1064"/>
      <c r="AFD1064"/>
      <c r="AFE1064"/>
      <c r="AFF1064"/>
      <c r="AFG1064"/>
      <c r="AFH1064"/>
      <c r="AFI1064"/>
      <c r="AFJ1064"/>
      <c r="AFK1064"/>
      <c r="AFL1064"/>
      <c r="AFM1064"/>
      <c r="AFN1064"/>
      <c r="AFO1064"/>
      <c r="AFP1064"/>
      <c r="AFQ1064"/>
      <c r="AFR1064"/>
      <c r="AFS1064"/>
      <c r="AFT1064"/>
      <c r="AFU1064"/>
      <c r="AFV1064"/>
      <c r="AFW1064"/>
      <c r="AFX1064"/>
      <c r="AFY1064"/>
      <c r="AFZ1064"/>
      <c r="AGA1064"/>
      <c r="AGB1064"/>
      <c r="AGC1064"/>
      <c r="AGD1064"/>
      <c r="AGE1064"/>
      <c r="AGF1064"/>
      <c r="AGG1064"/>
      <c r="AGH1064"/>
      <c r="AGI1064"/>
      <c r="AGJ1064"/>
      <c r="AGK1064"/>
      <c r="AGL1064"/>
      <c r="AGM1064"/>
      <c r="AGN1064"/>
      <c r="AGO1064"/>
      <c r="AGP1064"/>
      <c r="AGQ1064"/>
      <c r="AGR1064"/>
      <c r="AGS1064"/>
      <c r="AGT1064"/>
      <c r="AGU1064"/>
      <c r="AGV1064"/>
      <c r="AGW1064"/>
      <c r="AGX1064"/>
      <c r="AGY1064"/>
      <c r="AGZ1064"/>
      <c r="AHA1064"/>
      <c r="AHB1064"/>
      <c r="AHC1064"/>
      <c r="AHD1064"/>
      <c r="AHE1064"/>
      <c r="AHF1064"/>
      <c r="AHG1064"/>
      <c r="AHH1064"/>
      <c r="AHI1064"/>
      <c r="AHJ1064"/>
      <c r="AHK1064"/>
      <c r="AHL1064"/>
      <c r="AHM1064"/>
      <c r="AHN1064"/>
      <c r="AHO1064"/>
      <c r="AHP1064"/>
      <c r="AHQ1064"/>
      <c r="AHR1064"/>
      <c r="AHS1064"/>
      <c r="AHT1064"/>
      <c r="AHU1064"/>
      <c r="AHV1064"/>
      <c r="AHW1064"/>
      <c r="AHX1064"/>
      <c r="AHY1064"/>
      <c r="AHZ1064"/>
      <c r="AIA1064"/>
      <c r="AIB1064"/>
      <c r="AIC1064"/>
      <c r="AID1064"/>
      <c r="AIE1064"/>
      <c r="AIF1064"/>
      <c r="AIG1064"/>
      <c r="AIH1064"/>
      <c r="AII1064"/>
      <c r="AIJ1064"/>
      <c r="AIK1064"/>
      <c r="AIL1064"/>
      <c r="AIM1064"/>
      <c r="AIN1064"/>
      <c r="AIO1064"/>
      <c r="AIP1064"/>
      <c r="AIQ1064"/>
      <c r="AIR1064"/>
      <c r="AIS1064"/>
      <c r="AIT1064"/>
      <c r="AIU1064"/>
      <c r="AIV1064"/>
      <c r="AIW1064"/>
      <c r="AIX1064"/>
      <c r="AIY1064"/>
      <c r="AIZ1064"/>
      <c r="AJA1064"/>
      <c r="AJB1064"/>
      <c r="AJC1064"/>
      <c r="AJD1064"/>
      <c r="AJE1064"/>
      <c r="AJF1064"/>
      <c r="AJG1064"/>
      <c r="AJH1064"/>
      <c r="AJI1064"/>
      <c r="AJJ1064"/>
      <c r="AJK1064"/>
      <c r="AJL1064"/>
      <c r="AJM1064"/>
      <c r="AJN1064"/>
      <c r="AJO1064"/>
      <c r="AJP1064"/>
      <c r="AJQ1064"/>
      <c r="AJR1064"/>
      <c r="AJS1064"/>
      <c r="AJT1064"/>
      <c r="AJU1064"/>
      <c r="AJV1064"/>
      <c r="AJW1064"/>
      <c r="AJX1064"/>
      <c r="AJY1064"/>
      <c r="AJZ1064"/>
      <c r="AKA1064"/>
      <c r="AKB1064"/>
      <c r="AKC1064"/>
      <c r="AKD1064"/>
      <c r="AKE1064"/>
      <c r="AKF1064"/>
      <c r="AKG1064"/>
      <c r="AKH1064"/>
      <c r="AKI1064"/>
      <c r="AKJ1064"/>
      <c r="AKK1064"/>
      <c r="AKL1064"/>
      <c r="AKM1064"/>
      <c r="AKN1064"/>
      <c r="AKO1064"/>
      <c r="AKP1064"/>
      <c r="AKQ1064"/>
      <c r="AKR1064"/>
      <c r="AKS1064"/>
      <c r="AKT1064"/>
      <c r="AKU1064"/>
      <c r="AKV1064"/>
      <c r="AKW1064"/>
      <c r="AKX1064"/>
      <c r="AKY1064"/>
      <c r="AKZ1064"/>
      <c r="ALA1064"/>
      <c r="ALB1064"/>
      <c r="ALC1064"/>
      <c r="ALD1064"/>
      <c r="ALE1064"/>
      <c r="ALF1064"/>
      <c r="ALG1064"/>
      <c r="ALH1064"/>
      <c r="ALI1064"/>
      <c r="ALJ1064"/>
      <c r="ALK1064"/>
      <c r="ALL1064"/>
      <c r="ALM1064"/>
      <c r="ALN1064"/>
      <c r="ALO1064"/>
      <c r="ALP1064"/>
      <c r="ALQ1064"/>
      <c r="ALR1064"/>
      <c r="ALS1064"/>
      <c r="ALT1064"/>
      <c r="ALU1064"/>
      <c r="ALV1064"/>
      <c r="ALW1064"/>
      <c r="ALX1064"/>
      <c r="ALY1064"/>
      <c r="ALZ1064"/>
      <c r="AMA1064"/>
      <c r="AMB1064"/>
      <c r="AMC1064"/>
      <c r="AMD1064"/>
      <c r="AME1064"/>
      <c r="AMF1064"/>
      <c r="AMG1064"/>
      <c r="AMH1064"/>
      <c r="AMI1064"/>
      <c r="AMJ1064"/>
    </row>
    <row r="1065" spans="1:1024" x14ac:dyDescent="0.2">
      <c r="A1065"/>
      <c r="B1065"/>
      <c r="C1065"/>
      <c r="D1065"/>
      <c r="E1065" s="2"/>
      <c r="F1065" s="2"/>
      <c r="G1065" s="271"/>
      <c r="H1065" s="240"/>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c r="EZ1065"/>
      <c r="FA1065"/>
      <c r="FB1065"/>
      <c r="FC1065"/>
      <c r="FD1065"/>
      <c r="FE1065"/>
      <c r="FF1065"/>
      <c r="FG1065"/>
      <c r="FH1065"/>
      <c r="FI1065"/>
      <c r="FJ1065"/>
      <c r="FK1065"/>
      <c r="FL1065"/>
      <c r="FM1065"/>
      <c r="FN1065"/>
      <c r="FO1065"/>
      <c r="FP1065"/>
      <c r="FQ1065"/>
      <c r="FR1065"/>
      <c r="FS1065"/>
      <c r="FT1065"/>
      <c r="FU1065"/>
      <c r="FV1065"/>
      <c r="FW1065"/>
      <c r="FX1065"/>
      <c r="FY1065"/>
      <c r="FZ1065"/>
      <c r="GA1065"/>
      <c r="GB1065"/>
      <c r="GC1065"/>
      <c r="GD1065"/>
      <c r="GE1065"/>
      <c r="GF1065"/>
      <c r="GG1065"/>
      <c r="GH1065"/>
      <c r="GI1065"/>
      <c r="GJ1065"/>
      <c r="GK1065"/>
      <c r="GL1065"/>
      <c r="GM1065"/>
      <c r="GN1065"/>
      <c r="GO1065"/>
      <c r="GP1065"/>
      <c r="GQ1065"/>
      <c r="GR1065"/>
      <c r="GS1065"/>
      <c r="GT1065"/>
      <c r="GU1065"/>
      <c r="GV1065"/>
      <c r="GW1065"/>
      <c r="GX1065"/>
      <c r="GY1065"/>
      <c r="GZ1065"/>
      <c r="HA1065"/>
      <c r="HB1065"/>
      <c r="HC1065"/>
      <c r="HD1065"/>
      <c r="HE1065"/>
      <c r="HF1065"/>
      <c r="HG1065"/>
      <c r="HH1065"/>
      <c r="HI1065"/>
      <c r="HJ1065"/>
      <c r="HK1065"/>
      <c r="HL1065"/>
      <c r="HM1065"/>
      <c r="HN1065"/>
      <c r="HO1065"/>
      <c r="HP1065"/>
      <c r="HQ1065"/>
      <c r="HR1065"/>
      <c r="HS1065"/>
      <c r="HT1065"/>
      <c r="HU1065"/>
      <c r="HV1065"/>
      <c r="HW1065"/>
      <c r="HX1065"/>
      <c r="HY1065"/>
      <c r="HZ1065"/>
      <c r="IA1065"/>
      <c r="IB1065"/>
      <c r="IC1065"/>
      <c r="ID1065"/>
      <c r="IE1065"/>
      <c r="IF1065"/>
      <c r="IG1065"/>
      <c r="IH1065"/>
      <c r="II1065"/>
      <c r="IJ1065"/>
      <c r="IK1065"/>
      <c r="IL1065"/>
      <c r="IM1065"/>
      <c r="IN1065"/>
      <c r="IO1065"/>
      <c r="IP1065"/>
      <c r="IQ1065"/>
      <c r="IR1065"/>
      <c r="IS1065"/>
      <c r="IT1065"/>
      <c r="IU1065"/>
      <c r="IV1065"/>
      <c r="IW1065"/>
      <c r="IX1065"/>
      <c r="IY1065"/>
      <c r="IZ1065"/>
      <c r="JA1065"/>
      <c r="JB1065"/>
      <c r="JC1065"/>
      <c r="JD1065"/>
      <c r="JE1065"/>
      <c r="JF1065"/>
      <c r="JG1065"/>
      <c r="JH1065"/>
      <c r="JI1065"/>
      <c r="JJ1065"/>
      <c r="JK1065"/>
      <c r="JL1065"/>
      <c r="JM1065"/>
      <c r="JN1065"/>
      <c r="JO1065"/>
      <c r="JP1065"/>
      <c r="JQ1065"/>
      <c r="JR1065"/>
      <c r="JS1065"/>
      <c r="JT1065"/>
      <c r="JU1065"/>
      <c r="JV1065"/>
      <c r="JW1065"/>
      <c r="JX1065"/>
      <c r="JY1065"/>
      <c r="JZ1065"/>
      <c r="KA1065"/>
      <c r="KB1065"/>
      <c r="KC1065"/>
      <c r="KD1065"/>
      <c r="KE1065"/>
      <c r="KF1065"/>
      <c r="KG1065"/>
      <c r="KH1065"/>
      <c r="KI1065"/>
      <c r="KJ1065"/>
      <c r="KK1065"/>
      <c r="KL1065"/>
      <c r="KM1065"/>
      <c r="KN1065"/>
      <c r="KO1065"/>
      <c r="KP1065"/>
      <c r="KQ1065"/>
      <c r="KR1065"/>
      <c r="KS1065"/>
      <c r="KT1065"/>
      <c r="KU1065"/>
      <c r="KV1065"/>
      <c r="KW1065"/>
      <c r="KX1065"/>
      <c r="KY1065"/>
      <c r="KZ1065"/>
      <c r="LA1065"/>
      <c r="LB1065"/>
      <c r="LC1065"/>
      <c r="LD1065"/>
      <c r="LE1065"/>
      <c r="LF1065"/>
      <c r="LG1065"/>
      <c r="LH1065"/>
      <c r="LI1065"/>
      <c r="LJ1065"/>
      <c r="LK1065"/>
      <c r="LL1065"/>
      <c r="LM1065"/>
      <c r="LN1065"/>
      <c r="LO1065"/>
      <c r="LP1065"/>
      <c r="LQ1065"/>
      <c r="LR1065"/>
      <c r="LS1065"/>
      <c r="LT1065"/>
      <c r="LU1065"/>
      <c r="LV1065"/>
      <c r="LW1065"/>
      <c r="LX1065"/>
      <c r="LY1065"/>
      <c r="LZ1065"/>
      <c r="MA1065"/>
      <c r="MB1065"/>
      <c r="MC1065"/>
      <c r="MD1065"/>
      <c r="ME1065"/>
      <c r="MF1065"/>
      <c r="MG1065"/>
      <c r="MH1065"/>
      <c r="MI1065"/>
      <c r="MJ1065"/>
      <c r="MK1065"/>
      <c r="ML1065"/>
      <c r="MM1065"/>
      <c r="MN1065"/>
      <c r="MO1065"/>
      <c r="MP1065"/>
      <c r="MQ1065"/>
      <c r="MR1065"/>
      <c r="MS1065"/>
      <c r="MT1065"/>
      <c r="MU1065"/>
      <c r="MV1065"/>
      <c r="MW1065"/>
      <c r="MX1065"/>
      <c r="MY1065"/>
      <c r="MZ1065"/>
      <c r="NA1065"/>
      <c r="NB1065"/>
      <c r="NC1065"/>
      <c r="ND1065"/>
      <c r="NE1065"/>
      <c r="NF1065"/>
      <c r="NG1065"/>
      <c r="NH1065"/>
      <c r="NI1065"/>
      <c r="NJ1065"/>
      <c r="NK1065"/>
      <c r="NL1065"/>
      <c r="NM1065"/>
      <c r="NN1065"/>
      <c r="NO1065"/>
      <c r="NP1065"/>
      <c r="NQ1065"/>
      <c r="NR1065"/>
      <c r="NS1065"/>
      <c r="NT1065"/>
      <c r="NU1065"/>
      <c r="NV1065"/>
      <c r="NW1065"/>
      <c r="NX1065"/>
      <c r="NY1065"/>
      <c r="NZ1065"/>
      <c r="OA1065"/>
      <c r="OB1065"/>
      <c r="OC1065"/>
      <c r="OD1065"/>
      <c r="OE1065"/>
      <c r="OF1065"/>
      <c r="OG1065"/>
      <c r="OH1065"/>
      <c r="OI1065"/>
      <c r="OJ1065"/>
      <c r="OK1065"/>
      <c r="OL1065"/>
      <c r="OM1065"/>
      <c r="ON1065"/>
      <c r="OO1065"/>
      <c r="OP1065"/>
      <c r="OQ1065"/>
      <c r="OR1065"/>
      <c r="OS1065"/>
      <c r="OT1065"/>
      <c r="OU1065"/>
      <c r="OV1065"/>
      <c r="OW1065"/>
      <c r="OX1065"/>
      <c r="OY1065"/>
      <c r="OZ1065"/>
      <c r="PA1065"/>
      <c r="PB1065"/>
      <c r="PC1065"/>
      <c r="PD1065"/>
      <c r="PE1065"/>
      <c r="PF1065"/>
      <c r="PG1065"/>
      <c r="PH1065"/>
      <c r="PI1065"/>
      <c r="PJ1065"/>
      <c r="PK1065"/>
      <c r="PL1065"/>
      <c r="PM1065"/>
      <c r="PN1065"/>
      <c r="PO1065"/>
      <c r="PP1065"/>
      <c r="PQ1065"/>
      <c r="PR1065"/>
      <c r="PS1065"/>
      <c r="PT1065"/>
      <c r="PU1065"/>
      <c r="PV1065"/>
      <c r="PW1065"/>
      <c r="PX1065"/>
      <c r="PY1065"/>
      <c r="PZ1065"/>
      <c r="QA1065"/>
      <c r="QB1065"/>
      <c r="QC1065"/>
      <c r="QD1065"/>
      <c r="QE1065"/>
      <c r="QF1065"/>
      <c r="QG1065"/>
      <c r="QH1065"/>
      <c r="QI1065"/>
      <c r="QJ1065"/>
      <c r="QK1065"/>
      <c r="QL1065"/>
      <c r="QM1065"/>
      <c r="QN1065"/>
      <c r="QO1065"/>
      <c r="QP1065"/>
      <c r="QQ1065"/>
      <c r="QR1065"/>
      <c r="QS1065"/>
      <c r="QT1065"/>
      <c r="QU1065"/>
      <c r="QV1065"/>
      <c r="QW1065"/>
      <c r="QX1065"/>
      <c r="QY1065"/>
      <c r="QZ1065"/>
      <c r="RA1065"/>
      <c r="RB1065"/>
      <c r="RC1065"/>
      <c r="RD1065"/>
      <c r="RE1065"/>
      <c r="RF1065"/>
      <c r="RG1065"/>
      <c r="RH1065"/>
      <c r="RI1065"/>
      <c r="RJ1065"/>
      <c r="RK1065"/>
      <c r="RL1065"/>
      <c r="RM1065"/>
      <c r="RN1065"/>
      <c r="RO1065"/>
      <c r="RP1065"/>
      <c r="RQ1065"/>
      <c r="RR1065"/>
      <c r="RS1065"/>
      <c r="RT1065"/>
      <c r="RU1065"/>
      <c r="RV1065"/>
      <c r="RW1065"/>
      <c r="RX1065"/>
      <c r="RY1065"/>
      <c r="RZ1065"/>
      <c r="SA1065"/>
      <c r="SB1065"/>
      <c r="SC1065"/>
      <c r="SD1065"/>
      <c r="SE1065"/>
      <c r="SF1065"/>
      <c r="SG1065"/>
      <c r="SH1065"/>
      <c r="SI1065"/>
      <c r="SJ1065"/>
      <c r="SK1065"/>
      <c r="SL1065"/>
      <c r="SM1065"/>
      <c r="SN1065"/>
      <c r="SO1065"/>
      <c r="SP1065"/>
      <c r="SQ1065"/>
      <c r="SR1065"/>
      <c r="SS1065"/>
      <c r="ST1065"/>
      <c r="SU1065"/>
      <c r="SV1065"/>
      <c r="SW1065"/>
      <c r="SX1065"/>
      <c r="SY1065"/>
      <c r="SZ1065"/>
      <c r="TA1065"/>
      <c r="TB1065"/>
      <c r="TC1065"/>
      <c r="TD1065"/>
      <c r="TE1065"/>
      <c r="TF1065"/>
      <c r="TG1065"/>
      <c r="TH1065"/>
      <c r="TI1065"/>
      <c r="TJ1065"/>
      <c r="TK1065"/>
      <c r="TL1065"/>
      <c r="TM1065"/>
      <c r="TN1065"/>
      <c r="TO1065"/>
      <c r="TP1065"/>
      <c r="TQ1065"/>
      <c r="TR1065"/>
      <c r="TS1065"/>
      <c r="TT1065"/>
      <c r="TU1065"/>
      <c r="TV1065"/>
      <c r="TW1065"/>
      <c r="TX1065"/>
      <c r="TY1065"/>
      <c r="TZ1065"/>
      <c r="UA1065"/>
      <c r="UB1065"/>
      <c r="UC1065"/>
      <c r="UD1065"/>
      <c r="UE1065"/>
      <c r="UF1065"/>
      <c r="UG1065"/>
      <c r="UH1065"/>
      <c r="UI1065"/>
      <c r="UJ1065"/>
      <c r="UK1065"/>
      <c r="UL1065"/>
      <c r="UM1065"/>
      <c r="UN1065"/>
      <c r="UO1065"/>
      <c r="UP1065"/>
      <c r="UQ1065"/>
      <c r="UR1065"/>
      <c r="US1065"/>
      <c r="UT1065"/>
      <c r="UU1065"/>
      <c r="UV1065"/>
      <c r="UW1065"/>
      <c r="UX1065"/>
      <c r="UY1065"/>
      <c r="UZ1065"/>
      <c r="VA1065"/>
      <c r="VB1065"/>
      <c r="VC1065"/>
      <c r="VD1065"/>
      <c r="VE1065"/>
      <c r="VF1065"/>
      <c r="VG1065"/>
      <c r="VH1065"/>
      <c r="VI1065"/>
      <c r="VJ1065"/>
      <c r="VK1065"/>
      <c r="VL1065"/>
      <c r="VM1065"/>
      <c r="VN1065"/>
      <c r="VO1065"/>
      <c r="VP1065"/>
      <c r="VQ1065"/>
      <c r="VR1065"/>
      <c r="VS1065"/>
      <c r="VT1065"/>
      <c r="VU1065"/>
      <c r="VV1065"/>
      <c r="VW1065"/>
      <c r="VX1065"/>
      <c r="VY1065"/>
      <c r="VZ1065"/>
      <c r="WA1065"/>
      <c r="WB1065"/>
      <c r="WC1065"/>
      <c r="WD1065"/>
      <c r="WE1065"/>
      <c r="WF1065"/>
      <c r="WG1065"/>
      <c r="WH1065"/>
      <c r="WI1065"/>
      <c r="WJ1065"/>
      <c r="WK1065"/>
      <c r="WL1065"/>
      <c r="WM1065"/>
      <c r="WN1065"/>
      <c r="WO1065"/>
      <c r="WP1065"/>
      <c r="WQ1065"/>
      <c r="WR1065"/>
      <c r="WS1065"/>
      <c r="WT1065"/>
      <c r="WU1065"/>
      <c r="WV1065"/>
      <c r="WW1065"/>
      <c r="WX1065"/>
      <c r="WY1065"/>
      <c r="WZ1065"/>
      <c r="XA1065"/>
      <c r="XB1065"/>
      <c r="XC1065"/>
      <c r="XD1065"/>
      <c r="XE1065"/>
      <c r="XF1065"/>
      <c r="XG1065"/>
      <c r="XH1065"/>
      <c r="XI1065"/>
      <c r="XJ1065"/>
      <c r="XK1065"/>
      <c r="XL1065"/>
      <c r="XM1065"/>
      <c r="XN1065"/>
      <c r="XO1065"/>
      <c r="XP1065"/>
      <c r="XQ1065"/>
      <c r="XR1065"/>
      <c r="XS1065"/>
      <c r="XT1065"/>
      <c r="XU1065"/>
      <c r="XV1065"/>
      <c r="XW1065"/>
      <c r="XX1065"/>
      <c r="XY1065"/>
      <c r="XZ1065"/>
      <c r="YA1065"/>
      <c r="YB1065"/>
      <c r="YC1065"/>
      <c r="YD1065"/>
      <c r="YE1065"/>
      <c r="YF1065"/>
      <c r="YG1065"/>
      <c r="YH1065"/>
      <c r="YI1065"/>
      <c r="YJ1065"/>
      <c r="YK1065"/>
      <c r="YL1065"/>
      <c r="YM1065"/>
      <c r="YN1065"/>
      <c r="YO1065"/>
      <c r="YP1065"/>
      <c r="YQ1065"/>
      <c r="YR1065"/>
      <c r="YS1065"/>
      <c r="YT1065"/>
      <c r="YU1065"/>
      <c r="YV1065"/>
      <c r="YW1065"/>
      <c r="YX1065"/>
      <c r="YY1065"/>
      <c r="YZ1065"/>
      <c r="ZA1065"/>
      <c r="ZB1065"/>
      <c r="ZC1065"/>
      <c r="ZD1065"/>
      <c r="ZE1065"/>
      <c r="ZF1065"/>
      <c r="ZG1065"/>
      <c r="ZH1065"/>
      <c r="ZI1065"/>
      <c r="ZJ1065"/>
      <c r="ZK1065"/>
      <c r="ZL1065"/>
      <c r="ZM1065"/>
      <c r="ZN1065"/>
      <c r="ZO1065"/>
      <c r="ZP1065"/>
      <c r="ZQ1065"/>
      <c r="ZR1065"/>
      <c r="ZS1065"/>
      <c r="ZT1065"/>
      <c r="ZU1065"/>
      <c r="ZV1065"/>
      <c r="ZW1065"/>
      <c r="ZX1065"/>
      <c r="ZY1065"/>
      <c r="ZZ1065"/>
      <c r="AAA1065"/>
      <c r="AAB1065"/>
      <c r="AAC1065"/>
      <c r="AAD1065"/>
      <c r="AAE1065"/>
      <c r="AAF1065"/>
      <c r="AAG1065"/>
      <c r="AAH1065"/>
      <c r="AAI1065"/>
      <c r="AAJ1065"/>
      <c r="AAK1065"/>
      <c r="AAL1065"/>
      <c r="AAM1065"/>
      <c r="AAN1065"/>
      <c r="AAO1065"/>
      <c r="AAP1065"/>
      <c r="AAQ1065"/>
      <c r="AAR1065"/>
      <c r="AAS1065"/>
      <c r="AAT1065"/>
      <c r="AAU1065"/>
      <c r="AAV1065"/>
      <c r="AAW1065"/>
      <c r="AAX1065"/>
      <c r="AAY1065"/>
      <c r="AAZ1065"/>
      <c r="ABA1065"/>
      <c r="ABB1065"/>
      <c r="ABC1065"/>
      <c r="ABD1065"/>
      <c r="ABE1065"/>
      <c r="ABF1065"/>
      <c r="ABG1065"/>
      <c r="ABH1065"/>
      <c r="ABI1065"/>
      <c r="ABJ1065"/>
      <c r="ABK1065"/>
      <c r="ABL1065"/>
      <c r="ABM1065"/>
      <c r="ABN1065"/>
      <c r="ABO1065"/>
      <c r="ABP1065"/>
      <c r="ABQ1065"/>
      <c r="ABR1065"/>
      <c r="ABS1065"/>
      <c r="ABT1065"/>
      <c r="ABU1065"/>
      <c r="ABV1065"/>
      <c r="ABW1065"/>
      <c r="ABX1065"/>
      <c r="ABY1065"/>
      <c r="ABZ1065"/>
      <c r="ACA1065"/>
      <c r="ACB1065"/>
      <c r="ACC1065"/>
      <c r="ACD1065"/>
      <c r="ACE1065"/>
      <c r="ACF1065"/>
      <c r="ACG1065"/>
      <c r="ACH1065"/>
      <c r="ACI1065"/>
      <c r="ACJ1065"/>
      <c r="ACK1065"/>
      <c r="ACL1065"/>
      <c r="ACM1065"/>
      <c r="ACN1065"/>
      <c r="ACO1065"/>
      <c r="ACP1065"/>
      <c r="ACQ1065"/>
      <c r="ACR1065"/>
      <c r="ACS1065"/>
      <c r="ACT1065"/>
      <c r="ACU1065"/>
      <c r="ACV1065"/>
      <c r="ACW1065"/>
      <c r="ACX1065"/>
      <c r="ACY1065"/>
      <c r="ACZ1065"/>
      <c r="ADA1065"/>
      <c r="ADB1065"/>
      <c r="ADC1065"/>
      <c r="ADD1065"/>
      <c r="ADE1065"/>
      <c r="ADF1065"/>
      <c r="ADG1065"/>
      <c r="ADH1065"/>
      <c r="ADI1065"/>
      <c r="ADJ1065"/>
      <c r="ADK1065"/>
      <c r="ADL1065"/>
      <c r="ADM1065"/>
      <c r="ADN1065"/>
      <c r="ADO1065"/>
      <c r="ADP1065"/>
      <c r="ADQ1065"/>
      <c r="ADR1065"/>
      <c r="ADS1065"/>
      <c r="ADT1065"/>
      <c r="ADU1065"/>
      <c r="ADV1065"/>
      <c r="ADW1065"/>
      <c r="ADX1065"/>
      <c r="ADY1065"/>
      <c r="ADZ1065"/>
      <c r="AEA1065"/>
      <c r="AEB1065"/>
      <c r="AEC1065"/>
      <c r="AED1065"/>
      <c r="AEE1065"/>
      <c r="AEF1065"/>
      <c r="AEG1065"/>
      <c r="AEH1065"/>
      <c r="AEI1065"/>
      <c r="AEJ1065"/>
      <c r="AEK1065"/>
      <c r="AEL1065"/>
      <c r="AEM1065"/>
      <c r="AEN1065"/>
      <c r="AEO1065"/>
      <c r="AEP1065"/>
      <c r="AEQ1065"/>
      <c r="AER1065"/>
      <c r="AES1065"/>
      <c r="AET1065"/>
      <c r="AEU1065"/>
      <c r="AEV1065"/>
      <c r="AEW1065"/>
      <c r="AEX1065"/>
      <c r="AEY1065"/>
      <c r="AEZ1065"/>
      <c r="AFA1065"/>
      <c r="AFB1065"/>
      <c r="AFC1065"/>
      <c r="AFD1065"/>
      <c r="AFE1065"/>
      <c r="AFF1065"/>
      <c r="AFG1065"/>
      <c r="AFH1065"/>
      <c r="AFI1065"/>
      <c r="AFJ1065"/>
      <c r="AFK1065"/>
      <c r="AFL1065"/>
      <c r="AFM1065"/>
      <c r="AFN1065"/>
      <c r="AFO1065"/>
      <c r="AFP1065"/>
      <c r="AFQ1065"/>
      <c r="AFR1065"/>
      <c r="AFS1065"/>
      <c r="AFT1065"/>
      <c r="AFU1065"/>
      <c r="AFV1065"/>
      <c r="AFW1065"/>
      <c r="AFX1065"/>
      <c r="AFY1065"/>
      <c r="AFZ1065"/>
      <c r="AGA1065"/>
      <c r="AGB1065"/>
      <c r="AGC1065"/>
      <c r="AGD1065"/>
      <c r="AGE1065"/>
      <c r="AGF1065"/>
      <c r="AGG1065"/>
      <c r="AGH1065"/>
      <c r="AGI1065"/>
      <c r="AGJ1065"/>
      <c r="AGK1065"/>
      <c r="AGL1065"/>
      <c r="AGM1065"/>
      <c r="AGN1065"/>
      <c r="AGO1065"/>
      <c r="AGP1065"/>
      <c r="AGQ1065"/>
      <c r="AGR1065"/>
      <c r="AGS1065"/>
      <c r="AGT1065"/>
      <c r="AGU1065"/>
      <c r="AGV1065"/>
      <c r="AGW1065"/>
      <c r="AGX1065"/>
      <c r="AGY1065"/>
      <c r="AGZ1065"/>
      <c r="AHA1065"/>
      <c r="AHB1065"/>
      <c r="AHC1065"/>
      <c r="AHD1065"/>
      <c r="AHE1065"/>
      <c r="AHF1065"/>
      <c r="AHG1065"/>
      <c r="AHH1065"/>
      <c r="AHI1065"/>
      <c r="AHJ1065"/>
      <c r="AHK1065"/>
      <c r="AHL1065"/>
      <c r="AHM1065"/>
      <c r="AHN1065"/>
      <c r="AHO1065"/>
      <c r="AHP1065"/>
      <c r="AHQ1065"/>
      <c r="AHR1065"/>
      <c r="AHS1065"/>
      <c r="AHT1065"/>
      <c r="AHU1065"/>
      <c r="AHV1065"/>
      <c r="AHW1065"/>
      <c r="AHX1065"/>
      <c r="AHY1065"/>
      <c r="AHZ1065"/>
      <c r="AIA1065"/>
      <c r="AIB1065"/>
      <c r="AIC1065"/>
      <c r="AID1065"/>
      <c r="AIE1065"/>
      <c r="AIF1065"/>
      <c r="AIG1065"/>
      <c r="AIH1065"/>
      <c r="AII1065"/>
      <c r="AIJ1065"/>
      <c r="AIK1065"/>
      <c r="AIL1065"/>
      <c r="AIM1065"/>
      <c r="AIN1065"/>
      <c r="AIO1065"/>
      <c r="AIP1065"/>
      <c r="AIQ1065"/>
      <c r="AIR1065"/>
      <c r="AIS1065"/>
      <c r="AIT1065"/>
      <c r="AIU1065"/>
      <c r="AIV1065"/>
      <c r="AIW1065"/>
      <c r="AIX1065"/>
      <c r="AIY1065"/>
      <c r="AIZ1065"/>
      <c r="AJA1065"/>
      <c r="AJB1065"/>
      <c r="AJC1065"/>
      <c r="AJD1065"/>
      <c r="AJE1065"/>
      <c r="AJF1065"/>
      <c r="AJG1065"/>
      <c r="AJH1065"/>
      <c r="AJI1065"/>
      <c r="AJJ1065"/>
      <c r="AJK1065"/>
      <c r="AJL1065"/>
      <c r="AJM1065"/>
      <c r="AJN1065"/>
      <c r="AJO1065"/>
      <c r="AJP1065"/>
      <c r="AJQ1065"/>
      <c r="AJR1065"/>
      <c r="AJS1065"/>
      <c r="AJT1065"/>
      <c r="AJU1065"/>
      <c r="AJV1065"/>
      <c r="AJW1065"/>
      <c r="AJX1065"/>
      <c r="AJY1065"/>
      <c r="AJZ1065"/>
      <c r="AKA1065"/>
      <c r="AKB1065"/>
      <c r="AKC1065"/>
      <c r="AKD1065"/>
      <c r="AKE1065"/>
      <c r="AKF1065"/>
      <c r="AKG1065"/>
      <c r="AKH1065"/>
      <c r="AKI1065"/>
      <c r="AKJ1065"/>
      <c r="AKK1065"/>
      <c r="AKL1065"/>
      <c r="AKM1065"/>
      <c r="AKN1065"/>
      <c r="AKO1065"/>
      <c r="AKP1065"/>
      <c r="AKQ1065"/>
      <c r="AKR1065"/>
      <c r="AKS1065"/>
      <c r="AKT1065"/>
      <c r="AKU1065"/>
      <c r="AKV1065"/>
      <c r="AKW1065"/>
      <c r="AKX1065"/>
      <c r="AKY1065"/>
      <c r="AKZ1065"/>
      <c r="ALA1065"/>
      <c r="ALB1065"/>
      <c r="ALC1065"/>
      <c r="ALD1065"/>
      <c r="ALE1065"/>
      <c r="ALF1065"/>
      <c r="ALG1065"/>
      <c r="ALH1065"/>
      <c r="ALI1065"/>
      <c r="ALJ1065"/>
      <c r="ALK1065"/>
      <c r="ALL1065"/>
      <c r="ALM1065"/>
      <c r="ALN1065"/>
      <c r="ALO1065"/>
      <c r="ALP1065"/>
      <c r="ALQ1065"/>
      <c r="ALR1065"/>
      <c r="ALS1065"/>
      <c r="ALT1065"/>
      <c r="ALU1065"/>
      <c r="ALV1065"/>
      <c r="ALW1065"/>
      <c r="ALX1065"/>
      <c r="ALY1065"/>
      <c r="ALZ1065"/>
      <c r="AMA1065"/>
      <c r="AMB1065"/>
      <c r="AMC1065"/>
      <c r="AMD1065"/>
      <c r="AME1065"/>
      <c r="AMF1065"/>
      <c r="AMG1065"/>
      <c r="AMH1065"/>
      <c r="AMI1065"/>
      <c r="AMJ1065"/>
    </row>
    <row r="1066" spans="1:1024" x14ac:dyDescent="0.2">
      <c r="A1066"/>
      <c r="B1066"/>
      <c r="C1066"/>
      <c r="D1066"/>
      <c r="E1066" s="2"/>
      <c r="F1066" s="2"/>
      <c r="G1066" s="271"/>
      <c r="H1066" s="240"/>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c r="EZ1066"/>
      <c r="FA1066"/>
      <c r="FB1066"/>
      <c r="FC1066"/>
      <c r="FD1066"/>
      <c r="FE1066"/>
      <c r="FF1066"/>
      <c r="FG1066"/>
      <c r="FH1066"/>
      <c r="FI1066"/>
      <c r="FJ1066"/>
      <c r="FK1066"/>
      <c r="FL1066"/>
      <c r="FM1066"/>
      <c r="FN1066"/>
      <c r="FO1066"/>
      <c r="FP1066"/>
      <c r="FQ1066"/>
      <c r="FR1066"/>
      <c r="FS1066"/>
      <c r="FT1066"/>
      <c r="FU1066"/>
      <c r="FV1066"/>
      <c r="FW1066"/>
      <c r="FX1066"/>
      <c r="FY1066"/>
      <c r="FZ1066"/>
      <c r="GA1066"/>
      <c r="GB1066"/>
      <c r="GC1066"/>
      <c r="GD1066"/>
      <c r="GE1066"/>
      <c r="GF1066"/>
      <c r="GG1066"/>
      <c r="GH1066"/>
      <c r="GI1066"/>
      <c r="GJ1066"/>
      <c r="GK1066"/>
      <c r="GL1066"/>
      <c r="GM1066"/>
      <c r="GN1066"/>
      <c r="GO1066"/>
      <c r="GP1066"/>
      <c r="GQ1066"/>
      <c r="GR1066"/>
      <c r="GS1066"/>
      <c r="GT1066"/>
      <c r="GU1066"/>
      <c r="GV1066"/>
      <c r="GW1066"/>
      <c r="GX1066"/>
      <c r="GY1066"/>
      <c r="GZ1066"/>
      <c r="HA1066"/>
      <c r="HB1066"/>
      <c r="HC1066"/>
      <c r="HD1066"/>
      <c r="HE1066"/>
      <c r="HF1066"/>
      <c r="HG1066"/>
      <c r="HH1066"/>
      <c r="HI1066"/>
      <c r="HJ1066"/>
      <c r="HK1066"/>
      <c r="HL1066"/>
      <c r="HM1066"/>
      <c r="HN1066"/>
      <c r="HO1066"/>
      <c r="HP1066"/>
      <c r="HQ1066"/>
      <c r="HR1066"/>
      <c r="HS1066"/>
      <c r="HT1066"/>
      <c r="HU1066"/>
      <c r="HV1066"/>
      <c r="HW1066"/>
      <c r="HX1066"/>
      <c r="HY1066"/>
      <c r="HZ1066"/>
      <c r="IA1066"/>
      <c r="IB1066"/>
      <c r="IC1066"/>
      <c r="ID1066"/>
      <c r="IE1066"/>
      <c r="IF1066"/>
      <c r="IG1066"/>
      <c r="IH1066"/>
      <c r="II1066"/>
      <c r="IJ1066"/>
      <c r="IK1066"/>
      <c r="IL1066"/>
      <c r="IM1066"/>
      <c r="IN1066"/>
      <c r="IO1066"/>
      <c r="IP1066"/>
      <c r="IQ1066"/>
      <c r="IR1066"/>
      <c r="IS1066"/>
      <c r="IT1066"/>
      <c r="IU1066"/>
      <c r="IV1066"/>
      <c r="IW1066"/>
      <c r="IX1066"/>
      <c r="IY1066"/>
      <c r="IZ1066"/>
      <c r="JA1066"/>
      <c r="JB1066"/>
      <c r="JC1066"/>
      <c r="JD1066"/>
      <c r="JE1066"/>
      <c r="JF1066"/>
      <c r="JG1066"/>
      <c r="JH1066"/>
      <c r="JI1066"/>
      <c r="JJ1066"/>
      <c r="JK1066"/>
      <c r="JL1066"/>
      <c r="JM1066"/>
      <c r="JN1066"/>
      <c r="JO1066"/>
      <c r="JP1066"/>
      <c r="JQ1066"/>
      <c r="JR1066"/>
      <c r="JS1066"/>
      <c r="JT1066"/>
      <c r="JU1066"/>
      <c r="JV1066"/>
      <c r="JW1066"/>
      <c r="JX1066"/>
      <c r="JY1066"/>
      <c r="JZ1066"/>
      <c r="KA1066"/>
      <c r="KB1066"/>
      <c r="KC1066"/>
      <c r="KD1066"/>
      <c r="KE1066"/>
      <c r="KF1066"/>
      <c r="KG1066"/>
      <c r="KH1066"/>
      <c r="KI1066"/>
      <c r="KJ1066"/>
      <c r="KK1066"/>
      <c r="KL1066"/>
      <c r="KM1066"/>
      <c r="KN1066"/>
      <c r="KO1066"/>
      <c r="KP1066"/>
      <c r="KQ1066"/>
      <c r="KR1066"/>
      <c r="KS1066"/>
      <c r="KT1066"/>
      <c r="KU1066"/>
      <c r="KV1066"/>
      <c r="KW1066"/>
      <c r="KX1066"/>
      <c r="KY1066"/>
      <c r="KZ1066"/>
      <c r="LA1066"/>
      <c r="LB1066"/>
      <c r="LC1066"/>
      <c r="LD1066"/>
      <c r="LE1066"/>
      <c r="LF1066"/>
      <c r="LG1066"/>
      <c r="LH1066"/>
      <c r="LI1066"/>
      <c r="LJ1066"/>
      <c r="LK1066"/>
      <c r="LL1066"/>
      <c r="LM1066"/>
      <c r="LN1066"/>
      <c r="LO1066"/>
      <c r="LP1066"/>
      <c r="LQ1066"/>
      <c r="LR1066"/>
      <c r="LS1066"/>
      <c r="LT1066"/>
      <c r="LU1066"/>
      <c r="LV1066"/>
      <c r="LW1066"/>
      <c r="LX1066"/>
      <c r="LY1066"/>
      <c r="LZ1066"/>
      <c r="MA1066"/>
      <c r="MB1066"/>
      <c r="MC1066"/>
      <c r="MD1066"/>
      <c r="ME1066"/>
      <c r="MF1066"/>
      <c r="MG1066"/>
      <c r="MH1066"/>
      <c r="MI1066"/>
      <c r="MJ1066"/>
      <c r="MK1066"/>
      <c r="ML1066"/>
      <c r="MM1066"/>
      <c r="MN1066"/>
      <c r="MO1066"/>
      <c r="MP1066"/>
      <c r="MQ1066"/>
      <c r="MR1066"/>
      <c r="MS1066"/>
      <c r="MT1066"/>
      <c r="MU1066"/>
      <c r="MV1066"/>
      <c r="MW1066"/>
      <c r="MX1066"/>
      <c r="MY1066"/>
      <c r="MZ1066"/>
      <c r="NA1066"/>
      <c r="NB1066"/>
      <c r="NC1066"/>
      <c r="ND1066"/>
      <c r="NE1066"/>
      <c r="NF1066"/>
      <c r="NG1066"/>
      <c r="NH1066"/>
      <c r="NI1066"/>
      <c r="NJ1066"/>
      <c r="NK1066"/>
      <c r="NL1066"/>
      <c r="NM1066"/>
      <c r="NN1066"/>
      <c r="NO1066"/>
      <c r="NP1066"/>
      <c r="NQ1066"/>
      <c r="NR1066"/>
      <c r="NS1066"/>
      <c r="NT1066"/>
      <c r="NU1066"/>
      <c r="NV1066"/>
      <c r="NW1066"/>
      <c r="NX1066"/>
      <c r="NY1066"/>
      <c r="NZ1066"/>
      <c r="OA1066"/>
      <c r="OB1066"/>
      <c r="OC1066"/>
      <c r="OD1066"/>
      <c r="OE1066"/>
      <c r="OF1066"/>
      <c r="OG1066"/>
      <c r="OH1066"/>
      <c r="OI1066"/>
      <c r="OJ1066"/>
      <c r="OK1066"/>
      <c r="OL1066"/>
      <c r="OM1066"/>
      <c r="ON1066"/>
      <c r="OO1066"/>
      <c r="OP1066"/>
      <c r="OQ1066"/>
      <c r="OR1066"/>
      <c r="OS1066"/>
      <c r="OT1066"/>
      <c r="OU1066"/>
      <c r="OV1066"/>
      <c r="OW1066"/>
      <c r="OX1066"/>
      <c r="OY1066"/>
      <c r="OZ1066"/>
      <c r="PA1066"/>
      <c r="PB1066"/>
      <c r="PC1066"/>
      <c r="PD1066"/>
      <c r="PE1066"/>
      <c r="PF1066"/>
      <c r="PG1066"/>
      <c r="PH1066"/>
      <c r="PI1066"/>
      <c r="PJ1066"/>
      <c r="PK1066"/>
      <c r="PL1066"/>
      <c r="PM1066"/>
      <c r="PN1066"/>
      <c r="PO1066"/>
      <c r="PP1066"/>
      <c r="PQ1066"/>
      <c r="PR1066"/>
      <c r="PS1066"/>
      <c r="PT1066"/>
      <c r="PU1066"/>
      <c r="PV1066"/>
      <c r="PW1066"/>
      <c r="PX1066"/>
      <c r="PY1066"/>
      <c r="PZ1066"/>
      <c r="QA1066"/>
      <c r="QB1066"/>
      <c r="QC1066"/>
      <c r="QD1066"/>
      <c r="QE1066"/>
      <c r="QF1066"/>
      <c r="QG1066"/>
      <c r="QH1066"/>
      <c r="QI1066"/>
      <c r="QJ1066"/>
      <c r="QK1066"/>
      <c r="QL1066"/>
      <c r="QM1066"/>
      <c r="QN1066"/>
      <c r="QO1066"/>
      <c r="QP1066"/>
      <c r="QQ1066"/>
      <c r="QR1066"/>
      <c r="QS1066"/>
      <c r="QT1066"/>
      <c r="QU1066"/>
      <c r="QV1066"/>
      <c r="QW1066"/>
      <c r="QX1066"/>
      <c r="QY1066"/>
      <c r="QZ1066"/>
      <c r="RA1066"/>
      <c r="RB1066"/>
      <c r="RC1066"/>
      <c r="RD1066"/>
      <c r="RE1066"/>
      <c r="RF1066"/>
      <c r="RG1066"/>
      <c r="RH1066"/>
      <c r="RI1066"/>
      <c r="RJ1066"/>
      <c r="RK1066"/>
      <c r="RL1066"/>
      <c r="RM1066"/>
      <c r="RN1066"/>
      <c r="RO1066"/>
      <c r="RP1066"/>
      <c r="RQ1066"/>
      <c r="RR1066"/>
      <c r="RS1066"/>
      <c r="RT1066"/>
      <c r="RU1066"/>
      <c r="RV1066"/>
      <c r="RW1066"/>
      <c r="RX1066"/>
      <c r="RY1066"/>
      <c r="RZ1066"/>
      <c r="SA1066"/>
      <c r="SB1066"/>
      <c r="SC1066"/>
      <c r="SD1066"/>
      <c r="SE1066"/>
      <c r="SF1066"/>
      <c r="SG1066"/>
      <c r="SH1066"/>
      <c r="SI1066"/>
      <c r="SJ1066"/>
      <c r="SK1066"/>
      <c r="SL1066"/>
      <c r="SM1066"/>
      <c r="SN1066"/>
      <c r="SO1066"/>
      <c r="SP1066"/>
      <c r="SQ1066"/>
      <c r="SR1066"/>
      <c r="SS1066"/>
      <c r="ST1066"/>
      <c r="SU1066"/>
      <c r="SV1066"/>
      <c r="SW1066"/>
      <c r="SX1066"/>
      <c r="SY1066"/>
      <c r="SZ1066"/>
      <c r="TA1066"/>
      <c r="TB1066"/>
      <c r="TC1066"/>
      <c r="TD1066"/>
      <c r="TE1066"/>
      <c r="TF1066"/>
      <c r="TG1066"/>
      <c r="TH1066"/>
      <c r="TI1066"/>
      <c r="TJ1066"/>
      <c r="TK1066"/>
      <c r="TL1066"/>
      <c r="TM1066"/>
      <c r="TN1066"/>
      <c r="TO1066"/>
      <c r="TP1066"/>
      <c r="TQ1066"/>
      <c r="TR1066"/>
      <c r="TS1066"/>
      <c r="TT1066"/>
      <c r="TU1066"/>
      <c r="TV1066"/>
      <c r="TW1066"/>
      <c r="TX1066"/>
      <c r="TY1066"/>
      <c r="TZ1066"/>
      <c r="UA1066"/>
      <c r="UB1066"/>
      <c r="UC1066"/>
      <c r="UD1066"/>
      <c r="UE1066"/>
      <c r="UF1066"/>
      <c r="UG1066"/>
      <c r="UH1066"/>
      <c r="UI1066"/>
      <c r="UJ1066"/>
      <c r="UK1066"/>
      <c r="UL1066"/>
      <c r="UM1066"/>
      <c r="UN1066"/>
      <c r="UO1066"/>
      <c r="UP1066"/>
      <c r="UQ1066"/>
      <c r="UR1066"/>
      <c r="US1066"/>
      <c r="UT1066"/>
      <c r="UU1066"/>
      <c r="UV1066"/>
      <c r="UW1066"/>
      <c r="UX1066"/>
      <c r="UY1066"/>
      <c r="UZ1066"/>
      <c r="VA1066"/>
      <c r="VB1066"/>
      <c r="VC1066"/>
      <c r="VD1066"/>
      <c r="VE1066"/>
      <c r="VF1066"/>
      <c r="VG1066"/>
      <c r="VH1066"/>
      <c r="VI1066"/>
      <c r="VJ1066"/>
      <c r="VK1066"/>
      <c r="VL1066"/>
      <c r="VM1066"/>
      <c r="VN1066"/>
      <c r="VO1066"/>
      <c r="VP1066"/>
      <c r="VQ1066"/>
      <c r="VR1066"/>
      <c r="VS1066"/>
      <c r="VT1066"/>
      <c r="VU1066"/>
      <c r="VV1066"/>
      <c r="VW1066"/>
      <c r="VX1066"/>
      <c r="VY1066"/>
      <c r="VZ1066"/>
      <c r="WA1066"/>
      <c r="WB1066"/>
      <c r="WC1066"/>
      <c r="WD1066"/>
      <c r="WE1066"/>
      <c r="WF1066"/>
      <c r="WG1066"/>
      <c r="WH1066"/>
      <c r="WI1066"/>
      <c r="WJ1066"/>
      <c r="WK1066"/>
      <c r="WL1066"/>
      <c r="WM1066"/>
      <c r="WN1066"/>
      <c r="WO1066"/>
      <c r="WP1066"/>
      <c r="WQ1066"/>
      <c r="WR1066"/>
      <c r="WS1066"/>
      <c r="WT1066"/>
      <c r="WU1066"/>
      <c r="WV1066"/>
      <c r="WW1066"/>
      <c r="WX1066"/>
      <c r="WY1066"/>
      <c r="WZ1066"/>
      <c r="XA1066"/>
      <c r="XB1066"/>
      <c r="XC1066"/>
      <c r="XD1066"/>
      <c r="XE1066"/>
      <c r="XF1066"/>
      <c r="XG1066"/>
      <c r="XH1066"/>
      <c r="XI1066"/>
      <c r="XJ1066"/>
      <c r="XK1066"/>
      <c r="XL1066"/>
      <c r="XM1066"/>
      <c r="XN1066"/>
      <c r="XO1066"/>
      <c r="XP1066"/>
      <c r="XQ1066"/>
      <c r="XR1066"/>
      <c r="XS1066"/>
      <c r="XT1066"/>
      <c r="XU1066"/>
      <c r="XV1066"/>
      <c r="XW1066"/>
      <c r="XX1066"/>
      <c r="XY1066"/>
      <c r="XZ1066"/>
      <c r="YA1066"/>
      <c r="YB1066"/>
      <c r="YC1066"/>
      <c r="YD1066"/>
      <c r="YE1066"/>
      <c r="YF1066"/>
      <c r="YG1066"/>
      <c r="YH1066"/>
      <c r="YI1066"/>
      <c r="YJ1066"/>
      <c r="YK1066"/>
      <c r="YL1066"/>
      <c r="YM1066"/>
      <c r="YN1066"/>
      <c r="YO1066"/>
      <c r="YP1066"/>
      <c r="YQ1066"/>
      <c r="YR1066"/>
      <c r="YS1066"/>
      <c r="YT1066"/>
      <c r="YU1066"/>
      <c r="YV1066"/>
      <c r="YW1066"/>
      <c r="YX1066"/>
      <c r="YY1066"/>
      <c r="YZ1066"/>
      <c r="ZA1066"/>
      <c r="ZB1066"/>
      <c r="ZC1066"/>
      <c r="ZD1066"/>
      <c r="ZE1066"/>
      <c r="ZF1066"/>
      <c r="ZG1066"/>
      <c r="ZH1066"/>
      <c r="ZI1066"/>
      <c r="ZJ1066"/>
      <c r="ZK1066"/>
      <c r="ZL1066"/>
      <c r="ZM1066"/>
      <c r="ZN1066"/>
      <c r="ZO1066"/>
      <c r="ZP1066"/>
      <c r="ZQ1066"/>
      <c r="ZR1066"/>
      <c r="ZS1066"/>
      <c r="ZT1066"/>
      <c r="ZU1066"/>
      <c r="ZV1066"/>
      <c r="ZW1066"/>
      <c r="ZX1066"/>
      <c r="ZY1066"/>
      <c r="ZZ1066"/>
      <c r="AAA1066"/>
      <c r="AAB1066"/>
      <c r="AAC1066"/>
      <c r="AAD1066"/>
      <c r="AAE1066"/>
      <c r="AAF1066"/>
      <c r="AAG1066"/>
      <c r="AAH1066"/>
      <c r="AAI1066"/>
      <c r="AAJ1066"/>
      <c r="AAK1066"/>
      <c r="AAL1066"/>
      <c r="AAM1066"/>
      <c r="AAN1066"/>
      <c r="AAO1066"/>
      <c r="AAP1066"/>
      <c r="AAQ1066"/>
      <c r="AAR1066"/>
      <c r="AAS1066"/>
      <c r="AAT1066"/>
      <c r="AAU1066"/>
      <c r="AAV1066"/>
      <c r="AAW1066"/>
      <c r="AAX1066"/>
      <c r="AAY1066"/>
      <c r="AAZ1066"/>
      <c r="ABA1066"/>
      <c r="ABB1066"/>
      <c r="ABC1066"/>
      <c r="ABD1066"/>
      <c r="ABE1066"/>
      <c r="ABF1066"/>
      <c r="ABG1066"/>
      <c r="ABH1066"/>
      <c r="ABI1066"/>
      <c r="ABJ1066"/>
      <c r="ABK1066"/>
      <c r="ABL1066"/>
      <c r="ABM1066"/>
      <c r="ABN1066"/>
      <c r="ABO1066"/>
      <c r="ABP1066"/>
      <c r="ABQ1066"/>
      <c r="ABR1066"/>
      <c r="ABS1066"/>
      <c r="ABT1066"/>
      <c r="ABU1066"/>
      <c r="ABV1066"/>
      <c r="ABW1066"/>
      <c r="ABX1066"/>
      <c r="ABY1066"/>
      <c r="ABZ1066"/>
      <c r="ACA1066"/>
      <c r="ACB1066"/>
      <c r="ACC1066"/>
      <c r="ACD1066"/>
      <c r="ACE1066"/>
      <c r="ACF1066"/>
      <c r="ACG1066"/>
      <c r="ACH1066"/>
      <c r="ACI1066"/>
      <c r="ACJ1066"/>
      <c r="ACK1066"/>
      <c r="ACL1066"/>
      <c r="ACM1066"/>
      <c r="ACN1066"/>
      <c r="ACO1066"/>
      <c r="ACP1066"/>
      <c r="ACQ1066"/>
      <c r="ACR1066"/>
      <c r="ACS1066"/>
      <c r="ACT1066"/>
      <c r="ACU1066"/>
      <c r="ACV1066"/>
      <c r="ACW1066"/>
      <c r="ACX1066"/>
      <c r="ACY1066"/>
      <c r="ACZ1066"/>
      <c r="ADA1066"/>
      <c r="ADB1066"/>
      <c r="ADC1066"/>
      <c r="ADD1066"/>
      <c r="ADE1066"/>
      <c r="ADF1066"/>
      <c r="ADG1066"/>
      <c r="ADH1066"/>
      <c r="ADI1066"/>
      <c r="ADJ1066"/>
      <c r="ADK1066"/>
      <c r="ADL1066"/>
      <c r="ADM1066"/>
      <c r="ADN1066"/>
      <c r="ADO1066"/>
      <c r="ADP1066"/>
      <c r="ADQ1066"/>
      <c r="ADR1066"/>
      <c r="ADS1066"/>
      <c r="ADT1066"/>
      <c r="ADU1066"/>
      <c r="ADV1066"/>
      <c r="ADW1066"/>
      <c r="ADX1066"/>
      <c r="ADY1066"/>
      <c r="ADZ1066"/>
      <c r="AEA1066"/>
      <c r="AEB1066"/>
      <c r="AEC1066"/>
      <c r="AED1066"/>
      <c r="AEE1066"/>
      <c r="AEF1066"/>
      <c r="AEG1066"/>
      <c r="AEH1066"/>
      <c r="AEI1066"/>
      <c r="AEJ1066"/>
      <c r="AEK1066"/>
      <c r="AEL1066"/>
      <c r="AEM1066"/>
      <c r="AEN1066"/>
      <c r="AEO1066"/>
      <c r="AEP1066"/>
      <c r="AEQ1066"/>
      <c r="AER1066"/>
      <c r="AES1066"/>
      <c r="AET1066"/>
      <c r="AEU1066"/>
      <c r="AEV1066"/>
      <c r="AEW1066"/>
      <c r="AEX1066"/>
      <c r="AEY1066"/>
      <c r="AEZ1066"/>
      <c r="AFA1066"/>
      <c r="AFB1066"/>
      <c r="AFC1066"/>
      <c r="AFD1066"/>
      <c r="AFE1066"/>
      <c r="AFF1066"/>
      <c r="AFG1066"/>
      <c r="AFH1066"/>
      <c r="AFI1066"/>
      <c r="AFJ1066"/>
      <c r="AFK1066"/>
      <c r="AFL1066"/>
      <c r="AFM1066"/>
      <c r="AFN1066"/>
      <c r="AFO1066"/>
      <c r="AFP1066"/>
      <c r="AFQ1066"/>
      <c r="AFR1066"/>
      <c r="AFS1066"/>
      <c r="AFT1066"/>
      <c r="AFU1066"/>
      <c r="AFV1066"/>
      <c r="AFW1066"/>
      <c r="AFX1066"/>
      <c r="AFY1066"/>
      <c r="AFZ1066"/>
      <c r="AGA1066"/>
      <c r="AGB1066"/>
      <c r="AGC1066"/>
      <c r="AGD1066"/>
      <c r="AGE1066"/>
      <c r="AGF1066"/>
      <c r="AGG1066"/>
      <c r="AGH1066"/>
      <c r="AGI1066"/>
      <c r="AGJ1066"/>
      <c r="AGK1066"/>
      <c r="AGL1066"/>
      <c r="AGM1066"/>
      <c r="AGN1066"/>
      <c r="AGO1066"/>
      <c r="AGP1066"/>
      <c r="AGQ1066"/>
      <c r="AGR1066"/>
      <c r="AGS1066"/>
      <c r="AGT1066"/>
      <c r="AGU1066"/>
      <c r="AGV1066"/>
      <c r="AGW1066"/>
      <c r="AGX1066"/>
      <c r="AGY1066"/>
      <c r="AGZ1066"/>
      <c r="AHA1066"/>
      <c r="AHB1066"/>
      <c r="AHC1066"/>
      <c r="AHD1066"/>
      <c r="AHE1066"/>
      <c r="AHF1066"/>
      <c r="AHG1066"/>
      <c r="AHH1066"/>
      <c r="AHI1066"/>
      <c r="AHJ1066"/>
      <c r="AHK1066"/>
      <c r="AHL1066"/>
      <c r="AHM1066"/>
      <c r="AHN1066"/>
      <c r="AHO1066"/>
      <c r="AHP1066"/>
      <c r="AHQ1066"/>
      <c r="AHR1066"/>
      <c r="AHS1066"/>
      <c r="AHT1066"/>
      <c r="AHU1066"/>
      <c r="AHV1066"/>
      <c r="AHW1066"/>
      <c r="AHX1066"/>
      <c r="AHY1066"/>
      <c r="AHZ1066"/>
      <c r="AIA1066"/>
      <c r="AIB1066"/>
      <c r="AIC1066"/>
      <c r="AID1066"/>
      <c r="AIE1066"/>
      <c r="AIF1066"/>
      <c r="AIG1066"/>
      <c r="AIH1066"/>
      <c r="AII1066"/>
      <c r="AIJ1066"/>
      <c r="AIK1066"/>
      <c r="AIL1066"/>
      <c r="AIM1066"/>
      <c r="AIN1066"/>
      <c r="AIO1066"/>
      <c r="AIP1066"/>
      <c r="AIQ1066"/>
      <c r="AIR1066"/>
      <c r="AIS1066"/>
      <c r="AIT1066"/>
      <c r="AIU1066"/>
      <c r="AIV1066"/>
      <c r="AIW1066"/>
      <c r="AIX1066"/>
      <c r="AIY1066"/>
      <c r="AIZ1066"/>
      <c r="AJA1066"/>
      <c r="AJB1066"/>
      <c r="AJC1066"/>
      <c r="AJD1066"/>
      <c r="AJE1066"/>
      <c r="AJF1066"/>
      <c r="AJG1066"/>
      <c r="AJH1066"/>
      <c r="AJI1066"/>
      <c r="AJJ1066"/>
      <c r="AJK1066"/>
      <c r="AJL1066"/>
      <c r="AJM1066"/>
      <c r="AJN1066"/>
      <c r="AJO1066"/>
      <c r="AJP1066"/>
      <c r="AJQ1066"/>
      <c r="AJR1066"/>
      <c r="AJS1066"/>
      <c r="AJT1066"/>
      <c r="AJU1066"/>
      <c r="AJV1066"/>
      <c r="AJW1066"/>
      <c r="AJX1066"/>
      <c r="AJY1066"/>
      <c r="AJZ1066"/>
      <c r="AKA1066"/>
      <c r="AKB1066"/>
      <c r="AKC1066"/>
      <c r="AKD1066"/>
      <c r="AKE1066"/>
      <c r="AKF1066"/>
      <c r="AKG1066"/>
      <c r="AKH1066"/>
      <c r="AKI1066"/>
      <c r="AKJ1066"/>
      <c r="AKK1066"/>
      <c r="AKL1066"/>
      <c r="AKM1066"/>
      <c r="AKN1066"/>
      <c r="AKO1066"/>
      <c r="AKP1066"/>
      <c r="AKQ1066"/>
      <c r="AKR1066"/>
      <c r="AKS1066"/>
      <c r="AKT1066"/>
      <c r="AKU1066"/>
      <c r="AKV1066"/>
      <c r="AKW1066"/>
      <c r="AKX1066"/>
      <c r="AKY1066"/>
      <c r="AKZ1066"/>
      <c r="ALA1066"/>
      <c r="ALB1066"/>
      <c r="ALC1066"/>
      <c r="ALD1066"/>
      <c r="ALE1066"/>
      <c r="ALF1066"/>
      <c r="ALG1066"/>
      <c r="ALH1066"/>
      <c r="ALI1066"/>
      <c r="ALJ1066"/>
      <c r="ALK1066"/>
      <c r="ALL1066"/>
      <c r="ALM1066"/>
      <c r="ALN1066"/>
      <c r="ALO1066"/>
      <c r="ALP1066"/>
      <c r="ALQ1066"/>
      <c r="ALR1066"/>
      <c r="ALS1066"/>
      <c r="ALT1066"/>
      <c r="ALU1066"/>
      <c r="ALV1066"/>
      <c r="ALW1066"/>
      <c r="ALX1066"/>
      <c r="ALY1066"/>
      <c r="ALZ1066"/>
      <c r="AMA1066"/>
      <c r="AMB1066"/>
      <c r="AMC1066"/>
      <c r="AMD1066"/>
      <c r="AME1066"/>
      <c r="AMF1066"/>
      <c r="AMG1066"/>
      <c r="AMH1066"/>
      <c r="AMI1066"/>
      <c r="AMJ1066"/>
    </row>
    <row r="1067" spans="1:1024" x14ac:dyDescent="0.2">
      <c r="A1067"/>
      <c r="B1067"/>
      <c r="C1067"/>
      <c r="D1067"/>
      <c r="E1067" s="2"/>
      <c r="F1067" s="2"/>
      <c r="G1067" s="271"/>
      <c r="H1067" s="240"/>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c r="EZ1067"/>
      <c r="FA1067"/>
      <c r="FB1067"/>
      <c r="FC1067"/>
      <c r="FD1067"/>
      <c r="FE1067"/>
      <c r="FF1067"/>
      <c r="FG1067"/>
      <c r="FH1067"/>
      <c r="FI1067"/>
      <c r="FJ1067"/>
      <c r="FK1067"/>
      <c r="FL1067"/>
      <c r="FM1067"/>
      <c r="FN1067"/>
      <c r="FO1067"/>
      <c r="FP1067"/>
      <c r="FQ1067"/>
      <c r="FR1067"/>
      <c r="FS1067"/>
      <c r="FT1067"/>
      <c r="FU1067"/>
      <c r="FV1067"/>
      <c r="FW1067"/>
      <c r="FX1067"/>
      <c r="FY1067"/>
      <c r="FZ1067"/>
      <c r="GA1067"/>
      <c r="GB1067"/>
      <c r="GC1067"/>
      <c r="GD1067"/>
      <c r="GE1067"/>
      <c r="GF1067"/>
      <c r="GG1067"/>
      <c r="GH1067"/>
      <c r="GI1067"/>
      <c r="GJ1067"/>
      <c r="GK1067"/>
      <c r="GL1067"/>
      <c r="GM1067"/>
      <c r="GN1067"/>
      <c r="GO1067"/>
      <c r="GP1067"/>
      <c r="GQ1067"/>
      <c r="GR1067"/>
      <c r="GS1067"/>
      <c r="GT1067"/>
      <c r="GU1067"/>
      <c r="GV1067"/>
      <c r="GW1067"/>
      <c r="GX1067"/>
      <c r="GY1067"/>
      <c r="GZ1067"/>
      <c r="HA1067"/>
      <c r="HB1067"/>
      <c r="HC1067"/>
      <c r="HD1067"/>
      <c r="HE1067"/>
      <c r="HF1067"/>
      <c r="HG1067"/>
      <c r="HH1067"/>
      <c r="HI1067"/>
      <c r="HJ1067"/>
      <c r="HK1067"/>
      <c r="HL1067"/>
      <c r="HM1067"/>
      <c r="HN1067"/>
      <c r="HO1067"/>
      <c r="HP1067"/>
      <c r="HQ1067"/>
      <c r="HR1067"/>
      <c r="HS1067"/>
      <c r="HT1067"/>
      <c r="HU1067"/>
      <c r="HV1067"/>
      <c r="HW1067"/>
      <c r="HX1067"/>
      <c r="HY1067"/>
      <c r="HZ1067"/>
      <c r="IA1067"/>
      <c r="IB1067"/>
      <c r="IC1067"/>
      <c r="ID1067"/>
      <c r="IE1067"/>
      <c r="IF1067"/>
      <c r="IG1067"/>
      <c r="IH1067"/>
      <c r="II1067"/>
      <c r="IJ1067"/>
      <c r="IK1067"/>
      <c r="IL1067"/>
      <c r="IM1067"/>
      <c r="IN1067"/>
      <c r="IO1067"/>
      <c r="IP1067"/>
      <c r="IQ1067"/>
      <c r="IR1067"/>
      <c r="IS1067"/>
      <c r="IT1067"/>
      <c r="IU1067"/>
      <c r="IV1067"/>
      <c r="IW1067"/>
      <c r="IX1067"/>
      <c r="IY1067"/>
      <c r="IZ1067"/>
      <c r="JA1067"/>
      <c r="JB1067"/>
      <c r="JC1067"/>
      <c r="JD1067"/>
      <c r="JE1067"/>
      <c r="JF1067"/>
      <c r="JG1067"/>
      <c r="JH1067"/>
      <c r="JI1067"/>
      <c r="JJ1067"/>
      <c r="JK1067"/>
      <c r="JL1067"/>
      <c r="JM1067"/>
      <c r="JN1067"/>
      <c r="JO1067"/>
      <c r="JP1067"/>
      <c r="JQ1067"/>
      <c r="JR1067"/>
      <c r="JS1067"/>
      <c r="JT1067"/>
      <c r="JU1067"/>
      <c r="JV1067"/>
      <c r="JW1067"/>
      <c r="JX1067"/>
      <c r="JY1067"/>
      <c r="JZ1067"/>
      <c r="KA1067"/>
      <c r="KB1067"/>
      <c r="KC1067"/>
      <c r="KD1067"/>
      <c r="KE1067"/>
      <c r="KF1067"/>
      <c r="KG1067"/>
      <c r="KH1067"/>
      <c r="KI1067"/>
      <c r="KJ1067"/>
      <c r="KK1067"/>
      <c r="KL1067"/>
      <c r="KM1067"/>
      <c r="KN1067"/>
      <c r="KO1067"/>
      <c r="KP1067"/>
      <c r="KQ1067"/>
      <c r="KR1067"/>
      <c r="KS1067"/>
      <c r="KT1067"/>
      <c r="KU1067"/>
      <c r="KV1067"/>
      <c r="KW1067"/>
      <c r="KX1067"/>
      <c r="KY1067"/>
      <c r="KZ1067"/>
      <c r="LA1067"/>
      <c r="LB1067"/>
      <c r="LC1067"/>
      <c r="LD1067"/>
      <c r="LE1067"/>
      <c r="LF1067"/>
      <c r="LG1067"/>
      <c r="LH1067"/>
      <c r="LI1067"/>
      <c r="LJ1067"/>
      <c r="LK1067"/>
      <c r="LL1067"/>
      <c r="LM1067"/>
      <c r="LN1067"/>
      <c r="LO1067"/>
      <c r="LP1067"/>
      <c r="LQ1067"/>
      <c r="LR1067"/>
      <c r="LS1067"/>
      <c r="LT1067"/>
      <c r="LU1067"/>
      <c r="LV1067"/>
      <c r="LW1067"/>
      <c r="LX1067"/>
      <c r="LY1067"/>
      <c r="LZ1067"/>
      <c r="MA1067"/>
      <c r="MB1067"/>
      <c r="MC1067"/>
      <c r="MD1067"/>
      <c r="ME1067"/>
      <c r="MF1067"/>
      <c r="MG1067"/>
      <c r="MH1067"/>
      <c r="MI1067"/>
      <c r="MJ1067"/>
      <c r="MK1067"/>
      <c r="ML1067"/>
      <c r="MM1067"/>
      <c r="MN1067"/>
      <c r="MO1067"/>
      <c r="MP1067"/>
      <c r="MQ1067"/>
      <c r="MR1067"/>
      <c r="MS1067"/>
      <c r="MT1067"/>
      <c r="MU1067"/>
      <c r="MV1067"/>
      <c r="MW1067"/>
      <c r="MX1067"/>
      <c r="MY1067"/>
      <c r="MZ1067"/>
      <c r="NA1067"/>
      <c r="NB1067"/>
      <c r="NC1067"/>
      <c r="ND1067"/>
      <c r="NE1067"/>
      <c r="NF1067"/>
      <c r="NG1067"/>
      <c r="NH1067"/>
      <c r="NI1067"/>
      <c r="NJ1067"/>
      <c r="NK1067"/>
      <c r="NL1067"/>
      <c r="NM1067"/>
      <c r="NN1067"/>
      <c r="NO1067"/>
      <c r="NP1067"/>
      <c r="NQ1067"/>
      <c r="NR1067"/>
      <c r="NS1067"/>
      <c r="NT1067"/>
      <c r="NU1067"/>
      <c r="NV1067"/>
      <c r="NW1067"/>
      <c r="NX1067"/>
      <c r="NY1067"/>
      <c r="NZ1067"/>
      <c r="OA1067"/>
      <c r="OB1067"/>
      <c r="OC1067"/>
      <c r="OD1067"/>
      <c r="OE1067"/>
      <c r="OF1067"/>
      <c r="OG1067"/>
      <c r="OH1067"/>
      <c r="OI1067"/>
      <c r="OJ1067"/>
      <c r="OK1067"/>
      <c r="OL1067"/>
      <c r="OM1067"/>
      <c r="ON1067"/>
      <c r="OO1067"/>
      <c r="OP1067"/>
      <c r="OQ1067"/>
      <c r="OR1067"/>
      <c r="OS1067"/>
      <c r="OT1067"/>
      <c r="OU1067"/>
      <c r="OV1067"/>
      <c r="OW1067"/>
      <c r="OX1067"/>
      <c r="OY1067"/>
      <c r="OZ1067"/>
      <c r="PA1067"/>
      <c r="PB1067"/>
      <c r="PC1067"/>
      <c r="PD1067"/>
      <c r="PE1067"/>
      <c r="PF1067"/>
      <c r="PG1067"/>
      <c r="PH1067"/>
      <c r="PI1067"/>
      <c r="PJ1067"/>
      <c r="PK1067"/>
      <c r="PL1067"/>
      <c r="PM1067"/>
      <c r="PN1067"/>
      <c r="PO1067"/>
      <c r="PP1067"/>
      <c r="PQ1067"/>
      <c r="PR1067"/>
      <c r="PS1067"/>
      <c r="PT1067"/>
      <c r="PU1067"/>
      <c r="PV1067"/>
      <c r="PW1067"/>
      <c r="PX1067"/>
      <c r="PY1067"/>
      <c r="PZ1067"/>
      <c r="QA1067"/>
      <c r="QB1067"/>
      <c r="QC1067"/>
      <c r="QD1067"/>
      <c r="QE1067"/>
      <c r="QF1067"/>
      <c r="QG1067"/>
      <c r="QH1067"/>
      <c r="QI1067"/>
      <c r="QJ1067"/>
      <c r="QK1067"/>
      <c r="QL1067"/>
      <c r="QM1067"/>
      <c r="QN1067"/>
      <c r="QO1067"/>
      <c r="QP1067"/>
      <c r="QQ1067"/>
      <c r="QR1067"/>
      <c r="QS1067"/>
      <c r="QT1067"/>
      <c r="QU1067"/>
      <c r="QV1067"/>
      <c r="QW1067"/>
      <c r="QX1067"/>
      <c r="QY1067"/>
      <c r="QZ1067"/>
      <c r="RA1067"/>
      <c r="RB1067"/>
      <c r="RC1067"/>
      <c r="RD1067"/>
      <c r="RE1067"/>
      <c r="RF1067"/>
      <c r="RG1067"/>
      <c r="RH1067"/>
      <c r="RI1067"/>
      <c r="RJ1067"/>
      <c r="RK1067"/>
      <c r="RL1067"/>
      <c r="RM1067"/>
      <c r="RN1067"/>
      <c r="RO1067"/>
      <c r="RP1067"/>
      <c r="RQ1067"/>
      <c r="RR1067"/>
      <c r="RS1067"/>
      <c r="RT1067"/>
      <c r="RU1067"/>
      <c r="RV1067"/>
      <c r="RW1067"/>
      <c r="RX1067"/>
      <c r="RY1067"/>
      <c r="RZ1067"/>
      <c r="SA1067"/>
      <c r="SB1067"/>
      <c r="SC1067"/>
      <c r="SD1067"/>
      <c r="SE1067"/>
      <c r="SF1067"/>
      <c r="SG1067"/>
      <c r="SH1067"/>
      <c r="SI1067"/>
      <c r="SJ1067"/>
      <c r="SK1067"/>
      <c r="SL1067"/>
      <c r="SM1067"/>
      <c r="SN1067"/>
      <c r="SO1067"/>
      <c r="SP1067"/>
      <c r="SQ1067"/>
      <c r="SR1067"/>
      <c r="SS1067"/>
      <c r="ST1067"/>
      <c r="SU1067"/>
      <c r="SV1067"/>
      <c r="SW1067"/>
      <c r="SX1067"/>
      <c r="SY1067"/>
      <c r="SZ1067"/>
      <c r="TA1067"/>
      <c r="TB1067"/>
      <c r="TC1067"/>
      <c r="TD1067"/>
      <c r="TE1067"/>
      <c r="TF1067"/>
      <c r="TG1067"/>
      <c r="TH1067"/>
      <c r="TI1067"/>
      <c r="TJ1067"/>
      <c r="TK1067"/>
      <c r="TL1067"/>
      <c r="TM1067"/>
      <c r="TN1067"/>
      <c r="TO1067"/>
      <c r="TP1067"/>
      <c r="TQ1067"/>
      <c r="TR1067"/>
      <c r="TS1067"/>
      <c r="TT1067"/>
      <c r="TU1067"/>
      <c r="TV1067"/>
      <c r="TW1067"/>
      <c r="TX1067"/>
      <c r="TY1067"/>
      <c r="TZ1067"/>
      <c r="UA1067"/>
      <c r="UB1067"/>
      <c r="UC1067"/>
      <c r="UD1067"/>
      <c r="UE1067"/>
      <c r="UF1067"/>
      <c r="UG1067"/>
      <c r="UH1067"/>
      <c r="UI1067"/>
      <c r="UJ1067"/>
      <c r="UK1067"/>
      <c r="UL1067"/>
      <c r="UM1067"/>
      <c r="UN1067"/>
      <c r="UO1067"/>
      <c r="UP1067"/>
      <c r="UQ1067"/>
      <c r="UR1067"/>
      <c r="US1067"/>
      <c r="UT1067"/>
      <c r="UU1067"/>
      <c r="UV1067"/>
      <c r="UW1067"/>
      <c r="UX1067"/>
      <c r="UY1067"/>
      <c r="UZ1067"/>
      <c r="VA1067"/>
      <c r="VB1067"/>
      <c r="VC1067"/>
      <c r="VD1067"/>
      <c r="VE1067"/>
      <c r="VF1067"/>
      <c r="VG1067"/>
      <c r="VH1067"/>
      <c r="VI1067"/>
      <c r="VJ1067"/>
      <c r="VK1067"/>
      <c r="VL1067"/>
      <c r="VM1067"/>
      <c r="VN1067"/>
      <c r="VO1067"/>
      <c r="VP1067"/>
      <c r="VQ1067"/>
      <c r="VR1067"/>
      <c r="VS1067"/>
      <c r="VT1067"/>
      <c r="VU1067"/>
      <c r="VV1067"/>
      <c r="VW1067"/>
      <c r="VX1067"/>
      <c r="VY1067"/>
      <c r="VZ1067"/>
      <c r="WA1067"/>
      <c r="WB1067"/>
      <c r="WC1067"/>
      <c r="WD1067"/>
      <c r="WE1067"/>
      <c r="WF1067"/>
      <c r="WG1067"/>
      <c r="WH1067"/>
      <c r="WI1067"/>
      <c r="WJ1067"/>
      <c r="WK1067"/>
      <c r="WL1067"/>
      <c r="WM1067"/>
      <c r="WN1067"/>
      <c r="WO1067"/>
      <c r="WP1067"/>
      <c r="WQ1067"/>
      <c r="WR1067"/>
      <c r="WS1067"/>
      <c r="WT1067"/>
      <c r="WU1067"/>
      <c r="WV1067"/>
      <c r="WW1067"/>
      <c r="WX1067"/>
      <c r="WY1067"/>
      <c r="WZ1067"/>
      <c r="XA1067"/>
      <c r="XB1067"/>
      <c r="XC1067"/>
      <c r="XD1067"/>
      <c r="XE1067"/>
      <c r="XF1067"/>
      <c r="XG1067"/>
      <c r="XH1067"/>
      <c r="XI1067"/>
      <c r="XJ1067"/>
      <c r="XK1067"/>
      <c r="XL1067"/>
      <c r="XM1067"/>
      <c r="XN1067"/>
      <c r="XO1067"/>
      <c r="XP1067"/>
      <c r="XQ1067"/>
      <c r="XR1067"/>
      <c r="XS1067"/>
      <c r="XT1067"/>
      <c r="XU1067"/>
      <c r="XV1067"/>
      <c r="XW1067"/>
      <c r="XX1067"/>
      <c r="XY1067"/>
      <c r="XZ1067"/>
      <c r="YA1067"/>
      <c r="YB1067"/>
      <c r="YC1067"/>
      <c r="YD1067"/>
      <c r="YE1067"/>
      <c r="YF1067"/>
      <c r="YG1067"/>
      <c r="YH1067"/>
      <c r="YI1067"/>
      <c r="YJ1067"/>
      <c r="YK1067"/>
      <c r="YL1067"/>
      <c r="YM1067"/>
      <c r="YN1067"/>
      <c r="YO1067"/>
      <c r="YP1067"/>
      <c r="YQ1067"/>
      <c r="YR1067"/>
      <c r="YS1067"/>
      <c r="YT1067"/>
      <c r="YU1067"/>
      <c r="YV1067"/>
      <c r="YW1067"/>
      <c r="YX1067"/>
      <c r="YY1067"/>
      <c r="YZ1067"/>
      <c r="ZA1067"/>
      <c r="ZB1067"/>
      <c r="ZC1067"/>
      <c r="ZD1067"/>
      <c r="ZE1067"/>
      <c r="ZF1067"/>
      <c r="ZG1067"/>
      <c r="ZH1067"/>
      <c r="ZI1067"/>
      <c r="ZJ1067"/>
      <c r="ZK1067"/>
      <c r="ZL1067"/>
      <c r="ZM1067"/>
      <c r="ZN1067"/>
      <c r="ZO1067"/>
      <c r="ZP1067"/>
      <c r="ZQ1067"/>
      <c r="ZR1067"/>
      <c r="ZS1067"/>
      <c r="ZT1067"/>
      <c r="ZU1067"/>
      <c r="ZV1067"/>
      <c r="ZW1067"/>
      <c r="ZX1067"/>
      <c r="ZY1067"/>
      <c r="ZZ1067"/>
      <c r="AAA1067"/>
      <c r="AAB1067"/>
      <c r="AAC1067"/>
      <c r="AAD1067"/>
      <c r="AAE1067"/>
      <c r="AAF1067"/>
      <c r="AAG1067"/>
      <c r="AAH1067"/>
      <c r="AAI1067"/>
      <c r="AAJ1067"/>
      <c r="AAK1067"/>
      <c r="AAL1067"/>
      <c r="AAM1067"/>
      <c r="AAN1067"/>
      <c r="AAO1067"/>
      <c r="AAP1067"/>
      <c r="AAQ1067"/>
      <c r="AAR1067"/>
      <c r="AAS1067"/>
      <c r="AAT1067"/>
      <c r="AAU1067"/>
      <c r="AAV1067"/>
      <c r="AAW1067"/>
      <c r="AAX1067"/>
      <c r="AAY1067"/>
      <c r="AAZ1067"/>
      <c r="ABA1067"/>
      <c r="ABB1067"/>
      <c r="ABC1067"/>
      <c r="ABD1067"/>
      <c r="ABE1067"/>
      <c r="ABF1067"/>
      <c r="ABG1067"/>
      <c r="ABH1067"/>
      <c r="ABI1067"/>
      <c r="ABJ1067"/>
      <c r="ABK1067"/>
      <c r="ABL1067"/>
      <c r="ABM1067"/>
      <c r="ABN1067"/>
      <c r="ABO1067"/>
      <c r="ABP1067"/>
      <c r="ABQ1067"/>
      <c r="ABR1067"/>
      <c r="ABS1067"/>
      <c r="ABT1067"/>
      <c r="ABU1067"/>
      <c r="ABV1067"/>
      <c r="ABW1067"/>
      <c r="ABX1067"/>
      <c r="ABY1067"/>
      <c r="ABZ1067"/>
      <c r="ACA1067"/>
      <c r="ACB1067"/>
      <c r="ACC1067"/>
      <c r="ACD1067"/>
      <c r="ACE1067"/>
      <c r="ACF1067"/>
      <c r="ACG1067"/>
      <c r="ACH1067"/>
      <c r="ACI1067"/>
      <c r="ACJ1067"/>
      <c r="ACK1067"/>
      <c r="ACL1067"/>
      <c r="ACM1067"/>
      <c r="ACN1067"/>
      <c r="ACO1067"/>
      <c r="ACP1067"/>
      <c r="ACQ1067"/>
      <c r="ACR1067"/>
      <c r="ACS1067"/>
      <c r="ACT1067"/>
      <c r="ACU1067"/>
      <c r="ACV1067"/>
      <c r="ACW1067"/>
      <c r="ACX1067"/>
      <c r="ACY1067"/>
      <c r="ACZ1067"/>
      <c r="ADA1067"/>
      <c r="ADB1067"/>
      <c r="ADC1067"/>
      <c r="ADD1067"/>
      <c r="ADE1067"/>
      <c r="ADF1067"/>
      <c r="ADG1067"/>
      <c r="ADH1067"/>
      <c r="ADI1067"/>
      <c r="ADJ1067"/>
      <c r="ADK1067"/>
      <c r="ADL1067"/>
      <c r="ADM1067"/>
      <c r="ADN1067"/>
      <c r="ADO1067"/>
      <c r="ADP1067"/>
      <c r="ADQ1067"/>
      <c r="ADR1067"/>
      <c r="ADS1067"/>
      <c r="ADT1067"/>
      <c r="ADU1067"/>
      <c r="ADV1067"/>
      <c r="ADW1067"/>
      <c r="ADX1067"/>
      <c r="ADY1067"/>
      <c r="ADZ1067"/>
      <c r="AEA1067"/>
      <c r="AEB1067"/>
      <c r="AEC1067"/>
      <c r="AED1067"/>
      <c r="AEE1067"/>
      <c r="AEF1067"/>
      <c r="AEG1067"/>
      <c r="AEH1067"/>
      <c r="AEI1067"/>
      <c r="AEJ1067"/>
      <c r="AEK1067"/>
      <c r="AEL1067"/>
      <c r="AEM1067"/>
      <c r="AEN1067"/>
      <c r="AEO1067"/>
      <c r="AEP1067"/>
      <c r="AEQ1067"/>
      <c r="AER1067"/>
      <c r="AES1067"/>
      <c r="AET1067"/>
      <c r="AEU1067"/>
      <c r="AEV1067"/>
      <c r="AEW1067"/>
      <c r="AEX1067"/>
      <c r="AEY1067"/>
      <c r="AEZ1067"/>
      <c r="AFA1067"/>
      <c r="AFB1067"/>
      <c r="AFC1067"/>
      <c r="AFD1067"/>
      <c r="AFE1067"/>
      <c r="AFF1067"/>
      <c r="AFG1067"/>
      <c r="AFH1067"/>
      <c r="AFI1067"/>
      <c r="AFJ1067"/>
      <c r="AFK1067"/>
      <c r="AFL1067"/>
      <c r="AFM1067"/>
      <c r="AFN1067"/>
      <c r="AFO1067"/>
      <c r="AFP1067"/>
      <c r="AFQ1067"/>
      <c r="AFR1067"/>
      <c r="AFS1067"/>
      <c r="AFT1067"/>
      <c r="AFU1067"/>
      <c r="AFV1067"/>
      <c r="AFW1067"/>
      <c r="AFX1067"/>
      <c r="AFY1067"/>
      <c r="AFZ1067"/>
      <c r="AGA1067"/>
      <c r="AGB1067"/>
      <c r="AGC1067"/>
      <c r="AGD1067"/>
      <c r="AGE1067"/>
      <c r="AGF1067"/>
      <c r="AGG1067"/>
      <c r="AGH1067"/>
      <c r="AGI1067"/>
      <c r="AGJ1067"/>
      <c r="AGK1067"/>
      <c r="AGL1067"/>
      <c r="AGM1067"/>
      <c r="AGN1067"/>
      <c r="AGO1067"/>
      <c r="AGP1067"/>
      <c r="AGQ1067"/>
      <c r="AGR1067"/>
      <c r="AGS1067"/>
      <c r="AGT1067"/>
      <c r="AGU1067"/>
      <c r="AGV1067"/>
      <c r="AGW1067"/>
      <c r="AGX1067"/>
      <c r="AGY1067"/>
      <c r="AGZ1067"/>
      <c r="AHA1067"/>
      <c r="AHB1067"/>
      <c r="AHC1067"/>
      <c r="AHD1067"/>
      <c r="AHE1067"/>
      <c r="AHF1067"/>
      <c r="AHG1067"/>
      <c r="AHH1067"/>
      <c r="AHI1067"/>
      <c r="AHJ1067"/>
      <c r="AHK1067"/>
      <c r="AHL1067"/>
      <c r="AHM1067"/>
      <c r="AHN1067"/>
      <c r="AHO1067"/>
      <c r="AHP1067"/>
      <c r="AHQ1067"/>
      <c r="AHR1067"/>
      <c r="AHS1067"/>
      <c r="AHT1067"/>
      <c r="AHU1067"/>
      <c r="AHV1067"/>
      <c r="AHW1067"/>
      <c r="AHX1067"/>
      <c r="AHY1067"/>
      <c r="AHZ1067"/>
      <c r="AIA1067"/>
      <c r="AIB1067"/>
      <c r="AIC1067"/>
      <c r="AID1067"/>
      <c r="AIE1067"/>
      <c r="AIF1067"/>
      <c r="AIG1067"/>
      <c r="AIH1067"/>
      <c r="AII1067"/>
      <c r="AIJ1067"/>
      <c r="AIK1067"/>
      <c r="AIL1067"/>
      <c r="AIM1067"/>
      <c r="AIN1067"/>
      <c r="AIO1067"/>
      <c r="AIP1067"/>
      <c r="AIQ1067"/>
      <c r="AIR1067"/>
      <c r="AIS1067"/>
      <c r="AIT1067"/>
      <c r="AIU1067"/>
      <c r="AIV1067"/>
      <c r="AIW1067"/>
      <c r="AIX1067"/>
      <c r="AIY1067"/>
      <c r="AIZ1067"/>
      <c r="AJA1067"/>
      <c r="AJB1067"/>
      <c r="AJC1067"/>
      <c r="AJD1067"/>
      <c r="AJE1067"/>
      <c r="AJF1067"/>
      <c r="AJG1067"/>
      <c r="AJH1067"/>
      <c r="AJI1067"/>
      <c r="AJJ1067"/>
      <c r="AJK1067"/>
      <c r="AJL1067"/>
      <c r="AJM1067"/>
      <c r="AJN1067"/>
      <c r="AJO1067"/>
      <c r="AJP1067"/>
      <c r="AJQ1067"/>
      <c r="AJR1067"/>
      <c r="AJS1067"/>
      <c r="AJT1067"/>
      <c r="AJU1067"/>
      <c r="AJV1067"/>
      <c r="AJW1067"/>
      <c r="AJX1067"/>
      <c r="AJY1067"/>
      <c r="AJZ1067"/>
      <c r="AKA1067"/>
      <c r="AKB1067"/>
      <c r="AKC1067"/>
      <c r="AKD1067"/>
      <c r="AKE1067"/>
      <c r="AKF1067"/>
      <c r="AKG1067"/>
      <c r="AKH1067"/>
      <c r="AKI1067"/>
      <c r="AKJ1067"/>
      <c r="AKK1067"/>
      <c r="AKL1067"/>
      <c r="AKM1067"/>
      <c r="AKN1067"/>
      <c r="AKO1067"/>
      <c r="AKP1067"/>
      <c r="AKQ1067"/>
      <c r="AKR1067"/>
      <c r="AKS1067"/>
      <c r="AKT1067"/>
      <c r="AKU1067"/>
      <c r="AKV1067"/>
      <c r="AKW1067"/>
      <c r="AKX1067"/>
      <c r="AKY1067"/>
      <c r="AKZ1067"/>
      <c r="ALA1067"/>
      <c r="ALB1067"/>
      <c r="ALC1067"/>
      <c r="ALD1067"/>
      <c r="ALE1067"/>
      <c r="ALF1067"/>
      <c r="ALG1067"/>
      <c r="ALH1067"/>
      <c r="ALI1067"/>
      <c r="ALJ1067"/>
      <c r="ALK1067"/>
      <c r="ALL1067"/>
      <c r="ALM1067"/>
      <c r="ALN1067"/>
      <c r="ALO1067"/>
      <c r="ALP1067"/>
      <c r="ALQ1067"/>
      <c r="ALR1067"/>
      <c r="ALS1067"/>
      <c r="ALT1067"/>
      <c r="ALU1067"/>
      <c r="ALV1067"/>
      <c r="ALW1067"/>
      <c r="ALX1067"/>
      <c r="ALY1067"/>
      <c r="ALZ1067"/>
      <c r="AMA1067"/>
      <c r="AMB1067"/>
      <c r="AMC1067"/>
      <c r="AMD1067"/>
      <c r="AME1067"/>
      <c r="AMF1067"/>
      <c r="AMG1067"/>
      <c r="AMH1067"/>
      <c r="AMI1067"/>
      <c r="AMJ1067"/>
    </row>
    <row r="1068" spans="1:1024" x14ac:dyDescent="0.2">
      <c r="A1068"/>
      <c r="B1068"/>
      <c r="C1068"/>
      <c r="D1068"/>
      <c r="E1068" s="2"/>
      <c r="F1068" s="2"/>
      <c r="G1068" s="271"/>
      <c r="H1068" s="240"/>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c r="EZ1068"/>
      <c r="FA1068"/>
      <c r="FB1068"/>
      <c r="FC1068"/>
      <c r="FD1068"/>
      <c r="FE1068"/>
      <c r="FF1068"/>
      <c r="FG1068"/>
      <c r="FH1068"/>
      <c r="FI1068"/>
      <c r="FJ1068"/>
      <c r="FK1068"/>
      <c r="FL1068"/>
      <c r="FM1068"/>
      <c r="FN1068"/>
      <c r="FO1068"/>
      <c r="FP1068"/>
      <c r="FQ1068"/>
      <c r="FR1068"/>
      <c r="FS1068"/>
      <c r="FT1068"/>
      <c r="FU1068"/>
      <c r="FV1068"/>
      <c r="FW1068"/>
      <c r="FX1068"/>
      <c r="FY1068"/>
      <c r="FZ1068"/>
      <c r="GA1068"/>
      <c r="GB1068"/>
      <c r="GC1068"/>
      <c r="GD1068"/>
      <c r="GE1068"/>
      <c r="GF1068"/>
      <c r="GG1068"/>
      <c r="GH1068"/>
      <c r="GI1068"/>
      <c r="GJ1068"/>
      <c r="GK1068"/>
      <c r="GL1068"/>
      <c r="GM1068"/>
      <c r="GN1068"/>
      <c r="GO1068"/>
      <c r="GP1068"/>
      <c r="GQ1068"/>
      <c r="GR1068"/>
      <c r="GS1068"/>
      <c r="GT1068"/>
      <c r="GU1068"/>
      <c r="GV1068"/>
      <c r="GW1068"/>
      <c r="GX1068"/>
      <c r="GY1068"/>
      <c r="GZ1068"/>
      <c r="HA1068"/>
      <c r="HB1068"/>
      <c r="HC1068"/>
      <c r="HD1068"/>
      <c r="HE1068"/>
      <c r="HF1068"/>
      <c r="HG1068"/>
      <c r="HH1068"/>
      <c r="HI1068"/>
      <c r="HJ1068"/>
      <c r="HK1068"/>
      <c r="HL1068"/>
      <c r="HM1068"/>
      <c r="HN1068"/>
      <c r="HO1068"/>
      <c r="HP1068"/>
      <c r="HQ1068"/>
      <c r="HR1068"/>
      <c r="HS1068"/>
      <c r="HT1068"/>
      <c r="HU1068"/>
      <c r="HV1068"/>
      <c r="HW1068"/>
      <c r="HX1068"/>
      <c r="HY1068"/>
      <c r="HZ1068"/>
      <c r="IA1068"/>
      <c r="IB1068"/>
      <c r="IC1068"/>
      <c r="ID1068"/>
      <c r="IE1068"/>
      <c r="IF1068"/>
      <c r="IG1068"/>
      <c r="IH1068"/>
      <c r="II1068"/>
      <c r="IJ1068"/>
      <c r="IK1068"/>
      <c r="IL1068"/>
      <c r="IM1068"/>
      <c r="IN1068"/>
      <c r="IO1068"/>
      <c r="IP1068"/>
      <c r="IQ1068"/>
      <c r="IR1068"/>
      <c r="IS1068"/>
      <c r="IT1068"/>
      <c r="IU1068"/>
      <c r="IV1068"/>
      <c r="IW1068"/>
      <c r="IX1068"/>
      <c r="IY1068"/>
      <c r="IZ1068"/>
      <c r="JA1068"/>
      <c r="JB1068"/>
      <c r="JC1068"/>
      <c r="JD1068"/>
      <c r="JE1068"/>
      <c r="JF1068"/>
      <c r="JG1068"/>
      <c r="JH1068"/>
      <c r="JI1068"/>
      <c r="JJ1068"/>
      <c r="JK1068"/>
      <c r="JL1068"/>
      <c r="JM1068"/>
      <c r="JN1068"/>
      <c r="JO1068"/>
      <c r="JP1068"/>
      <c r="JQ1068"/>
      <c r="JR1068"/>
      <c r="JS1068"/>
      <c r="JT1068"/>
      <c r="JU1068"/>
      <c r="JV1068"/>
      <c r="JW1068"/>
      <c r="JX1068"/>
      <c r="JY1068"/>
      <c r="JZ1068"/>
      <c r="KA1068"/>
      <c r="KB1068"/>
      <c r="KC1068"/>
      <c r="KD1068"/>
      <c r="KE1068"/>
      <c r="KF1068"/>
      <c r="KG1068"/>
      <c r="KH1068"/>
      <c r="KI1068"/>
      <c r="KJ1068"/>
      <c r="KK1068"/>
      <c r="KL1068"/>
      <c r="KM1068"/>
      <c r="KN1068"/>
      <c r="KO1068"/>
      <c r="KP1068"/>
      <c r="KQ1068"/>
      <c r="KR1068"/>
      <c r="KS1068"/>
      <c r="KT1068"/>
      <c r="KU1068"/>
      <c r="KV1068"/>
      <c r="KW1068"/>
      <c r="KX1068"/>
      <c r="KY1068"/>
      <c r="KZ1068"/>
      <c r="LA1068"/>
      <c r="LB1068"/>
      <c r="LC1068"/>
      <c r="LD1068"/>
      <c r="LE1068"/>
      <c r="LF1068"/>
      <c r="LG1068"/>
      <c r="LH1068"/>
      <c r="LI1068"/>
      <c r="LJ1068"/>
      <c r="LK1068"/>
      <c r="LL1068"/>
      <c r="LM1068"/>
      <c r="LN1068"/>
      <c r="LO1068"/>
      <c r="LP1068"/>
      <c r="LQ1068"/>
      <c r="LR1068"/>
      <c r="LS1068"/>
      <c r="LT1068"/>
      <c r="LU1068"/>
      <c r="LV1068"/>
      <c r="LW1068"/>
      <c r="LX1068"/>
      <c r="LY1068"/>
      <c r="LZ1068"/>
      <c r="MA1068"/>
      <c r="MB1068"/>
      <c r="MC1068"/>
      <c r="MD1068"/>
      <c r="ME1068"/>
      <c r="MF1068"/>
      <c r="MG1068"/>
      <c r="MH1068"/>
      <c r="MI1068"/>
      <c r="MJ1068"/>
      <c r="MK1068"/>
      <c r="ML1068"/>
      <c r="MM1068"/>
      <c r="MN1068"/>
      <c r="MO1068"/>
      <c r="MP1068"/>
      <c r="MQ1068"/>
      <c r="MR1068"/>
      <c r="MS1068"/>
      <c r="MT1068"/>
      <c r="MU1068"/>
      <c r="MV1068"/>
      <c r="MW1068"/>
      <c r="MX1068"/>
      <c r="MY1068"/>
      <c r="MZ1068"/>
      <c r="NA1068"/>
      <c r="NB1068"/>
      <c r="NC1068"/>
      <c r="ND1068"/>
      <c r="NE1068"/>
      <c r="NF1068"/>
      <c r="NG1068"/>
      <c r="NH1068"/>
      <c r="NI1068"/>
      <c r="NJ1068"/>
      <c r="NK1068"/>
      <c r="NL1068"/>
      <c r="NM1068"/>
      <c r="NN1068"/>
      <c r="NO1068"/>
      <c r="NP1068"/>
      <c r="NQ1068"/>
      <c r="NR1068"/>
      <c r="NS1068"/>
      <c r="NT1068"/>
      <c r="NU1068"/>
      <c r="NV1068"/>
      <c r="NW1068"/>
      <c r="NX1068"/>
      <c r="NY1068"/>
      <c r="NZ1068"/>
      <c r="OA1068"/>
      <c r="OB1068"/>
      <c r="OC1068"/>
      <c r="OD1068"/>
      <c r="OE1068"/>
      <c r="OF1068"/>
      <c r="OG1068"/>
      <c r="OH1068"/>
      <c r="OI1068"/>
      <c r="OJ1068"/>
      <c r="OK1068"/>
      <c r="OL1068"/>
      <c r="OM1068"/>
      <c r="ON1068"/>
      <c r="OO1068"/>
      <c r="OP1068"/>
      <c r="OQ1068"/>
      <c r="OR1068"/>
      <c r="OS1068"/>
      <c r="OT1068"/>
      <c r="OU1068"/>
      <c r="OV1068"/>
      <c r="OW1068"/>
      <c r="OX1068"/>
      <c r="OY1068"/>
      <c r="OZ1068"/>
      <c r="PA1068"/>
      <c r="PB1068"/>
      <c r="PC1068"/>
      <c r="PD1068"/>
      <c r="PE1068"/>
      <c r="PF1068"/>
      <c r="PG1068"/>
      <c r="PH1068"/>
      <c r="PI1068"/>
      <c r="PJ1068"/>
      <c r="PK1068"/>
      <c r="PL1068"/>
      <c r="PM1068"/>
      <c r="PN1068"/>
      <c r="PO1068"/>
      <c r="PP1068"/>
      <c r="PQ1068"/>
      <c r="PR1068"/>
      <c r="PS1068"/>
      <c r="PT1068"/>
      <c r="PU1068"/>
      <c r="PV1068"/>
      <c r="PW1068"/>
      <c r="PX1068"/>
      <c r="PY1068"/>
      <c r="PZ1068"/>
      <c r="QA1068"/>
      <c r="QB1068"/>
      <c r="QC1068"/>
      <c r="QD1068"/>
      <c r="QE1068"/>
      <c r="QF1068"/>
      <c r="QG1068"/>
      <c r="QH1068"/>
      <c r="QI1068"/>
      <c r="QJ1068"/>
      <c r="QK1068"/>
      <c r="QL1068"/>
      <c r="QM1068"/>
      <c r="QN1068"/>
      <c r="QO1068"/>
      <c r="QP1068"/>
      <c r="QQ1068"/>
      <c r="QR1068"/>
      <c r="QS1068"/>
      <c r="QT1068"/>
      <c r="QU1068"/>
      <c r="QV1068"/>
      <c r="QW1068"/>
      <c r="QX1068"/>
      <c r="QY1068"/>
      <c r="QZ1068"/>
      <c r="RA1068"/>
      <c r="RB1068"/>
      <c r="RC1068"/>
      <c r="RD1068"/>
      <c r="RE1068"/>
      <c r="RF1068"/>
      <c r="RG1068"/>
      <c r="RH1068"/>
      <c r="RI1068"/>
      <c r="RJ1068"/>
      <c r="RK1068"/>
      <c r="RL1068"/>
      <c r="RM1068"/>
      <c r="RN1068"/>
      <c r="RO1068"/>
      <c r="RP1068"/>
      <c r="RQ1068"/>
      <c r="RR1068"/>
      <c r="RS1068"/>
      <c r="RT1068"/>
      <c r="RU1068"/>
      <c r="RV1068"/>
      <c r="RW1068"/>
      <c r="RX1068"/>
      <c r="RY1068"/>
      <c r="RZ1068"/>
      <c r="SA1068"/>
      <c r="SB1068"/>
      <c r="SC1068"/>
      <c r="SD1068"/>
      <c r="SE1068"/>
      <c r="SF1068"/>
      <c r="SG1068"/>
      <c r="SH1068"/>
      <c r="SI1068"/>
      <c r="SJ1068"/>
      <c r="SK1068"/>
      <c r="SL1068"/>
      <c r="SM1068"/>
      <c r="SN1068"/>
      <c r="SO1068"/>
      <c r="SP1068"/>
      <c r="SQ1068"/>
      <c r="SR1068"/>
      <c r="SS1068"/>
      <c r="ST1068"/>
      <c r="SU1068"/>
      <c r="SV1068"/>
      <c r="SW1068"/>
      <c r="SX1068"/>
      <c r="SY1068"/>
      <c r="SZ1068"/>
      <c r="TA1068"/>
      <c r="TB1068"/>
      <c r="TC1068"/>
      <c r="TD1068"/>
      <c r="TE1068"/>
      <c r="TF1068"/>
      <c r="TG1068"/>
      <c r="TH1068"/>
      <c r="TI1068"/>
      <c r="TJ1068"/>
      <c r="TK1068"/>
      <c r="TL1068"/>
      <c r="TM1068"/>
      <c r="TN1068"/>
      <c r="TO1068"/>
      <c r="TP1068"/>
      <c r="TQ1068"/>
      <c r="TR1068"/>
      <c r="TS1068"/>
      <c r="TT1068"/>
      <c r="TU1068"/>
      <c r="TV1068"/>
      <c r="TW1068"/>
      <c r="TX1068"/>
      <c r="TY1068"/>
      <c r="TZ1068"/>
      <c r="UA1068"/>
      <c r="UB1068"/>
      <c r="UC1068"/>
      <c r="UD1068"/>
      <c r="UE1068"/>
      <c r="UF1068"/>
      <c r="UG1068"/>
      <c r="UH1068"/>
      <c r="UI1068"/>
      <c r="UJ1068"/>
      <c r="UK1068"/>
      <c r="UL1068"/>
      <c r="UM1068"/>
      <c r="UN1068"/>
      <c r="UO1068"/>
      <c r="UP1068"/>
      <c r="UQ1068"/>
      <c r="UR1068"/>
      <c r="US1068"/>
      <c r="UT1068"/>
      <c r="UU1068"/>
      <c r="UV1068"/>
      <c r="UW1068"/>
      <c r="UX1068"/>
      <c r="UY1068"/>
      <c r="UZ1068"/>
      <c r="VA1068"/>
      <c r="VB1068"/>
      <c r="VC1068"/>
      <c r="VD1068"/>
      <c r="VE1068"/>
      <c r="VF1068"/>
      <c r="VG1068"/>
      <c r="VH1068"/>
      <c r="VI1068"/>
      <c r="VJ1068"/>
      <c r="VK1068"/>
      <c r="VL1068"/>
      <c r="VM1068"/>
      <c r="VN1068"/>
      <c r="VO1068"/>
      <c r="VP1068"/>
      <c r="VQ1068"/>
      <c r="VR1068"/>
      <c r="VS1068"/>
      <c r="VT1068"/>
      <c r="VU1068"/>
      <c r="VV1068"/>
      <c r="VW1068"/>
      <c r="VX1068"/>
      <c r="VY1068"/>
      <c r="VZ1068"/>
      <c r="WA1068"/>
      <c r="WB1068"/>
      <c r="WC1068"/>
      <c r="WD1068"/>
      <c r="WE1068"/>
      <c r="WF1068"/>
      <c r="WG1068"/>
      <c r="WH1068"/>
      <c r="WI1068"/>
      <c r="WJ1068"/>
      <c r="WK1068"/>
      <c r="WL1068"/>
      <c r="WM1068"/>
      <c r="WN1068"/>
      <c r="WO1068"/>
      <c r="WP1068"/>
      <c r="WQ1068"/>
      <c r="WR1068"/>
      <c r="WS1068"/>
      <c r="WT1068"/>
      <c r="WU1068"/>
      <c r="WV1068"/>
      <c r="WW1068"/>
      <c r="WX1068"/>
      <c r="WY1068"/>
      <c r="WZ1068"/>
      <c r="XA1068"/>
      <c r="XB1068"/>
      <c r="XC1068"/>
      <c r="XD1068"/>
      <c r="XE1068"/>
      <c r="XF1068"/>
      <c r="XG1068"/>
      <c r="XH1068"/>
      <c r="XI1068"/>
      <c r="XJ1068"/>
      <c r="XK1068"/>
      <c r="XL1068"/>
      <c r="XM1068"/>
      <c r="XN1068"/>
      <c r="XO1068"/>
      <c r="XP1068"/>
      <c r="XQ1068"/>
      <c r="XR1068"/>
      <c r="XS1068"/>
      <c r="XT1068"/>
      <c r="XU1068"/>
      <c r="XV1068"/>
      <c r="XW1068"/>
      <c r="XX1068"/>
      <c r="XY1068"/>
      <c r="XZ1068"/>
      <c r="YA1068"/>
      <c r="YB1068"/>
      <c r="YC1068"/>
      <c r="YD1068"/>
      <c r="YE1068"/>
      <c r="YF1068"/>
      <c r="YG1068"/>
      <c r="YH1068"/>
      <c r="YI1068"/>
      <c r="YJ1068"/>
      <c r="YK1068"/>
      <c r="YL1068"/>
      <c r="YM1068"/>
      <c r="YN1068"/>
      <c r="YO1068"/>
      <c r="YP1068"/>
      <c r="YQ1068"/>
      <c r="YR1068"/>
      <c r="YS1068"/>
      <c r="YT1068"/>
      <c r="YU1068"/>
      <c r="YV1068"/>
      <c r="YW1068"/>
      <c r="YX1068"/>
      <c r="YY1068"/>
      <c r="YZ1068"/>
      <c r="ZA1068"/>
      <c r="ZB1068"/>
      <c r="ZC1068"/>
      <c r="ZD1068"/>
      <c r="ZE1068"/>
      <c r="ZF1068"/>
      <c r="ZG1068"/>
      <c r="ZH1068"/>
      <c r="ZI1068"/>
      <c r="ZJ1068"/>
      <c r="ZK1068"/>
      <c r="ZL1068"/>
      <c r="ZM1068"/>
      <c r="ZN1068"/>
      <c r="ZO1068"/>
      <c r="ZP1068"/>
      <c r="ZQ1068"/>
      <c r="ZR1068"/>
      <c r="ZS1068"/>
      <c r="ZT1068"/>
      <c r="ZU1068"/>
      <c r="ZV1068"/>
      <c r="ZW1068"/>
      <c r="ZX1068"/>
      <c r="ZY1068"/>
      <c r="ZZ1068"/>
      <c r="AAA1068"/>
      <c r="AAB1068"/>
      <c r="AAC1068"/>
      <c r="AAD1068"/>
      <c r="AAE1068"/>
      <c r="AAF1068"/>
      <c r="AAG1068"/>
      <c r="AAH1068"/>
      <c r="AAI1068"/>
      <c r="AAJ1068"/>
      <c r="AAK1068"/>
      <c r="AAL1068"/>
      <c r="AAM1068"/>
      <c r="AAN1068"/>
      <c r="AAO1068"/>
      <c r="AAP1068"/>
      <c r="AAQ1068"/>
      <c r="AAR1068"/>
      <c r="AAS1068"/>
      <c r="AAT1068"/>
      <c r="AAU1068"/>
      <c r="AAV1068"/>
      <c r="AAW1068"/>
      <c r="AAX1068"/>
      <c r="AAY1068"/>
      <c r="AAZ1068"/>
      <c r="ABA1068"/>
      <c r="ABB1068"/>
      <c r="ABC1068"/>
      <c r="ABD1068"/>
      <c r="ABE1068"/>
      <c r="ABF1068"/>
      <c r="ABG1068"/>
      <c r="ABH1068"/>
      <c r="ABI1068"/>
      <c r="ABJ1068"/>
      <c r="ABK1068"/>
      <c r="ABL1068"/>
      <c r="ABM1068"/>
      <c r="ABN1068"/>
      <c r="ABO1068"/>
      <c r="ABP1068"/>
      <c r="ABQ1068"/>
      <c r="ABR1068"/>
      <c r="ABS1068"/>
      <c r="ABT1068"/>
      <c r="ABU1068"/>
      <c r="ABV1068"/>
      <c r="ABW1068"/>
      <c r="ABX1068"/>
      <c r="ABY1068"/>
      <c r="ABZ1068"/>
      <c r="ACA1068"/>
      <c r="ACB1068"/>
      <c r="ACC1068"/>
      <c r="ACD1068"/>
      <c r="ACE1068"/>
      <c r="ACF1068"/>
      <c r="ACG1068"/>
      <c r="ACH1068"/>
      <c r="ACI1068"/>
      <c r="ACJ1068"/>
      <c r="ACK1068"/>
      <c r="ACL1068"/>
      <c r="ACM1068"/>
      <c r="ACN1068"/>
      <c r="ACO1068"/>
      <c r="ACP1068"/>
      <c r="ACQ1068"/>
      <c r="ACR1068"/>
      <c r="ACS1068"/>
      <c r="ACT1068"/>
      <c r="ACU1068"/>
      <c r="ACV1068"/>
      <c r="ACW1068"/>
      <c r="ACX1068"/>
      <c r="ACY1068"/>
      <c r="ACZ1068"/>
      <c r="ADA1068"/>
      <c r="ADB1068"/>
      <c r="ADC1068"/>
      <c r="ADD1068"/>
      <c r="ADE1068"/>
      <c r="ADF1068"/>
      <c r="ADG1068"/>
      <c r="ADH1068"/>
      <c r="ADI1068"/>
      <c r="ADJ1068"/>
      <c r="ADK1068"/>
      <c r="ADL1068"/>
      <c r="ADM1068"/>
      <c r="ADN1068"/>
      <c r="ADO1068"/>
      <c r="ADP1068"/>
      <c r="ADQ1068"/>
      <c r="ADR1068"/>
      <c r="ADS1068"/>
      <c r="ADT1068"/>
      <c r="ADU1068"/>
      <c r="ADV1068"/>
      <c r="ADW1068"/>
      <c r="ADX1068"/>
      <c r="ADY1068"/>
      <c r="ADZ1068"/>
      <c r="AEA1068"/>
      <c r="AEB1068"/>
      <c r="AEC1068"/>
      <c r="AED1068"/>
      <c r="AEE1068"/>
      <c r="AEF1068"/>
      <c r="AEG1068"/>
      <c r="AEH1068"/>
      <c r="AEI1068"/>
      <c r="AEJ1068"/>
      <c r="AEK1068"/>
      <c r="AEL1068"/>
      <c r="AEM1068"/>
      <c r="AEN1068"/>
      <c r="AEO1068"/>
      <c r="AEP1068"/>
      <c r="AEQ1068"/>
      <c r="AER1068"/>
      <c r="AES1068"/>
      <c r="AET1068"/>
      <c r="AEU1068"/>
      <c r="AEV1068"/>
      <c r="AEW1068"/>
      <c r="AEX1068"/>
      <c r="AEY1068"/>
      <c r="AEZ1068"/>
      <c r="AFA1068"/>
      <c r="AFB1068"/>
      <c r="AFC1068"/>
      <c r="AFD1068"/>
      <c r="AFE1068"/>
      <c r="AFF1068"/>
      <c r="AFG1068"/>
      <c r="AFH1068"/>
      <c r="AFI1068"/>
      <c r="AFJ1068"/>
      <c r="AFK1068"/>
      <c r="AFL1068"/>
      <c r="AFM1068"/>
      <c r="AFN1068"/>
      <c r="AFO1068"/>
      <c r="AFP1068"/>
      <c r="AFQ1068"/>
      <c r="AFR1068"/>
      <c r="AFS1068"/>
      <c r="AFT1068"/>
      <c r="AFU1068"/>
      <c r="AFV1068"/>
      <c r="AFW1068"/>
      <c r="AFX1068"/>
      <c r="AFY1068"/>
      <c r="AFZ1068"/>
      <c r="AGA1068"/>
      <c r="AGB1068"/>
      <c r="AGC1068"/>
      <c r="AGD1068"/>
      <c r="AGE1068"/>
      <c r="AGF1068"/>
      <c r="AGG1068"/>
      <c r="AGH1068"/>
      <c r="AGI1068"/>
      <c r="AGJ1068"/>
      <c r="AGK1068"/>
      <c r="AGL1068"/>
      <c r="AGM1068"/>
      <c r="AGN1068"/>
      <c r="AGO1068"/>
      <c r="AGP1068"/>
      <c r="AGQ1068"/>
      <c r="AGR1068"/>
      <c r="AGS1068"/>
      <c r="AGT1068"/>
      <c r="AGU1068"/>
      <c r="AGV1068"/>
      <c r="AGW1068"/>
      <c r="AGX1068"/>
      <c r="AGY1068"/>
      <c r="AGZ1068"/>
      <c r="AHA1068"/>
      <c r="AHB1068"/>
      <c r="AHC1068"/>
      <c r="AHD1068"/>
      <c r="AHE1068"/>
      <c r="AHF1068"/>
      <c r="AHG1068"/>
      <c r="AHH1068"/>
      <c r="AHI1068"/>
      <c r="AHJ1068"/>
      <c r="AHK1068"/>
      <c r="AHL1068"/>
      <c r="AHM1068"/>
      <c r="AHN1068"/>
      <c r="AHO1068"/>
      <c r="AHP1068"/>
      <c r="AHQ1068"/>
      <c r="AHR1068"/>
      <c r="AHS1068"/>
      <c r="AHT1068"/>
      <c r="AHU1068"/>
      <c r="AHV1068"/>
      <c r="AHW1068"/>
      <c r="AHX1068"/>
      <c r="AHY1068"/>
      <c r="AHZ1068"/>
      <c r="AIA1068"/>
      <c r="AIB1068"/>
      <c r="AIC1068"/>
      <c r="AID1068"/>
      <c r="AIE1068"/>
      <c r="AIF1068"/>
      <c r="AIG1068"/>
      <c r="AIH1068"/>
      <c r="AII1068"/>
      <c r="AIJ1068"/>
      <c r="AIK1068"/>
      <c r="AIL1068"/>
      <c r="AIM1068"/>
      <c r="AIN1068"/>
      <c r="AIO1068"/>
      <c r="AIP1068"/>
      <c r="AIQ1068"/>
      <c r="AIR1068"/>
      <c r="AIS1068"/>
      <c r="AIT1068"/>
      <c r="AIU1068"/>
      <c r="AIV1068"/>
      <c r="AIW1068"/>
      <c r="AIX1068"/>
      <c r="AIY1068"/>
      <c r="AIZ1068"/>
      <c r="AJA1068"/>
      <c r="AJB1068"/>
      <c r="AJC1068"/>
      <c r="AJD1068"/>
      <c r="AJE1068"/>
      <c r="AJF1068"/>
      <c r="AJG1068"/>
      <c r="AJH1068"/>
      <c r="AJI1068"/>
      <c r="AJJ1068"/>
      <c r="AJK1068"/>
      <c r="AJL1068"/>
      <c r="AJM1068"/>
      <c r="AJN1068"/>
      <c r="AJO1068"/>
      <c r="AJP1068"/>
      <c r="AJQ1068"/>
      <c r="AJR1068"/>
      <c r="AJS1068"/>
      <c r="AJT1068"/>
      <c r="AJU1068"/>
      <c r="AJV1068"/>
      <c r="AJW1068"/>
      <c r="AJX1068"/>
      <c r="AJY1068"/>
      <c r="AJZ1068"/>
      <c r="AKA1068"/>
      <c r="AKB1068"/>
      <c r="AKC1068"/>
      <c r="AKD1068"/>
      <c r="AKE1068"/>
      <c r="AKF1068"/>
      <c r="AKG1068"/>
      <c r="AKH1068"/>
      <c r="AKI1068"/>
      <c r="AKJ1068"/>
      <c r="AKK1068"/>
      <c r="AKL1068"/>
      <c r="AKM1068"/>
      <c r="AKN1068"/>
      <c r="AKO1068"/>
      <c r="AKP1068"/>
      <c r="AKQ1068"/>
      <c r="AKR1068"/>
      <c r="AKS1068"/>
      <c r="AKT1068"/>
      <c r="AKU1068"/>
      <c r="AKV1068"/>
      <c r="AKW1068"/>
      <c r="AKX1068"/>
      <c r="AKY1068"/>
      <c r="AKZ1068"/>
      <c r="ALA1068"/>
      <c r="ALB1068"/>
      <c r="ALC1068"/>
      <c r="ALD1068"/>
      <c r="ALE1068"/>
      <c r="ALF1068"/>
      <c r="ALG1068"/>
      <c r="ALH1068"/>
      <c r="ALI1068"/>
      <c r="ALJ1068"/>
      <c r="ALK1068"/>
      <c r="ALL1068"/>
      <c r="ALM1068"/>
      <c r="ALN1068"/>
      <c r="ALO1068"/>
      <c r="ALP1068"/>
      <c r="ALQ1068"/>
      <c r="ALR1068"/>
      <c r="ALS1068"/>
      <c r="ALT1068"/>
      <c r="ALU1068"/>
      <c r="ALV1068"/>
      <c r="ALW1068"/>
      <c r="ALX1068"/>
      <c r="ALY1068"/>
      <c r="ALZ1068"/>
      <c r="AMA1068"/>
      <c r="AMB1068"/>
      <c r="AMC1068"/>
      <c r="AMD1068"/>
      <c r="AME1068"/>
      <c r="AMF1068"/>
      <c r="AMG1068"/>
      <c r="AMH1068"/>
      <c r="AMI1068"/>
      <c r="AMJ1068"/>
    </row>
    <row r="1069" spans="1:1024" x14ac:dyDescent="0.2">
      <c r="A1069"/>
      <c r="B1069"/>
      <c r="C1069"/>
      <c r="D1069"/>
      <c r="E1069" s="2"/>
      <c r="F1069" s="2"/>
      <c r="G1069" s="271"/>
      <c r="H1069" s="240"/>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c r="EZ1069"/>
      <c r="FA1069"/>
      <c r="FB1069"/>
      <c r="FC1069"/>
      <c r="FD1069"/>
      <c r="FE1069"/>
      <c r="FF1069"/>
      <c r="FG1069"/>
      <c r="FH1069"/>
      <c r="FI1069"/>
      <c r="FJ1069"/>
      <c r="FK1069"/>
      <c r="FL1069"/>
      <c r="FM1069"/>
      <c r="FN1069"/>
      <c r="FO1069"/>
      <c r="FP1069"/>
      <c r="FQ1069"/>
      <c r="FR1069"/>
      <c r="FS1069"/>
      <c r="FT1069"/>
      <c r="FU1069"/>
      <c r="FV1069"/>
      <c r="FW1069"/>
      <c r="FX1069"/>
      <c r="FY1069"/>
      <c r="FZ1069"/>
      <c r="GA1069"/>
      <c r="GB1069"/>
      <c r="GC1069"/>
      <c r="GD1069"/>
      <c r="GE1069"/>
      <c r="GF1069"/>
      <c r="GG1069"/>
      <c r="GH1069"/>
      <c r="GI1069"/>
      <c r="GJ1069"/>
      <c r="GK1069"/>
      <c r="GL1069"/>
      <c r="GM1069"/>
      <c r="GN1069"/>
      <c r="GO1069"/>
      <c r="GP1069"/>
      <c r="GQ1069"/>
      <c r="GR1069"/>
      <c r="GS1069"/>
      <c r="GT1069"/>
      <c r="GU1069"/>
      <c r="GV1069"/>
      <c r="GW1069"/>
      <c r="GX1069"/>
      <c r="GY1069"/>
      <c r="GZ1069"/>
      <c r="HA1069"/>
      <c r="HB1069"/>
      <c r="HC1069"/>
      <c r="HD1069"/>
      <c r="HE1069"/>
      <c r="HF1069"/>
      <c r="HG1069"/>
      <c r="HH1069"/>
      <c r="HI1069"/>
      <c r="HJ1069"/>
      <c r="HK1069"/>
      <c r="HL1069"/>
      <c r="HM1069"/>
      <c r="HN1069"/>
      <c r="HO1069"/>
      <c r="HP1069"/>
      <c r="HQ1069"/>
      <c r="HR1069"/>
      <c r="HS1069"/>
      <c r="HT1069"/>
      <c r="HU1069"/>
      <c r="HV1069"/>
      <c r="HW1069"/>
      <c r="HX1069"/>
      <c r="HY1069"/>
      <c r="HZ1069"/>
      <c r="IA1069"/>
      <c r="IB1069"/>
      <c r="IC1069"/>
      <c r="ID1069"/>
      <c r="IE1069"/>
      <c r="IF1069"/>
      <c r="IG1069"/>
      <c r="IH1069"/>
      <c r="II1069"/>
      <c r="IJ1069"/>
      <c r="IK1069"/>
      <c r="IL1069"/>
      <c r="IM1069"/>
      <c r="IN1069"/>
      <c r="IO1069"/>
      <c r="IP1069"/>
      <c r="IQ1069"/>
      <c r="IR1069"/>
      <c r="IS1069"/>
      <c r="IT1069"/>
      <c r="IU1069"/>
      <c r="IV1069"/>
      <c r="IW1069"/>
      <c r="IX1069"/>
      <c r="IY1069"/>
      <c r="IZ1069"/>
      <c r="JA1069"/>
      <c r="JB1069"/>
      <c r="JC1069"/>
      <c r="JD1069"/>
      <c r="JE1069"/>
      <c r="JF1069"/>
      <c r="JG1069"/>
      <c r="JH1069"/>
      <c r="JI1069"/>
      <c r="JJ1069"/>
      <c r="JK1069"/>
      <c r="JL1069"/>
      <c r="JM1069"/>
      <c r="JN1069"/>
      <c r="JO1069"/>
      <c r="JP1069"/>
      <c r="JQ1069"/>
      <c r="JR1069"/>
      <c r="JS1069"/>
      <c r="JT1069"/>
      <c r="JU1069"/>
      <c r="JV1069"/>
      <c r="JW1069"/>
      <c r="JX1069"/>
      <c r="JY1069"/>
      <c r="JZ1069"/>
      <c r="KA1069"/>
      <c r="KB1069"/>
      <c r="KC1069"/>
      <c r="KD1069"/>
      <c r="KE1069"/>
      <c r="KF1069"/>
      <c r="KG1069"/>
      <c r="KH1069"/>
      <c r="KI1069"/>
      <c r="KJ1069"/>
      <c r="KK1069"/>
      <c r="KL1069"/>
      <c r="KM1069"/>
      <c r="KN1069"/>
      <c r="KO1069"/>
      <c r="KP1069"/>
      <c r="KQ1069"/>
      <c r="KR1069"/>
      <c r="KS1069"/>
      <c r="KT1069"/>
      <c r="KU1069"/>
      <c r="KV1069"/>
      <c r="KW1069"/>
      <c r="KX1069"/>
      <c r="KY1069"/>
      <c r="KZ1069"/>
      <c r="LA1069"/>
      <c r="LB1069"/>
      <c r="LC1069"/>
      <c r="LD1069"/>
      <c r="LE1069"/>
      <c r="LF1069"/>
      <c r="LG1069"/>
      <c r="LH1069"/>
      <c r="LI1069"/>
      <c r="LJ1069"/>
      <c r="LK1069"/>
      <c r="LL1069"/>
      <c r="LM1069"/>
      <c r="LN1069"/>
      <c r="LO1069"/>
      <c r="LP1069"/>
      <c r="LQ1069"/>
      <c r="LR1069"/>
      <c r="LS1069"/>
      <c r="LT1069"/>
      <c r="LU1069"/>
      <c r="LV1069"/>
      <c r="LW1069"/>
      <c r="LX1069"/>
      <c r="LY1069"/>
      <c r="LZ1069"/>
      <c r="MA1069"/>
      <c r="MB1069"/>
      <c r="MC1069"/>
      <c r="MD1069"/>
      <c r="ME1069"/>
      <c r="MF1069"/>
      <c r="MG1069"/>
      <c r="MH1069"/>
      <c r="MI1069"/>
      <c r="MJ1069"/>
      <c r="MK1069"/>
      <c r="ML1069"/>
      <c r="MM1069"/>
      <c r="MN1069"/>
      <c r="MO1069"/>
      <c r="MP1069"/>
      <c r="MQ1069"/>
      <c r="MR1069"/>
      <c r="MS1069"/>
      <c r="MT1069"/>
      <c r="MU1069"/>
      <c r="MV1069"/>
      <c r="MW1069"/>
      <c r="MX1069"/>
      <c r="MY1069"/>
      <c r="MZ1069"/>
      <c r="NA1069"/>
      <c r="NB1069"/>
      <c r="NC1069"/>
      <c r="ND1069"/>
      <c r="NE1069"/>
      <c r="NF1069"/>
      <c r="NG1069"/>
      <c r="NH1069"/>
      <c r="NI1069"/>
      <c r="NJ1069"/>
      <c r="NK1069"/>
      <c r="NL1069"/>
      <c r="NM1069"/>
      <c r="NN1069"/>
      <c r="NO1069"/>
      <c r="NP1069"/>
      <c r="NQ1069"/>
      <c r="NR1069"/>
      <c r="NS1069"/>
      <c r="NT1069"/>
      <c r="NU1069"/>
      <c r="NV1069"/>
      <c r="NW1069"/>
      <c r="NX1069"/>
      <c r="NY1069"/>
      <c r="NZ1069"/>
      <c r="OA1069"/>
      <c r="OB1069"/>
      <c r="OC1069"/>
      <c r="OD1069"/>
      <c r="OE1069"/>
      <c r="OF1069"/>
      <c r="OG1069"/>
      <c r="OH1069"/>
      <c r="OI1069"/>
      <c r="OJ1069"/>
      <c r="OK1069"/>
      <c r="OL1069"/>
      <c r="OM1069"/>
      <c r="ON1069"/>
      <c r="OO1069"/>
      <c r="OP1069"/>
      <c r="OQ1069"/>
      <c r="OR1069"/>
      <c r="OS1069"/>
      <c r="OT1069"/>
      <c r="OU1069"/>
      <c r="OV1069"/>
      <c r="OW1069"/>
      <c r="OX1069"/>
      <c r="OY1069"/>
      <c r="OZ1069"/>
      <c r="PA1069"/>
      <c r="PB1069"/>
      <c r="PC1069"/>
      <c r="PD1069"/>
      <c r="PE1069"/>
      <c r="PF1069"/>
      <c r="PG1069"/>
      <c r="PH1069"/>
      <c r="PI1069"/>
      <c r="PJ1069"/>
      <c r="PK1069"/>
      <c r="PL1069"/>
      <c r="PM1069"/>
      <c r="PN1069"/>
      <c r="PO1069"/>
      <c r="PP1069"/>
      <c r="PQ1069"/>
      <c r="PR1069"/>
      <c r="PS1069"/>
      <c r="PT1069"/>
      <c r="PU1069"/>
      <c r="PV1069"/>
      <c r="PW1069"/>
      <c r="PX1069"/>
      <c r="PY1069"/>
      <c r="PZ1069"/>
      <c r="QA1069"/>
      <c r="QB1069"/>
      <c r="QC1069"/>
      <c r="QD1069"/>
      <c r="QE1069"/>
      <c r="QF1069"/>
      <c r="QG1069"/>
      <c r="QH1069"/>
      <c r="QI1069"/>
      <c r="QJ1069"/>
      <c r="QK1069"/>
      <c r="QL1069"/>
      <c r="QM1069"/>
      <c r="QN1069"/>
      <c r="QO1069"/>
      <c r="QP1069"/>
      <c r="QQ1069"/>
      <c r="QR1069"/>
      <c r="QS1069"/>
      <c r="QT1069"/>
      <c r="QU1069"/>
      <c r="QV1069"/>
      <c r="QW1069"/>
      <c r="QX1069"/>
      <c r="QY1069"/>
      <c r="QZ1069"/>
      <c r="RA1069"/>
      <c r="RB1069"/>
      <c r="RC1069"/>
      <c r="RD1069"/>
      <c r="RE1069"/>
      <c r="RF1069"/>
      <c r="RG1069"/>
      <c r="RH1069"/>
      <c r="RI1069"/>
      <c r="RJ1069"/>
      <c r="RK1069"/>
      <c r="RL1069"/>
      <c r="RM1069"/>
      <c r="RN1069"/>
      <c r="RO1069"/>
      <c r="RP1069"/>
      <c r="RQ1069"/>
      <c r="RR1069"/>
      <c r="RS1069"/>
      <c r="RT1069"/>
      <c r="RU1069"/>
      <c r="RV1069"/>
      <c r="RW1069"/>
      <c r="RX1069"/>
      <c r="RY1069"/>
      <c r="RZ1069"/>
      <c r="SA1069"/>
      <c r="SB1069"/>
      <c r="SC1069"/>
      <c r="SD1069"/>
      <c r="SE1069"/>
      <c r="SF1069"/>
      <c r="SG1069"/>
      <c r="SH1069"/>
      <c r="SI1069"/>
      <c r="SJ1069"/>
      <c r="SK1069"/>
      <c r="SL1069"/>
      <c r="SM1069"/>
      <c r="SN1069"/>
      <c r="SO1069"/>
      <c r="SP1069"/>
      <c r="SQ1069"/>
      <c r="SR1069"/>
      <c r="SS1069"/>
      <c r="ST1069"/>
      <c r="SU1069"/>
      <c r="SV1069"/>
      <c r="SW1069"/>
      <c r="SX1069"/>
      <c r="SY1069"/>
      <c r="SZ1069"/>
      <c r="TA1069"/>
      <c r="TB1069"/>
      <c r="TC1069"/>
      <c r="TD1069"/>
      <c r="TE1069"/>
      <c r="TF1069"/>
      <c r="TG1069"/>
      <c r="TH1069"/>
      <c r="TI1069"/>
      <c r="TJ1069"/>
      <c r="TK1069"/>
      <c r="TL1069"/>
      <c r="TM1069"/>
      <c r="TN1069"/>
      <c r="TO1069"/>
      <c r="TP1069"/>
      <c r="TQ1069"/>
      <c r="TR1069"/>
      <c r="TS1069"/>
      <c r="TT1069"/>
      <c r="TU1069"/>
      <c r="TV1069"/>
      <c r="TW1069"/>
      <c r="TX1069"/>
      <c r="TY1069"/>
      <c r="TZ1069"/>
      <c r="UA1069"/>
      <c r="UB1069"/>
      <c r="UC1069"/>
      <c r="UD1069"/>
      <c r="UE1069"/>
      <c r="UF1069"/>
      <c r="UG1069"/>
      <c r="UH1069"/>
      <c r="UI1069"/>
      <c r="UJ1069"/>
      <c r="UK1069"/>
      <c r="UL1069"/>
      <c r="UM1069"/>
      <c r="UN1069"/>
      <c r="UO1069"/>
      <c r="UP1069"/>
      <c r="UQ1069"/>
      <c r="UR1069"/>
      <c r="US1069"/>
      <c r="UT1069"/>
      <c r="UU1069"/>
      <c r="UV1069"/>
      <c r="UW1069"/>
      <c r="UX1069"/>
      <c r="UY1069"/>
      <c r="UZ1069"/>
      <c r="VA1069"/>
      <c r="VB1069"/>
      <c r="VC1069"/>
      <c r="VD1069"/>
      <c r="VE1069"/>
      <c r="VF1069"/>
      <c r="VG1069"/>
      <c r="VH1069"/>
      <c r="VI1069"/>
      <c r="VJ1069"/>
      <c r="VK1069"/>
      <c r="VL1069"/>
      <c r="VM1069"/>
      <c r="VN1069"/>
      <c r="VO1069"/>
      <c r="VP1069"/>
      <c r="VQ1069"/>
      <c r="VR1069"/>
      <c r="VS1069"/>
      <c r="VT1069"/>
      <c r="VU1069"/>
      <c r="VV1069"/>
      <c r="VW1069"/>
      <c r="VX1069"/>
      <c r="VY1069"/>
      <c r="VZ1069"/>
      <c r="WA1069"/>
      <c r="WB1069"/>
      <c r="WC1069"/>
      <c r="WD1069"/>
      <c r="WE1069"/>
      <c r="WF1069"/>
      <c r="WG1069"/>
      <c r="WH1069"/>
      <c r="WI1069"/>
      <c r="WJ1069"/>
      <c r="WK1069"/>
      <c r="WL1069"/>
      <c r="WM1069"/>
      <c r="WN1069"/>
      <c r="WO1069"/>
      <c r="WP1069"/>
      <c r="WQ1069"/>
      <c r="WR1069"/>
      <c r="WS1069"/>
      <c r="WT1069"/>
      <c r="WU1069"/>
      <c r="WV1069"/>
      <c r="WW1069"/>
      <c r="WX1069"/>
      <c r="WY1069"/>
      <c r="WZ1069"/>
      <c r="XA1069"/>
      <c r="XB1069"/>
      <c r="XC1069"/>
      <c r="XD1069"/>
      <c r="XE1069"/>
      <c r="XF1069"/>
      <c r="XG1069"/>
      <c r="XH1069"/>
      <c r="XI1069"/>
      <c r="XJ1069"/>
      <c r="XK1069"/>
      <c r="XL1069"/>
      <c r="XM1069"/>
      <c r="XN1069"/>
      <c r="XO1069"/>
      <c r="XP1069"/>
      <c r="XQ1069"/>
      <c r="XR1069"/>
      <c r="XS1069"/>
      <c r="XT1069"/>
      <c r="XU1069"/>
      <c r="XV1069"/>
      <c r="XW1069"/>
      <c r="XX1069"/>
      <c r="XY1069"/>
      <c r="XZ1069"/>
      <c r="YA1069"/>
      <c r="YB1069"/>
      <c r="YC1069"/>
      <c r="YD1069"/>
      <c r="YE1069"/>
      <c r="YF1069"/>
      <c r="YG1069"/>
      <c r="YH1069"/>
      <c r="YI1069"/>
      <c r="YJ1069"/>
      <c r="YK1069"/>
      <c r="YL1069"/>
      <c r="YM1069"/>
      <c r="YN1069"/>
      <c r="YO1069"/>
      <c r="YP1069"/>
      <c r="YQ1069"/>
      <c r="YR1069"/>
      <c r="YS1069"/>
      <c r="YT1069"/>
      <c r="YU1069"/>
      <c r="YV1069"/>
      <c r="YW1069"/>
      <c r="YX1069"/>
      <c r="YY1069"/>
      <c r="YZ1069"/>
      <c r="ZA1069"/>
      <c r="ZB1069"/>
      <c r="ZC1069"/>
      <c r="ZD1069"/>
      <c r="ZE1069"/>
      <c r="ZF1069"/>
      <c r="ZG1069"/>
      <c r="ZH1069"/>
      <c r="ZI1069"/>
      <c r="ZJ1069"/>
      <c r="ZK1069"/>
      <c r="ZL1069"/>
      <c r="ZM1069"/>
      <c r="ZN1069"/>
      <c r="ZO1069"/>
      <c r="ZP1069"/>
      <c r="ZQ1069"/>
      <c r="ZR1069"/>
      <c r="ZS1069"/>
      <c r="ZT1069"/>
      <c r="ZU1069"/>
      <c r="ZV1069"/>
      <c r="ZW1069"/>
      <c r="ZX1069"/>
      <c r="ZY1069"/>
      <c r="ZZ1069"/>
      <c r="AAA1069"/>
      <c r="AAB1069"/>
      <c r="AAC1069"/>
      <c r="AAD1069"/>
      <c r="AAE1069"/>
      <c r="AAF1069"/>
      <c r="AAG1069"/>
      <c r="AAH1069"/>
      <c r="AAI1069"/>
      <c r="AAJ1069"/>
      <c r="AAK1069"/>
      <c r="AAL1069"/>
      <c r="AAM1069"/>
      <c r="AAN1069"/>
      <c r="AAO1069"/>
      <c r="AAP1069"/>
      <c r="AAQ1069"/>
      <c r="AAR1069"/>
      <c r="AAS1069"/>
      <c r="AAT1069"/>
      <c r="AAU1069"/>
      <c r="AAV1069"/>
      <c r="AAW1069"/>
      <c r="AAX1069"/>
      <c r="AAY1069"/>
      <c r="AAZ1069"/>
      <c r="ABA1069"/>
      <c r="ABB1069"/>
      <c r="ABC1069"/>
      <c r="ABD1069"/>
      <c r="ABE1069"/>
      <c r="ABF1069"/>
      <c r="ABG1069"/>
      <c r="ABH1069"/>
      <c r="ABI1069"/>
      <c r="ABJ1069"/>
      <c r="ABK1069"/>
      <c r="ABL1069"/>
      <c r="ABM1069"/>
      <c r="ABN1069"/>
      <c r="ABO1069"/>
      <c r="ABP1069"/>
      <c r="ABQ1069"/>
      <c r="ABR1069"/>
      <c r="ABS1069"/>
      <c r="ABT1069"/>
      <c r="ABU1069"/>
      <c r="ABV1069"/>
      <c r="ABW1069"/>
      <c r="ABX1069"/>
      <c r="ABY1069"/>
      <c r="ABZ1069"/>
      <c r="ACA1069"/>
      <c r="ACB1069"/>
      <c r="ACC1069"/>
      <c r="ACD1069"/>
      <c r="ACE1069"/>
      <c r="ACF1069"/>
      <c r="ACG1069"/>
      <c r="ACH1069"/>
      <c r="ACI1069"/>
      <c r="ACJ1069"/>
      <c r="ACK1069"/>
      <c r="ACL1069"/>
      <c r="ACM1069"/>
      <c r="ACN1069"/>
      <c r="ACO1069"/>
      <c r="ACP1069"/>
      <c r="ACQ1069"/>
      <c r="ACR1069"/>
      <c r="ACS1069"/>
      <c r="ACT1069"/>
      <c r="ACU1069"/>
      <c r="ACV1069"/>
      <c r="ACW1069"/>
      <c r="ACX1069"/>
      <c r="ACY1069"/>
      <c r="ACZ1069"/>
      <c r="ADA1069"/>
      <c r="ADB1069"/>
      <c r="ADC1069"/>
      <c r="ADD1069"/>
      <c r="ADE1069"/>
      <c r="ADF1069"/>
      <c r="ADG1069"/>
      <c r="ADH1069"/>
      <c r="ADI1069"/>
      <c r="ADJ1069"/>
      <c r="ADK1069"/>
      <c r="ADL1069"/>
      <c r="ADM1069"/>
      <c r="ADN1069"/>
      <c r="ADO1069"/>
      <c r="ADP1069"/>
      <c r="ADQ1069"/>
      <c r="ADR1069"/>
      <c r="ADS1069"/>
      <c r="ADT1069"/>
      <c r="ADU1069"/>
      <c r="ADV1069"/>
      <c r="ADW1069"/>
      <c r="ADX1069"/>
      <c r="ADY1069"/>
      <c r="ADZ1069"/>
      <c r="AEA1069"/>
      <c r="AEB1069"/>
      <c r="AEC1069"/>
      <c r="AED1069"/>
      <c r="AEE1069"/>
      <c r="AEF1069"/>
      <c r="AEG1069"/>
      <c r="AEH1069"/>
      <c r="AEI1069"/>
      <c r="AEJ1069"/>
      <c r="AEK1069"/>
      <c r="AEL1069"/>
      <c r="AEM1069"/>
      <c r="AEN1069"/>
      <c r="AEO1069"/>
      <c r="AEP1069"/>
      <c r="AEQ1069"/>
      <c r="AER1069"/>
      <c r="AES1069"/>
      <c r="AET1069"/>
      <c r="AEU1069"/>
      <c r="AEV1069"/>
      <c r="AEW1069"/>
      <c r="AEX1069"/>
      <c r="AEY1069"/>
      <c r="AEZ1069"/>
      <c r="AFA1069"/>
      <c r="AFB1069"/>
      <c r="AFC1069"/>
      <c r="AFD1069"/>
      <c r="AFE1069"/>
      <c r="AFF1069"/>
      <c r="AFG1069"/>
      <c r="AFH1069"/>
      <c r="AFI1069"/>
      <c r="AFJ1069"/>
      <c r="AFK1069"/>
      <c r="AFL1069"/>
      <c r="AFM1069"/>
      <c r="AFN1069"/>
      <c r="AFO1069"/>
      <c r="AFP1069"/>
      <c r="AFQ1069"/>
      <c r="AFR1069"/>
      <c r="AFS1069"/>
      <c r="AFT1069"/>
      <c r="AFU1069"/>
      <c r="AFV1069"/>
      <c r="AFW1069"/>
      <c r="AFX1069"/>
      <c r="AFY1069"/>
      <c r="AFZ1069"/>
      <c r="AGA1069"/>
      <c r="AGB1069"/>
      <c r="AGC1069"/>
      <c r="AGD1069"/>
      <c r="AGE1069"/>
      <c r="AGF1069"/>
      <c r="AGG1069"/>
      <c r="AGH1069"/>
      <c r="AGI1069"/>
      <c r="AGJ1069"/>
      <c r="AGK1069"/>
      <c r="AGL1069"/>
      <c r="AGM1069"/>
      <c r="AGN1069"/>
      <c r="AGO1069"/>
      <c r="AGP1069"/>
      <c r="AGQ1069"/>
      <c r="AGR1069"/>
      <c r="AGS1069"/>
      <c r="AGT1069"/>
      <c r="AGU1069"/>
      <c r="AGV1069"/>
      <c r="AGW1069"/>
      <c r="AGX1069"/>
      <c r="AGY1069"/>
      <c r="AGZ1069"/>
      <c r="AHA1069"/>
      <c r="AHB1069"/>
      <c r="AHC1069"/>
      <c r="AHD1069"/>
      <c r="AHE1069"/>
      <c r="AHF1069"/>
      <c r="AHG1069"/>
      <c r="AHH1069"/>
      <c r="AHI1069"/>
      <c r="AHJ1069"/>
      <c r="AHK1069"/>
      <c r="AHL1069"/>
      <c r="AHM1069"/>
      <c r="AHN1069"/>
      <c r="AHO1069"/>
      <c r="AHP1069"/>
      <c r="AHQ1069"/>
      <c r="AHR1069"/>
      <c r="AHS1069"/>
      <c r="AHT1069"/>
      <c r="AHU1069"/>
      <c r="AHV1069"/>
      <c r="AHW1069"/>
      <c r="AHX1069"/>
      <c r="AHY1069"/>
      <c r="AHZ1069"/>
      <c r="AIA1069"/>
      <c r="AIB1069"/>
      <c r="AIC1069"/>
      <c r="AID1069"/>
      <c r="AIE1069"/>
      <c r="AIF1069"/>
      <c r="AIG1069"/>
      <c r="AIH1069"/>
      <c r="AII1069"/>
      <c r="AIJ1069"/>
      <c r="AIK1069"/>
      <c r="AIL1069"/>
      <c r="AIM1069"/>
      <c r="AIN1069"/>
      <c r="AIO1069"/>
      <c r="AIP1069"/>
      <c r="AIQ1069"/>
      <c r="AIR1069"/>
      <c r="AIS1069"/>
      <c r="AIT1069"/>
      <c r="AIU1069"/>
      <c r="AIV1069"/>
      <c r="AIW1069"/>
      <c r="AIX1069"/>
      <c r="AIY1069"/>
      <c r="AIZ1069"/>
      <c r="AJA1069"/>
      <c r="AJB1069"/>
      <c r="AJC1069"/>
      <c r="AJD1069"/>
      <c r="AJE1069"/>
      <c r="AJF1069"/>
      <c r="AJG1069"/>
      <c r="AJH1069"/>
      <c r="AJI1069"/>
      <c r="AJJ1069"/>
      <c r="AJK1069"/>
      <c r="AJL1069"/>
      <c r="AJM1069"/>
      <c r="AJN1069"/>
      <c r="AJO1069"/>
      <c r="AJP1069"/>
      <c r="AJQ1069"/>
      <c r="AJR1069"/>
      <c r="AJS1069"/>
      <c r="AJT1069"/>
      <c r="AJU1069"/>
      <c r="AJV1069"/>
      <c r="AJW1069"/>
      <c r="AJX1069"/>
      <c r="AJY1069"/>
      <c r="AJZ1069"/>
      <c r="AKA1069"/>
      <c r="AKB1069"/>
      <c r="AKC1069"/>
      <c r="AKD1069"/>
      <c r="AKE1069"/>
      <c r="AKF1069"/>
      <c r="AKG1069"/>
      <c r="AKH1069"/>
      <c r="AKI1069"/>
      <c r="AKJ1069"/>
      <c r="AKK1069"/>
      <c r="AKL1069"/>
      <c r="AKM1069"/>
      <c r="AKN1069"/>
      <c r="AKO1069"/>
      <c r="AKP1069"/>
      <c r="AKQ1069"/>
      <c r="AKR1069"/>
      <c r="AKS1069"/>
      <c r="AKT1069"/>
      <c r="AKU1069"/>
      <c r="AKV1069"/>
      <c r="AKW1069"/>
      <c r="AKX1069"/>
      <c r="AKY1069"/>
      <c r="AKZ1069"/>
      <c r="ALA1069"/>
      <c r="ALB1069"/>
      <c r="ALC1069"/>
      <c r="ALD1069"/>
      <c r="ALE1069"/>
      <c r="ALF1069"/>
      <c r="ALG1069"/>
      <c r="ALH1069"/>
      <c r="ALI1069"/>
      <c r="ALJ1069"/>
      <c r="ALK1069"/>
      <c r="ALL1069"/>
      <c r="ALM1069"/>
      <c r="ALN1069"/>
      <c r="ALO1069"/>
      <c r="ALP1069"/>
      <c r="ALQ1069"/>
      <c r="ALR1069"/>
      <c r="ALS1069"/>
      <c r="ALT1069"/>
      <c r="ALU1069"/>
      <c r="ALV1069"/>
      <c r="ALW1069"/>
      <c r="ALX1069"/>
      <c r="ALY1069"/>
      <c r="ALZ1069"/>
      <c r="AMA1069"/>
      <c r="AMB1069"/>
      <c r="AMC1069"/>
      <c r="AMD1069"/>
      <c r="AME1069"/>
      <c r="AMF1069"/>
      <c r="AMG1069"/>
      <c r="AMH1069"/>
      <c r="AMI1069"/>
      <c r="AMJ1069"/>
    </row>
    <row r="1070" spans="1:1024" x14ac:dyDescent="0.2">
      <c r="A1070"/>
      <c r="B1070"/>
      <c r="C1070"/>
      <c r="D1070"/>
      <c r="E1070" s="2"/>
      <c r="F1070" s="2"/>
      <c r="G1070" s="271"/>
      <c r="H1070" s="24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c r="EZ1070"/>
      <c r="FA1070"/>
      <c r="FB1070"/>
      <c r="FC1070"/>
      <c r="FD1070"/>
      <c r="FE1070"/>
      <c r="FF1070"/>
      <c r="FG1070"/>
      <c r="FH1070"/>
      <c r="FI1070"/>
      <c r="FJ1070"/>
      <c r="FK1070"/>
      <c r="FL1070"/>
      <c r="FM1070"/>
      <c r="FN1070"/>
      <c r="FO1070"/>
      <c r="FP1070"/>
      <c r="FQ1070"/>
      <c r="FR1070"/>
      <c r="FS1070"/>
      <c r="FT1070"/>
      <c r="FU1070"/>
      <c r="FV1070"/>
      <c r="FW1070"/>
      <c r="FX1070"/>
      <c r="FY1070"/>
      <c r="FZ1070"/>
      <c r="GA1070"/>
      <c r="GB1070"/>
      <c r="GC1070"/>
      <c r="GD1070"/>
      <c r="GE1070"/>
      <c r="GF1070"/>
      <c r="GG1070"/>
      <c r="GH1070"/>
      <c r="GI1070"/>
      <c r="GJ1070"/>
      <c r="GK1070"/>
      <c r="GL1070"/>
      <c r="GM1070"/>
      <c r="GN1070"/>
      <c r="GO1070"/>
      <c r="GP1070"/>
      <c r="GQ1070"/>
      <c r="GR1070"/>
      <c r="GS1070"/>
      <c r="GT1070"/>
      <c r="GU1070"/>
      <c r="GV1070"/>
      <c r="GW1070"/>
      <c r="GX1070"/>
      <c r="GY1070"/>
      <c r="GZ1070"/>
      <c r="HA1070"/>
      <c r="HB1070"/>
      <c r="HC1070"/>
      <c r="HD1070"/>
      <c r="HE1070"/>
      <c r="HF1070"/>
      <c r="HG1070"/>
      <c r="HH1070"/>
      <c r="HI1070"/>
      <c r="HJ1070"/>
      <c r="HK1070"/>
      <c r="HL1070"/>
      <c r="HM1070"/>
      <c r="HN1070"/>
      <c r="HO1070"/>
      <c r="HP1070"/>
      <c r="HQ1070"/>
      <c r="HR1070"/>
      <c r="HS1070"/>
      <c r="HT1070"/>
      <c r="HU1070"/>
      <c r="HV1070"/>
      <c r="HW1070"/>
      <c r="HX1070"/>
      <c r="HY1070"/>
      <c r="HZ1070"/>
      <c r="IA1070"/>
      <c r="IB1070"/>
      <c r="IC1070"/>
      <c r="ID1070"/>
      <c r="IE1070"/>
      <c r="IF1070"/>
      <c r="IG1070"/>
      <c r="IH1070"/>
      <c r="II1070"/>
      <c r="IJ1070"/>
      <c r="IK1070"/>
      <c r="IL1070"/>
      <c r="IM1070"/>
      <c r="IN1070"/>
      <c r="IO1070"/>
      <c r="IP1070"/>
      <c r="IQ1070"/>
      <c r="IR1070"/>
      <c r="IS1070"/>
      <c r="IT1070"/>
      <c r="IU1070"/>
      <c r="IV1070"/>
      <c r="IW1070"/>
      <c r="IX1070"/>
      <c r="IY1070"/>
      <c r="IZ1070"/>
      <c r="JA1070"/>
      <c r="JB1070"/>
      <c r="JC1070"/>
      <c r="JD1070"/>
      <c r="JE1070"/>
      <c r="JF1070"/>
      <c r="JG1070"/>
      <c r="JH1070"/>
      <c r="JI1070"/>
      <c r="JJ1070"/>
      <c r="JK1070"/>
      <c r="JL1070"/>
      <c r="JM1070"/>
      <c r="JN1070"/>
      <c r="JO1070"/>
      <c r="JP1070"/>
      <c r="JQ1070"/>
      <c r="JR1070"/>
      <c r="JS1070"/>
      <c r="JT1070"/>
      <c r="JU1070"/>
      <c r="JV1070"/>
      <c r="JW1070"/>
      <c r="JX1070"/>
      <c r="JY1070"/>
      <c r="JZ1070"/>
      <c r="KA1070"/>
      <c r="KB1070"/>
      <c r="KC1070"/>
      <c r="KD1070"/>
      <c r="KE1070"/>
      <c r="KF1070"/>
      <c r="KG1070"/>
      <c r="KH1070"/>
      <c r="KI1070"/>
      <c r="KJ1070"/>
      <c r="KK1070"/>
      <c r="KL1070"/>
      <c r="KM1070"/>
      <c r="KN1070"/>
      <c r="KO1070"/>
      <c r="KP1070"/>
      <c r="KQ1070"/>
      <c r="KR1070"/>
      <c r="KS1070"/>
      <c r="KT1070"/>
      <c r="KU1070"/>
      <c r="KV1070"/>
      <c r="KW1070"/>
      <c r="KX1070"/>
      <c r="KY1070"/>
      <c r="KZ1070"/>
      <c r="LA1070"/>
      <c r="LB1070"/>
      <c r="LC1070"/>
      <c r="LD1070"/>
      <c r="LE1070"/>
      <c r="LF1070"/>
      <c r="LG1070"/>
      <c r="LH1070"/>
      <c r="LI1070"/>
      <c r="LJ1070"/>
      <c r="LK1070"/>
      <c r="LL1070"/>
      <c r="LM1070"/>
      <c r="LN1070"/>
      <c r="LO1070"/>
      <c r="LP1070"/>
      <c r="LQ1070"/>
      <c r="LR1070"/>
      <c r="LS1070"/>
      <c r="LT1070"/>
      <c r="LU1070"/>
      <c r="LV1070"/>
      <c r="LW1070"/>
      <c r="LX1070"/>
      <c r="LY1070"/>
      <c r="LZ1070"/>
      <c r="MA1070"/>
      <c r="MB1070"/>
      <c r="MC1070"/>
      <c r="MD1070"/>
      <c r="ME1070"/>
      <c r="MF1070"/>
      <c r="MG1070"/>
      <c r="MH1070"/>
      <c r="MI1070"/>
      <c r="MJ1070"/>
      <c r="MK1070"/>
      <c r="ML1070"/>
      <c r="MM1070"/>
      <c r="MN1070"/>
      <c r="MO1070"/>
      <c r="MP1070"/>
      <c r="MQ1070"/>
      <c r="MR1070"/>
      <c r="MS1070"/>
      <c r="MT1070"/>
      <c r="MU1070"/>
      <c r="MV1070"/>
      <c r="MW1070"/>
      <c r="MX1070"/>
      <c r="MY1070"/>
      <c r="MZ1070"/>
      <c r="NA1070"/>
      <c r="NB1070"/>
      <c r="NC1070"/>
      <c r="ND1070"/>
      <c r="NE1070"/>
      <c r="NF1070"/>
      <c r="NG1070"/>
      <c r="NH1070"/>
      <c r="NI1070"/>
      <c r="NJ1070"/>
      <c r="NK1070"/>
      <c r="NL1070"/>
      <c r="NM1070"/>
      <c r="NN1070"/>
      <c r="NO1070"/>
      <c r="NP1070"/>
      <c r="NQ1070"/>
      <c r="NR1070"/>
      <c r="NS1070"/>
      <c r="NT1070"/>
      <c r="NU1070"/>
      <c r="NV1070"/>
      <c r="NW1070"/>
      <c r="NX1070"/>
      <c r="NY1070"/>
      <c r="NZ1070"/>
      <c r="OA1070"/>
      <c r="OB1070"/>
      <c r="OC1070"/>
      <c r="OD1070"/>
      <c r="OE1070"/>
      <c r="OF1070"/>
      <c r="OG1070"/>
      <c r="OH1070"/>
      <c r="OI1070"/>
      <c r="OJ1070"/>
      <c r="OK1070"/>
      <c r="OL1070"/>
      <c r="OM1070"/>
      <c r="ON1070"/>
      <c r="OO1070"/>
      <c r="OP1070"/>
      <c r="OQ1070"/>
      <c r="OR1070"/>
      <c r="OS1070"/>
      <c r="OT1070"/>
      <c r="OU1070"/>
      <c r="OV1070"/>
      <c r="OW1070"/>
      <c r="OX1070"/>
      <c r="OY1070"/>
      <c r="OZ1070"/>
      <c r="PA1070"/>
      <c r="PB1070"/>
      <c r="PC1070"/>
      <c r="PD1070"/>
      <c r="PE1070"/>
      <c r="PF1070"/>
      <c r="PG1070"/>
      <c r="PH1070"/>
      <c r="PI1070"/>
      <c r="PJ1070"/>
      <c r="PK1070"/>
      <c r="PL1070"/>
      <c r="PM1070"/>
      <c r="PN1070"/>
      <c r="PO1070"/>
      <c r="PP1070"/>
      <c r="PQ1070"/>
      <c r="PR1070"/>
      <c r="PS1070"/>
      <c r="PT1070"/>
      <c r="PU1070"/>
      <c r="PV1070"/>
      <c r="PW1070"/>
      <c r="PX1070"/>
      <c r="PY1070"/>
      <c r="PZ1070"/>
      <c r="QA1070"/>
      <c r="QB1070"/>
      <c r="QC1070"/>
      <c r="QD1070"/>
      <c r="QE1070"/>
      <c r="QF1070"/>
      <c r="QG1070"/>
      <c r="QH1070"/>
      <c r="QI1070"/>
      <c r="QJ1070"/>
      <c r="QK1070"/>
      <c r="QL1070"/>
      <c r="QM1070"/>
      <c r="QN1070"/>
      <c r="QO1070"/>
      <c r="QP1070"/>
      <c r="QQ1070"/>
      <c r="QR1070"/>
      <c r="QS1070"/>
      <c r="QT1070"/>
      <c r="QU1070"/>
      <c r="QV1070"/>
      <c r="QW1070"/>
      <c r="QX1070"/>
      <c r="QY1070"/>
      <c r="QZ1070"/>
      <c r="RA1070"/>
      <c r="RB1070"/>
      <c r="RC1070"/>
      <c r="RD1070"/>
      <c r="RE1070"/>
      <c r="RF1070"/>
      <c r="RG1070"/>
      <c r="RH1070"/>
      <c r="RI1070"/>
      <c r="RJ1070"/>
      <c r="RK1070"/>
      <c r="RL1070"/>
      <c r="RM1070"/>
      <c r="RN1070"/>
      <c r="RO1070"/>
      <c r="RP1070"/>
      <c r="RQ1070"/>
      <c r="RR1070"/>
      <c r="RS1070"/>
      <c r="RT1070"/>
      <c r="RU1070"/>
      <c r="RV1070"/>
      <c r="RW1070"/>
      <c r="RX1070"/>
      <c r="RY1070"/>
      <c r="RZ1070"/>
      <c r="SA1070"/>
      <c r="SB1070"/>
      <c r="SC1070"/>
      <c r="SD1070"/>
      <c r="SE1070"/>
      <c r="SF1070"/>
      <c r="SG1070"/>
      <c r="SH1070"/>
      <c r="SI1070"/>
      <c r="SJ1070"/>
      <c r="SK1070"/>
      <c r="SL1070"/>
      <c r="SM1070"/>
      <c r="SN1070"/>
      <c r="SO1070"/>
      <c r="SP1070"/>
      <c r="SQ1070"/>
      <c r="SR1070"/>
      <c r="SS1070"/>
      <c r="ST1070"/>
      <c r="SU1070"/>
      <c r="SV1070"/>
      <c r="SW1070"/>
      <c r="SX1070"/>
      <c r="SY1070"/>
      <c r="SZ1070"/>
      <c r="TA1070"/>
      <c r="TB1070"/>
      <c r="TC1070"/>
      <c r="TD1070"/>
      <c r="TE1070"/>
      <c r="TF1070"/>
      <c r="TG1070"/>
      <c r="TH1070"/>
      <c r="TI1070"/>
      <c r="TJ1070"/>
      <c r="TK1070"/>
      <c r="TL1070"/>
      <c r="TM1070"/>
      <c r="TN1070"/>
      <c r="TO1070"/>
      <c r="TP1070"/>
      <c r="TQ1070"/>
      <c r="TR1070"/>
      <c r="TS1070"/>
      <c r="TT1070"/>
      <c r="TU1070"/>
      <c r="TV1070"/>
      <c r="TW1070"/>
      <c r="TX1070"/>
      <c r="TY1070"/>
      <c r="TZ1070"/>
      <c r="UA1070"/>
      <c r="UB1070"/>
      <c r="UC1070"/>
      <c r="UD1070"/>
      <c r="UE1070"/>
      <c r="UF1070"/>
      <c r="UG1070"/>
      <c r="UH1070"/>
      <c r="UI1070"/>
      <c r="UJ1070"/>
      <c r="UK1070"/>
      <c r="UL1070"/>
      <c r="UM1070"/>
      <c r="UN1070"/>
      <c r="UO1070"/>
      <c r="UP1070"/>
      <c r="UQ1070"/>
      <c r="UR1070"/>
      <c r="US1070"/>
      <c r="UT1070"/>
      <c r="UU1070"/>
      <c r="UV1070"/>
      <c r="UW1070"/>
      <c r="UX1070"/>
      <c r="UY1070"/>
      <c r="UZ1070"/>
      <c r="VA1070"/>
      <c r="VB1070"/>
      <c r="VC1070"/>
      <c r="VD1070"/>
      <c r="VE1070"/>
      <c r="VF1070"/>
      <c r="VG1070"/>
      <c r="VH1070"/>
      <c r="VI1070"/>
      <c r="VJ1070"/>
      <c r="VK1070"/>
      <c r="VL1070"/>
      <c r="VM1070"/>
      <c r="VN1070"/>
      <c r="VO1070"/>
      <c r="VP1070"/>
      <c r="VQ1070"/>
      <c r="VR1070"/>
      <c r="VS1070"/>
      <c r="VT1070"/>
      <c r="VU1070"/>
      <c r="VV1070"/>
      <c r="VW1070"/>
      <c r="VX1070"/>
      <c r="VY1070"/>
      <c r="VZ1070"/>
      <c r="WA1070"/>
      <c r="WB1070"/>
      <c r="WC1070"/>
      <c r="WD1070"/>
      <c r="WE1070"/>
      <c r="WF1070"/>
      <c r="WG1070"/>
      <c r="WH1070"/>
      <c r="WI1070"/>
      <c r="WJ1070"/>
      <c r="WK1070"/>
      <c r="WL1070"/>
      <c r="WM1070"/>
      <c r="WN1070"/>
      <c r="WO1070"/>
      <c r="WP1070"/>
      <c r="WQ1070"/>
      <c r="WR1070"/>
      <c r="WS1070"/>
      <c r="WT1070"/>
      <c r="WU1070"/>
      <c r="WV1070"/>
      <c r="WW1070"/>
      <c r="WX1070"/>
      <c r="WY1070"/>
      <c r="WZ1070"/>
      <c r="XA1070"/>
      <c r="XB1070"/>
      <c r="XC1070"/>
      <c r="XD1070"/>
      <c r="XE1070"/>
      <c r="XF1070"/>
      <c r="XG1070"/>
      <c r="XH1070"/>
      <c r="XI1070"/>
      <c r="XJ1070"/>
      <c r="XK1070"/>
      <c r="XL1070"/>
      <c r="XM1070"/>
      <c r="XN1070"/>
      <c r="XO1070"/>
      <c r="XP1070"/>
      <c r="XQ1070"/>
      <c r="XR1070"/>
      <c r="XS1070"/>
      <c r="XT1070"/>
      <c r="XU1070"/>
      <c r="XV1070"/>
      <c r="XW1070"/>
      <c r="XX1070"/>
      <c r="XY1070"/>
      <c r="XZ1070"/>
      <c r="YA1070"/>
      <c r="YB1070"/>
      <c r="YC1070"/>
      <c r="YD1070"/>
      <c r="YE1070"/>
      <c r="YF1070"/>
      <c r="YG1070"/>
      <c r="YH1070"/>
      <c r="YI1070"/>
      <c r="YJ1070"/>
      <c r="YK1070"/>
      <c r="YL1070"/>
      <c r="YM1070"/>
      <c r="YN1070"/>
      <c r="YO1070"/>
      <c r="YP1070"/>
      <c r="YQ1070"/>
      <c r="YR1070"/>
      <c r="YS1070"/>
      <c r="YT1070"/>
      <c r="YU1070"/>
      <c r="YV1070"/>
      <c r="YW1070"/>
      <c r="YX1070"/>
      <c r="YY1070"/>
      <c r="YZ1070"/>
      <c r="ZA1070"/>
      <c r="ZB1070"/>
      <c r="ZC1070"/>
      <c r="ZD1070"/>
      <c r="ZE1070"/>
      <c r="ZF1070"/>
      <c r="ZG1070"/>
      <c r="ZH1070"/>
      <c r="ZI1070"/>
      <c r="ZJ1070"/>
      <c r="ZK1070"/>
      <c r="ZL1070"/>
      <c r="ZM1070"/>
      <c r="ZN1070"/>
      <c r="ZO1070"/>
      <c r="ZP1070"/>
      <c r="ZQ1070"/>
      <c r="ZR1070"/>
      <c r="ZS1070"/>
      <c r="ZT1070"/>
      <c r="ZU1070"/>
      <c r="ZV1070"/>
      <c r="ZW1070"/>
      <c r="ZX1070"/>
      <c r="ZY1070"/>
      <c r="ZZ1070"/>
      <c r="AAA1070"/>
      <c r="AAB1070"/>
      <c r="AAC1070"/>
      <c r="AAD1070"/>
      <c r="AAE1070"/>
      <c r="AAF1070"/>
      <c r="AAG1070"/>
      <c r="AAH1070"/>
      <c r="AAI1070"/>
      <c r="AAJ1070"/>
      <c r="AAK1070"/>
      <c r="AAL1070"/>
      <c r="AAM1070"/>
      <c r="AAN1070"/>
      <c r="AAO1070"/>
      <c r="AAP1070"/>
      <c r="AAQ1070"/>
      <c r="AAR1070"/>
      <c r="AAS1070"/>
      <c r="AAT1070"/>
      <c r="AAU1070"/>
      <c r="AAV1070"/>
      <c r="AAW1070"/>
      <c r="AAX1070"/>
      <c r="AAY1070"/>
      <c r="AAZ1070"/>
      <c r="ABA1070"/>
      <c r="ABB1070"/>
      <c r="ABC1070"/>
      <c r="ABD1070"/>
      <c r="ABE1070"/>
      <c r="ABF1070"/>
      <c r="ABG1070"/>
      <c r="ABH1070"/>
      <c r="ABI1070"/>
      <c r="ABJ1070"/>
      <c r="ABK1070"/>
      <c r="ABL1070"/>
      <c r="ABM1070"/>
      <c r="ABN1070"/>
      <c r="ABO1070"/>
      <c r="ABP1070"/>
      <c r="ABQ1070"/>
      <c r="ABR1070"/>
      <c r="ABS1070"/>
      <c r="ABT1070"/>
      <c r="ABU1070"/>
      <c r="ABV1070"/>
      <c r="ABW1070"/>
      <c r="ABX1070"/>
      <c r="ABY1070"/>
      <c r="ABZ1070"/>
      <c r="ACA1070"/>
      <c r="ACB1070"/>
      <c r="ACC1070"/>
      <c r="ACD1070"/>
      <c r="ACE1070"/>
      <c r="ACF1070"/>
      <c r="ACG1070"/>
      <c r="ACH1070"/>
      <c r="ACI1070"/>
      <c r="ACJ1070"/>
      <c r="ACK1070"/>
      <c r="ACL1070"/>
      <c r="ACM1070"/>
      <c r="ACN1070"/>
      <c r="ACO1070"/>
      <c r="ACP1070"/>
      <c r="ACQ1070"/>
      <c r="ACR1070"/>
      <c r="ACS1070"/>
      <c r="ACT1070"/>
      <c r="ACU1070"/>
      <c r="ACV1070"/>
      <c r="ACW1070"/>
      <c r="ACX1070"/>
      <c r="ACY1070"/>
      <c r="ACZ1070"/>
      <c r="ADA1070"/>
      <c r="ADB1070"/>
      <c r="ADC1070"/>
      <c r="ADD1070"/>
      <c r="ADE1070"/>
      <c r="ADF1070"/>
      <c r="ADG1070"/>
      <c r="ADH1070"/>
      <c r="ADI1070"/>
      <c r="ADJ1070"/>
      <c r="ADK1070"/>
      <c r="ADL1070"/>
      <c r="ADM1070"/>
      <c r="ADN1070"/>
      <c r="ADO1070"/>
      <c r="ADP1070"/>
      <c r="ADQ1070"/>
      <c r="ADR1070"/>
      <c r="ADS1070"/>
      <c r="ADT1070"/>
      <c r="ADU1070"/>
      <c r="ADV1070"/>
      <c r="ADW1070"/>
      <c r="ADX1070"/>
      <c r="ADY1070"/>
      <c r="ADZ1070"/>
      <c r="AEA1070"/>
      <c r="AEB1070"/>
      <c r="AEC1070"/>
      <c r="AED1070"/>
      <c r="AEE1070"/>
      <c r="AEF1070"/>
      <c r="AEG1070"/>
      <c r="AEH1070"/>
      <c r="AEI1070"/>
      <c r="AEJ1070"/>
      <c r="AEK1070"/>
      <c r="AEL1070"/>
      <c r="AEM1070"/>
      <c r="AEN1070"/>
      <c r="AEO1070"/>
      <c r="AEP1070"/>
      <c r="AEQ1070"/>
      <c r="AER1070"/>
      <c r="AES1070"/>
      <c r="AET1070"/>
      <c r="AEU1070"/>
      <c r="AEV1070"/>
      <c r="AEW1070"/>
      <c r="AEX1070"/>
      <c r="AEY1070"/>
      <c r="AEZ1070"/>
      <c r="AFA1070"/>
      <c r="AFB1070"/>
      <c r="AFC1070"/>
      <c r="AFD1070"/>
      <c r="AFE1070"/>
      <c r="AFF1070"/>
      <c r="AFG1070"/>
      <c r="AFH1070"/>
      <c r="AFI1070"/>
      <c r="AFJ1070"/>
      <c r="AFK1070"/>
      <c r="AFL1070"/>
      <c r="AFM1070"/>
      <c r="AFN1070"/>
      <c r="AFO1070"/>
      <c r="AFP1070"/>
      <c r="AFQ1070"/>
      <c r="AFR1070"/>
      <c r="AFS1070"/>
      <c r="AFT1070"/>
      <c r="AFU1070"/>
      <c r="AFV1070"/>
      <c r="AFW1070"/>
      <c r="AFX1070"/>
      <c r="AFY1070"/>
      <c r="AFZ1070"/>
      <c r="AGA1070"/>
      <c r="AGB1070"/>
      <c r="AGC1070"/>
      <c r="AGD1070"/>
      <c r="AGE1070"/>
      <c r="AGF1070"/>
      <c r="AGG1070"/>
      <c r="AGH1070"/>
      <c r="AGI1070"/>
      <c r="AGJ1070"/>
      <c r="AGK1070"/>
      <c r="AGL1070"/>
      <c r="AGM1070"/>
      <c r="AGN1070"/>
      <c r="AGO1070"/>
      <c r="AGP1070"/>
      <c r="AGQ1070"/>
      <c r="AGR1070"/>
      <c r="AGS1070"/>
      <c r="AGT1070"/>
      <c r="AGU1070"/>
      <c r="AGV1070"/>
      <c r="AGW1070"/>
      <c r="AGX1070"/>
      <c r="AGY1070"/>
      <c r="AGZ1070"/>
      <c r="AHA1070"/>
      <c r="AHB1070"/>
      <c r="AHC1070"/>
      <c r="AHD1070"/>
      <c r="AHE1070"/>
      <c r="AHF1070"/>
      <c r="AHG1070"/>
      <c r="AHH1070"/>
      <c r="AHI1070"/>
      <c r="AHJ1070"/>
      <c r="AHK1070"/>
      <c r="AHL1070"/>
      <c r="AHM1070"/>
      <c r="AHN1070"/>
      <c r="AHO1070"/>
      <c r="AHP1070"/>
      <c r="AHQ1070"/>
      <c r="AHR1070"/>
      <c r="AHS1070"/>
      <c r="AHT1070"/>
      <c r="AHU1070"/>
      <c r="AHV1070"/>
      <c r="AHW1070"/>
      <c r="AHX1070"/>
      <c r="AHY1070"/>
      <c r="AHZ1070"/>
      <c r="AIA1070"/>
      <c r="AIB1070"/>
      <c r="AIC1070"/>
      <c r="AID1070"/>
      <c r="AIE1070"/>
      <c r="AIF1070"/>
      <c r="AIG1070"/>
      <c r="AIH1070"/>
      <c r="AII1070"/>
      <c r="AIJ1070"/>
      <c r="AIK1070"/>
      <c r="AIL1070"/>
      <c r="AIM1070"/>
      <c r="AIN1070"/>
      <c r="AIO1070"/>
      <c r="AIP1070"/>
      <c r="AIQ1070"/>
      <c r="AIR1070"/>
      <c r="AIS1070"/>
      <c r="AIT1070"/>
      <c r="AIU1070"/>
      <c r="AIV1070"/>
      <c r="AIW1070"/>
      <c r="AIX1070"/>
      <c r="AIY1070"/>
      <c r="AIZ1070"/>
      <c r="AJA1070"/>
      <c r="AJB1070"/>
      <c r="AJC1070"/>
      <c r="AJD1070"/>
      <c r="AJE1070"/>
      <c r="AJF1070"/>
      <c r="AJG1070"/>
      <c r="AJH1070"/>
      <c r="AJI1070"/>
      <c r="AJJ1070"/>
      <c r="AJK1070"/>
      <c r="AJL1070"/>
      <c r="AJM1070"/>
      <c r="AJN1070"/>
      <c r="AJO1070"/>
      <c r="AJP1070"/>
      <c r="AJQ1070"/>
      <c r="AJR1070"/>
      <c r="AJS1070"/>
      <c r="AJT1070"/>
      <c r="AJU1070"/>
      <c r="AJV1070"/>
      <c r="AJW1070"/>
      <c r="AJX1070"/>
      <c r="AJY1070"/>
      <c r="AJZ1070"/>
      <c r="AKA1070"/>
      <c r="AKB1070"/>
      <c r="AKC1070"/>
      <c r="AKD1070"/>
      <c r="AKE1070"/>
      <c r="AKF1070"/>
      <c r="AKG1070"/>
      <c r="AKH1070"/>
      <c r="AKI1070"/>
      <c r="AKJ1070"/>
      <c r="AKK1070"/>
      <c r="AKL1070"/>
      <c r="AKM1070"/>
      <c r="AKN1070"/>
      <c r="AKO1070"/>
      <c r="AKP1070"/>
      <c r="AKQ1070"/>
      <c r="AKR1070"/>
      <c r="AKS1070"/>
      <c r="AKT1070"/>
      <c r="AKU1070"/>
      <c r="AKV1070"/>
      <c r="AKW1070"/>
      <c r="AKX1070"/>
      <c r="AKY1070"/>
      <c r="AKZ1070"/>
      <c r="ALA1070"/>
      <c r="ALB1070"/>
      <c r="ALC1070"/>
      <c r="ALD1070"/>
      <c r="ALE1070"/>
      <c r="ALF1070"/>
      <c r="ALG1070"/>
      <c r="ALH1070"/>
      <c r="ALI1070"/>
      <c r="ALJ1070"/>
      <c r="ALK1070"/>
      <c r="ALL1070"/>
      <c r="ALM1070"/>
      <c r="ALN1070"/>
      <c r="ALO1070"/>
      <c r="ALP1070"/>
      <c r="ALQ1070"/>
      <c r="ALR1070"/>
      <c r="ALS1070"/>
      <c r="ALT1070"/>
      <c r="ALU1070"/>
      <c r="ALV1070"/>
      <c r="ALW1070"/>
      <c r="ALX1070"/>
      <c r="ALY1070"/>
      <c r="ALZ1070"/>
      <c r="AMA1070"/>
      <c r="AMB1070"/>
      <c r="AMC1070"/>
      <c r="AMD1070"/>
      <c r="AME1070"/>
      <c r="AMF1070"/>
      <c r="AMG1070"/>
      <c r="AMH1070"/>
      <c r="AMI1070"/>
      <c r="AMJ1070"/>
    </row>
    <row r="1071" spans="1:1024" x14ac:dyDescent="0.2">
      <c r="A1071"/>
      <c r="B1071"/>
      <c r="C1071"/>
      <c r="D1071"/>
      <c r="E1071" s="2"/>
      <c r="F1071" s="2"/>
      <c r="G1071" s="271"/>
      <c r="H1071" s="240"/>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c r="EZ1071"/>
      <c r="FA1071"/>
      <c r="FB1071"/>
      <c r="FC1071"/>
      <c r="FD1071"/>
      <c r="FE1071"/>
      <c r="FF1071"/>
      <c r="FG1071"/>
      <c r="FH1071"/>
      <c r="FI1071"/>
      <c r="FJ1071"/>
      <c r="FK1071"/>
      <c r="FL1071"/>
      <c r="FM1071"/>
      <c r="FN1071"/>
      <c r="FO1071"/>
      <c r="FP1071"/>
      <c r="FQ1071"/>
      <c r="FR1071"/>
      <c r="FS1071"/>
      <c r="FT1071"/>
      <c r="FU1071"/>
      <c r="FV1071"/>
      <c r="FW1071"/>
      <c r="FX1071"/>
      <c r="FY1071"/>
      <c r="FZ1071"/>
      <c r="GA1071"/>
      <c r="GB1071"/>
      <c r="GC1071"/>
      <c r="GD1071"/>
      <c r="GE1071"/>
      <c r="GF1071"/>
      <c r="GG1071"/>
      <c r="GH1071"/>
      <c r="GI1071"/>
      <c r="GJ1071"/>
      <c r="GK1071"/>
      <c r="GL1071"/>
      <c r="GM1071"/>
      <c r="GN1071"/>
      <c r="GO1071"/>
      <c r="GP1071"/>
      <c r="GQ1071"/>
      <c r="GR1071"/>
      <c r="GS1071"/>
      <c r="GT1071"/>
      <c r="GU1071"/>
      <c r="GV1071"/>
      <c r="GW1071"/>
      <c r="GX1071"/>
      <c r="GY1071"/>
      <c r="GZ1071"/>
      <c r="HA1071"/>
      <c r="HB1071"/>
      <c r="HC1071"/>
      <c r="HD1071"/>
      <c r="HE1071"/>
      <c r="HF1071"/>
      <c r="HG1071"/>
      <c r="HH1071"/>
      <c r="HI1071"/>
      <c r="HJ1071"/>
      <c r="HK1071"/>
      <c r="HL1071"/>
      <c r="HM1071"/>
      <c r="HN1071"/>
      <c r="HO1071"/>
      <c r="HP1071"/>
      <c r="HQ1071"/>
      <c r="HR1071"/>
      <c r="HS1071"/>
      <c r="HT1071"/>
      <c r="HU1071"/>
      <c r="HV1071"/>
      <c r="HW1071"/>
      <c r="HX1071"/>
      <c r="HY1071"/>
      <c r="HZ1071"/>
      <c r="IA1071"/>
      <c r="IB1071"/>
      <c r="IC1071"/>
      <c r="ID1071"/>
      <c r="IE1071"/>
      <c r="IF1071"/>
      <c r="IG1071"/>
      <c r="IH1071"/>
      <c r="II1071"/>
      <c r="IJ1071"/>
      <c r="IK1071"/>
      <c r="IL1071"/>
      <c r="IM1071"/>
      <c r="IN1071"/>
      <c r="IO1071"/>
      <c r="IP1071"/>
      <c r="IQ1071"/>
      <c r="IR1071"/>
      <c r="IS1071"/>
      <c r="IT1071"/>
      <c r="IU1071"/>
      <c r="IV1071"/>
      <c r="IW1071"/>
      <c r="IX1071"/>
      <c r="IY1071"/>
      <c r="IZ1071"/>
      <c r="JA1071"/>
      <c r="JB1071"/>
      <c r="JC1071"/>
      <c r="JD1071"/>
      <c r="JE1071"/>
      <c r="JF1071"/>
      <c r="JG1071"/>
      <c r="JH1071"/>
      <c r="JI1071"/>
      <c r="JJ1071"/>
      <c r="JK1071"/>
      <c r="JL1071"/>
      <c r="JM1071"/>
      <c r="JN1071"/>
      <c r="JO1071"/>
      <c r="JP1071"/>
      <c r="JQ1071"/>
      <c r="JR1071"/>
      <c r="JS1071"/>
      <c r="JT1071"/>
      <c r="JU1071"/>
      <c r="JV1071"/>
      <c r="JW1071"/>
      <c r="JX1071"/>
      <c r="JY1071"/>
      <c r="JZ1071"/>
      <c r="KA1071"/>
      <c r="KB1071"/>
      <c r="KC1071"/>
      <c r="KD1071"/>
      <c r="KE1071"/>
      <c r="KF1071"/>
      <c r="KG1071"/>
      <c r="KH1071"/>
      <c r="KI1071"/>
      <c r="KJ1071"/>
      <c r="KK1071"/>
      <c r="KL1071"/>
      <c r="KM1071"/>
      <c r="KN1071"/>
      <c r="KO1071"/>
      <c r="KP1071"/>
      <c r="KQ1071"/>
      <c r="KR1071"/>
      <c r="KS1071"/>
      <c r="KT1071"/>
      <c r="KU1071"/>
      <c r="KV1071"/>
      <c r="KW1071"/>
      <c r="KX1071"/>
      <c r="KY1071"/>
      <c r="KZ1071"/>
      <c r="LA1071"/>
      <c r="LB1071"/>
      <c r="LC1071"/>
      <c r="LD1071"/>
      <c r="LE1071"/>
      <c r="LF1071"/>
      <c r="LG1071"/>
      <c r="LH1071"/>
      <c r="LI1071"/>
      <c r="LJ1071"/>
      <c r="LK1071"/>
      <c r="LL1071"/>
      <c r="LM1071"/>
      <c r="LN1071"/>
      <c r="LO1071"/>
      <c r="LP1071"/>
      <c r="LQ1071"/>
      <c r="LR1071"/>
      <c r="LS1071"/>
      <c r="LT1071"/>
      <c r="LU1071"/>
      <c r="LV1071"/>
      <c r="LW1071"/>
      <c r="LX1071"/>
      <c r="LY1071"/>
      <c r="LZ1071"/>
      <c r="MA1071"/>
      <c r="MB1071"/>
      <c r="MC1071"/>
      <c r="MD1071"/>
      <c r="ME1071"/>
      <c r="MF1071"/>
      <c r="MG1071"/>
      <c r="MH1071"/>
      <c r="MI1071"/>
      <c r="MJ1071"/>
      <c r="MK1071"/>
      <c r="ML1071"/>
      <c r="MM1071"/>
      <c r="MN1071"/>
      <c r="MO1071"/>
      <c r="MP1071"/>
      <c r="MQ1071"/>
      <c r="MR1071"/>
      <c r="MS1071"/>
      <c r="MT1071"/>
      <c r="MU1071"/>
      <c r="MV1071"/>
      <c r="MW1071"/>
      <c r="MX1071"/>
      <c r="MY1071"/>
      <c r="MZ1071"/>
      <c r="NA1071"/>
      <c r="NB1071"/>
      <c r="NC1071"/>
      <c r="ND1071"/>
      <c r="NE1071"/>
      <c r="NF1071"/>
      <c r="NG1071"/>
      <c r="NH1071"/>
      <c r="NI1071"/>
      <c r="NJ1071"/>
      <c r="NK1071"/>
      <c r="NL1071"/>
      <c r="NM1071"/>
      <c r="NN1071"/>
      <c r="NO1071"/>
      <c r="NP1071"/>
      <c r="NQ1071"/>
      <c r="NR1071"/>
      <c r="NS1071"/>
      <c r="NT1071"/>
      <c r="NU1071"/>
      <c r="NV1071"/>
      <c r="NW1071"/>
      <c r="NX1071"/>
      <c r="NY1071"/>
      <c r="NZ1071"/>
      <c r="OA1071"/>
      <c r="OB1071"/>
      <c r="OC1071"/>
      <c r="OD1071"/>
      <c r="OE1071"/>
      <c r="OF1071"/>
      <c r="OG1071"/>
      <c r="OH1071"/>
      <c r="OI1071"/>
      <c r="OJ1071"/>
      <c r="OK1071"/>
      <c r="OL1071"/>
      <c r="OM1071"/>
      <c r="ON1071"/>
      <c r="OO1071"/>
      <c r="OP1071"/>
      <c r="OQ1071"/>
      <c r="OR1071"/>
      <c r="OS1071"/>
      <c r="OT1071"/>
      <c r="OU1071"/>
      <c r="OV1071"/>
      <c r="OW1071"/>
      <c r="OX1071"/>
      <c r="OY1071"/>
      <c r="OZ1071"/>
      <c r="PA1071"/>
      <c r="PB1071"/>
      <c r="PC1071"/>
      <c r="PD1071"/>
      <c r="PE1071"/>
      <c r="PF1071"/>
      <c r="PG1071"/>
      <c r="PH1071"/>
      <c r="PI1071"/>
      <c r="PJ1071"/>
      <c r="PK1071"/>
      <c r="PL1071"/>
      <c r="PM1071"/>
      <c r="PN1071"/>
      <c r="PO1071"/>
      <c r="PP1071"/>
      <c r="PQ1071"/>
      <c r="PR1071"/>
      <c r="PS1071"/>
      <c r="PT1071"/>
      <c r="PU1071"/>
      <c r="PV1071"/>
      <c r="PW1071"/>
      <c r="PX1071"/>
      <c r="PY1071"/>
      <c r="PZ1071"/>
      <c r="QA1071"/>
      <c r="QB1071"/>
      <c r="QC1071"/>
      <c r="QD1071"/>
      <c r="QE1071"/>
      <c r="QF1071"/>
      <c r="QG1071"/>
      <c r="QH1071"/>
      <c r="QI1071"/>
      <c r="QJ1071"/>
      <c r="QK1071"/>
      <c r="QL1071"/>
      <c r="QM1071"/>
      <c r="QN1071"/>
      <c r="QO1071"/>
      <c r="QP1071"/>
      <c r="QQ1071"/>
      <c r="QR1071"/>
      <c r="QS1071"/>
      <c r="QT1071"/>
      <c r="QU1071"/>
      <c r="QV1071"/>
      <c r="QW1071"/>
      <c r="QX1071"/>
      <c r="QY1071"/>
      <c r="QZ1071"/>
      <c r="RA1071"/>
      <c r="RB1071"/>
      <c r="RC1071"/>
      <c r="RD1071"/>
      <c r="RE1071"/>
      <c r="RF1071"/>
      <c r="RG1071"/>
      <c r="RH1071"/>
      <c r="RI1071"/>
      <c r="RJ1071"/>
      <c r="RK1071"/>
      <c r="RL1071"/>
      <c r="RM1071"/>
      <c r="RN1071"/>
      <c r="RO1071"/>
      <c r="RP1071"/>
      <c r="RQ1071"/>
      <c r="RR1071"/>
      <c r="RS1071"/>
      <c r="RT1071"/>
      <c r="RU1071"/>
      <c r="RV1071"/>
      <c r="RW1071"/>
      <c r="RX1071"/>
      <c r="RY1071"/>
      <c r="RZ1071"/>
      <c r="SA1071"/>
      <c r="SB1071"/>
      <c r="SC1071"/>
      <c r="SD1071"/>
      <c r="SE1071"/>
      <c r="SF1071"/>
      <c r="SG1071"/>
      <c r="SH1071"/>
      <c r="SI1071"/>
      <c r="SJ1071"/>
      <c r="SK1071"/>
      <c r="SL1071"/>
      <c r="SM1071"/>
      <c r="SN1071"/>
      <c r="SO1071"/>
      <c r="SP1071"/>
      <c r="SQ1071"/>
      <c r="SR1071"/>
      <c r="SS1071"/>
      <c r="ST1071"/>
      <c r="SU1071"/>
      <c r="SV1071"/>
      <c r="SW1071"/>
      <c r="SX1071"/>
      <c r="SY1071"/>
      <c r="SZ1071"/>
      <c r="TA1071"/>
      <c r="TB1071"/>
      <c r="TC1071"/>
      <c r="TD1071"/>
      <c r="TE1071"/>
      <c r="TF1071"/>
      <c r="TG1071"/>
      <c r="TH1071"/>
      <c r="TI1071"/>
      <c r="TJ1071"/>
      <c r="TK1071"/>
      <c r="TL1071"/>
      <c r="TM1071"/>
      <c r="TN1071"/>
      <c r="TO1071"/>
      <c r="TP1071"/>
      <c r="TQ1071"/>
      <c r="TR1071"/>
      <c r="TS1071"/>
      <c r="TT1071"/>
      <c r="TU1071"/>
      <c r="TV1071"/>
      <c r="TW1071"/>
      <c r="TX1071"/>
      <c r="TY1071"/>
      <c r="TZ1071"/>
      <c r="UA1071"/>
      <c r="UB1071"/>
      <c r="UC1071"/>
      <c r="UD1071"/>
      <c r="UE1071"/>
      <c r="UF1071"/>
      <c r="UG1071"/>
      <c r="UH1071"/>
      <c r="UI1071"/>
      <c r="UJ1071"/>
      <c r="UK1071"/>
      <c r="UL1071"/>
      <c r="UM1071"/>
      <c r="UN1071"/>
      <c r="UO1071"/>
      <c r="UP1071"/>
      <c r="UQ1071"/>
      <c r="UR1071"/>
      <c r="US1071"/>
      <c r="UT1071"/>
      <c r="UU1071"/>
      <c r="UV1071"/>
      <c r="UW1071"/>
      <c r="UX1071"/>
      <c r="UY1071"/>
      <c r="UZ1071"/>
      <c r="VA1071"/>
      <c r="VB1071"/>
      <c r="VC1071"/>
      <c r="VD1071"/>
      <c r="VE1071"/>
      <c r="VF1071"/>
      <c r="VG1071"/>
      <c r="VH1071"/>
      <c r="VI1071"/>
      <c r="VJ1071"/>
      <c r="VK1071"/>
      <c r="VL1071"/>
      <c r="VM1071"/>
      <c r="VN1071"/>
      <c r="VO1071"/>
      <c r="VP1071"/>
      <c r="VQ1071"/>
      <c r="VR1071"/>
      <c r="VS1071"/>
      <c r="VT1071"/>
      <c r="VU1071"/>
      <c r="VV1071"/>
      <c r="VW1071"/>
      <c r="VX1071"/>
      <c r="VY1071"/>
      <c r="VZ1071"/>
      <c r="WA1071"/>
      <c r="WB1071"/>
      <c r="WC1071"/>
      <c r="WD1071"/>
      <c r="WE1071"/>
      <c r="WF1071"/>
      <c r="WG1071"/>
      <c r="WH1071"/>
      <c r="WI1071"/>
      <c r="WJ1071"/>
      <c r="WK1071"/>
      <c r="WL1071"/>
      <c r="WM1071"/>
      <c r="WN1071"/>
      <c r="WO1071"/>
      <c r="WP1071"/>
      <c r="WQ1071"/>
      <c r="WR1071"/>
      <c r="WS1071"/>
      <c r="WT1071"/>
      <c r="WU1071"/>
      <c r="WV1071"/>
      <c r="WW1071"/>
      <c r="WX1071"/>
      <c r="WY1071"/>
      <c r="WZ1071"/>
      <c r="XA1071"/>
      <c r="XB1071"/>
      <c r="XC1071"/>
      <c r="XD1071"/>
      <c r="XE1071"/>
      <c r="XF1071"/>
      <c r="XG1071"/>
      <c r="XH1071"/>
      <c r="XI1071"/>
      <c r="XJ1071"/>
      <c r="XK1071"/>
      <c r="XL1071"/>
      <c r="XM1071"/>
      <c r="XN1071"/>
      <c r="XO1071"/>
      <c r="XP1071"/>
      <c r="XQ1071"/>
      <c r="XR1071"/>
      <c r="XS1071"/>
      <c r="XT1071"/>
      <c r="XU1071"/>
      <c r="XV1071"/>
      <c r="XW1071"/>
      <c r="XX1071"/>
      <c r="XY1071"/>
      <c r="XZ1071"/>
      <c r="YA1071"/>
      <c r="YB1071"/>
      <c r="YC1071"/>
      <c r="YD1071"/>
      <c r="YE1071"/>
      <c r="YF1071"/>
      <c r="YG1071"/>
      <c r="YH1071"/>
      <c r="YI1071"/>
      <c r="YJ1071"/>
      <c r="YK1071"/>
      <c r="YL1071"/>
      <c r="YM1071"/>
      <c r="YN1071"/>
      <c r="YO1071"/>
      <c r="YP1071"/>
      <c r="YQ1071"/>
      <c r="YR1071"/>
      <c r="YS1071"/>
      <c r="YT1071"/>
      <c r="YU1071"/>
      <c r="YV1071"/>
      <c r="YW1071"/>
      <c r="YX1071"/>
      <c r="YY1071"/>
      <c r="YZ1071"/>
      <c r="ZA1071"/>
      <c r="ZB1071"/>
      <c r="ZC1071"/>
      <c r="ZD1071"/>
      <c r="ZE1071"/>
      <c r="ZF1071"/>
      <c r="ZG1071"/>
      <c r="ZH1071"/>
      <c r="ZI1071"/>
      <c r="ZJ1071"/>
      <c r="ZK1071"/>
      <c r="ZL1071"/>
      <c r="ZM1071"/>
      <c r="ZN1071"/>
      <c r="ZO1071"/>
      <c r="ZP1071"/>
      <c r="ZQ1071"/>
      <c r="ZR1071"/>
      <c r="ZS1071"/>
      <c r="ZT1071"/>
      <c r="ZU1071"/>
      <c r="ZV1071"/>
      <c r="ZW1071"/>
      <c r="ZX1071"/>
      <c r="ZY1071"/>
      <c r="ZZ1071"/>
      <c r="AAA1071"/>
      <c r="AAB1071"/>
      <c r="AAC1071"/>
      <c r="AAD1071"/>
      <c r="AAE1071"/>
      <c r="AAF1071"/>
      <c r="AAG1071"/>
      <c r="AAH1071"/>
      <c r="AAI1071"/>
      <c r="AAJ1071"/>
      <c r="AAK1071"/>
      <c r="AAL1071"/>
      <c r="AAM1071"/>
      <c r="AAN1071"/>
      <c r="AAO1071"/>
      <c r="AAP1071"/>
      <c r="AAQ1071"/>
      <c r="AAR1071"/>
      <c r="AAS1071"/>
      <c r="AAT1071"/>
      <c r="AAU1071"/>
      <c r="AAV1071"/>
      <c r="AAW1071"/>
      <c r="AAX1071"/>
      <c r="AAY1071"/>
      <c r="AAZ1071"/>
      <c r="ABA1071"/>
      <c r="ABB1071"/>
      <c r="ABC1071"/>
      <c r="ABD1071"/>
      <c r="ABE1071"/>
      <c r="ABF1071"/>
      <c r="ABG1071"/>
      <c r="ABH1071"/>
      <c r="ABI1071"/>
      <c r="ABJ1071"/>
      <c r="ABK1071"/>
      <c r="ABL1071"/>
      <c r="ABM1071"/>
      <c r="ABN1071"/>
      <c r="ABO1071"/>
      <c r="ABP1071"/>
      <c r="ABQ1071"/>
      <c r="ABR1071"/>
      <c r="ABS1071"/>
      <c r="ABT1071"/>
      <c r="ABU1071"/>
      <c r="ABV1071"/>
      <c r="ABW1071"/>
      <c r="ABX1071"/>
      <c r="ABY1071"/>
      <c r="ABZ1071"/>
      <c r="ACA1071"/>
      <c r="ACB1071"/>
      <c r="ACC1071"/>
      <c r="ACD1071"/>
      <c r="ACE1071"/>
      <c r="ACF1071"/>
      <c r="ACG1071"/>
      <c r="ACH1071"/>
      <c r="ACI1071"/>
      <c r="ACJ1071"/>
      <c r="ACK1071"/>
      <c r="ACL1071"/>
      <c r="ACM1071"/>
      <c r="ACN1071"/>
      <c r="ACO1071"/>
      <c r="ACP1071"/>
      <c r="ACQ1071"/>
      <c r="ACR1071"/>
      <c r="ACS1071"/>
      <c r="ACT1071"/>
      <c r="ACU1071"/>
      <c r="ACV1071"/>
      <c r="ACW1071"/>
      <c r="ACX1071"/>
      <c r="ACY1071"/>
      <c r="ACZ1071"/>
      <c r="ADA1071"/>
      <c r="ADB1071"/>
      <c r="ADC1071"/>
      <c r="ADD1071"/>
      <c r="ADE1071"/>
      <c r="ADF1071"/>
      <c r="ADG1071"/>
      <c r="ADH1071"/>
      <c r="ADI1071"/>
      <c r="ADJ1071"/>
      <c r="ADK1071"/>
      <c r="ADL1071"/>
      <c r="ADM1071"/>
      <c r="ADN1071"/>
      <c r="ADO1071"/>
      <c r="ADP1071"/>
      <c r="ADQ1071"/>
      <c r="ADR1071"/>
      <c r="ADS1071"/>
      <c r="ADT1071"/>
      <c r="ADU1071"/>
      <c r="ADV1071"/>
      <c r="ADW1071"/>
      <c r="ADX1071"/>
      <c r="ADY1071"/>
      <c r="ADZ1071"/>
      <c r="AEA1071"/>
      <c r="AEB1071"/>
      <c r="AEC1071"/>
      <c r="AED1071"/>
      <c r="AEE1071"/>
      <c r="AEF1071"/>
      <c r="AEG1071"/>
      <c r="AEH1071"/>
      <c r="AEI1071"/>
      <c r="AEJ1071"/>
      <c r="AEK1071"/>
      <c r="AEL1071"/>
      <c r="AEM1071"/>
      <c r="AEN1071"/>
      <c r="AEO1071"/>
      <c r="AEP1071"/>
      <c r="AEQ1071"/>
      <c r="AER1071"/>
      <c r="AES1071"/>
      <c r="AET1071"/>
      <c r="AEU1071"/>
      <c r="AEV1071"/>
      <c r="AEW1071"/>
      <c r="AEX1071"/>
      <c r="AEY1071"/>
      <c r="AEZ1071"/>
      <c r="AFA1071"/>
      <c r="AFB1071"/>
      <c r="AFC1071"/>
      <c r="AFD1071"/>
      <c r="AFE1071"/>
      <c r="AFF1071"/>
      <c r="AFG1071"/>
      <c r="AFH1071"/>
      <c r="AFI1071"/>
      <c r="AFJ1071"/>
      <c r="AFK1071"/>
      <c r="AFL1071"/>
      <c r="AFM1071"/>
      <c r="AFN1071"/>
      <c r="AFO1071"/>
      <c r="AFP1071"/>
      <c r="AFQ1071"/>
      <c r="AFR1071"/>
      <c r="AFS1071"/>
      <c r="AFT1071"/>
      <c r="AFU1071"/>
      <c r="AFV1071"/>
      <c r="AFW1071"/>
      <c r="AFX1071"/>
      <c r="AFY1071"/>
      <c r="AFZ1071"/>
      <c r="AGA1071"/>
      <c r="AGB1071"/>
      <c r="AGC1071"/>
      <c r="AGD1071"/>
      <c r="AGE1071"/>
      <c r="AGF1071"/>
      <c r="AGG1071"/>
      <c r="AGH1071"/>
      <c r="AGI1071"/>
      <c r="AGJ1071"/>
      <c r="AGK1071"/>
      <c r="AGL1071"/>
      <c r="AGM1071"/>
      <c r="AGN1071"/>
      <c r="AGO1071"/>
      <c r="AGP1071"/>
      <c r="AGQ1071"/>
      <c r="AGR1071"/>
      <c r="AGS1071"/>
      <c r="AGT1071"/>
      <c r="AGU1071"/>
      <c r="AGV1071"/>
      <c r="AGW1071"/>
      <c r="AGX1071"/>
      <c r="AGY1071"/>
      <c r="AGZ1071"/>
      <c r="AHA1071"/>
      <c r="AHB1071"/>
      <c r="AHC1071"/>
      <c r="AHD1071"/>
      <c r="AHE1071"/>
      <c r="AHF1071"/>
      <c r="AHG1071"/>
      <c r="AHH1071"/>
      <c r="AHI1071"/>
      <c r="AHJ1071"/>
      <c r="AHK1071"/>
      <c r="AHL1071"/>
      <c r="AHM1071"/>
      <c r="AHN1071"/>
      <c r="AHO1071"/>
      <c r="AHP1071"/>
      <c r="AHQ1071"/>
      <c r="AHR1071"/>
      <c r="AHS1071"/>
      <c r="AHT1071"/>
      <c r="AHU1071"/>
      <c r="AHV1071"/>
      <c r="AHW1071"/>
      <c r="AHX1071"/>
      <c r="AHY1071"/>
      <c r="AHZ1071"/>
      <c r="AIA1071"/>
      <c r="AIB1071"/>
      <c r="AIC1071"/>
      <c r="AID1071"/>
      <c r="AIE1071"/>
      <c r="AIF1071"/>
      <c r="AIG1071"/>
      <c r="AIH1071"/>
      <c r="AII1071"/>
      <c r="AIJ1071"/>
      <c r="AIK1071"/>
      <c r="AIL1071"/>
      <c r="AIM1071"/>
      <c r="AIN1071"/>
      <c r="AIO1071"/>
      <c r="AIP1071"/>
      <c r="AIQ1071"/>
      <c r="AIR1071"/>
      <c r="AIS1071"/>
      <c r="AIT1071"/>
      <c r="AIU1071"/>
      <c r="AIV1071"/>
      <c r="AIW1071"/>
      <c r="AIX1071"/>
      <c r="AIY1071"/>
      <c r="AIZ1071"/>
      <c r="AJA1071"/>
      <c r="AJB1071"/>
      <c r="AJC1071"/>
      <c r="AJD1071"/>
      <c r="AJE1071"/>
      <c r="AJF1071"/>
      <c r="AJG1071"/>
      <c r="AJH1071"/>
      <c r="AJI1071"/>
      <c r="AJJ1071"/>
      <c r="AJK1071"/>
      <c r="AJL1071"/>
      <c r="AJM1071"/>
      <c r="AJN1071"/>
      <c r="AJO1071"/>
      <c r="AJP1071"/>
      <c r="AJQ1071"/>
      <c r="AJR1071"/>
      <c r="AJS1071"/>
      <c r="AJT1071"/>
      <c r="AJU1071"/>
      <c r="AJV1071"/>
      <c r="AJW1071"/>
      <c r="AJX1071"/>
      <c r="AJY1071"/>
      <c r="AJZ1071"/>
      <c r="AKA1071"/>
      <c r="AKB1071"/>
      <c r="AKC1071"/>
      <c r="AKD1071"/>
      <c r="AKE1071"/>
      <c r="AKF1071"/>
      <c r="AKG1071"/>
      <c r="AKH1071"/>
      <c r="AKI1071"/>
      <c r="AKJ1071"/>
      <c r="AKK1071"/>
      <c r="AKL1071"/>
      <c r="AKM1071"/>
      <c r="AKN1071"/>
      <c r="AKO1071"/>
      <c r="AKP1071"/>
      <c r="AKQ1071"/>
      <c r="AKR1071"/>
      <c r="AKS1071"/>
      <c r="AKT1071"/>
      <c r="AKU1071"/>
      <c r="AKV1071"/>
      <c r="AKW1071"/>
      <c r="AKX1071"/>
      <c r="AKY1071"/>
      <c r="AKZ1071"/>
      <c r="ALA1071"/>
      <c r="ALB1071"/>
      <c r="ALC1071"/>
      <c r="ALD1071"/>
      <c r="ALE1071"/>
      <c r="ALF1071"/>
      <c r="ALG1071"/>
      <c r="ALH1071"/>
      <c r="ALI1071"/>
      <c r="ALJ1071"/>
      <c r="ALK1071"/>
      <c r="ALL1071"/>
      <c r="ALM1071"/>
      <c r="ALN1071"/>
      <c r="ALO1071"/>
      <c r="ALP1071"/>
      <c r="ALQ1071"/>
      <c r="ALR1071"/>
      <c r="ALS1071"/>
      <c r="ALT1071"/>
      <c r="ALU1071"/>
      <c r="ALV1071"/>
      <c r="ALW1071"/>
      <c r="ALX1071"/>
      <c r="ALY1071"/>
      <c r="ALZ1071"/>
      <c r="AMA1071"/>
      <c r="AMB1071"/>
      <c r="AMC1071"/>
      <c r="AMD1071"/>
      <c r="AME1071"/>
      <c r="AMF1071"/>
      <c r="AMG1071"/>
      <c r="AMH1071"/>
      <c r="AMI1071"/>
      <c r="AMJ1071"/>
    </row>
    <row r="1072" spans="1:1024" x14ac:dyDescent="0.2">
      <c r="A1072"/>
      <c r="B1072"/>
      <c r="C1072"/>
      <c r="D1072"/>
      <c r="E1072" s="2"/>
      <c r="F1072" s="2"/>
      <c r="G1072" s="271"/>
      <c r="H1072" s="240"/>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c r="EZ1072"/>
      <c r="FA1072"/>
      <c r="FB1072"/>
      <c r="FC1072"/>
      <c r="FD1072"/>
      <c r="FE1072"/>
      <c r="FF1072"/>
      <c r="FG1072"/>
      <c r="FH1072"/>
      <c r="FI1072"/>
      <c r="FJ1072"/>
      <c r="FK1072"/>
      <c r="FL1072"/>
      <c r="FM1072"/>
      <c r="FN1072"/>
      <c r="FO1072"/>
      <c r="FP1072"/>
      <c r="FQ1072"/>
      <c r="FR1072"/>
      <c r="FS1072"/>
      <c r="FT1072"/>
      <c r="FU1072"/>
      <c r="FV1072"/>
      <c r="FW1072"/>
      <c r="FX1072"/>
      <c r="FY1072"/>
      <c r="FZ1072"/>
      <c r="GA1072"/>
      <c r="GB1072"/>
      <c r="GC1072"/>
      <c r="GD1072"/>
      <c r="GE1072"/>
      <c r="GF1072"/>
      <c r="GG1072"/>
      <c r="GH1072"/>
      <c r="GI1072"/>
      <c r="GJ1072"/>
      <c r="GK1072"/>
      <c r="GL1072"/>
      <c r="GM1072"/>
      <c r="GN1072"/>
      <c r="GO1072"/>
      <c r="GP1072"/>
      <c r="GQ1072"/>
      <c r="GR1072"/>
      <c r="GS1072"/>
      <c r="GT1072"/>
      <c r="GU1072"/>
      <c r="GV1072"/>
      <c r="GW1072"/>
      <c r="GX1072"/>
      <c r="GY1072"/>
      <c r="GZ1072"/>
      <c r="HA1072"/>
      <c r="HB1072"/>
      <c r="HC1072"/>
      <c r="HD1072"/>
      <c r="HE1072"/>
      <c r="HF1072"/>
      <c r="HG1072"/>
      <c r="HH1072"/>
      <c r="HI1072"/>
      <c r="HJ1072"/>
      <c r="HK1072"/>
      <c r="HL1072"/>
      <c r="HM1072"/>
      <c r="HN1072"/>
      <c r="HO1072"/>
      <c r="HP1072"/>
      <c r="HQ1072"/>
      <c r="HR1072"/>
      <c r="HS1072"/>
      <c r="HT1072"/>
      <c r="HU1072"/>
      <c r="HV1072"/>
      <c r="HW1072"/>
      <c r="HX1072"/>
      <c r="HY1072"/>
      <c r="HZ1072"/>
      <c r="IA1072"/>
      <c r="IB1072"/>
      <c r="IC1072"/>
      <c r="ID1072"/>
      <c r="IE1072"/>
      <c r="IF1072"/>
      <c r="IG1072"/>
      <c r="IH1072"/>
      <c r="II1072"/>
      <c r="IJ1072"/>
      <c r="IK1072"/>
      <c r="IL1072"/>
      <c r="IM1072"/>
      <c r="IN1072"/>
      <c r="IO1072"/>
      <c r="IP1072"/>
      <c r="IQ1072"/>
      <c r="IR1072"/>
      <c r="IS1072"/>
      <c r="IT1072"/>
      <c r="IU1072"/>
      <c r="IV1072"/>
      <c r="IW1072"/>
      <c r="IX1072"/>
      <c r="IY1072"/>
      <c r="IZ1072"/>
      <c r="JA1072"/>
      <c r="JB1072"/>
      <c r="JC1072"/>
      <c r="JD1072"/>
      <c r="JE1072"/>
      <c r="JF1072"/>
      <c r="JG1072"/>
      <c r="JH1072"/>
      <c r="JI1072"/>
      <c r="JJ1072"/>
      <c r="JK1072"/>
      <c r="JL1072"/>
      <c r="JM1072"/>
      <c r="JN1072"/>
      <c r="JO1072"/>
      <c r="JP1072"/>
      <c r="JQ1072"/>
      <c r="JR1072"/>
      <c r="JS1072"/>
      <c r="JT1072"/>
      <c r="JU1072"/>
      <c r="JV1072"/>
      <c r="JW1072"/>
      <c r="JX1072"/>
      <c r="JY1072"/>
      <c r="JZ1072"/>
      <c r="KA1072"/>
      <c r="KB1072"/>
      <c r="KC1072"/>
      <c r="KD1072"/>
      <c r="KE1072"/>
      <c r="KF1072"/>
      <c r="KG1072"/>
      <c r="KH1072"/>
      <c r="KI1072"/>
      <c r="KJ1072"/>
      <c r="KK1072"/>
      <c r="KL1072"/>
      <c r="KM1072"/>
      <c r="KN1072"/>
      <c r="KO1072"/>
      <c r="KP1072"/>
      <c r="KQ1072"/>
      <c r="KR1072"/>
      <c r="KS1072"/>
      <c r="KT1072"/>
      <c r="KU1072"/>
      <c r="KV1072"/>
      <c r="KW1072"/>
      <c r="KX1072"/>
      <c r="KY1072"/>
      <c r="KZ1072"/>
      <c r="LA1072"/>
      <c r="LB1072"/>
      <c r="LC1072"/>
      <c r="LD1072"/>
      <c r="LE1072"/>
      <c r="LF1072"/>
      <c r="LG1072"/>
      <c r="LH1072"/>
      <c r="LI1072"/>
      <c r="LJ1072"/>
      <c r="LK1072"/>
      <c r="LL1072"/>
      <c r="LM1072"/>
      <c r="LN1072"/>
      <c r="LO1072"/>
      <c r="LP1072"/>
      <c r="LQ1072"/>
      <c r="LR1072"/>
      <c r="LS1072"/>
      <c r="LT1072"/>
      <c r="LU1072"/>
      <c r="LV1072"/>
      <c r="LW1072"/>
      <c r="LX1072"/>
      <c r="LY1072"/>
      <c r="LZ1072"/>
      <c r="MA1072"/>
      <c r="MB1072"/>
      <c r="MC1072"/>
      <c r="MD1072"/>
      <c r="ME1072"/>
      <c r="MF1072"/>
      <c r="MG1072"/>
      <c r="MH1072"/>
      <c r="MI1072"/>
      <c r="MJ1072"/>
      <c r="MK1072"/>
      <c r="ML1072"/>
      <c r="MM1072"/>
      <c r="MN1072"/>
      <c r="MO1072"/>
      <c r="MP1072"/>
      <c r="MQ1072"/>
      <c r="MR1072"/>
      <c r="MS1072"/>
      <c r="MT1072"/>
      <c r="MU1072"/>
      <c r="MV1072"/>
      <c r="MW1072"/>
      <c r="MX1072"/>
      <c r="MY1072"/>
      <c r="MZ1072"/>
      <c r="NA1072"/>
      <c r="NB1072"/>
      <c r="NC1072"/>
      <c r="ND1072"/>
      <c r="NE1072"/>
      <c r="NF1072"/>
      <c r="NG1072"/>
      <c r="NH1072"/>
      <c r="NI1072"/>
      <c r="NJ1072"/>
      <c r="NK1072"/>
      <c r="NL1072"/>
      <c r="NM1072"/>
      <c r="NN1072"/>
      <c r="NO1072"/>
      <c r="NP1072"/>
      <c r="NQ1072"/>
      <c r="NR1072"/>
      <c r="NS1072"/>
      <c r="NT1072"/>
      <c r="NU1072"/>
      <c r="NV1072"/>
      <c r="NW1072"/>
      <c r="NX1072"/>
      <c r="NY1072"/>
      <c r="NZ1072"/>
      <c r="OA1072"/>
      <c r="OB1072"/>
      <c r="OC1072"/>
      <c r="OD1072"/>
      <c r="OE1072"/>
      <c r="OF1072"/>
      <c r="OG1072"/>
      <c r="OH1072"/>
      <c r="OI1072"/>
      <c r="OJ1072"/>
      <c r="OK1072"/>
      <c r="OL1072"/>
      <c r="OM1072"/>
      <c r="ON1072"/>
      <c r="OO1072"/>
      <c r="OP1072"/>
      <c r="OQ1072"/>
      <c r="OR1072"/>
      <c r="OS1072"/>
      <c r="OT1072"/>
      <c r="OU1072"/>
      <c r="OV1072"/>
      <c r="OW1072"/>
      <c r="OX1072"/>
      <c r="OY1072"/>
      <c r="OZ1072"/>
      <c r="PA1072"/>
      <c r="PB1072"/>
      <c r="PC1072"/>
      <c r="PD1072"/>
      <c r="PE1072"/>
      <c r="PF1072"/>
      <c r="PG1072"/>
      <c r="PH1072"/>
      <c r="PI1072"/>
      <c r="PJ1072"/>
      <c r="PK1072"/>
      <c r="PL1072"/>
      <c r="PM1072"/>
      <c r="PN1072"/>
      <c r="PO1072"/>
      <c r="PP1072"/>
      <c r="PQ1072"/>
      <c r="PR1072"/>
      <c r="PS1072"/>
      <c r="PT1072"/>
      <c r="PU1072"/>
      <c r="PV1072"/>
      <c r="PW1072"/>
      <c r="PX1072"/>
      <c r="PY1072"/>
      <c r="PZ1072"/>
      <c r="QA1072"/>
      <c r="QB1072"/>
      <c r="QC1072"/>
      <c r="QD1072"/>
      <c r="QE1072"/>
      <c r="QF1072"/>
      <c r="QG1072"/>
      <c r="QH1072"/>
      <c r="QI1072"/>
      <c r="QJ1072"/>
      <c r="QK1072"/>
      <c r="QL1072"/>
      <c r="QM1072"/>
      <c r="QN1072"/>
      <c r="QO1072"/>
      <c r="QP1072"/>
      <c r="QQ1072"/>
      <c r="QR1072"/>
      <c r="QS1072"/>
      <c r="QT1072"/>
      <c r="QU1072"/>
      <c r="QV1072"/>
      <c r="QW1072"/>
      <c r="QX1072"/>
      <c r="QY1072"/>
      <c r="QZ1072"/>
      <c r="RA1072"/>
      <c r="RB1072"/>
      <c r="RC1072"/>
      <c r="RD1072"/>
      <c r="RE1072"/>
      <c r="RF1072"/>
      <c r="RG1072"/>
      <c r="RH1072"/>
      <c r="RI1072"/>
      <c r="RJ1072"/>
      <c r="RK1072"/>
      <c r="RL1072"/>
      <c r="RM1072"/>
      <c r="RN1072"/>
      <c r="RO1072"/>
      <c r="RP1072"/>
      <c r="RQ1072"/>
      <c r="RR1072"/>
      <c r="RS1072"/>
      <c r="RT1072"/>
      <c r="RU1072"/>
      <c r="RV1072"/>
      <c r="RW1072"/>
      <c r="RX1072"/>
      <c r="RY1072"/>
      <c r="RZ1072"/>
      <c r="SA1072"/>
      <c r="SB1072"/>
      <c r="SC1072"/>
      <c r="SD1072"/>
      <c r="SE1072"/>
      <c r="SF1072"/>
      <c r="SG1072"/>
      <c r="SH1072"/>
      <c r="SI1072"/>
      <c r="SJ1072"/>
      <c r="SK1072"/>
      <c r="SL1072"/>
      <c r="SM1072"/>
      <c r="SN1072"/>
      <c r="SO1072"/>
      <c r="SP1072"/>
      <c r="SQ1072"/>
      <c r="SR1072"/>
      <c r="SS1072"/>
      <c r="ST1072"/>
      <c r="SU1072"/>
      <c r="SV1072"/>
      <c r="SW1072"/>
      <c r="SX1072"/>
      <c r="SY1072"/>
      <c r="SZ1072"/>
      <c r="TA1072"/>
      <c r="TB1072"/>
      <c r="TC1072"/>
      <c r="TD1072"/>
      <c r="TE1072"/>
      <c r="TF1072"/>
      <c r="TG1072"/>
      <c r="TH1072"/>
      <c r="TI1072"/>
      <c r="TJ1072"/>
      <c r="TK1072"/>
      <c r="TL1072"/>
      <c r="TM1072"/>
      <c r="TN1072"/>
      <c r="TO1072"/>
      <c r="TP1072"/>
      <c r="TQ1072"/>
      <c r="TR1072"/>
      <c r="TS1072"/>
      <c r="TT1072"/>
      <c r="TU1072"/>
      <c r="TV1072"/>
      <c r="TW1072"/>
      <c r="TX1072"/>
      <c r="TY1072"/>
      <c r="TZ1072"/>
      <c r="UA1072"/>
      <c r="UB1072"/>
      <c r="UC1072"/>
      <c r="UD1072"/>
      <c r="UE1072"/>
      <c r="UF1072"/>
      <c r="UG1072"/>
      <c r="UH1072"/>
      <c r="UI1072"/>
      <c r="UJ1072"/>
      <c r="UK1072"/>
      <c r="UL1072"/>
      <c r="UM1072"/>
      <c r="UN1072"/>
      <c r="UO1072"/>
      <c r="UP1072"/>
      <c r="UQ1072"/>
      <c r="UR1072"/>
      <c r="US1072"/>
      <c r="UT1072"/>
      <c r="UU1072"/>
      <c r="UV1072"/>
      <c r="UW1072"/>
      <c r="UX1072"/>
      <c r="UY1072"/>
      <c r="UZ1072"/>
      <c r="VA1072"/>
      <c r="VB1072"/>
      <c r="VC1072"/>
      <c r="VD1072"/>
      <c r="VE1072"/>
      <c r="VF1072"/>
      <c r="VG1072"/>
      <c r="VH1072"/>
      <c r="VI1072"/>
      <c r="VJ1072"/>
      <c r="VK1072"/>
      <c r="VL1072"/>
      <c r="VM1072"/>
      <c r="VN1072"/>
      <c r="VO1072"/>
      <c r="VP1072"/>
      <c r="VQ1072"/>
      <c r="VR1072"/>
      <c r="VS1072"/>
      <c r="VT1072"/>
      <c r="VU1072"/>
      <c r="VV1072"/>
      <c r="VW1072"/>
      <c r="VX1072"/>
      <c r="VY1072"/>
      <c r="VZ1072"/>
      <c r="WA1072"/>
      <c r="WB1072"/>
      <c r="WC1072"/>
      <c r="WD1072"/>
      <c r="WE1072"/>
      <c r="WF1072"/>
      <c r="WG1072"/>
      <c r="WH1072"/>
      <c r="WI1072"/>
      <c r="WJ1072"/>
      <c r="WK1072"/>
      <c r="WL1072"/>
      <c r="WM1072"/>
      <c r="WN1072"/>
      <c r="WO1072"/>
      <c r="WP1072"/>
      <c r="WQ1072"/>
      <c r="WR1072"/>
      <c r="WS1072"/>
      <c r="WT1072"/>
      <c r="WU1072"/>
      <c r="WV1072"/>
      <c r="WW1072"/>
      <c r="WX1072"/>
      <c r="WY1072"/>
      <c r="WZ1072"/>
      <c r="XA1072"/>
      <c r="XB1072"/>
      <c r="XC1072"/>
      <c r="XD1072"/>
      <c r="XE1072"/>
      <c r="XF1072"/>
      <c r="XG1072"/>
      <c r="XH1072"/>
      <c r="XI1072"/>
      <c r="XJ1072"/>
      <c r="XK1072"/>
      <c r="XL1072"/>
      <c r="XM1072"/>
      <c r="XN1072"/>
      <c r="XO1072"/>
      <c r="XP1072"/>
      <c r="XQ1072"/>
      <c r="XR1072"/>
      <c r="XS1072"/>
      <c r="XT1072"/>
      <c r="XU1072"/>
      <c r="XV1072"/>
      <c r="XW1072"/>
      <c r="XX1072"/>
      <c r="XY1072"/>
      <c r="XZ1072"/>
      <c r="YA1072"/>
      <c r="YB1072"/>
      <c r="YC1072"/>
      <c r="YD1072"/>
      <c r="YE1072"/>
      <c r="YF1072"/>
      <c r="YG1072"/>
      <c r="YH1072"/>
      <c r="YI1072"/>
      <c r="YJ1072"/>
      <c r="YK1072"/>
      <c r="YL1072"/>
      <c r="YM1072"/>
      <c r="YN1072"/>
      <c r="YO1072"/>
      <c r="YP1072"/>
      <c r="YQ1072"/>
      <c r="YR1072"/>
      <c r="YS1072"/>
      <c r="YT1072"/>
      <c r="YU1072"/>
      <c r="YV1072"/>
      <c r="YW1072"/>
      <c r="YX1072"/>
      <c r="YY1072"/>
      <c r="YZ1072"/>
      <c r="ZA1072"/>
      <c r="ZB1072"/>
      <c r="ZC1072"/>
      <c r="ZD1072"/>
      <c r="ZE1072"/>
      <c r="ZF1072"/>
      <c r="ZG1072"/>
      <c r="ZH1072"/>
      <c r="ZI1072"/>
      <c r="ZJ1072"/>
      <c r="ZK1072"/>
      <c r="ZL1072"/>
      <c r="ZM1072"/>
      <c r="ZN1072"/>
      <c r="ZO1072"/>
      <c r="ZP1072"/>
      <c r="ZQ1072"/>
      <c r="ZR1072"/>
      <c r="ZS1072"/>
      <c r="ZT1072"/>
      <c r="ZU1072"/>
      <c r="ZV1072"/>
      <c r="ZW1072"/>
      <c r="ZX1072"/>
      <c r="ZY1072"/>
      <c r="ZZ1072"/>
      <c r="AAA1072"/>
      <c r="AAB1072"/>
      <c r="AAC1072"/>
      <c r="AAD1072"/>
      <c r="AAE1072"/>
      <c r="AAF1072"/>
      <c r="AAG1072"/>
      <c r="AAH1072"/>
      <c r="AAI1072"/>
      <c r="AAJ1072"/>
      <c r="AAK1072"/>
      <c r="AAL1072"/>
      <c r="AAM1072"/>
      <c r="AAN1072"/>
      <c r="AAO1072"/>
      <c r="AAP1072"/>
      <c r="AAQ1072"/>
      <c r="AAR1072"/>
      <c r="AAS1072"/>
      <c r="AAT1072"/>
      <c r="AAU1072"/>
      <c r="AAV1072"/>
      <c r="AAW1072"/>
      <c r="AAX1072"/>
      <c r="AAY1072"/>
      <c r="AAZ1072"/>
      <c r="ABA1072"/>
      <c r="ABB1072"/>
      <c r="ABC1072"/>
      <c r="ABD1072"/>
      <c r="ABE1072"/>
      <c r="ABF1072"/>
      <c r="ABG1072"/>
      <c r="ABH1072"/>
      <c r="ABI1072"/>
      <c r="ABJ1072"/>
      <c r="ABK1072"/>
      <c r="ABL1072"/>
      <c r="ABM1072"/>
      <c r="ABN1072"/>
      <c r="ABO1072"/>
      <c r="ABP1072"/>
      <c r="ABQ1072"/>
      <c r="ABR1072"/>
      <c r="ABS1072"/>
      <c r="ABT1072"/>
      <c r="ABU1072"/>
      <c r="ABV1072"/>
      <c r="ABW1072"/>
      <c r="ABX1072"/>
      <c r="ABY1072"/>
      <c r="ABZ1072"/>
      <c r="ACA1072"/>
      <c r="ACB1072"/>
      <c r="ACC1072"/>
      <c r="ACD1072"/>
      <c r="ACE1072"/>
      <c r="ACF1072"/>
      <c r="ACG1072"/>
      <c r="ACH1072"/>
      <c r="ACI1072"/>
      <c r="ACJ1072"/>
      <c r="ACK1072"/>
      <c r="ACL1072"/>
      <c r="ACM1072"/>
      <c r="ACN1072"/>
      <c r="ACO1072"/>
      <c r="ACP1072"/>
      <c r="ACQ1072"/>
      <c r="ACR1072"/>
      <c r="ACS1072"/>
      <c r="ACT1072"/>
      <c r="ACU1072"/>
      <c r="ACV1072"/>
      <c r="ACW1072"/>
      <c r="ACX1072"/>
      <c r="ACY1072"/>
      <c r="ACZ1072"/>
      <c r="ADA1072"/>
      <c r="ADB1072"/>
      <c r="ADC1072"/>
      <c r="ADD1072"/>
      <c r="ADE1072"/>
      <c r="ADF1072"/>
      <c r="ADG1072"/>
      <c r="ADH1072"/>
      <c r="ADI1072"/>
      <c r="ADJ1072"/>
      <c r="ADK1072"/>
      <c r="ADL1072"/>
      <c r="ADM1072"/>
      <c r="ADN1072"/>
      <c r="ADO1072"/>
      <c r="ADP1072"/>
      <c r="ADQ1072"/>
      <c r="ADR1072"/>
      <c r="ADS1072"/>
      <c r="ADT1072"/>
      <c r="ADU1072"/>
      <c r="ADV1072"/>
      <c r="ADW1072"/>
      <c r="ADX1072"/>
      <c r="ADY1072"/>
      <c r="ADZ1072"/>
      <c r="AEA1072"/>
      <c r="AEB1072"/>
      <c r="AEC1072"/>
      <c r="AED1072"/>
      <c r="AEE1072"/>
      <c r="AEF1072"/>
      <c r="AEG1072"/>
      <c r="AEH1072"/>
      <c r="AEI1072"/>
      <c r="AEJ1072"/>
      <c r="AEK1072"/>
      <c r="AEL1072"/>
      <c r="AEM1072"/>
      <c r="AEN1072"/>
      <c r="AEO1072"/>
      <c r="AEP1072"/>
      <c r="AEQ1072"/>
      <c r="AER1072"/>
      <c r="AES1072"/>
      <c r="AET1072"/>
      <c r="AEU1072"/>
      <c r="AEV1072"/>
      <c r="AEW1072"/>
      <c r="AEX1072"/>
      <c r="AEY1072"/>
      <c r="AEZ1072"/>
      <c r="AFA1072"/>
      <c r="AFB1072"/>
      <c r="AFC1072"/>
      <c r="AFD1072"/>
      <c r="AFE1072"/>
      <c r="AFF1072"/>
      <c r="AFG1072"/>
      <c r="AFH1072"/>
      <c r="AFI1072"/>
      <c r="AFJ1072"/>
      <c r="AFK1072"/>
      <c r="AFL1072"/>
      <c r="AFM1072"/>
      <c r="AFN1072"/>
      <c r="AFO1072"/>
      <c r="AFP1072"/>
      <c r="AFQ1072"/>
      <c r="AFR1072"/>
      <c r="AFS1072"/>
      <c r="AFT1072"/>
      <c r="AFU1072"/>
      <c r="AFV1072"/>
      <c r="AFW1072"/>
      <c r="AFX1072"/>
      <c r="AFY1072"/>
      <c r="AFZ1072"/>
      <c r="AGA1072"/>
      <c r="AGB1072"/>
      <c r="AGC1072"/>
      <c r="AGD1072"/>
      <c r="AGE1072"/>
      <c r="AGF1072"/>
      <c r="AGG1072"/>
      <c r="AGH1072"/>
      <c r="AGI1072"/>
      <c r="AGJ1072"/>
      <c r="AGK1072"/>
      <c r="AGL1072"/>
      <c r="AGM1072"/>
      <c r="AGN1072"/>
      <c r="AGO1072"/>
      <c r="AGP1072"/>
      <c r="AGQ1072"/>
      <c r="AGR1072"/>
      <c r="AGS1072"/>
      <c r="AGT1072"/>
      <c r="AGU1072"/>
      <c r="AGV1072"/>
      <c r="AGW1072"/>
      <c r="AGX1072"/>
      <c r="AGY1072"/>
      <c r="AGZ1072"/>
      <c r="AHA1072"/>
      <c r="AHB1072"/>
      <c r="AHC1072"/>
      <c r="AHD1072"/>
      <c r="AHE1072"/>
      <c r="AHF1072"/>
      <c r="AHG1072"/>
      <c r="AHH1072"/>
      <c r="AHI1072"/>
      <c r="AHJ1072"/>
      <c r="AHK1072"/>
      <c r="AHL1072"/>
      <c r="AHM1072"/>
      <c r="AHN1072"/>
      <c r="AHO1072"/>
      <c r="AHP1072"/>
      <c r="AHQ1072"/>
      <c r="AHR1072"/>
      <c r="AHS1072"/>
      <c r="AHT1072"/>
      <c r="AHU1072"/>
      <c r="AHV1072"/>
      <c r="AHW1072"/>
      <c r="AHX1072"/>
      <c r="AHY1072"/>
      <c r="AHZ1072"/>
      <c r="AIA1072"/>
      <c r="AIB1072"/>
      <c r="AIC1072"/>
      <c r="AID1072"/>
      <c r="AIE1072"/>
      <c r="AIF1072"/>
      <c r="AIG1072"/>
      <c r="AIH1072"/>
      <c r="AII1072"/>
      <c r="AIJ1072"/>
      <c r="AIK1072"/>
      <c r="AIL1072"/>
      <c r="AIM1072"/>
      <c r="AIN1072"/>
      <c r="AIO1072"/>
      <c r="AIP1072"/>
      <c r="AIQ1072"/>
      <c r="AIR1072"/>
      <c r="AIS1072"/>
      <c r="AIT1072"/>
      <c r="AIU1072"/>
      <c r="AIV1072"/>
      <c r="AIW1072"/>
      <c r="AIX1072"/>
      <c r="AIY1072"/>
      <c r="AIZ1072"/>
      <c r="AJA1072"/>
      <c r="AJB1072"/>
      <c r="AJC1072"/>
      <c r="AJD1072"/>
      <c r="AJE1072"/>
      <c r="AJF1072"/>
      <c r="AJG1072"/>
      <c r="AJH1072"/>
      <c r="AJI1072"/>
      <c r="AJJ1072"/>
      <c r="AJK1072"/>
      <c r="AJL1072"/>
      <c r="AJM1072"/>
      <c r="AJN1072"/>
      <c r="AJO1072"/>
      <c r="AJP1072"/>
      <c r="AJQ1072"/>
      <c r="AJR1072"/>
      <c r="AJS1072"/>
      <c r="AJT1072"/>
      <c r="AJU1072"/>
      <c r="AJV1072"/>
      <c r="AJW1072"/>
      <c r="AJX1072"/>
      <c r="AJY1072"/>
      <c r="AJZ1072"/>
      <c r="AKA1072"/>
      <c r="AKB1072"/>
      <c r="AKC1072"/>
      <c r="AKD1072"/>
      <c r="AKE1072"/>
      <c r="AKF1072"/>
      <c r="AKG1072"/>
      <c r="AKH1072"/>
      <c r="AKI1072"/>
      <c r="AKJ1072"/>
      <c r="AKK1072"/>
      <c r="AKL1072"/>
      <c r="AKM1072"/>
      <c r="AKN1072"/>
      <c r="AKO1072"/>
      <c r="AKP1072"/>
      <c r="AKQ1072"/>
      <c r="AKR1072"/>
      <c r="AKS1072"/>
      <c r="AKT1072"/>
      <c r="AKU1072"/>
      <c r="AKV1072"/>
      <c r="AKW1072"/>
      <c r="AKX1072"/>
      <c r="AKY1072"/>
      <c r="AKZ1072"/>
      <c r="ALA1072"/>
      <c r="ALB1072"/>
      <c r="ALC1072"/>
      <c r="ALD1072"/>
      <c r="ALE1072"/>
      <c r="ALF1072"/>
      <c r="ALG1072"/>
      <c r="ALH1072"/>
      <c r="ALI1072"/>
      <c r="ALJ1072"/>
      <c r="ALK1072"/>
      <c r="ALL1072"/>
      <c r="ALM1072"/>
      <c r="ALN1072"/>
      <c r="ALO1072"/>
      <c r="ALP1072"/>
      <c r="ALQ1072"/>
      <c r="ALR1072"/>
      <c r="ALS1072"/>
      <c r="ALT1072"/>
      <c r="ALU1072"/>
      <c r="ALV1072"/>
      <c r="ALW1072"/>
      <c r="ALX1072"/>
      <c r="ALY1072"/>
      <c r="ALZ1072"/>
      <c r="AMA1072"/>
      <c r="AMB1072"/>
      <c r="AMC1072"/>
      <c r="AMD1072"/>
      <c r="AME1072"/>
      <c r="AMF1072"/>
      <c r="AMG1072"/>
      <c r="AMH1072"/>
      <c r="AMI1072"/>
      <c r="AMJ1072"/>
    </row>
    <row r="1073" spans="1:1024" x14ac:dyDescent="0.2">
      <c r="A1073"/>
      <c r="B1073"/>
      <c r="C1073"/>
      <c r="D1073"/>
      <c r="E1073" s="2"/>
      <c r="F1073" s="2"/>
      <c r="G1073" s="271"/>
      <c r="H1073" s="240"/>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c r="EZ1073"/>
      <c r="FA1073"/>
      <c r="FB1073"/>
      <c r="FC1073"/>
      <c r="FD1073"/>
      <c r="FE1073"/>
      <c r="FF1073"/>
      <c r="FG1073"/>
      <c r="FH1073"/>
      <c r="FI1073"/>
      <c r="FJ1073"/>
      <c r="FK1073"/>
      <c r="FL1073"/>
      <c r="FM1073"/>
      <c r="FN1073"/>
      <c r="FO1073"/>
      <c r="FP1073"/>
      <c r="FQ1073"/>
      <c r="FR1073"/>
      <c r="FS1073"/>
      <c r="FT1073"/>
      <c r="FU1073"/>
      <c r="FV1073"/>
      <c r="FW1073"/>
      <c r="FX1073"/>
      <c r="FY1073"/>
      <c r="FZ1073"/>
      <c r="GA1073"/>
      <c r="GB1073"/>
      <c r="GC1073"/>
      <c r="GD1073"/>
      <c r="GE1073"/>
      <c r="GF1073"/>
      <c r="GG1073"/>
      <c r="GH1073"/>
      <c r="GI1073"/>
      <c r="GJ1073"/>
      <c r="GK1073"/>
      <c r="GL1073"/>
      <c r="GM1073"/>
      <c r="GN1073"/>
      <c r="GO1073"/>
      <c r="GP1073"/>
      <c r="GQ1073"/>
      <c r="GR1073"/>
      <c r="GS1073"/>
      <c r="GT1073"/>
      <c r="GU1073"/>
      <c r="GV1073"/>
      <c r="GW1073"/>
      <c r="GX1073"/>
      <c r="GY1073"/>
      <c r="GZ1073"/>
      <c r="HA1073"/>
      <c r="HB1073"/>
      <c r="HC1073"/>
      <c r="HD1073"/>
      <c r="HE1073"/>
      <c r="HF1073"/>
      <c r="HG1073"/>
      <c r="HH1073"/>
      <c r="HI1073"/>
      <c r="HJ1073"/>
      <c r="HK1073"/>
      <c r="HL1073"/>
      <c r="HM1073"/>
      <c r="HN1073"/>
      <c r="HO1073"/>
      <c r="HP1073"/>
      <c r="HQ1073"/>
      <c r="HR1073"/>
      <c r="HS1073"/>
      <c r="HT1073"/>
      <c r="HU1073"/>
      <c r="HV1073"/>
      <c r="HW1073"/>
      <c r="HX1073"/>
      <c r="HY1073"/>
      <c r="HZ1073"/>
      <c r="IA1073"/>
      <c r="IB1073"/>
      <c r="IC1073"/>
      <c r="ID1073"/>
      <c r="IE1073"/>
      <c r="IF1073"/>
      <c r="IG1073"/>
      <c r="IH1073"/>
      <c r="II1073"/>
      <c r="IJ1073"/>
      <c r="IK1073"/>
      <c r="IL1073"/>
      <c r="IM1073"/>
      <c r="IN1073"/>
      <c r="IO1073"/>
      <c r="IP1073"/>
      <c r="IQ1073"/>
      <c r="IR1073"/>
      <c r="IS1073"/>
      <c r="IT1073"/>
      <c r="IU1073"/>
      <c r="IV1073"/>
      <c r="IW1073"/>
      <c r="IX1073"/>
      <c r="IY1073"/>
      <c r="IZ1073"/>
      <c r="JA1073"/>
      <c r="JB1073"/>
      <c r="JC1073"/>
      <c r="JD1073"/>
      <c r="JE1073"/>
      <c r="JF1073"/>
      <c r="JG1073"/>
      <c r="JH1073"/>
      <c r="JI1073"/>
      <c r="JJ1073"/>
      <c r="JK1073"/>
      <c r="JL1073"/>
      <c r="JM1073"/>
      <c r="JN1073"/>
      <c r="JO1073"/>
      <c r="JP1073"/>
      <c r="JQ1073"/>
      <c r="JR1073"/>
      <c r="JS1073"/>
      <c r="JT1073"/>
      <c r="JU1073"/>
      <c r="JV1073"/>
      <c r="JW1073"/>
      <c r="JX1073"/>
      <c r="JY1073"/>
      <c r="JZ1073"/>
      <c r="KA1073"/>
      <c r="KB1073"/>
      <c r="KC1073"/>
      <c r="KD1073"/>
      <c r="KE1073"/>
      <c r="KF1073"/>
      <c r="KG1073"/>
      <c r="KH1073"/>
      <c r="KI1073"/>
      <c r="KJ1073"/>
      <c r="KK1073"/>
      <c r="KL1073"/>
      <c r="KM1073"/>
      <c r="KN1073"/>
      <c r="KO1073"/>
      <c r="KP1073"/>
      <c r="KQ1073"/>
      <c r="KR1073"/>
      <c r="KS1073"/>
      <c r="KT1073"/>
      <c r="KU1073"/>
      <c r="KV1073"/>
      <c r="KW1073"/>
      <c r="KX1073"/>
      <c r="KY1073"/>
      <c r="KZ1073"/>
      <c r="LA1073"/>
      <c r="LB1073"/>
      <c r="LC1073"/>
      <c r="LD1073"/>
      <c r="LE1073"/>
      <c r="LF1073"/>
      <c r="LG1073"/>
      <c r="LH1073"/>
      <c r="LI1073"/>
      <c r="LJ1073"/>
      <c r="LK1073"/>
      <c r="LL1073"/>
      <c r="LM1073"/>
      <c r="LN1073"/>
      <c r="LO1073"/>
      <c r="LP1073"/>
      <c r="LQ1073"/>
      <c r="LR1073"/>
      <c r="LS1073"/>
      <c r="LT1073"/>
      <c r="LU1073"/>
      <c r="LV1073"/>
      <c r="LW1073"/>
      <c r="LX1073"/>
      <c r="LY1073"/>
      <c r="LZ1073"/>
      <c r="MA1073"/>
      <c r="MB1073"/>
      <c r="MC1073"/>
      <c r="MD1073"/>
      <c r="ME1073"/>
      <c r="MF1073"/>
      <c r="MG1073"/>
      <c r="MH1073"/>
      <c r="MI1073"/>
      <c r="MJ1073"/>
      <c r="MK1073"/>
      <c r="ML1073"/>
      <c r="MM1073"/>
      <c r="MN1073"/>
      <c r="MO1073"/>
      <c r="MP1073"/>
      <c r="MQ1073"/>
      <c r="MR1073"/>
      <c r="MS1073"/>
      <c r="MT1073"/>
      <c r="MU1073"/>
      <c r="MV1073"/>
      <c r="MW1073"/>
      <c r="MX1073"/>
      <c r="MY1073"/>
      <c r="MZ1073"/>
      <c r="NA1073"/>
      <c r="NB1073"/>
      <c r="NC1073"/>
      <c r="ND1073"/>
      <c r="NE1073"/>
      <c r="NF1073"/>
      <c r="NG1073"/>
      <c r="NH1073"/>
      <c r="NI1073"/>
      <c r="NJ1073"/>
      <c r="NK1073"/>
      <c r="NL1073"/>
      <c r="NM1073"/>
      <c r="NN1073"/>
      <c r="NO1073"/>
      <c r="NP1073"/>
      <c r="NQ1073"/>
      <c r="NR1073"/>
      <c r="NS1073"/>
      <c r="NT1073"/>
      <c r="NU1073"/>
      <c r="NV1073"/>
      <c r="NW1073"/>
      <c r="NX1073"/>
      <c r="NY1073"/>
      <c r="NZ1073"/>
      <c r="OA1073"/>
      <c r="OB1073"/>
      <c r="OC1073"/>
      <c r="OD1073"/>
      <c r="OE1073"/>
      <c r="OF1073"/>
      <c r="OG1073"/>
      <c r="OH1073"/>
      <c r="OI1073"/>
      <c r="OJ1073"/>
      <c r="OK1073"/>
      <c r="OL1073"/>
      <c r="OM1073"/>
      <c r="ON1073"/>
      <c r="OO1073"/>
      <c r="OP1073"/>
      <c r="OQ1073"/>
      <c r="OR1073"/>
      <c r="OS1073"/>
      <c r="OT1073"/>
      <c r="OU1073"/>
      <c r="OV1073"/>
      <c r="OW1073"/>
      <c r="OX1073"/>
      <c r="OY1073"/>
      <c r="OZ1073"/>
      <c r="PA1073"/>
      <c r="PB1073"/>
      <c r="PC1073"/>
      <c r="PD1073"/>
      <c r="PE1073"/>
      <c r="PF1073"/>
      <c r="PG1073"/>
      <c r="PH1073"/>
      <c r="PI1073"/>
      <c r="PJ1073"/>
      <c r="PK1073"/>
      <c r="PL1073"/>
      <c r="PM1073"/>
      <c r="PN1073"/>
      <c r="PO1073"/>
      <c r="PP1073"/>
      <c r="PQ1073"/>
      <c r="PR1073"/>
      <c r="PS1073"/>
      <c r="PT1073"/>
      <c r="PU1073"/>
      <c r="PV1073"/>
      <c r="PW1073"/>
      <c r="PX1073"/>
      <c r="PY1073"/>
      <c r="PZ1073"/>
      <c r="QA1073"/>
      <c r="QB1073"/>
      <c r="QC1073"/>
      <c r="QD1073"/>
      <c r="QE1073"/>
      <c r="QF1073"/>
      <c r="QG1073"/>
      <c r="QH1073"/>
      <c r="QI1073"/>
      <c r="QJ1073"/>
      <c r="QK1073"/>
      <c r="QL1073"/>
      <c r="QM1073"/>
      <c r="QN1073"/>
      <c r="QO1073"/>
      <c r="QP1073"/>
      <c r="QQ1073"/>
      <c r="QR1073"/>
      <c r="QS1073"/>
      <c r="QT1073"/>
      <c r="QU1073"/>
      <c r="QV1073"/>
      <c r="QW1073"/>
      <c r="QX1073"/>
      <c r="QY1073"/>
      <c r="QZ1073"/>
      <c r="RA1073"/>
      <c r="RB1073"/>
      <c r="RC1073"/>
      <c r="RD1073"/>
      <c r="RE1073"/>
      <c r="RF1073"/>
      <c r="RG1073"/>
      <c r="RH1073"/>
      <c r="RI1073"/>
      <c r="RJ1073"/>
      <c r="RK1073"/>
      <c r="RL1073"/>
      <c r="RM1073"/>
      <c r="RN1073"/>
      <c r="RO1073"/>
      <c r="RP1073"/>
      <c r="RQ1073"/>
      <c r="RR1073"/>
      <c r="RS1073"/>
      <c r="RT1073"/>
      <c r="RU1073"/>
      <c r="RV1073"/>
      <c r="RW1073"/>
      <c r="RX1073"/>
      <c r="RY1073"/>
      <c r="RZ1073"/>
      <c r="SA1073"/>
      <c r="SB1073"/>
      <c r="SC1073"/>
      <c r="SD1073"/>
      <c r="SE1073"/>
      <c r="SF1073"/>
      <c r="SG1073"/>
      <c r="SH1073"/>
      <c r="SI1073"/>
      <c r="SJ1073"/>
      <c r="SK1073"/>
      <c r="SL1073"/>
      <c r="SM1073"/>
      <c r="SN1073"/>
      <c r="SO1073"/>
      <c r="SP1073"/>
      <c r="SQ1073"/>
      <c r="SR1073"/>
      <c r="SS1073"/>
      <c r="ST1073"/>
      <c r="SU1073"/>
      <c r="SV1073"/>
      <c r="SW1073"/>
      <c r="SX1073"/>
      <c r="SY1073"/>
      <c r="SZ1073"/>
      <c r="TA1073"/>
      <c r="TB1073"/>
      <c r="TC1073"/>
      <c r="TD1073"/>
      <c r="TE1073"/>
      <c r="TF1073"/>
      <c r="TG1073"/>
      <c r="TH1073"/>
      <c r="TI1073"/>
      <c r="TJ1073"/>
      <c r="TK1073"/>
      <c r="TL1073"/>
      <c r="TM1073"/>
      <c r="TN1073"/>
      <c r="TO1073"/>
      <c r="TP1073"/>
      <c r="TQ1073"/>
      <c r="TR1073"/>
      <c r="TS1073"/>
      <c r="TT1073"/>
      <c r="TU1073"/>
      <c r="TV1073"/>
      <c r="TW1073"/>
      <c r="TX1073"/>
      <c r="TY1073"/>
      <c r="TZ1073"/>
      <c r="UA1073"/>
      <c r="UB1073"/>
      <c r="UC1073"/>
      <c r="UD1073"/>
      <c r="UE1073"/>
      <c r="UF1073"/>
      <c r="UG1073"/>
      <c r="UH1073"/>
      <c r="UI1073"/>
      <c r="UJ1073"/>
      <c r="UK1073"/>
      <c r="UL1073"/>
      <c r="UM1073"/>
      <c r="UN1073"/>
      <c r="UO1073"/>
      <c r="UP1073"/>
      <c r="UQ1073"/>
      <c r="UR1073"/>
      <c r="US1073"/>
      <c r="UT1073"/>
      <c r="UU1073"/>
      <c r="UV1073"/>
      <c r="UW1073"/>
      <c r="UX1073"/>
      <c r="UY1073"/>
      <c r="UZ1073"/>
      <c r="VA1073"/>
      <c r="VB1073"/>
      <c r="VC1073"/>
      <c r="VD1073"/>
      <c r="VE1073"/>
      <c r="VF1073"/>
      <c r="VG1073"/>
      <c r="VH1073"/>
      <c r="VI1073"/>
      <c r="VJ1073"/>
      <c r="VK1073"/>
      <c r="VL1073"/>
      <c r="VM1073"/>
      <c r="VN1073"/>
      <c r="VO1073"/>
      <c r="VP1073"/>
      <c r="VQ1073"/>
      <c r="VR1073"/>
      <c r="VS1073"/>
      <c r="VT1073"/>
      <c r="VU1073"/>
      <c r="VV1073"/>
      <c r="VW1073"/>
      <c r="VX1073"/>
      <c r="VY1073"/>
      <c r="VZ1073"/>
      <c r="WA1073"/>
      <c r="WB1073"/>
      <c r="WC1073"/>
      <c r="WD1073"/>
      <c r="WE1073"/>
      <c r="WF1073"/>
      <c r="WG1073"/>
      <c r="WH1073"/>
      <c r="WI1073"/>
      <c r="WJ1073"/>
      <c r="WK1073"/>
      <c r="WL1073"/>
      <c r="WM1073"/>
      <c r="WN1073"/>
      <c r="WO1073"/>
      <c r="WP1073"/>
      <c r="WQ1073"/>
      <c r="WR1073"/>
      <c r="WS1073"/>
      <c r="WT1073"/>
      <c r="WU1073"/>
      <c r="WV1073"/>
      <c r="WW1073"/>
      <c r="WX1073"/>
      <c r="WY1073"/>
      <c r="WZ1073"/>
      <c r="XA1073"/>
      <c r="XB1073"/>
      <c r="XC1073"/>
      <c r="XD1073"/>
      <c r="XE1073"/>
      <c r="XF1073"/>
      <c r="XG1073"/>
      <c r="XH1073"/>
      <c r="XI1073"/>
      <c r="XJ1073"/>
      <c r="XK1073"/>
      <c r="XL1073"/>
      <c r="XM1073"/>
      <c r="XN1073"/>
      <c r="XO1073"/>
      <c r="XP1073"/>
      <c r="XQ1073"/>
      <c r="XR1073"/>
      <c r="XS1073"/>
      <c r="XT1073"/>
      <c r="XU1073"/>
      <c r="XV1073"/>
      <c r="XW1073"/>
      <c r="XX1073"/>
      <c r="XY1073"/>
      <c r="XZ1073"/>
      <c r="YA1073"/>
      <c r="YB1073"/>
      <c r="YC1073"/>
      <c r="YD1073"/>
      <c r="YE1073"/>
      <c r="YF1073"/>
      <c r="YG1073"/>
      <c r="YH1073"/>
      <c r="YI1073"/>
      <c r="YJ1073"/>
      <c r="YK1073"/>
      <c r="YL1073"/>
      <c r="YM1073"/>
      <c r="YN1073"/>
      <c r="YO1073"/>
      <c r="YP1073"/>
      <c r="YQ1073"/>
      <c r="YR1073"/>
      <c r="YS1073"/>
      <c r="YT1073"/>
      <c r="YU1073"/>
      <c r="YV1073"/>
      <c r="YW1073"/>
      <c r="YX1073"/>
      <c r="YY1073"/>
      <c r="YZ1073"/>
      <c r="ZA1073"/>
      <c r="ZB1073"/>
      <c r="ZC1073"/>
      <c r="ZD1073"/>
      <c r="ZE1073"/>
      <c r="ZF1073"/>
      <c r="ZG1073"/>
      <c r="ZH1073"/>
      <c r="ZI1073"/>
      <c r="ZJ1073"/>
      <c r="ZK1073"/>
      <c r="ZL1073"/>
      <c r="ZM1073"/>
      <c r="ZN1073"/>
      <c r="ZO1073"/>
      <c r="ZP1073"/>
      <c r="ZQ1073"/>
      <c r="ZR1073"/>
      <c r="ZS1073"/>
      <c r="ZT1073"/>
      <c r="ZU1073"/>
      <c r="ZV1073"/>
      <c r="ZW1073"/>
      <c r="ZX1073"/>
      <c r="ZY1073"/>
      <c r="ZZ1073"/>
      <c r="AAA1073"/>
      <c r="AAB1073"/>
      <c r="AAC1073"/>
      <c r="AAD1073"/>
      <c r="AAE1073"/>
      <c r="AAF1073"/>
      <c r="AAG1073"/>
      <c r="AAH1073"/>
      <c r="AAI1073"/>
      <c r="AAJ1073"/>
      <c r="AAK1073"/>
      <c r="AAL1073"/>
      <c r="AAM1073"/>
      <c r="AAN1073"/>
      <c r="AAO1073"/>
      <c r="AAP1073"/>
      <c r="AAQ1073"/>
      <c r="AAR1073"/>
      <c r="AAS1073"/>
      <c r="AAT1073"/>
      <c r="AAU1073"/>
      <c r="AAV1073"/>
      <c r="AAW1073"/>
      <c r="AAX1073"/>
      <c r="AAY1073"/>
      <c r="AAZ1073"/>
      <c r="ABA1073"/>
      <c r="ABB1073"/>
      <c r="ABC1073"/>
      <c r="ABD1073"/>
      <c r="ABE1073"/>
      <c r="ABF1073"/>
      <c r="ABG1073"/>
      <c r="ABH1073"/>
      <c r="ABI1073"/>
      <c r="ABJ1073"/>
      <c r="ABK1073"/>
      <c r="ABL1073"/>
      <c r="ABM1073"/>
      <c r="ABN1073"/>
      <c r="ABO1073"/>
      <c r="ABP1073"/>
      <c r="ABQ1073"/>
      <c r="ABR1073"/>
      <c r="ABS1073"/>
      <c r="ABT1073"/>
      <c r="ABU1073"/>
      <c r="ABV1073"/>
      <c r="ABW1073"/>
      <c r="ABX1073"/>
      <c r="ABY1073"/>
      <c r="ABZ1073"/>
      <c r="ACA1073"/>
      <c r="ACB1073"/>
      <c r="ACC1073"/>
      <c r="ACD1073"/>
      <c r="ACE1073"/>
      <c r="ACF1073"/>
      <c r="ACG1073"/>
      <c r="ACH1073"/>
      <c r="ACI1073"/>
      <c r="ACJ1073"/>
      <c r="ACK1073"/>
      <c r="ACL1073"/>
      <c r="ACM1073"/>
      <c r="ACN1073"/>
      <c r="ACO1073"/>
      <c r="ACP1073"/>
      <c r="ACQ1073"/>
      <c r="ACR1073"/>
      <c r="ACS1073"/>
      <c r="ACT1073"/>
      <c r="ACU1073"/>
      <c r="ACV1073"/>
      <c r="ACW1073"/>
      <c r="ACX1073"/>
      <c r="ACY1073"/>
      <c r="ACZ1073"/>
      <c r="ADA1073"/>
      <c r="ADB1073"/>
      <c r="ADC1073"/>
      <c r="ADD1073"/>
      <c r="ADE1073"/>
      <c r="ADF1073"/>
      <c r="ADG1073"/>
      <c r="ADH1073"/>
      <c r="ADI1073"/>
      <c r="ADJ1073"/>
      <c r="ADK1073"/>
      <c r="ADL1073"/>
      <c r="ADM1073"/>
      <c r="ADN1073"/>
      <c r="ADO1073"/>
      <c r="ADP1073"/>
      <c r="ADQ1073"/>
      <c r="ADR1073"/>
      <c r="ADS1073"/>
      <c r="ADT1073"/>
      <c r="ADU1073"/>
      <c r="ADV1073"/>
      <c r="ADW1073"/>
      <c r="ADX1073"/>
      <c r="ADY1073"/>
      <c r="ADZ1073"/>
      <c r="AEA1073"/>
      <c r="AEB1073"/>
      <c r="AEC1073"/>
      <c r="AED1073"/>
      <c r="AEE1073"/>
      <c r="AEF1073"/>
      <c r="AEG1073"/>
      <c r="AEH1073"/>
      <c r="AEI1073"/>
      <c r="AEJ1073"/>
      <c r="AEK1073"/>
      <c r="AEL1073"/>
      <c r="AEM1073"/>
      <c r="AEN1073"/>
      <c r="AEO1073"/>
      <c r="AEP1073"/>
      <c r="AEQ1073"/>
      <c r="AER1073"/>
      <c r="AES1073"/>
      <c r="AET1073"/>
      <c r="AEU1073"/>
      <c r="AEV1073"/>
      <c r="AEW1073"/>
      <c r="AEX1073"/>
      <c r="AEY1073"/>
      <c r="AEZ1073"/>
      <c r="AFA1073"/>
      <c r="AFB1073"/>
      <c r="AFC1073"/>
      <c r="AFD1073"/>
      <c r="AFE1073"/>
      <c r="AFF1073"/>
      <c r="AFG1073"/>
      <c r="AFH1073"/>
      <c r="AFI1073"/>
      <c r="AFJ1073"/>
      <c r="AFK1073"/>
      <c r="AFL1073"/>
      <c r="AFM1073"/>
      <c r="AFN1073"/>
      <c r="AFO1073"/>
      <c r="AFP1073"/>
      <c r="AFQ1073"/>
      <c r="AFR1073"/>
      <c r="AFS1073"/>
      <c r="AFT1073"/>
      <c r="AFU1073"/>
      <c r="AFV1073"/>
      <c r="AFW1073"/>
      <c r="AFX1073"/>
      <c r="AFY1073"/>
      <c r="AFZ1073"/>
      <c r="AGA1073"/>
      <c r="AGB1073"/>
      <c r="AGC1073"/>
      <c r="AGD1073"/>
      <c r="AGE1073"/>
      <c r="AGF1073"/>
      <c r="AGG1073"/>
      <c r="AGH1073"/>
      <c r="AGI1073"/>
      <c r="AGJ1073"/>
      <c r="AGK1073"/>
      <c r="AGL1073"/>
      <c r="AGM1073"/>
      <c r="AGN1073"/>
      <c r="AGO1073"/>
      <c r="AGP1073"/>
      <c r="AGQ1073"/>
      <c r="AGR1073"/>
      <c r="AGS1073"/>
      <c r="AGT1073"/>
      <c r="AGU1073"/>
      <c r="AGV1073"/>
      <c r="AGW1073"/>
      <c r="AGX1073"/>
      <c r="AGY1073"/>
      <c r="AGZ1073"/>
      <c r="AHA1073"/>
      <c r="AHB1073"/>
      <c r="AHC1073"/>
      <c r="AHD1073"/>
      <c r="AHE1073"/>
      <c r="AHF1073"/>
      <c r="AHG1073"/>
      <c r="AHH1073"/>
      <c r="AHI1073"/>
      <c r="AHJ1073"/>
      <c r="AHK1073"/>
      <c r="AHL1073"/>
      <c r="AHM1073"/>
      <c r="AHN1073"/>
      <c r="AHO1073"/>
      <c r="AHP1073"/>
      <c r="AHQ1073"/>
      <c r="AHR1073"/>
      <c r="AHS1073"/>
      <c r="AHT1073"/>
      <c r="AHU1073"/>
      <c r="AHV1073"/>
      <c r="AHW1073"/>
      <c r="AHX1073"/>
      <c r="AHY1073"/>
      <c r="AHZ1073"/>
      <c r="AIA1073"/>
      <c r="AIB1073"/>
      <c r="AIC1073"/>
      <c r="AID1073"/>
      <c r="AIE1073"/>
      <c r="AIF1073"/>
      <c r="AIG1073"/>
      <c r="AIH1073"/>
      <c r="AII1073"/>
      <c r="AIJ1073"/>
      <c r="AIK1073"/>
      <c r="AIL1073"/>
      <c r="AIM1073"/>
      <c r="AIN1073"/>
      <c r="AIO1073"/>
      <c r="AIP1073"/>
      <c r="AIQ1073"/>
      <c r="AIR1073"/>
      <c r="AIS1073"/>
      <c r="AIT1073"/>
      <c r="AIU1073"/>
      <c r="AIV1073"/>
      <c r="AIW1073"/>
      <c r="AIX1073"/>
      <c r="AIY1073"/>
      <c r="AIZ1073"/>
      <c r="AJA1073"/>
      <c r="AJB1073"/>
      <c r="AJC1073"/>
      <c r="AJD1073"/>
      <c r="AJE1073"/>
      <c r="AJF1073"/>
      <c r="AJG1073"/>
      <c r="AJH1073"/>
      <c r="AJI1073"/>
      <c r="AJJ1073"/>
      <c r="AJK1073"/>
      <c r="AJL1073"/>
      <c r="AJM1073"/>
      <c r="AJN1073"/>
      <c r="AJO1073"/>
      <c r="AJP1073"/>
      <c r="AJQ1073"/>
      <c r="AJR1073"/>
      <c r="AJS1073"/>
      <c r="AJT1073"/>
      <c r="AJU1073"/>
      <c r="AJV1073"/>
      <c r="AJW1073"/>
      <c r="AJX1073"/>
      <c r="AJY1073"/>
      <c r="AJZ1073"/>
      <c r="AKA1073"/>
      <c r="AKB1073"/>
      <c r="AKC1073"/>
      <c r="AKD1073"/>
      <c r="AKE1073"/>
      <c r="AKF1073"/>
      <c r="AKG1073"/>
      <c r="AKH1073"/>
      <c r="AKI1073"/>
      <c r="AKJ1073"/>
      <c r="AKK1073"/>
      <c r="AKL1073"/>
      <c r="AKM1073"/>
      <c r="AKN1073"/>
      <c r="AKO1073"/>
      <c r="AKP1073"/>
      <c r="AKQ1073"/>
      <c r="AKR1073"/>
      <c r="AKS1073"/>
      <c r="AKT1073"/>
      <c r="AKU1073"/>
      <c r="AKV1073"/>
      <c r="AKW1073"/>
      <c r="AKX1073"/>
      <c r="AKY1073"/>
      <c r="AKZ1073"/>
      <c r="ALA1073"/>
      <c r="ALB1073"/>
      <c r="ALC1073"/>
      <c r="ALD1073"/>
      <c r="ALE1073"/>
      <c r="ALF1073"/>
      <c r="ALG1073"/>
      <c r="ALH1073"/>
      <c r="ALI1073"/>
      <c r="ALJ1073"/>
      <c r="ALK1073"/>
      <c r="ALL1073"/>
      <c r="ALM1073"/>
      <c r="ALN1073"/>
      <c r="ALO1073"/>
      <c r="ALP1073"/>
      <c r="ALQ1073"/>
      <c r="ALR1073"/>
      <c r="ALS1073"/>
      <c r="ALT1073"/>
      <c r="ALU1073"/>
      <c r="ALV1073"/>
      <c r="ALW1073"/>
      <c r="ALX1073"/>
      <c r="ALY1073"/>
      <c r="ALZ1073"/>
      <c r="AMA1073"/>
      <c r="AMB1073"/>
      <c r="AMC1073"/>
      <c r="AMD1073"/>
      <c r="AME1073"/>
      <c r="AMF1073"/>
      <c r="AMG1073"/>
      <c r="AMH1073"/>
      <c r="AMI1073"/>
      <c r="AMJ1073"/>
    </row>
    <row r="1074" spans="1:1024" x14ac:dyDescent="0.2">
      <c r="A1074"/>
      <c r="B1074"/>
      <c r="C1074"/>
      <c r="D1074"/>
      <c r="E1074" s="2"/>
      <c r="F1074" s="2"/>
      <c r="G1074" s="271"/>
      <c r="H1074" s="240"/>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c r="EZ1074"/>
      <c r="FA1074"/>
      <c r="FB1074"/>
      <c r="FC1074"/>
      <c r="FD1074"/>
      <c r="FE1074"/>
      <c r="FF1074"/>
      <c r="FG1074"/>
      <c r="FH1074"/>
      <c r="FI1074"/>
      <c r="FJ1074"/>
      <c r="FK1074"/>
      <c r="FL1074"/>
      <c r="FM1074"/>
      <c r="FN1074"/>
      <c r="FO1074"/>
      <c r="FP1074"/>
      <c r="FQ1074"/>
      <c r="FR1074"/>
      <c r="FS1074"/>
      <c r="FT1074"/>
      <c r="FU1074"/>
      <c r="FV1074"/>
      <c r="FW1074"/>
      <c r="FX1074"/>
      <c r="FY1074"/>
      <c r="FZ1074"/>
      <c r="GA1074"/>
      <c r="GB1074"/>
      <c r="GC1074"/>
      <c r="GD1074"/>
      <c r="GE1074"/>
      <c r="GF1074"/>
      <c r="GG1074"/>
      <c r="GH1074"/>
      <c r="GI1074"/>
      <c r="GJ1074"/>
      <c r="GK1074"/>
      <c r="GL1074"/>
      <c r="GM1074"/>
      <c r="GN1074"/>
      <c r="GO1074"/>
      <c r="GP1074"/>
      <c r="GQ1074"/>
      <c r="GR1074"/>
      <c r="GS1074"/>
      <c r="GT1074"/>
      <c r="GU1074"/>
      <c r="GV1074"/>
      <c r="GW1074"/>
      <c r="GX1074"/>
      <c r="GY1074"/>
      <c r="GZ1074"/>
      <c r="HA1074"/>
      <c r="HB1074"/>
      <c r="HC1074"/>
      <c r="HD1074"/>
      <c r="HE1074"/>
      <c r="HF1074"/>
      <c r="HG1074"/>
      <c r="HH1074"/>
      <c r="HI1074"/>
      <c r="HJ1074"/>
      <c r="HK1074"/>
      <c r="HL1074"/>
      <c r="HM1074"/>
      <c r="HN1074"/>
      <c r="HO1074"/>
      <c r="HP1074"/>
      <c r="HQ1074"/>
      <c r="HR1074"/>
      <c r="HS1074"/>
      <c r="HT1074"/>
      <c r="HU1074"/>
      <c r="HV1074"/>
      <c r="HW1074"/>
      <c r="HX1074"/>
      <c r="HY1074"/>
      <c r="HZ1074"/>
      <c r="IA1074"/>
      <c r="IB1074"/>
      <c r="IC1074"/>
      <c r="ID1074"/>
      <c r="IE1074"/>
      <c r="IF1074"/>
      <c r="IG1074"/>
      <c r="IH1074"/>
      <c r="II1074"/>
      <c r="IJ1074"/>
      <c r="IK1074"/>
      <c r="IL1074"/>
      <c r="IM1074"/>
      <c r="IN1074"/>
      <c r="IO1074"/>
      <c r="IP1074"/>
      <c r="IQ1074"/>
      <c r="IR1074"/>
      <c r="IS1074"/>
      <c r="IT1074"/>
      <c r="IU1074"/>
      <c r="IV1074"/>
      <c r="IW1074"/>
      <c r="IX1074"/>
      <c r="IY1074"/>
      <c r="IZ1074"/>
      <c r="JA1074"/>
      <c r="JB1074"/>
      <c r="JC1074"/>
      <c r="JD1074"/>
      <c r="JE1074"/>
      <c r="JF1074"/>
      <c r="JG1074"/>
      <c r="JH1074"/>
      <c r="JI1074"/>
      <c r="JJ1074"/>
      <c r="JK1074"/>
      <c r="JL1074"/>
      <c r="JM1074"/>
      <c r="JN1074"/>
      <c r="JO1074"/>
      <c r="JP1074"/>
      <c r="JQ1074"/>
      <c r="JR1074"/>
      <c r="JS1074"/>
      <c r="JT1074"/>
      <c r="JU1074"/>
      <c r="JV1074"/>
      <c r="JW1074"/>
      <c r="JX1074"/>
      <c r="JY1074"/>
      <c r="JZ1074"/>
      <c r="KA1074"/>
      <c r="KB1074"/>
      <c r="KC1074"/>
      <c r="KD1074"/>
      <c r="KE1074"/>
      <c r="KF1074"/>
      <c r="KG1074"/>
      <c r="KH1074"/>
      <c r="KI1074"/>
      <c r="KJ1074"/>
      <c r="KK1074"/>
      <c r="KL1074"/>
      <c r="KM1074"/>
      <c r="KN1074"/>
      <c r="KO1074"/>
      <c r="KP1074"/>
      <c r="KQ1074"/>
      <c r="KR1074"/>
      <c r="KS1074"/>
      <c r="KT1074"/>
      <c r="KU1074"/>
      <c r="KV1074"/>
      <c r="KW1074"/>
      <c r="KX1074"/>
      <c r="KY1074"/>
      <c r="KZ1074"/>
      <c r="LA1074"/>
      <c r="LB1074"/>
      <c r="LC1074"/>
      <c r="LD1074"/>
      <c r="LE1074"/>
      <c r="LF1074"/>
      <c r="LG1074"/>
      <c r="LH1074"/>
      <c r="LI1074"/>
      <c r="LJ1074"/>
      <c r="LK1074"/>
      <c r="LL1074"/>
      <c r="LM1074"/>
      <c r="LN1074"/>
      <c r="LO1074"/>
      <c r="LP1074"/>
      <c r="LQ1074"/>
      <c r="LR1074"/>
      <c r="LS1074"/>
      <c r="LT1074"/>
      <c r="LU1074"/>
      <c r="LV1074"/>
      <c r="LW1074"/>
      <c r="LX1074"/>
      <c r="LY1074"/>
      <c r="LZ1074"/>
      <c r="MA1074"/>
      <c r="MB1074"/>
      <c r="MC1074"/>
      <c r="MD1074"/>
      <c r="ME1074"/>
      <c r="MF1074"/>
      <c r="MG1074"/>
      <c r="MH1074"/>
      <c r="MI1074"/>
      <c r="MJ1074"/>
      <c r="MK1074"/>
      <c r="ML1074"/>
      <c r="MM1074"/>
      <c r="MN1074"/>
      <c r="MO1074"/>
      <c r="MP1074"/>
      <c r="MQ1074"/>
      <c r="MR1074"/>
      <c r="MS1074"/>
      <c r="MT1074"/>
      <c r="MU1074"/>
      <c r="MV1074"/>
      <c r="MW1074"/>
      <c r="MX1074"/>
      <c r="MY1074"/>
      <c r="MZ1074"/>
      <c r="NA1074"/>
      <c r="NB1074"/>
      <c r="NC1074"/>
      <c r="ND1074"/>
      <c r="NE1074"/>
      <c r="NF1074"/>
      <c r="NG1074"/>
      <c r="NH1074"/>
      <c r="NI1074"/>
      <c r="NJ1074"/>
      <c r="NK1074"/>
      <c r="NL1074"/>
      <c r="NM1074"/>
      <c r="NN1074"/>
      <c r="NO1074"/>
      <c r="NP1074"/>
      <c r="NQ1074"/>
      <c r="NR1074"/>
      <c r="NS1074"/>
      <c r="NT1074"/>
      <c r="NU1074"/>
      <c r="NV1074"/>
      <c r="NW1074"/>
      <c r="NX1074"/>
      <c r="NY1074"/>
      <c r="NZ1074"/>
      <c r="OA1074"/>
      <c r="OB1074"/>
      <c r="OC1074"/>
      <c r="OD1074"/>
      <c r="OE1074"/>
      <c r="OF1074"/>
      <c r="OG1074"/>
      <c r="OH1074"/>
      <c r="OI1074"/>
      <c r="OJ1074"/>
      <c r="OK1074"/>
      <c r="OL1074"/>
      <c r="OM1074"/>
      <c r="ON1074"/>
      <c r="OO1074"/>
      <c r="OP1074"/>
      <c r="OQ1074"/>
      <c r="OR1074"/>
      <c r="OS1074"/>
      <c r="OT1074"/>
      <c r="OU1074"/>
      <c r="OV1074"/>
      <c r="OW1074"/>
      <c r="OX1074"/>
      <c r="OY1074"/>
      <c r="OZ1074"/>
      <c r="PA1074"/>
      <c r="PB1074"/>
      <c r="PC1074"/>
      <c r="PD1074"/>
      <c r="PE1074"/>
      <c r="PF1074"/>
      <c r="PG1074"/>
      <c r="PH1074"/>
      <c r="PI1074"/>
      <c r="PJ1074"/>
      <c r="PK1074"/>
      <c r="PL1074"/>
      <c r="PM1074"/>
      <c r="PN1074"/>
      <c r="PO1074"/>
      <c r="PP1074"/>
      <c r="PQ1074"/>
      <c r="PR1074"/>
      <c r="PS1074"/>
      <c r="PT1074"/>
      <c r="PU1074"/>
      <c r="PV1074"/>
      <c r="PW1074"/>
      <c r="PX1074"/>
      <c r="PY1074"/>
      <c r="PZ1074"/>
      <c r="QA1074"/>
      <c r="QB1074"/>
      <c r="QC1074"/>
      <c r="QD1074"/>
      <c r="QE1074"/>
      <c r="QF1074"/>
      <c r="QG1074"/>
      <c r="QH1074"/>
      <c r="QI1074"/>
      <c r="QJ1074"/>
      <c r="QK1074"/>
      <c r="QL1074"/>
      <c r="QM1074"/>
      <c r="QN1074"/>
      <c r="QO1074"/>
      <c r="QP1074"/>
      <c r="QQ1074"/>
      <c r="QR1074"/>
      <c r="QS1074"/>
      <c r="QT1074"/>
      <c r="QU1074"/>
      <c r="QV1074"/>
      <c r="QW1074"/>
      <c r="QX1074"/>
      <c r="QY1074"/>
      <c r="QZ1074"/>
      <c r="RA1074"/>
      <c r="RB1074"/>
      <c r="RC1074"/>
      <c r="RD1074"/>
      <c r="RE1074"/>
      <c r="RF1074"/>
      <c r="RG1074"/>
      <c r="RH1074"/>
      <c r="RI1074"/>
      <c r="RJ1074"/>
      <c r="RK1074"/>
      <c r="RL1074"/>
      <c r="RM1074"/>
      <c r="RN1074"/>
      <c r="RO1074"/>
      <c r="RP1074"/>
      <c r="RQ1074"/>
      <c r="RR1074"/>
      <c r="RS1074"/>
      <c r="RT1074"/>
      <c r="RU1074"/>
      <c r="RV1074"/>
      <c r="RW1074"/>
      <c r="RX1074"/>
      <c r="RY1074"/>
      <c r="RZ1074"/>
      <c r="SA1074"/>
      <c r="SB1074"/>
      <c r="SC1074"/>
      <c r="SD1074"/>
      <c r="SE1074"/>
      <c r="SF1074"/>
      <c r="SG1074"/>
      <c r="SH1074"/>
      <c r="SI1074"/>
      <c r="SJ1074"/>
      <c r="SK1074"/>
      <c r="SL1074"/>
      <c r="SM1074"/>
      <c r="SN1074"/>
      <c r="SO1074"/>
      <c r="SP1074"/>
      <c r="SQ1074"/>
      <c r="SR1074"/>
      <c r="SS1074"/>
      <c r="ST1074"/>
      <c r="SU1074"/>
      <c r="SV1074"/>
      <c r="SW1074"/>
      <c r="SX1074"/>
      <c r="SY1074"/>
      <c r="SZ1074"/>
      <c r="TA1074"/>
      <c r="TB1074"/>
      <c r="TC1074"/>
      <c r="TD1074"/>
      <c r="TE1074"/>
      <c r="TF1074"/>
      <c r="TG1074"/>
      <c r="TH1074"/>
      <c r="TI1074"/>
      <c r="TJ1074"/>
      <c r="TK1074"/>
      <c r="TL1074"/>
      <c r="TM1074"/>
      <c r="TN1074"/>
      <c r="TO1074"/>
      <c r="TP1074"/>
      <c r="TQ1074"/>
      <c r="TR1074"/>
      <c r="TS1074"/>
      <c r="TT1074"/>
      <c r="TU1074"/>
      <c r="TV1074"/>
      <c r="TW1074"/>
      <c r="TX1074"/>
      <c r="TY1074"/>
      <c r="TZ1074"/>
      <c r="UA1074"/>
      <c r="UB1074"/>
      <c r="UC1074"/>
      <c r="UD1074"/>
      <c r="UE1074"/>
      <c r="UF1074"/>
      <c r="UG1074"/>
      <c r="UH1074"/>
      <c r="UI1074"/>
      <c r="UJ1074"/>
      <c r="UK1074"/>
      <c r="UL1074"/>
      <c r="UM1074"/>
      <c r="UN1074"/>
      <c r="UO1074"/>
      <c r="UP1074"/>
      <c r="UQ1074"/>
      <c r="UR1074"/>
      <c r="US1074"/>
      <c r="UT1074"/>
      <c r="UU1074"/>
      <c r="UV1074"/>
      <c r="UW1074"/>
      <c r="UX1074"/>
      <c r="UY1074"/>
      <c r="UZ1074"/>
      <c r="VA1074"/>
      <c r="VB1074"/>
      <c r="VC1074"/>
      <c r="VD1074"/>
      <c r="VE1074"/>
      <c r="VF1074"/>
      <c r="VG1074"/>
      <c r="VH1074"/>
      <c r="VI1074"/>
      <c r="VJ1074"/>
      <c r="VK1074"/>
      <c r="VL1074"/>
      <c r="VM1074"/>
      <c r="VN1074"/>
      <c r="VO1074"/>
      <c r="VP1074"/>
      <c r="VQ1074"/>
      <c r="VR1074"/>
      <c r="VS1074"/>
      <c r="VT1074"/>
      <c r="VU1074"/>
      <c r="VV1074"/>
      <c r="VW1074"/>
      <c r="VX1074"/>
      <c r="VY1074"/>
      <c r="VZ1074"/>
      <c r="WA1074"/>
      <c r="WB1074"/>
      <c r="WC1074"/>
      <c r="WD1074"/>
      <c r="WE1074"/>
      <c r="WF1074"/>
      <c r="WG1074"/>
      <c r="WH1074"/>
      <c r="WI1074"/>
      <c r="WJ1074"/>
      <c r="WK1074"/>
      <c r="WL1074"/>
      <c r="WM1074"/>
      <c r="WN1074"/>
      <c r="WO1074"/>
      <c r="WP1074"/>
      <c r="WQ1074"/>
      <c r="WR1074"/>
      <c r="WS1074"/>
      <c r="WT1074"/>
      <c r="WU1074"/>
      <c r="WV1074"/>
      <c r="WW1074"/>
      <c r="WX1074"/>
      <c r="WY1074"/>
      <c r="WZ1074"/>
      <c r="XA1074"/>
      <c r="XB1074"/>
      <c r="XC1074"/>
      <c r="XD1074"/>
      <c r="XE1074"/>
      <c r="XF1074"/>
      <c r="XG1074"/>
      <c r="XH1074"/>
      <c r="XI1074"/>
      <c r="XJ1074"/>
      <c r="XK1074"/>
      <c r="XL1074"/>
      <c r="XM1074"/>
      <c r="XN1074"/>
      <c r="XO1074"/>
      <c r="XP1074"/>
      <c r="XQ1074"/>
      <c r="XR1074"/>
      <c r="XS1074"/>
      <c r="XT1074"/>
      <c r="XU1074"/>
      <c r="XV1074"/>
      <c r="XW1074"/>
      <c r="XX1074"/>
      <c r="XY1074"/>
      <c r="XZ1074"/>
      <c r="YA1074"/>
      <c r="YB1074"/>
      <c r="YC1074"/>
      <c r="YD1074"/>
      <c r="YE1074"/>
      <c r="YF1074"/>
      <c r="YG1074"/>
      <c r="YH1074"/>
      <c r="YI1074"/>
      <c r="YJ1074"/>
      <c r="YK1074"/>
      <c r="YL1074"/>
      <c r="YM1074"/>
      <c r="YN1074"/>
      <c r="YO1074"/>
      <c r="YP1074"/>
      <c r="YQ1074"/>
      <c r="YR1074"/>
      <c r="YS1074"/>
      <c r="YT1074"/>
      <c r="YU1074"/>
      <c r="YV1074"/>
      <c r="YW1074"/>
      <c r="YX1074"/>
      <c r="YY1074"/>
      <c r="YZ1074"/>
      <c r="ZA1074"/>
      <c r="ZB1074"/>
      <c r="ZC1074"/>
      <c r="ZD1074"/>
      <c r="ZE1074"/>
      <c r="ZF1074"/>
      <c r="ZG1074"/>
      <c r="ZH1074"/>
      <c r="ZI1074"/>
      <c r="ZJ1074"/>
      <c r="ZK1074"/>
      <c r="ZL1074"/>
      <c r="ZM1074"/>
      <c r="ZN1074"/>
      <c r="ZO1074"/>
      <c r="ZP1074"/>
      <c r="ZQ1074"/>
      <c r="ZR1074"/>
      <c r="ZS1074"/>
      <c r="ZT1074"/>
      <c r="ZU1074"/>
      <c r="ZV1074"/>
      <c r="ZW1074"/>
      <c r="ZX1074"/>
      <c r="ZY1074"/>
      <c r="ZZ1074"/>
      <c r="AAA1074"/>
      <c r="AAB1074"/>
      <c r="AAC1074"/>
      <c r="AAD1074"/>
      <c r="AAE1074"/>
      <c r="AAF1074"/>
      <c r="AAG1074"/>
      <c r="AAH1074"/>
      <c r="AAI1074"/>
      <c r="AAJ1074"/>
      <c r="AAK1074"/>
      <c r="AAL1074"/>
      <c r="AAM1074"/>
      <c r="AAN1074"/>
      <c r="AAO1074"/>
      <c r="AAP1074"/>
      <c r="AAQ1074"/>
      <c r="AAR1074"/>
      <c r="AAS1074"/>
      <c r="AAT1074"/>
      <c r="AAU1074"/>
      <c r="AAV1074"/>
      <c r="AAW1074"/>
      <c r="AAX1074"/>
      <c r="AAY1074"/>
      <c r="AAZ1074"/>
      <c r="ABA1074"/>
      <c r="ABB1074"/>
      <c r="ABC1074"/>
      <c r="ABD1074"/>
      <c r="ABE1074"/>
      <c r="ABF1074"/>
      <c r="ABG1074"/>
      <c r="ABH1074"/>
      <c r="ABI1074"/>
      <c r="ABJ1074"/>
      <c r="ABK1074"/>
      <c r="ABL1074"/>
      <c r="ABM1074"/>
      <c r="ABN1074"/>
      <c r="ABO1074"/>
      <c r="ABP1074"/>
      <c r="ABQ1074"/>
      <c r="ABR1074"/>
      <c r="ABS1074"/>
      <c r="ABT1074"/>
      <c r="ABU1074"/>
      <c r="ABV1074"/>
      <c r="ABW1074"/>
      <c r="ABX1074"/>
      <c r="ABY1074"/>
      <c r="ABZ1074"/>
      <c r="ACA1074"/>
      <c r="ACB1074"/>
      <c r="ACC1074"/>
      <c r="ACD1074"/>
      <c r="ACE1074"/>
      <c r="ACF1074"/>
      <c r="ACG1074"/>
      <c r="ACH1074"/>
      <c r="ACI1074"/>
      <c r="ACJ1074"/>
      <c r="ACK1074"/>
      <c r="ACL1074"/>
      <c r="ACM1074"/>
      <c r="ACN1074"/>
      <c r="ACO1074"/>
      <c r="ACP1074"/>
      <c r="ACQ1074"/>
      <c r="ACR1074"/>
      <c r="ACS1074"/>
      <c r="ACT1074"/>
      <c r="ACU1074"/>
      <c r="ACV1074"/>
      <c r="ACW1074"/>
      <c r="ACX1074"/>
      <c r="ACY1074"/>
      <c r="ACZ1074"/>
      <c r="ADA1074"/>
      <c r="ADB1074"/>
      <c r="ADC1074"/>
      <c r="ADD1074"/>
      <c r="ADE1074"/>
      <c r="ADF1074"/>
      <c r="ADG1074"/>
      <c r="ADH1074"/>
      <c r="ADI1074"/>
      <c r="ADJ1074"/>
      <c r="ADK1074"/>
      <c r="ADL1074"/>
      <c r="ADM1074"/>
      <c r="ADN1074"/>
      <c r="ADO1074"/>
      <c r="ADP1074"/>
      <c r="ADQ1074"/>
      <c r="ADR1074"/>
      <c r="ADS1074"/>
      <c r="ADT1074"/>
      <c r="ADU1074"/>
      <c r="ADV1074"/>
      <c r="ADW1074"/>
      <c r="ADX1074"/>
      <c r="ADY1074"/>
      <c r="ADZ1074"/>
      <c r="AEA1074"/>
      <c r="AEB1074"/>
      <c r="AEC1074"/>
      <c r="AED1074"/>
      <c r="AEE1074"/>
      <c r="AEF1074"/>
      <c r="AEG1074"/>
      <c r="AEH1074"/>
      <c r="AEI1074"/>
      <c r="AEJ1074"/>
      <c r="AEK1074"/>
      <c r="AEL1074"/>
      <c r="AEM1074"/>
      <c r="AEN1074"/>
      <c r="AEO1074"/>
      <c r="AEP1074"/>
      <c r="AEQ1074"/>
      <c r="AER1074"/>
      <c r="AES1074"/>
      <c r="AET1074"/>
      <c r="AEU1074"/>
      <c r="AEV1074"/>
      <c r="AEW1074"/>
      <c r="AEX1074"/>
      <c r="AEY1074"/>
      <c r="AEZ1074"/>
      <c r="AFA1074"/>
      <c r="AFB1074"/>
      <c r="AFC1074"/>
      <c r="AFD1074"/>
      <c r="AFE1074"/>
      <c r="AFF1074"/>
      <c r="AFG1074"/>
      <c r="AFH1074"/>
      <c r="AFI1074"/>
      <c r="AFJ1074"/>
      <c r="AFK1074"/>
      <c r="AFL1074"/>
      <c r="AFM1074"/>
      <c r="AFN1074"/>
      <c r="AFO1074"/>
      <c r="AFP1074"/>
      <c r="AFQ1074"/>
      <c r="AFR1074"/>
      <c r="AFS1074"/>
      <c r="AFT1074"/>
      <c r="AFU1074"/>
      <c r="AFV1074"/>
      <c r="AFW1074"/>
      <c r="AFX1074"/>
      <c r="AFY1074"/>
      <c r="AFZ1074"/>
      <c r="AGA1074"/>
      <c r="AGB1074"/>
      <c r="AGC1074"/>
      <c r="AGD1074"/>
      <c r="AGE1074"/>
      <c r="AGF1074"/>
      <c r="AGG1074"/>
      <c r="AGH1074"/>
      <c r="AGI1074"/>
      <c r="AGJ1074"/>
      <c r="AGK1074"/>
      <c r="AGL1074"/>
      <c r="AGM1074"/>
      <c r="AGN1074"/>
      <c r="AGO1074"/>
      <c r="AGP1074"/>
      <c r="AGQ1074"/>
      <c r="AGR1074"/>
      <c r="AGS1074"/>
      <c r="AGT1074"/>
      <c r="AGU1074"/>
      <c r="AGV1074"/>
      <c r="AGW1074"/>
      <c r="AGX1074"/>
      <c r="AGY1074"/>
      <c r="AGZ1074"/>
      <c r="AHA1074"/>
      <c r="AHB1074"/>
      <c r="AHC1074"/>
      <c r="AHD1074"/>
      <c r="AHE1074"/>
      <c r="AHF1074"/>
      <c r="AHG1074"/>
      <c r="AHH1074"/>
      <c r="AHI1074"/>
      <c r="AHJ1074"/>
      <c r="AHK1074"/>
      <c r="AHL1074"/>
      <c r="AHM1074"/>
      <c r="AHN1074"/>
      <c r="AHO1074"/>
      <c r="AHP1074"/>
      <c r="AHQ1074"/>
      <c r="AHR1074"/>
      <c r="AHS1074"/>
      <c r="AHT1074"/>
      <c r="AHU1074"/>
      <c r="AHV1074"/>
      <c r="AHW1074"/>
      <c r="AHX1074"/>
      <c r="AHY1074"/>
      <c r="AHZ1074"/>
      <c r="AIA1074"/>
      <c r="AIB1074"/>
      <c r="AIC1074"/>
      <c r="AID1074"/>
      <c r="AIE1074"/>
      <c r="AIF1074"/>
      <c r="AIG1074"/>
      <c r="AIH1074"/>
      <c r="AII1074"/>
      <c r="AIJ1074"/>
      <c r="AIK1074"/>
      <c r="AIL1074"/>
      <c r="AIM1074"/>
      <c r="AIN1074"/>
      <c r="AIO1074"/>
      <c r="AIP1074"/>
      <c r="AIQ1074"/>
      <c r="AIR1074"/>
      <c r="AIS1074"/>
      <c r="AIT1074"/>
      <c r="AIU1074"/>
      <c r="AIV1074"/>
      <c r="AIW1074"/>
      <c r="AIX1074"/>
      <c r="AIY1074"/>
      <c r="AIZ1074"/>
      <c r="AJA1074"/>
      <c r="AJB1074"/>
      <c r="AJC1074"/>
      <c r="AJD1074"/>
      <c r="AJE1074"/>
      <c r="AJF1074"/>
      <c r="AJG1074"/>
      <c r="AJH1074"/>
      <c r="AJI1074"/>
      <c r="AJJ1074"/>
      <c r="AJK1074"/>
      <c r="AJL1074"/>
      <c r="AJM1074"/>
      <c r="AJN1074"/>
      <c r="AJO1074"/>
      <c r="AJP1074"/>
      <c r="AJQ1074"/>
      <c r="AJR1074"/>
      <c r="AJS1074"/>
      <c r="AJT1074"/>
      <c r="AJU1074"/>
      <c r="AJV1074"/>
      <c r="AJW1074"/>
      <c r="AJX1074"/>
      <c r="AJY1074"/>
      <c r="AJZ1074"/>
      <c r="AKA1074"/>
      <c r="AKB1074"/>
      <c r="AKC1074"/>
      <c r="AKD1074"/>
      <c r="AKE1074"/>
      <c r="AKF1074"/>
      <c r="AKG1074"/>
      <c r="AKH1074"/>
      <c r="AKI1074"/>
      <c r="AKJ1074"/>
      <c r="AKK1074"/>
      <c r="AKL1074"/>
      <c r="AKM1074"/>
      <c r="AKN1074"/>
      <c r="AKO1074"/>
      <c r="AKP1074"/>
      <c r="AKQ1074"/>
      <c r="AKR1074"/>
      <c r="AKS1074"/>
      <c r="AKT1074"/>
      <c r="AKU1074"/>
      <c r="AKV1074"/>
      <c r="AKW1074"/>
      <c r="AKX1074"/>
      <c r="AKY1074"/>
      <c r="AKZ1074"/>
      <c r="ALA1074"/>
      <c r="ALB1074"/>
      <c r="ALC1074"/>
      <c r="ALD1074"/>
      <c r="ALE1074"/>
      <c r="ALF1074"/>
      <c r="ALG1074"/>
      <c r="ALH1074"/>
      <c r="ALI1074"/>
      <c r="ALJ1074"/>
      <c r="ALK1074"/>
      <c r="ALL1074"/>
      <c r="ALM1074"/>
      <c r="ALN1074"/>
      <c r="ALO1074"/>
      <c r="ALP1074"/>
      <c r="ALQ1074"/>
      <c r="ALR1074"/>
      <c r="ALS1074"/>
      <c r="ALT1074"/>
      <c r="ALU1074"/>
      <c r="ALV1074"/>
      <c r="ALW1074"/>
      <c r="ALX1074"/>
      <c r="ALY1074"/>
      <c r="ALZ1074"/>
      <c r="AMA1074"/>
      <c r="AMB1074"/>
      <c r="AMC1074"/>
      <c r="AMD1074"/>
      <c r="AME1074"/>
      <c r="AMF1074"/>
      <c r="AMG1074"/>
      <c r="AMH1074"/>
      <c r="AMI1074"/>
      <c r="AMJ1074"/>
    </row>
    <row r="1075" spans="1:1024" x14ac:dyDescent="0.2">
      <c r="A1075"/>
      <c r="B1075"/>
      <c r="C1075"/>
      <c r="D1075"/>
      <c r="E1075" s="2"/>
      <c r="F1075" s="2"/>
      <c r="G1075" s="271"/>
      <c r="H1075" s="240"/>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c r="EZ1075"/>
      <c r="FA1075"/>
      <c r="FB1075"/>
      <c r="FC1075"/>
      <c r="FD1075"/>
      <c r="FE1075"/>
      <c r="FF1075"/>
      <c r="FG1075"/>
      <c r="FH1075"/>
      <c r="FI1075"/>
      <c r="FJ1075"/>
      <c r="FK1075"/>
      <c r="FL1075"/>
      <c r="FM1075"/>
      <c r="FN1075"/>
      <c r="FO1075"/>
      <c r="FP1075"/>
      <c r="FQ1075"/>
      <c r="FR1075"/>
      <c r="FS1075"/>
      <c r="FT1075"/>
      <c r="FU1075"/>
      <c r="FV1075"/>
      <c r="FW1075"/>
      <c r="FX1075"/>
      <c r="FY1075"/>
      <c r="FZ1075"/>
      <c r="GA1075"/>
      <c r="GB1075"/>
      <c r="GC1075"/>
      <c r="GD1075"/>
      <c r="GE1075"/>
      <c r="GF1075"/>
      <c r="GG1075"/>
      <c r="GH1075"/>
      <c r="GI1075"/>
      <c r="GJ1075"/>
      <c r="GK1075"/>
      <c r="GL1075"/>
      <c r="GM1075"/>
      <c r="GN1075"/>
      <c r="GO1075"/>
      <c r="GP1075"/>
      <c r="GQ1075"/>
      <c r="GR1075"/>
      <c r="GS1075"/>
      <c r="GT1075"/>
      <c r="GU1075"/>
      <c r="GV1075"/>
      <c r="GW1075"/>
      <c r="GX1075"/>
      <c r="GY1075"/>
      <c r="GZ1075"/>
      <c r="HA1075"/>
      <c r="HB1075"/>
      <c r="HC1075"/>
      <c r="HD1075"/>
      <c r="HE1075"/>
      <c r="HF1075"/>
      <c r="HG1075"/>
      <c r="HH1075"/>
      <c r="HI1075"/>
      <c r="HJ1075"/>
      <c r="HK1075"/>
      <c r="HL1075"/>
      <c r="HM1075"/>
      <c r="HN1075"/>
      <c r="HO1075"/>
      <c r="HP1075"/>
      <c r="HQ1075"/>
      <c r="HR1075"/>
      <c r="HS1075"/>
      <c r="HT1075"/>
      <c r="HU1075"/>
      <c r="HV1075"/>
      <c r="HW1075"/>
      <c r="HX1075"/>
      <c r="HY1075"/>
      <c r="HZ1075"/>
      <c r="IA1075"/>
      <c r="IB1075"/>
      <c r="IC1075"/>
      <c r="ID1075"/>
      <c r="IE1075"/>
      <c r="IF1075"/>
      <c r="IG1075"/>
      <c r="IH1075"/>
      <c r="II1075"/>
      <c r="IJ1075"/>
      <c r="IK1075"/>
      <c r="IL1075"/>
      <c r="IM1075"/>
      <c r="IN1075"/>
      <c r="IO1075"/>
      <c r="IP1075"/>
      <c r="IQ1075"/>
      <c r="IR1075"/>
      <c r="IS1075"/>
      <c r="IT1075"/>
      <c r="IU1075"/>
      <c r="IV1075"/>
      <c r="IW1075"/>
      <c r="IX1075"/>
      <c r="IY1075"/>
      <c r="IZ1075"/>
      <c r="JA1075"/>
      <c r="JB1075"/>
      <c r="JC1075"/>
      <c r="JD1075"/>
      <c r="JE1075"/>
      <c r="JF1075"/>
      <c r="JG1075"/>
      <c r="JH1075"/>
      <c r="JI1075"/>
      <c r="JJ1075"/>
      <c r="JK1075"/>
      <c r="JL1075"/>
      <c r="JM1075"/>
      <c r="JN1075"/>
      <c r="JO1075"/>
      <c r="JP1075"/>
      <c r="JQ1075"/>
      <c r="JR1075"/>
      <c r="JS1075"/>
      <c r="JT1075"/>
      <c r="JU1075"/>
      <c r="JV1075"/>
      <c r="JW1075"/>
      <c r="JX1075"/>
      <c r="JY1075"/>
      <c r="JZ1075"/>
      <c r="KA1075"/>
      <c r="KB1075"/>
      <c r="KC1075"/>
      <c r="KD1075"/>
      <c r="KE1075"/>
      <c r="KF1075"/>
      <c r="KG1075"/>
      <c r="KH1075"/>
      <c r="KI1075"/>
      <c r="KJ1075"/>
      <c r="KK1075"/>
      <c r="KL1075"/>
      <c r="KM1075"/>
      <c r="KN1075"/>
      <c r="KO1075"/>
      <c r="KP1075"/>
      <c r="KQ1075"/>
      <c r="KR1075"/>
      <c r="KS1075"/>
      <c r="KT1075"/>
      <c r="KU1075"/>
      <c r="KV1075"/>
      <c r="KW1075"/>
      <c r="KX1075"/>
      <c r="KY1075"/>
      <c r="KZ1075"/>
      <c r="LA1075"/>
      <c r="LB1075"/>
      <c r="LC1075"/>
      <c r="LD1075"/>
      <c r="LE1075"/>
      <c r="LF1075"/>
      <c r="LG1075"/>
      <c r="LH1075"/>
      <c r="LI1075"/>
      <c r="LJ1075"/>
      <c r="LK1075"/>
      <c r="LL1075"/>
      <c r="LM1075"/>
      <c r="LN1075"/>
      <c r="LO1075"/>
      <c r="LP1075"/>
      <c r="LQ1075"/>
      <c r="LR1075"/>
      <c r="LS1075"/>
      <c r="LT1075"/>
      <c r="LU1075"/>
      <c r="LV1075"/>
      <c r="LW1075"/>
      <c r="LX1075"/>
      <c r="LY1075"/>
      <c r="LZ1075"/>
      <c r="MA1075"/>
      <c r="MB1075"/>
      <c r="MC1075"/>
      <c r="MD1075"/>
      <c r="ME1075"/>
      <c r="MF1075"/>
      <c r="MG1075"/>
      <c r="MH1075"/>
      <c r="MI1075"/>
      <c r="MJ1075"/>
      <c r="MK1075"/>
      <c r="ML1075"/>
      <c r="MM1075"/>
      <c r="MN1075"/>
      <c r="MO1075"/>
      <c r="MP1075"/>
      <c r="MQ1075"/>
      <c r="MR1075"/>
      <c r="MS1075"/>
      <c r="MT1075"/>
      <c r="MU1075"/>
      <c r="MV1075"/>
      <c r="MW1075"/>
      <c r="MX1075"/>
      <c r="MY1075"/>
      <c r="MZ1075"/>
      <c r="NA1075"/>
      <c r="NB1075"/>
      <c r="NC1075"/>
      <c r="ND1075"/>
      <c r="NE1075"/>
      <c r="NF1075"/>
      <c r="NG1075"/>
      <c r="NH1075"/>
      <c r="NI1075"/>
      <c r="NJ1075"/>
      <c r="NK1075"/>
      <c r="NL1075"/>
      <c r="NM1075"/>
      <c r="NN1075"/>
      <c r="NO1075"/>
      <c r="NP1075"/>
      <c r="NQ1075"/>
      <c r="NR1075"/>
      <c r="NS1075"/>
      <c r="NT1075"/>
      <c r="NU1075"/>
      <c r="NV1075"/>
      <c r="NW1075"/>
      <c r="NX1075"/>
      <c r="NY1075"/>
      <c r="NZ1075"/>
      <c r="OA1075"/>
      <c r="OB1075"/>
      <c r="OC1075"/>
      <c r="OD1075"/>
      <c r="OE1075"/>
      <c r="OF1075"/>
      <c r="OG1075"/>
      <c r="OH1075"/>
      <c r="OI1075"/>
      <c r="OJ1075"/>
      <c r="OK1075"/>
      <c r="OL1075"/>
      <c r="OM1075"/>
      <c r="ON1075"/>
      <c r="OO1075"/>
      <c r="OP1075"/>
      <c r="OQ1075"/>
      <c r="OR1075"/>
      <c r="OS1075"/>
      <c r="OT1075"/>
      <c r="OU1075"/>
      <c r="OV1075"/>
      <c r="OW1075"/>
      <c r="OX1075"/>
      <c r="OY1075"/>
      <c r="OZ1075"/>
      <c r="PA1075"/>
      <c r="PB1075"/>
      <c r="PC1075"/>
      <c r="PD1075"/>
      <c r="PE1075"/>
      <c r="PF1075"/>
      <c r="PG1075"/>
      <c r="PH1075"/>
      <c r="PI1075"/>
      <c r="PJ1075"/>
      <c r="PK1075"/>
      <c r="PL1075"/>
      <c r="PM1075"/>
      <c r="PN1075"/>
      <c r="PO1075"/>
      <c r="PP1075"/>
      <c r="PQ1075"/>
      <c r="PR1075"/>
      <c r="PS1075"/>
      <c r="PT1075"/>
      <c r="PU1075"/>
      <c r="PV1075"/>
      <c r="PW1075"/>
      <c r="PX1075"/>
      <c r="PY1075"/>
      <c r="PZ1075"/>
      <c r="QA1075"/>
      <c r="QB1075"/>
      <c r="QC1075"/>
      <c r="QD1075"/>
      <c r="QE1075"/>
      <c r="QF1075"/>
      <c r="QG1075"/>
      <c r="QH1075"/>
      <c r="QI1075"/>
      <c r="QJ1075"/>
      <c r="QK1075"/>
      <c r="QL1075"/>
      <c r="QM1075"/>
      <c r="QN1075"/>
      <c r="QO1075"/>
      <c r="QP1075"/>
      <c r="QQ1075"/>
      <c r="QR1075"/>
      <c r="QS1075"/>
      <c r="QT1075"/>
      <c r="QU1075"/>
      <c r="QV1075"/>
      <c r="QW1075"/>
      <c r="QX1075"/>
      <c r="QY1075"/>
      <c r="QZ1075"/>
      <c r="RA1075"/>
      <c r="RB1075"/>
      <c r="RC1075"/>
      <c r="RD1075"/>
      <c r="RE1075"/>
      <c r="RF1075"/>
      <c r="RG1075"/>
      <c r="RH1075"/>
      <c r="RI1075"/>
      <c r="RJ1075"/>
      <c r="RK1075"/>
      <c r="RL1075"/>
      <c r="RM1075"/>
      <c r="RN1075"/>
      <c r="RO1075"/>
      <c r="RP1075"/>
      <c r="RQ1075"/>
      <c r="RR1075"/>
      <c r="RS1075"/>
      <c r="RT1075"/>
      <c r="RU1075"/>
      <c r="RV1075"/>
      <c r="RW1075"/>
      <c r="RX1075"/>
      <c r="RY1075"/>
      <c r="RZ1075"/>
      <c r="SA1075"/>
      <c r="SB1075"/>
      <c r="SC1075"/>
      <c r="SD1075"/>
      <c r="SE1075"/>
      <c r="SF1075"/>
      <c r="SG1075"/>
      <c r="SH1075"/>
      <c r="SI1075"/>
      <c r="SJ1075"/>
      <c r="SK1075"/>
      <c r="SL1075"/>
      <c r="SM1075"/>
      <c r="SN1075"/>
      <c r="SO1075"/>
      <c r="SP1075"/>
      <c r="SQ1075"/>
      <c r="SR1075"/>
      <c r="SS1075"/>
      <c r="ST1075"/>
      <c r="SU1075"/>
      <c r="SV1075"/>
      <c r="SW1075"/>
      <c r="SX1075"/>
      <c r="SY1075"/>
      <c r="SZ1075"/>
      <c r="TA1075"/>
      <c r="TB1075"/>
      <c r="TC1075"/>
      <c r="TD1075"/>
      <c r="TE1075"/>
      <c r="TF1075"/>
      <c r="TG1075"/>
      <c r="TH1075"/>
      <c r="TI1075"/>
      <c r="TJ1075"/>
      <c r="TK1075"/>
      <c r="TL1075"/>
      <c r="TM1075"/>
      <c r="TN1075"/>
      <c r="TO1075"/>
      <c r="TP1075"/>
      <c r="TQ1075"/>
      <c r="TR1075"/>
      <c r="TS1075"/>
      <c r="TT1075"/>
      <c r="TU1075"/>
      <c r="TV1075"/>
      <c r="TW1075"/>
      <c r="TX1075"/>
      <c r="TY1075"/>
      <c r="TZ1075"/>
      <c r="UA1075"/>
      <c r="UB1075"/>
      <c r="UC1075"/>
      <c r="UD1075"/>
      <c r="UE1075"/>
      <c r="UF1075"/>
      <c r="UG1075"/>
      <c r="UH1075"/>
      <c r="UI1075"/>
      <c r="UJ1075"/>
      <c r="UK1075"/>
      <c r="UL1075"/>
      <c r="UM1075"/>
      <c r="UN1075"/>
      <c r="UO1075"/>
      <c r="UP1075"/>
      <c r="UQ1075"/>
      <c r="UR1075"/>
      <c r="US1075"/>
      <c r="UT1075"/>
      <c r="UU1075"/>
      <c r="UV1075"/>
      <c r="UW1075"/>
      <c r="UX1075"/>
      <c r="UY1075"/>
      <c r="UZ1075"/>
      <c r="VA1075"/>
      <c r="VB1075"/>
      <c r="VC1075"/>
      <c r="VD1075"/>
      <c r="VE1075"/>
      <c r="VF1075"/>
      <c r="VG1075"/>
      <c r="VH1075"/>
      <c r="VI1075"/>
      <c r="VJ1075"/>
      <c r="VK1075"/>
      <c r="VL1075"/>
      <c r="VM1075"/>
      <c r="VN1075"/>
      <c r="VO1075"/>
      <c r="VP1075"/>
      <c r="VQ1075"/>
      <c r="VR1075"/>
      <c r="VS1075"/>
      <c r="VT1075"/>
      <c r="VU1075"/>
      <c r="VV1075"/>
      <c r="VW1075"/>
      <c r="VX1075"/>
      <c r="VY1075"/>
      <c r="VZ1075"/>
      <c r="WA1075"/>
      <c r="WB1075"/>
      <c r="WC1075"/>
      <c r="WD1075"/>
      <c r="WE1075"/>
      <c r="WF1075"/>
      <c r="WG1075"/>
      <c r="WH1075"/>
      <c r="WI1075"/>
      <c r="WJ1075"/>
      <c r="WK1075"/>
      <c r="WL1075"/>
      <c r="WM1075"/>
      <c r="WN1075"/>
      <c r="WO1075"/>
      <c r="WP1075"/>
      <c r="WQ1075"/>
      <c r="WR1075"/>
      <c r="WS1075"/>
      <c r="WT1075"/>
      <c r="WU1075"/>
      <c r="WV1075"/>
      <c r="WW1075"/>
      <c r="WX1075"/>
      <c r="WY1075"/>
      <c r="WZ1075"/>
      <c r="XA1075"/>
      <c r="XB1075"/>
      <c r="XC1075"/>
      <c r="XD1075"/>
      <c r="XE1075"/>
      <c r="XF1075"/>
      <c r="XG1075"/>
      <c r="XH1075"/>
      <c r="XI1075"/>
      <c r="XJ1075"/>
      <c r="XK1075"/>
      <c r="XL1075"/>
      <c r="XM1075"/>
      <c r="XN1075"/>
      <c r="XO1075"/>
      <c r="XP1075"/>
      <c r="XQ1075"/>
      <c r="XR1075"/>
      <c r="XS1075"/>
      <c r="XT1075"/>
      <c r="XU1075"/>
      <c r="XV1075"/>
      <c r="XW1075"/>
      <c r="XX1075"/>
      <c r="XY1075"/>
      <c r="XZ1075"/>
      <c r="YA1075"/>
      <c r="YB1075"/>
      <c r="YC1075"/>
      <c r="YD1075"/>
      <c r="YE1075"/>
      <c r="YF1075"/>
      <c r="YG1075"/>
      <c r="YH1075"/>
      <c r="YI1075"/>
      <c r="YJ1075"/>
      <c r="YK1075"/>
      <c r="YL1075"/>
      <c r="YM1075"/>
      <c r="YN1075"/>
      <c r="YO1075"/>
      <c r="YP1075"/>
      <c r="YQ1075"/>
      <c r="YR1075"/>
      <c r="YS1075"/>
      <c r="YT1075"/>
      <c r="YU1075"/>
      <c r="YV1075"/>
      <c r="YW1075"/>
      <c r="YX1075"/>
      <c r="YY1075"/>
      <c r="YZ1075"/>
      <c r="ZA1075"/>
      <c r="ZB1075"/>
      <c r="ZC1075"/>
      <c r="ZD1075"/>
      <c r="ZE1075"/>
      <c r="ZF1075"/>
      <c r="ZG1075"/>
      <c r="ZH1075"/>
      <c r="ZI1075"/>
      <c r="ZJ1075"/>
      <c r="ZK1075"/>
      <c r="ZL1075"/>
      <c r="ZM1075"/>
      <c r="ZN1075"/>
      <c r="ZO1075"/>
      <c r="ZP1075"/>
      <c r="ZQ1075"/>
      <c r="ZR1075"/>
      <c r="ZS1075"/>
      <c r="ZT1075"/>
      <c r="ZU1075"/>
      <c r="ZV1075"/>
      <c r="ZW1075"/>
      <c r="ZX1075"/>
      <c r="ZY1075"/>
      <c r="ZZ1075"/>
      <c r="AAA1075"/>
      <c r="AAB1075"/>
      <c r="AAC1075"/>
      <c r="AAD1075"/>
      <c r="AAE1075"/>
      <c r="AAF1075"/>
      <c r="AAG1075"/>
      <c r="AAH1075"/>
      <c r="AAI1075"/>
      <c r="AAJ1075"/>
      <c r="AAK1075"/>
      <c r="AAL1075"/>
      <c r="AAM1075"/>
      <c r="AAN1075"/>
      <c r="AAO1075"/>
      <c r="AAP1075"/>
      <c r="AAQ1075"/>
      <c r="AAR1075"/>
      <c r="AAS1075"/>
      <c r="AAT1075"/>
      <c r="AAU1075"/>
      <c r="AAV1075"/>
      <c r="AAW1075"/>
      <c r="AAX1075"/>
      <c r="AAY1075"/>
      <c r="AAZ1075"/>
      <c r="ABA1075"/>
      <c r="ABB1075"/>
      <c r="ABC1075"/>
      <c r="ABD1075"/>
      <c r="ABE1075"/>
      <c r="ABF1075"/>
      <c r="ABG1075"/>
      <c r="ABH1075"/>
      <c r="ABI1075"/>
      <c r="ABJ1075"/>
      <c r="ABK1075"/>
      <c r="ABL1075"/>
      <c r="ABM1075"/>
      <c r="ABN1075"/>
      <c r="ABO1075"/>
      <c r="ABP1075"/>
      <c r="ABQ1075"/>
      <c r="ABR1075"/>
      <c r="ABS1075"/>
      <c r="ABT1075"/>
      <c r="ABU1075"/>
      <c r="ABV1075"/>
      <c r="ABW1075"/>
      <c r="ABX1075"/>
      <c r="ABY1075"/>
      <c r="ABZ1075"/>
      <c r="ACA1075"/>
      <c r="ACB1075"/>
      <c r="ACC1075"/>
      <c r="ACD1075"/>
      <c r="ACE1075"/>
      <c r="ACF1075"/>
      <c r="ACG1075"/>
      <c r="ACH1075"/>
      <c r="ACI1075"/>
      <c r="ACJ1075"/>
      <c r="ACK1075"/>
      <c r="ACL1075"/>
      <c r="ACM1075"/>
      <c r="ACN1075"/>
      <c r="ACO1075"/>
      <c r="ACP1075"/>
      <c r="ACQ1075"/>
      <c r="ACR1075"/>
      <c r="ACS1075"/>
      <c r="ACT1075"/>
      <c r="ACU1075"/>
      <c r="ACV1075"/>
      <c r="ACW1075"/>
      <c r="ACX1075"/>
      <c r="ACY1075"/>
      <c r="ACZ1075"/>
      <c r="ADA1075"/>
      <c r="ADB1075"/>
      <c r="ADC1075"/>
      <c r="ADD1075"/>
      <c r="ADE1075"/>
      <c r="ADF1075"/>
      <c r="ADG1075"/>
      <c r="ADH1075"/>
      <c r="ADI1075"/>
      <c r="ADJ1075"/>
      <c r="ADK1075"/>
      <c r="ADL1075"/>
      <c r="ADM1075"/>
      <c r="ADN1075"/>
      <c r="ADO1075"/>
      <c r="ADP1075"/>
      <c r="ADQ1075"/>
      <c r="ADR1075"/>
      <c r="ADS1075"/>
      <c r="ADT1075"/>
      <c r="ADU1075"/>
      <c r="ADV1075"/>
      <c r="ADW1075"/>
      <c r="ADX1075"/>
      <c r="ADY1075"/>
      <c r="ADZ1075"/>
      <c r="AEA1075"/>
      <c r="AEB1075"/>
      <c r="AEC1075"/>
      <c r="AED1075"/>
      <c r="AEE1075"/>
      <c r="AEF1075"/>
      <c r="AEG1075"/>
      <c r="AEH1075"/>
      <c r="AEI1075"/>
      <c r="AEJ1075"/>
      <c r="AEK1075"/>
      <c r="AEL1075"/>
      <c r="AEM1075"/>
      <c r="AEN1075"/>
      <c r="AEO1075"/>
      <c r="AEP1075"/>
      <c r="AEQ1075"/>
      <c r="AER1075"/>
      <c r="AES1075"/>
      <c r="AET1075"/>
      <c r="AEU1075"/>
      <c r="AEV1075"/>
      <c r="AEW1075"/>
      <c r="AEX1075"/>
      <c r="AEY1075"/>
      <c r="AEZ1075"/>
      <c r="AFA1075"/>
      <c r="AFB1075"/>
      <c r="AFC1075"/>
      <c r="AFD1075"/>
      <c r="AFE1075"/>
      <c r="AFF1075"/>
      <c r="AFG1075"/>
      <c r="AFH1075"/>
      <c r="AFI1075"/>
      <c r="AFJ1075"/>
      <c r="AFK1075"/>
      <c r="AFL1075"/>
      <c r="AFM1075"/>
      <c r="AFN1075"/>
      <c r="AFO1075"/>
      <c r="AFP1075"/>
      <c r="AFQ1075"/>
      <c r="AFR1075"/>
      <c r="AFS1075"/>
      <c r="AFT1075"/>
      <c r="AFU1075"/>
      <c r="AFV1075"/>
      <c r="AFW1075"/>
      <c r="AFX1075"/>
      <c r="AFY1075"/>
      <c r="AFZ1075"/>
      <c r="AGA1075"/>
      <c r="AGB1075"/>
      <c r="AGC1075"/>
      <c r="AGD1075"/>
      <c r="AGE1075"/>
      <c r="AGF1075"/>
      <c r="AGG1075"/>
      <c r="AGH1075"/>
      <c r="AGI1075"/>
      <c r="AGJ1075"/>
      <c r="AGK1075"/>
      <c r="AGL1075"/>
      <c r="AGM1075"/>
      <c r="AGN1075"/>
      <c r="AGO1075"/>
      <c r="AGP1075"/>
      <c r="AGQ1075"/>
      <c r="AGR1075"/>
      <c r="AGS1075"/>
      <c r="AGT1075"/>
      <c r="AGU1075"/>
      <c r="AGV1075"/>
      <c r="AGW1075"/>
      <c r="AGX1075"/>
      <c r="AGY1075"/>
      <c r="AGZ1075"/>
      <c r="AHA1075"/>
      <c r="AHB1075"/>
      <c r="AHC1075"/>
      <c r="AHD1075"/>
      <c r="AHE1075"/>
      <c r="AHF1075"/>
      <c r="AHG1075"/>
      <c r="AHH1075"/>
      <c r="AHI1075"/>
      <c r="AHJ1075"/>
      <c r="AHK1075"/>
      <c r="AHL1075"/>
      <c r="AHM1075"/>
      <c r="AHN1075"/>
      <c r="AHO1075"/>
      <c r="AHP1075"/>
      <c r="AHQ1075"/>
      <c r="AHR1075"/>
      <c r="AHS1075"/>
      <c r="AHT1075"/>
      <c r="AHU1075"/>
      <c r="AHV1075"/>
      <c r="AHW1075"/>
      <c r="AHX1075"/>
      <c r="AHY1075"/>
      <c r="AHZ1075"/>
      <c r="AIA1075"/>
      <c r="AIB1075"/>
      <c r="AIC1075"/>
      <c r="AID1075"/>
      <c r="AIE1075"/>
      <c r="AIF1075"/>
      <c r="AIG1075"/>
      <c r="AIH1075"/>
      <c r="AII1075"/>
      <c r="AIJ1075"/>
      <c r="AIK1075"/>
      <c r="AIL1075"/>
      <c r="AIM1075"/>
      <c r="AIN1075"/>
      <c r="AIO1075"/>
      <c r="AIP1075"/>
      <c r="AIQ1075"/>
      <c r="AIR1075"/>
      <c r="AIS1075"/>
      <c r="AIT1075"/>
      <c r="AIU1075"/>
      <c r="AIV1075"/>
      <c r="AIW1075"/>
      <c r="AIX1075"/>
      <c r="AIY1075"/>
      <c r="AIZ1075"/>
      <c r="AJA1075"/>
      <c r="AJB1075"/>
      <c r="AJC1075"/>
      <c r="AJD1075"/>
      <c r="AJE1075"/>
      <c r="AJF1075"/>
      <c r="AJG1075"/>
      <c r="AJH1075"/>
      <c r="AJI1075"/>
      <c r="AJJ1075"/>
      <c r="AJK1075"/>
      <c r="AJL1075"/>
      <c r="AJM1075"/>
      <c r="AJN1075"/>
      <c r="AJO1075"/>
      <c r="AJP1075"/>
      <c r="AJQ1075"/>
      <c r="AJR1075"/>
      <c r="AJS1075"/>
      <c r="AJT1075"/>
      <c r="AJU1075"/>
      <c r="AJV1075"/>
      <c r="AJW1075"/>
      <c r="AJX1075"/>
      <c r="AJY1075"/>
      <c r="AJZ1075"/>
      <c r="AKA1075"/>
      <c r="AKB1075"/>
      <c r="AKC1075"/>
      <c r="AKD1075"/>
      <c r="AKE1075"/>
      <c r="AKF1075"/>
      <c r="AKG1075"/>
      <c r="AKH1075"/>
      <c r="AKI1075"/>
      <c r="AKJ1075"/>
      <c r="AKK1075"/>
      <c r="AKL1075"/>
      <c r="AKM1075"/>
      <c r="AKN1075"/>
      <c r="AKO1075"/>
      <c r="AKP1075"/>
      <c r="AKQ1075"/>
      <c r="AKR1075"/>
      <c r="AKS1075"/>
      <c r="AKT1075"/>
      <c r="AKU1075"/>
      <c r="AKV1075"/>
      <c r="AKW1075"/>
      <c r="AKX1075"/>
      <c r="AKY1075"/>
      <c r="AKZ1075"/>
      <c r="ALA1075"/>
      <c r="ALB1075"/>
      <c r="ALC1075"/>
      <c r="ALD1075"/>
      <c r="ALE1075"/>
      <c r="ALF1075"/>
      <c r="ALG1075"/>
      <c r="ALH1075"/>
      <c r="ALI1075"/>
      <c r="ALJ1075"/>
      <c r="ALK1075"/>
      <c r="ALL1075"/>
      <c r="ALM1075"/>
      <c r="ALN1075"/>
      <c r="ALO1075"/>
      <c r="ALP1075"/>
      <c r="ALQ1075"/>
      <c r="ALR1075"/>
      <c r="ALS1075"/>
      <c r="ALT1075"/>
      <c r="ALU1075"/>
      <c r="ALV1075"/>
      <c r="ALW1075"/>
      <c r="ALX1075"/>
      <c r="ALY1075"/>
      <c r="ALZ1075"/>
      <c r="AMA1075"/>
      <c r="AMB1075"/>
      <c r="AMC1075"/>
      <c r="AMD1075"/>
      <c r="AME1075"/>
      <c r="AMF1075"/>
      <c r="AMG1075"/>
      <c r="AMH1075"/>
      <c r="AMI1075"/>
      <c r="AMJ1075"/>
    </row>
    <row r="1076" spans="1:1024" x14ac:dyDescent="0.2">
      <c r="A1076"/>
      <c r="B1076"/>
      <c r="C1076"/>
      <c r="D1076"/>
      <c r="E1076" s="2"/>
      <c r="F1076" s="2"/>
      <c r="G1076" s="271"/>
      <c r="H1076" s="240"/>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c r="EZ1076"/>
      <c r="FA1076"/>
      <c r="FB1076"/>
      <c r="FC1076"/>
      <c r="FD1076"/>
      <c r="FE1076"/>
      <c r="FF1076"/>
      <c r="FG1076"/>
      <c r="FH1076"/>
      <c r="FI1076"/>
      <c r="FJ1076"/>
      <c r="FK1076"/>
      <c r="FL1076"/>
      <c r="FM1076"/>
      <c r="FN1076"/>
      <c r="FO1076"/>
      <c r="FP1076"/>
      <c r="FQ1076"/>
      <c r="FR1076"/>
      <c r="FS1076"/>
      <c r="FT1076"/>
      <c r="FU1076"/>
      <c r="FV1076"/>
      <c r="FW1076"/>
      <c r="FX1076"/>
      <c r="FY1076"/>
      <c r="FZ1076"/>
      <c r="GA1076"/>
      <c r="GB1076"/>
      <c r="GC1076"/>
      <c r="GD1076"/>
      <c r="GE1076"/>
      <c r="GF1076"/>
      <c r="GG1076"/>
      <c r="GH1076"/>
      <c r="GI1076"/>
      <c r="GJ1076"/>
      <c r="GK1076"/>
      <c r="GL1076"/>
      <c r="GM1076"/>
      <c r="GN1076"/>
      <c r="GO1076"/>
      <c r="GP1076"/>
      <c r="GQ1076"/>
      <c r="GR1076"/>
      <c r="GS1076"/>
      <c r="GT1076"/>
      <c r="GU1076"/>
      <c r="GV1076"/>
      <c r="GW1076"/>
      <c r="GX1076"/>
      <c r="GY1076"/>
      <c r="GZ1076"/>
      <c r="HA1076"/>
      <c r="HB1076"/>
      <c r="HC1076"/>
      <c r="HD1076"/>
      <c r="HE1076"/>
      <c r="HF1076"/>
      <c r="HG1076"/>
      <c r="HH1076"/>
      <c r="HI1076"/>
      <c r="HJ1076"/>
      <c r="HK1076"/>
      <c r="HL1076"/>
      <c r="HM1076"/>
      <c r="HN1076"/>
      <c r="HO1076"/>
      <c r="HP1076"/>
      <c r="HQ1076"/>
      <c r="HR1076"/>
      <c r="HS1076"/>
      <c r="HT1076"/>
      <c r="HU1076"/>
      <c r="HV1076"/>
      <c r="HW1076"/>
      <c r="HX1076"/>
      <c r="HY1076"/>
      <c r="HZ1076"/>
      <c r="IA1076"/>
      <c r="IB1076"/>
      <c r="IC1076"/>
      <c r="ID1076"/>
      <c r="IE1076"/>
      <c r="IF1076"/>
      <c r="IG1076"/>
      <c r="IH1076"/>
      <c r="II1076"/>
      <c r="IJ1076"/>
      <c r="IK1076"/>
      <c r="IL1076"/>
      <c r="IM1076"/>
      <c r="IN1076"/>
      <c r="IO1076"/>
      <c r="IP1076"/>
      <c r="IQ1076"/>
      <c r="IR1076"/>
      <c r="IS1076"/>
      <c r="IT1076"/>
      <c r="IU1076"/>
      <c r="IV1076"/>
      <c r="IW1076"/>
      <c r="IX1076"/>
      <c r="IY1076"/>
      <c r="IZ1076"/>
      <c r="JA1076"/>
      <c r="JB1076"/>
      <c r="JC1076"/>
      <c r="JD1076"/>
      <c r="JE1076"/>
      <c r="JF1076"/>
      <c r="JG1076"/>
      <c r="JH1076"/>
      <c r="JI1076"/>
      <c r="JJ1076"/>
      <c r="JK1076"/>
      <c r="JL1076"/>
      <c r="JM1076"/>
      <c r="JN1076"/>
      <c r="JO1076"/>
      <c r="JP1076"/>
      <c r="JQ1076"/>
      <c r="JR1076"/>
      <c r="JS1076"/>
      <c r="JT1076"/>
      <c r="JU1076"/>
      <c r="JV1076"/>
      <c r="JW1076"/>
      <c r="JX1076"/>
      <c r="JY1076"/>
      <c r="JZ1076"/>
      <c r="KA1076"/>
      <c r="KB1076"/>
      <c r="KC1076"/>
      <c r="KD1076"/>
      <c r="KE1076"/>
      <c r="KF1076"/>
      <c r="KG1076"/>
      <c r="KH1076"/>
      <c r="KI1076"/>
      <c r="KJ1076"/>
      <c r="KK1076"/>
      <c r="KL1076"/>
      <c r="KM1076"/>
      <c r="KN1076"/>
      <c r="KO1076"/>
      <c r="KP1076"/>
      <c r="KQ1076"/>
      <c r="KR1076"/>
      <c r="KS1076"/>
      <c r="KT1076"/>
      <c r="KU1076"/>
      <c r="KV1076"/>
      <c r="KW1076"/>
      <c r="KX1076"/>
      <c r="KY1076"/>
      <c r="KZ1076"/>
      <c r="LA1076"/>
      <c r="LB1076"/>
      <c r="LC1076"/>
      <c r="LD1076"/>
      <c r="LE1076"/>
      <c r="LF1076"/>
      <c r="LG1076"/>
      <c r="LH1076"/>
      <c r="LI1076"/>
      <c r="LJ1076"/>
      <c r="LK1076"/>
      <c r="LL1076"/>
      <c r="LM1076"/>
      <c r="LN1076"/>
      <c r="LO1076"/>
      <c r="LP1076"/>
      <c r="LQ1076"/>
      <c r="LR1076"/>
      <c r="LS1076"/>
      <c r="LT1076"/>
      <c r="LU1076"/>
      <c r="LV1076"/>
      <c r="LW1076"/>
      <c r="LX1076"/>
      <c r="LY1076"/>
      <c r="LZ1076"/>
      <c r="MA1076"/>
      <c r="MB1076"/>
      <c r="MC1076"/>
      <c r="MD1076"/>
      <c r="ME1076"/>
      <c r="MF1076"/>
      <c r="MG1076"/>
      <c r="MH1076"/>
      <c r="MI1076"/>
      <c r="MJ1076"/>
      <c r="MK1076"/>
      <c r="ML1076"/>
      <c r="MM1076"/>
      <c r="MN1076"/>
      <c r="MO1076"/>
      <c r="MP1076"/>
      <c r="MQ1076"/>
      <c r="MR1076"/>
      <c r="MS1076"/>
      <c r="MT1076"/>
      <c r="MU1076"/>
      <c r="MV1076"/>
      <c r="MW1076"/>
      <c r="MX1076"/>
      <c r="MY1076"/>
      <c r="MZ1076"/>
      <c r="NA1076"/>
      <c r="NB1076"/>
      <c r="NC1076"/>
      <c r="ND1076"/>
      <c r="NE1076"/>
      <c r="NF1076"/>
      <c r="NG1076"/>
      <c r="NH1076"/>
      <c r="NI1076"/>
      <c r="NJ1076"/>
      <c r="NK1076"/>
      <c r="NL1076"/>
      <c r="NM1076"/>
      <c r="NN1076"/>
      <c r="NO1076"/>
      <c r="NP1076"/>
      <c r="NQ1076"/>
      <c r="NR1076"/>
      <c r="NS1076"/>
      <c r="NT1076"/>
      <c r="NU1076"/>
      <c r="NV1076"/>
      <c r="NW1076"/>
      <c r="NX1076"/>
      <c r="NY1076"/>
      <c r="NZ1076"/>
      <c r="OA1076"/>
      <c r="OB1076"/>
      <c r="OC1076"/>
      <c r="OD1076"/>
      <c r="OE1076"/>
      <c r="OF1076"/>
      <c r="OG1076"/>
      <c r="OH1076"/>
      <c r="OI1076"/>
      <c r="OJ1076"/>
      <c r="OK1076"/>
      <c r="OL1076"/>
      <c r="OM1076"/>
      <c r="ON1076"/>
      <c r="OO1076"/>
      <c r="OP1076"/>
      <c r="OQ1076"/>
      <c r="OR1076"/>
      <c r="OS1076"/>
      <c r="OT1076"/>
      <c r="OU1076"/>
      <c r="OV1076"/>
      <c r="OW1076"/>
      <c r="OX1076"/>
      <c r="OY1076"/>
      <c r="OZ1076"/>
      <c r="PA1076"/>
      <c r="PB1076"/>
      <c r="PC1076"/>
      <c r="PD1076"/>
      <c r="PE1076"/>
      <c r="PF1076"/>
      <c r="PG1076"/>
      <c r="PH1076"/>
      <c r="PI1076"/>
      <c r="PJ1076"/>
      <c r="PK1076"/>
      <c r="PL1076"/>
      <c r="PM1076"/>
      <c r="PN1076"/>
      <c r="PO1076"/>
      <c r="PP1076"/>
      <c r="PQ1076"/>
      <c r="PR1076"/>
      <c r="PS1076"/>
      <c r="PT1076"/>
      <c r="PU1076"/>
      <c r="PV1076"/>
      <c r="PW1076"/>
      <c r="PX1076"/>
      <c r="PY1076"/>
      <c r="PZ1076"/>
      <c r="QA1076"/>
      <c r="QB1076"/>
      <c r="QC1076"/>
      <c r="QD1076"/>
      <c r="QE1076"/>
      <c r="QF1076"/>
      <c r="QG1076"/>
      <c r="QH1076"/>
      <c r="QI1076"/>
      <c r="QJ1076"/>
      <c r="QK1076"/>
      <c r="QL1076"/>
      <c r="QM1076"/>
      <c r="QN1076"/>
      <c r="QO1076"/>
      <c r="QP1076"/>
      <c r="QQ1076"/>
      <c r="QR1076"/>
      <c r="QS1076"/>
      <c r="QT1076"/>
      <c r="QU1076"/>
      <c r="QV1076"/>
      <c r="QW1076"/>
      <c r="QX1076"/>
      <c r="QY1076"/>
      <c r="QZ1076"/>
      <c r="RA1076"/>
      <c r="RB1076"/>
      <c r="RC1076"/>
      <c r="RD1076"/>
      <c r="RE1076"/>
      <c r="RF1076"/>
      <c r="RG1076"/>
      <c r="RH1076"/>
      <c r="RI1076"/>
      <c r="RJ1076"/>
      <c r="RK1076"/>
      <c r="RL1076"/>
      <c r="RM1076"/>
      <c r="RN1076"/>
      <c r="RO1076"/>
      <c r="RP1076"/>
      <c r="RQ1076"/>
      <c r="RR1076"/>
      <c r="RS1076"/>
      <c r="RT1076"/>
      <c r="RU1076"/>
      <c r="RV1076"/>
      <c r="RW1076"/>
      <c r="RX1076"/>
      <c r="RY1076"/>
      <c r="RZ1076"/>
      <c r="SA1076"/>
      <c r="SB1076"/>
      <c r="SC1076"/>
      <c r="SD1076"/>
      <c r="SE1076"/>
      <c r="SF1076"/>
      <c r="SG1076"/>
      <c r="SH1076"/>
      <c r="SI1076"/>
      <c r="SJ1076"/>
      <c r="SK1076"/>
      <c r="SL1076"/>
      <c r="SM1076"/>
      <c r="SN1076"/>
      <c r="SO1076"/>
      <c r="SP1076"/>
      <c r="SQ1076"/>
      <c r="SR1076"/>
      <c r="SS1076"/>
      <c r="ST1076"/>
      <c r="SU1076"/>
      <c r="SV1076"/>
      <c r="SW1076"/>
      <c r="SX1076"/>
      <c r="SY1076"/>
      <c r="SZ1076"/>
      <c r="TA1076"/>
      <c r="TB1076"/>
      <c r="TC1076"/>
      <c r="TD1076"/>
      <c r="TE1076"/>
      <c r="TF1076"/>
      <c r="TG1076"/>
      <c r="TH1076"/>
      <c r="TI1076"/>
      <c r="TJ1076"/>
      <c r="TK1076"/>
      <c r="TL1076"/>
      <c r="TM1076"/>
      <c r="TN1076"/>
      <c r="TO1076"/>
      <c r="TP1076"/>
      <c r="TQ1076"/>
      <c r="TR1076"/>
      <c r="TS1076"/>
      <c r="TT1076"/>
      <c r="TU1076"/>
      <c r="TV1076"/>
      <c r="TW1076"/>
      <c r="TX1076"/>
      <c r="TY1076"/>
      <c r="TZ1076"/>
      <c r="UA1076"/>
      <c r="UB1076"/>
      <c r="UC1076"/>
      <c r="UD1076"/>
      <c r="UE1076"/>
      <c r="UF1076"/>
      <c r="UG1076"/>
      <c r="UH1076"/>
      <c r="UI1076"/>
      <c r="UJ1076"/>
      <c r="UK1076"/>
      <c r="UL1076"/>
      <c r="UM1076"/>
      <c r="UN1076"/>
      <c r="UO1076"/>
      <c r="UP1076"/>
      <c r="UQ1076"/>
      <c r="UR1076"/>
      <c r="US1076"/>
      <c r="UT1076"/>
      <c r="UU1076"/>
      <c r="UV1076"/>
      <c r="UW1076"/>
      <c r="UX1076"/>
      <c r="UY1076"/>
      <c r="UZ1076"/>
      <c r="VA1076"/>
      <c r="VB1076"/>
      <c r="VC1076"/>
      <c r="VD1076"/>
      <c r="VE1076"/>
      <c r="VF1076"/>
      <c r="VG1076"/>
      <c r="VH1076"/>
      <c r="VI1076"/>
      <c r="VJ1076"/>
      <c r="VK1076"/>
      <c r="VL1076"/>
      <c r="VM1076"/>
      <c r="VN1076"/>
      <c r="VO1076"/>
      <c r="VP1076"/>
      <c r="VQ1076"/>
      <c r="VR1076"/>
      <c r="VS1076"/>
      <c r="VT1076"/>
      <c r="VU1076"/>
      <c r="VV1076"/>
      <c r="VW1076"/>
      <c r="VX1076"/>
      <c r="VY1076"/>
      <c r="VZ1076"/>
      <c r="WA1076"/>
      <c r="WB1076"/>
      <c r="WC1076"/>
      <c r="WD1076"/>
      <c r="WE1076"/>
      <c r="WF1076"/>
      <c r="WG1076"/>
      <c r="WH1076"/>
      <c r="WI1076"/>
      <c r="WJ1076"/>
      <c r="WK1076"/>
      <c r="WL1076"/>
      <c r="WM1076"/>
      <c r="WN1076"/>
      <c r="WO1076"/>
      <c r="WP1076"/>
      <c r="WQ1076"/>
      <c r="WR1076"/>
      <c r="WS1076"/>
      <c r="WT1076"/>
      <c r="WU1076"/>
      <c r="WV1076"/>
      <c r="WW1076"/>
      <c r="WX1076"/>
      <c r="WY1076"/>
      <c r="WZ1076"/>
      <c r="XA1076"/>
      <c r="XB1076"/>
      <c r="XC1076"/>
      <c r="XD1076"/>
      <c r="XE1076"/>
      <c r="XF1076"/>
      <c r="XG1076"/>
      <c r="XH1076"/>
      <c r="XI1076"/>
      <c r="XJ1076"/>
      <c r="XK1076"/>
      <c r="XL1076"/>
      <c r="XM1076"/>
      <c r="XN1076"/>
      <c r="XO1076"/>
      <c r="XP1076"/>
      <c r="XQ1076"/>
      <c r="XR1076"/>
      <c r="XS1076"/>
      <c r="XT1076"/>
      <c r="XU1076"/>
      <c r="XV1076"/>
      <c r="XW1076"/>
      <c r="XX1076"/>
      <c r="XY1076"/>
      <c r="XZ1076"/>
      <c r="YA1076"/>
      <c r="YB1076"/>
      <c r="YC1076"/>
      <c r="YD1076"/>
      <c r="YE1076"/>
      <c r="YF1076"/>
      <c r="YG1076"/>
      <c r="YH1076"/>
      <c r="YI1076"/>
      <c r="YJ1076"/>
      <c r="YK1076"/>
      <c r="YL1076"/>
      <c r="YM1076"/>
      <c r="YN1076"/>
      <c r="YO1076"/>
      <c r="YP1076"/>
      <c r="YQ1076"/>
      <c r="YR1076"/>
      <c r="YS1076"/>
      <c r="YT1076"/>
      <c r="YU1076"/>
      <c r="YV1076"/>
      <c r="YW1076"/>
      <c r="YX1076"/>
      <c r="YY1076"/>
      <c r="YZ1076"/>
      <c r="ZA1076"/>
      <c r="ZB1076"/>
      <c r="ZC1076"/>
      <c r="ZD1076"/>
      <c r="ZE1076"/>
      <c r="ZF1076"/>
      <c r="ZG1076"/>
      <c r="ZH1076"/>
      <c r="ZI1076"/>
      <c r="ZJ1076"/>
      <c r="ZK1076"/>
      <c r="ZL1076"/>
      <c r="ZM1076"/>
      <c r="ZN1076"/>
      <c r="ZO1076"/>
      <c r="ZP1076"/>
      <c r="ZQ1076"/>
      <c r="ZR1076"/>
      <c r="ZS1076"/>
      <c r="ZT1076"/>
      <c r="ZU1076"/>
      <c r="ZV1076"/>
      <c r="ZW1076"/>
      <c r="ZX1076"/>
      <c r="ZY1076"/>
      <c r="ZZ1076"/>
      <c r="AAA1076"/>
      <c r="AAB1076"/>
      <c r="AAC1076"/>
      <c r="AAD1076"/>
      <c r="AAE1076"/>
      <c r="AAF1076"/>
      <c r="AAG1076"/>
      <c r="AAH1076"/>
      <c r="AAI1076"/>
      <c r="AAJ1076"/>
      <c r="AAK1076"/>
      <c r="AAL1076"/>
      <c r="AAM1076"/>
      <c r="AAN1076"/>
      <c r="AAO1076"/>
      <c r="AAP1076"/>
      <c r="AAQ1076"/>
      <c r="AAR1076"/>
      <c r="AAS1076"/>
      <c r="AAT1076"/>
      <c r="AAU1076"/>
      <c r="AAV1076"/>
      <c r="AAW1076"/>
      <c r="AAX1076"/>
      <c r="AAY1076"/>
      <c r="AAZ1076"/>
      <c r="ABA1076"/>
      <c r="ABB1076"/>
      <c r="ABC1076"/>
      <c r="ABD1076"/>
      <c r="ABE1076"/>
      <c r="ABF1076"/>
      <c r="ABG1076"/>
      <c r="ABH1076"/>
      <c r="ABI1076"/>
      <c r="ABJ1076"/>
      <c r="ABK1076"/>
      <c r="ABL1076"/>
      <c r="ABM1076"/>
      <c r="ABN1076"/>
      <c r="ABO1076"/>
      <c r="ABP1076"/>
      <c r="ABQ1076"/>
      <c r="ABR1076"/>
      <c r="ABS1076"/>
      <c r="ABT1076"/>
      <c r="ABU1076"/>
      <c r="ABV1076"/>
      <c r="ABW1076"/>
      <c r="ABX1076"/>
      <c r="ABY1076"/>
      <c r="ABZ1076"/>
      <c r="ACA1076"/>
      <c r="ACB1076"/>
      <c r="ACC1076"/>
      <c r="ACD1076"/>
      <c r="ACE1076"/>
      <c r="ACF1076"/>
      <c r="ACG1076"/>
      <c r="ACH1076"/>
      <c r="ACI1076"/>
      <c r="ACJ1076"/>
      <c r="ACK1076"/>
      <c r="ACL1076"/>
      <c r="ACM1076"/>
      <c r="ACN1076"/>
      <c r="ACO1076"/>
      <c r="ACP1076"/>
      <c r="ACQ1076"/>
      <c r="ACR1076"/>
      <c r="ACS1076"/>
      <c r="ACT1076"/>
      <c r="ACU1076"/>
      <c r="ACV1076"/>
      <c r="ACW1076"/>
      <c r="ACX1076"/>
      <c r="ACY1076"/>
      <c r="ACZ1076"/>
      <c r="ADA1076"/>
      <c r="ADB1076"/>
      <c r="ADC1076"/>
      <c r="ADD1076"/>
      <c r="ADE1076"/>
      <c r="ADF1076"/>
      <c r="ADG1076"/>
      <c r="ADH1076"/>
      <c r="ADI1076"/>
      <c r="ADJ1076"/>
      <c r="ADK1076"/>
      <c r="ADL1076"/>
      <c r="ADM1076"/>
      <c r="ADN1076"/>
      <c r="ADO1076"/>
      <c r="ADP1076"/>
      <c r="ADQ1076"/>
      <c r="ADR1076"/>
      <c r="ADS1076"/>
      <c r="ADT1076"/>
      <c r="ADU1076"/>
      <c r="ADV1076"/>
      <c r="ADW1076"/>
      <c r="ADX1076"/>
      <c r="ADY1076"/>
      <c r="ADZ1076"/>
      <c r="AEA1076"/>
      <c r="AEB1076"/>
      <c r="AEC1076"/>
      <c r="AED1076"/>
      <c r="AEE1076"/>
      <c r="AEF1076"/>
      <c r="AEG1076"/>
      <c r="AEH1076"/>
      <c r="AEI1076"/>
      <c r="AEJ1076"/>
      <c r="AEK1076"/>
      <c r="AEL1076"/>
      <c r="AEM1076"/>
      <c r="AEN1076"/>
      <c r="AEO1076"/>
      <c r="AEP1076"/>
      <c r="AEQ1076"/>
      <c r="AER1076"/>
      <c r="AES1076"/>
      <c r="AET1076"/>
      <c r="AEU1076"/>
      <c r="AEV1076"/>
      <c r="AEW1076"/>
      <c r="AEX1076"/>
      <c r="AEY1076"/>
      <c r="AEZ1076"/>
      <c r="AFA1076"/>
      <c r="AFB1076"/>
      <c r="AFC1076"/>
      <c r="AFD1076"/>
      <c r="AFE1076"/>
      <c r="AFF1076"/>
      <c r="AFG1076"/>
      <c r="AFH1076"/>
      <c r="AFI1076"/>
      <c r="AFJ1076"/>
      <c r="AFK1076"/>
      <c r="AFL1076"/>
      <c r="AFM1076"/>
      <c r="AFN1076"/>
      <c r="AFO1076"/>
      <c r="AFP1076"/>
      <c r="AFQ1076"/>
      <c r="AFR1076"/>
      <c r="AFS1076"/>
      <c r="AFT1076"/>
      <c r="AFU1076"/>
      <c r="AFV1076"/>
      <c r="AFW1076"/>
      <c r="AFX1076"/>
      <c r="AFY1076"/>
      <c r="AFZ1076"/>
      <c r="AGA1076"/>
      <c r="AGB1076"/>
      <c r="AGC1076"/>
      <c r="AGD1076"/>
      <c r="AGE1076"/>
      <c r="AGF1076"/>
      <c r="AGG1076"/>
      <c r="AGH1076"/>
      <c r="AGI1076"/>
      <c r="AGJ1076"/>
      <c r="AGK1076"/>
      <c r="AGL1076"/>
      <c r="AGM1076"/>
      <c r="AGN1076"/>
      <c r="AGO1076"/>
      <c r="AGP1076"/>
      <c r="AGQ1076"/>
      <c r="AGR1076"/>
      <c r="AGS1076"/>
      <c r="AGT1076"/>
      <c r="AGU1076"/>
      <c r="AGV1076"/>
      <c r="AGW1076"/>
      <c r="AGX1076"/>
      <c r="AGY1076"/>
      <c r="AGZ1076"/>
      <c r="AHA1076"/>
      <c r="AHB1076"/>
      <c r="AHC1076"/>
      <c r="AHD1076"/>
      <c r="AHE1076"/>
      <c r="AHF1076"/>
      <c r="AHG1076"/>
      <c r="AHH1076"/>
      <c r="AHI1076"/>
      <c r="AHJ1076"/>
      <c r="AHK1076"/>
      <c r="AHL1076"/>
      <c r="AHM1076"/>
      <c r="AHN1076"/>
      <c r="AHO1076"/>
      <c r="AHP1076"/>
      <c r="AHQ1076"/>
      <c r="AHR1076"/>
      <c r="AHS1076"/>
      <c r="AHT1076"/>
      <c r="AHU1076"/>
      <c r="AHV1076"/>
      <c r="AHW1076"/>
      <c r="AHX1076"/>
      <c r="AHY1076"/>
      <c r="AHZ1076"/>
      <c r="AIA1076"/>
      <c r="AIB1076"/>
      <c r="AIC1076"/>
      <c r="AID1076"/>
      <c r="AIE1076"/>
      <c r="AIF1076"/>
      <c r="AIG1076"/>
      <c r="AIH1076"/>
      <c r="AII1076"/>
      <c r="AIJ1076"/>
      <c r="AIK1076"/>
      <c r="AIL1076"/>
      <c r="AIM1076"/>
      <c r="AIN1076"/>
      <c r="AIO1076"/>
      <c r="AIP1076"/>
      <c r="AIQ1076"/>
      <c r="AIR1076"/>
      <c r="AIS1076"/>
      <c r="AIT1076"/>
      <c r="AIU1076"/>
      <c r="AIV1076"/>
      <c r="AIW1076"/>
      <c r="AIX1076"/>
      <c r="AIY1076"/>
      <c r="AIZ1076"/>
      <c r="AJA1076"/>
      <c r="AJB1076"/>
      <c r="AJC1076"/>
      <c r="AJD1076"/>
      <c r="AJE1076"/>
      <c r="AJF1076"/>
      <c r="AJG1076"/>
      <c r="AJH1076"/>
      <c r="AJI1076"/>
      <c r="AJJ1076"/>
      <c r="AJK1076"/>
      <c r="AJL1076"/>
      <c r="AJM1076"/>
      <c r="AJN1076"/>
      <c r="AJO1076"/>
      <c r="AJP1076"/>
      <c r="AJQ1076"/>
      <c r="AJR1076"/>
      <c r="AJS1076"/>
      <c r="AJT1076"/>
      <c r="AJU1076"/>
      <c r="AJV1076"/>
      <c r="AJW1076"/>
      <c r="AJX1076"/>
      <c r="AJY1076"/>
      <c r="AJZ1076"/>
      <c r="AKA1076"/>
      <c r="AKB1076"/>
      <c r="AKC1076"/>
      <c r="AKD1076"/>
      <c r="AKE1076"/>
      <c r="AKF1076"/>
      <c r="AKG1076"/>
      <c r="AKH1076"/>
      <c r="AKI1076"/>
      <c r="AKJ1076"/>
      <c r="AKK1076"/>
      <c r="AKL1076"/>
      <c r="AKM1076"/>
      <c r="AKN1076"/>
      <c r="AKO1076"/>
      <c r="AKP1076"/>
      <c r="AKQ1076"/>
      <c r="AKR1076"/>
      <c r="AKS1076"/>
      <c r="AKT1076"/>
      <c r="AKU1076"/>
      <c r="AKV1076"/>
      <c r="AKW1076"/>
      <c r="AKX1076"/>
      <c r="AKY1076"/>
      <c r="AKZ1076"/>
      <c r="ALA1076"/>
      <c r="ALB1076"/>
      <c r="ALC1076"/>
      <c r="ALD1076"/>
      <c r="ALE1076"/>
      <c r="ALF1076"/>
      <c r="ALG1076"/>
      <c r="ALH1076"/>
      <c r="ALI1076"/>
      <c r="ALJ1076"/>
      <c r="ALK1076"/>
      <c r="ALL1076"/>
      <c r="ALM1076"/>
      <c r="ALN1076"/>
      <c r="ALO1076"/>
      <c r="ALP1076"/>
      <c r="ALQ1076"/>
      <c r="ALR1076"/>
      <c r="ALS1076"/>
      <c r="ALT1076"/>
      <c r="ALU1076"/>
      <c r="ALV1076"/>
      <c r="ALW1076"/>
      <c r="ALX1076"/>
      <c r="ALY1076"/>
      <c r="ALZ1076"/>
      <c r="AMA1076"/>
      <c r="AMB1076"/>
      <c r="AMC1076"/>
      <c r="AMD1076"/>
      <c r="AME1076"/>
      <c r="AMF1076"/>
      <c r="AMG1076"/>
      <c r="AMH1076"/>
      <c r="AMI1076"/>
      <c r="AMJ1076"/>
    </row>
    <row r="1077" spans="1:1024" x14ac:dyDescent="0.2">
      <c r="A1077"/>
      <c r="B1077"/>
      <c r="C1077"/>
      <c r="D1077"/>
      <c r="E1077" s="2"/>
      <c r="F1077" s="2"/>
      <c r="G1077" s="271"/>
      <c r="H1077" s="240"/>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c r="EZ1077"/>
      <c r="FA1077"/>
      <c r="FB1077"/>
      <c r="FC1077"/>
      <c r="FD1077"/>
      <c r="FE1077"/>
      <c r="FF1077"/>
      <c r="FG1077"/>
      <c r="FH1077"/>
      <c r="FI1077"/>
      <c r="FJ1077"/>
      <c r="FK1077"/>
      <c r="FL1077"/>
      <c r="FM1077"/>
      <c r="FN1077"/>
      <c r="FO1077"/>
      <c r="FP1077"/>
      <c r="FQ1077"/>
      <c r="FR1077"/>
      <c r="FS1077"/>
      <c r="FT1077"/>
      <c r="FU1077"/>
      <c r="FV1077"/>
      <c r="FW1077"/>
      <c r="FX1077"/>
      <c r="FY1077"/>
      <c r="FZ1077"/>
      <c r="GA1077"/>
      <c r="GB1077"/>
      <c r="GC1077"/>
      <c r="GD1077"/>
      <c r="GE1077"/>
      <c r="GF1077"/>
      <c r="GG1077"/>
      <c r="GH1077"/>
      <c r="GI1077"/>
      <c r="GJ1077"/>
      <c r="GK1077"/>
      <c r="GL1077"/>
      <c r="GM1077"/>
      <c r="GN1077"/>
      <c r="GO1077"/>
      <c r="GP1077"/>
      <c r="GQ1077"/>
      <c r="GR1077"/>
      <c r="GS1077"/>
      <c r="GT1077"/>
      <c r="GU1077"/>
      <c r="GV1077"/>
      <c r="GW1077"/>
      <c r="GX1077"/>
      <c r="GY1077"/>
      <c r="GZ1077"/>
      <c r="HA1077"/>
      <c r="HB1077"/>
      <c r="HC1077"/>
      <c r="HD1077"/>
      <c r="HE1077"/>
      <c r="HF1077"/>
      <c r="HG1077"/>
      <c r="HH1077"/>
      <c r="HI1077"/>
      <c r="HJ1077"/>
      <c r="HK1077"/>
      <c r="HL1077"/>
      <c r="HM1077"/>
      <c r="HN1077"/>
      <c r="HO1077"/>
      <c r="HP1077"/>
      <c r="HQ1077"/>
      <c r="HR1077"/>
      <c r="HS1077"/>
      <c r="HT1077"/>
      <c r="HU1077"/>
      <c r="HV1077"/>
      <c r="HW1077"/>
      <c r="HX1077"/>
      <c r="HY1077"/>
      <c r="HZ1077"/>
      <c r="IA1077"/>
      <c r="IB1077"/>
      <c r="IC1077"/>
      <c r="ID1077"/>
      <c r="IE1077"/>
      <c r="IF1077"/>
      <c r="IG1077"/>
      <c r="IH1077"/>
      <c r="II1077"/>
      <c r="IJ1077"/>
      <c r="IK1077"/>
      <c r="IL1077"/>
      <c r="IM1077"/>
      <c r="IN1077"/>
      <c r="IO1077"/>
      <c r="IP1077"/>
      <c r="IQ1077"/>
      <c r="IR1077"/>
      <c r="IS1077"/>
      <c r="IT1077"/>
      <c r="IU1077"/>
      <c r="IV1077"/>
      <c r="IW1077"/>
      <c r="IX1077"/>
      <c r="IY1077"/>
      <c r="IZ1077"/>
      <c r="JA1077"/>
      <c r="JB1077"/>
      <c r="JC1077"/>
      <c r="JD1077"/>
      <c r="JE1077"/>
      <c r="JF1077"/>
      <c r="JG1077"/>
      <c r="JH1077"/>
      <c r="JI1077"/>
      <c r="JJ1077"/>
      <c r="JK1077"/>
      <c r="JL1077"/>
      <c r="JM1077"/>
      <c r="JN1077"/>
      <c r="JO1077"/>
      <c r="JP1077"/>
      <c r="JQ1077"/>
      <c r="JR1077"/>
      <c r="JS1077"/>
      <c r="JT1077"/>
      <c r="JU1077"/>
      <c r="JV1077"/>
      <c r="JW1077"/>
      <c r="JX1077"/>
      <c r="JY1077"/>
      <c r="JZ1077"/>
      <c r="KA1077"/>
      <c r="KB1077"/>
      <c r="KC1077"/>
      <c r="KD1077"/>
      <c r="KE1077"/>
      <c r="KF1077"/>
      <c r="KG1077"/>
      <c r="KH1077"/>
      <c r="KI1077"/>
      <c r="KJ1077"/>
      <c r="KK1077"/>
      <c r="KL1077"/>
      <c r="KM1077"/>
      <c r="KN1077"/>
      <c r="KO1077"/>
      <c r="KP1077"/>
      <c r="KQ1077"/>
      <c r="KR1077"/>
      <c r="KS1077"/>
      <c r="KT1077"/>
      <c r="KU1077"/>
      <c r="KV1077"/>
      <c r="KW1077"/>
      <c r="KX1077"/>
      <c r="KY1077"/>
      <c r="KZ1077"/>
      <c r="LA1077"/>
      <c r="LB1077"/>
      <c r="LC1077"/>
      <c r="LD1077"/>
      <c r="LE1077"/>
      <c r="LF1077"/>
      <c r="LG1077"/>
      <c r="LH1077"/>
      <c r="LI1077"/>
      <c r="LJ1077"/>
      <c r="LK1077"/>
      <c r="LL1077"/>
      <c r="LM1077"/>
      <c r="LN1077"/>
      <c r="LO1077"/>
      <c r="LP1077"/>
      <c r="LQ1077"/>
      <c r="LR1077"/>
      <c r="LS1077"/>
      <c r="LT1077"/>
      <c r="LU1077"/>
      <c r="LV1077"/>
      <c r="LW1077"/>
      <c r="LX1077"/>
      <c r="LY1077"/>
      <c r="LZ1077"/>
      <c r="MA1077"/>
      <c r="MB1077"/>
      <c r="MC1077"/>
      <c r="MD1077"/>
      <c r="ME1077"/>
      <c r="MF1077"/>
      <c r="MG1077"/>
      <c r="MH1077"/>
      <c r="MI1077"/>
      <c r="MJ1077"/>
      <c r="MK1077"/>
      <c r="ML1077"/>
      <c r="MM1077"/>
      <c r="MN1077"/>
      <c r="MO1077"/>
      <c r="MP1077"/>
      <c r="MQ1077"/>
      <c r="MR1077"/>
      <c r="MS1077"/>
      <c r="MT1077"/>
      <c r="MU1077"/>
      <c r="MV1077"/>
      <c r="MW1077"/>
      <c r="MX1077"/>
      <c r="MY1077"/>
      <c r="MZ1077"/>
      <c r="NA1077"/>
      <c r="NB1077"/>
      <c r="NC1077"/>
      <c r="ND1077"/>
      <c r="NE1077"/>
      <c r="NF1077"/>
      <c r="NG1077"/>
      <c r="NH1077"/>
      <c r="NI1077"/>
      <c r="NJ1077"/>
      <c r="NK1077"/>
      <c r="NL1077"/>
      <c r="NM1077"/>
      <c r="NN1077"/>
      <c r="NO1077"/>
      <c r="NP1077"/>
      <c r="NQ1077"/>
      <c r="NR1077"/>
      <c r="NS1077"/>
      <c r="NT1077"/>
      <c r="NU1077"/>
      <c r="NV1077"/>
      <c r="NW1077"/>
      <c r="NX1077"/>
      <c r="NY1077"/>
      <c r="NZ1077"/>
      <c r="OA1077"/>
      <c r="OB1077"/>
      <c r="OC1077"/>
      <c r="OD1077"/>
      <c r="OE1077"/>
      <c r="OF1077"/>
      <c r="OG1077"/>
      <c r="OH1077"/>
      <c r="OI1077"/>
      <c r="OJ1077"/>
      <c r="OK1077"/>
      <c r="OL1077"/>
      <c r="OM1077"/>
      <c r="ON1077"/>
      <c r="OO1077"/>
      <c r="OP1077"/>
      <c r="OQ1077"/>
      <c r="OR1077"/>
      <c r="OS1077"/>
      <c r="OT1077"/>
      <c r="OU1077"/>
      <c r="OV1077"/>
      <c r="OW1077"/>
      <c r="OX1077"/>
      <c r="OY1077"/>
      <c r="OZ1077"/>
      <c r="PA1077"/>
      <c r="PB1077"/>
      <c r="PC1077"/>
      <c r="PD1077"/>
      <c r="PE1077"/>
      <c r="PF1077"/>
      <c r="PG1077"/>
      <c r="PH1077"/>
      <c r="PI1077"/>
      <c r="PJ1077"/>
      <c r="PK1077"/>
      <c r="PL1077"/>
      <c r="PM1077"/>
      <c r="PN1077"/>
      <c r="PO1077"/>
      <c r="PP1077"/>
      <c r="PQ1077"/>
      <c r="PR1077"/>
      <c r="PS1077"/>
      <c r="PT1077"/>
      <c r="PU1077"/>
      <c r="PV1077"/>
      <c r="PW1077"/>
      <c r="PX1077"/>
      <c r="PY1077"/>
      <c r="PZ1077"/>
      <c r="QA1077"/>
      <c r="QB1077"/>
      <c r="QC1077"/>
      <c r="QD1077"/>
      <c r="QE1077"/>
      <c r="QF1077"/>
      <c r="QG1077"/>
      <c r="QH1077"/>
      <c r="QI1077"/>
      <c r="QJ1077"/>
      <c r="QK1077"/>
      <c r="QL1077"/>
      <c r="QM1077"/>
      <c r="QN1077"/>
      <c r="QO1077"/>
      <c r="QP1077"/>
      <c r="QQ1077"/>
      <c r="QR1077"/>
      <c r="QS1077"/>
      <c r="QT1077"/>
      <c r="QU1077"/>
      <c r="QV1077"/>
      <c r="QW1077"/>
      <c r="QX1077"/>
      <c r="QY1077"/>
      <c r="QZ1077"/>
      <c r="RA1077"/>
      <c r="RB1077"/>
      <c r="RC1077"/>
      <c r="RD1077"/>
      <c r="RE1077"/>
      <c r="RF1077"/>
      <c r="RG1077"/>
      <c r="RH1077"/>
      <c r="RI1077"/>
      <c r="RJ1077"/>
      <c r="RK1077"/>
      <c r="RL1077"/>
      <c r="RM1077"/>
      <c r="RN1077"/>
      <c r="RO1077"/>
      <c r="RP1077"/>
      <c r="RQ1077"/>
      <c r="RR1077"/>
      <c r="RS1077"/>
      <c r="RT1077"/>
      <c r="RU1077"/>
      <c r="RV1077"/>
      <c r="RW1077"/>
      <c r="RX1077"/>
      <c r="RY1077"/>
      <c r="RZ1077"/>
      <c r="SA1077"/>
      <c r="SB1077"/>
      <c r="SC1077"/>
      <c r="SD1077"/>
      <c r="SE1077"/>
      <c r="SF1077"/>
      <c r="SG1077"/>
      <c r="SH1077"/>
      <c r="SI1077"/>
      <c r="SJ1077"/>
      <c r="SK1077"/>
      <c r="SL1077"/>
      <c r="SM1077"/>
      <c r="SN1077"/>
      <c r="SO1077"/>
      <c r="SP1077"/>
      <c r="SQ1077"/>
      <c r="SR1077"/>
      <c r="SS1077"/>
      <c r="ST1077"/>
      <c r="SU1077"/>
      <c r="SV1077"/>
      <c r="SW1077"/>
      <c r="SX1077"/>
      <c r="SY1077"/>
      <c r="SZ1077"/>
      <c r="TA1077"/>
      <c r="TB1077"/>
      <c r="TC1077"/>
      <c r="TD1077"/>
      <c r="TE1077"/>
      <c r="TF1077"/>
      <c r="TG1077"/>
      <c r="TH1077"/>
      <c r="TI1077"/>
      <c r="TJ1077"/>
      <c r="TK1077"/>
      <c r="TL1077"/>
      <c r="TM1077"/>
      <c r="TN1077"/>
      <c r="TO1077"/>
      <c r="TP1077"/>
      <c r="TQ1077"/>
      <c r="TR1077"/>
      <c r="TS1077"/>
      <c r="TT1077"/>
      <c r="TU1077"/>
      <c r="TV1077"/>
      <c r="TW1077"/>
      <c r="TX1077"/>
      <c r="TY1077"/>
      <c r="TZ1077"/>
      <c r="UA1077"/>
      <c r="UB1077"/>
      <c r="UC1077"/>
      <c r="UD1077"/>
      <c r="UE1077"/>
      <c r="UF1077"/>
      <c r="UG1077"/>
      <c r="UH1077"/>
      <c r="UI1077"/>
      <c r="UJ1077"/>
      <c r="UK1077"/>
      <c r="UL1077"/>
      <c r="UM1077"/>
      <c r="UN1077"/>
      <c r="UO1077"/>
      <c r="UP1077"/>
      <c r="UQ1077"/>
      <c r="UR1077"/>
      <c r="US1077"/>
      <c r="UT1077"/>
      <c r="UU1077"/>
      <c r="UV1077"/>
      <c r="UW1077"/>
      <c r="UX1077"/>
      <c r="UY1077"/>
      <c r="UZ1077"/>
      <c r="VA1077"/>
      <c r="VB1077"/>
      <c r="VC1077"/>
      <c r="VD1077"/>
      <c r="VE1077"/>
      <c r="VF1077"/>
      <c r="VG1077"/>
      <c r="VH1077"/>
      <c r="VI1077"/>
      <c r="VJ1077"/>
      <c r="VK1077"/>
      <c r="VL1077"/>
      <c r="VM1077"/>
      <c r="VN1077"/>
      <c r="VO1077"/>
      <c r="VP1077"/>
      <c r="VQ1077"/>
      <c r="VR1077"/>
      <c r="VS1077"/>
      <c r="VT1077"/>
      <c r="VU1077"/>
      <c r="VV1077"/>
      <c r="VW1077"/>
      <c r="VX1077"/>
      <c r="VY1077"/>
      <c r="VZ1077"/>
      <c r="WA1077"/>
      <c r="WB1077"/>
      <c r="WC1077"/>
      <c r="WD1077"/>
      <c r="WE1077"/>
      <c r="WF1077"/>
      <c r="WG1077"/>
      <c r="WH1077"/>
      <c r="WI1077"/>
      <c r="WJ1077"/>
      <c r="WK1077"/>
      <c r="WL1077"/>
      <c r="WM1077"/>
      <c r="WN1077"/>
      <c r="WO1077"/>
      <c r="WP1077"/>
      <c r="WQ1077"/>
      <c r="WR1077"/>
      <c r="WS1077"/>
      <c r="WT1077"/>
      <c r="WU1077"/>
      <c r="WV1077"/>
      <c r="WW1077"/>
      <c r="WX1077"/>
      <c r="WY1077"/>
      <c r="WZ1077"/>
      <c r="XA1077"/>
      <c r="XB1077"/>
      <c r="XC1077"/>
      <c r="XD1077"/>
      <c r="XE1077"/>
      <c r="XF1077"/>
      <c r="XG1077"/>
      <c r="XH1077"/>
      <c r="XI1077"/>
      <c r="XJ1077"/>
      <c r="XK1077"/>
      <c r="XL1077"/>
      <c r="XM1077"/>
      <c r="XN1077"/>
      <c r="XO1077"/>
      <c r="XP1077"/>
      <c r="XQ1077"/>
      <c r="XR1077"/>
      <c r="XS1077"/>
      <c r="XT1077"/>
      <c r="XU1077"/>
      <c r="XV1077"/>
      <c r="XW1077"/>
      <c r="XX1077"/>
      <c r="XY1077"/>
      <c r="XZ1077"/>
      <c r="YA1077"/>
      <c r="YB1077"/>
      <c r="YC1077"/>
      <c r="YD1077"/>
      <c r="YE1077"/>
      <c r="YF1077"/>
      <c r="YG1077"/>
      <c r="YH1077"/>
      <c r="YI1077"/>
      <c r="YJ1077"/>
      <c r="YK1077"/>
      <c r="YL1077"/>
      <c r="YM1077"/>
      <c r="YN1077"/>
      <c r="YO1077"/>
      <c r="YP1077"/>
      <c r="YQ1077"/>
      <c r="YR1077"/>
      <c r="YS1077"/>
      <c r="YT1077"/>
      <c r="YU1077"/>
      <c r="YV1077"/>
      <c r="YW1077"/>
      <c r="YX1077"/>
      <c r="YY1077"/>
      <c r="YZ1077"/>
      <c r="ZA1077"/>
      <c r="ZB1077"/>
      <c r="ZC1077"/>
      <c r="ZD1077"/>
      <c r="ZE1077"/>
      <c r="ZF1077"/>
      <c r="ZG1077"/>
      <c r="ZH1077"/>
      <c r="ZI1077"/>
      <c r="ZJ1077"/>
      <c r="ZK1077"/>
      <c r="ZL1077"/>
      <c r="ZM1077"/>
      <c r="ZN1077"/>
      <c r="ZO1077"/>
      <c r="ZP1077"/>
      <c r="ZQ1077"/>
      <c r="ZR1077"/>
      <c r="ZS1077"/>
      <c r="ZT1077"/>
      <c r="ZU1077"/>
      <c r="ZV1077"/>
      <c r="ZW1077"/>
      <c r="ZX1077"/>
      <c r="ZY1077"/>
      <c r="ZZ1077"/>
      <c r="AAA1077"/>
      <c r="AAB1077"/>
      <c r="AAC1077"/>
      <c r="AAD1077"/>
      <c r="AAE1077"/>
      <c r="AAF1077"/>
      <c r="AAG1077"/>
      <c r="AAH1077"/>
      <c r="AAI1077"/>
      <c r="AAJ1077"/>
      <c r="AAK1077"/>
      <c r="AAL1077"/>
      <c r="AAM1077"/>
      <c r="AAN1077"/>
      <c r="AAO1077"/>
      <c r="AAP1077"/>
      <c r="AAQ1077"/>
      <c r="AAR1077"/>
      <c r="AAS1077"/>
      <c r="AAT1077"/>
      <c r="AAU1077"/>
      <c r="AAV1077"/>
      <c r="AAW1077"/>
      <c r="AAX1077"/>
      <c r="AAY1077"/>
      <c r="AAZ1077"/>
      <c r="ABA1077"/>
      <c r="ABB1077"/>
      <c r="ABC1077"/>
      <c r="ABD1077"/>
      <c r="ABE1077"/>
      <c r="ABF1077"/>
      <c r="ABG1077"/>
      <c r="ABH1077"/>
      <c r="ABI1077"/>
      <c r="ABJ1077"/>
      <c r="ABK1077"/>
      <c r="ABL1077"/>
      <c r="ABM1077"/>
      <c r="ABN1077"/>
      <c r="ABO1077"/>
      <c r="ABP1077"/>
      <c r="ABQ1077"/>
      <c r="ABR1077"/>
      <c r="ABS1077"/>
      <c r="ABT1077"/>
      <c r="ABU1077"/>
      <c r="ABV1077"/>
      <c r="ABW1077"/>
      <c r="ABX1077"/>
      <c r="ABY1077"/>
      <c r="ABZ1077"/>
      <c r="ACA1077"/>
      <c r="ACB1077"/>
      <c r="ACC1077"/>
      <c r="ACD1077"/>
      <c r="ACE1077"/>
      <c r="ACF1077"/>
      <c r="ACG1077"/>
      <c r="ACH1077"/>
      <c r="ACI1077"/>
      <c r="ACJ1077"/>
      <c r="ACK1077"/>
      <c r="ACL1077"/>
      <c r="ACM1077"/>
      <c r="ACN1077"/>
      <c r="ACO1077"/>
      <c r="ACP1077"/>
      <c r="ACQ1077"/>
      <c r="ACR1077"/>
      <c r="ACS1077"/>
      <c r="ACT1077"/>
      <c r="ACU1077"/>
      <c r="ACV1077"/>
      <c r="ACW1077"/>
      <c r="ACX1077"/>
      <c r="ACY1077"/>
      <c r="ACZ1077"/>
      <c r="ADA1077"/>
      <c r="ADB1077"/>
      <c r="ADC1077"/>
      <c r="ADD1077"/>
      <c r="ADE1077"/>
      <c r="ADF1077"/>
      <c r="ADG1077"/>
      <c r="ADH1077"/>
      <c r="ADI1077"/>
      <c r="ADJ1077"/>
      <c r="ADK1077"/>
      <c r="ADL1077"/>
      <c r="ADM1077"/>
      <c r="ADN1077"/>
      <c r="ADO1077"/>
      <c r="ADP1077"/>
      <c r="ADQ1077"/>
      <c r="ADR1077"/>
      <c r="ADS1077"/>
      <c r="ADT1077"/>
      <c r="ADU1077"/>
      <c r="ADV1077"/>
      <c r="ADW1077"/>
      <c r="ADX1077"/>
      <c r="ADY1077"/>
      <c r="ADZ1077"/>
      <c r="AEA1077"/>
      <c r="AEB1077"/>
      <c r="AEC1077"/>
      <c r="AED1077"/>
      <c r="AEE1077"/>
      <c r="AEF1077"/>
      <c r="AEG1077"/>
      <c r="AEH1077"/>
      <c r="AEI1077"/>
      <c r="AEJ1077"/>
      <c r="AEK1077"/>
      <c r="AEL1077"/>
      <c r="AEM1077"/>
      <c r="AEN1077"/>
      <c r="AEO1077"/>
      <c r="AEP1077"/>
      <c r="AEQ1077"/>
      <c r="AER1077"/>
      <c r="AES1077"/>
      <c r="AET1077"/>
      <c r="AEU1077"/>
      <c r="AEV1077"/>
      <c r="AEW1077"/>
      <c r="AEX1077"/>
      <c r="AEY1077"/>
      <c r="AEZ1077"/>
      <c r="AFA1077"/>
      <c r="AFB1077"/>
      <c r="AFC1077"/>
      <c r="AFD1077"/>
      <c r="AFE1077"/>
      <c r="AFF1077"/>
      <c r="AFG1077"/>
      <c r="AFH1077"/>
      <c r="AFI1077"/>
      <c r="AFJ1077"/>
      <c r="AFK1077"/>
      <c r="AFL1077"/>
      <c r="AFM1077"/>
      <c r="AFN1077"/>
      <c r="AFO1077"/>
      <c r="AFP1077"/>
      <c r="AFQ1077"/>
      <c r="AFR1077"/>
      <c r="AFS1077"/>
      <c r="AFT1077"/>
      <c r="AFU1077"/>
      <c r="AFV1077"/>
      <c r="AFW1077"/>
      <c r="AFX1077"/>
      <c r="AFY1077"/>
      <c r="AFZ1077"/>
      <c r="AGA1077"/>
      <c r="AGB1077"/>
      <c r="AGC1077"/>
      <c r="AGD1077"/>
      <c r="AGE1077"/>
      <c r="AGF1077"/>
      <c r="AGG1077"/>
      <c r="AGH1077"/>
      <c r="AGI1077"/>
      <c r="AGJ1077"/>
      <c r="AGK1077"/>
      <c r="AGL1077"/>
      <c r="AGM1077"/>
      <c r="AGN1077"/>
      <c r="AGO1077"/>
      <c r="AGP1077"/>
      <c r="AGQ1077"/>
      <c r="AGR1077"/>
      <c r="AGS1077"/>
      <c r="AGT1077"/>
      <c r="AGU1077"/>
      <c r="AGV1077"/>
      <c r="AGW1077"/>
      <c r="AGX1077"/>
      <c r="AGY1077"/>
      <c r="AGZ1077"/>
      <c r="AHA1077"/>
      <c r="AHB1077"/>
      <c r="AHC1077"/>
      <c r="AHD1077"/>
      <c r="AHE1077"/>
      <c r="AHF1077"/>
      <c r="AHG1077"/>
      <c r="AHH1077"/>
      <c r="AHI1077"/>
      <c r="AHJ1077"/>
      <c r="AHK1077"/>
      <c r="AHL1077"/>
      <c r="AHM1077"/>
      <c r="AHN1077"/>
      <c r="AHO1077"/>
      <c r="AHP1077"/>
      <c r="AHQ1077"/>
      <c r="AHR1077"/>
      <c r="AHS1077"/>
      <c r="AHT1077"/>
      <c r="AHU1077"/>
      <c r="AHV1077"/>
      <c r="AHW1077"/>
      <c r="AHX1077"/>
      <c r="AHY1077"/>
      <c r="AHZ1077"/>
      <c r="AIA1077"/>
      <c r="AIB1077"/>
      <c r="AIC1077"/>
      <c r="AID1077"/>
      <c r="AIE1077"/>
      <c r="AIF1077"/>
      <c r="AIG1077"/>
      <c r="AIH1077"/>
      <c r="AII1077"/>
      <c r="AIJ1077"/>
      <c r="AIK1077"/>
      <c r="AIL1077"/>
      <c r="AIM1077"/>
      <c r="AIN1077"/>
      <c r="AIO1077"/>
      <c r="AIP1077"/>
      <c r="AIQ1077"/>
      <c r="AIR1077"/>
      <c r="AIS1077"/>
      <c r="AIT1077"/>
      <c r="AIU1077"/>
      <c r="AIV1077"/>
      <c r="AIW1077"/>
      <c r="AIX1077"/>
      <c r="AIY1077"/>
      <c r="AIZ1077"/>
      <c r="AJA1077"/>
      <c r="AJB1077"/>
      <c r="AJC1077"/>
      <c r="AJD1077"/>
      <c r="AJE1077"/>
      <c r="AJF1077"/>
      <c r="AJG1077"/>
      <c r="AJH1077"/>
      <c r="AJI1077"/>
      <c r="AJJ1077"/>
      <c r="AJK1077"/>
      <c r="AJL1077"/>
      <c r="AJM1077"/>
      <c r="AJN1077"/>
      <c r="AJO1077"/>
      <c r="AJP1077"/>
      <c r="AJQ1077"/>
      <c r="AJR1077"/>
      <c r="AJS1077"/>
      <c r="AJT1077"/>
      <c r="AJU1077"/>
      <c r="AJV1077"/>
      <c r="AJW1077"/>
      <c r="AJX1077"/>
      <c r="AJY1077"/>
      <c r="AJZ1077"/>
      <c r="AKA1077"/>
      <c r="AKB1077"/>
      <c r="AKC1077"/>
      <c r="AKD1077"/>
      <c r="AKE1077"/>
      <c r="AKF1077"/>
      <c r="AKG1077"/>
      <c r="AKH1077"/>
      <c r="AKI1077"/>
      <c r="AKJ1077"/>
      <c r="AKK1077"/>
      <c r="AKL1077"/>
      <c r="AKM1077"/>
      <c r="AKN1077"/>
      <c r="AKO1077"/>
      <c r="AKP1077"/>
      <c r="AKQ1077"/>
      <c r="AKR1077"/>
      <c r="AKS1077"/>
      <c r="AKT1077"/>
      <c r="AKU1077"/>
      <c r="AKV1077"/>
      <c r="AKW1077"/>
      <c r="AKX1077"/>
      <c r="AKY1077"/>
      <c r="AKZ1077"/>
      <c r="ALA1077"/>
      <c r="ALB1077"/>
      <c r="ALC1077"/>
      <c r="ALD1077"/>
      <c r="ALE1077"/>
      <c r="ALF1077"/>
      <c r="ALG1077"/>
      <c r="ALH1077"/>
      <c r="ALI1077"/>
      <c r="ALJ1077"/>
      <c r="ALK1077"/>
      <c r="ALL1077"/>
      <c r="ALM1077"/>
      <c r="ALN1077"/>
      <c r="ALO1077"/>
      <c r="ALP1077"/>
      <c r="ALQ1077"/>
      <c r="ALR1077"/>
      <c r="ALS1077"/>
      <c r="ALT1077"/>
      <c r="ALU1077"/>
      <c r="ALV1077"/>
      <c r="ALW1077"/>
      <c r="ALX1077"/>
      <c r="ALY1077"/>
      <c r="ALZ1077"/>
      <c r="AMA1077"/>
      <c r="AMB1077"/>
      <c r="AMC1077"/>
      <c r="AMD1077"/>
      <c r="AME1077"/>
      <c r="AMF1077"/>
      <c r="AMG1077"/>
      <c r="AMH1077"/>
      <c r="AMI1077"/>
      <c r="AMJ1077"/>
    </row>
    <row r="1078" spans="1:1024" x14ac:dyDescent="0.2">
      <c r="A1078"/>
      <c r="B1078"/>
      <c r="C1078"/>
      <c r="D1078"/>
      <c r="E1078" s="2"/>
      <c r="F1078" s="2"/>
      <c r="G1078" s="271"/>
      <c r="H1078" s="240"/>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c r="EZ1078"/>
      <c r="FA1078"/>
      <c r="FB1078"/>
      <c r="FC1078"/>
      <c r="FD1078"/>
      <c r="FE1078"/>
      <c r="FF1078"/>
      <c r="FG1078"/>
      <c r="FH1078"/>
      <c r="FI1078"/>
      <c r="FJ1078"/>
      <c r="FK1078"/>
      <c r="FL1078"/>
      <c r="FM1078"/>
      <c r="FN1078"/>
      <c r="FO1078"/>
      <c r="FP1078"/>
      <c r="FQ1078"/>
      <c r="FR1078"/>
      <c r="FS1078"/>
      <c r="FT1078"/>
      <c r="FU1078"/>
      <c r="FV1078"/>
      <c r="FW1078"/>
      <c r="FX1078"/>
      <c r="FY1078"/>
      <c r="FZ1078"/>
      <c r="GA1078"/>
      <c r="GB1078"/>
      <c r="GC1078"/>
      <c r="GD1078"/>
      <c r="GE1078"/>
      <c r="GF1078"/>
      <c r="GG1078"/>
      <c r="GH1078"/>
      <c r="GI1078"/>
      <c r="GJ1078"/>
      <c r="GK1078"/>
      <c r="GL1078"/>
      <c r="GM1078"/>
      <c r="GN1078"/>
      <c r="GO1078"/>
      <c r="GP1078"/>
      <c r="GQ1078"/>
      <c r="GR1078"/>
      <c r="GS1078"/>
      <c r="GT1078"/>
      <c r="GU1078"/>
      <c r="GV1078"/>
      <c r="GW1078"/>
      <c r="GX1078"/>
      <c r="GY1078"/>
      <c r="GZ1078"/>
      <c r="HA1078"/>
      <c r="HB1078"/>
      <c r="HC1078"/>
      <c r="HD1078"/>
      <c r="HE1078"/>
      <c r="HF1078"/>
      <c r="HG1078"/>
      <c r="HH1078"/>
      <c r="HI1078"/>
      <c r="HJ1078"/>
      <c r="HK1078"/>
      <c r="HL1078"/>
      <c r="HM1078"/>
      <c r="HN1078"/>
      <c r="HO1078"/>
      <c r="HP1078"/>
      <c r="HQ1078"/>
      <c r="HR1078"/>
      <c r="HS1078"/>
      <c r="HT1078"/>
      <c r="HU1078"/>
      <c r="HV1078"/>
      <c r="HW1078"/>
      <c r="HX1078"/>
      <c r="HY1078"/>
      <c r="HZ1078"/>
      <c r="IA1078"/>
      <c r="IB1078"/>
      <c r="IC1078"/>
      <c r="ID1078"/>
      <c r="IE1078"/>
      <c r="IF1078"/>
      <c r="IG1078"/>
      <c r="IH1078"/>
      <c r="II1078"/>
      <c r="IJ1078"/>
      <c r="IK1078"/>
      <c r="IL1078"/>
      <c r="IM1078"/>
      <c r="IN1078"/>
      <c r="IO1078"/>
      <c r="IP1078"/>
      <c r="IQ1078"/>
      <c r="IR1078"/>
      <c r="IS1078"/>
      <c r="IT1078"/>
      <c r="IU1078"/>
      <c r="IV1078"/>
      <c r="IW1078"/>
      <c r="IX1078"/>
      <c r="IY1078"/>
      <c r="IZ1078"/>
      <c r="JA1078"/>
      <c r="JB1078"/>
      <c r="JC1078"/>
      <c r="JD1078"/>
      <c r="JE1078"/>
      <c r="JF1078"/>
      <c r="JG1078"/>
      <c r="JH1078"/>
      <c r="JI1078"/>
      <c r="JJ1078"/>
      <c r="JK1078"/>
      <c r="JL1078"/>
      <c r="JM1078"/>
      <c r="JN1078"/>
      <c r="JO1078"/>
      <c r="JP1078"/>
      <c r="JQ1078"/>
      <c r="JR1078"/>
      <c r="JS1078"/>
      <c r="JT1078"/>
      <c r="JU1078"/>
      <c r="JV1078"/>
      <c r="JW1078"/>
      <c r="JX1078"/>
      <c r="JY1078"/>
      <c r="JZ1078"/>
      <c r="KA1078"/>
      <c r="KB1078"/>
      <c r="KC1078"/>
      <c r="KD1078"/>
      <c r="KE1078"/>
      <c r="KF1078"/>
      <c r="KG1078"/>
      <c r="KH1078"/>
      <c r="KI1078"/>
      <c r="KJ1078"/>
      <c r="KK1078"/>
      <c r="KL1078"/>
      <c r="KM1078"/>
      <c r="KN1078"/>
      <c r="KO1078"/>
      <c r="KP1078"/>
      <c r="KQ1078"/>
      <c r="KR1078"/>
      <c r="KS1078"/>
      <c r="KT1078"/>
      <c r="KU1078"/>
      <c r="KV1078"/>
      <c r="KW1078"/>
      <c r="KX1078"/>
      <c r="KY1078"/>
      <c r="KZ1078"/>
      <c r="LA1078"/>
      <c r="LB1078"/>
      <c r="LC1078"/>
      <c r="LD1078"/>
      <c r="LE1078"/>
      <c r="LF1078"/>
      <c r="LG1078"/>
      <c r="LH1078"/>
      <c r="LI1078"/>
      <c r="LJ1078"/>
      <c r="LK1078"/>
      <c r="LL1078"/>
      <c r="LM1078"/>
      <c r="LN1078"/>
      <c r="LO1078"/>
      <c r="LP1078"/>
      <c r="LQ1078"/>
      <c r="LR1078"/>
      <c r="LS1078"/>
      <c r="LT1078"/>
      <c r="LU1078"/>
      <c r="LV1078"/>
      <c r="LW1078"/>
      <c r="LX1078"/>
      <c r="LY1078"/>
      <c r="LZ1078"/>
      <c r="MA1078"/>
      <c r="MB1078"/>
      <c r="MC1078"/>
      <c r="MD1078"/>
      <c r="ME1078"/>
      <c r="MF1078"/>
      <c r="MG1078"/>
      <c r="MH1078"/>
      <c r="MI1078"/>
      <c r="MJ1078"/>
      <c r="MK1078"/>
      <c r="ML1078"/>
      <c r="MM1078"/>
      <c r="MN1078"/>
      <c r="MO1078"/>
      <c r="MP1078"/>
      <c r="MQ1078"/>
      <c r="MR1078"/>
      <c r="MS1078"/>
      <c r="MT1078"/>
      <c r="MU1078"/>
      <c r="MV1078"/>
      <c r="MW1078"/>
      <c r="MX1078"/>
      <c r="MY1078"/>
      <c r="MZ1078"/>
      <c r="NA1078"/>
      <c r="NB1078"/>
      <c r="NC1078"/>
      <c r="ND1078"/>
      <c r="NE1078"/>
      <c r="NF1078"/>
      <c r="NG1078"/>
      <c r="NH1078"/>
      <c r="NI1078"/>
      <c r="NJ1078"/>
      <c r="NK1078"/>
      <c r="NL1078"/>
      <c r="NM1078"/>
      <c r="NN1078"/>
      <c r="NO1078"/>
      <c r="NP1078"/>
      <c r="NQ1078"/>
      <c r="NR1078"/>
      <c r="NS1078"/>
      <c r="NT1078"/>
      <c r="NU1078"/>
      <c r="NV1078"/>
      <c r="NW1078"/>
      <c r="NX1078"/>
      <c r="NY1078"/>
      <c r="NZ1078"/>
      <c r="OA1078"/>
      <c r="OB1078"/>
      <c r="OC1078"/>
      <c r="OD1078"/>
      <c r="OE1078"/>
      <c r="OF1078"/>
      <c r="OG1078"/>
      <c r="OH1078"/>
      <c r="OI1078"/>
      <c r="OJ1078"/>
      <c r="OK1078"/>
      <c r="OL1078"/>
      <c r="OM1078"/>
      <c r="ON1078"/>
      <c r="OO1078"/>
      <c r="OP1078"/>
      <c r="OQ1078"/>
      <c r="OR1078"/>
      <c r="OS1078"/>
      <c r="OT1078"/>
      <c r="OU1078"/>
      <c r="OV1078"/>
      <c r="OW1078"/>
      <c r="OX1078"/>
      <c r="OY1078"/>
      <c r="OZ1078"/>
      <c r="PA1078"/>
      <c r="PB1078"/>
      <c r="PC1078"/>
      <c r="PD1078"/>
      <c r="PE1078"/>
      <c r="PF1078"/>
      <c r="PG1078"/>
      <c r="PH1078"/>
      <c r="PI1078"/>
      <c r="PJ1078"/>
      <c r="PK1078"/>
      <c r="PL1078"/>
      <c r="PM1078"/>
      <c r="PN1078"/>
      <c r="PO1078"/>
      <c r="PP1078"/>
      <c r="PQ1078"/>
      <c r="PR1078"/>
      <c r="PS1078"/>
      <c r="PT1078"/>
      <c r="PU1078"/>
      <c r="PV1078"/>
      <c r="PW1078"/>
      <c r="PX1078"/>
      <c r="PY1078"/>
      <c r="PZ1078"/>
      <c r="QA1078"/>
      <c r="QB1078"/>
      <c r="QC1078"/>
      <c r="QD1078"/>
      <c r="QE1078"/>
      <c r="QF1078"/>
      <c r="QG1078"/>
      <c r="QH1078"/>
      <c r="QI1078"/>
      <c r="QJ1078"/>
      <c r="QK1078"/>
      <c r="QL1078"/>
      <c r="QM1078"/>
      <c r="QN1078"/>
      <c r="QO1078"/>
      <c r="QP1078"/>
      <c r="QQ1078"/>
      <c r="QR1078"/>
      <c r="QS1078"/>
      <c r="QT1078"/>
      <c r="QU1078"/>
      <c r="QV1078"/>
      <c r="QW1078"/>
      <c r="QX1078"/>
      <c r="QY1078"/>
      <c r="QZ1078"/>
      <c r="RA1078"/>
      <c r="RB1078"/>
      <c r="RC1078"/>
      <c r="RD1078"/>
      <c r="RE1078"/>
      <c r="RF1078"/>
      <c r="RG1078"/>
      <c r="RH1078"/>
      <c r="RI1078"/>
      <c r="RJ1078"/>
      <c r="RK1078"/>
      <c r="RL1078"/>
      <c r="RM1078"/>
      <c r="RN1078"/>
      <c r="RO1078"/>
      <c r="RP1078"/>
      <c r="RQ1078"/>
      <c r="RR1078"/>
      <c r="RS1078"/>
      <c r="RT1078"/>
      <c r="RU1078"/>
      <c r="RV1078"/>
      <c r="RW1078"/>
      <c r="RX1078"/>
      <c r="RY1078"/>
      <c r="RZ1078"/>
      <c r="SA1078"/>
      <c r="SB1078"/>
      <c r="SC1078"/>
      <c r="SD1078"/>
      <c r="SE1078"/>
      <c r="SF1078"/>
      <c r="SG1078"/>
      <c r="SH1078"/>
      <c r="SI1078"/>
      <c r="SJ1078"/>
      <c r="SK1078"/>
      <c r="SL1078"/>
      <c r="SM1078"/>
      <c r="SN1078"/>
      <c r="SO1078"/>
      <c r="SP1078"/>
      <c r="SQ1078"/>
      <c r="SR1078"/>
      <c r="SS1078"/>
      <c r="ST1078"/>
      <c r="SU1078"/>
      <c r="SV1078"/>
      <c r="SW1078"/>
      <c r="SX1078"/>
      <c r="SY1078"/>
      <c r="SZ1078"/>
      <c r="TA1078"/>
      <c r="TB1078"/>
      <c r="TC1078"/>
      <c r="TD1078"/>
      <c r="TE1078"/>
      <c r="TF1078"/>
      <c r="TG1078"/>
      <c r="TH1078"/>
      <c r="TI1078"/>
      <c r="TJ1078"/>
      <c r="TK1078"/>
      <c r="TL1078"/>
      <c r="TM1078"/>
      <c r="TN1078"/>
      <c r="TO1078"/>
      <c r="TP1078"/>
      <c r="TQ1078"/>
      <c r="TR1078"/>
      <c r="TS1078"/>
      <c r="TT1078"/>
      <c r="TU1078"/>
      <c r="TV1078"/>
      <c r="TW1078"/>
      <c r="TX1078"/>
      <c r="TY1078"/>
      <c r="TZ1078"/>
      <c r="UA1078"/>
      <c r="UB1078"/>
      <c r="UC1078"/>
      <c r="UD1078"/>
      <c r="UE1078"/>
      <c r="UF1078"/>
      <c r="UG1078"/>
      <c r="UH1078"/>
      <c r="UI1078"/>
      <c r="UJ1078"/>
      <c r="UK1078"/>
      <c r="UL1078"/>
      <c r="UM1078"/>
      <c r="UN1078"/>
      <c r="UO1078"/>
      <c r="UP1078"/>
      <c r="UQ1078"/>
      <c r="UR1078"/>
      <c r="US1078"/>
      <c r="UT1078"/>
      <c r="UU1078"/>
      <c r="UV1078"/>
      <c r="UW1078"/>
      <c r="UX1078"/>
      <c r="UY1078"/>
      <c r="UZ1078"/>
      <c r="VA1078"/>
      <c r="VB1078"/>
      <c r="VC1078"/>
      <c r="VD1078"/>
      <c r="VE1078"/>
      <c r="VF1078"/>
      <c r="VG1078"/>
      <c r="VH1078"/>
      <c r="VI1078"/>
      <c r="VJ1078"/>
      <c r="VK1078"/>
      <c r="VL1078"/>
      <c r="VM1078"/>
      <c r="VN1078"/>
      <c r="VO1078"/>
      <c r="VP1078"/>
      <c r="VQ1078"/>
      <c r="VR1078"/>
      <c r="VS1078"/>
      <c r="VT1078"/>
      <c r="VU1078"/>
      <c r="VV1078"/>
      <c r="VW1078"/>
      <c r="VX1078"/>
      <c r="VY1078"/>
      <c r="VZ1078"/>
      <c r="WA1078"/>
      <c r="WB1078"/>
      <c r="WC1078"/>
      <c r="WD1078"/>
      <c r="WE1078"/>
      <c r="WF1078"/>
      <c r="WG1078"/>
      <c r="WH1078"/>
      <c r="WI1078"/>
      <c r="WJ1078"/>
      <c r="WK1078"/>
      <c r="WL1078"/>
      <c r="WM1078"/>
      <c r="WN1078"/>
      <c r="WO1078"/>
      <c r="WP1078"/>
      <c r="WQ1078"/>
      <c r="WR1078"/>
      <c r="WS1078"/>
      <c r="WT1078"/>
      <c r="WU1078"/>
      <c r="WV1078"/>
      <c r="WW1078"/>
      <c r="WX1078"/>
      <c r="WY1078"/>
      <c r="WZ1078"/>
      <c r="XA1078"/>
      <c r="XB1078"/>
      <c r="XC1078"/>
      <c r="XD1078"/>
      <c r="XE1078"/>
      <c r="XF1078"/>
      <c r="XG1078"/>
      <c r="XH1078"/>
      <c r="XI1078"/>
      <c r="XJ1078"/>
      <c r="XK1078"/>
      <c r="XL1078"/>
      <c r="XM1078"/>
      <c r="XN1078"/>
      <c r="XO1078"/>
      <c r="XP1078"/>
      <c r="XQ1078"/>
      <c r="XR1078"/>
      <c r="XS1078"/>
      <c r="XT1078"/>
      <c r="XU1078"/>
      <c r="XV1078"/>
      <c r="XW1078"/>
      <c r="XX1078"/>
      <c r="XY1078"/>
      <c r="XZ1078"/>
      <c r="YA1078"/>
      <c r="YB1078"/>
      <c r="YC1078"/>
      <c r="YD1078"/>
      <c r="YE1078"/>
      <c r="YF1078"/>
      <c r="YG1078"/>
      <c r="YH1078"/>
      <c r="YI1078"/>
      <c r="YJ1078"/>
      <c r="YK1078"/>
      <c r="YL1078"/>
      <c r="YM1078"/>
      <c r="YN1078"/>
      <c r="YO1078"/>
      <c r="YP1078"/>
      <c r="YQ1078"/>
      <c r="YR1078"/>
      <c r="YS1078"/>
      <c r="YT1078"/>
      <c r="YU1078"/>
      <c r="YV1078"/>
      <c r="YW1078"/>
      <c r="YX1078"/>
      <c r="YY1078"/>
      <c r="YZ1078"/>
      <c r="ZA1078"/>
      <c r="ZB1078"/>
      <c r="ZC1078"/>
      <c r="ZD1078"/>
      <c r="ZE1078"/>
      <c r="ZF1078"/>
      <c r="ZG1078"/>
      <c r="ZH1078"/>
      <c r="ZI1078"/>
      <c r="ZJ1078"/>
      <c r="ZK1078"/>
      <c r="ZL1078"/>
      <c r="ZM1078"/>
      <c r="ZN1078"/>
      <c r="ZO1078"/>
      <c r="ZP1078"/>
      <c r="ZQ1078"/>
      <c r="ZR1078"/>
      <c r="ZS1078"/>
      <c r="ZT1078"/>
      <c r="ZU1078"/>
      <c r="ZV1078"/>
      <c r="ZW1078"/>
      <c r="ZX1078"/>
      <c r="ZY1078"/>
      <c r="ZZ1078"/>
      <c r="AAA1078"/>
      <c r="AAB1078"/>
      <c r="AAC1078"/>
      <c r="AAD1078"/>
      <c r="AAE1078"/>
      <c r="AAF1078"/>
      <c r="AAG1078"/>
      <c r="AAH1078"/>
      <c r="AAI1078"/>
      <c r="AAJ1078"/>
      <c r="AAK1078"/>
      <c r="AAL1078"/>
      <c r="AAM1078"/>
      <c r="AAN1078"/>
      <c r="AAO1078"/>
      <c r="AAP1078"/>
      <c r="AAQ1078"/>
      <c r="AAR1078"/>
      <c r="AAS1078"/>
      <c r="AAT1078"/>
      <c r="AAU1078"/>
      <c r="AAV1078"/>
      <c r="AAW1078"/>
      <c r="AAX1078"/>
      <c r="AAY1078"/>
      <c r="AAZ1078"/>
      <c r="ABA1078"/>
      <c r="ABB1078"/>
      <c r="ABC1078"/>
      <c r="ABD1078"/>
      <c r="ABE1078"/>
      <c r="ABF1078"/>
      <c r="ABG1078"/>
      <c r="ABH1078"/>
      <c r="ABI1078"/>
      <c r="ABJ1078"/>
      <c r="ABK1078"/>
      <c r="ABL1078"/>
      <c r="ABM1078"/>
      <c r="ABN1078"/>
      <c r="ABO1078"/>
      <c r="ABP1078"/>
      <c r="ABQ1078"/>
      <c r="ABR1078"/>
      <c r="ABS1078"/>
      <c r="ABT1078"/>
      <c r="ABU1078"/>
      <c r="ABV1078"/>
      <c r="ABW1078"/>
      <c r="ABX1078"/>
      <c r="ABY1078"/>
      <c r="ABZ1078"/>
      <c r="ACA1078"/>
      <c r="ACB1078"/>
      <c r="ACC1078"/>
      <c r="ACD1078"/>
      <c r="ACE1078"/>
      <c r="ACF1078"/>
      <c r="ACG1078"/>
      <c r="ACH1078"/>
      <c r="ACI1078"/>
      <c r="ACJ1078"/>
      <c r="ACK1078"/>
      <c r="ACL1078"/>
      <c r="ACM1078"/>
      <c r="ACN1078"/>
      <c r="ACO1078"/>
      <c r="ACP1078"/>
      <c r="ACQ1078"/>
      <c r="ACR1078"/>
      <c r="ACS1078"/>
      <c r="ACT1078"/>
      <c r="ACU1078"/>
      <c r="ACV1078"/>
      <c r="ACW1078"/>
      <c r="ACX1078"/>
      <c r="ACY1078"/>
      <c r="ACZ1078"/>
      <c r="ADA1078"/>
      <c r="ADB1078"/>
      <c r="ADC1078"/>
      <c r="ADD1078"/>
      <c r="ADE1078"/>
      <c r="ADF1078"/>
      <c r="ADG1078"/>
      <c r="ADH1078"/>
      <c r="ADI1078"/>
      <c r="ADJ1078"/>
      <c r="ADK1078"/>
      <c r="ADL1078"/>
      <c r="ADM1078"/>
      <c r="ADN1078"/>
      <c r="ADO1078"/>
      <c r="ADP1078"/>
      <c r="ADQ1078"/>
      <c r="ADR1078"/>
      <c r="ADS1078"/>
      <c r="ADT1078"/>
      <c r="ADU1078"/>
      <c r="ADV1078"/>
      <c r="ADW1078"/>
      <c r="ADX1078"/>
      <c r="ADY1078"/>
      <c r="ADZ1078"/>
      <c r="AEA1078"/>
      <c r="AEB1078"/>
      <c r="AEC1078"/>
      <c r="AED1078"/>
      <c r="AEE1078"/>
      <c r="AEF1078"/>
      <c r="AEG1078"/>
      <c r="AEH1078"/>
      <c r="AEI1078"/>
      <c r="AEJ1078"/>
      <c r="AEK1078"/>
      <c r="AEL1078"/>
      <c r="AEM1078"/>
      <c r="AEN1078"/>
      <c r="AEO1078"/>
      <c r="AEP1078"/>
      <c r="AEQ1078"/>
      <c r="AER1078"/>
      <c r="AES1078"/>
      <c r="AET1078"/>
      <c r="AEU1078"/>
      <c r="AEV1078"/>
      <c r="AEW1078"/>
      <c r="AEX1078"/>
      <c r="AEY1078"/>
      <c r="AEZ1078"/>
      <c r="AFA1078"/>
      <c r="AFB1078"/>
      <c r="AFC1078"/>
      <c r="AFD1078"/>
      <c r="AFE1078"/>
      <c r="AFF1078"/>
      <c r="AFG1078"/>
      <c r="AFH1078"/>
      <c r="AFI1078"/>
      <c r="AFJ1078"/>
      <c r="AFK1078"/>
      <c r="AFL1078"/>
      <c r="AFM1078"/>
      <c r="AFN1078"/>
      <c r="AFO1078"/>
      <c r="AFP1078"/>
      <c r="AFQ1078"/>
      <c r="AFR1078"/>
      <c r="AFS1078"/>
      <c r="AFT1078"/>
      <c r="AFU1078"/>
      <c r="AFV1078"/>
      <c r="AFW1078"/>
      <c r="AFX1078"/>
      <c r="AFY1078"/>
      <c r="AFZ1078"/>
      <c r="AGA1078"/>
      <c r="AGB1078"/>
      <c r="AGC1078"/>
      <c r="AGD1078"/>
      <c r="AGE1078"/>
      <c r="AGF1078"/>
      <c r="AGG1078"/>
      <c r="AGH1078"/>
      <c r="AGI1078"/>
      <c r="AGJ1078"/>
      <c r="AGK1078"/>
      <c r="AGL1078"/>
      <c r="AGM1078"/>
      <c r="AGN1078"/>
      <c r="AGO1078"/>
      <c r="AGP1078"/>
      <c r="AGQ1078"/>
      <c r="AGR1078"/>
      <c r="AGS1078"/>
      <c r="AGT1078"/>
      <c r="AGU1078"/>
      <c r="AGV1078"/>
      <c r="AGW1078"/>
      <c r="AGX1078"/>
      <c r="AGY1078"/>
      <c r="AGZ1078"/>
      <c r="AHA1078"/>
      <c r="AHB1078"/>
      <c r="AHC1078"/>
      <c r="AHD1078"/>
      <c r="AHE1078"/>
      <c r="AHF1078"/>
      <c r="AHG1078"/>
      <c r="AHH1078"/>
      <c r="AHI1078"/>
      <c r="AHJ1078"/>
      <c r="AHK1078"/>
      <c r="AHL1078"/>
      <c r="AHM1078"/>
      <c r="AHN1078"/>
      <c r="AHO1078"/>
      <c r="AHP1078"/>
      <c r="AHQ1078"/>
      <c r="AHR1078"/>
      <c r="AHS1078"/>
      <c r="AHT1078"/>
      <c r="AHU1078"/>
      <c r="AHV1078"/>
      <c r="AHW1078"/>
      <c r="AHX1078"/>
      <c r="AHY1078"/>
      <c r="AHZ1078"/>
      <c r="AIA1078"/>
      <c r="AIB1078"/>
      <c r="AIC1078"/>
      <c r="AID1078"/>
      <c r="AIE1078"/>
      <c r="AIF1078"/>
      <c r="AIG1078"/>
      <c r="AIH1078"/>
      <c r="AII1078"/>
      <c r="AIJ1078"/>
      <c r="AIK1078"/>
      <c r="AIL1078"/>
      <c r="AIM1078"/>
      <c r="AIN1078"/>
      <c r="AIO1078"/>
      <c r="AIP1078"/>
      <c r="AIQ1078"/>
      <c r="AIR1078"/>
      <c r="AIS1078"/>
      <c r="AIT1078"/>
      <c r="AIU1078"/>
      <c r="AIV1078"/>
      <c r="AIW1078"/>
      <c r="AIX1078"/>
      <c r="AIY1078"/>
      <c r="AIZ1078"/>
      <c r="AJA1078"/>
      <c r="AJB1078"/>
      <c r="AJC1078"/>
      <c r="AJD1078"/>
      <c r="AJE1078"/>
      <c r="AJF1078"/>
      <c r="AJG1078"/>
      <c r="AJH1078"/>
      <c r="AJI1078"/>
      <c r="AJJ1078"/>
      <c r="AJK1078"/>
      <c r="AJL1078"/>
      <c r="AJM1078"/>
      <c r="AJN1078"/>
      <c r="AJO1078"/>
      <c r="AJP1078"/>
      <c r="AJQ1078"/>
      <c r="AJR1078"/>
      <c r="AJS1078"/>
      <c r="AJT1078"/>
      <c r="AJU1078"/>
      <c r="AJV1078"/>
      <c r="AJW1078"/>
      <c r="AJX1078"/>
      <c r="AJY1078"/>
      <c r="AJZ1078"/>
      <c r="AKA1078"/>
      <c r="AKB1078"/>
      <c r="AKC1078"/>
      <c r="AKD1078"/>
      <c r="AKE1078"/>
      <c r="AKF1078"/>
      <c r="AKG1078"/>
      <c r="AKH1078"/>
      <c r="AKI1078"/>
      <c r="AKJ1078"/>
      <c r="AKK1078"/>
      <c r="AKL1078"/>
      <c r="AKM1078"/>
      <c r="AKN1078"/>
      <c r="AKO1078"/>
      <c r="AKP1078"/>
      <c r="AKQ1078"/>
      <c r="AKR1078"/>
      <c r="AKS1078"/>
      <c r="AKT1078"/>
      <c r="AKU1078"/>
      <c r="AKV1078"/>
      <c r="AKW1078"/>
      <c r="AKX1078"/>
      <c r="AKY1078"/>
      <c r="AKZ1078"/>
      <c r="ALA1078"/>
      <c r="ALB1078"/>
      <c r="ALC1078"/>
      <c r="ALD1078"/>
      <c r="ALE1078"/>
      <c r="ALF1078"/>
      <c r="ALG1078"/>
      <c r="ALH1078"/>
      <c r="ALI1078"/>
      <c r="ALJ1078"/>
      <c r="ALK1078"/>
      <c r="ALL1078"/>
      <c r="ALM1078"/>
      <c r="ALN1078"/>
      <c r="ALO1078"/>
      <c r="ALP1078"/>
      <c r="ALQ1078"/>
      <c r="ALR1078"/>
      <c r="ALS1078"/>
      <c r="ALT1078"/>
      <c r="ALU1078"/>
      <c r="ALV1078"/>
      <c r="ALW1078"/>
      <c r="ALX1078"/>
      <c r="ALY1078"/>
      <c r="ALZ1078"/>
      <c r="AMA1078"/>
      <c r="AMB1078"/>
      <c r="AMC1078"/>
      <c r="AMD1078"/>
      <c r="AME1078"/>
      <c r="AMF1078"/>
      <c r="AMG1078"/>
      <c r="AMH1078"/>
      <c r="AMI1078"/>
      <c r="AMJ1078"/>
    </row>
    <row r="1079" spans="1:1024" x14ac:dyDescent="0.2">
      <c r="A1079"/>
      <c r="B1079"/>
      <c r="C1079"/>
      <c r="D1079"/>
      <c r="E1079" s="2"/>
      <c r="F1079" s="2"/>
      <c r="G1079" s="271"/>
      <c r="H1079" s="240"/>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c r="FS1079"/>
      <c r="FT1079"/>
      <c r="FU1079"/>
      <c r="FV1079"/>
      <c r="FW1079"/>
      <c r="FX1079"/>
      <c r="FY1079"/>
      <c r="FZ1079"/>
      <c r="GA1079"/>
      <c r="GB1079"/>
      <c r="GC1079"/>
      <c r="GD1079"/>
      <c r="GE1079"/>
      <c r="GF1079"/>
      <c r="GG1079"/>
      <c r="GH1079"/>
      <c r="GI1079"/>
      <c r="GJ1079"/>
      <c r="GK1079"/>
      <c r="GL1079"/>
      <c r="GM1079"/>
      <c r="GN1079"/>
      <c r="GO1079"/>
      <c r="GP1079"/>
      <c r="GQ1079"/>
      <c r="GR1079"/>
      <c r="GS1079"/>
      <c r="GT1079"/>
      <c r="GU1079"/>
      <c r="GV1079"/>
      <c r="GW1079"/>
      <c r="GX1079"/>
      <c r="GY1079"/>
      <c r="GZ1079"/>
      <c r="HA1079"/>
      <c r="HB1079"/>
      <c r="HC1079"/>
      <c r="HD1079"/>
      <c r="HE1079"/>
      <c r="HF1079"/>
      <c r="HG1079"/>
      <c r="HH1079"/>
      <c r="HI1079"/>
      <c r="HJ1079"/>
      <c r="HK1079"/>
      <c r="HL1079"/>
      <c r="HM1079"/>
      <c r="HN1079"/>
      <c r="HO1079"/>
      <c r="HP1079"/>
      <c r="HQ1079"/>
      <c r="HR1079"/>
      <c r="HS1079"/>
      <c r="HT1079"/>
      <c r="HU1079"/>
      <c r="HV1079"/>
      <c r="HW1079"/>
      <c r="HX1079"/>
      <c r="HY1079"/>
      <c r="HZ1079"/>
      <c r="IA1079"/>
      <c r="IB1079"/>
      <c r="IC1079"/>
      <c r="ID1079"/>
      <c r="IE1079"/>
      <c r="IF1079"/>
      <c r="IG1079"/>
      <c r="IH1079"/>
      <c r="II1079"/>
      <c r="IJ1079"/>
      <c r="IK1079"/>
      <c r="IL1079"/>
      <c r="IM1079"/>
      <c r="IN1079"/>
      <c r="IO1079"/>
      <c r="IP1079"/>
      <c r="IQ1079"/>
      <c r="IR1079"/>
      <c r="IS1079"/>
      <c r="IT1079"/>
      <c r="IU1079"/>
      <c r="IV1079"/>
      <c r="IW1079"/>
      <c r="IX1079"/>
      <c r="IY1079"/>
      <c r="IZ1079"/>
      <c r="JA1079"/>
      <c r="JB1079"/>
      <c r="JC1079"/>
      <c r="JD1079"/>
      <c r="JE1079"/>
      <c r="JF1079"/>
      <c r="JG1079"/>
      <c r="JH1079"/>
      <c r="JI1079"/>
      <c r="JJ1079"/>
      <c r="JK1079"/>
      <c r="JL1079"/>
      <c r="JM1079"/>
      <c r="JN1079"/>
      <c r="JO1079"/>
      <c r="JP1079"/>
      <c r="JQ1079"/>
      <c r="JR1079"/>
      <c r="JS1079"/>
      <c r="JT1079"/>
      <c r="JU1079"/>
      <c r="JV1079"/>
      <c r="JW1079"/>
      <c r="JX1079"/>
      <c r="JY1079"/>
      <c r="JZ1079"/>
      <c r="KA1079"/>
      <c r="KB1079"/>
      <c r="KC1079"/>
      <c r="KD1079"/>
      <c r="KE1079"/>
      <c r="KF1079"/>
      <c r="KG1079"/>
      <c r="KH1079"/>
      <c r="KI1079"/>
      <c r="KJ1079"/>
      <c r="KK1079"/>
      <c r="KL1079"/>
      <c r="KM1079"/>
      <c r="KN1079"/>
      <c r="KO1079"/>
      <c r="KP1079"/>
      <c r="KQ1079"/>
      <c r="KR1079"/>
      <c r="KS1079"/>
      <c r="KT1079"/>
      <c r="KU1079"/>
      <c r="KV1079"/>
      <c r="KW1079"/>
      <c r="KX1079"/>
      <c r="KY1079"/>
      <c r="KZ1079"/>
      <c r="LA1079"/>
      <c r="LB1079"/>
      <c r="LC1079"/>
      <c r="LD1079"/>
      <c r="LE1079"/>
      <c r="LF1079"/>
      <c r="LG1079"/>
      <c r="LH1079"/>
      <c r="LI1079"/>
      <c r="LJ1079"/>
      <c r="LK1079"/>
      <c r="LL1079"/>
      <c r="LM1079"/>
      <c r="LN1079"/>
      <c r="LO1079"/>
      <c r="LP1079"/>
      <c r="LQ1079"/>
      <c r="LR1079"/>
      <c r="LS1079"/>
      <c r="LT1079"/>
      <c r="LU1079"/>
      <c r="LV1079"/>
      <c r="LW1079"/>
      <c r="LX1079"/>
      <c r="LY1079"/>
      <c r="LZ1079"/>
      <c r="MA1079"/>
      <c r="MB1079"/>
      <c r="MC1079"/>
      <c r="MD1079"/>
      <c r="ME1079"/>
      <c r="MF1079"/>
      <c r="MG1079"/>
      <c r="MH1079"/>
      <c r="MI1079"/>
      <c r="MJ1079"/>
      <c r="MK1079"/>
      <c r="ML1079"/>
      <c r="MM1079"/>
      <c r="MN1079"/>
      <c r="MO1079"/>
      <c r="MP1079"/>
      <c r="MQ1079"/>
      <c r="MR1079"/>
      <c r="MS1079"/>
      <c r="MT1079"/>
      <c r="MU1079"/>
      <c r="MV1079"/>
      <c r="MW1079"/>
      <c r="MX1079"/>
      <c r="MY1079"/>
      <c r="MZ1079"/>
      <c r="NA1079"/>
      <c r="NB1079"/>
      <c r="NC1079"/>
      <c r="ND1079"/>
      <c r="NE1079"/>
      <c r="NF1079"/>
      <c r="NG1079"/>
      <c r="NH1079"/>
      <c r="NI1079"/>
      <c r="NJ1079"/>
      <c r="NK1079"/>
      <c r="NL1079"/>
      <c r="NM1079"/>
      <c r="NN1079"/>
      <c r="NO1079"/>
      <c r="NP1079"/>
      <c r="NQ1079"/>
      <c r="NR1079"/>
      <c r="NS1079"/>
      <c r="NT1079"/>
      <c r="NU1079"/>
      <c r="NV1079"/>
      <c r="NW1079"/>
      <c r="NX1079"/>
      <c r="NY1079"/>
      <c r="NZ1079"/>
      <c r="OA1079"/>
      <c r="OB1079"/>
      <c r="OC1079"/>
      <c r="OD1079"/>
      <c r="OE1079"/>
      <c r="OF1079"/>
      <c r="OG1079"/>
      <c r="OH1079"/>
      <c r="OI1079"/>
      <c r="OJ1079"/>
      <c r="OK1079"/>
      <c r="OL1079"/>
      <c r="OM1079"/>
      <c r="ON1079"/>
      <c r="OO1079"/>
      <c r="OP1079"/>
      <c r="OQ1079"/>
      <c r="OR1079"/>
      <c r="OS1079"/>
      <c r="OT1079"/>
      <c r="OU1079"/>
      <c r="OV1079"/>
      <c r="OW1079"/>
      <c r="OX1079"/>
      <c r="OY1079"/>
      <c r="OZ1079"/>
      <c r="PA1079"/>
      <c r="PB1079"/>
      <c r="PC1079"/>
      <c r="PD1079"/>
      <c r="PE1079"/>
      <c r="PF1079"/>
      <c r="PG1079"/>
      <c r="PH1079"/>
      <c r="PI1079"/>
      <c r="PJ1079"/>
      <c r="PK1079"/>
      <c r="PL1079"/>
      <c r="PM1079"/>
      <c r="PN1079"/>
      <c r="PO1079"/>
      <c r="PP1079"/>
      <c r="PQ1079"/>
      <c r="PR1079"/>
      <c r="PS1079"/>
      <c r="PT1079"/>
      <c r="PU1079"/>
      <c r="PV1079"/>
      <c r="PW1079"/>
      <c r="PX1079"/>
      <c r="PY1079"/>
      <c r="PZ1079"/>
      <c r="QA1079"/>
      <c r="QB1079"/>
      <c r="QC1079"/>
      <c r="QD1079"/>
      <c r="QE1079"/>
      <c r="QF1079"/>
      <c r="QG1079"/>
      <c r="QH1079"/>
      <c r="QI1079"/>
      <c r="QJ1079"/>
      <c r="QK1079"/>
      <c r="QL1079"/>
      <c r="QM1079"/>
      <c r="QN1079"/>
      <c r="QO1079"/>
      <c r="QP1079"/>
      <c r="QQ1079"/>
      <c r="QR1079"/>
      <c r="QS1079"/>
      <c r="QT1079"/>
      <c r="QU1079"/>
      <c r="QV1079"/>
      <c r="QW1079"/>
      <c r="QX1079"/>
      <c r="QY1079"/>
      <c r="QZ1079"/>
      <c r="RA1079"/>
      <c r="RB1079"/>
      <c r="RC1079"/>
      <c r="RD1079"/>
      <c r="RE1079"/>
      <c r="RF1079"/>
      <c r="RG1079"/>
      <c r="RH1079"/>
      <c r="RI1079"/>
      <c r="RJ1079"/>
      <c r="RK1079"/>
      <c r="RL1079"/>
      <c r="RM1079"/>
      <c r="RN1079"/>
      <c r="RO1079"/>
      <c r="RP1079"/>
      <c r="RQ1079"/>
      <c r="RR1079"/>
      <c r="RS1079"/>
      <c r="RT1079"/>
      <c r="RU1079"/>
      <c r="RV1079"/>
      <c r="RW1079"/>
      <c r="RX1079"/>
      <c r="RY1079"/>
      <c r="RZ1079"/>
      <c r="SA1079"/>
      <c r="SB1079"/>
      <c r="SC1079"/>
      <c r="SD1079"/>
      <c r="SE1079"/>
      <c r="SF1079"/>
      <c r="SG1079"/>
      <c r="SH1079"/>
      <c r="SI1079"/>
      <c r="SJ1079"/>
      <c r="SK1079"/>
      <c r="SL1079"/>
      <c r="SM1079"/>
      <c r="SN1079"/>
      <c r="SO1079"/>
      <c r="SP1079"/>
      <c r="SQ1079"/>
      <c r="SR1079"/>
      <c r="SS1079"/>
      <c r="ST1079"/>
      <c r="SU1079"/>
      <c r="SV1079"/>
      <c r="SW1079"/>
      <c r="SX1079"/>
      <c r="SY1079"/>
      <c r="SZ1079"/>
      <c r="TA1079"/>
      <c r="TB1079"/>
      <c r="TC1079"/>
      <c r="TD1079"/>
      <c r="TE1079"/>
      <c r="TF1079"/>
      <c r="TG1079"/>
      <c r="TH1079"/>
      <c r="TI1079"/>
      <c r="TJ1079"/>
      <c r="TK1079"/>
      <c r="TL1079"/>
      <c r="TM1079"/>
      <c r="TN1079"/>
      <c r="TO1079"/>
      <c r="TP1079"/>
      <c r="TQ1079"/>
      <c r="TR1079"/>
      <c r="TS1079"/>
      <c r="TT1079"/>
      <c r="TU1079"/>
      <c r="TV1079"/>
      <c r="TW1079"/>
      <c r="TX1079"/>
      <c r="TY1079"/>
      <c r="TZ1079"/>
      <c r="UA1079"/>
      <c r="UB1079"/>
      <c r="UC1079"/>
      <c r="UD1079"/>
      <c r="UE1079"/>
      <c r="UF1079"/>
      <c r="UG1079"/>
      <c r="UH1079"/>
      <c r="UI1079"/>
      <c r="UJ1079"/>
      <c r="UK1079"/>
      <c r="UL1079"/>
      <c r="UM1079"/>
      <c r="UN1079"/>
      <c r="UO1079"/>
      <c r="UP1079"/>
      <c r="UQ1079"/>
      <c r="UR1079"/>
      <c r="US1079"/>
      <c r="UT1079"/>
      <c r="UU1079"/>
      <c r="UV1079"/>
      <c r="UW1079"/>
      <c r="UX1079"/>
      <c r="UY1079"/>
      <c r="UZ1079"/>
      <c r="VA1079"/>
      <c r="VB1079"/>
      <c r="VC1079"/>
      <c r="VD1079"/>
      <c r="VE1079"/>
      <c r="VF1079"/>
      <c r="VG1079"/>
      <c r="VH1079"/>
      <c r="VI1079"/>
      <c r="VJ1079"/>
      <c r="VK1079"/>
      <c r="VL1079"/>
      <c r="VM1079"/>
      <c r="VN1079"/>
      <c r="VO1079"/>
      <c r="VP1079"/>
      <c r="VQ1079"/>
      <c r="VR1079"/>
      <c r="VS1079"/>
      <c r="VT1079"/>
      <c r="VU1079"/>
      <c r="VV1079"/>
      <c r="VW1079"/>
      <c r="VX1079"/>
      <c r="VY1079"/>
      <c r="VZ1079"/>
      <c r="WA1079"/>
      <c r="WB1079"/>
      <c r="WC1079"/>
      <c r="WD1079"/>
      <c r="WE1079"/>
      <c r="WF1079"/>
      <c r="WG1079"/>
      <c r="WH1079"/>
      <c r="WI1079"/>
      <c r="WJ1079"/>
      <c r="WK1079"/>
      <c r="WL1079"/>
      <c r="WM1079"/>
      <c r="WN1079"/>
      <c r="WO1079"/>
      <c r="WP1079"/>
      <c r="WQ1079"/>
      <c r="WR1079"/>
      <c r="WS1079"/>
      <c r="WT1079"/>
      <c r="WU1079"/>
      <c r="WV1079"/>
      <c r="WW1079"/>
      <c r="WX1079"/>
      <c r="WY1079"/>
      <c r="WZ1079"/>
      <c r="XA1079"/>
      <c r="XB1079"/>
      <c r="XC1079"/>
      <c r="XD1079"/>
      <c r="XE1079"/>
      <c r="XF1079"/>
      <c r="XG1079"/>
      <c r="XH1079"/>
      <c r="XI1079"/>
      <c r="XJ1079"/>
      <c r="XK1079"/>
      <c r="XL1079"/>
      <c r="XM1079"/>
      <c r="XN1079"/>
      <c r="XO1079"/>
      <c r="XP1079"/>
      <c r="XQ1079"/>
      <c r="XR1079"/>
      <c r="XS1079"/>
      <c r="XT1079"/>
      <c r="XU1079"/>
      <c r="XV1079"/>
      <c r="XW1079"/>
      <c r="XX1079"/>
      <c r="XY1079"/>
      <c r="XZ1079"/>
      <c r="YA1079"/>
      <c r="YB1079"/>
      <c r="YC1079"/>
      <c r="YD1079"/>
      <c r="YE1079"/>
      <c r="YF1079"/>
      <c r="YG1079"/>
      <c r="YH1079"/>
      <c r="YI1079"/>
      <c r="YJ1079"/>
      <c r="YK1079"/>
      <c r="YL1079"/>
      <c r="YM1079"/>
      <c r="YN1079"/>
      <c r="YO1079"/>
      <c r="YP1079"/>
      <c r="YQ1079"/>
      <c r="YR1079"/>
      <c r="YS1079"/>
      <c r="YT1079"/>
      <c r="YU1079"/>
      <c r="YV1079"/>
      <c r="YW1079"/>
      <c r="YX1079"/>
      <c r="YY1079"/>
      <c r="YZ1079"/>
      <c r="ZA1079"/>
      <c r="ZB1079"/>
      <c r="ZC1079"/>
      <c r="ZD1079"/>
      <c r="ZE1079"/>
      <c r="ZF1079"/>
      <c r="ZG1079"/>
      <c r="ZH1079"/>
      <c r="ZI1079"/>
      <c r="ZJ1079"/>
      <c r="ZK1079"/>
      <c r="ZL1079"/>
      <c r="ZM1079"/>
      <c r="ZN1079"/>
      <c r="ZO1079"/>
      <c r="ZP1079"/>
      <c r="ZQ1079"/>
      <c r="ZR1079"/>
      <c r="ZS1079"/>
      <c r="ZT1079"/>
      <c r="ZU1079"/>
      <c r="ZV1079"/>
      <c r="ZW1079"/>
      <c r="ZX1079"/>
      <c r="ZY1079"/>
      <c r="ZZ1079"/>
      <c r="AAA1079"/>
      <c r="AAB1079"/>
      <c r="AAC1079"/>
      <c r="AAD1079"/>
      <c r="AAE1079"/>
      <c r="AAF1079"/>
      <c r="AAG1079"/>
      <c r="AAH1079"/>
      <c r="AAI1079"/>
      <c r="AAJ1079"/>
      <c r="AAK1079"/>
      <c r="AAL1079"/>
      <c r="AAM1079"/>
      <c r="AAN1079"/>
      <c r="AAO1079"/>
      <c r="AAP1079"/>
      <c r="AAQ1079"/>
      <c r="AAR1079"/>
      <c r="AAS1079"/>
      <c r="AAT1079"/>
      <c r="AAU1079"/>
      <c r="AAV1079"/>
      <c r="AAW1079"/>
      <c r="AAX1079"/>
      <c r="AAY1079"/>
      <c r="AAZ1079"/>
      <c r="ABA1079"/>
      <c r="ABB1079"/>
      <c r="ABC1079"/>
      <c r="ABD1079"/>
      <c r="ABE1079"/>
      <c r="ABF1079"/>
      <c r="ABG1079"/>
      <c r="ABH1079"/>
      <c r="ABI1079"/>
      <c r="ABJ1079"/>
      <c r="ABK1079"/>
      <c r="ABL1079"/>
      <c r="ABM1079"/>
      <c r="ABN1079"/>
      <c r="ABO1079"/>
      <c r="ABP1079"/>
      <c r="ABQ1079"/>
      <c r="ABR1079"/>
      <c r="ABS1079"/>
      <c r="ABT1079"/>
      <c r="ABU1079"/>
      <c r="ABV1079"/>
      <c r="ABW1079"/>
      <c r="ABX1079"/>
      <c r="ABY1079"/>
      <c r="ABZ1079"/>
      <c r="ACA1079"/>
      <c r="ACB1079"/>
      <c r="ACC1079"/>
      <c r="ACD1079"/>
      <c r="ACE1079"/>
      <c r="ACF1079"/>
      <c r="ACG1079"/>
      <c r="ACH1079"/>
      <c r="ACI1079"/>
      <c r="ACJ1079"/>
      <c r="ACK1079"/>
      <c r="ACL1079"/>
      <c r="ACM1079"/>
      <c r="ACN1079"/>
      <c r="ACO1079"/>
      <c r="ACP1079"/>
      <c r="ACQ1079"/>
      <c r="ACR1079"/>
      <c r="ACS1079"/>
      <c r="ACT1079"/>
      <c r="ACU1079"/>
      <c r="ACV1079"/>
      <c r="ACW1079"/>
      <c r="ACX1079"/>
      <c r="ACY1079"/>
      <c r="ACZ1079"/>
      <c r="ADA1079"/>
      <c r="ADB1079"/>
      <c r="ADC1079"/>
      <c r="ADD1079"/>
      <c r="ADE1079"/>
      <c r="ADF1079"/>
      <c r="ADG1079"/>
      <c r="ADH1079"/>
      <c r="ADI1079"/>
      <c r="ADJ1079"/>
      <c r="ADK1079"/>
      <c r="ADL1079"/>
      <c r="ADM1079"/>
      <c r="ADN1079"/>
      <c r="ADO1079"/>
      <c r="ADP1079"/>
      <c r="ADQ1079"/>
      <c r="ADR1079"/>
      <c r="ADS1079"/>
      <c r="ADT1079"/>
      <c r="ADU1079"/>
      <c r="ADV1079"/>
      <c r="ADW1079"/>
      <c r="ADX1079"/>
      <c r="ADY1079"/>
      <c r="ADZ1079"/>
      <c r="AEA1079"/>
      <c r="AEB1079"/>
      <c r="AEC1079"/>
      <c r="AED1079"/>
      <c r="AEE1079"/>
      <c r="AEF1079"/>
      <c r="AEG1079"/>
      <c r="AEH1079"/>
      <c r="AEI1079"/>
      <c r="AEJ1079"/>
      <c r="AEK1079"/>
      <c r="AEL1079"/>
      <c r="AEM1079"/>
      <c r="AEN1079"/>
      <c r="AEO1079"/>
      <c r="AEP1079"/>
      <c r="AEQ1079"/>
      <c r="AER1079"/>
      <c r="AES1079"/>
      <c r="AET1079"/>
      <c r="AEU1079"/>
      <c r="AEV1079"/>
      <c r="AEW1079"/>
      <c r="AEX1079"/>
      <c r="AEY1079"/>
      <c r="AEZ1079"/>
      <c r="AFA1079"/>
      <c r="AFB1079"/>
      <c r="AFC1079"/>
      <c r="AFD1079"/>
      <c r="AFE1079"/>
      <c r="AFF1079"/>
      <c r="AFG1079"/>
      <c r="AFH1079"/>
      <c r="AFI1079"/>
      <c r="AFJ1079"/>
      <c r="AFK1079"/>
      <c r="AFL1079"/>
      <c r="AFM1079"/>
      <c r="AFN1079"/>
      <c r="AFO1079"/>
      <c r="AFP1079"/>
      <c r="AFQ1079"/>
      <c r="AFR1079"/>
      <c r="AFS1079"/>
      <c r="AFT1079"/>
      <c r="AFU1079"/>
      <c r="AFV1079"/>
      <c r="AFW1079"/>
      <c r="AFX1079"/>
      <c r="AFY1079"/>
      <c r="AFZ1079"/>
      <c r="AGA1079"/>
      <c r="AGB1079"/>
      <c r="AGC1079"/>
      <c r="AGD1079"/>
      <c r="AGE1079"/>
      <c r="AGF1079"/>
      <c r="AGG1079"/>
      <c r="AGH1079"/>
      <c r="AGI1079"/>
      <c r="AGJ1079"/>
      <c r="AGK1079"/>
      <c r="AGL1079"/>
      <c r="AGM1079"/>
      <c r="AGN1079"/>
      <c r="AGO1079"/>
      <c r="AGP1079"/>
      <c r="AGQ1079"/>
      <c r="AGR1079"/>
      <c r="AGS1079"/>
      <c r="AGT1079"/>
      <c r="AGU1079"/>
      <c r="AGV1079"/>
      <c r="AGW1079"/>
      <c r="AGX1079"/>
      <c r="AGY1079"/>
      <c r="AGZ1079"/>
      <c r="AHA1079"/>
      <c r="AHB1079"/>
      <c r="AHC1079"/>
      <c r="AHD1079"/>
      <c r="AHE1079"/>
      <c r="AHF1079"/>
      <c r="AHG1079"/>
      <c r="AHH1079"/>
      <c r="AHI1079"/>
      <c r="AHJ1079"/>
      <c r="AHK1079"/>
      <c r="AHL1079"/>
      <c r="AHM1079"/>
      <c r="AHN1079"/>
      <c r="AHO1079"/>
      <c r="AHP1079"/>
      <c r="AHQ1079"/>
      <c r="AHR1079"/>
      <c r="AHS1079"/>
      <c r="AHT1079"/>
      <c r="AHU1079"/>
      <c r="AHV1079"/>
      <c r="AHW1079"/>
      <c r="AHX1079"/>
      <c r="AHY1079"/>
      <c r="AHZ1079"/>
      <c r="AIA1079"/>
      <c r="AIB1079"/>
      <c r="AIC1079"/>
      <c r="AID1079"/>
      <c r="AIE1079"/>
      <c r="AIF1079"/>
      <c r="AIG1079"/>
      <c r="AIH1079"/>
      <c r="AII1079"/>
      <c r="AIJ1079"/>
      <c r="AIK1079"/>
      <c r="AIL1079"/>
      <c r="AIM1079"/>
      <c r="AIN1079"/>
      <c r="AIO1079"/>
      <c r="AIP1079"/>
      <c r="AIQ1079"/>
      <c r="AIR1079"/>
      <c r="AIS1079"/>
      <c r="AIT1079"/>
      <c r="AIU1079"/>
      <c r="AIV1079"/>
      <c r="AIW1079"/>
      <c r="AIX1079"/>
      <c r="AIY1079"/>
      <c r="AIZ1079"/>
      <c r="AJA1079"/>
      <c r="AJB1079"/>
      <c r="AJC1079"/>
      <c r="AJD1079"/>
      <c r="AJE1079"/>
      <c r="AJF1079"/>
      <c r="AJG1079"/>
      <c r="AJH1079"/>
      <c r="AJI1079"/>
      <c r="AJJ1079"/>
      <c r="AJK1079"/>
      <c r="AJL1079"/>
      <c r="AJM1079"/>
      <c r="AJN1079"/>
      <c r="AJO1079"/>
      <c r="AJP1079"/>
      <c r="AJQ1079"/>
      <c r="AJR1079"/>
      <c r="AJS1079"/>
      <c r="AJT1079"/>
      <c r="AJU1079"/>
      <c r="AJV1079"/>
      <c r="AJW1079"/>
      <c r="AJX1079"/>
      <c r="AJY1079"/>
      <c r="AJZ1079"/>
      <c r="AKA1079"/>
      <c r="AKB1079"/>
      <c r="AKC1079"/>
      <c r="AKD1079"/>
      <c r="AKE1079"/>
      <c r="AKF1079"/>
      <c r="AKG1079"/>
      <c r="AKH1079"/>
      <c r="AKI1079"/>
      <c r="AKJ1079"/>
      <c r="AKK1079"/>
      <c r="AKL1079"/>
      <c r="AKM1079"/>
      <c r="AKN1079"/>
      <c r="AKO1079"/>
      <c r="AKP1079"/>
      <c r="AKQ1079"/>
      <c r="AKR1079"/>
      <c r="AKS1079"/>
      <c r="AKT1079"/>
      <c r="AKU1079"/>
      <c r="AKV1079"/>
      <c r="AKW1079"/>
      <c r="AKX1079"/>
      <c r="AKY1079"/>
      <c r="AKZ1079"/>
      <c r="ALA1079"/>
      <c r="ALB1079"/>
      <c r="ALC1079"/>
      <c r="ALD1079"/>
      <c r="ALE1079"/>
      <c r="ALF1079"/>
      <c r="ALG1079"/>
      <c r="ALH1079"/>
      <c r="ALI1079"/>
      <c r="ALJ1079"/>
      <c r="ALK1079"/>
      <c r="ALL1079"/>
      <c r="ALM1079"/>
      <c r="ALN1079"/>
      <c r="ALO1079"/>
      <c r="ALP1079"/>
      <c r="ALQ1079"/>
      <c r="ALR1079"/>
      <c r="ALS1079"/>
      <c r="ALT1079"/>
      <c r="ALU1079"/>
      <c r="ALV1079"/>
      <c r="ALW1079"/>
      <c r="ALX1079"/>
      <c r="ALY1079"/>
      <c r="ALZ1079"/>
      <c r="AMA1079"/>
      <c r="AMB1079"/>
      <c r="AMC1079"/>
      <c r="AMD1079"/>
      <c r="AME1079"/>
      <c r="AMF1079"/>
      <c r="AMG1079"/>
      <c r="AMH1079"/>
      <c r="AMI1079"/>
      <c r="AMJ1079"/>
    </row>
    <row r="1080" spans="1:1024" x14ac:dyDescent="0.2">
      <c r="A1080"/>
      <c r="B1080"/>
      <c r="C1080"/>
      <c r="D1080"/>
      <c r="E1080" s="2"/>
      <c r="F1080" s="2"/>
      <c r="G1080" s="271"/>
      <c r="H1080" s="24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c r="FS1080"/>
      <c r="FT1080"/>
      <c r="FU1080"/>
      <c r="FV1080"/>
      <c r="FW1080"/>
      <c r="FX1080"/>
      <c r="FY1080"/>
      <c r="FZ1080"/>
      <c r="GA1080"/>
      <c r="GB1080"/>
      <c r="GC1080"/>
      <c r="GD1080"/>
      <c r="GE1080"/>
      <c r="GF1080"/>
      <c r="GG1080"/>
      <c r="GH1080"/>
      <c r="GI1080"/>
      <c r="GJ1080"/>
      <c r="GK1080"/>
      <c r="GL1080"/>
      <c r="GM1080"/>
      <c r="GN1080"/>
      <c r="GO1080"/>
      <c r="GP1080"/>
      <c r="GQ1080"/>
      <c r="GR1080"/>
      <c r="GS1080"/>
      <c r="GT1080"/>
      <c r="GU1080"/>
      <c r="GV1080"/>
      <c r="GW1080"/>
      <c r="GX1080"/>
      <c r="GY1080"/>
      <c r="GZ1080"/>
      <c r="HA1080"/>
      <c r="HB1080"/>
      <c r="HC1080"/>
      <c r="HD1080"/>
      <c r="HE1080"/>
      <c r="HF1080"/>
      <c r="HG1080"/>
      <c r="HH1080"/>
      <c r="HI1080"/>
      <c r="HJ1080"/>
      <c r="HK1080"/>
      <c r="HL1080"/>
      <c r="HM1080"/>
      <c r="HN1080"/>
      <c r="HO1080"/>
      <c r="HP1080"/>
      <c r="HQ1080"/>
      <c r="HR1080"/>
      <c r="HS1080"/>
      <c r="HT1080"/>
      <c r="HU1080"/>
      <c r="HV1080"/>
      <c r="HW1080"/>
      <c r="HX1080"/>
      <c r="HY1080"/>
      <c r="HZ1080"/>
      <c r="IA1080"/>
      <c r="IB1080"/>
      <c r="IC1080"/>
      <c r="ID1080"/>
      <c r="IE1080"/>
      <c r="IF1080"/>
      <c r="IG1080"/>
      <c r="IH1080"/>
      <c r="II1080"/>
      <c r="IJ1080"/>
      <c r="IK1080"/>
      <c r="IL1080"/>
      <c r="IM1080"/>
      <c r="IN1080"/>
      <c r="IO1080"/>
      <c r="IP1080"/>
      <c r="IQ1080"/>
      <c r="IR1080"/>
      <c r="IS1080"/>
      <c r="IT1080"/>
      <c r="IU1080"/>
      <c r="IV1080"/>
      <c r="IW1080"/>
      <c r="IX1080"/>
      <c r="IY1080"/>
      <c r="IZ1080"/>
      <c r="JA1080"/>
      <c r="JB1080"/>
      <c r="JC1080"/>
      <c r="JD1080"/>
      <c r="JE1080"/>
      <c r="JF1080"/>
      <c r="JG1080"/>
      <c r="JH1080"/>
      <c r="JI1080"/>
      <c r="JJ1080"/>
      <c r="JK1080"/>
      <c r="JL1080"/>
      <c r="JM1080"/>
      <c r="JN1080"/>
      <c r="JO1080"/>
      <c r="JP1080"/>
      <c r="JQ1080"/>
      <c r="JR1080"/>
      <c r="JS1080"/>
      <c r="JT1080"/>
      <c r="JU1080"/>
      <c r="JV1080"/>
      <c r="JW1080"/>
      <c r="JX1080"/>
      <c r="JY1080"/>
      <c r="JZ1080"/>
      <c r="KA1080"/>
      <c r="KB1080"/>
      <c r="KC1080"/>
      <c r="KD1080"/>
      <c r="KE1080"/>
      <c r="KF1080"/>
      <c r="KG1080"/>
      <c r="KH1080"/>
      <c r="KI1080"/>
      <c r="KJ1080"/>
      <c r="KK1080"/>
      <c r="KL1080"/>
      <c r="KM1080"/>
      <c r="KN1080"/>
      <c r="KO1080"/>
      <c r="KP1080"/>
      <c r="KQ1080"/>
      <c r="KR1080"/>
      <c r="KS1080"/>
      <c r="KT1080"/>
      <c r="KU1080"/>
      <c r="KV1080"/>
      <c r="KW1080"/>
      <c r="KX1080"/>
      <c r="KY1080"/>
      <c r="KZ1080"/>
      <c r="LA1080"/>
      <c r="LB1080"/>
      <c r="LC1080"/>
      <c r="LD1080"/>
      <c r="LE1080"/>
      <c r="LF1080"/>
      <c r="LG1080"/>
      <c r="LH1080"/>
      <c r="LI1080"/>
      <c r="LJ1080"/>
      <c r="LK1080"/>
      <c r="LL1080"/>
      <c r="LM1080"/>
      <c r="LN1080"/>
      <c r="LO1080"/>
      <c r="LP1080"/>
      <c r="LQ1080"/>
      <c r="LR1080"/>
      <c r="LS1080"/>
      <c r="LT1080"/>
      <c r="LU1080"/>
      <c r="LV1080"/>
      <c r="LW1080"/>
      <c r="LX1080"/>
      <c r="LY1080"/>
      <c r="LZ1080"/>
      <c r="MA1080"/>
      <c r="MB1080"/>
      <c r="MC1080"/>
      <c r="MD1080"/>
      <c r="ME1080"/>
      <c r="MF1080"/>
      <c r="MG1080"/>
      <c r="MH1080"/>
      <c r="MI1080"/>
      <c r="MJ1080"/>
      <c r="MK1080"/>
      <c r="ML1080"/>
      <c r="MM1080"/>
      <c r="MN1080"/>
      <c r="MO1080"/>
      <c r="MP1080"/>
      <c r="MQ1080"/>
      <c r="MR1080"/>
      <c r="MS1080"/>
      <c r="MT1080"/>
      <c r="MU1080"/>
      <c r="MV1080"/>
      <c r="MW1080"/>
      <c r="MX1080"/>
      <c r="MY1080"/>
      <c r="MZ1080"/>
      <c r="NA1080"/>
      <c r="NB1080"/>
      <c r="NC1080"/>
      <c r="ND1080"/>
      <c r="NE1080"/>
      <c r="NF1080"/>
      <c r="NG1080"/>
      <c r="NH1080"/>
      <c r="NI1080"/>
      <c r="NJ1080"/>
      <c r="NK1080"/>
      <c r="NL1080"/>
      <c r="NM1080"/>
      <c r="NN1080"/>
      <c r="NO1080"/>
      <c r="NP1080"/>
      <c r="NQ1080"/>
      <c r="NR1080"/>
      <c r="NS1080"/>
      <c r="NT1080"/>
      <c r="NU1080"/>
      <c r="NV1080"/>
      <c r="NW1080"/>
      <c r="NX1080"/>
      <c r="NY1080"/>
      <c r="NZ1080"/>
      <c r="OA1080"/>
      <c r="OB1080"/>
      <c r="OC1080"/>
      <c r="OD1080"/>
      <c r="OE1080"/>
      <c r="OF1080"/>
      <c r="OG1080"/>
      <c r="OH1080"/>
      <c r="OI1080"/>
      <c r="OJ1080"/>
      <c r="OK1080"/>
      <c r="OL1080"/>
      <c r="OM1080"/>
      <c r="ON1080"/>
      <c r="OO1080"/>
      <c r="OP1080"/>
      <c r="OQ1080"/>
      <c r="OR1080"/>
      <c r="OS1080"/>
      <c r="OT1080"/>
      <c r="OU1080"/>
      <c r="OV1080"/>
      <c r="OW1080"/>
      <c r="OX1080"/>
      <c r="OY1080"/>
      <c r="OZ1080"/>
      <c r="PA1080"/>
      <c r="PB1080"/>
      <c r="PC1080"/>
      <c r="PD1080"/>
      <c r="PE1080"/>
      <c r="PF1080"/>
      <c r="PG1080"/>
      <c r="PH1080"/>
      <c r="PI1080"/>
      <c r="PJ1080"/>
      <c r="PK1080"/>
      <c r="PL1080"/>
      <c r="PM1080"/>
      <c r="PN1080"/>
      <c r="PO1080"/>
      <c r="PP1080"/>
      <c r="PQ1080"/>
      <c r="PR1080"/>
      <c r="PS1080"/>
      <c r="PT1080"/>
      <c r="PU1080"/>
      <c r="PV1080"/>
      <c r="PW1080"/>
      <c r="PX1080"/>
      <c r="PY1080"/>
      <c r="PZ1080"/>
      <c r="QA1080"/>
      <c r="QB1080"/>
      <c r="QC1080"/>
      <c r="QD1080"/>
      <c r="QE1080"/>
      <c r="QF1080"/>
      <c r="QG1080"/>
      <c r="QH1080"/>
      <c r="QI1080"/>
      <c r="QJ1080"/>
      <c r="QK1080"/>
      <c r="QL1080"/>
      <c r="QM1080"/>
      <c r="QN1080"/>
      <c r="QO1080"/>
      <c r="QP1080"/>
      <c r="QQ1080"/>
      <c r="QR1080"/>
      <c r="QS1080"/>
      <c r="QT1080"/>
      <c r="QU1080"/>
      <c r="QV1080"/>
      <c r="QW1080"/>
      <c r="QX1080"/>
      <c r="QY1080"/>
      <c r="QZ1080"/>
      <c r="RA1080"/>
      <c r="RB1080"/>
      <c r="RC1080"/>
      <c r="RD1080"/>
      <c r="RE1080"/>
      <c r="RF1080"/>
      <c r="RG1080"/>
      <c r="RH1080"/>
      <c r="RI1080"/>
      <c r="RJ1080"/>
      <c r="RK1080"/>
      <c r="RL1080"/>
      <c r="RM1080"/>
      <c r="RN1080"/>
      <c r="RO1080"/>
      <c r="RP1080"/>
      <c r="RQ1080"/>
      <c r="RR1080"/>
      <c r="RS1080"/>
      <c r="RT1080"/>
      <c r="RU1080"/>
      <c r="RV1080"/>
      <c r="RW1080"/>
      <c r="RX1080"/>
      <c r="RY1080"/>
      <c r="RZ1080"/>
      <c r="SA1080"/>
      <c r="SB1080"/>
      <c r="SC1080"/>
      <c r="SD1080"/>
      <c r="SE1080"/>
      <c r="SF1080"/>
      <c r="SG1080"/>
      <c r="SH1080"/>
      <c r="SI1080"/>
      <c r="SJ1080"/>
      <c r="SK1080"/>
      <c r="SL1080"/>
      <c r="SM1080"/>
      <c r="SN1080"/>
      <c r="SO1080"/>
      <c r="SP1080"/>
      <c r="SQ1080"/>
      <c r="SR1080"/>
      <c r="SS1080"/>
      <c r="ST1080"/>
      <c r="SU1080"/>
      <c r="SV1080"/>
      <c r="SW1080"/>
      <c r="SX1080"/>
      <c r="SY1080"/>
      <c r="SZ1080"/>
      <c r="TA1080"/>
      <c r="TB1080"/>
      <c r="TC1080"/>
      <c r="TD1080"/>
      <c r="TE1080"/>
      <c r="TF1080"/>
      <c r="TG1080"/>
      <c r="TH1080"/>
      <c r="TI1080"/>
      <c r="TJ1080"/>
      <c r="TK1080"/>
      <c r="TL1080"/>
      <c r="TM1080"/>
      <c r="TN1080"/>
      <c r="TO1080"/>
      <c r="TP1080"/>
      <c r="TQ1080"/>
      <c r="TR1080"/>
      <c r="TS1080"/>
      <c r="TT1080"/>
      <c r="TU1080"/>
      <c r="TV1080"/>
      <c r="TW1080"/>
      <c r="TX1080"/>
      <c r="TY1080"/>
      <c r="TZ1080"/>
      <c r="UA1080"/>
      <c r="UB1080"/>
      <c r="UC1080"/>
      <c r="UD1080"/>
      <c r="UE1080"/>
      <c r="UF1080"/>
      <c r="UG1080"/>
      <c r="UH1080"/>
      <c r="UI1080"/>
      <c r="UJ1080"/>
      <c r="UK1080"/>
      <c r="UL1080"/>
      <c r="UM1080"/>
      <c r="UN1080"/>
      <c r="UO1080"/>
      <c r="UP1080"/>
      <c r="UQ1080"/>
      <c r="UR1080"/>
      <c r="US1080"/>
      <c r="UT1080"/>
      <c r="UU1080"/>
      <c r="UV1080"/>
      <c r="UW1080"/>
      <c r="UX1080"/>
      <c r="UY1080"/>
      <c r="UZ1080"/>
      <c r="VA1080"/>
      <c r="VB1080"/>
      <c r="VC1080"/>
      <c r="VD1080"/>
      <c r="VE1080"/>
      <c r="VF1080"/>
      <c r="VG1080"/>
      <c r="VH1080"/>
      <c r="VI1080"/>
      <c r="VJ1080"/>
      <c r="VK1080"/>
      <c r="VL1080"/>
      <c r="VM1080"/>
      <c r="VN1080"/>
      <c r="VO1080"/>
      <c r="VP1080"/>
      <c r="VQ1080"/>
      <c r="VR1080"/>
      <c r="VS1080"/>
      <c r="VT1080"/>
      <c r="VU1080"/>
      <c r="VV1080"/>
      <c r="VW1080"/>
      <c r="VX1080"/>
      <c r="VY1080"/>
      <c r="VZ1080"/>
      <c r="WA1080"/>
      <c r="WB1080"/>
      <c r="WC1080"/>
      <c r="WD1080"/>
      <c r="WE1080"/>
      <c r="WF1080"/>
      <c r="WG1080"/>
      <c r="WH1080"/>
      <c r="WI1080"/>
      <c r="WJ1080"/>
      <c r="WK1080"/>
      <c r="WL1080"/>
      <c r="WM1080"/>
      <c r="WN1080"/>
      <c r="WO1080"/>
      <c r="WP1080"/>
      <c r="WQ1080"/>
      <c r="WR1080"/>
      <c r="WS1080"/>
      <c r="WT1080"/>
      <c r="WU1080"/>
      <c r="WV1080"/>
      <c r="WW1080"/>
      <c r="WX1080"/>
      <c r="WY1080"/>
      <c r="WZ1080"/>
      <c r="XA1080"/>
      <c r="XB1080"/>
      <c r="XC1080"/>
      <c r="XD1080"/>
      <c r="XE1080"/>
      <c r="XF1080"/>
      <c r="XG1080"/>
      <c r="XH1080"/>
      <c r="XI1080"/>
      <c r="XJ1080"/>
      <c r="XK1080"/>
      <c r="XL1080"/>
      <c r="XM1080"/>
      <c r="XN1080"/>
      <c r="XO1080"/>
      <c r="XP1080"/>
      <c r="XQ1080"/>
      <c r="XR1080"/>
      <c r="XS1080"/>
      <c r="XT1080"/>
      <c r="XU1080"/>
      <c r="XV1080"/>
      <c r="XW1080"/>
      <c r="XX1080"/>
      <c r="XY1080"/>
      <c r="XZ1080"/>
      <c r="YA1080"/>
      <c r="YB1080"/>
      <c r="YC1080"/>
      <c r="YD1080"/>
      <c r="YE1080"/>
      <c r="YF1080"/>
      <c r="YG1080"/>
      <c r="YH1080"/>
      <c r="YI1080"/>
      <c r="YJ1080"/>
      <c r="YK1080"/>
      <c r="YL1080"/>
      <c r="YM1080"/>
      <c r="YN1080"/>
      <c r="YO1080"/>
      <c r="YP1080"/>
      <c r="YQ1080"/>
      <c r="YR1080"/>
      <c r="YS1080"/>
      <c r="YT1080"/>
      <c r="YU1080"/>
      <c r="YV1080"/>
      <c r="YW1080"/>
      <c r="YX1080"/>
      <c r="YY1080"/>
      <c r="YZ1080"/>
      <c r="ZA1080"/>
      <c r="ZB1080"/>
      <c r="ZC1080"/>
      <c r="ZD1080"/>
      <c r="ZE1080"/>
      <c r="ZF1080"/>
      <c r="ZG1080"/>
      <c r="ZH1080"/>
      <c r="ZI1080"/>
      <c r="ZJ1080"/>
      <c r="ZK1080"/>
      <c r="ZL1080"/>
      <c r="ZM1080"/>
      <c r="ZN1080"/>
      <c r="ZO1080"/>
      <c r="ZP1080"/>
      <c r="ZQ1080"/>
      <c r="ZR1080"/>
      <c r="ZS1080"/>
      <c r="ZT1080"/>
      <c r="ZU1080"/>
      <c r="ZV1080"/>
      <c r="ZW1080"/>
      <c r="ZX1080"/>
      <c r="ZY1080"/>
      <c r="ZZ1080"/>
      <c r="AAA1080"/>
      <c r="AAB1080"/>
      <c r="AAC1080"/>
      <c r="AAD1080"/>
      <c r="AAE1080"/>
      <c r="AAF1080"/>
      <c r="AAG1080"/>
      <c r="AAH1080"/>
      <c r="AAI1080"/>
      <c r="AAJ1080"/>
      <c r="AAK1080"/>
      <c r="AAL1080"/>
      <c r="AAM1080"/>
      <c r="AAN1080"/>
      <c r="AAO1080"/>
      <c r="AAP1080"/>
      <c r="AAQ1080"/>
      <c r="AAR1080"/>
      <c r="AAS1080"/>
      <c r="AAT1080"/>
      <c r="AAU1080"/>
      <c r="AAV1080"/>
      <c r="AAW1080"/>
      <c r="AAX1080"/>
      <c r="AAY1080"/>
      <c r="AAZ1080"/>
      <c r="ABA1080"/>
      <c r="ABB1080"/>
      <c r="ABC1080"/>
      <c r="ABD1080"/>
      <c r="ABE1080"/>
      <c r="ABF1080"/>
      <c r="ABG1080"/>
      <c r="ABH1080"/>
      <c r="ABI1080"/>
      <c r="ABJ1080"/>
      <c r="ABK1080"/>
      <c r="ABL1080"/>
      <c r="ABM1080"/>
      <c r="ABN1080"/>
      <c r="ABO1080"/>
      <c r="ABP1080"/>
      <c r="ABQ1080"/>
      <c r="ABR1080"/>
      <c r="ABS1080"/>
      <c r="ABT1080"/>
      <c r="ABU1080"/>
      <c r="ABV1080"/>
      <c r="ABW1080"/>
      <c r="ABX1080"/>
      <c r="ABY1080"/>
      <c r="ABZ1080"/>
      <c r="ACA1080"/>
      <c r="ACB1080"/>
      <c r="ACC1080"/>
      <c r="ACD1080"/>
      <c r="ACE1080"/>
      <c r="ACF1080"/>
      <c r="ACG1080"/>
      <c r="ACH1080"/>
      <c r="ACI1080"/>
      <c r="ACJ1080"/>
      <c r="ACK1080"/>
      <c r="ACL1080"/>
      <c r="ACM1080"/>
      <c r="ACN1080"/>
      <c r="ACO1080"/>
      <c r="ACP1080"/>
      <c r="ACQ1080"/>
      <c r="ACR1080"/>
      <c r="ACS1080"/>
      <c r="ACT1080"/>
      <c r="ACU1080"/>
      <c r="ACV1080"/>
      <c r="ACW1080"/>
      <c r="ACX1080"/>
      <c r="ACY1080"/>
      <c r="ACZ1080"/>
      <c r="ADA1080"/>
      <c r="ADB1080"/>
      <c r="ADC1080"/>
      <c r="ADD1080"/>
      <c r="ADE1080"/>
      <c r="ADF1080"/>
      <c r="ADG1080"/>
      <c r="ADH1080"/>
      <c r="ADI1080"/>
      <c r="ADJ1080"/>
      <c r="ADK1080"/>
      <c r="ADL1080"/>
      <c r="ADM1080"/>
      <c r="ADN1080"/>
      <c r="ADO1080"/>
      <c r="ADP1080"/>
      <c r="ADQ1080"/>
      <c r="ADR1080"/>
      <c r="ADS1080"/>
      <c r="ADT1080"/>
      <c r="ADU1080"/>
      <c r="ADV1080"/>
      <c r="ADW1080"/>
      <c r="ADX1080"/>
      <c r="ADY1080"/>
      <c r="ADZ1080"/>
      <c r="AEA1080"/>
      <c r="AEB1080"/>
      <c r="AEC1080"/>
      <c r="AED1080"/>
      <c r="AEE1080"/>
      <c r="AEF1080"/>
      <c r="AEG1080"/>
      <c r="AEH1080"/>
      <c r="AEI1080"/>
      <c r="AEJ1080"/>
      <c r="AEK1080"/>
      <c r="AEL1080"/>
      <c r="AEM1080"/>
      <c r="AEN1080"/>
      <c r="AEO1080"/>
      <c r="AEP1080"/>
      <c r="AEQ1080"/>
      <c r="AER1080"/>
      <c r="AES1080"/>
      <c r="AET1080"/>
      <c r="AEU1080"/>
      <c r="AEV1080"/>
      <c r="AEW1080"/>
      <c r="AEX1080"/>
      <c r="AEY1080"/>
      <c r="AEZ1080"/>
      <c r="AFA1080"/>
      <c r="AFB1080"/>
      <c r="AFC1080"/>
      <c r="AFD1080"/>
      <c r="AFE1080"/>
      <c r="AFF1080"/>
      <c r="AFG1080"/>
      <c r="AFH1080"/>
      <c r="AFI1080"/>
      <c r="AFJ1080"/>
      <c r="AFK1080"/>
      <c r="AFL1080"/>
      <c r="AFM1080"/>
      <c r="AFN1080"/>
      <c r="AFO1080"/>
      <c r="AFP1080"/>
      <c r="AFQ1080"/>
      <c r="AFR1080"/>
      <c r="AFS1080"/>
      <c r="AFT1080"/>
      <c r="AFU1080"/>
      <c r="AFV1080"/>
      <c r="AFW1080"/>
      <c r="AFX1080"/>
      <c r="AFY1080"/>
      <c r="AFZ1080"/>
      <c r="AGA1080"/>
      <c r="AGB1080"/>
      <c r="AGC1080"/>
      <c r="AGD1080"/>
      <c r="AGE1080"/>
      <c r="AGF1080"/>
      <c r="AGG1080"/>
      <c r="AGH1080"/>
      <c r="AGI1080"/>
      <c r="AGJ1080"/>
      <c r="AGK1080"/>
      <c r="AGL1080"/>
      <c r="AGM1080"/>
      <c r="AGN1080"/>
      <c r="AGO1080"/>
      <c r="AGP1080"/>
      <c r="AGQ1080"/>
      <c r="AGR1080"/>
      <c r="AGS1080"/>
      <c r="AGT1080"/>
      <c r="AGU1080"/>
      <c r="AGV1080"/>
      <c r="AGW1080"/>
      <c r="AGX1080"/>
      <c r="AGY1080"/>
      <c r="AGZ1080"/>
      <c r="AHA1080"/>
      <c r="AHB1080"/>
      <c r="AHC1080"/>
      <c r="AHD1080"/>
      <c r="AHE1080"/>
      <c r="AHF1080"/>
      <c r="AHG1080"/>
      <c r="AHH1080"/>
      <c r="AHI1080"/>
      <c r="AHJ1080"/>
      <c r="AHK1080"/>
      <c r="AHL1080"/>
      <c r="AHM1080"/>
      <c r="AHN1080"/>
      <c r="AHO1080"/>
      <c r="AHP1080"/>
      <c r="AHQ1080"/>
      <c r="AHR1080"/>
      <c r="AHS1080"/>
      <c r="AHT1080"/>
      <c r="AHU1080"/>
      <c r="AHV1080"/>
      <c r="AHW1080"/>
      <c r="AHX1080"/>
      <c r="AHY1080"/>
      <c r="AHZ1080"/>
      <c r="AIA1080"/>
      <c r="AIB1080"/>
      <c r="AIC1080"/>
      <c r="AID1080"/>
      <c r="AIE1080"/>
      <c r="AIF1080"/>
      <c r="AIG1080"/>
      <c r="AIH1080"/>
      <c r="AII1080"/>
      <c r="AIJ1080"/>
      <c r="AIK1080"/>
      <c r="AIL1080"/>
      <c r="AIM1080"/>
      <c r="AIN1080"/>
      <c r="AIO1080"/>
      <c r="AIP1080"/>
      <c r="AIQ1080"/>
      <c r="AIR1080"/>
      <c r="AIS1080"/>
      <c r="AIT1080"/>
      <c r="AIU1080"/>
      <c r="AIV1080"/>
      <c r="AIW1080"/>
      <c r="AIX1080"/>
      <c r="AIY1080"/>
      <c r="AIZ1080"/>
      <c r="AJA1080"/>
      <c r="AJB1080"/>
      <c r="AJC1080"/>
      <c r="AJD1080"/>
      <c r="AJE1080"/>
      <c r="AJF1080"/>
      <c r="AJG1080"/>
      <c r="AJH1080"/>
      <c r="AJI1080"/>
      <c r="AJJ1080"/>
      <c r="AJK1080"/>
      <c r="AJL1080"/>
      <c r="AJM1080"/>
      <c r="AJN1080"/>
      <c r="AJO1080"/>
      <c r="AJP1080"/>
      <c r="AJQ1080"/>
      <c r="AJR1080"/>
      <c r="AJS1080"/>
      <c r="AJT1080"/>
      <c r="AJU1080"/>
      <c r="AJV1080"/>
      <c r="AJW1080"/>
      <c r="AJX1080"/>
      <c r="AJY1080"/>
      <c r="AJZ1080"/>
      <c r="AKA1080"/>
      <c r="AKB1080"/>
      <c r="AKC1080"/>
      <c r="AKD1080"/>
      <c r="AKE1080"/>
      <c r="AKF1080"/>
      <c r="AKG1080"/>
      <c r="AKH1080"/>
      <c r="AKI1080"/>
      <c r="AKJ1080"/>
      <c r="AKK1080"/>
      <c r="AKL1080"/>
      <c r="AKM1080"/>
      <c r="AKN1080"/>
      <c r="AKO1080"/>
      <c r="AKP1080"/>
      <c r="AKQ1080"/>
      <c r="AKR1080"/>
      <c r="AKS1080"/>
      <c r="AKT1080"/>
      <c r="AKU1080"/>
      <c r="AKV1080"/>
      <c r="AKW1080"/>
      <c r="AKX1080"/>
      <c r="AKY1080"/>
      <c r="AKZ1080"/>
      <c r="ALA1080"/>
      <c r="ALB1080"/>
      <c r="ALC1080"/>
      <c r="ALD1080"/>
      <c r="ALE1080"/>
      <c r="ALF1080"/>
      <c r="ALG1080"/>
      <c r="ALH1080"/>
      <c r="ALI1080"/>
      <c r="ALJ1080"/>
      <c r="ALK1080"/>
      <c r="ALL1080"/>
      <c r="ALM1080"/>
      <c r="ALN1080"/>
      <c r="ALO1080"/>
      <c r="ALP1080"/>
      <c r="ALQ1080"/>
      <c r="ALR1080"/>
      <c r="ALS1080"/>
      <c r="ALT1080"/>
      <c r="ALU1080"/>
      <c r="ALV1080"/>
      <c r="ALW1080"/>
      <c r="ALX1080"/>
      <c r="ALY1080"/>
      <c r="ALZ1080"/>
      <c r="AMA1080"/>
      <c r="AMB1080"/>
      <c r="AMC1080"/>
      <c r="AMD1080"/>
      <c r="AME1080"/>
      <c r="AMF1080"/>
      <c r="AMG1080"/>
      <c r="AMH1080"/>
      <c r="AMI1080"/>
      <c r="AMJ1080"/>
    </row>
    <row r="1081" spans="1:1024" x14ac:dyDescent="0.2">
      <c r="A1081"/>
      <c r="B1081"/>
      <c r="C1081"/>
      <c r="D1081"/>
      <c r="E1081" s="2"/>
      <c r="F1081" s="2"/>
      <c r="G1081" s="271"/>
      <c r="H1081" s="240"/>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c r="EZ1081"/>
      <c r="FA1081"/>
      <c r="FB1081"/>
      <c r="FC1081"/>
      <c r="FD1081"/>
      <c r="FE1081"/>
      <c r="FF1081"/>
      <c r="FG1081"/>
      <c r="FH1081"/>
      <c r="FI1081"/>
      <c r="FJ1081"/>
      <c r="FK1081"/>
      <c r="FL1081"/>
      <c r="FM1081"/>
      <c r="FN1081"/>
      <c r="FO1081"/>
      <c r="FP1081"/>
      <c r="FQ1081"/>
      <c r="FR1081"/>
      <c r="FS1081"/>
      <c r="FT1081"/>
      <c r="FU1081"/>
      <c r="FV1081"/>
      <c r="FW1081"/>
      <c r="FX1081"/>
      <c r="FY1081"/>
      <c r="FZ1081"/>
      <c r="GA1081"/>
      <c r="GB1081"/>
      <c r="GC1081"/>
      <c r="GD1081"/>
      <c r="GE1081"/>
      <c r="GF1081"/>
      <c r="GG1081"/>
      <c r="GH1081"/>
      <c r="GI1081"/>
      <c r="GJ1081"/>
      <c r="GK1081"/>
      <c r="GL1081"/>
      <c r="GM1081"/>
      <c r="GN1081"/>
      <c r="GO1081"/>
      <c r="GP1081"/>
      <c r="GQ1081"/>
      <c r="GR1081"/>
      <c r="GS1081"/>
      <c r="GT1081"/>
      <c r="GU1081"/>
      <c r="GV1081"/>
      <c r="GW1081"/>
      <c r="GX1081"/>
      <c r="GY1081"/>
      <c r="GZ1081"/>
      <c r="HA1081"/>
      <c r="HB1081"/>
      <c r="HC1081"/>
      <c r="HD1081"/>
      <c r="HE1081"/>
      <c r="HF1081"/>
      <c r="HG1081"/>
      <c r="HH1081"/>
      <c r="HI1081"/>
      <c r="HJ1081"/>
      <c r="HK1081"/>
      <c r="HL1081"/>
      <c r="HM1081"/>
      <c r="HN1081"/>
      <c r="HO1081"/>
      <c r="HP1081"/>
      <c r="HQ1081"/>
      <c r="HR1081"/>
      <c r="HS1081"/>
      <c r="HT1081"/>
      <c r="HU1081"/>
      <c r="HV1081"/>
      <c r="HW1081"/>
      <c r="HX1081"/>
      <c r="HY1081"/>
      <c r="HZ1081"/>
      <c r="IA1081"/>
      <c r="IB1081"/>
      <c r="IC1081"/>
      <c r="ID1081"/>
      <c r="IE1081"/>
      <c r="IF1081"/>
      <c r="IG1081"/>
      <c r="IH1081"/>
      <c r="II1081"/>
      <c r="IJ1081"/>
      <c r="IK1081"/>
      <c r="IL1081"/>
      <c r="IM1081"/>
      <c r="IN1081"/>
      <c r="IO1081"/>
      <c r="IP1081"/>
      <c r="IQ1081"/>
      <c r="IR1081"/>
      <c r="IS1081"/>
      <c r="IT1081"/>
      <c r="IU1081"/>
      <c r="IV1081"/>
      <c r="IW1081"/>
      <c r="IX1081"/>
      <c r="IY1081"/>
      <c r="IZ1081"/>
      <c r="JA1081"/>
      <c r="JB1081"/>
      <c r="JC1081"/>
      <c r="JD1081"/>
      <c r="JE1081"/>
      <c r="JF1081"/>
      <c r="JG1081"/>
      <c r="JH1081"/>
      <c r="JI1081"/>
      <c r="JJ1081"/>
      <c r="JK1081"/>
      <c r="JL1081"/>
      <c r="JM1081"/>
      <c r="JN1081"/>
      <c r="JO1081"/>
      <c r="JP1081"/>
      <c r="JQ1081"/>
      <c r="JR1081"/>
      <c r="JS1081"/>
      <c r="JT1081"/>
      <c r="JU1081"/>
      <c r="JV1081"/>
      <c r="JW1081"/>
      <c r="JX1081"/>
      <c r="JY1081"/>
      <c r="JZ1081"/>
      <c r="KA1081"/>
      <c r="KB1081"/>
      <c r="KC1081"/>
      <c r="KD1081"/>
      <c r="KE1081"/>
      <c r="KF1081"/>
      <c r="KG1081"/>
      <c r="KH1081"/>
      <c r="KI1081"/>
      <c r="KJ1081"/>
      <c r="KK1081"/>
      <c r="KL1081"/>
      <c r="KM1081"/>
      <c r="KN1081"/>
      <c r="KO1081"/>
      <c r="KP1081"/>
      <c r="KQ1081"/>
      <c r="KR1081"/>
      <c r="KS1081"/>
      <c r="KT1081"/>
      <c r="KU1081"/>
      <c r="KV1081"/>
      <c r="KW1081"/>
      <c r="KX1081"/>
      <c r="KY1081"/>
      <c r="KZ1081"/>
      <c r="LA1081"/>
      <c r="LB1081"/>
      <c r="LC1081"/>
      <c r="LD1081"/>
      <c r="LE1081"/>
      <c r="LF1081"/>
      <c r="LG1081"/>
      <c r="LH1081"/>
      <c r="LI1081"/>
      <c r="LJ1081"/>
      <c r="LK1081"/>
      <c r="LL1081"/>
      <c r="LM1081"/>
      <c r="LN1081"/>
      <c r="LO1081"/>
      <c r="LP1081"/>
      <c r="LQ1081"/>
      <c r="LR1081"/>
      <c r="LS1081"/>
      <c r="LT1081"/>
      <c r="LU1081"/>
      <c r="LV1081"/>
      <c r="LW1081"/>
      <c r="LX1081"/>
      <c r="LY1081"/>
      <c r="LZ1081"/>
      <c r="MA1081"/>
      <c r="MB1081"/>
      <c r="MC1081"/>
      <c r="MD1081"/>
      <c r="ME1081"/>
      <c r="MF1081"/>
      <c r="MG1081"/>
      <c r="MH1081"/>
      <c r="MI1081"/>
      <c r="MJ1081"/>
      <c r="MK1081"/>
      <c r="ML1081"/>
      <c r="MM1081"/>
      <c r="MN1081"/>
      <c r="MO1081"/>
      <c r="MP1081"/>
      <c r="MQ1081"/>
      <c r="MR1081"/>
      <c r="MS1081"/>
      <c r="MT1081"/>
      <c r="MU1081"/>
      <c r="MV1081"/>
      <c r="MW1081"/>
      <c r="MX1081"/>
      <c r="MY1081"/>
      <c r="MZ1081"/>
      <c r="NA1081"/>
      <c r="NB1081"/>
      <c r="NC1081"/>
      <c r="ND1081"/>
      <c r="NE1081"/>
      <c r="NF1081"/>
      <c r="NG1081"/>
      <c r="NH1081"/>
      <c r="NI1081"/>
      <c r="NJ1081"/>
      <c r="NK1081"/>
      <c r="NL1081"/>
      <c r="NM1081"/>
      <c r="NN1081"/>
      <c r="NO1081"/>
      <c r="NP1081"/>
      <c r="NQ1081"/>
      <c r="NR1081"/>
      <c r="NS1081"/>
      <c r="NT1081"/>
      <c r="NU1081"/>
      <c r="NV1081"/>
      <c r="NW1081"/>
      <c r="NX1081"/>
      <c r="NY1081"/>
      <c r="NZ1081"/>
      <c r="OA1081"/>
      <c r="OB1081"/>
      <c r="OC1081"/>
      <c r="OD1081"/>
      <c r="OE1081"/>
      <c r="OF1081"/>
      <c r="OG1081"/>
      <c r="OH1081"/>
      <c r="OI1081"/>
      <c r="OJ1081"/>
      <c r="OK1081"/>
      <c r="OL1081"/>
      <c r="OM1081"/>
      <c r="ON1081"/>
      <c r="OO1081"/>
      <c r="OP1081"/>
      <c r="OQ1081"/>
      <c r="OR1081"/>
      <c r="OS1081"/>
      <c r="OT1081"/>
      <c r="OU1081"/>
      <c r="OV1081"/>
      <c r="OW1081"/>
      <c r="OX1081"/>
      <c r="OY1081"/>
      <c r="OZ1081"/>
      <c r="PA1081"/>
      <c r="PB1081"/>
      <c r="PC1081"/>
      <c r="PD1081"/>
      <c r="PE1081"/>
      <c r="PF1081"/>
      <c r="PG1081"/>
      <c r="PH1081"/>
      <c r="PI1081"/>
      <c r="PJ1081"/>
      <c r="PK1081"/>
      <c r="PL1081"/>
      <c r="PM1081"/>
      <c r="PN1081"/>
      <c r="PO1081"/>
      <c r="PP1081"/>
      <c r="PQ1081"/>
      <c r="PR1081"/>
      <c r="PS1081"/>
      <c r="PT1081"/>
      <c r="PU1081"/>
      <c r="PV1081"/>
      <c r="PW1081"/>
      <c r="PX1081"/>
      <c r="PY1081"/>
      <c r="PZ1081"/>
      <c r="QA1081"/>
      <c r="QB1081"/>
      <c r="QC1081"/>
      <c r="QD1081"/>
      <c r="QE1081"/>
      <c r="QF1081"/>
      <c r="QG1081"/>
      <c r="QH1081"/>
      <c r="QI1081"/>
      <c r="QJ1081"/>
      <c r="QK1081"/>
      <c r="QL1081"/>
      <c r="QM1081"/>
      <c r="QN1081"/>
      <c r="QO1081"/>
      <c r="QP1081"/>
      <c r="QQ1081"/>
      <c r="QR1081"/>
      <c r="QS1081"/>
      <c r="QT1081"/>
      <c r="QU1081"/>
      <c r="QV1081"/>
      <c r="QW1081"/>
      <c r="QX1081"/>
      <c r="QY1081"/>
      <c r="QZ1081"/>
      <c r="RA1081"/>
      <c r="RB1081"/>
      <c r="RC1081"/>
      <c r="RD1081"/>
      <c r="RE1081"/>
      <c r="RF1081"/>
      <c r="RG1081"/>
      <c r="RH1081"/>
      <c r="RI1081"/>
      <c r="RJ1081"/>
      <c r="RK1081"/>
      <c r="RL1081"/>
      <c r="RM1081"/>
      <c r="RN1081"/>
      <c r="RO1081"/>
      <c r="RP1081"/>
      <c r="RQ1081"/>
      <c r="RR1081"/>
      <c r="RS1081"/>
      <c r="RT1081"/>
      <c r="RU1081"/>
      <c r="RV1081"/>
      <c r="RW1081"/>
      <c r="RX1081"/>
      <c r="RY1081"/>
      <c r="RZ1081"/>
      <c r="SA1081"/>
      <c r="SB1081"/>
      <c r="SC1081"/>
      <c r="SD1081"/>
      <c r="SE1081"/>
      <c r="SF1081"/>
      <c r="SG1081"/>
      <c r="SH1081"/>
      <c r="SI1081"/>
      <c r="SJ1081"/>
      <c r="SK1081"/>
      <c r="SL1081"/>
      <c r="SM1081"/>
      <c r="SN1081"/>
      <c r="SO1081"/>
      <c r="SP1081"/>
      <c r="SQ1081"/>
      <c r="SR1081"/>
      <c r="SS1081"/>
      <c r="ST1081"/>
      <c r="SU1081"/>
      <c r="SV1081"/>
      <c r="SW1081"/>
      <c r="SX1081"/>
      <c r="SY1081"/>
      <c r="SZ1081"/>
      <c r="TA1081"/>
      <c r="TB1081"/>
      <c r="TC1081"/>
      <c r="TD1081"/>
      <c r="TE1081"/>
      <c r="TF1081"/>
      <c r="TG1081"/>
      <c r="TH1081"/>
      <c r="TI1081"/>
      <c r="TJ1081"/>
      <c r="TK1081"/>
      <c r="TL1081"/>
      <c r="TM1081"/>
      <c r="TN1081"/>
      <c r="TO1081"/>
      <c r="TP1081"/>
      <c r="TQ1081"/>
      <c r="TR1081"/>
      <c r="TS1081"/>
      <c r="TT1081"/>
      <c r="TU1081"/>
      <c r="TV1081"/>
      <c r="TW1081"/>
      <c r="TX1081"/>
      <c r="TY1081"/>
      <c r="TZ1081"/>
      <c r="UA1081"/>
      <c r="UB1081"/>
      <c r="UC1081"/>
      <c r="UD1081"/>
      <c r="UE1081"/>
      <c r="UF1081"/>
      <c r="UG1081"/>
      <c r="UH1081"/>
      <c r="UI1081"/>
      <c r="UJ1081"/>
      <c r="UK1081"/>
      <c r="UL1081"/>
      <c r="UM1081"/>
      <c r="UN1081"/>
      <c r="UO1081"/>
      <c r="UP1081"/>
      <c r="UQ1081"/>
      <c r="UR1081"/>
      <c r="US1081"/>
      <c r="UT1081"/>
      <c r="UU1081"/>
      <c r="UV1081"/>
      <c r="UW1081"/>
      <c r="UX1081"/>
      <c r="UY1081"/>
      <c r="UZ1081"/>
      <c r="VA1081"/>
      <c r="VB1081"/>
      <c r="VC1081"/>
      <c r="VD1081"/>
      <c r="VE1081"/>
      <c r="VF1081"/>
      <c r="VG1081"/>
      <c r="VH1081"/>
      <c r="VI1081"/>
      <c r="VJ1081"/>
      <c r="VK1081"/>
      <c r="VL1081"/>
      <c r="VM1081"/>
      <c r="VN1081"/>
      <c r="VO1081"/>
      <c r="VP1081"/>
      <c r="VQ1081"/>
      <c r="VR1081"/>
      <c r="VS1081"/>
      <c r="VT1081"/>
      <c r="VU1081"/>
      <c r="VV1081"/>
      <c r="VW1081"/>
      <c r="VX1081"/>
      <c r="VY1081"/>
      <c r="VZ1081"/>
      <c r="WA1081"/>
      <c r="WB1081"/>
      <c r="WC1081"/>
      <c r="WD1081"/>
      <c r="WE1081"/>
      <c r="WF1081"/>
      <c r="WG1081"/>
      <c r="WH1081"/>
      <c r="WI1081"/>
      <c r="WJ1081"/>
      <c r="WK1081"/>
      <c r="WL1081"/>
      <c r="WM1081"/>
      <c r="WN1081"/>
      <c r="WO1081"/>
      <c r="WP1081"/>
      <c r="WQ1081"/>
      <c r="WR1081"/>
      <c r="WS1081"/>
      <c r="WT1081"/>
      <c r="WU1081"/>
      <c r="WV1081"/>
      <c r="WW1081"/>
      <c r="WX1081"/>
      <c r="WY1081"/>
      <c r="WZ1081"/>
      <c r="XA1081"/>
      <c r="XB1081"/>
      <c r="XC1081"/>
      <c r="XD1081"/>
      <c r="XE1081"/>
      <c r="XF1081"/>
      <c r="XG1081"/>
      <c r="XH1081"/>
      <c r="XI1081"/>
      <c r="XJ1081"/>
      <c r="XK1081"/>
      <c r="XL1081"/>
      <c r="XM1081"/>
      <c r="XN1081"/>
      <c r="XO1081"/>
      <c r="XP1081"/>
      <c r="XQ1081"/>
      <c r="XR1081"/>
      <c r="XS1081"/>
      <c r="XT1081"/>
      <c r="XU1081"/>
      <c r="XV1081"/>
      <c r="XW1081"/>
      <c r="XX1081"/>
      <c r="XY1081"/>
      <c r="XZ1081"/>
      <c r="YA1081"/>
      <c r="YB1081"/>
      <c r="YC1081"/>
      <c r="YD1081"/>
      <c r="YE1081"/>
      <c r="YF1081"/>
      <c r="YG1081"/>
      <c r="YH1081"/>
      <c r="YI1081"/>
      <c r="YJ1081"/>
      <c r="YK1081"/>
      <c r="YL1081"/>
      <c r="YM1081"/>
      <c r="YN1081"/>
      <c r="YO1081"/>
      <c r="YP1081"/>
      <c r="YQ1081"/>
      <c r="YR1081"/>
      <c r="YS1081"/>
      <c r="YT1081"/>
      <c r="YU1081"/>
      <c r="YV1081"/>
      <c r="YW1081"/>
      <c r="YX1081"/>
      <c r="YY1081"/>
      <c r="YZ1081"/>
      <c r="ZA1081"/>
      <c r="ZB1081"/>
      <c r="ZC1081"/>
      <c r="ZD1081"/>
      <c r="ZE1081"/>
      <c r="ZF1081"/>
      <c r="ZG1081"/>
      <c r="ZH1081"/>
      <c r="ZI1081"/>
      <c r="ZJ1081"/>
      <c r="ZK1081"/>
      <c r="ZL1081"/>
      <c r="ZM1081"/>
      <c r="ZN1081"/>
      <c r="ZO1081"/>
      <c r="ZP1081"/>
      <c r="ZQ1081"/>
      <c r="ZR1081"/>
      <c r="ZS1081"/>
      <c r="ZT1081"/>
      <c r="ZU1081"/>
      <c r="ZV1081"/>
      <c r="ZW1081"/>
      <c r="ZX1081"/>
      <c r="ZY1081"/>
      <c r="ZZ1081"/>
      <c r="AAA1081"/>
      <c r="AAB1081"/>
      <c r="AAC1081"/>
      <c r="AAD1081"/>
      <c r="AAE1081"/>
      <c r="AAF1081"/>
      <c r="AAG1081"/>
      <c r="AAH1081"/>
      <c r="AAI1081"/>
      <c r="AAJ1081"/>
      <c r="AAK1081"/>
      <c r="AAL1081"/>
      <c r="AAM1081"/>
      <c r="AAN1081"/>
      <c r="AAO1081"/>
      <c r="AAP1081"/>
      <c r="AAQ1081"/>
      <c r="AAR1081"/>
      <c r="AAS1081"/>
      <c r="AAT1081"/>
      <c r="AAU1081"/>
      <c r="AAV1081"/>
      <c r="AAW1081"/>
      <c r="AAX1081"/>
      <c r="AAY1081"/>
      <c r="AAZ1081"/>
      <c r="ABA1081"/>
      <c r="ABB1081"/>
      <c r="ABC1081"/>
      <c r="ABD1081"/>
      <c r="ABE1081"/>
      <c r="ABF1081"/>
      <c r="ABG1081"/>
      <c r="ABH1081"/>
      <c r="ABI1081"/>
      <c r="ABJ1081"/>
      <c r="ABK1081"/>
      <c r="ABL1081"/>
      <c r="ABM1081"/>
      <c r="ABN1081"/>
      <c r="ABO1081"/>
      <c r="ABP1081"/>
      <c r="ABQ1081"/>
      <c r="ABR1081"/>
      <c r="ABS1081"/>
      <c r="ABT1081"/>
      <c r="ABU1081"/>
      <c r="ABV1081"/>
      <c r="ABW1081"/>
      <c r="ABX1081"/>
      <c r="ABY1081"/>
      <c r="ABZ1081"/>
      <c r="ACA1081"/>
      <c r="ACB1081"/>
      <c r="ACC1081"/>
      <c r="ACD1081"/>
      <c r="ACE1081"/>
      <c r="ACF1081"/>
      <c r="ACG1081"/>
      <c r="ACH1081"/>
      <c r="ACI1081"/>
      <c r="ACJ1081"/>
      <c r="ACK1081"/>
      <c r="ACL1081"/>
      <c r="ACM1081"/>
      <c r="ACN1081"/>
      <c r="ACO1081"/>
      <c r="ACP1081"/>
      <c r="ACQ1081"/>
      <c r="ACR1081"/>
      <c r="ACS1081"/>
      <c r="ACT1081"/>
      <c r="ACU1081"/>
      <c r="ACV1081"/>
      <c r="ACW1081"/>
      <c r="ACX1081"/>
      <c r="ACY1081"/>
      <c r="ACZ1081"/>
      <c r="ADA1081"/>
      <c r="ADB1081"/>
      <c r="ADC1081"/>
      <c r="ADD1081"/>
      <c r="ADE1081"/>
      <c r="ADF1081"/>
      <c r="ADG1081"/>
      <c r="ADH1081"/>
      <c r="ADI1081"/>
      <c r="ADJ1081"/>
      <c r="ADK1081"/>
      <c r="ADL1081"/>
      <c r="ADM1081"/>
      <c r="ADN1081"/>
      <c r="ADO1081"/>
      <c r="ADP1081"/>
      <c r="ADQ1081"/>
      <c r="ADR1081"/>
      <c r="ADS1081"/>
      <c r="ADT1081"/>
      <c r="ADU1081"/>
      <c r="ADV1081"/>
      <c r="ADW1081"/>
      <c r="ADX1081"/>
      <c r="ADY1081"/>
      <c r="ADZ1081"/>
      <c r="AEA1081"/>
      <c r="AEB1081"/>
      <c r="AEC1081"/>
      <c r="AED1081"/>
      <c r="AEE1081"/>
      <c r="AEF1081"/>
      <c r="AEG1081"/>
      <c r="AEH1081"/>
      <c r="AEI1081"/>
      <c r="AEJ1081"/>
      <c r="AEK1081"/>
      <c r="AEL1081"/>
      <c r="AEM1081"/>
      <c r="AEN1081"/>
      <c r="AEO1081"/>
      <c r="AEP1081"/>
      <c r="AEQ1081"/>
      <c r="AER1081"/>
      <c r="AES1081"/>
      <c r="AET1081"/>
      <c r="AEU1081"/>
      <c r="AEV1081"/>
      <c r="AEW1081"/>
      <c r="AEX1081"/>
      <c r="AEY1081"/>
      <c r="AEZ1081"/>
      <c r="AFA1081"/>
      <c r="AFB1081"/>
      <c r="AFC1081"/>
      <c r="AFD1081"/>
      <c r="AFE1081"/>
      <c r="AFF1081"/>
      <c r="AFG1081"/>
      <c r="AFH1081"/>
      <c r="AFI1081"/>
      <c r="AFJ1081"/>
      <c r="AFK1081"/>
      <c r="AFL1081"/>
      <c r="AFM1081"/>
      <c r="AFN1081"/>
      <c r="AFO1081"/>
      <c r="AFP1081"/>
      <c r="AFQ1081"/>
      <c r="AFR1081"/>
      <c r="AFS1081"/>
      <c r="AFT1081"/>
      <c r="AFU1081"/>
      <c r="AFV1081"/>
      <c r="AFW1081"/>
      <c r="AFX1081"/>
      <c r="AFY1081"/>
      <c r="AFZ1081"/>
      <c r="AGA1081"/>
      <c r="AGB1081"/>
      <c r="AGC1081"/>
      <c r="AGD1081"/>
      <c r="AGE1081"/>
      <c r="AGF1081"/>
      <c r="AGG1081"/>
      <c r="AGH1081"/>
      <c r="AGI1081"/>
      <c r="AGJ1081"/>
      <c r="AGK1081"/>
      <c r="AGL1081"/>
      <c r="AGM1081"/>
      <c r="AGN1081"/>
      <c r="AGO1081"/>
      <c r="AGP1081"/>
      <c r="AGQ1081"/>
      <c r="AGR1081"/>
      <c r="AGS1081"/>
      <c r="AGT1081"/>
      <c r="AGU1081"/>
      <c r="AGV1081"/>
      <c r="AGW1081"/>
      <c r="AGX1081"/>
      <c r="AGY1081"/>
      <c r="AGZ1081"/>
      <c r="AHA1081"/>
      <c r="AHB1081"/>
      <c r="AHC1081"/>
      <c r="AHD1081"/>
      <c r="AHE1081"/>
      <c r="AHF1081"/>
      <c r="AHG1081"/>
      <c r="AHH1081"/>
      <c r="AHI1081"/>
      <c r="AHJ1081"/>
      <c r="AHK1081"/>
      <c r="AHL1081"/>
      <c r="AHM1081"/>
      <c r="AHN1081"/>
      <c r="AHO1081"/>
      <c r="AHP1081"/>
      <c r="AHQ1081"/>
      <c r="AHR1081"/>
      <c r="AHS1081"/>
      <c r="AHT1081"/>
      <c r="AHU1081"/>
      <c r="AHV1081"/>
      <c r="AHW1081"/>
      <c r="AHX1081"/>
      <c r="AHY1081"/>
      <c r="AHZ1081"/>
      <c r="AIA1081"/>
      <c r="AIB1081"/>
      <c r="AIC1081"/>
      <c r="AID1081"/>
      <c r="AIE1081"/>
      <c r="AIF1081"/>
      <c r="AIG1081"/>
      <c r="AIH1081"/>
      <c r="AII1081"/>
      <c r="AIJ1081"/>
      <c r="AIK1081"/>
      <c r="AIL1081"/>
      <c r="AIM1081"/>
      <c r="AIN1081"/>
      <c r="AIO1081"/>
      <c r="AIP1081"/>
      <c r="AIQ1081"/>
      <c r="AIR1081"/>
      <c r="AIS1081"/>
      <c r="AIT1081"/>
      <c r="AIU1081"/>
      <c r="AIV1081"/>
      <c r="AIW1081"/>
      <c r="AIX1081"/>
      <c r="AIY1081"/>
      <c r="AIZ1081"/>
      <c r="AJA1081"/>
      <c r="AJB1081"/>
      <c r="AJC1081"/>
      <c r="AJD1081"/>
      <c r="AJE1081"/>
      <c r="AJF1081"/>
      <c r="AJG1081"/>
      <c r="AJH1081"/>
      <c r="AJI1081"/>
      <c r="AJJ1081"/>
      <c r="AJK1081"/>
      <c r="AJL1081"/>
      <c r="AJM1081"/>
      <c r="AJN1081"/>
      <c r="AJO1081"/>
      <c r="AJP1081"/>
      <c r="AJQ1081"/>
      <c r="AJR1081"/>
      <c r="AJS1081"/>
      <c r="AJT1081"/>
      <c r="AJU1081"/>
      <c r="AJV1081"/>
      <c r="AJW1081"/>
      <c r="AJX1081"/>
      <c r="AJY1081"/>
      <c r="AJZ1081"/>
      <c r="AKA1081"/>
      <c r="AKB1081"/>
      <c r="AKC1081"/>
      <c r="AKD1081"/>
      <c r="AKE1081"/>
      <c r="AKF1081"/>
      <c r="AKG1081"/>
      <c r="AKH1081"/>
      <c r="AKI1081"/>
      <c r="AKJ1081"/>
      <c r="AKK1081"/>
      <c r="AKL1081"/>
      <c r="AKM1081"/>
      <c r="AKN1081"/>
      <c r="AKO1081"/>
      <c r="AKP1081"/>
      <c r="AKQ1081"/>
      <c r="AKR1081"/>
      <c r="AKS1081"/>
      <c r="AKT1081"/>
      <c r="AKU1081"/>
      <c r="AKV1081"/>
      <c r="AKW1081"/>
      <c r="AKX1081"/>
      <c r="AKY1081"/>
      <c r="AKZ1081"/>
      <c r="ALA1081"/>
      <c r="ALB1081"/>
      <c r="ALC1081"/>
      <c r="ALD1081"/>
      <c r="ALE1081"/>
      <c r="ALF1081"/>
      <c r="ALG1081"/>
      <c r="ALH1081"/>
      <c r="ALI1081"/>
      <c r="ALJ1081"/>
      <c r="ALK1081"/>
      <c r="ALL1081"/>
      <c r="ALM1081"/>
      <c r="ALN1081"/>
      <c r="ALO1081"/>
      <c r="ALP1081"/>
      <c r="ALQ1081"/>
      <c r="ALR1081"/>
      <c r="ALS1081"/>
      <c r="ALT1081"/>
      <c r="ALU1081"/>
      <c r="ALV1081"/>
      <c r="ALW1081"/>
      <c r="ALX1081"/>
      <c r="ALY1081"/>
      <c r="ALZ1081"/>
      <c r="AMA1081"/>
      <c r="AMB1081"/>
      <c r="AMC1081"/>
      <c r="AMD1081"/>
      <c r="AME1081"/>
      <c r="AMF1081"/>
      <c r="AMG1081"/>
      <c r="AMH1081"/>
      <c r="AMI1081"/>
      <c r="AMJ1081"/>
    </row>
    <row r="1082" spans="1:1024" x14ac:dyDescent="0.2">
      <c r="A1082"/>
      <c r="B1082"/>
      <c r="C1082"/>
      <c r="D1082"/>
      <c r="E1082" s="2"/>
      <c r="F1082" s="2"/>
      <c r="G1082" s="271"/>
      <c r="H1082" s="240"/>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c r="FS1082"/>
      <c r="FT1082"/>
      <c r="FU1082"/>
      <c r="FV1082"/>
      <c r="FW1082"/>
      <c r="FX1082"/>
      <c r="FY1082"/>
      <c r="FZ1082"/>
      <c r="GA1082"/>
      <c r="GB1082"/>
      <c r="GC1082"/>
      <c r="GD1082"/>
      <c r="GE1082"/>
      <c r="GF1082"/>
      <c r="GG1082"/>
      <c r="GH1082"/>
      <c r="GI1082"/>
      <c r="GJ1082"/>
      <c r="GK1082"/>
      <c r="GL1082"/>
      <c r="GM1082"/>
      <c r="GN1082"/>
      <c r="GO1082"/>
      <c r="GP1082"/>
      <c r="GQ1082"/>
      <c r="GR1082"/>
      <c r="GS1082"/>
      <c r="GT1082"/>
      <c r="GU1082"/>
      <c r="GV1082"/>
      <c r="GW1082"/>
      <c r="GX1082"/>
      <c r="GY1082"/>
      <c r="GZ1082"/>
      <c r="HA1082"/>
      <c r="HB1082"/>
      <c r="HC1082"/>
      <c r="HD1082"/>
      <c r="HE1082"/>
      <c r="HF1082"/>
      <c r="HG1082"/>
      <c r="HH1082"/>
      <c r="HI1082"/>
      <c r="HJ1082"/>
      <c r="HK1082"/>
      <c r="HL1082"/>
      <c r="HM1082"/>
      <c r="HN1082"/>
      <c r="HO1082"/>
      <c r="HP1082"/>
      <c r="HQ1082"/>
      <c r="HR1082"/>
      <c r="HS1082"/>
      <c r="HT1082"/>
      <c r="HU1082"/>
      <c r="HV1082"/>
      <c r="HW1082"/>
      <c r="HX1082"/>
      <c r="HY1082"/>
      <c r="HZ1082"/>
      <c r="IA1082"/>
      <c r="IB1082"/>
      <c r="IC1082"/>
      <c r="ID1082"/>
      <c r="IE1082"/>
      <c r="IF1082"/>
      <c r="IG1082"/>
      <c r="IH1082"/>
      <c r="II1082"/>
      <c r="IJ1082"/>
      <c r="IK1082"/>
      <c r="IL1082"/>
      <c r="IM1082"/>
      <c r="IN1082"/>
      <c r="IO1082"/>
      <c r="IP1082"/>
      <c r="IQ1082"/>
      <c r="IR1082"/>
      <c r="IS1082"/>
      <c r="IT1082"/>
      <c r="IU1082"/>
      <c r="IV1082"/>
      <c r="IW1082"/>
      <c r="IX1082"/>
      <c r="IY1082"/>
      <c r="IZ1082"/>
      <c r="JA1082"/>
      <c r="JB1082"/>
      <c r="JC1082"/>
      <c r="JD1082"/>
      <c r="JE1082"/>
      <c r="JF1082"/>
      <c r="JG1082"/>
      <c r="JH1082"/>
      <c r="JI1082"/>
      <c r="JJ1082"/>
      <c r="JK1082"/>
      <c r="JL1082"/>
      <c r="JM1082"/>
      <c r="JN1082"/>
      <c r="JO1082"/>
      <c r="JP1082"/>
      <c r="JQ1082"/>
      <c r="JR1082"/>
      <c r="JS1082"/>
      <c r="JT1082"/>
      <c r="JU1082"/>
      <c r="JV1082"/>
      <c r="JW1082"/>
      <c r="JX1082"/>
      <c r="JY1082"/>
      <c r="JZ1082"/>
      <c r="KA1082"/>
      <c r="KB1082"/>
      <c r="KC1082"/>
      <c r="KD1082"/>
      <c r="KE1082"/>
      <c r="KF1082"/>
      <c r="KG1082"/>
      <c r="KH1082"/>
      <c r="KI1082"/>
      <c r="KJ1082"/>
      <c r="KK1082"/>
      <c r="KL1082"/>
      <c r="KM1082"/>
      <c r="KN1082"/>
      <c r="KO1082"/>
      <c r="KP1082"/>
      <c r="KQ1082"/>
      <c r="KR1082"/>
      <c r="KS1082"/>
      <c r="KT1082"/>
      <c r="KU1082"/>
      <c r="KV1082"/>
      <c r="KW1082"/>
      <c r="KX1082"/>
      <c r="KY1082"/>
      <c r="KZ1082"/>
      <c r="LA1082"/>
      <c r="LB1082"/>
      <c r="LC1082"/>
      <c r="LD1082"/>
      <c r="LE1082"/>
      <c r="LF1082"/>
      <c r="LG1082"/>
      <c r="LH1082"/>
      <c r="LI1082"/>
      <c r="LJ1082"/>
      <c r="LK1082"/>
      <c r="LL1082"/>
      <c r="LM1082"/>
      <c r="LN1082"/>
      <c r="LO1082"/>
      <c r="LP1082"/>
      <c r="LQ1082"/>
      <c r="LR1082"/>
      <c r="LS1082"/>
      <c r="LT1082"/>
      <c r="LU1082"/>
      <c r="LV1082"/>
      <c r="LW1082"/>
      <c r="LX1082"/>
      <c r="LY1082"/>
      <c r="LZ1082"/>
      <c r="MA1082"/>
      <c r="MB1082"/>
      <c r="MC1082"/>
      <c r="MD1082"/>
      <c r="ME1082"/>
      <c r="MF1082"/>
      <c r="MG1082"/>
      <c r="MH1082"/>
      <c r="MI1082"/>
      <c r="MJ1082"/>
      <c r="MK1082"/>
      <c r="ML1082"/>
      <c r="MM1082"/>
      <c r="MN1082"/>
      <c r="MO1082"/>
      <c r="MP1082"/>
      <c r="MQ1082"/>
      <c r="MR1082"/>
      <c r="MS1082"/>
      <c r="MT1082"/>
      <c r="MU1082"/>
      <c r="MV1082"/>
      <c r="MW1082"/>
      <c r="MX1082"/>
      <c r="MY1082"/>
      <c r="MZ1082"/>
      <c r="NA1082"/>
      <c r="NB1082"/>
      <c r="NC1082"/>
      <c r="ND1082"/>
      <c r="NE1082"/>
      <c r="NF1082"/>
      <c r="NG1082"/>
      <c r="NH1082"/>
      <c r="NI1082"/>
      <c r="NJ1082"/>
      <c r="NK1082"/>
      <c r="NL1082"/>
      <c r="NM1082"/>
      <c r="NN1082"/>
      <c r="NO1082"/>
      <c r="NP1082"/>
      <c r="NQ1082"/>
      <c r="NR1082"/>
      <c r="NS1082"/>
      <c r="NT1082"/>
      <c r="NU1082"/>
      <c r="NV1082"/>
      <c r="NW1082"/>
      <c r="NX1082"/>
      <c r="NY1082"/>
      <c r="NZ1082"/>
      <c r="OA1082"/>
      <c r="OB1082"/>
      <c r="OC1082"/>
      <c r="OD1082"/>
      <c r="OE1082"/>
      <c r="OF1082"/>
      <c r="OG1082"/>
      <c r="OH1082"/>
      <c r="OI1082"/>
      <c r="OJ1082"/>
      <c r="OK1082"/>
      <c r="OL1082"/>
      <c r="OM1082"/>
      <c r="ON1082"/>
      <c r="OO1082"/>
      <c r="OP1082"/>
      <c r="OQ1082"/>
      <c r="OR1082"/>
      <c r="OS1082"/>
      <c r="OT1082"/>
      <c r="OU1082"/>
      <c r="OV1082"/>
      <c r="OW1082"/>
      <c r="OX1082"/>
      <c r="OY1082"/>
      <c r="OZ1082"/>
      <c r="PA1082"/>
      <c r="PB1082"/>
      <c r="PC1082"/>
      <c r="PD1082"/>
      <c r="PE1082"/>
      <c r="PF1082"/>
      <c r="PG1082"/>
      <c r="PH1082"/>
      <c r="PI1082"/>
      <c r="PJ1082"/>
      <c r="PK1082"/>
      <c r="PL1082"/>
      <c r="PM1082"/>
      <c r="PN1082"/>
      <c r="PO1082"/>
      <c r="PP1082"/>
      <c r="PQ1082"/>
      <c r="PR1082"/>
      <c r="PS1082"/>
      <c r="PT1082"/>
      <c r="PU1082"/>
      <c r="PV1082"/>
      <c r="PW1082"/>
      <c r="PX1082"/>
      <c r="PY1082"/>
      <c r="PZ1082"/>
      <c r="QA1082"/>
      <c r="QB1082"/>
      <c r="QC1082"/>
      <c r="QD1082"/>
      <c r="QE1082"/>
      <c r="QF1082"/>
      <c r="QG1082"/>
      <c r="QH1082"/>
      <c r="QI1082"/>
      <c r="QJ1082"/>
      <c r="QK1082"/>
      <c r="QL1082"/>
      <c r="QM1082"/>
      <c r="QN1082"/>
      <c r="QO1082"/>
      <c r="QP1082"/>
      <c r="QQ1082"/>
      <c r="QR1082"/>
      <c r="QS1082"/>
      <c r="QT1082"/>
      <c r="QU1082"/>
      <c r="QV1082"/>
      <c r="QW1082"/>
      <c r="QX1082"/>
      <c r="QY1082"/>
      <c r="QZ1082"/>
      <c r="RA1082"/>
      <c r="RB1082"/>
      <c r="RC1082"/>
      <c r="RD1082"/>
      <c r="RE1082"/>
      <c r="RF1082"/>
      <c r="RG1082"/>
      <c r="RH1082"/>
      <c r="RI1082"/>
      <c r="RJ1082"/>
      <c r="RK1082"/>
      <c r="RL1082"/>
      <c r="RM1082"/>
      <c r="RN1082"/>
      <c r="RO1082"/>
      <c r="RP1082"/>
      <c r="RQ1082"/>
      <c r="RR1082"/>
      <c r="RS1082"/>
      <c r="RT1082"/>
      <c r="RU1082"/>
      <c r="RV1082"/>
      <c r="RW1082"/>
      <c r="RX1082"/>
      <c r="RY1082"/>
      <c r="RZ1082"/>
      <c r="SA1082"/>
      <c r="SB1082"/>
      <c r="SC1082"/>
      <c r="SD1082"/>
      <c r="SE1082"/>
      <c r="SF1082"/>
      <c r="SG1082"/>
      <c r="SH1082"/>
      <c r="SI1082"/>
      <c r="SJ1082"/>
      <c r="SK1082"/>
      <c r="SL1082"/>
      <c r="SM1082"/>
      <c r="SN1082"/>
      <c r="SO1082"/>
      <c r="SP1082"/>
      <c r="SQ1082"/>
      <c r="SR1082"/>
      <c r="SS1082"/>
      <c r="ST1082"/>
      <c r="SU1082"/>
      <c r="SV1082"/>
      <c r="SW1082"/>
      <c r="SX1082"/>
      <c r="SY1082"/>
      <c r="SZ1082"/>
      <c r="TA1082"/>
      <c r="TB1082"/>
      <c r="TC1082"/>
      <c r="TD1082"/>
      <c r="TE1082"/>
      <c r="TF1082"/>
      <c r="TG1082"/>
      <c r="TH1082"/>
      <c r="TI1082"/>
      <c r="TJ1082"/>
      <c r="TK1082"/>
      <c r="TL1082"/>
      <c r="TM1082"/>
      <c r="TN1082"/>
      <c r="TO1082"/>
      <c r="TP1082"/>
      <c r="TQ1082"/>
      <c r="TR1082"/>
      <c r="TS1082"/>
      <c r="TT1082"/>
      <c r="TU1082"/>
      <c r="TV1082"/>
      <c r="TW1082"/>
      <c r="TX1082"/>
      <c r="TY1082"/>
      <c r="TZ1082"/>
      <c r="UA1082"/>
      <c r="UB1082"/>
      <c r="UC1082"/>
      <c r="UD1082"/>
      <c r="UE1082"/>
      <c r="UF1082"/>
      <c r="UG1082"/>
      <c r="UH1082"/>
      <c r="UI1082"/>
      <c r="UJ1082"/>
      <c r="UK1082"/>
      <c r="UL1082"/>
      <c r="UM1082"/>
      <c r="UN1082"/>
      <c r="UO1082"/>
      <c r="UP1082"/>
      <c r="UQ1082"/>
      <c r="UR1082"/>
      <c r="US1082"/>
      <c r="UT1082"/>
      <c r="UU1082"/>
      <c r="UV1082"/>
      <c r="UW1082"/>
      <c r="UX1082"/>
      <c r="UY1082"/>
      <c r="UZ1082"/>
      <c r="VA1082"/>
      <c r="VB1082"/>
      <c r="VC1082"/>
      <c r="VD1082"/>
      <c r="VE1082"/>
      <c r="VF1082"/>
      <c r="VG1082"/>
      <c r="VH1082"/>
      <c r="VI1082"/>
      <c r="VJ1082"/>
      <c r="VK1082"/>
      <c r="VL1082"/>
      <c r="VM1082"/>
      <c r="VN1082"/>
      <c r="VO1082"/>
      <c r="VP1082"/>
      <c r="VQ1082"/>
      <c r="VR1082"/>
      <c r="VS1082"/>
      <c r="VT1082"/>
      <c r="VU1082"/>
      <c r="VV1082"/>
      <c r="VW1082"/>
      <c r="VX1082"/>
      <c r="VY1082"/>
      <c r="VZ1082"/>
      <c r="WA1082"/>
      <c r="WB1082"/>
      <c r="WC1082"/>
      <c r="WD1082"/>
      <c r="WE1082"/>
      <c r="WF1082"/>
      <c r="WG1082"/>
      <c r="WH1082"/>
      <c r="WI1082"/>
      <c r="WJ1082"/>
      <c r="WK1082"/>
      <c r="WL1082"/>
      <c r="WM1082"/>
      <c r="WN1082"/>
      <c r="WO1082"/>
      <c r="WP1082"/>
      <c r="WQ1082"/>
      <c r="WR1082"/>
      <c r="WS1082"/>
      <c r="WT1082"/>
      <c r="WU1082"/>
      <c r="WV1082"/>
      <c r="WW1082"/>
      <c r="WX1082"/>
      <c r="WY1082"/>
      <c r="WZ1082"/>
      <c r="XA1082"/>
      <c r="XB1082"/>
      <c r="XC1082"/>
      <c r="XD1082"/>
      <c r="XE1082"/>
      <c r="XF1082"/>
      <c r="XG1082"/>
      <c r="XH1082"/>
      <c r="XI1082"/>
      <c r="XJ1082"/>
      <c r="XK1082"/>
      <c r="XL1082"/>
      <c r="XM1082"/>
      <c r="XN1082"/>
      <c r="XO1082"/>
      <c r="XP1082"/>
      <c r="XQ1082"/>
      <c r="XR1082"/>
      <c r="XS1082"/>
      <c r="XT1082"/>
      <c r="XU1082"/>
      <c r="XV1082"/>
      <c r="XW1082"/>
      <c r="XX1082"/>
      <c r="XY1082"/>
      <c r="XZ1082"/>
      <c r="YA1082"/>
      <c r="YB1082"/>
      <c r="YC1082"/>
      <c r="YD1082"/>
      <c r="YE1082"/>
      <c r="YF1082"/>
      <c r="YG1082"/>
      <c r="YH1082"/>
      <c r="YI1082"/>
      <c r="YJ1082"/>
      <c r="YK1082"/>
      <c r="YL1082"/>
      <c r="YM1082"/>
      <c r="YN1082"/>
      <c r="YO1082"/>
      <c r="YP1082"/>
      <c r="YQ1082"/>
      <c r="YR1082"/>
      <c r="YS1082"/>
      <c r="YT1082"/>
      <c r="YU1082"/>
      <c r="YV1082"/>
      <c r="YW1082"/>
      <c r="YX1082"/>
      <c r="YY1082"/>
      <c r="YZ1082"/>
      <c r="ZA1082"/>
      <c r="ZB1082"/>
      <c r="ZC1082"/>
      <c r="ZD1082"/>
      <c r="ZE1082"/>
      <c r="ZF1082"/>
      <c r="ZG1082"/>
      <c r="ZH1082"/>
      <c r="ZI1082"/>
      <c r="ZJ1082"/>
      <c r="ZK1082"/>
      <c r="ZL1082"/>
      <c r="ZM1082"/>
      <c r="ZN1082"/>
      <c r="ZO1082"/>
      <c r="ZP1082"/>
      <c r="ZQ1082"/>
      <c r="ZR1082"/>
      <c r="ZS1082"/>
      <c r="ZT1082"/>
      <c r="ZU1082"/>
      <c r="ZV1082"/>
      <c r="ZW1082"/>
      <c r="ZX1082"/>
      <c r="ZY1082"/>
      <c r="ZZ1082"/>
      <c r="AAA1082"/>
      <c r="AAB1082"/>
      <c r="AAC1082"/>
      <c r="AAD1082"/>
      <c r="AAE1082"/>
      <c r="AAF1082"/>
      <c r="AAG1082"/>
      <c r="AAH1082"/>
      <c r="AAI1082"/>
      <c r="AAJ1082"/>
      <c r="AAK1082"/>
      <c r="AAL1082"/>
      <c r="AAM1082"/>
      <c r="AAN1082"/>
      <c r="AAO1082"/>
      <c r="AAP1082"/>
      <c r="AAQ1082"/>
      <c r="AAR1082"/>
      <c r="AAS1082"/>
      <c r="AAT1082"/>
      <c r="AAU1082"/>
      <c r="AAV1082"/>
      <c r="AAW1082"/>
      <c r="AAX1082"/>
      <c r="AAY1082"/>
      <c r="AAZ1082"/>
      <c r="ABA1082"/>
      <c r="ABB1082"/>
      <c r="ABC1082"/>
      <c r="ABD1082"/>
      <c r="ABE1082"/>
      <c r="ABF1082"/>
      <c r="ABG1082"/>
      <c r="ABH1082"/>
      <c r="ABI1082"/>
      <c r="ABJ1082"/>
      <c r="ABK1082"/>
      <c r="ABL1082"/>
      <c r="ABM1082"/>
      <c r="ABN1082"/>
      <c r="ABO1082"/>
      <c r="ABP1082"/>
      <c r="ABQ1082"/>
      <c r="ABR1082"/>
      <c r="ABS1082"/>
      <c r="ABT1082"/>
      <c r="ABU1082"/>
      <c r="ABV1082"/>
      <c r="ABW1082"/>
      <c r="ABX1082"/>
      <c r="ABY1082"/>
      <c r="ABZ1082"/>
      <c r="ACA1082"/>
      <c r="ACB1082"/>
      <c r="ACC1082"/>
      <c r="ACD1082"/>
      <c r="ACE1082"/>
      <c r="ACF1082"/>
      <c r="ACG1082"/>
      <c r="ACH1082"/>
      <c r="ACI1082"/>
      <c r="ACJ1082"/>
      <c r="ACK1082"/>
      <c r="ACL1082"/>
      <c r="ACM1082"/>
      <c r="ACN1082"/>
      <c r="ACO1082"/>
      <c r="ACP1082"/>
      <c r="ACQ1082"/>
      <c r="ACR1082"/>
      <c r="ACS1082"/>
      <c r="ACT1082"/>
      <c r="ACU1082"/>
      <c r="ACV1082"/>
      <c r="ACW1082"/>
      <c r="ACX1082"/>
      <c r="ACY1082"/>
      <c r="ACZ1082"/>
      <c r="ADA1082"/>
      <c r="ADB1082"/>
      <c r="ADC1082"/>
      <c r="ADD1082"/>
      <c r="ADE1082"/>
      <c r="ADF1082"/>
      <c r="ADG1082"/>
      <c r="ADH1082"/>
      <c r="ADI1082"/>
      <c r="ADJ1082"/>
      <c r="ADK1082"/>
      <c r="ADL1082"/>
      <c r="ADM1082"/>
      <c r="ADN1082"/>
      <c r="ADO1082"/>
      <c r="ADP1082"/>
      <c r="ADQ1082"/>
      <c r="ADR1082"/>
      <c r="ADS1082"/>
      <c r="ADT1082"/>
      <c r="ADU1082"/>
      <c r="ADV1082"/>
      <c r="ADW1082"/>
      <c r="ADX1082"/>
      <c r="ADY1082"/>
      <c r="ADZ1082"/>
      <c r="AEA1082"/>
      <c r="AEB1082"/>
      <c r="AEC1082"/>
      <c r="AED1082"/>
      <c r="AEE1082"/>
      <c r="AEF1082"/>
      <c r="AEG1082"/>
      <c r="AEH1082"/>
      <c r="AEI1082"/>
      <c r="AEJ1082"/>
      <c r="AEK1082"/>
      <c r="AEL1082"/>
      <c r="AEM1082"/>
      <c r="AEN1082"/>
      <c r="AEO1082"/>
      <c r="AEP1082"/>
      <c r="AEQ1082"/>
      <c r="AER1082"/>
      <c r="AES1082"/>
      <c r="AET1082"/>
      <c r="AEU1082"/>
      <c r="AEV1082"/>
      <c r="AEW1082"/>
      <c r="AEX1082"/>
      <c r="AEY1082"/>
      <c r="AEZ1082"/>
      <c r="AFA1082"/>
      <c r="AFB1082"/>
      <c r="AFC1082"/>
      <c r="AFD1082"/>
      <c r="AFE1082"/>
      <c r="AFF1082"/>
      <c r="AFG1082"/>
      <c r="AFH1082"/>
      <c r="AFI1082"/>
      <c r="AFJ1082"/>
      <c r="AFK1082"/>
      <c r="AFL1082"/>
      <c r="AFM1082"/>
      <c r="AFN1082"/>
      <c r="AFO1082"/>
      <c r="AFP1082"/>
      <c r="AFQ1082"/>
      <c r="AFR1082"/>
      <c r="AFS1082"/>
      <c r="AFT1082"/>
      <c r="AFU1082"/>
      <c r="AFV1082"/>
      <c r="AFW1082"/>
      <c r="AFX1082"/>
      <c r="AFY1082"/>
      <c r="AFZ1082"/>
      <c r="AGA1082"/>
      <c r="AGB1082"/>
      <c r="AGC1082"/>
      <c r="AGD1082"/>
      <c r="AGE1082"/>
      <c r="AGF1082"/>
      <c r="AGG1082"/>
      <c r="AGH1082"/>
      <c r="AGI1082"/>
      <c r="AGJ1082"/>
      <c r="AGK1082"/>
      <c r="AGL1082"/>
      <c r="AGM1082"/>
      <c r="AGN1082"/>
      <c r="AGO1082"/>
      <c r="AGP1082"/>
      <c r="AGQ1082"/>
      <c r="AGR1082"/>
      <c r="AGS1082"/>
      <c r="AGT1082"/>
      <c r="AGU1082"/>
      <c r="AGV1082"/>
      <c r="AGW1082"/>
      <c r="AGX1082"/>
      <c r="AGY1082"/>
      <c r="AGZ1082"/>
      <c r="AHA1082"/>
      <c r="AHB1082"/>
      <c r="AHC1082"/>
      <c r="AHD1082"/>
      <c r="AHE1082"/>
      <c r="AHF1082"/>
      <c r="AHG1082"/>
      <c r="AHH1082"/>
      <c r="AHI1082"/>
      <c r="AHJ1082"/>
      <c r="AHK1082"/>
      <c r="AHL1082"/>
      <c r="AHM1082"/>
      <c r="AHN1082"/>
      <c r="AHO1082"/>
      <c r="AHP1082"/>
      <c r="AHQ1082"/>
      <c r="AHR1082"/>
      <c r="AHS1082"/>
      <c r="AHT1082"/>
      <c r="AHU1082"/>
      <c r="AHV1082"/>
      <c r="AHW1082"/>
      <c r="AHX1082"/>
      <c r="AHY1082"/>
      <c r="AHZ1082"/>
      <c r="AIA1082"/>
      <c r="AIB1082"/>
      <c r="AIC1082"/>
      <c r="AID1082"/>
      <c r="AIE1082"/>
      <c r="AIF1082"/>
      <c r="AIG1082"/>
      <c r="AIH1082"/>
      <c r="AII1082"/>
      <c r="AIJ1082"/>
      <c r="AIK1082"/>
      <c r="AIL1082"/>
      <c r="AIM1082"/>
      <c r="AIN1082"/>
      <c r="AIO1082"/>
      <c r="AIP1082"/>
      <c r="AIQ1082"/>
      <c r="AIR1082"/>
      <c r="AIS1082"/>
      <c r="AIT1082"/>
      <c r="AIU1082"/>
      <c r="AIV1082"/>
      <c r="AIW1082"/>
      <c r="AIX1082"/>
      <c r="AIY1082"/>
      <c r="AIZ1082"/>
      <c r="AJA1082"/>
      <c r="AJB1082"/>
      <c r="AJC1082"/>
      <c r="AJD1082"/>
      <c r="AJE1082"/>
      <c r="AJF1082"/>
      <c r="AJG1082"/>
      <c r="AJH1082"/>
      <c r="AJI1082"/>
      <c r="AJJ1082"/>
      <c r="AJK1082"/>
      <c r="AJL1082"/>
      <c r="AJM1082"/>
      <c r="AJN1082"/>
      <c r="AJO1082"/>
      <c r="AJP1082"/>
      <c r="AJQ1082"/>
      <c r="AJR1082"/>
      <c r="AJS1082"/>
      <c r="AJT1082"/>
      <c r="AJU1082"/>
      <c r="AJV1082"/>
      <c r="AJW1082"/>
      <c r="AJX1082"/>
      <c r="AJY1082"/>
      <c r="AJZ1082"/>
      <c r="AKA1082"/>
      <c r="AKB1082"/>
      <c r="AKC1082"/>
      <c r="AKD1082"/>
      <c r="AKE1082"/>
      <c r="AKF1082"/>
      <c r="AKG1082"/>
      <c r="AKH1082"/>
      <c r="AKI1082"/>
      <c r="AKJ1082"/>
      <c r="AKK1082"/>
      <c r="AKL1082"/>
      <c r="AKM1082"/>
      <c r="AKN1082"/>
      <c r="AKO1082"/>
      <c r="AKP1082"/>
      <c r="AKQ1082"/>
      <c r="AKR1082"/>
      <c r="AKS1082"/>
      <c r="AKT1082"/>
      <c r="AKU1082"/>
      <c r="AKV1082"/>
      <c r="AKW1082"/>
      <c r="AKX1082"/>
      <c r="AKY1082"/>
      <c r="AKZ1082"/>
      <c r="ALA1082"/>
      <c r="ALB1082"/>
      <c r="ALC1082"/>
      <c r="ALD1082"/>
      <c r="ALE1082"/>
      <c r="ALF1082"/>
      <c r="ALG1082"/>
      <c r="ALH1082"/>
      <c r="ALI1082"/>
      <c r="ALJ1082"/>
      <c r="ALK1082"/>
      <c r="ALL1082"/>
      <c r="ALM1082"/>
      <c r="ALN1082"/>
      <c r="ALO1082"/>
      <c r="ALP1082"/>
      <c r="ALQ1082"/>
      <c r="ALR1082"/>
      <c r="ALS1082"/>
      <c r="ALT1082"/>
      <c r="ALU1082"/>
      <c r="ALV1082"/>
      <c r="ALW1082"/>
      <c r="ALX1082"/>
      <c r="ALY1082"/>
      <c r="ALZ1082"/>
      <c r="AMA1082"/>
      <c r="AMB1082"/>
      <c r="AMC1082"/>
      <c r="AMD1082"/>
      <c r="AME1082"/>
      <c r="AMF1082"/>
      <c r="AMG1082"/>
      <c r="AMH1082"/>
      <c r="AMI1082"/>
      <c r="AMJ1082"/>
    </row>
    <row r="1083" spans="1:1024" x14ac:dyDescent="0.2">
      <c r="A1083"/>
      <c r="B1083"/>
      <c r="C1083"/>
      <c r="D1083"/>
      <c r="E1083" s="2"/>
      <c r="F1083" s="2"/>
      <c r="G1083" s="271"/>
      <c r="H1083" s="240"/>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c r="EZ1083"/>
      <c r="FA1083"/>
      <c r="FB1083"/>
      <c r="FC1083"/>
      <c r="FD1083"/>
      <c r="FE1083"/>
      <c r="FF1083"/>
      <c r="FG1083"/>
      <c r="FH1083"/>
      <c r="FI1083"/>
      <c r="FJ1083"/>
      <c r="FK1083"/>
      <c r="FL1083"/>
      <c r="FM1083"/>
      <c r="FN1083"/>
      <c r="FO1083"/>
      <c r="FP1083"/>
      <c r="FQ1083"/>
      <c r="FR1083"/>
      <c r="FS1083"/>
      <c r="FT1083"/>
      <c r="FU1083"/>
      <c r="FV1083"/>
      <c r="FW1083"/>
      <c r="FX1083"/>
      <c r="FY1083"/>
      <c r="FZ1083"/>
      <c r="GA1083"/>
      <c r="GB1083"/>
      <c r="GC1083"/>
      <c r="GD1083"/>
      <c r="GE1083"/>
      <c r="GF1083"/>
      <c r="GG1083"/>
      <c r="GH1083"/>
      <c r="GI1083"/>
      <c r="GJ1083"/>
      <c r="GK1083"/>
      <c r="GL1083"/>
      <c r="GM1083"/>
      <c r="GN1083"/>
      <c r="GO1083"/>
      <c r="GP1083"/>
      <c r="GQ1083"/>
      <c r="GR1083"/>
      <c r="GS1083"/>
      <c r="GT1083"/>
      <c r="GU1083"/>
      <c r="GV1083"/>
      <c r="GW1083"/>
      <c r="GX1083"/>
      <c r="GY1083"/>
      <c r="GZ1083"/>
      <c r="HA1083"/>
      <c r="HB1083"/>
      <c r="HC1083"/>
      <c r="HD1083"/>
      <c r="HE1083"/>
      <c r="HF1083"/>
      <c r="HG1083"/>
      <c r="HH1083"/>
      <c r="HI1083"/>
      <c r="HJ1083"/>
      <c r="HK1083"/>
      <c r="HL1083"/>
      <c r="HM1083"/>
      <c r="HN1083"/>
      <c r="HO1083"/>
      <c r="HP1083"/>
      <c r="HQ1083"/>
      <c r="HR1083"/>
      <c r="HS1083"/>
      <c r="HT1083"/>
      <c r="HU1083"/>
      <c r="HV1083"/>
      <c r="HW1083"/>
      <c r="HX1083"/>
      <c r="HY1083"/>
      <c r="HZ1083"/>
      <c r="IA1083"/>
      <c r="IB1083"/>
      <c r="IC1083"/>
      <c r="ID1083"/>
      <c r="IE1083"/>
      <c r="IF1083"/>
      <c r="IG1083"/>
      <c r="IH1083"/>
      <c r="II1083"/>
      <c r="IJ1083"/>
      <c r="IK1083"/>
      <c r="IL1083"/>
      <c r="IM1083"/>
      <c r="IN1083"/>
      <c r="IO1083"/>
      <c r="IP1083"/>
      <c r="IQ1083"/>
      <c r="IR1083"/>
      <c r="IS1083"/>
      <c r="IT1083"/>
      <c r="IU1083"/>
      <c r="IV1083"/>
      <c r="IW1083"/>
      <c r="IX1083"/>
      <c r="IY1083"/>
      <c r="IZ1083"/>
      <c r="JA1083"/>
      <c r="JB1083"/>
      <c r="JC1083"/>
      <c r="JD1083"/>
      <c r="JE1083"/>
      <c r="JF1083"/>
      <c r="JG1083"/>
      <c r="JH1083"/>
      <c r="JI1083"/>
      <c r="JJ1083"/>
      <c r="JK1083"/>
      <c r="JL1083"/>
      <c r="JM1083"/>
      <c r="JN1083"/>
      <c r="JO1083"/>
      <c r="JP1083"/>
      <c r="JQ1083"/>
      <c r="JR1083"/>
      <c r="JS1083"/>
      <c r="JT1083"/>
      <c r="JU1083"/>
      <c r="JV1083"/>
      <c r="JW1083"/>
      <c r="JX1083"/>
      <c r="JY1083"/>
      <c r="JZ1083"/>
      <c r="KA1083"/>
      <c r="KB1083"/>
      <c r="KC1083"/>
      <c r="KD1083"/>
      <c r="KE1083"/>
      <c r="KF1083"/>
      <c r="KG1083"/>
      <c r="KH1083"/>
      <c r="KI1083"/>
      <c r="KJ1083"/>
      <c r="KK1083"/>
      <c r="KL1083"/>
      <c r="KM1083"/>
      <c r="KN1083"/>
      <c r="KO1083"/>
      <c r="KP1083"/>
      <c r="KQ1083"/>
      <c r="KR1083"/>
      <c r="KS1083"/>
      <c r="KT1083"/>
      <c r="KU1083"/>
      <c r="KV1083"/>
      <c r="KW1083"/>
      <c r="KX1083"/>
      <c r="KY1083"/>
      <c r="KZ1083"/>
      <c r="LA1083"/>
      <c r="LB1083"/>
      <c r="LC1083"/>
      <c r="LD1083"/>
      <c r="LE1083"/>
      <c r="LF1083"/>
      <c r="LG1083"/>
      <c r="LH1083"/>
      <c r="LI1083"/>
      <c r="LJ1083"/>
      <c r="LK1083"/>
      <c r="LL1083"/>
      <c r="LM1083"/>
      <c r="LN1083"/>
      <c r="LO1083"/>
      <c r="LP1083"/>
      <c r="LQ1083"/>
      <c r="LR1083"/>
      <c r="LS1083"/>
      <c r="LT1083"/>
      <c r="LU1083"/>
      <c r="LV1083"/>
      <c r="LW1083"/>
      <c r="LX1083"/>
      <c r="LY1083"/>
      <c r="LZ1083"/>
      <c r="MA1083"/>
      <c r="MB1083"/>
      <c r="MC1083"/>
      <c r="MD1083"/>
      <c r="ME1083"/>
      <c r="MF1083"/>
      <c r="MG1083"/>
      <c r="MH1083"/>
      <c r="MI1083"/>
      <c r="MJ1083"/>
      <c r="MK1083"/>
      <c r="ML1083"/>
      <c r="MM1083"/>
      <c r="MN1083"/>
      <c r="MO1083"/>
      <c r="MP1083"/>
      <c r="MQ1083"/>
      <c r="MR1083"/>
      <c r="MS1083"/>
      <c r="MT1083"/>
      <c r="MU1083"/>
      <c r="MV1083"/>
      <c r="MW1083"/>
      <c r="MX1083"/>
      <c r="MY1083"/>
      <c r="MZ1083"/>
      <c r="NA1083"/>
      <c r="NB1083"/>
      <c r="NC1083"/>
      <c r="ND1083"/>
      <c r="NE1083"/>
      <c r="NF1083"/>
      <c r="NG1083"/>
      <c r="NH1083"/>
      <c r="NI1083"/>
      <c r="NJ1083"/>
      <c r="NK1083"/>
      <c r="NL1083"/>
      <c r="NM1083"/>
      <c r="NN1083"/>
      <c r="NO1083"/>
      <c r="NP1083"/>
      <c r="NQ1083"/>
      <c r="NR1083"/>
      <c r="NS1083"/>
      <c r="NT1083"/>
      <c r="NU1083"/>
      <c r="NV1083"/>
      <c r="NW1083"/>
      <c r="NX1083"/>
      <c r="NY1083"/>
      <c r="NZ1083"/>
      <c r="OA1083"/>
      <c r="OB1083"/>
      <c r="OC1083"/>
      <c r="OD1083"/>
      <c r="OE1083"/>
      <c r="OF1083"/>
      <c r="OG1083"/>
      <c r="OH1083"/>
      <c r="OI1083"/>
      <c r="OJ1083"/>
      <c r="OK1083"/>
      <c r="OL1083"/>
      <c r="OM1083"/>
      <c r="ON1083"/>
      <c r="OO1083"/>
      <c r="OP1083"/>
      <c r="OQ1083"/>
      <c r="OR1083"/>
      <c r="OS1083"/>
      <c r="OT1083"/>
      <c r="OU1083"/>
      <c r="OV1083"/>
      <c r="OW1083"/>
      <c r="OX1083"/>
      <c r="OY1083"/>
      <c r="OZ1083"/>
      <c r="PA1083"/>
      <c r="PB1083"/>
      <c r="PC1083"/>
      <c r="PD1083"/>
      <c r="PE1083"/>
      <c r="PF1083"/>
      <c r="PG1083"/>
      <c r="PH1083"/>
      <c r="PI1083"/>
      <c r="PJ1083"/>
      <c r="PK1083"/>
      <c r="PL1083"/>
      <c r="PM1083"/>
      <c r="PN1083"/>
      <c r="PO1083"/>
      <c r="PP1083"/>
      <c r="PQ1083"/>
      <c r="PR1083"/>
      <c r="PS1083"/>
      <c r="PT1083"/>
      <c r="PU1083"/>
      <c r="PV1083"/>
      <c r="PW1083"/>
      <c r="PX1083"/>
      <c r="PY1083"/>
      <c r="PZ1083"/>
      <c r="QA1083"/>
      <c r="QB1083"/>
      <c r="QC1083"/>
      <c r="QD1083"/>
      <c r="QE1083"/>
      <c r="QF1083"/>
      <c r="QG1083"/>
      <c r="QH1083"/>
      <c r="QI1083"/>
      <c r="QJ1083"/>
      <c r="QK1083"/>
      <c r="QL1083"/>
      <c r="QM1083"/>
      <c r="QN1083"/>
      <c r="QO1083"/>
      <c r="QP1083"/>
      <c r="QQ1083"/>
      <c r="QR1083"/>
      <c r="QS1083"/>
      <c r="QT1083"/>
      <c r="QU1083"/>
      <c r="QV1083"/>
      <c r="QW1083"/>
      <c r="QX1083"/>
      <c r="QY1083"/>
      <c r="QZ1083"/>
      <c r="RA1083"/>
      <c r="RB1083"/>
      <c r="RC1083"/>
      <c r="RD1083"/>
      <c r="RE1083"/>
      <c r="RF1083"/>
      <c r="RG1083"/>
      <c r="RH1083"/>
      <c r="RI1083"/>
      <c r="RJ1083"/>
      <c r="RK1083"/>
      <c r="RL1083"/>
      <c r="RM1083"/>
      <c r="RN1083"/>
      <c r="RO1083"/>
      <c r="RP1083"/>
      <c r="RQ1083"/>
      <c r="RR1083"/>
      <c r="RS1083"/>
      <c r="RT1083"/>
      <c r="RU1083"/>
      <c r="RV1083"/>
      <c r="RW1083"/>
      <c r="RX1083"/>
      <c r="RY1083"/>
      <c r="RZ1083"/>
      <c r="SA1083"/>
      <c r="SB1083"/>
      <c r="SC1083"/>
      <c r="SD1083"/>
      <c r="SE1083"/>
      <c r="SF1083"/>
      <c r="SG1083"/>
      <c r="SH1083"/>
      <c r="SI1083"/>
      <c r="SJ1083"/>
      <c r="SK1083"/>
      <c r="SL1083"/>
      <c r="SM1083"/>
      <c r="SN1083"/>
      <c r="SO1083"/>
      <c r="SP1083"/>
      <c r="SQ1083"/>
      <c r="SR1083"/>
      <c r="SS1083"/>
      <c r="ST1083"/>
      <c r="SU1083"/>
      <c r="SV1083"/>
      <c r="SW1083"/>
      <c r="SX1083"/>
      <c r="SY1083"/>
      <c r="SZ1083"/>
      <c r="TA1083"/>
      <c r="TB1083"/>
      <c r="TC1083"/>
      <c r="TD1083"/>
      <c r="TE1083"/>
      <c r="TF1083"/>
      <c r="TG1083"/>
      <c r="TH1083"/>
      <c r="TI1083"/>
      <c r="TJ1083"/>
      <c r="TK1083"/>
      <c r="TL1083"/>
      <c r="TM1083"/>
      <c r="TN1083"/>
      <c r="TO1083"/>
      <c r="TP1083"/>
      <c r="TQ1083"/>
      <c r="TR1083"/>
      <c r="TS1083"/>
      <c r="TT1083"/>
      <c r="TU1083"/>
      <c r="TV1083"/>
      <c r="TW1083"/>
      <c r="TX1083"/>
      <c r="TY1083"/>
      <c r="TZ1083"/>
      <c r="UA1083"/>
      <c r="UB1083"/>
      <c r="UC1083"/>
      <c r="UD1083"/>
      <c r="UE1083"/>
      <c r="UF1083"/>
      <c r="UG1083"/>
      <c r="UH1083"/>
      <c r="UI1083"/>
      <c r="UJ1083"/>
      <c r="UK1083"/>
      <c r="UL1083"/>
      <c r="UM1083"/>
      <c r="UN1083"/>
      <c r="UO1083"/>
      <c r="UP1083"/>
      <c r="UQ1083"/>
      <c r="UR1083"/>
      <c r="US1083"/>
      <c r="UT1083"/>
      <c r="UU1083"/>
      <c r="UV1083"/>
      <c r="UW1083"/>
      <c r="UX1083"/>
      <c r="UY1083"/>
      <c r="UZ1083"/>
      <c r="VA1083"/>
      <c r="VB1083"/>
      <c r="VC1083"/>
      <c r="VD1083"/>
      <c r="VE1083"/>
      <c r="VF1083"/>
      <c r="VG1083"/>
      <c r="VH1083"/>
      <c r="VI1083"/>
      <c r="VJ1083"/>
      <c r="VK1083"/>
      <c r="VL1083"/>
      <c r="VM1083"/>
      <c r="VN1083"/>
      <c r="VO1083"/>
      <c r="VP1083"/>
      <c r="VQ1083"/>
      <c r="VR1083"/>
      <c r="VS1083"/>
      <c r="VT1083"/>
      <c r="VU1083"/>
      <c r="VV1083"/>
      <c r="VW1083"/>
      <c r="VX1083"/>
      <c r="VY1083"/>
      <c r="VZ1083"/>
      <c r="WA1083"/>
      <c r="WB1083"/>
      <c r="WC1083"/>
      <c r="WD1083"/>
      <c r="WE1083"/>
      <c r="WF1083"/>
      <c r="WG1083"/>
      <c r="WH1083"/>
      <c r="WI1083"/>
      <c r="WJ1083"/>
      <c r="WK1083"/>
      <c r="WL1083"/>
      <c r="WM1083"/>
      <c r="WN1083"/>
      <c r="WO1083"/>
      <c r="WP1083"/>
      <c r="WQ1083"/>
      <c r="WR1083"/>
      <c r="WS1083"/>
      <c r="WT1083"/>
      <c r="WU1083"/>
      <c r="WV1083"/>
      <c r="WW1083"/>
      <c r="WX1083"/>
      <c r="WY1083"/>
      <c r="WZ1083"/>
      <c r="XA1083"/>
      <c r="XB1083"/>
      <c r="XC1083"/>
      <c r="XD1083"/>
      <c r="XE1083"/>
      <c r="XF1083"/>
      <c r="XG1083"/>
      <c r="XH1083"/>
      <c r="XI1083"/>
      <c r="XJ1083"/>
      <c r="XK1083"/>
      <c r="XL1083"/>
      <c r="XM1083"/>
      <c r="XN1083"/>
      <c r="XO1083"/>
      <c r="XP1083"/>
      <c r="XQ1083"/>
      <c r="XR1083"/>
      <c r="XS1083"/>
      <c r="XT1083"/>
      <c r="XU1083"/>
      <c r="XV1083"/>
      <c r="XW1083"/>
      <c r="XX1083"/>
      <c r="XY1083"/>
      <c r="XZ1083"/>
      <c r="YA1083"/>
      <c r="YB1083"/>
      <c r="YC1083"/>
      <c r="YD1083"/>
      <c r="YE1083"/>
      <c r="YF1083"/>
      <c r="YG1083"/>
      <c r="YH1083"/>
      <c r="YI1083"/>
      <c r="YJ1083"/>
      <c r="YK1083"/>
      <c r="YL1083"/>
      <c r="YM1083"/>
      <c r="YN1083"/>
      <c r="YO1083"/>
      <c r="YP1083"/>
      <c r="YQ1083"/>
      <c r="YR1083"/>
      <c r="YS1083"/>
      <c r="YT1083"/>
      <c r="YU1083"/>
      <c r="YV1083"/>
      <c r="YW1083"/>
      <c r="YX1083"/>
      <c r="YY1083"/>
      <c r="YZ1083"/>
      <c r="ZA1083"/>
      <c r="ZB1083"/>
      <c r="ZC1083"/>
      <c r="ZD1083"/>
      <c r="ZE1083"/>
      <c r="ZF1083"/>
      <c r="ZG1083"/>
      <c r="ZH1083"/>
      <c r="ZI1083"/>
      <c r="ZJ1083"/>
      <c r="ZK1083"/>
      <c r="ZL1083"/>
      <c r="ZM1083"/>
      <c r="ZN1083"/>
      <c r="ZO1083"/>
      <c r="ZP1083"/>
      <c r="ZQ1083"/>
      <c r="ZR1083"/>
      <c r="ZS1083"/>
      <c r="ZT1083"/>
      <c r="ZU1083"/>
      <c r="ZV1083"/>
      <c r="ZW1083"/>
      <c r="ZX1083"/>
      <c r="ZY1083"/>
      <c r="ZZ1083"/>
      <c r="AAA1083"/>
      <c r="AAB1083"/>
      <c r="AAC1083"/>
      <c r="AAD1083"/>
      <c r="AAE1083"/>
      <c r="AAF1083"/>
      <c r="AAG1083"/>
      <c r="AAH1083"/>
      <c r="AAI1083"/>
      <c r="AAJ1083"/>
      <c r="AAK1083"/>
      <c r="AAL1083"/>
      <c r="AAM1083"/>
      <c r="AAN1083"/>
      <c r="AAO1083"/>
      <c r="AAP1083"/>
      <c r="AAQ1083"/>
      <c r="AAR1083"/>
      <c r="AAS1083"/>
      <c r="AAT1083"/>
      <c r="AAU1083"/>
      <c r="AAV1083"/>
      <c r="AAW1083"/>
      <c r="AAX1083"/>
      <c r="AAY1083"/>
      <c r="AAZ1083"/>
      <c r="ABA1083"/>
      <c r="ABB1083"/>
      <c r="ABC1083"/>
      <c r="ABD1083"/>
      <c r="ABE1083"/>
      <c r="ABF1083"/>
      <c r="ABG1083"/>
      <c r="ABH1083"/>
      <c r="ABI1083"/>
      <c r="ABJ1083"/>
      <c r="ABK1083"/>
      <c r="ABL1083"/>
      <c r="ABM1083"/>
      <c r="ABN1083"/>
      <c r="ABO1083"/>
      <c r="ABP1083"/>
      <c r="ABQ1083"/>
      <c r="ABR1083"/>
      <c r="ABS1083"/>
      <c r="ABT1083"/>
      <c r="ABU1083"/>
      <c r="ABV1083"/>
      <c r="ABW1083"/>
      <c r="ABX1083"/>
      <c r="ABY1083"/>
      <c r="ABZ1083"/>
      <c r="ACA1083"/>
      <c r="ACB1083"/>
      <c r="ACC1083"/>
      <c r="ACD1083"/>
      <c r="ACE1083"/>
      <c r="ACF1083"/>
      <c r="ACG1083"/>
      <c r="ACH1083"/>
      <c r="ACI1083"/>
      <c r="ACJ1083"/>
      <c r="ACK1083"/>
      <c r="ACL1083"/>
      <c r="ACM1083"/>
      <c r="ACN1083"/>
      <c r="ACO1083"/>
      <c r="ACP1083"/>
      <c r="ACQ1083"/>
      <c r="ACR1083"/>
      <c r="ACS1083"/>
      <c r="ACT1083"/>
      <c r="ACU1083"/>
      <c r="ACV1083"/>
      <c r="ACW1083"/>
      <c r="ACX1083"/>
      <c r="ACY1083"/>
      <c r="ACZ1083"/>
      <c r="ADA1083"/>
      <c r="ADB1083"/>
      <c r="ADC1083"/>
      <c r="ADD1083"/>
      <c r="ADE1083"/>
      <c r="ADF1083"/>
      <c r="ADG1083"/>
      <c r="ADH1083"/>
      <c r="ADI1083"/>
      <c r="ADJ1083"/>
      <c r="ADK1083"/>
      <c r="ADL1083"/>
      <c r="ADM1083"/>
      <c r="ADN1083"/>
      <c r="ADO1083"/>
      <c r="ADP1083"/>
      <c r="ADQ1083"/>
      <c r="ADR1083"/>
      <c r="ADS1083"/>
      <c r="ADT1083"/>
      <c r="ADU1083"/>
      <c r="ADV1083"/>
      <c r="ADW1083"/>
      <c r="ADX1083"/>
      <c r="ADY1083"/>
      <c r="ADZ1083"/>
      <c r="AEA1083"/>
      <c r="AEB1083"/>
      <c r="AEC1083"/>
      <c r="AED1083"/>
      <c r="AEE1083"/>
      <c r="AEF1083"/>
      <c r="AEG1083"/>
      <c r="AEH1083"/>
      <c r="AEI1083"/>
      <c r="AEJ1083"/>
      <c r="AEK1083"/>
      <c r="AEL1083"/>
      <c r="AEM1083"/>
      <c r="AEN1083"/>
      <c r="AEO1083"/>
      <c r="AEP1083"/>
      <c r="AEQ1083"/>
      <c r="AER1083"/>
      <c r="AES1083"/>
      <c r="AET1083"/>
      <c r="AEU1083"/>
      <c r="AEV1083"/>
      <c r="AEW1083"/>
      <c r="AEX1083"/>
      <c r="AEY1083"/>
      <c r="AEZ1083"/>
      <c r="AFA1083"/>
      <c r="AFB1083"/>
      <c r="AFC1083"/>
      <c r="AFD1083"/>
      <c r="AFE1083"/>
      <c r="AFF1083"/>
      <c r="AFG1083"/>
      <c r="AFH1083"/>
      <c r="AFI1083"/>
      <c r="AFJ1083"/>
      <c r="AFK1083"/>
      <c r="AFL1083"/>
      <c r="AFM1083"/>
      <c r="AFN1083"/>
      <c r="AFO1083"/>
      <c r="AFP1083"/>
      <c r="AFQ1083"/>
      <c r="AFR1083"/>
      <c r="AFS1083"/>
      <c r="AFT1083"/>
      <c r="AFU1083"/>
      <c r="AFV1083"/>
      <c r="AFW1083"/>
      <c r="AFX1083"/>
      <c r="AFY1083"/>
      <c r="AFZ1083"/>
      <c r="AGA1083"/>
      <c r="AGB1083"/>
      <c r="AGC1083"/>
      <c r="AGD1083"/>
      <c r="AGE1083"/>
      <c r="AGF1083"/>
      <c r="AGG1083"/>
      <c r="AGH1083"/>
      <c r="AGI1083"/>
      <c r="AGJ1083"/>
      <c r="AGK1083"/>
      <c r="AGL1083"/>
      <c r="AGM1083"/>
      <c r="AGN1083"/>
      <c r="AGO1083"/>
      <c r="AGP1083"/>
      <c r="AGQ1083"/>
      <c r="AGR1083"/>
      <c r="AGS1083"/>
      <c r="AGT1083"/>
      <c r="AGU1083"/>
      <c r="AGV1083"/>
      <c r="AGW1083"/>
      <c r="AGX1083"/>
      <c r="AGY1083"/>
      <c r="AGZ1083"/>
      <c r="AHA1083"/>
      <c r="AHB1083"/>
      <c r="AHC1083"/>
      <c r="AHD1083"/>
      <c r="AHE1083"/>
      <c r="AHF1083"/>
      <c r="AHG1083"/>
      <c r="AHH1083"/>
      <c r="AHI1083"/>
      <c r="AHJ1083"/>
      <c r="AHK1083"/>
      <c r="AHL1083"/>
      <c r="AHM1083"/>
      <c r="AHN1083"/>
      <c r="AHO1083"/>
      <c r="AHP1083"/>
      <c r="AHQ1083"/>
      <c r="AHR1083"/>
      <c r="AHS1083"/>
      <c r="AHT1083"/>
      <c r="AHU1083"/>
      <c r="AHV1083"/>
      <c r="AHW1083"/>
      <c r="AHX1083"/>
      <c r="AHY1083"/>
      <c r="AHZ1083"/>
      <c r="AIA1083"/>
      <c r="AIB1083"/>
      <c r="AIC1083"/>
      <c r="AID1083"/>
      <c r="AIE1083"/>
      <c r="AIF1083"/>
      <c r="AIG1083"/>
      <c r="AIH1083"/>
      <c r="AII1083"/>
      <c r="AIJ1083"/>
      <c r="AIK1083"/>
      <c r="AIL1083"/>
      <c r="AIM1083"/>
      <c r="AIN1083"/>
      <c r="AIO1083"/>
      <c r="AIP1083"/>
      <c r="AIQ1083"/>
      <c r="AIR1083"/>
      <c r="AIS1083"/>
      <c r="AIT1083"/>
      <c r="AIU1083"/>
      <c r="AIV1083"/>
      <c r="AIW1083"/>
      <c r="AIX1083"/>
      <c r="AIY1083"/>
      <c r="AIZ1083"/>
      <c r="AJA1083"/>
      <c r="AJB1083"/>
      <c r="AJC1083"/>
      <c r="AJD1083"/>
      <c r="AJE1083"/>
      <c r="AJF1083"/>
      <c r="AJG1083"/>
      <c r="AJH1083"/>
      <c r="AJI1083"/>
      <c r="AJJ1083"/>
      <c r="AJK1083"/>
      <c r="AJL1083"/>
      <c r="AJM1083"/>
      <c r="AJN1083"/>
      <c r="AJO1083"/>
      <c r="AJP1083"/>
      <c r="AJQ1083"/>
      <c r="AJR1083"/>
      <c r="AJS1083"/>
      <c r="AJT1083"/>
      <c r="AJU1083"/>
      <c r="AJV1083"/>
      <c r="AJW1083"/>
      <c r="AJX1083"/>
      <c r="AJY1083"/>
      <c r="AJZ1083"/>
      <c r="AKA1083"/>
      <c r="AKB1083"/>
      <c r="AKC1083"/>
      <c r="AKD1083"/>
      <c r="AKE1083"/>
      <c r="AKF1083"/>
      <c r="AKG1083"/>
      <c r="AKH1083"/>
      <c r="AKI1083"/>
      <c r="AKJ1083"/>
      <c r="AKK1083"/>
      <c r="AKL1083"/>
      <c r="AKM1083"/>
      <c r="AKN1083"/>
      <c r="AKO1083"/>
      <c r="AKP1083"/>
      <c r="AKQ1083"/>
      <c r="AKR1083"/>
      <c r="AKS1083"/>
      <c r="AKT1083"/>
      <c r="AKU1083"/>
      <c r="AKV1083"/>
      <c r="AKW1083"/>
      <c r="AKX1083"/>
      <c r="AKY1083"/>
      <c r="AKZ1083"/>
      <c r="ALA1083"/>
      <c r="ALB1083"/>
      <c r="ALC1083"/>
      <c r="ALD1083"/>
      <c r="ALE1083"/>
      <c r="ALF1083"/>
      <c r="ALG1083"/>
      <c r="ALH1083"/>
      <c r="ALI1083"/>
      <c r="ALJ1083"/>
      <c r="ALK1083"/>
      <c r="ALL1083"/>
      <c r="ALM1083"/>
      <c r="ALN1083"/>
      <c r="ALO1083"/>
      <c r="ALP1083"/>
      <c r="ALQ1083"/>
      <c r="ALR1083"/>
      <c r="ALS1083"/>
      <c r="ALT1083"/>
      <c r="ALU1083"/>
      <c r="ALV1083"/>
      <c r="ALW1083"/>
      <c r="ALX1083"/>
      <c r="ALY1083"/>
      <c r="ALZ1083"/>
      <c r="AMA1083"/>
      <c r="AMB1083"/>
      <c r="AMC1083"/>
      <c r="AMD1083"/>
      <c r="AME1083"/>
      <c r="AMF1083"/>
      <c r="AMG1083"/>
      <c r="AMH1083"/>
      <c r="AMI1083"/>
      <c r="AMJ1083"/>
    </row>
    <row r="1084" spans="1:1024" x14ac:dyDescent="0.2">
      <c r="A1084"/>
      <c r="B1084"/>
      <c r="C1084"/>
      <c r="D1084"/>
      <c r="E1084" s="2"/>
      <c r="F1084" s="2"/>
      <c r="G1084" s="271"/>
      <c r="H1084" s="240"/>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c r="EZ1084"/>
      <c r="FA1084"/>
      <c r="FB1084"/>
      <c r="FC1084"/>
      <c r="FD1084"/>
      <c r="FE1084"/>
      <c r="FF1084"/>
      <c r="FG1084"/>
      <c r="FH1084"/>
      <c r="FI1084"/>
      <c r="FJ1084"/>
      <c r="FK1084"/>
      <c r="FL1084"/>
      <c r="FM1084"/>
      <c r="FN1084"/>
      <c r="FO1084"/>
      <c r="FP1084"/>
      <c r="FQ1084"/>
      <c r="FR1084"/>
      <c r="FS1084"/>
      <c r="FT1084"/>
      <c r="FU1084"/>
      <c r="FV1084"/>
      <c r="FW1084"/>
      <c r="FX1084"/>
      <c r="FY1084"/>
      <c r="FZ1084"/>
      <c r="GA1084"/>
      <c r="GB1084"/>
      <c r="GC1084"/>
      <c r="GD1084"/>
      <c r="GE1084"/>
      <c r="GF1084"/>
      <c r="GG1084"/>
      <c r="GH1084"/>
      <c r="GI1084"/>
      <c r="GJ1084"/>
      <c r="GK1084"/>
      <c r="GL1084"/>
      <c r="GM1084"/>
      <c r="GN1084"/>
      <c r="GO1084"/>
      <c r="GP1084"/>
      <c r="GQ1084"/>
      <c r="GR1084"/>
      <c r="GS1084"/>
      <c r="GT1084"/>
      <c r="GU1084"/>
      <c r="GV1084"/>
      <c r="GW1084"/>
      <c r="GX1084"/>
      <c r="GY1084"/>
      <c r="GZ1084"/>
      <c r="HA1084"/>
      <c r="HB1084"/>
      <c r="HC1084"/>
      <c r="HD1084"/>
      <c r="HE1084"/>
      <c r="HF1084"/>
      <c r="HG1084"/>
      <c r="HH1084"/>
      <c r="HI1084"/>
      <c r="HJ1084"/>
      <c r="HK1084"/>
      <c r="HL1084"/>
      <c r="HM1084"/>
      <c r="HN1084"/>
      <c r="HO1084"/>
      <c r="HP1084"/>
      <c r="HQ1084"/>
      <c r="HR1084"/>
      <c r="HS1084"/>
      <c r="HT1084"/>
      <c r="HU1084"/>
      <c r="HV1084"/>
      <c r="HW1084"/>
      <c r="HX1084"/>
      <c r="HY1084"/>
      <c r="HZ1084"/>
      <c r="IA1084"/>
      <c r="IB1084"/>
      <c r="IC1084"/>
      <c r="ID1084"/>
      <c r="IE1084"/>
      <c r="IF1084"/>
      <c r="IG1084"/>
      <c r="IH1084"/>
      <c r="II1084"/>
      <c r="IJ1084"/>
      <c r="IK1084"/>
      <c r="IL1084"/>
      <c r="IM1084"/>
      <c r="IN1084"/>
      <c r="IO1084"/>
      <c r="IP1084"/>
      <c r="IQ1084"/>
      <c r="IR1084"/>
      <c r="IS1084"/>
      <c r="IT1084"/>
      <c r="IU1084"/>
      <c r="IV1084"/>
      <c r="IW1084"/>
      <c r="IX1084"/>
      <c r="IY1084"/>
      <c r="IZ1084"/>
      <c r="JA1084"/>
      <c r="JB1084"/>
      <c r="JC1084"/>
      <c r="JD1084"/>
      <c r="JE1084"/>
      <c r="JF1084"/>
      <c r="JG1084"/>
      <c r="JH1084"/>
      <c r="JI1084"/>
      <c r="JJ1084"/>
      <c r="JK1084"/>
      <c r="JL1084"/>
      <c r="JM1084"/>
      <c r="JN1084"/>
      <c r="JO1084"/>
      <c r="JP1084"/>
      <c r="JQ1084"/>
      <c r="JR1084"/>
      <c r="JS1084"/>
      <c r="JT1084"/>
      <c r="JU1084"/>
      <c r="JV1084"/>
      <c r="JW1084"/>
      <c r="JX1084"/>
      <c r="JY1084"/>
      <c r="JZ1084"/>
      <c r="KA1084"/>
      <c r="KB1084"/>
      <c r="KC1084"/>
      <c r="KD1084"/>
      <c r="KE1084"/>
      <c r="KF1084"/>
      <c r="KG1084"/>
      <c r="KH1084"/>
      <c r="KI1084"/>
      <c r="KJ1084"/>
      <c r="KK1084"/>
      <c r="KL1084"/>
      <c r="KM1084"/>
      <c r="KN1084"/>
      <c r="KO1084"/>
      <c r="KP1084"/>
      <c r="KQ1084"/>
      <c r="KR1084"/>
      <c r="KS1084"/>
      <c r="KT1084"/>
      <c r="KU1084"/>
      <c r="KV1084"/>
      <c r="KW1084"/>
      <c r="KX1084"/>
      <c r="KY1084"/>
      <c r="KZ1084"/>
      <c r="LA1084"/>
      <c r="LB1084"/>
      <c r="LC1084"/>
      <c r="LD1084"/>
      <c r="LE1084"/>
      <c r="LF1084"/>
      <c r="LG1084"/>
      <c r="LH1084"/>
      <c r="LI1084"/>
      <c r="LJ1084"/>
      <c r="LK1084"/>
      <c r="LL1084"/>
      <c r="LM1084"/>
      <c r="LN1084"/>
      <c r="LO1084"/>
      <c r="LP1084"/>
      <c r="LQ1084"/>
      <c r="LR1084"/>
      <c r="LS1084"/>
      <c r="LT1084"/>
      <c r="LU1084"/>
      <c r="LV1084"/>
      <c r="LW1084"/>
      <c r="LX1084"/>
      <c r="LY1084"/>
      <c r="LZ1084"/>
      <c r="MA1084"/>
      <c r="MB1084"/>
      <c r="MC1084"/>
      <c r="MD1084"/>
      <c r="ME1084"/>
      <c r="MF1084"/>
      <c r="MG1084"/>
      <c r="MH1084"/>
      <c r="MI1084"/>
      <c r="MJ1084"/>
      <c r="MK1084"/>
      <c r="ML1084"/>
      <c r="MM1084"/>
      <c r="MN1084"/>
      <c r="MO1084"/>
      <c r="MP1084"/>
      <c r="MQ1084"/>
      <c r="MR1084"/>
      <c r="MS1084"/>
      <c r="MT1084"/>
      <c r="MU1084"/>
      <c r="MV1084"/>
      <c r="MW1084"/>
      <c r="MX1084"/>
      <c r="MY1084"/>
      <c r="MZ1084"/>
      <c r="NA1084"/>
      <c r="NB1084"/>
      <c r="NC1084"/>
      <c r="ND1084"/>
      <c r="NE1084"/>
      <c r="NF1084"/>
      <c r="NG1084"/>
      <c r="NH1084"/>
      <c r="NI1084"/>
      <c r="NJ1084"/>
      <c r="NK1084"/>
      <c r="NL1084"/>
      <c r="NM1084"/>
      <c r="NN1084"/>
      <c r="NO1084"/>
      <c r="NP1084"/>
      <c r="NQ1084"/>
      <c r="NR1084"/>
      <c r="NS1084"/>
      <c r="NT1084"/>
      <c r="NU1084"/>
      <c r="NV1084"/>
      <c r="NW1084"/>
      <c r="NX1084"/>
      <c r="NY1084"/>
      <c r="NZ1084"/>
      <c r="OA1084"/>
      <c r="OB1084"/>
      <c r="OC1084"/>
      <c r="OD1084"/>
      <c r="OE1084"/>
      <c r="OF1084"/>
      <c r="OG1084"/>
      <c r="OH1084"/>
      <c r="OI1084"/>
      <c r="OJ1084"/>
      <c r="OK1084"/>
      <c r="OL1084"/>
      <c r="OM1084"/>
      <c r="ON1084"/>
      <c r="OO1084"/>
      <c r="OP1084"/>
      <c r="OQ1084"/>
      <c r="OR1084"/>
      <c r="OS1084"/>
      <c r="OT1084"/>
      <c r="OU1084"/>
      <c r="OV1084"/>
      <c r="OW1084"/>
      <c r="OX1084"/>
      <c r="OY1084"/>
      <c r="OZ1084"/>
      <c r="PA1084"/>
      <c r="PB1084"/>
      <c r="PC1084"/>
      <c r="PD1084"/>
      <c r="PE1084"/>
      <c r="PF1084"/>
      <c r="PG1084"/>
      <c r="PH1084"/>
      <c r="PI1084"/>
      <c r="PJ1084"/>
      <c r="PK1084"/>
      <c r="PL1084"/>
      <c r="PM1084"/>
      <c r="PN1084"/>
      <c r="PO1084"/>
      <c r="PP1084"/>
      <c r="PQ1084"/>
      <c r="PR1084"/>
      <c r="PS1084"/>
      <c r="PT1084"/>
      <c r="PU1084"/>
      <c r="PV1084"/>
      <c r="PW1084"/>
      <c r="PX1084"/>
      <c r="PY1084"/>
      <c r="PZ1084"/>
      <c r="QA1084"/>
      <c r="QB1084"/>
      <c r="QC1084"/>
      <c r="QD1084"/>
      <c r="QE1084"/>
      <c r="QF1084"/>
      <c r="QG1084"/>
      <c r="QH1084"/>
      <c r="QI1084"/>
      <c r="QJ1084"/>
      <c r="QK1084"/>
      <c r="QL1084"/>
      <c r="QM1084"/>
      <c r="QN1084"/>
      <c r="QO1084"/>
      <c r="QP1084"/>
      <c r="QQ1084"/>
      <c r="QR1084"/>
      <c r="QS1084"/>
      <c r="QT1084"/>
      <c r="QU1084"/>
      <c r="QV1084"/>
      <c r="QW1084"/>
      <c r="QX1084"/>
      <c r="QY1084"/>
      <c r="QZ1084"/>
      <c r="RA1084"/>
      <c r="RB1084"/>
      <c r="RC1084"/>
      <c r="RD1084"/>
      <c r="RE1084"/>
      <c r="RF1084"/>
      <c r="RG1084"/>
      <c r="RH1084"/>
      <c r="RI1084"/>
      <c r="RJ1084"/>
      <c r="RK1084"/>
      <c r="RL1084"/>
      <c r="RM1084"/>
      <c r="RN1084"/>
      <c r="RO1084"/>
      <c r="RP1084"/>
      <c r="RQ1084"/>
      <c r="RR1084"/>
      <c r="RS1084"/>
      <c r="RT1084"/>
      <c r="RU1084"/>
      <c r="RV1084"/>
      <c r="RW1084"/>
      <c r="RX1084"/>
      <c r="RY1084"/>
      <c r="RZ1084"/>
      <c r="SA1084"/>
      <c r="SB1084"/>
      <c r="SC1084"/>
      <c r="SD1084"/>
      <c r="SE1084"/>
      <c r="SF1084"/>
      <c r="SG1084"/>
      <c r="SH1084"/>
      <c r="SI1084"/>
      <c r="SJ1084"/>
      <c r="SK1084"/>
      <c r="SL1084"/>
      <c r="SM1084"/>
      <c r="SN1084"/>
      <c r="SO1084"/>
      <c r="SP1084"/>
      <c r="SQ1084"/>
      <c r="SR1084"/>
      <c r="SS1084"/>
      <c r="ST1084"/>
      <c r="SU1084"/>
      <c r="SV1084"/>
      <c r="SW1084"/>
      <c r="SX1084"/>
      <c r="SY1084"/>
      <c r="SZ1084"/>
      <c r="TA1084"/>
      <c r="TB1084"/>
      <c r="TC1084"/>
      <c r="TD1084"/>
      <c r="TE1084"/>
      <c r="TF1084"/>
      <c r="TG1084"/>
      <c r="TH1084"/>
      <c r="TI1084"/>
      <c r="TJ1084"/>
      <c r="TK1084"/>
      <c r="TL1084"/>
      <c r="TM1084"/>
      <c r="TN1084"/>
      <c r="TO1084"/>
      <c r="TP1084"/>
      <c r="TQ1084"/>
      <c r="TR1084"/>
      <c r="TS1084"/>
      <c r="TT1084"/>
      <c r="TU1084"/>
      <c r="TV1084"/>
      <c r="TW1084"/>
      <c r="TX1084"/>
      <c r="TY1084"/>
      <c r="TZ1084"/>
      <c r="UA1084"/>
      <c r="UB1084"/>
      <c r="UC1084"/>
      <c r="UD1084"/>
      <c r="UE1084"/>
      <c r="UF1084"/>
      <c r="UG1084"/>
      <c r="UH1084"/>
      <c r="UI1084"/>
      <c r="UJ1084"/>
      <c r="UK1084"/>
      <c r="UL1084"/>
      <c r="UM1084"/>
      <c r="UN1084"/>
      <c r="UO1084"/>
      <c r="UP1084"/>
      <c r="UQ1084"/>
      <c r="UR1084"/>
      <c r="US1084"/>
      <c r="UT1084"/>
      <c r="UU1084"/>
      <c r="UV1084"/>
      <c r="UW1084"/>
      <c r="UX1084"/>
      <c r="UY1084"/>
      <c r="UZ1084"/>
      <c r="VA1084"/>
      <c r="VB1084"/>
      <c r="VC1084"/>
      <c r="VD1084"/>
      <c r="VE1084"/>
      <c r="VF1084"/>
      <c r="VG1084"/>
      <c r="VH1084"/>
      <c r="VI1084"/>
      <c r="VJ1084"/>
      <c r="VK1084"/>
      <c r="VL1084"/>
      <c r="VM1084"/>
      <c r="VN1084"/>
      <c r="VO1084"/>
      <c r="VP1084"/>
      <c r="VQ1084"/>
      <c r="VR1084"/>
      <c r="VS1084"/>
      <c r="VT1084"/>
      <c r="VU1084"/>
      <c r="VV1084"/>
      <c r="VW1084"/>
      <c r="VX1084"/>
      <c r="VY1084"/>
      <c r="VZ1084"/>
      <c r="WA1084"/>
      <c r="WB1084"/>
      <c r="WC1084"/>
      <c r="WD1084"/>
      <c r="WE1084"/>
      <c r="WF1084"/>
      <c r="WG1084"/>
      <c r="WH1084"/>
      <c r="WI1084"/>
      <c r="WJ1084"/>
      <c r="WK1084"/>
      <c r="WL1084"/>
      <c r="WM1084"/>
      <c r="WN1084"/>
      <c r="WO1084"/>
      <c r="WP1084"/>
      <c r="WQ1084"/>
      <c r="WR1084"/>
      <c r="WS1084"/>
      <c r="WT1084"/>
      <c r="WU1084"/>
      <c r="WV1084"/>
      <c r="WW1084"/>
      <c r="WX1084"/>
      <c r="WY1084"/>
      <c r="WZ1084"/>
      <c r="XA1084"/>
      <c r="XB1084"/>
      <c r="XC1084"/>
      <c r="XD1084"/>
      <c r="XE1084"/>
      <c r="XF1084"/>
      <c r="XG1084"/>
      <c r="XH1084"/>
      <c r="XI1084"/>
      <c r="XJ1084"/>
      <c r="XK1084"/>
      <c r="XL1084"/>
      <c r="XM1084"/>
      <c r="XN1084"/>
      <c r="XO1084"/>
      <c r="XP1084"/>
      <c r="XQ1084"/>
      <c r="XR1084"/>
      <c r="XS1084"/>
      <c r="XT1084"/>
      <c r="XU1084"/>
      <c r="XV1084"/>
      <c r="XW1084"/>
      <c r="XX1084"/>
      <c r="XY1084"/>
      <c r="XZ1084"/>
      <c r="YA1084"/>
      <c r="YB1084"/>
      <c r="YC1084"/>
      <c r="YD1084"/>
      <c r="YE1084"/>
      <c r="YF1084"/>
      <c r="YG1084"/>
      <c r="YH1084"/>
      <c r="YI1084"/>
      <c r="YJ1084"/>
      <c r="YK1084"/>
      <c r="YL1084"/>
      <c r="YM1084"/>
      <c r="YN1084"/>
      <c r="YO1084"/>
      <c r="YP1084"/>
      <c r="YQ1084"/>
      <c r="YR1084"/>
      <c r="YS1084"/>
      <c r="YT1084"/>
      <c r="YU1084"/>
      <c r="YV1084"/>
      <c r="YW1084"/>
      <c r="YX1084"/>
      <c r="YY1084"/>
      <c r="YZ1084"/>
      <c r="ZA1084"/>
      <c r="ZB1084"/>
      <c r="ZC1084"/>
      <c r="ZD1084"/>
      <c r="ZE1084"/>
      <c r="ZF1084"/>
      <c r="ZG1084"/>
      <c r="ZH1084"/>
      <c r="ZI1084"/>
      <c r="ZJ1084"/>
      <c r="ZK1084"/>
      <c r="ZL1084"/>
      <c r="ZM1084"/>
      <c r="ZN1084"/>
      <c r="ZO1084"/>
      <c r="ZP1084"/>
      <c r="ZQ1084"/>
      <c r="ZR1084"/>
      <c r="ZS1084"/>
      <c r="ZT1084"/>
      <c r="ZU1084"/>
      <c r="ZV1084"/>
      <c r="ZW1084"/>
      <c r="ZX1084"/>
      <c r="ZY1084"/>
      <c r="ZZ1084"/>
      <c r="AAA1084"/>
      <c r="AAB1084"/>
      <c r="AAC1084"/>
      <c r="AAD1084"/>
      <c r="AAE1084"/>
      <c r="AAF1084"/>
      <c r="AAG1084"/>
      <c r="AAH1084"/>
      <c r="AAI1084"/>
      <c r="AAJ1084"/>
      <c r="AAK1084"/>
      <c r="AAL1084"/>
      <c r="AAM1084"/>
      <c r="AAN1084"/>
      <c r="AAO1084"/>
      <c r="AAP1084"/>
      <c r="AAQ1084"/>
      <c r="AAR1084"/>
      <c r="AAS1084"/>
      <c r="AAT1084"/>
      <c r="AAU1084"/>
      <c r="AAV1084"/>
      <c r="AAW1084"/>
      <c r="AAX1084"/>
      <c r="AAY1084"/>
      <c r="AAZ1084"/>
      <c r="ABA1084"/>
      <c r="ABB1084"/>
      <c r="ABC1084"/>
      <c r="ABD1084"/>
      <c r="ABE1084"/>
      <c r="ABF1084"/>
      <c r="ABG1084"/>
      <c r="ABH1084"/>
      <c r="ABI1084"/>
      <c r="ABJ1084"/>
      <c r="ABK1084"/>
      <c r="ABL1084"/>
      <c r="ABM1084"/>
      <c r="ABN1084"/>
      <c r="ABO1084"/>
      <c r="ABP1084"/>
      <c r="ABQ1084"/>
      <c r="ABR1084"/>
      <c r="ABS1084"/>
      <c r="ABT1084"/>
      <c r="ABU1084"/>
      <c r="ABV1084"/>
      <c r="ABW1084"/>
      <c r="ABX1084"/>
      <c r="ABY1084"/>
      <c r="ABZ1084"/>
      <c r="ACA1084"/>
      <c r="ACB1084"/>
      <c r="ACC1084"/>
      <c r="ACD1084"/>
      <c r="ACE1084"/>
      <c r="ACF1084"/>
      <c r="ACG1084"/>
      <c r="ACH1084"/>
      <c r="ACI1084"/>
      <c r="ACJ1084"/>
      <c r="ACK1084"/>
      <c r="ACL1084"/>
      <c r="ACM1084"/>
      <c r="ACN1084"/>
      <c r="ACO1084"/>
      <c r="ACP1084"/>
      <c r="ACQ1084"/>
      <c r="ACR1084"/>
      <c r="ACS1084"/>
      <c r="ACT1084"/>
      <c r="ACU1084"/>
      <c r="ACV1084"/>
      <c r="ACW1084"/>
      <c r="ACX1084"/>
      <c r="ACY1084"/>
      <c r="ACZ1084"/>
      <c r="ADA1084"/>
      <c r="ADB1084"/>
      <c r="ADC1084"/>
      <c r="ADD1084"/>
      <c r="ADE1084"/>
      <c r="ADF1084"/>
      <c r="ADG1084"/>
      <c r="ADH1084"/>
      <c r="ADI1084"/>
      <c r="ADJ1084"/>
      <c r="ADK1084"/>
      <c r="ADL1084"/>
      <c r="ADM1084"/>
      <c r="ADN1084"/>
      <c r="ADO1084"/>
      <c r="ADP1084"/>
      <c r="ADQ1084"/>
      <c r="ADR1084"/>
      <c r="ADS1084"/>
      <c r="ADT1084"/>
      <c r="ADU1084"/>
      <c r="ADV1084"/>
      <c r="ADW1084"/>
      <c r="ADX1084"/>
      <c r="ADY1084"/>
      <c r="ADZ1084"/>
      <c r="AEA1084"/>
      <c r="AEB1084"/>
      <c r="AEC1084"/>
      <c r="AED1084"/>
      <c r="AEE1084"/>
      <c r="AEF1084"/>
      <c r="AEG1084"/>
      <c r="AEH1084"/>
      <c r="AEI1084"/>
      <c r="AEJ1084"/>
      <c r="AEK1084"/>
      <c r="AEL1084"/>
      <c r="AEM1084"/>
      <c r="AEN1084"/>
      <c r="AEO1084"/>
      <c r="AEP1084"/>
      <c r="AEQ1084"/>
      <c r="AER1084"/>
      <c r="AES1084"/>
      <c r="AET1084"/>
      <c r="AEU1084"/>
      <c r="AEV1084"/>
      <c r="AEW1084"/>
      <c r="AEX1084"/>
      <c r="AEY1084"/>
      <c r="AEZ1084"/>
      <c r="AFA1084"/>
      <c r="AFB1084"/>
      <c r="AFC1084"/>
      <c r="AFD1084"/>
      <c r="AFE1084"/>
      <c r="AFF1084"/>
      <c r="AFG1084"/>
      <c r="AFH1084"/>
      <c r="AFI1084"/>
      <c r="AFJ1084"/>
      <c r="AFK1084"/>
      <c r="AFL1084"/>
      <c r="AFM1084"/>
      <c r="AFN1084"/>
      <c r="AFO1084"/>
      <c r="AFP1084"/>
      <c r="AFQ1084"/>
      <c r="AFR1084"/>
      <c r="AFS1084"/>
      <c r="AFT1084"/>
      <c r="AFU1084"/>
      <c r="AFV1084"/>
      <c r="AFW1084"/>
      <c r="AFX1084"/>
      <c r="AFY1084"/>
      <c r="AFZ1084"/>
      <c r="AGA1084"/>
      <c r="AGB1084"/>
      <c r="AGC1084"/>
      <c r="AGD1084"/>
      <c r="AGE1084"/>
      <c r="AGF1084"/>
      <c r="AGG1084"/>
      <c r="AGH1084"/>
      <c r="AGI1084"/>
      <c r="AGJ1084"/>
      <c r="AGK1084"/>
      <c r="AGL1084"/>
      <c r="AGM1084"/>
      <c r="AGN1084"/>
      <c r="AGO1084"/>
      <c r="AGP1084"/>
      <c r="AGQ1084"/>
      <c r="AGR1084"/>
      <c r="AGS1084"/>
      <c r="AGT1084"/>
      <c r="AGU1084"/>
      <c r="AGV1084"/>
      <c r="AGW1084"/>
      <c r="AGX1084"/>
      <c r="AGY1084"/>
      <c r="AGZ1084"/>
      <c r="AHA1084"/>
      <c r="AHB1084"/>
      <c r="AHC1084"/>
      <c r="AHD1084"/>
      <c r="AHE1084"/>
      <c r="AHF1084"/>
      <c r="AHG1084"/>
      <c r="AHH1084"/>
      <c r="AHI1084"/>
      <c r="AHJ1084"/>
      <c r="AHK1084"/>
      <c r="AHL1084"/>
      <c r="AHM1084"/>
      <c r="AHN1084"/>
      <c r="AHO1084"/>
      <c r="AHP1084"/>
      <c r="AHQ1084"/>
      <c r="AHR1084"/>
      <c r="AHS1084"/>
      <c r="AHT1084"/>
      <c r="AHU1084"/>
      <c r="AHV1084"/>
      <c r="AHW1084"/>
      <c r="AHX1084"/>
      <c r="AHY1084"/>
      <c r="AHZ1084"/>
      <c r="AIA1084"/>
      <c r="AIB1084"/>
      <c r="AIC1084"/>
      <c r="AID1084"/>
      <c r="AIE1084"/>
      <c r="AIF1084"/>
      <c r="AIG1084"/>
      <c r="AIH1084"/>
      <c r="AII1084"/>
      <c r="AIJ1084"/>
      <c r="AIK1084"/>
      <c r="AIL1084"/>
      <c r="AIM1084"/>
      <c r="AIN1084"/>
      <c r="AIO1084"/>
      <c r="AIP1084"/>
      <c r="AIQ1084"/>
      <c r="AIR1084"/>
      <c r="AIS1084"/>
      <c r="AIT1084"/>
      <c r="AIU1084"/>
      <c r="AIV1084"/>
      <c r="AIW1084"/>
      <c r="AIX1084"/>
      <c r="AIY1084"/>
      <c r="AIZ1084"/>
      <c r="AJA1084"/>
      <c r="AJB1084"/>
      <c r="AJC1084"/>
      <c r="AJD1084"/>
      <c r="AJE1084"/>
      <c r="AJF1084"/>
      <c r="AJG1084"/>
      <c r="AJH1084"/>
      <c r="AJI1084"/>
      <c r="AJJ1084"/>
      <c r="AJK1084"/>
      <c r="AJL1084"/>
      <c r="AJM1084"/>
      <c r="AJN1084"/>
      <c r="AJO1084"/>
      <c r="AJP1084"/>
      <c r="AJQ1084"/>
      <c r="AJR1084"/>
      <c r="AJS1084"/>
      <c r="AJT1084"/>
      <c r="AJU1084"/>
      <c r="AJV1084"/>
      <c r="AJW1084"/>
      <c r="AJX1084"/>
      <c r="AJY1084"/>
      <c r="AJZ1084"/>
      <c r="AKA1084"/>
      <c r="AKB1084"/>
      <c r="AKC1084"/>
      <c r="AKD1084"/>
      <c r="AKE1084"/>
      <c r="AKF1084"/>
      <c r="AKG1084"/>
      <c r="AKH1084"/>
      <c r="AKI1084"/>
      <c r="AKJ1084"/>
      <c r="AKK1084"/>
      <c r="AKL1084"/>
      <c r="AKM1084"/>
      <c r="AKN1084"/>
      <c r="AKO1084"/>
      <c r="AKP1084"/>
      <c r="AKQ1084"/>
      <c r="AKR1084"/>
      <c r="AKS1084"/>
      <c r="AKT1084"/>
      <c r="AKU1084"/>
      <c r="AKV1084"/>
      <c r="AKW1084"/>
      <c r="AKX1084"/>
      <c r="AKY1084"/>
      <c r="AKZ1084"/>
      <c r="ALA1084"/>
      <c r="ALB1084"/>
      <c r="ALC1084"/>
      <c r="ALD1084"/>
      <c r="ALE1084"/>
      <c r="ALF1084"/>
      <c r="ALG1084"/>
      <c r="ALH1084"/>
      <c r="ALI1084"/>
      <c r="ALJ1084"/>
      <c r="ALK1084"/>
      <c r="ALL1084"/>
      <c r="ALM1084"/>
      <c r="ALN1084"/>
      <c r="ALO1084"/>
      <c r="ALP1084"/>
      <c r="ALQ1084"/>
      <c r="ALR1084"/>
      <c r="ALS1084"/>
      <c r="ALT1084"/>
      <c r="ALU1084"/>
      <c r="ALV1084"/>
      <c r="ALW1084"/>
      <c r="ALX1084"/>
      <c r="ALY1084"/>
      <c r="ALZ1084"/>
      <c r="AMA1084"/>
      <c r="AMB1084"/>
      <c r="AMC1084"/>
      <c r="AMD1084"/>
      <c r="AME1084"/>
      <c r="AMF1084"/>
      <c r="AMG1084"/>
      <c r="AMH1084"/>
      <c r="AMI1084"/>
      <c r="AMJ1084"/>
    </row>
    <row r="1085" spans="1:1024" x14ac:dyDescent="0.2">
      <c r="A1085"/>
      <c r="B1085"/>
      <c r="C1085"/>
      <c r="D1085"/>
      <c r="E1085" s="2"/>
      <c r="F1085" s="2"/>
      <c r="G1085" s="271"/>
      <c r="H1085" s="240"/>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c r="EZ1085"/>
      <c r="FA1085"/>
      <c r="FB1085"/>
      <c r="FC1085"/>
      <c r="FD1085"/>
      <c r="FE1085"/>
      <c r="FF1085"/>
      <c r="FG1085"/>
      <c r="FH1085"/>
      <c r="FI1085"/>
      <c r="FJ1085"/>
      <c r="FK1085"/>
      <c r="FL1085"/>
      <c r="FM1085"/>
      <c r="FN1085"/>
      <c r="FO1085"/>
      <c r="FP1085"/>
      <c r="FQ1085"/>
      <c r="FR1085"/>
      <c r="FS1085"/>
      <c r="FT1085"/>
      <c r="FU1085"/>
      <c r="FV1085"/>
      <c r="FW1085"/>
      <c r="FX1085"/>
      <c r="FY1085"/>
      <c r="FZ1085"/>
      <c r="GA1085"/>
      <c r="GB1085"/>
      <c r="GC1085"/>
      <c r="GD1085"/>
      <c r="GE1085"/>
      <c r="GF1085"/>
      <c r="GG1085"/>
      <c r="GH1085"/>
      <c r="GI1085"/>
      <c r="GJ1085"/>
      <c r="GK1085"/>
      <c r="GL1085"/>
      <c r="GM1085"/>
      <c r="GN1085"/>
      <c r="GO1085"/>
      <c r="GP1085"/>
      <c r="GQ1085"/>
      <c r="GR1085"/>
      <c r="GS1085"/>
      <c r="GT1085"/>
      <c r="GU1085"/>
      <c r="GV1085"/>
      <c r="GW1085"/>
      <c r="GX1085"/>
      <c r="GY1085"/>
      <c r="GZ1085"/>
      <c r="HA1085"/>
      <c r="HB1085"/>
      <c r="HC1085"/>
      <c r="HD1085"/>
      <c r="HE1085"/>
      <c r="HF1085"/>
      <c r="HG1085"/>
      <c r="HH1085"/>
      <c r="HI1085"/>
      <c r="HJ1085"/>
      <c r="HK1085"/>
      <c r="HL1085"/>
      <c r="HM1085"/>
      <c r="HN1085"/>
      <c r="HO1085"/>
      <c r="HP1085"/>
      <c r="HQ1085"/>
      <c r="HR1085"/>
      <c r="HS1085"/>
      <c r="HT1085"/>
      <c r="HU1085"/>
      <c r="HV1085"/>
      <c r="HW1085"/>
      <c r="HX1085"/>
      <c r="HY1085"/>
      <c r="HZ1085"/>
      <c r="IA1085"/>
      <c r="IB1085"/>
      <c r="IC1085"/>
      <c r="ID1085"/>
      <c r="IE1085"/>
      <c r="IF1085"/>
      <c r="IG1085"/>
      <c r="IH1085"/>
      <c r="II1085"/>
      <c r="IJ1085"/>
      <c r="IK1085"/>
      <c r="IL1085"/>
      <c r="IM1085"/>
      <c r="IN1085"/>
      <c r="IO1085"/>
      <c r="IP1085"/>
      <c r="IQ1085"/>
      <c r="IR1085"/>
      <c r="IS1085"/>
      <c r="IT1085"/>
      <c r="IU1085"/>
      <c r="IV1085"/>
      <c r="IW1085"/>
      <c r="IX1085"/>
      <c r="IY1085"/>
      <c r="IZ1085"/>
      <c r="JA1085"/>
      <c r="JB1085"/>
      <c r="JC1085"/>
      <c r="JD1085"/>
      <c r="JE1085"/>
      <c r="JF1085"/>
      <c r="JG1085"/>
      <c r="JH1085"/>
      <c r="JI1085"/>
      <c r="JJ1085"/>
      <c r="JK1085"/>
      <c r="JL1085"/>
      <c r="JM1085"/>
      <c r="JN1085"/>
      <c r="JO1085"/>
      <c r="JP1085"/>
      <c r="JQ1085"/>
      <c r="JR1085"/>
      <c r="JS1085"/>
      <c r="JT1085"/>
      <c r="JU1085"/>
      <c r="JV1085"/>
      <c r="JW1085"/>
      <c r="JX1085"/>
      <c r="JY1085"/>
      <c r="JZ1085"/>
      <c r="KA1085"/>
      <c r="KB1085"/>
      <c r="KC1085"/>
      <c r="KD1085"/>
      <c r="KE1085"/>
      <c r="KF1085"/>
      <c r="KG1085"/>
      <c r="KH1085"/>
      <c r="KI1085"/>
      <c r="KJ1085"/>
      <c r="KK1085"/>
      <c r="KL1085"/>
      <c r="KM1085"/>
      <c r="KN1085"/>
      <c r="KO1085"/>
      <c r="KP1085"/>
      <c r="KQ1085"/>
      <c r="KR1085"/>
      <c r="KS1085"/>
      <c r="KT1085"/>
      <c r="KU1085"/>
      <c r="KV1085"/>
      <c r="KW1085"/>
      <c r="KX1085"/>
      <c r="KY1085"/>
      <c r="KZ1085"/>
      <c r="LA1085"/>
      <c r="LB1085"/>
      <c r="LC1085"/>
      <c r="LD1085"/>
      <c r="LE1085"/>
      <c r="LF1085"/>
      <c r="LG1085"/>
      <c r="LH1085"/>
      <c r="LI1085"/>
      <c r="LJ1085"/>
      <c r="LK1085"/>
      <c r="LL1085"/>
      <c r="LM1085"/>
      <c r="LN1085"/>
      <c r="LO1085"/>
      <c r="LP1085"/>
      <c r="LQ1085"/>
      <c r="LR1085"/>
      <c r="LS1085"/>
      <c r="LT1085"/>
      <c r="LU1085"/>
      <c r="LV1085"/>
      <c r="LW1085"/>
      <c r="LX1085"/>
      <c r="LY1085"/>
      <c r="LZ1085"/>
      <c r="MA1085"/>
      <c r="MB1085"/>
      <c r="MC1085"/>
      <c r="MD1085"/>
      <c r="ME1085"/>
      <c r="MF1085"/>
      <c r="MG1085"/>
      <c r="MH1085"/>
      <c r="MI1085"/>
      <c r="MJ1085"/>
      <c r="MK1085"/>
      <c r="ML1085"/>
      <c r="MM1085"/>
      <c r="MN1085"/>
      <c r="MO1085"/>
      <c r="MP1085"/>
      <c r="MQ1085"/>
      <c r="MR1085"/>
      <c r="MS1085"/>
      <c r="MT1085"/>
      <c r="MU1085"/>
      <c r="MV1085"/>
      <c r="MW1085"/>
      <c r="MX1085"/>
      <c r="MY1085"/>
      <c r="MZ1085"/>
      <c r="NA1085"/>
      <c r="NB1085"/>
      <c r="NC1085"/>
      <c r="ND1085"/>
      <c r="NE1085"/>
      <c r="NF1085"/>
      <c r="NG1085"/>
      <c r="NH1085"/>
      <c r="NI1085"/>
      <c r="NJ1085"/>
      <c r="NK1085"/>
      <c r="NL1085"/>
      <c r="NM1085"/>
      <c r="NN1085"/>
      <c r="NO1085"/>
      <c r="NP1085"/>
      <c r="NQ1085"/>
      <c r="NR1085"/>
      <c r="NS1085"/>
      <c r="NT1085"/>
      <c r="NU1085"/>
      <c r="NV1085"/>
      <c r="NW1085"/>
      <c r="NX1085"/>
      <c r="NY1085"/>
      <c r="NZ1085"/>
      <c r="OA1085"/>
      <c r="OB1085"/>
      <c r="OC1085"/>
      <c r="OD1085"/>
      <c r="OE1085"/>
      <c r="OF1085"/>
      <c r="OG1085"/>
      <c r="OH1085"/>
      <c r="OI1085"/>
      <c r="OJ1085"/>
      <c r="OK1085"/>
      <c r="OL1085"/>
      <c r="OM1085"/>
      <c r="ON1085"/>
      <c r="OO1085"/>
      <c r="OP1085"/>
      <c r="OQ1085"/>
      <c r="OR1085"/>
      <c r="OS1085"/>
      <c r="OT1085"/>
      <c r="OU1085"/>
      <c r="OV1085"/>
      <c r="OW1085"/>
      <c r="OX1085"/>
      <c r="OY1085"/>
      <c r="OZ1085"/>
      <c r="PA1085"/>
      <c r="PB1085"/>
      <c r="PC1085"/>
      <c r="PD1085"/>
      <c r="PE1085"/>
      <c r="PF1085"/>
      <c r="PG1085"/>
      <c r="PH1085"/>
      <c r="PI1085"/>
      <c r="PJ1085"/>
      <c r="PK1085"/>
      <c r="PL1085"/>
      <c r="PM1085"/>
      <c r="PN1085"/>
      <c r="PO1085"/>
      <c r="PP1085"/>
      <c r="PQ1085"/>
      <c r="PR1085"/>
      <c r="PS1085"/>
      <c r="PT1085"/>
      <c r="PU1085"/>
      <c r="PV1085"/>
      <c r="PW1085"/>
      <c r="PX1085"/>
      <c r="PY1085"/>
      <c r="PZ1085"/>
      <c r="QA1085"/>
      <c r="QB1085"/>
      <c r="QC1085"/>
      <c r="QD1085"/>
      <c r="QE1085"/>
      <c r="QF1085"/>
      <c r="QG1085"/>
      <c r="QH1085"/>
      <c r="QI1085"/>
      <c r="QJ1085"/>
      <c r="QK1085"/>
      <c r="QL1085"/>
      <c r="QM1085"/>
      <c r="QN1085"/>
      <c r="QO1085"/>
      <c r="QP1085"/>
      <c r="QQ1085"/>
      <c r="QR1085"/>
      <c r="QS1085"/>
      <c r="QT1085"/>
      <c r="QU1085"/>
      <c r="QV1085"/>
      <c r="QW1085"/>
      <c r="QX1085"/>
      <c r="QY1085"/>
      <c r="QZ1085"/>
      <c r="RA1085"/>
      <c r="RB1085"/>
      <c r="RC1085"/>
      <c r="RD1085"/>
      <c r="RE1085"/>
      <c r="RF1085"/>
      <c r="RG1085"/>
      <c r="RH1085"/>
      <c r="RI1085"/>
      <c r="RJ1085"/>
      <c r="RK1085"/>
      <c r="RL1085"/>
      <c r="RM1085"/>
      <c r="RN1085"/>
      <c r="RO1085"/>
      <c r="RP1085"/>
      <c r="RQ1085"/>
      <c r="RR1085"/>
      <c r="RS1085"/>
      <c r="RT1085"/>
      <c r="RU1085"/>
      <c r="RV1085"/>
      <c r="RW1085"/>
      <c r="RX1085"/>
      <c r="RY1085"/>
      <c r="RZ1085"/>
      <c r="SA1085"/>
      <c r="SB1085"/>
      <c r="SC1085"/>
      <c r="SD1085"/>
      <c r="SE1085"/>
      <c r="SF1085"/>
      <c r="SG1085"/>
      <c r="SH1085"/>
      <c r="SI1085"/>
      <c r="SJ1085"/>
      <c r="SK1085"/>
      <c r="SL1085"/>
      <c r="SM1085"/>
      <c r="SN1085"/>
      <c r="SO1085"/>
      <c r="SP1085"/>
      <c r="SQ1085"/>
      <c r="SR1085"/>
      <c r="SS1085"/>
      <c r="ST1085"/>
      <c r="SU1085"/>
      <c r="SV1085"/>
      <c r="SW1085"/>
      <c r="SX1085"/>
      <c r="SY1085"/>
      <c r="SZ1085"/>
      <c r="TA1085"/>
      <c r="TB1085"/>
      <c r="TC1085"/>
      <c r="TD1085"/>
      <c r="TE1085"/>
      <c r="TF1085"/>
      <c r="TG1085"/>
      <c r="TH1085"/>
      <c r="TI1085"/>
      <c r="TJ1085"/>
      <c r="TK1085"/>
      <c r="TL1085"/>
      <c r="TM1085"/>
      <c r="TN1085"/>
      <c r="TO1085"/>
      <c r="TP1085"/>
      <c r="TQ1085"/>
      <c r="TR1085"/>
      <c r="TS1085"/>
      <c r="TT1085"/>
      <c r="TU1085"/>
      <c r="TV1085"/>
      <c r="TW1085"/>
      <c r="TX1085"/>
      <c r="TY1085"/>
      <c r="TZ1085"/>
      <c r="UA1085"/>
      <c r="UB1085"/>
      <c r="UC1085"/>
      <c r="UD1085"/>
      <c r="UE1085"/>
      <c r="UF1085"/>
      <c r="UG1085"/>
      <c r="UH1085"/>
      <c r="UI1085"/>
      <c r="UJ1085"/>
      <c r="UK1085"/>
      <c r="UL1085"/>
      <c r="UM1085"/>
      <c r="UN1085"/>
      <c r="UO1085"/>
      <c r="UP1085"/>
      <c r="UQ1085"/>
      <c r="UR1085"/>
      <c r="US1085"/>
      <c r="UT1085"/>
      <c r="UU1085"/>
      <c r="UV1085"/>
      <c r="UW1085"/>
      <c r="UX1085"/>
      <c r="UY1085"/>
      <c r="UZ1085"/>
      <c r="VA1085"/>
      <c r="VB1085"/>
      <c r="VC1085"/>
      <c r="VD1085"/>
      <c r="VE1085"/>
      <c r="VF1085"/>
      <c r="VG1085"/>
      <c r="VH1085"/>
      <c r="VI1085"/>
      <c r="VJ1085"/>
      <c r="VK1085"/>
      <c r="VL1085"/>
      <c r="VM1085"/>
      <c r="VN1085"/>
      <c r="VO1085"/>
      <c r="VP1085"/>
      <c r="VQ1085"/>
      <c r="VR1085"/>
      <c r="VS1085"/>
      <c r="VT1085"/>
      <c r="VU1085"/>
      <c r="VV1085"/>
      <c r="VW1085"/>
      <c r="VX1085"/>
      <c r="VY1085"/>
      <c r="VZ1085"/>
      <c r="WA1085"/>
      <c r="WB1085"/>
      <c r="WC1085"/>
      <c r="WD1085"/>
      <c r="WE1085"/>
      <c r="WF1085"/>
      <c r="WG1085"/>
      <c r="WH1085"/>
      <c r="WI1085"/>
      <c r="WJ1085"/>
      <c r="WK1085"/>
      <c r="WL1085"/>
      <c r="WM1085"/>
      <c r="WN1085"/>
      <c r="WO1085"/>
      <c r="WP1085"/>
      <c r="WQ1085"/>
      <c r="WR1085"/>
      <c r="WS1085"/>
      <c r="WT1085"/>
      <c r="WU1085"/>
      <c r="WV1085"/>
      <c r="WW1085"/>
      <c r="WX1085"/>
      <c r="WY1085"/>
      <c r="WZ1085"/>
      <c r="XA1085"/>
      <c r="XB1085"/>
      <c r="XC1085"/>
      <c r="XD1085"/>
      <c r="XE1085"/>
      <c r="XF1085"/>
      <c r="XG1085"/>
      <c r="XH1085"/>
      <c r="XI1085"/>
      <c r="XJ1085"/>
      <c r="XK1085"/>
      <c r="XL1085"/>
      <c r="XM1085"/>
      <c r="XN1085"/>
      <c r="XO1085"/>
      <c r="XP1085"/>
      <c r="XQ1085"/>
      <c r="XR1085"/>
      <c r="XS1085"/>
      <c r="XT1085"/>
      <c r="XU1085"/>
      <c r="XV1085"/>
      <c r="XW1085"/>
      <c r="XX1085"/>
      <c r="XY1085"/>
      <c r="XZ1085"/>
      <c r="YA1085"/>
      <c r="YB1085"/>
      <c r="YC1085"/>
      <c r="YD1085"/>
      <c r="YE1085"/>
      <c r="YF1085"/>
      <c r="YG1085"/>
      <c r="YH1085"/>
      <c r="YI1085"/>
      <c r="YJ1085"/>
      <c r="YK1085"/>
      <c r="YL1085"/>
      <c r="YM1085"/>
      <c r="YN1085"/>
      <c r="YO1085"/>
      <c r="YP1085"/>
      <c r="YQ1085"/>
      <c r="YR1085"/>
      <c r="YS1085"/>
      <c r="YT1085"/>
      <c r="YU1085"/>
      <c r="YV1085"/>
      <c r="YW1085"/>
      <c r="YX1085"/>
      <c r="YY1085"/>
      <c r="YZ1085"/>
      <c r="ZA1085"/>
      <c r="ZB1085"/>
      <c r="ZC1085"/>
      <c r="ZD1085"/>
      <c r="ZE1085"/>
      <c r="ZF1085"/>
      <c r="ZG1085"/>
      <c r="ZH1085"/>
      <c r="ZI1085"/>
      <c r="ZJ1085"/>
      <c r="ZK1085"/>
      <c r="ZL1085"/>
      <c r="ZM1085"/>
      <c r="ZN1085"/>
      <c r="ZO1085"/>
      <c r="ZP1085"/>
      <c r="ZQ1085"/>
      <c r="ZR1085"/>
      <c r="ZS1085"/>
      <c r="ZT1085"/>
      <c r="ZU1085"/>
      <c r="ZV1085"/>
      <c r="ZW1085"/>
      <c r="ZX1085"/>
      <c r="ZY1085"/>
      <c r="ZZ1085"/>
      <c r="AAA1085"/>
      <c r="AAB1085"/>
      <c r="AAC1085"/>
      <c r="AAD1085"/>
      <c r="AAE1085"/>
      <c r="AAF1085"/>
      <c r="AAG1085"/>
      <c r="AAH1085"/>
      <c r="AAI1085"/>
      <c r="AAJ1085"/>
      <c r="AAK1085"/>
      <c r="AAL1085"/>
      <c r="AAM1085"/>
      <c r="AAN1085"/>
      <c r="AAO1085"/>
      <c r="AAP1085"/>
      <c r="AAQ1085"/>
      <c r="AAR1085"/>
      <c r="AAS1085"/>
      <c r="AAT1085"/>
      <c r="AAU1085"/>
      <c r="AAV1085"/>
      <c r="AAW1085"/>
      <c r="AAX1085"/>
      <c r="AAY1085"/>
      <c r="AAZ1085"/>
      <c r="ABA1085"/>
      <c r="ABB1085"/>
      <c r="ABC1085"/>
      <c r="ABD1085"/>
      <c r="ABE1085"/>
      <c r="ABF1085"/>
      <c r="ABG1085"/>
      <c r="ABH1085"/>
      <c r="ABI1085"/>
      <c r="ABJ1085"/>
      <c r="ABK1085"/>
      <c r="ABL1085"/>
      <c r="ABM1085"/>
      <c r="ABN1085"/>
      <c r="ABO1085"/>
      <c r="ABP1085"/>
      <c r="ABQ1085"/>
      <c r="ABR1085"/>
      <c r="ABS1085"/>
      <c r="ABT1085"/>
      <c r="ABU1085"/>
      <c r="ABV1085"/>
      <c r="ABW1085"/>
      <c r="ABX1085"/>
      <c r="ABY1085"/>
      <c r="ABZ1085"/>
      <c r="ACA1085"/>
      <c r="ACB1085"/>
      <c r="ACC1085"/>
      <c r="ACD1085"/>
      <c r="ACE1085"/>
      <c r="ACF1085"/>
      <c r="ACG1085"/>
      <c r="ACH1085"/>
      <c r="ACI1085"/>
      <c r="ACJ1085"/>
      <c r="ACK1085"/>
      <c r="ACL1085"/>
      <c r="ACM1085"/>
      <c r="ACN1085"/>
      <c r="ACO1085"/>
      <c r="ACP1085"/>
      <c r="ACQ1085"/>
      <c r="ACR1085"/>
      <c r="ACS1085"/>
      <c r="ACT1085"/>
      <c r="ACU1085"/>
      <c r="ACV1085"/>
      <c r="ACW1085"/>
      <c r="ACX1085"/>
      <c r="ACY1085"/>
      <c r="ACZ1085"/>
      <c r="ADA1085"/>
      <c r="ADB1085"/>
      <c r="ADC1085"/>
      <c r="ADD1085"/>
      <c r="ADE1085"/>
      <c r="ADF1085"/>
      <c r="ADG1085"/>
      <c r="ADH1085"/>
      <c r="ADI1085"/>
      <c r="ADJ1085"/>
      <c r="ADK1085"/>
      <c r="ADL1085"/>
      <c r="ADM1085"/>
      <c r="ADN1085"/>
      <c r="ADO1085"/>
      <c r="ADP1085"/>
      <c r="ADQ1085"/>
      <c r="ADR1085"/>
      <c r="ADS1085"/>
      <c r="ADT1085"/>
      <c r="ADU1085"/>
      <c r="ADV1085"/>
      <c r="ADW1085"/>
      <c r="ADX1085"/>
      <c r="ADY1085"/>
      <c r="ADZ1085"/>
      <c r="AEA1085"/>
      <c r="AEB1085"/>
      <c r="AEC1085"/>
      <c r="AED1085"/>
      <c r="AEE1085"/>
      <c r="AEF1085"/>
      <c r="AEG1085"/>
      <c r="AEH1085"/>
      <c r="AEI1085"/>
      <c r="AEJ1085"/>
      <c r="AEK1085"/>
      <c r="AEL1085"/>
      <c r="AEM1085"/>
      <c r="AEN1085"/>
      <c r="AEO1085"/>
      <c r="AEP1085"/>
      <c r="AEQ1085"/>
      <c r="AER1085"/>
      <c r="AES1085"/>
      <c r="AET1085"/>
      <c r="AEU1085"/>
      <c r="AEV1085"/>
      <c r="AEW1085"/>
      <c r="AEX1085"/>
      <c r="AEY1085"/>
      <c r="AEZ1085"/>
      <c r="AFA1085"/>
      <c r="AFB1085"/>
      <c r="AFC1085"/>
      <c r="AFD1085"/>
      <c r="AFE1085"/>
      <c r="AFF1085"/>
      <c r="AFG1085"/>
      <c r="AFH1085"/>
      <c r="AFI1085"/>
      <c r="AFJ1085"/>
      <c r="AFK1085"/>
      <c r="AFL1085"/>
      <c r="AFM1085"/>
      <c r="AFN1085"/>
      <c r="AFO1085"/>
      <c r="AFP1085"/>
      <c r="AFQ1085"/>
      <c r="AFR1085"/>
      <c r="AFS1085"/>
      <c r="AFT1085"/>
      <c r="AFU1085"/>
      <c r="AFV1085"/>
      <c r="AFW1085"/>
      <c r="AFX1085"/>
      <c r="AFY1085"/>
      <c r="AFZ1085"/>
      <c r="AGA1085"/>
      <c r="AGB1085"/>
      <c r="AGC1085"/>
      <c r="AGD1085"/>
      <c r="AGE1085"/>
      <c r="AGF1085"/>
      <c r="AGG1085"/>
      <c r="AGH1085"/>
      <c r="AGI1085"/>
      <c r="AGJ1085"/>
      <c r="AGK1085"/>
      <c r="AGL1085"/>
      <c r="AGM1085"/>
      <c r="AGN1085"/>
      <c r="AGO1085"/>
      <c r="AGP1085"/>
      <c r="AGQ1085"/>
      <c r="AGR1085"/>
      <c r="AGS1085"/>
      <c r="AGT1085"/>
      <c r="AGU1085"/>
      <c r="AGV1085"/>
      <c r="AGW1085"/>
      <c r="AGX1085"/>
      <c r="AGY1085"/>
      <c r="AGZ1085"/>
      <c r="AHA1085"/>
      <c r="AHB1085"/>
      <c r="AHC1085"/>
      <c r="AHD1085"/>
      <c r="AHE1085"/>
      <c r="AHF1085"/>
      <c r="AHG1085"/>
      <c r="AHH1085"/>
      <c r="AHI1085"/>
      <c r="AHJ1085"/>
      <c r="AHK1085"/>
      <c r="AHL1085"/>
      <c r="AHM1085"/>
      <c r="AHN1085"/>
      <c r="AHO1085"/>
      <c r="AHP1085"/>
      <c r="AHQ1085"/>
      <c r="AHR1085"/>
      <c r="AHS1085"/>
      <c r="AHT1085"/>
      <c r="AHU1085"/>
      <c r="AHV1085"/>
      <c r="AHW1085"/>
      <c r="AHX1085"/>
      <c r="AHY1085"/>
      <c r="AHZ1085"/>
      <c r="AIA1085"/>
      <c r="AIB1085"/>
      <c r="AIC1085"/>
      <c r="AID1085"/>
      <c r="AIE1085"/>
      <c r="AIF1085"/>
      <c r="AIG1085"/>
      <c r="AIH1085"/>
      <c r="AII1085"/>
      <c r="AIJ1085"/>
      <c r="AIK1085"/>
      <c r="AIL1085"/>
      <c r="AIM1085"/>
      <c r="AIN1085"/>
      <c r="AIO1085"/>
      <c r="AIP1085"/>
      <c r="AIQ1085"/>
      <c r="AIR1085"/>
      <c r="AIS1085"/>
      <c r="AIT1085"/>
      <c r="AIU1085"/>
      <c r="AIV1085"/>
      <c r="AIW1085"/>
      <c r="AIX1085"/>
      <c r="AIY1085"/>
      <c r="AIZ1085"/>
      <c r="AJA1085"/>
      <c r="AJB1085"/>
      <c r="AJC1085"/>
      <c r="AJD1085"/>
      <c r="AJE1085"/>
      <c r="AJF1085"/>
      <c r="AJG1085"/>
      <c r="AJH1085"/>
      <c r="AJI1085"/>
      <c r="AJJ1085"/>
      <c r="AJK1085"/>
      <c r="AJL1085"/>
      <c r="AJM1085"/>
      <c r="AJN1085"/>
      <c r="AJO1085"/>
      <c r="AJP1085"/>
      <c r="AJQ1085"/>
      <c r="AJR1085"/>
      <c r="AJS1085"/>
      <c r="AJT1085"/>
      <c r="AJU1085"/>
      <c r="AJV1085"/>
      <c r="AJW1085"/>
      <c r="AJX1085"/>
      <c r="AJY1085"/>
      <c r="AJZ1085"/>
      <c r="AKA1085"/>
      <c r="AKB1085"/>
      <c r="AKC1085"/>
      <c r="AKD1085"/>
      <c r="AKE1085"/>
      <c r="AKF1085"/>
      <c r="AKG1085"/>
      <c r="AKH1085"/>
      <c r="AKI1085"/>
      <c r="AKJ1085"/>
      <c r="AKK1085"/>
      <c r="AKL1085"/>
      <c r="AKM1085"/>
      <c r="AKN1085"/>
      <c r="AKO1085"/>
      <c r="AKP1085"/>
      <c r="AKQ1085"/>
      <c r="AKR1085"/>
      <c r="AKS1085"/>
      <c r="AKT1085"/>
      <c r="AKU1085"/>
      <c r="AKV1085"/>
      <c r="AKW1085"/>
      <c r="AKX1085"/>
      <c r="AKY1085"/>
      <c r="AKZ1085"/>
      <c r="ALA1085"/>
      <c r="ALB1085"/>
      <c r="ALC1085"/>
      <c r="ALD1085"/>
      <c r="ALE1085"/>
      <c r="ALF1085"/>
      <c r="ALG1085"/>
      <c r="ALH1085"/>
      <c r="ALI1085"/>
      <c r="ALJ1085"/>
      <c r="ALK1085"/>
      <c r="ALL1085"/>
      <c r="ALM1085"/>
      <c r="ALN1085"/>
      <c r="ALO1085"/>
      <c r="ALP1085"/>
      <c r="ALQ1085"/>
      <c r="ALR1085"/>
      <c r="ALS1085"/>
      <c r="ALT1085"/>
      <c r="ALU1085"/>
      <c r="ALV1085"/>
      <c r="ALW1085"/>
      <c r="ALX1085"/>
      <c r="ALY1085"/>
      <c r="ALZ1085"/>
      <c r="AMA1085"/>
      <c r="AMB1085"/>
      <c r="AMC1085"/>
      <c r="AMD1085"/>
      <c r="AME1085"/>
      <c r="AMF1085"/>
      <c r="AMG1085"/>
      <c r="AMH1085"/>
      <c r="AMI1085"/>
      <c r="AMJ1085"/>
    </row>
    <row r="1086" spans="1:1024" x14ac:dyDescent="0.2">
      <c r="A1086"/>
      <c r="B1086"/>
      <c r="C1086"/>
      <c r="D1086"/>
      <c r="E1086" s="2"/>
      <c r="F1086" s="2"/>
      <c r="G1086" s="271"/>
      <c r="H1086" s="240"/>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c r="EZ1086"/>
      <c r="FA1086"/>
      <c r="FB1086"/>
      <c r="FC1086"/>
      <c r="FD1086"/>
      <c r="FE1086"/>
      <c r="FF1086"/>
      <c r="FG1086"/>
      <c r="FH1086"/>
      <c r="FI1086"/>
      <c r="FJ1086"/>
      <c r="FK1086"/>
      <c r="FL1086"/>
      <c r="FM1086"/>
      <c r="FN1086"/>
      <c r="FO1086"/>
      <c r="FP1086"/>
      <c r="FQ1086"/>
      <c r="FR1086"/>
      <c r="FS1086"/>
      <c r="FT1086"/>
      <c r="FU1086"/>
      <c r="FV1086"/>
      <c r="FW1086"/>
      <c r="FX1086"/>
      <c r="FY1086"/>
      <c r="FZ1086"/>
      <c r="GA1086"/>
      <c r="GB1086"/>
      <c r="GC1086"/>
      <c r="GD1086"/>
      <c r="GE1086"/>
      <c r="GF1086"/>
      <c r="GG1086"/>
      <c r="GH1086"/>
      <c r="GI1086"/>
      <c r="GJ1086"/>
      <c r="GK1086"/>
      <c r="GL1086"/>
      <c r="GM1086"/>
      <c r="GN1086"/>
      <c r="GO1086"/>
      <c r="GP1086"/>
      <c r="GQ1086"/>
      <c r="GR1086"/>
      <c r="GS1086"/>
      <c r="GT1086"/>
      <c r="GU1086"/>
      <c r="GV1086"/>
      <c r="GW1086"/>
      <c r="GX1086"/>
      <c r="GY1086"/>
      <c r="GZ1086"/>
      <c r="HA1086"/>
      <c r="HB1086"/>
      <c r="HC1086"/>
      <c r="HD1086"/>
      <c r="HE1086"/>
      <c r="HF1086"/>
      <c r="HG1086"/>
      <c r="HH1086"/>
      <c r="HI1086"/>
      <c r="HJ1086"/>
      <c r="HK1086"/>
      <c r="HL1086"/>
      <c r="HM1086"/>
      <c r="HN1086"/>
      <c r="HO1086"/>
      <c r="HP1086"/>
      <c r="HQ1086"/>
      <c r="HR1086"/>
      <c r="HS1086"/>
      <c r="HT1086"/>
      <c r="HU1086"/>
      <c r="HV1086"/>
      <c r="HW1086"/>
      <c r="HX1086"/>
      <c r="HY1086"/>
      <c r="HZ1086"/>
      <c r="IA1086"/>
      <c r="IB1086"/>
      <c r="IC1086"/>
      <c r="ID1086"/>
      <c r="IE1086"/>
      <c r="IF1086"/>
      <c r="IG1086"/>
      <c r="IH1086"/>
      <c r="II1086"/>
      <c r="IJ1086"/>
      <c r="IK1086"/>
      <c r="IL1086"/>
      <c r="IM1086"/>
      <c r="IN1086"/>
      <c r="IO1086"/>
      <c r="IP1086"/>
      <c r="IQ1086"/>
      <c r="IR1086"/>
      <c r="IS1086"/>
      <c r="IT1086"/>
      <c r="IU1086"/>
      <c r="IV1086"/>
      <c r="IW1086"/>
      <c r="IX1086"/>
      <c r="IY1086"/>
      <c r="IZ1086"/>
      <c r="JA1086"/>
      <c r="JB1086"/>
      <c r="JC1086"/>
      <c r="JD1086"/>
      <c r="JE1086"/>
      <c r="JF1086"/>
      <c r="JG1086"/>
      <c r="JH1086"/>
      <c r="JI1086"/>
      <c r="JJ1086"/>
      <c r="JK1086"/>
      <c r="JL1086"/>
      <c r="JM1086"/>
      <c r="JN1086"/>
      <c r="JO1086"/>
      <c r="JP1086"/>
      <c r="JQ1086"/>
      <c r="JR1086"/>
      <c r="JS1086"/>
      <c r="JT1086"/>
      <c r="JU1086"/>
      <c r="JV1086"/>
      <c r="JW1086"/>
      <c r="JX1086"/>
      <c r="JY1086"/>
      <c r="JZ1086"/>
      <c r="KA1086"/>
      <c r="KB1086"/>
      <c r="KC1086"/>
      <c r="KD1086"/>
      <c r="KE1086"/>
      <c r="KF1086"/>
      <c r="KG1086"/>
      <c r="KH1086"/>
      <c r="KI1086"/>
      <c r="KJ1086"/>
      <c r="KK1086"/>
      <c r="KL1086"/>
      <c r="KM1086"/>
      <c r="KN1086"/>
      <c r="KO1086"/>
      <c r="KP1086"/>
      <c r="KQ1086"/>
      <c r="KR1086"/>
      <c r="KS1086"/>
      <c r="KT1086"/>
      <c r="KU1086"/>
      <c r="KV1086"/>
      <c r="KW1086"/>
      <c r="KX1086"/>
      <c r="KY1086"/>
      <c r="KZ1086"/>
      <c r="LA1086"/>
      <c r="LB1086"/>
      <c r="LC1086"/>
      <c r="LD1086"/>
      <c r="LE1086"/>
      <c r="LF1086"/>
      <c r="LG1086"/>
      <c r="LH1086"/>
      <c r="LI1086"/>
      <c r="LJ1086"/>
      <c r="LK1086"/>
      <c r="LL1086"/>
      <c r="LM1086"/>
      <c r="LN1086"/>
      <c r="LO1086"/>
      <c r="LP1086"/>
      <c r="LQ1086"/>
      <c r="LR1086"/>
      <c r="LS1086"/>
      <c r="LT1086"/>
      <c r="LU1086"/>
      <c r="LV1086"/>
      <c r="LW1086"/>
      <c r="LX1086"/>
      <c r="LY1086"/>
      <c r="LZ1086"/>
      <c r="MA1086"/>
      <c r="MB1086"/>
      <c r="MC1086"/>
      <c r="MD1086"/>
      <c r="ME1086"/>
      <c r="MF1086"/>
      <c r="MG1086"/>
      <c r="MH1086"/>
      <c r="MI1086"/>
      <c r="MJ1086"/>
      <c r="MK1086"/>
      <c r="ML1086"/>
      <c r="MM1086"/>
      <c r="MN1086"/>
      <c r="MO1086"/>
      <c r="MP1086"/>
      <c r="MQ1086"/>
      <c r="MR1086"/>
      <c r="MS1086"/>
      <c r="MT1086"/>
      <c r="MU1086"/>
      <c r="MV1086"/>
      <c r="MW1086"/>
      <c r="MX1086"/>
      <c r="MY1086"/>
      <c r="MZ1086"/>
      <c r="NA1086"/>
      <c r="NB1086"/>
      <c r="NC1086"/>
      <c r="ND1086"/>
      <c r="NE1086"/>
      <c r="NF1086"/>
      <c r="NG1086"/>
      <c r="NH1086"/>
      <c r="NI1086"/>
      <c r="NJ1086"/>
      <c r="NK1086"/>
      <c r="NL1086"/>
      <c r="NM1086"/>
      <c r="NN1086"/>
      <c r="NO1086"/>
      <c r="NP1086"/>
      <c r="NQ1086"/>
      <c r="NR1086"/>
      <c r="NS1086"/>
      <c r="NT1086"/>
      <c r="NU1086"/>
      <c r="NV1086"/>
      <c r="NW1086"/>
      <c r="NX1086"/>
      <c r="NY1086"/>
      <c r="NZ1086"/>
      <c r="OA1086"/>
      <c r="OB1086"/>
      <c r="OC1086"/>
      <c r="OD1086"/>
      <c r="OE1086"/>
      <c r="OF1086"/>
      <c r="OG1086"/>
      <c r="OH1086"/>
      <c r="OI1086"/>
      <c r="OJ1086"/>
      <c r="OK1086"/>
      <c r="OL1086"/>
      <c r="OM1086"/>
      <c r="ON1086"/>
      <c r="OO1086"/>
      <c r="OP1086"/>
      <c r="OQ1086"/>
      <c r="OR1086"/>
      <c r="OS1086"/>
      <c r="OT1086"/>
      <c r="OU1086"/>
      <c r="OV1086"/>
      <c r="OW1086"/>
      <c r="OX1086"/>
      <c r="OY1086"/>
      <c r="OZ1086"/>
      <c r="PA1086"/>
      <c r="PB1086"/>
      <c r="PC1086"/>
      <c r="PD1086"/>
      <c r="PE1086"/>
      <c r="PF1086"/>
      <c r="PG1086"/>
      <c r="PH1086"/>
      <c r="PI1086"/>
      <c r="PJ1086"/>
      <c r="PK1086"/>
      <c r="PL1086"/>
      <c r="PM1086"/>
      <c r="PN1086"/>
      <c r="PO1086"/>
      <c r="PP1086"/>
      <c r="PQ1086"/>
      <c r="PR1086"/>
      <c r="PS1086"/>
      <c r="PT1086"/>
      <c r="PU1086"/>
      <c r="PV1086"/>
      <c r="PW1086"/>
      <c r="PX1086"/>
      <c r="PY1086"/>
      <c r="PZ1086"/>
      <c r="QA1086"/>
      <c r="QB1086"/>
      <c r="QC1086"/>
      <c r="QD1086"/>
      <c r="QE1086"/>
      <c r="QF1086"/>
      <c r="QG1086"/>
      <c r="QH1086"/>
      <c r="QI1086"/>
      <c r="QJ1086"/>
      <c r="QK1086"/>
      <c r="QL1086"/>
      <c r="QM1086"/>
      <c r="QN1086"/>
      <c r="QO1086"/>
      <c r="QP1086"/>
      <c r="QQ1086"/>
      <c r="QR1086"/>
      <c r="QS1086"/>
      <c r="QT1086"/>
      <c r="QU1086"/>
      <c r="QV1086"/>
      <c r="QW1086"/>
      <c r="QX1086"/>
      <c r="QY1086"/>
      <c r="QZ1086"/>
      <c r="RA1086"/>
      <c r="RB1086"/>
      <c r="RC1086"/>
      <c r="RD1086"/>
      <c r="RE1086"/>
      <c r="RF1086"/>
      <c r="RG1086"/>
      <c r="RH1086"/>
      <c r="RI1086"/>
      <c r="RJ1086"/>
      <c r="RK1086"/>
      <c r="RL1086"/>
      <c r="RM1086"/>
      <c r="RN1086"/>
      <c r="RO1086"/>
      <c r="RP1086"/>
      <c r="RQ1086"/>
      <c r="RR1086"/>
      <c r="RS1086"/>
      <c r="RT1086"/>
      <c r="RU1086"/>
      <c r="RV1086"/>
      <c r="RW1086"/>
      <c r="RX1086"/>
      <c r="RY1086"/>
      <c r="RZ1086"/>
      <c r="SA1086"/>
      <c r="SB1086"/>
      <c r="SC1086"/>
      <c r="SD1086"/>
      <c r="SE1086"/>
      <c r="SF1086"/>
      <c r="SG1086"/>
      <c r="SH1086"/>
      <c r="SI1086"/>
      <c r="SJ1086"/>
      <c r="SK1086"/>
      <c r="SL1086"/>
      <c r="SM1086"/>
      <c r="SN1086"/>
      <c r="SO1086"/>
      <c r="SP1086"/>
      <c r="SQ1086"/>
      <c r="SR1086"/>
      <c r="SS1086"/>
      <c r="ST1086"/>
      <c r="SU1086"/>
      <c r="SV1086"/>
      <c r="SW1086"/>
      <c r="SX1086"/>
      <c r="SY1086"/>
      <c r="SZ1086"/>
      <c r="TA1086"/>
      <c r="TB1086"/>
      <c r="TC1086"/>
      <c r="TD1086"/>
      <c r="TE1086"/>
      <c r="TF1086"/>
      <c r="TG1086"/>
      <c r="TH1086"/>
      <c r="TI1086"/>
      <c r="TJ1086"/>
      <c r="TK1086"/>
      <c r="TL1086"/>
      <c r="TM1086"/>
      <c r="TN1086"/>
      <c r="TO1086"/>
      <c r="TP1086"/>
      <c r="TQ1086"/>
      <c r="TR1086"/>
      <c r="TS1086"/>
      <c r="TT1086"/>
      <c r="TU1086"/>
      <c r="TV1086"/>
      <c r="TW1086"/>
      <c r="TX1086"/>
      <c r="TY1086"/>
      <c r="TZ1086"/>
      <c r="UA1086"/>
      <c r="UB1086"/>
      <c r="UC1086"/>
      <c r="UD1086"/>
      <c r="UE1086"/>
      <c r="UF1086"/>
      <c r="UG1086"/>
      <c r="UH1086"/>
      <c r="UI1086"/>
      <c r="UJ1086"/>
      <c r="UK1086"/>
      <c r="UL1086"/>
      <c r="UM1086"/>
      <c r="UN1086"/>
      <c r="UO1086"/>
      <c r="UP1086"/>
      <c r="UQ1086"/>
      <c r="UR1086"/>
      <c r="US1086"/>
      <c r="UT1086"/>
      <c r="UU1086"/>
      <c r="UV1086"/>
      <c r="UW1086"/>
      <c r="UX1086"/>
      <c r="UY1086"/>
      <c r="UZ1086"/>
      <c r="VA1086"/>
      <c r="VB1086"/>
      <c r="VC1086"/>
      <c r="VD1086"/>
      <c r="VE1086"/>
      <c r="VF1086"/>
      <c r="VG1086"/>
      <c r="VH1086"/>
      <c r="VI1086"/>
      <c r="VJ1086"/>
      <c r="VK1086"/>
      <c r="VL1086"/>
      <c r="VM1086"/>
      <c r="VN1086"/>
      <c r="VO1086"/>
      <c r="VP1086"/>
      <c r="VQ1086"/>
      <c r="VR1086"/>
      <c r="VS1086"/>
      <c r="VT1086"/>
      <c r="VU1086"/>
      <c r="VV1086"/>
      <c r="VW1086"/>
      <c r="VX1086"/>
      <c r="VY1086"/>
      <c r="VZ1086"/>
      <c r="WA1086"/>
      <c r="WB1086"/>
      <c r="WC1086"/>
      <c r="WD1086"/>
      <c r="WE1086"/>
      <c r="WF1086"/>
      <c r="WG1086"/>
      <c r="WH1086"/>
      <c r="WI1086"/>
      <c r="WJ1086"/>
      <c r="WK1086"/>
      <c r="WL1086"/>
      <c r="WM1086"/>
      <c r="WN1086"/>
      <c r="WO1086"/>
      <c r="WP1086"/>
      <c r="WQ1086"/>
      <c r="WR1086"/>
      <c r="WS1086"/>
      <c r="WT1086"/>
      <c r="WU1086"/>
      <c r="WV1086"/>
      <c r="WW1086"/>
      <c r="WX1086"/>
      <c r="WY1086"/>
      <c r="WZ1086"/>
      <c r="XA1086"/>
      <c r="XB1086"/>
      <c r="XC1086"/>
      <c r="XD1086"/>
      <c r="XE1086"/>
      <c r="XF1086"/>
      <c r="XG1086"/>
      <c r="XH1086"/>
      <c r="XI1086"/>
      <c r="XJ1086"/>
      <c r="XK1086"/>
      <c r="XL1086"/>
      <c r="XM1086"/>
      <c r="XN1086"/>
      <c r="XO1086"/>
      <c r="XP1086"/>
      <c r="XQ1086"/>
      <c r="XR1086"/>
      <c r="XS1086"/>
      <c r="XT1086"/>
      <c r="XU1086"/>
      <c r="XV1086"/>
      <c r="XW1086"/>
      <c r="XX1086"/>
      <c r="XY1086"/>
      <c r="XZ1086"/>
      <c r="YA1086"/>
      <c r="YB1086"/>
      <c r="YC1086"/>
      <c r="YD1086"/>
      <c r="YE1086"/>
      <c r="YF1086"/>
      <c r="YG1086"/>
      <c r="YH1086"/>
      <c r="YI1086"/>
      <c r="YJ1086"/>
      <c r="YK1086"/>
      <c r="YL1086"/>
      <c r="YM1086"/>
      <c r="YN1086"/>
      <c r="YO1086"/>
      <c r="YP1086"/>
      <c r="YQ1086"/>
      <c r="YR1086"/>
      <c r="YS1086"/>
      <c r="YT1086"/>
      <c r="YU1086"/>
      <c r="YV1086"/>
      <c r="YW1086"/>
      <c r="YX1086"/>
      <c r="YY1086"/>
      <c r="YZ1086"/>
      <c r="ZA1086"/>
      <c r="ZB1086"/>
      <c r="ZC1086"/>
      <c r="ZD1086"/>
      <c r="ZE1086"/>
      <c r="ZF1086"/>
      <c r="ZG1086"/>
      <c r="ZH1086"/>
      <c r="ZI1086"/>
      <c r="ZJ1086"/>
      <c r="ZK1086"/>
      <c r="ZL1086"/>
      <c r="ZM1086"/>
      <c r="ZN1086"/>
      <c r="ZO1086"/>
      <c r="ZP1086"/>
      <c r="ZQ1086"/>
      <c r="ZR1086"/>
      <c r="ZS1086"/>
      <c r="ZT1086"/>
      <c r="ZU1086"/>
      <c r="ZV1086"/>
      <c r="ZW1086"/>
      <c r="ZX1086"/>
      <c r="ZY1086"/>
      <c r="ZZ1086"/>
      <c r="AAA1086"/>
      <c r="AAB1086"/>
      <c r="AAC1086"/>
      <c r="AAD1086"/>
      <c r="AAE1086"/>
      <c r="AAF1086"/>
      <c r="AAG1086"/>
      <c r="AAH1086"/>
      <c r="AAI1086"/>
      <c r="AAJ1086"/>
      <c r="AAK1086"/>
      <c r="AAL1086"/>
      <c r="AAM1086"/>
      <c r="AAN1086"/>
      <c r="AAO1086"/>
      <c r="AAP1086"/>
      <c r="AAQ1086"/>
      <c r="AAR1086"/>
      <c r="AAS1086"/>
      <c r="AAT1086"/>
      <c r="AAU1086"/>
      <c r="AAV1086"/>
      <c r="AAW1086"/>
      <c r="AAX1086"/>
      <c r="AAY1086"/>
      <c r="AAZ1086"/>
      <c r="ABA1086"/>
      <c r="ABB1086"/>
      <c r="ABC1086"/>
      <c r="ABD1086"/>
      <c r="ABE1086"/>
      <c r="ABF1086"/>
      <c r="ABG1086"/>
      <c r="ABH1086"/>
      <c r="ABI1086"/>
      <c r="ABJ1086"/>
      <c r="ABK1086"/>
      <c r="ABL1086"/>
      <c r="ABM1086"/>
      <c r="ABN1086"/>
      <c r="ABO1086"/>
      <c r="ABP1086"/>
      <c r="ABQ1086"/>
      <c r="ABR1086"/>
      <c r="ABS1086"/>
      <c r="ABT1086"/>
      <c r="ABU1086"/>
      <c r="ABV1086"/>
      <c r="ABW1086"/>
      <c r="ABX1086"/>
      <c r="ABY1086"/>
      <c r="ABZ1086"/>
      <c r="ACA1086"/>
      <c r="ACB1086"/>
      <c r="ACC1086"/>
      <c r="ACD1086"/>
      <c r="ACE1086"/>
      <c r="ACF1086"/>
      <c r="ACG1086"/>
      <c r="ACH1086"/>
      <c r="ACI1086"/>
      <c r="ACJ1086"/>
      <c r="ACK1086"/>
      <c r="ACL1086"/>
      <c r="ACM1086"/>
      <c r="ACN1086"/>
      <c r="ACO1086"/>
      <c r="ACP1086"/>
      <c r="ACQ1086"/>
      <c r="ACR1086"/>
      <c r="ACS1086"/>
      <c r="ACT1086"/>
      <c r="ACU1086"/>
      <c r="ACV1086"/>
      <c r="ACW1086"/>
      <c r="ACX1086"/>
      <c r="ACY1086"/>
      <c r="ACZ1086"/>
      <c r="ADA1086"/>
      <c r="ADB1086"/>
      <c r="ADC1086"/>
      <c r="ADD1086"/>
      <c r="ADE1086"/>
      <c r="ADF1086"/>
      <c r="ADG1086"/>
      <c r="ADH1086"/>
      <c r="ADI1086"/>
      <c r="ADJ1086"/>
      <c r="ADK1086"/>
      <c r="ADL1086"/>
      <c r="ADM1086"/>
      <c r="ADN1086"/>
      <c r="ADO1086"/>
      <c r="ADP1086"/>
      <c r="ADQ1086"/>
      <c r="ADR1086"/>
      <c r="ADS1086"/>
      <c r="ADT1086"/>
      <c r="ADU1086"/>
      <c r="ADV1086"/>
      <c r="ADW1086"/>
      <c r="ADX1086"/>
      <c r="ADY1086"/>
      <c r="ADZ1086"/>
      <c r="AEA1086"/>
      <c r="AEB1086"/>
      <c r="AEC1086"/>
      <c r="AED1086"/>
      <c r="AEE1086"/>
      <c r="AEF1086"/>
      <c r="AEG1086"/>
      <c r="AEH1086"/>
      <c r="AEI1086"/>
      <c r="AEJ1086"/>
      <c r="AEK1086"/>
      <c r="AEL1086"/>
      <c r="AEM1086"/>
      <c r="AEN1086"/>
      <c r="AEO1086"/>
      <c r="AEP1086"/>
      <c r="AEQ1086"/>
      <c r="AER1086"/>
      <c r="AES1086"/>
      <c r="AET1086"/>
      <c r="AEU1086"/>
      <c r="AEV1086"/>
      <c r="AEW1086"/>
      <c r="AEX1086"/>
      <c r="AEY1086"/>
      <c r="AEZ1086"/>
      <c r="AFA1086"/>
      <c r="AFB1086"/>
      <c r="AFC1086"/>
      <c r="AFD1086"/>
      <c r="AFE1086"/>
      <c r="AFF1086"/>
      <c r="AFG1086"/>
      <c r="AFH1086"/>
      <c r="AFI1086"/>
      <c r="AFJ1086"/>
      <c r="AFK1086"/>
      <c r="AFL1086"/>
      <c r="AFM1086"/>
      <c r="AFN1086"/>
      <c r="AFO1086"/>
      <c r="AFP1086"/>
      <c r="AFQ1086"/>
      <c r="AFR1086"/>
      <c r="AFS1086"/>
      <c r="AFT1086"/>
      <c r="AFU1086"/>
      <c r="AFV1086"/>
      <c r="AFW1086"/>
      <c r="AFX1086"/>
      <c r="AFY1086"/>
      <c r="AFZ1086"/>
      <c r="AGA1086"/>
      <c r="AGB1086"/>
      <c r="AGC1086"/>
      <c r="AGD1086"/>
      <c r="AGE1086"/>
      <c r="AGF1086"/>
      <c r="AGG1086"/>
      <c r="AGH1086"/>
      <c r="AGI1086"/>
      <c r="AGJ1086"/>
      <c r="AGK1086"/>
      <c r="AGL1086"/>
      <c r="AGM1086"/>
      <c r="AGN1086"/>
      <c r="AGO1086"/>
      <c r="AGP1086"/>
      <c r="AGQ1086"/>
      <c r="AGR1086"/>
      <c r="AGS1086"/>
      <c r="AGT1086"/>
      <c r="AGU1086"/>
      <c r="AGV1086"/>
      <c r="AGW1086"/>
      <c r="AGX1086"/>
      <c r="AGY1086"/>
      <c r="AGZ1086"/>
      <c r="AHA1086"/>
      <c r="AHB1086"/>
      <c r="AHC1086"/>
      <c r="AHD1086"/>
      <c r="AHE1086"/>
      <c r="AHF1086"/>
      <c r="AHG1086"/>
      <c r="AHH1086"/>
      <c r="AHI1086"/>
      <c r="AHJ1086"/>
      <c r="AHK1086"/>
      <c r="AHL1086"/>
      <c r="AHM1086"/>
      <c r="AHN1086"/>
      <c r="AHO1086"/>
      <c r="AHP1086"/>
      <c r="AHQ1086"/>
      <c r="AHR1086"/>
      <c r="AHS1086"/>
      <c r="AHT1086"/>
      <c r="AHU1086"/>
      <c r="AHV1086"/>
      <c r="AHW1086"/>
      <c r="AHX1086"/>
      <c r="AHY1086"/>
      <c r="AHZ1086"/>
      <c r="AIA1086"/>
      <c r="AIB1086"/>
      <c r="AIC1086"/>
      <c r="AID1086"/>
      <c r="AIE1086"/>
      <c r="AIF1086"/>
      <c r="AIG1086"/>
      <c r="AIH1086"/>
      <c r="AII1086"/>
      <c r="AIJ1086"/>
      <c r="AIK1086"/>
      <c r="AIL1086"/>
      <c r="AIM1086"/>
      <c r="AIN1086"/>
      <c r="AIO1086"/>
      <c r="AIP1086"/>
      <c r="AIQ1086"/>
      <c r="AIR1086"/>
      <c r="AIS1086"/>
      <c r="AIT1086"/>
      <c r="AIU1086"/>
      <c r="AIV1086"/>
      <c r="AIW1086"/>
      <c r="AIX1086"/>
      <c r="AIY1086"/>
      <c r="AIZ1086"/>
      <c r="AJA1086"/>
      <c r="AJB1086"/>
      <c r="AJC1086"/>
      <c r="AJD1086"/>
      <c r="AJE1086"/>
      <c r="AJF1086"/>
      <c r="AJG1086"/>
      <c r="AJH1086"/>
      <c r="AJI1086"/>
      <c r="AJJ1086"/>
      <c r="AJK1086"/>
      <c r="AJL1086"/>
      <c r="AJM1086"/>
      <c r="AJN1086"/>
      <c r="AJO1086"/>
      <c r="AJP1086"/>
      <c r="AJQ1086"/>
      <c r="AJR1086"/>
      <c r="AJS1086"/>
      <c r="AJT1086"/>
      <c r="AJU1086"/>
      <c r="AJV1086"/>
      <c r="AJW1086"/>
      <c r="AJX1086"/>
      <c r="AJY1086"/>
      <c r="AJZ1086"/>
      <c r="AKA1086"/>
      <c r="AKB1086"/>
      <c r="AKC1086"/>
      <c r="AKD1086"/>
      <c r="AKE1086"/>
      <c r="AKF1086"/>
      <c r="AKG1086"/>
      <c r="AKH1086"/>
      <c r="AKI1086"/>
      <c r="AKJ1086"/>
      <c r="AKK1086"/>
      <c r="AKL1086"/>
      <c r="AKM1086"/>
      <c r="AKN1086"/>
      <c r="AKO1086"/>
      <c r="AKP1086"/>
      <c r="AKQ1086"/>
      <c r="AKR1086"/>
      <c r="AKS1086"/>
      <c r="AKT1086"/>
      <c r="AKU1086"/>
      <c r="AKV1086"/>
      <c r="AKW1086"/>
      <c r="AKX1086"/>
      <c r="AKY1086"/>
      <c r="AKZ1086"/>
      <c r="ALA1086"/>
      <c r="ALB1086"/>
      <c r="ALC1086"/>
      <c r="ALD1086"/>
      <c r="ALE1086"/>
      <c r="ALF1086"/>
      <c r="ALG1086"/>
      <c r="ALH1086"/>
      <c r="ALI1086"/>
      <c r="ALJ1086"/>
      <c r="ALK1086"/>
      <c r="ALL1086"/>
      <c r="ALM1086"/>
      <c r="ALN1086"/>
      <c r="ALO1086"/>
      <c r="ALP1086"/>
      <c r="ALQ1086"/>
      <c r="ALR1086"/>
      <c r="ALS1086"/>
      <c r="ALT1086"/>
      <c r="ALU1086"/>
      <c r="ALV1086"/>
      <c r="ALW1086"/>
      <c r="ALX1086"/>
      <c r="ALY1086"/>
      <c r="ALZ1086"/>
      <c r="AMA1086"/>
      <c r="AMB1086"/>
      <c r="AMC1086"/>
      <c r="AMD1086"/>
      <c r="AME1086"/>
      <c r="AMF1086"/>
      <c r="AMG1086"/>
      <c r="AMH1086"/>
      <c r="AMI1086"/>
      <c r="AMJ1086"/>
    </row>
    <row r="1087" spans="1:1024" x14ac:dyDescent="0.2">
      <c r="A1087"/>
      <c r="B1087"/>
      <c r="C1087"/>
      <c r="D1087"/>
      <c r="E1087" s="2"/>
      <c r="F1087" s="2"/>
      <c r="G1087" s="271"/>
      <c r="H1087" s="240"/>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c r="EZ1087"/>
      <c r="FA1087"/>
      <c r="FB1087"/>
      <c r="FC1087"/>
      <c r="FD1087"/>
      <c r="FE1087"/>
      <c r="FF1087"/>
      <c r="FG1087"/>
      <c r="FH1087"/>
      <c r="FI1087"/>
      <c r="FJ1087"/>
      <c r="FK1087"/>
      <c r="FL1087"/>
      <c r="FM1087"/>
      <c r="FN1087"/>
      <c r="FO1087"/>
      <c r="FP1087"/>
      <c r="FQ1087"/>
      <c r="FR1087"/>
      <c r="FS1087"/>
      <c r="FT1087"/>
      <c r="FU1087"/>
      <c r="FV1087"/>
      <c r="FW1087"/>
      <c r="FX1087"/>
      <c r="FY1087"/>
      <c r="FZ1087"/>
      <c r="GA1087"/>
      <c r="GB1087"/>
      <c r="GC1087"/>
      <c r="GD1087"/>
      <c r="GE1087"/>
      <c r="GF1087"/>
      <c r="GG1087"/>
      <c r="GH1087"/>
      <c r="GI1087"/>
      <c r="GJ1087"/>
      <c r="GK1087"/>
      <c r="GL1087"/>
      <c r="GM1087"/>
      <c r="GN1087"/>
      <c r="GO1087"/>
      <c r="GP1087"/>
      <c r="GQ1087"/>
      <c r="GR1087"/>
      <c r="GS1087"/>
      <c r="GT1087"/>
      <c r="GU1087"/>
      <c r="GV1087"/>
      <c r="GW1087"/>
      <c r="GX1087"/>
      <c r="GY1087"/>
      <c r="GZ1087"/>
      <c r="HA1087"/>
      <c r="HB1087"/>
      <c r="HC1087"/>
      <c r="HD1087"/>
      <c r="HE1087"/>
      <c r="HF1087"/>
      <c r="HG1087"/>
      <c r="HH1087"/>
      <c r="HI1087"/>
      <c r="HJ1087"/>
      <c r="HK1087"/>
      <c r="HL1087"/>
      <c r="HM1087"/>
      <c r="HN1087"/>
      <c r="HO1087"/>
      <c r="HP1087"/>
      <c r="HQ1087"/>
      <c r="HR1087"/>
      <c r="HS1087"/>
      <c r="HT1087"/>
      <c r="HU1087"/>
      <c r="HV1087"/>
      <c r="HW1087"/>
      <c r="HX1087"/>
      <c r="HY1087"/>
      <c r="HZ1087"/>
      <c r="IA1087"/>
      <c r="IB1087"/>
      <c r="IC1087"/>
      <c r="ID1087"/>
      <c r="IE1087"/>
      <c r="IF1087"/>
      <c r="IG1087"/>
      <c r="IH1087"/>
      <c r="II1087"/>
      <c r="IJ1087"/>
      <c r="IK1087"/>
      <c r="IL1087"/>
      <c r="IM1087"/>
      <c r="IN1087"/>
      <c r="IO1087"/>
      <c r="IP1087"/>
      <c r="IQ1087"/>
      <c r="IR1087"/>
      <c r="IS1087"/>
      <c r="IT1087"/>
      <c r="IU1087"/>
      <c r="IV1087"/>
      <c r="IW1087"/>
      <c r="IX1087"/>
      <c r="IY1087"/>
      <c r="IZ1087"/>
      <c r="JA1087"/>
      <c r="JB1087"/>
      <c r="JC1087"/>
      <c r="JD1087"/>
      <c r="JE1087"/>
      <c r="JF1087"/>
      <c r="JG1087"/>
      <c r="JH1087"/>
      <c r="JI1087"/>
      <c r="JJ1087"/>
      <c r="JK1087"/>
      <c r="JL1087"/>
      <c r="JM1087"/>
      <c r="JN1087"/>
      <c r="JO1087"/>
      <c r="JP1087"/>
      <c r="JQ1087"/>
      <c r="JR1087"/>
      <c r="JS1087"/>
      <c r="JT1087"/>
      <c r="JU1087"/>
      <c r="JV1087"/>
      <c r="JW1087"/>
      <c r="JX1087"/>
      <c r="JY1087"/>
      <c r="JZ1087"/>
      <c r="KA1087"/>
      <c r="KB1087"/>
      <c r="KC1087"/>
      <c r="KD1087"/>
      <c r="KE1087"/>
      <c r="KF1087"/>
      <c r="KG1087"/>
      <c r="KH1087"/>
      <c r="KI1087"/>
      <c r="KJ1087"/>
      <c r="KK1087"/>
      <c r="KL1087"/>
      <c r="KM1087"/>
      <c r="KN1087"/>
      <c r="KO1087"/>
      <c r="KP1087"/>
      <c r="KQ1087"/>
      <c r="KR1087"/>
      <c r="KS1087"/>
      <c r="KT1087"/>
      <c r="KU1087"/>
      <c r="KV1087"/>
      <c r="KW1087"/>
      <c r="KX1087"/>
      <c r="KY1087"/>
      <c r="KZ1087"/>
      <c r="LA1087"/>
      <c r="LB1087"/>
      <c r="LC1087"/>
      <c r="LD1087"/>
      <c r="LE1087"/>
      <c r="LF1087"/>
      <c r="LG1087"/>
      <c r="LH1087"/>
      <c r="LI1087"/>
      <c r="LJ1087"/>
      <c r="LK1087"/>
      <c r="LL1087"/>
      <c r="LM1087"/>
      <c r="LN1087"/>
      <c r="LO1087"/>
      <c r="LP1087"/>
      <c r="LQ1087"/>
      <c r="LR1087"/>
      <c r="LS1087"/>
      <c r="LT1087"/>
      <c r="LU1087"/>
      <c r="LV1087"/>
      <c r="LW1087"/>
      <c r="LX1087"/>
      <c r="LY1087"/>
      <c r="LZ1087"/>
      <c r="MA1087"/>
      <c r="MB1087"/>
      <c r="MC1087"/>
      <c r="MD1087"/>
      <c r="ME1087"/>
      <c r="MF1087"/>
      <c r="MG1087"/>
      <c r="MH1087"/>
      <c r="MI1087"/>
      <c r="MJ1087"/>
      <c r="MK1087"/>
      <c r="ML1087"/>
      <c r="MM1087"/>
      <c r="MN1087"/>
      <c r="MO1087"/>
      <c r="MP1087"/>
      <c r="MQ1087"/>
      <c r="MR1087"/>
      <c r="MS1087"/>
      <c r="MT1087"/>
      <c r="MU1087"/>
      <c r="MV1087"/>
      <c r="MW1087"/>
      <c r="MX1087"/>
      <c r="MY1087"/>
      <c r="MZ1087"/>
      <c r="NA1087"/>
      <c r="NB1087"/>
      <c r="NC1087"/>
      <c r="ND1087"/>
      <c r="NE1087"/>
      <c r="NF1087"/>
      <c r="NG1087"/>
      <c r="NH1087"/>
      <c r="NI1087"/>
      <c r="NJ1087"/>
      <c r="NK1087"/>
      <c r="NL1087"/>
      <c r="NM1087"/>
      <c r="NN1087"/>
      <c r="NO1087"/>
      <c r="NP1087"/>
      <c r="NQ1087"/>
      <c r="NR1087"/>
      <c r="NS1087"/>
      <c r="NT1087"/>
      <c r="NU1087"/>
      <c r="NV1087"/>
      <c r="NW1087"/>
      <c r="NX1087"/>
      <c r="NY1087"/>
      <c r="NZ1087"/>
      <c r="OA1087"/>
      <c r="OB1087"/>
      <c r="OC1087"/>
      <c r="OD1087"/>
      <c r="OE1087"/>
      <c r="OF1087"/>
      <c r="OG1087"/>
      <c r="OH1087"/>
      <c r="OI1087"/>
      <c r="OJ1087"/>
      <c r="OK1087"/>
      <c r="OL1087"/>
      <c r="OM1087"/>
      <c r="ON1087"/>
      <c r="OO1087"/>
      <c r="OP1087"/>
      <c r="OQ1087"/>
      <c r="OR1087"/>
      <c r="OS1087"/>
      <c r="OT1087"/>
      <c r="OU1087"/>
      <c r="OV1087"/>
      <c r="OW1087"/>
      <c r="OX1087"/>
      <c r="OY1087"/>
      <c r="OZ1087"/>
      <c r="PA1087"/>
      <c r="PB1087"/>
      <c r="PC1087"/>
      <c r="PD1087"/>
      <c r="PE1087"/>
      <c r="PF1087"/>
      <c r="PG1087"/>
      <c r="PH1087"/>
      <c r="PI1087"/>
      <c r="PJ1087"/>
      <c r="PK1087"/>
      <c r="PL1087"/>
      <c r="PM1087"/>
      <c r="PN1087"/>
      <c r="PO1087"/>
      <c r="PP1087"/>
      <c r="PQ1087"/>
      <c r="PR1087"/>
      <c r="PS1087"/>
      <c r="PT1087"/>
      <c r="PU1087"/>
      <c r="PV1087"/>
      <c r="PW1087"/>
      <c r="PX1087"/>
      <c r="PY1087"/>
      <c r="PZ1087"/>
      <c r="QA1087"/>
      <c r="QB1087"/>
      <c r="QC1087"/>
      <c r="QD1087"/>
      <c r="QE1087"/>
      <c r="QF1087"/>
      <c r="QG1087"/>
      <c r="QH1087"/>
      <c r="QI1087"/>
      <c r="QJ1087"/>
      <c r="QK1087"/>
      <c r="QL1087"/>
      <c r="QM1087"/>
      <c r="QN1087"/>
      <c r="QO1087"/>
      <c r="QP1087"/>
      <c r="QQ1087"/>
      <c r="QR1087"/>
      <c r="QS1087"/>
      <c r="QT1087"/>
      <c r="QU1087"/>
      <c r="QV1087"/>
      <c r="QW1087"/>
      <c r="QX1087"/>
      <c r="QY1087"/>
      <c r="QZ1087"/>
      <c r="RA1087"/>
      <c r="RB1087"/>
      <c r="RC1087"/>
      <c r="RD1087"/>
      <c r="RE1087"/>
      <c r="RF1087"/>
      <c r="RG1087"/>
      <c r="RH1087"/>
      <c r="RI1087"/>
      <c r="RJ1087"/>
      <c r="RK1087"/>
      <c r="RL1087"/>
      <c r="RM1087"/>
      <c r="RN1087"/>
      <c r="RO1087"/>
      <c r="RP1087"/>
      <c r="RQ1087"/>
      <c r="RR1087"/>
      <c r="RS1087"/>
      <c r="RT1087"/>
      <c r="RU1087"/>
      <c r="RV1087"/>
      <c r="RW1087"/>
      <c r="RX1087"/>
      <c r="RY1087"/>
      <c r="RZ1087"/>
      <c r="SA1087"/>
      <c r="SB1087"/>
      <c r="SC1087"/>
      <c r="SD1087"/>
      <c r="SE1087"/>
      <c r="SF1087"/>
      <c r="SG1087"/>
      <c r="SH1087"/>
      <c r="SI1087"/>
      <c r="SJ1087"/>
      <c r="SK1087"/>
      <c r="SL1087"/>
      <c r="SM1087"/>
      <c r="SN1087"/>
      <c r="SO1087"/>
      <c r="SP1087"/>
      <c r="SQ1087"/>
      <c r="SR1087"/>
      <c r="SS1087"/>
      <c r="ST1087"/>
      <c r="SU1087"/>
      <c r="SV1087"/>
      <c r="SW1087"/>
      <c r="SX1087"/>
      <c r="SY1087"/>
      <c r="SZ1087"/>
      <c r="TA1087"/>
      <c r="TB1087"/>
      <c r="TC1087"/>
      <c r="TD1087"/>
      <c r="TE1087"/>
      <c r="TF1087"/>
      <c r="TG1087"/>
      <c r="TH1087"/>
      <c r="TI1087"/>
      <c r="TJ1087"/>
      <c r="TK1087"/>
      <c r="TL1087"/>
      <c r="TM1087"/>
      <c r="TN1087"/>
      <c r="TO1087"/>
      <c r="TP1087"/>
      <c r="TQ1087"/>
      <c r="TR1087"/>
      <c r="TS1087"/>
      <c r="TT1087"/>
      <c r="TU1087"/>
      <c r="TV1087"/>
      <c r="TW1087"/>
      <c r="TX1087"/>
      <c r="TY1087"/>
      <c r="TZ1087"/>
      <c r="UA1087"/>
      <c r="UB1087"/>
      <c r="UC1087"/>
      <c r="UD1087"/>
      <c r="UE1087"/>
      <c r="UF1087"/>
      <c r="UG1087"/>
      <c r="UH1087"/>
      <c r="UI1087"/>
      <c r="UJ1087"/>
      <c r="UK1087"/>
      <c r="UL1087"/>
      <c r="UM1087"/>
      <c r="UN1087"/>
      <c r="UO1087"/>
      <c r="UP1087"/>
      <c r="UQ1087"/>
      <c r="UR1087"/>
      <c r="US1087"/>
      <c r="UT1087"/>
      <c r="UU1087"/>
      <c r="UV1087"/>
      <c r="UW1087"/>
      <c r="UX1087"/>
      <c r="UY1087"/>
      <c r="UZ1087"/>
      <c r="VA1087"/>
      <c r="VB1087"/>
      <c r="VC1087"/>
      <c r="VD1087"/>
      <c r="VE1087"/>
      <c r="VF1087"/>
      <c r="VG1087"/>
      <c r="VH1087"/>
      <c r="VI1087"/>
      <c r="VJ1087"/>
      <c r="VK1087"/>
      <c r="VL1087"/>
      <c r="VM1087"/>
      <c r="VN1087"/>
      <c r="VO1087"/>
      <c r="VP1087"/>
      <c r="VQ1087"/>
      <c r="VR1087"/>
      <c r="VS1087"/>
      <c r="VT1087"/>
      <c r="VU1087"/>
      <c r="VV1087"/>
      <c r="VW1087"/>
      <c r="VX1087"/>
      <c r="VY1087"/>
      <c r="VZ1087"/>
      <c r="WA1087"/>
      <c r="WB1087"/>
      <c r="WC1087"/>
      <c r="WD1087"/>
      <c r="WE1087"/>
      <c r="WF1087"/>
      <c r="WG1087"/>
      <c r="WH1087"/>
      <c r="WI1087"/>
      <c r="WJ1087"/>
      <c r="WK1087"/>
      <c r="WL1087"/>
      <c r="WM1087"/>
      <c r="WN1087"/>
      <c r="WO1087"/>
      <c r="WP1087"/>
      <c r="WQ1087"/>
      <c r="WR1087"/>
      <c r="WS1087"/>
      <c r="WT1087"/>
      <c r="WU1087"/>
      <c r="WV1087"/>
      <c r="WW1087"/>
      <c r="WX1087"/>
      <c r="WY1087"/>
      <c r="WZ1087"/>
      <c r="XA1087"/>
      <c r="XB1087"/>
      <c r="XC1087"/>
      <c r="XD1087"/>
      <c r="XE1087"/>
      <c r="XF1087"/>
      <c r="XG1087"/>
      <c r="XH1087"/>
      <c r="XI1087"/>
      <c r="XJ1087"/>
      <c r="XK1087"/>
      <c r="XL1087"/>
      <c r="XM1087"/>
      <c r="XN1087"/>
      <c r="XO1087"/>
      <c r="XP1087"/>
      <c r="XQ1087"/>
      <c r="XR1087"/>
      <c r="XS1087"/>
      <c r="XT1087"/>
      <c r="XU1087"/>
      <c r="XV1087"/>
      <c r="XW1087"/>
      <c r="XX1087"/>
      <c r="XY1087"/>
      <c r="XZ1087"/>
      <c r="YA1087"/>
      <c r="YB1087"/>
      <c r="YC1087"/>
      <c r="YD1087"/>
      <c r="YE1087"/>
      <c r="YF1087"/>
      <c r="YG1087"/>
      <c r="YH1087"/>
      <c r="YI1087"/>
      <c r="YJ1087"/>
      <c r="YK1087"/>
      <c r="YL1087"/>
      <c r="YM1087"/>
      <c r="YN1087"/>
      <c r="YO1087"/>
      <c r="YP1087"/>
      <c r="YQ1087"/>
      <c r="YR1087"/>
      <c r="YS1087"/>
      <c r="YT1087"/>
      <c r="YU1087"/>
      <c r="YV1087"/>
      <c r="YW1087"/>
      <c r="YX1087"/>
      <c r="YY1087"/>
      <c r="YZ1087"/>
      <c r="ZA1087"/>
      <c r="ZB1087"/>
      <c r="ZC1087"/>
      <c r="ZD1087"/>
      <c r="ZE1087"/>
      <c r="ZF1087"/>
      <c r="ZG1087"/>
      <c r="ZH1087"/>
      <c r="ZI1087"/>
      <c r="ZJ1087"/>
      <c r="ZK1087"/>
      <c r="ZL1087"/>
      <c r="ZM1087"/>
      <c r="ZN1087"/>
      <c r="ZO1087"/>
      <c r="ZP1087"/>
      <c r="ZQ1087"/>
      <c r="ZR1087"/>
      <c r="ZS1087"/>
      <c r="ZT1087"/>
      <c r="ZU1087"/>
      <c r="ZV1087"/>
      <c r="ZW1087"/>
      <c r="ZX1087"/>
      <c r="ZY1087"/>
      <c r="ZZ1087"/>
      <c r="AAA1087"/>
      <c r="AAB1087"/>
      <c r="AAC1087"/>
      <c r="AAD1087"/>
      <c r="AAE1087"/>
      <c r="AAF1087"/>
      <c r="AAG1087"/>
      <c r="AAH1087"/>
      <c r="AAI1087"/>
      <c r="AAJ1087"/>
      <c r="AAK1087"/>
      <c r="AAL1087"/>
      <c r="AAM1087"/>
      <c r="AAN1087"/>
      <c r="AAO1087"/>
      <c r="AAP1087"/>
      <c r="AAQ1087"/>
      <c r="AAR1087"/>
      <c r="AAS1087"/>
      <c r="AAT1087"/>
      <c r="AAU1087"/>
      <c r="AAV1087"/>
      <c r="AAW1087"/>
      <c r="AAX1087"/>
      <c r="AAY1087"/>
      <c r="AAZ1087"/>
      <c r="ABA1087"/>
      <c r="ABB1087"/>
      <c r="ABC1087"/>
      <c r="ABD1087"/>
      <c r="ABE1087"/>
      <c r="ABF1087"/>
      <c r="ABG1087"/>
      <c r="ABH1087"/>
      <c r="ABI1087"/>
      <c r="ABJ1087"/>
      <c r="ABK1087"/>
      <c r="ABL1087"/>
      <c r="ABM1087"/>
      <c r="ABN1087"/>
      <c r="ABO1087"/>
      <c r="ABP1087"/>
      <c r="ABQ1087"/>
      <c r="ABR1087"/>
      <c r="ABS1087"/>
      <c r="ABT1087"/>
      <c r="ABU1087"/>
      <c r="ABV1087"/>
      <c r="ABW1087"/>
      <c r="ABX1087"/>
      <c r="ABY1087"/>
      <c r="ABZ1087"/>
      <c r="ACA1087"/>
      <c r="ACB1087"/>
      <c r="ACC1087"/>
      <c r="ACD1087"/>
      <c r="ACE1087"/>
      <c r="ACF1087"/>
      <c r="ACG1087"/>
      <c r="ACH1087"/>
      <c r="ACI1087"/>
      <c r="ACJ1087"/>
      <c r="ACK1087"/>
      <c r="ACL1087"/>
      <c r="ACM1087"/>
      <c r="ACN1087"/>
      <c r="ACO1087"/>
      <c r="ACP1087"/>
      <c r="ACQ1087"/>
      <c r="ACR1087"/>
      <c r="ACS1087"/>
      <c r="ACT1087"/>
      <c r="ACU1087"/>
      <c r="ACV1087"/>
      <c r="ACW1087"/>
      <c r="ACX1087"/>
      <c r="ACY1087"/>
      <c r="ACZ1087"/>
      <c r="ADA1087"/>
      <c r="ADB1087"/>
      <c r="ADC1087"/>
      <c r="ADD1087"/>
      <c r="ADE1087"/>
      <c r="ADF1087"/>
      <c r="ADG1087"/>
      <c r="ADH1087"/>
      <c r="ADI1087"/>
      <c r="ADJ1087"/>
      <c r="ADK1087"/>
      <c r="ADL1087"/>
      <c r="ADM1087"/>
      <c r="ADN1087"/>
      <c r="ADO1087"/>
      <c r="ADP1087"/>
      <c r="ADQ1087"/>
      <c r="ADR1087"/>
      <c r="ADS1087"/>
      <c r="ADT1087"/>
      <c r="ADU1087"/>
      <c r="ADV1087"/>
      <c r="ADW1087"/>
      <c r="ADX1087"/>
      <c r="ADY1087"/>
      <c r="ADZ1087"/>
      <c r="AEA1087"/>
      <c r="AEB1087"/>
      <c r="AEC1087"/>
      <c r="AED1087"/>
      <c r="AEE1087"/>
      <c r="AEF1087"/>
      <c r="AEG1087"/>
      <c r="AEH1087"/>
      <c r="AEI1087"/>
      <c r="AEJ1087"/>
      <c r="AEK1087"/>
      <c r="AEL1087"/>
      <c r="AEM1087"/>
      <c r="AEN1087"/>
      <c r="AEO1087"/>
      <c r="AEP1087"/>
      <c r="AEQ1087"/>
      <c r="AER1087"/>
      <c r="AES1087"/>
      <c r="AET1087"/>
      <c r="AEU1087"/>
      <c r="AEV1087"/>
      <c r="AEW1087"/>
      <c r="AEX1087"/>
      <c r="AEY1087"/>
      <c r="AEZ1087"/>
      <c r="AFA1087"/>
      <c r="AFB1087"/>
      <c r="AFC1087"/>
      <c r="AFD1087"/>
      <c r="AFE1087"/>
      <c r="AFF1087"/>
      <c r="AFG1087"/>
      <c r="AFH1087"/>
      <c r="AFI1087"/>
      <c r="AFJ1087"/>
      <c r="AFK1087"/>
      <c r="AFL1087"/>
      <c r="AFM1087"/>
      <c r="AFN1087"/>
      <c r="AFO1087"/>
      <c r="AFP1087"/>
      <c r="AFQ1087"/>
      <c r="AFR1087"/>
      <c r="AFS1087"/>
      <c r="AFT1087"/>
      <c r="AFU1087"/>
      <c r="AFV1087"/>
      <c r="AFW1087"/>
      <c r="AFX1087"/>
      <c r="AFY1087"/>
      <c r="AFZ1087"/>
      <c r="AGA1087"/>
      <c r="AGB1087"/>
      <c r="AGC1087"/>
      <c r="AGD1087"/>
      <c r="AGE1087"/>
      <c r="AGF1087"/>
      <c r="AGG1087"/>
      <c r="AGH1087"/>
      <c r="AGI1087"/>
      <c r="AGJ1087"/>
      <c r="AGK1087"/>
      <c r="AGL1087"/>
      <c r="AGM1087"/>
      <c r="AGN1087"/>
      <c r="AGO1087"/>
      <c r="AGP1087"/>
      <c r="AGQ1087"/>
      <c r="AGR1087"/>
      <c r="AGS1087"/>
      <c r="AGT1087"/>
      <c r="AGU1087"/>
      <c r="AGV1087"/>
      <c r="AGW1087"/>
      <c r="AGX1087"/>
      <c r="AGY1087"/>
      <c r="AGZ1087"/>
      <c r="AHA1087"/>
      <c r="AHB1087"/>
      <c r="AHC1087"/>
      <c r="AHD1087"/>
      <c r="AHE1087"/>
      <c r="AHF1087"/>
      <c r="AHG1087"/>
      <c r="AHH1087"/>
      <c r="AHI1087"/>
      <c r="AHJ1087"/>
      <c r="AHK1087"/>
      <c r="AHL1087"/>
      <c r="AHM1087"/>
      <c r="AHN1087"/>
      <c r="AHO1087"/>
      <c r="AHP1087"/>
      <c r="AHQ1087"/>
      <c r="AHR1087"/>
      <c r="AHS1087"/>
      <c r="AHT1087"/>
      <c r="AHU1087"/>
      <c r="AHV1087"/>
      <c r="AHW1087"/>
      <c r="AHX1087"/>
      <c r="AHY1087"/>
      <c r="AHZ1087"/>
      <c r="AIA1087"/>
      <c r="AIB1087"/>
      <c r="AIC1087"/>
      <c r="AID1087"/>
      <c r="AIE1087"/>
      <c r="AIF1087"/>
      <c r="AIG1087"/>
      <c r="AIH1087"/>
      <c r="AII1087"/>
      <c r="AIJ1087"/>
      <c r="AIK1087"/>
      <c r="AIL1087"/>
      <c r="AIM1087"/>
      <c r="AIN1087"/>
      <c r="AIO1087"/>
      <c r="AIP1087"/>
      <c r="AIQ1087"/>
      <c r="AIR1087"/>
      <c r="AIS1087"/>
      <c r="AIT1087"/>
      <c r="AIU1087"/>
      <c r="AIV1087"/>
      <c r="AIW1087"/>
      <c r="AIX1087"/>
      <c r="AIY1087"/>
      <c r="AIZ1087"/>
      <c r="AJA1087"/>
      <c r="AJB1087"/>
      <c r="AJC1087"/>
      <c r="AJD1087"/>
      <c r="AJE1087"/>
      <c r="AJF1087"/>
      <c r="AJG1087"/>
      <c r="AJH1087"/>
      <c r="AJI1087"/>
      <c r="AJJ1087"/>
      <c r="AJK1087"/>
      <c r="AJL1087"/>
      <c r="AJM1087"/>
      <c r="AJN1087"/>
      <c r="AJO1087"/>
      <c r="AJP1087"/>
      <c r="AJQ1087"/>
      <c r="AJR1087"/>
      <c r="AJS1087"/>
      <c r="AJT1087"/>
      <c r="AJU1087"/>
      <c r="AJV1087"/>
      <c r="AJW1087"/>
      <c r="AJX1087"/>
      <c r="AJY1087"/>
      <c r="AJZ1087"/>
      <c r="AKA1087"/>
      <c r="AKB1087"/>
      <c r="AKC1087"/>
      <c r="AKD1087"/>
      <c r="AKE1087"/>
      <c r="AKF1087"/>
      <c r="AKG1087"/>
      <c r="AKH1087"/>
      <c r="AKI1087"/>
      <c r="AKJ1087"/>
      <c r="AKK1087"/>
      <c r="AKL1087"/>
      <c r="AKM1087"/>
      <c r="AKN1087"/>
      <c r="AKO1087"/>
      <c r="AKP1087"/>
      <c r="AKQ1087"/>
      <c r="AKR1087"/>
      <c r="AKS1087"/>
      <c r="AKT1087"/>
      <c r="AKU1087"/>
      <c r="AKV1087"/>
      <c r="AKW1087"/>
      <c r="AKX1087"/>
      <c r="AKY1087"/>
      <c r="AKZ1087"/>
      <c r="ALA1087"/>
      <c r="ALB1087"/>
      <c r="ALC1087"/>
      <c r="ALD1087"/>
      <c r="ALE1087"/>
      <c r="ALF1087"/>
      <c r="ALG1087"/>
      <c r="ALH1087"/>
      <c r="ALI1087"/>
      <c r="ALJ1087"/>
      <c r="ALK1087"/>
      <c r="ALL1087"/>
      <c r="ALM1087"/>
      <c r="ALN1087"/>
      <c r="ALO1087"/>
      <c r="ALP1087"/>
      <c r="ALQ1087"/>
      <c r="ALR1087"/>
      <c r="ALS1087"/>
      <c r="ALT1087"/>
      <c r="ALU1087"/>
      <c r="ALV1087"/>
      <c r="ALW1087"/>
      <c r="ALX1087"/>
      <c r="ALY1087"/>
      <c r="ALZ1087"/>
      <c r="AMA1087"/>
      <c r="AMB1087"/>
      <c r="AMC1087"/>
      <c r="AMD1087"/>
      <c r="AME1087"/>
      <c r="AMF1087"/>
      <c r="AMG1087"/>
      <c r="AMH1087"/>
      <c r="AMI1087"/>
      <c r="AMJ1087"/>
    </row>
    <row r="1088" spans="1:1024" x14ac:dyDescent="0.2">
      <c r="A1088"/>
      <c r="B1088"/>
      <c r="C1088"/>
      <c r="D1088"/>
      <c r="E1088" s="2"/>
      <c r="F1088" s="2"/>
      <c r="G1088" s="271"/>
      <c r="H1088" s="240"/>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c r="EZ1088"/>
      <c r="FA1088"/>
      <c r="FB1088"/>
      <c r="FC1088"/>
      <c r="FD1088"/>
      <c r="FE1088"/>
      <c r="FF1088"/>
      <c r="FG1088"/>
      <c r="FH1088"/>
      <c r="FI1088"/>
      <c r="FJ1088"/>
      <c r="FK1088"/>
      <c r="FL1088"/>
      <c r="FM1088"/>
      <c r="FN1088"/>
      <c r="FO1088"/>
      <c r="FP1088"/>
      <c r="FQ1088"/>
      <c r="FR1088"/>
      <c r="FS1088"/>
      <c r="FT1088"/>
      <c r="FU1088"/>
      <c r="FV1088"/>
      <c r="FW1088"/>
      <c r="FX1088"/>
      <c r="FY1088"/>
      <c r="FZ1088"/>
      <c r="GA1088"/>
      <c r="GB1088"/>
      <c r="GC1088"/>
      <c r="GD1088"/>
      <c r="GE1088"/>
      <c r="GF1088"/>
      <c r="GG1088"/>
      <c r="GH1088"/>
      <c r="GI1088"/>
      <c r="GJ1088"/>
      <c r="GK1088"/>
      <c r="GL1088"/>
      <c r="GM1088"/>
      <c r="GN1088"/>
      <c r="GO1088"/>
      <c r="GP1088"/>
      <c r="GQ1088"/>
      <c r="GR1088"/>
      <c r="GS1088"/>
      <c r="GT1088"/>
      <c r="GU1088"/>
      <c r="GV1088"/>
      <c r="GW1088"/>
      <c r="GX1088"/>
      <c r="GY1088"/>
      <c r="GZ1088"/>
      <c r="HA1088"/>
      <c r="HB1088"/>
      <c r="HC1088"/>
      <c r="HD1088"/>
      <c r="HE1088"/>
      <c r="HF1088"/>
      <c r="HG1088"/>
      <c r="HH1088"/>
      <c r="HI1088"/>
      <c r="HJ1088"/>
      <c r="HK1088"/>
      <c r="HL1088"/>
      <c r="HM1088"/>
      <c r="HN1088"/>
      <c r="HO1088"/>
      <c r="HP1088"/>
      <c r="HQ1088"/>
      <c r="HR1088"/>
      <c r="HS1088"/>
      <c r="HT1088"/>
      <c r="HU1088"/>
      <c r="HV1088"/>
      <c r="HW1088"/>
      <c r="HX1088"/>
      <c r="HY1088"/>
      <c r="HZ1088"/>
      <c r="IA1088"/>
      <c r="IB1088"/>
      <c r="IC1088"/>
      <c r="ID1088"/>
      <c r="IE1088"/>
      <c r="IF1088"/>
      <c r="IG1088"/>
      <c r="IH1088"/>
      <c r="II1088"/>
      <c r="IJ1088"/>
      <c r="IK1088"/>
      <c r="IL1088"/>
      <c r="IM1088"/>
      <c r="IN1088"/>
      <c r="IO1088"/>
      <c r="IP1088"/>
      <c r="IQ1088"/>
      <c r="IR1088"/>
      <c r="IS1088"/>
      <c r="IT1088"/>
      <c r="IU1088"/>
      <c r="IV1088"/>
      <c r="IW1088"/>
      <c r="IX1088"/>
      <c r="IY1088"/>
      <c r="IZ1088"/>
      <c r="JA1088"/>
      <c r="JB1088"/>
      <c r="JC1088"/>
      <c r="JD1088"/>
      <c r="JE1088"/>
      <c r="JF1088"/>
      <c r="JG1088"/>
      <c r="JH1088"/>
      <c r="JI1088"/>
      <c r="JJ1088"/>
      <c r="JK1088"/>
      <c r="JL1088"/>
      <c r="JM1088"/>
      <c r="JN1088"/>
      <c r="JO1088"/>
      <c r="JP1088"/>
      <c r="JQ1088"/>
      <c r="JR1088"/>
      <c r="JS1088"/>
      <c r="JT1088"/>
      <c r="JU1088"/>
      <c r="JV1088"/>
      <c r="JW1088"/>
      <c r="JX1088"/>
      <c r="JY1088"/>
      <c r="JZ1088"/>
      <c r="KA1088"/>
      <c r="KB1088"/>
      <c r="KC1088"/>
      <c r="KD1088"/>
      <c r="KE1088"/>
      <c r="KF1088"/>
      <c r="KG1088"/>
      <c r="KH1088"/>
      <c r="KI1088"/>
      <c r="KJ1088"/>
      <c r="KK1088"/>
      <c r="KL1088"/>
      <c r="KM1088"/>
      <c r="KN1088"/>
      <c r="KO1088"/>
      <c r="KP1088"/>
      <c r="KQ1088"/>
      <c r="KR1088"/>
      <c r="KS1088"/>
      <c r="KT1088"/>
      <c r="KU1088"/>
      <c r="KV1088"/>
      <c r="KW1088"/>
      <c r="KX1088"/>
      <c r="KY1088"/>
      <c r="KZ1088"/>
      <c r="LA1088"/>
      <c r="LB1088"/>
      <c r="LC1088"/>
      <c r="LD1088"/>
      <c r="LE1088"/>
      <c r="LF1088"/>
      <c r="LG1088"/>
      <c r="LH1088"/>
      <c r="LI1088"/>
      <c r="LJ1088"/>
      <c r="LK1088"/>
      <c r="LL1088"/>
      <c r="LM1088"/>
      <c r="LN1088"/>
      <c r="LO1088"/>
      <c r="LP1088"/>
      <c r="LQ1088"/>
      <c r="LR1088"/>
      <c r="LS1088"/>
      <c r="LT1088"/>
      <c r="LU1088"/>
      <c r="LV1088"/>
      <c r="LW1088"/>
      <c r="LX1088"/>
      <c r="LY1088"/>
      <c r="LZ1088"/>
      <c r="MA1088"/>
      <c r="MB1088"/>
      <c r="MC1088"/>
      <c r="MD1088"/>
      <c r="ME1088"/>
      <c r="MF1088"/>
      <c r="MG1088"/>
      <c r="MH1088"/>
      <c r="MI1088"/>
      <c r="MJ1088"/>
      <c r="MK1088"/>
      <c r="ML1088"/>
      <c r="MM1088"/>
      <c r="MN1088"/>
      <c r="MO1088"/>
      <c r="MP1088"/>
      <c r="MQ1088"/>
      <c r="MR1088"/>
      <c r="MS1088"/>
      <c r="MT1088"/>
      <c r="MU1088"/>
      <c r="MV1088"/>
      <c r="MW1088"/>
      <c r="MX1088"/>
      <c r="MY1088"/>
      <c r="MZ1088"/>
      <c r="NA1088"/>
      <c r="NB1088"/>
      <c r="NC1088"/>
      <c r="ND1088"/>
      <c r="NE1088"/>
      <c r="NF1088"/>
      <c r="NG1088"/>
      <c r="NH1088"/>
      <c r="NI1088"/>
      <c r="NJ1088"/>
      <c r="NK1088"/>
      <c r="NL1088"/>
      <c r="NM1088"/>
      <c r="NN1088"/>
      <c r="NO1088"/>
      <c r="NP1088"/>
      <c r="NQ1088"/>
      <c r="NR1088"/>
      <c r="NS1088"/>
      <c r="NT1088"/>
      <c r="NU1088"/>
      <c r="NV1088"/>
      <c r="NW1088"/>
      <c r="NX1088"/>
      <c r="NY1088"/>
      <c r="NZ1088"/>
      <c r="OA1088"/>
      <c r="OB1088"/>
      <c r="OC1088"/>
      <c r="OD1088"/>
      <c r="OE1088"/>
      <c r="OF1088"/>
      <c r="OG1088"/>
      <c r="OH1088"/>
      <c r="OI1088"/>
      <c r="OJ1088"/>
      <c r="OK1088"/>
      <c r="OL1088"/>
      <c r="OM1088"/>
      <c r="ON1088"/>
      <c r="OO1088"/>
      <c r="OP1088"/>
      <c r="OQ1088"/>
      <c r="OR1088"/>
      <c r="OS1088"/>
      <c r="OT1088"/>
      <c r="OU1088"/>
      <c r="OV1088"/>
      <c r="OW1088"/>
      <c r="OX1088"/>
      <c r="OY1088"/>
      <c r="OZ1088"/>
      <c r="PA1088"/>
      <c r="PB1088"/>
      <c r="PC1088"/>
      <c r="PD1088"/>
      <c r="PE1088"/>
      <c r="PF1088"/>
      <c r="PG1088"/>
      <c r="PH1088"/>
      <c r="PI1088"/>
      <c r="PJ1088"/>
      <c r="PK1088"/>
      <c r="PL1088"/>
      <c r="PM1088"/>
      <c r="PN1088"/>
      <c r="PO1088"/>
      <c r="PP1088"/>
      <c r="PQ1088"/>
      <c r="PR1088"/>
      <c r="PS1088"/>
      <c r="PT1088"/>
      <c r="PU1088"/>
      <c r="PV1088"/>
      <c r="PW1088"/>
      <c r="PX1088"/>
      <c r="PY1088"/>
      <c r="PZ1088"/>
      <c r="QA1088"/>
      <c r="QB1088"/>
      <c r="QC1088"/>
      <c r="QD1088"/>
      <c r="QE1088"/>
      <c r="QF1088"/>
      <c r="QG1088"/>
      <c r="QH1088"/>
      <c r="QI1088"/>
      <c r="QJ1088"/>
      <c r="QK1088"/>
      <c r="QL1088"/>
      <c r="QM1088"/>
      <c r="QN1088"/>
      <c r="QO1088"/>
      <c r="QP1088"/>
      <c r="QQ1088"/>
      <c r="QR1088"/>
      <c r="QS1088"/>
      <c r="QT1088"/>
      <c r="QU1088"/>
      <c r="QV1088"/>
      <c r="QW1088"/>
      <c r="QX1088"/>
      <c r="QY1088"/>
      <c r="QZ1088"/>
      <c r="RA1088"/>
      <c r="RB1088"/>
      <c r="RC1088"/>
      <c r="RD1088"/>
      <c r="RE1088"/>
      <c r="RF1088"/>
      <c r="RG1088"/>
      <c r="RH1088"/>
      <c r="RI1088"/>
      <c r="RJ1088"/>
      <c r="RK1088"/>
      <c r="RL1088"/>
      <c r="RM1088"/>
      <c r="RN1088"/>
      <c r="RO1088"/>
      <c r="RP1088"/>
      <c r="RQ1088"/>
      <c r="RR1088"/>
      <c r="RS1088"/>
      <c r="RT1088"/>
      <c r="RU1088"/>
      <c r="RV1088"/>
      <c r="RW1088"/>
      <c r="RX1088"/>
      <c r="RY1088"/>
      <c r="RZ1088"/>
      <c r="SA1088"/>
      <c r="SB1088"/>
      <c r="SC1088"/>
      <c r="SD1088"/>
      <c r="SE1088"/>
      <c r="SF1088"/>
      <c r="SG1088"/>
      <c r="SH1088"/>
      <c r="SI1088"/>
      <c r="SJ1088"/>
      <c r="SK1088"/>
      <c r="SL1088"/>
      <c r="SM1088"/>
      <c r="SN1088"/>
      <c r="SO1088"/>
      <c r="SP1088"/>
      <c r="SQ1088"/>
      <c r="SR1088"/>
      <c r="SS1088"/>
      <c r="ST1088"/>
      <c r="SU1088"/>
      <c r="SV1088"/>
      <c r="SW1088"/>
      <c r="SX1088"/>
      <c r="SY1088"/>
      <c r="SZ1088"/>
      <c r="TA1088"/>
      <c r="TB1088"/>
      <c r="TC1088"/>
      <c r="TD1088"/>
      <c r="TE1088"/>
      <c r="TF1088"/>
      <c r="TG1088"/>
      <c r="TH1088"/>
      <c r="TI1088"/>
      <c r="TJ1088"/>
      <c r="TK1088"/>
      <c r="TL1088"/>
      <c r="TM1088"/>
      <c r="TN1088"/>
      <c r="TO1088"/>
      <c r="TP1088"/>
      <c r="TQ1088"/>
      <c r="TR1088"/>
      <c r="TS1088"/>
      <c r="TT1088"/>
      <c r="TU1088"/>
      <c r="TV1088"/>
      <c r="TW1088"/>
      <c r="TX1088"/>
      <c r="TY1088"/>
      <c r="TZ1088"/>
      <c r="UA1088"/>
      <c r="UB1088"/>
      <c r="UC1088"/>
      <c r="UD1088"/>
      <c r="UE1088"/>
      <c r="UF1088"/>
      <c r="UG1088"/>
      <c r="UH1088"/>
      <c r="UI1088"/>
      <c r="UJ1088"/>
      <c r="UK1088"/>
      <c r="UL1088"/>
      <c r="UM1088"/>
      <c r="UN1088"/>
      <c r="UO1088"/>
      <c r="UP1088"/>
      <c r="UQ1088"/>
      <c r="UR1088"/>
      <c r="US1088"/>
      <c r="UT1088"/>
      <c r="UU1088"/>
      <c r="UV1088"/>
      <c r="UW1088"/>
      <c r="UX1088"/>
      <c r="UY1088"/>
      <c r="UZ1088"/>
      <c r="VA1088"/>
      <c r="VB1088"/>
      <c r="VC1088"/>
      <c r="VD1088"/>
      <c r="VE1088"/>
      <c r="VF1088"/>
      <c r="VG1088"/>
      <c r="VH1088"/>
      <c r="VI1088"/>
      <c r="VJ1088"/>
      <c r="VK1088"/>
      <c r="VL1088"/>
      <c r="VM1088"/>
      <c r="VN1088"/>
      <c r="VO1088"/>
      <c r="VP1088"/>
      <c r="VQ1088"/>
      <c r="VR1088"/>
      <c r="VS1088"/>
      <c r="VT1088"/>
      <c r="VU1088"/>
      <c r="VV1088"/>
      <c r="VW1088"/>
      <c r="VX1088"/>
      <c r="VY1088"/>
      <c r="VZ1088"/>
      <c r="WA1088"/>
      <c r="WB1088"/>
      <c r="WC1088"/>
      <c r="WD1088"/>
      <c r="WE1088"/>
      <c r="WF1088"/>
      <c r="WG1088"/>
      <c r="WH1088"/>
      <c r="WI1088"/>
      <c r="WJ1088"/>
      <c r="WK1088"/>
      <c r="WL1088"/>
      <c r="WM1088"/>
      <c r="WN1088"/>
      <c r="WO1088"/>
      <c r="WP1088"/>
      <c r="WQ1088"/>
      <c r="WR1088"/>
      <c r="WS1088"/>
      <c r="WT1088"/>
      <c r="WU1088"/>
      <c r="WV1088"/>
      <c r="WW1088"/>
      <c r="WX1088"/>
      <c r="WY1088"/>
      <c r="WZ1088"/>
      <c r="XA1088"/>
      <c r="XB1088"/>
      <c r="XC1088"/>
      <c r="XD1088"/>
      <c r="XE1088"/>
      <c r="XF1088"/>
      <c r="XG1088"/>
      <c r="XH1088"/>
      <c r="XI1088"/>
      <c r="XJ1088"/>
      <c r="XK1088"/>
      <c r="XL1088"/>
      <c r="XM1088"/>
      <c r="XN1088"/>
      <c r="XO1088"/>
      <c r="XP1088"/>
      <c r="XQ1088"/>
      <c r="XR1088"/>
      <c r="XS1088"/>
      <c r="XT1088"/>
      <c r="XU1088"/>
      <c r="XV1088"/>
      <c r="XW1088"/>
      <c r="XX1088"/>
      <c r="XY1088"/>
      <c r="XZ1088"/>
      <c r="YA1088"/>
      <c r="YB1088"/>
      <c r="YC1088"/>
      <c r="YD1088"/>
      <c r="YE1088"/>
      <c r="YF1088"/>
      <c r="YG1088"/>
      <c r="YH1088"/>
      <c r="YI1088"/>
      <c r="YJ1088"/>
      <c r="YK1088"/>
      <c r="YL1088"/>
      <c r="YM1088"/>
      <c r="YN1088"/>
      <c r="YO1088"/>
      <c r="YP1088"/>
      <c r="YQ1088"/>
      <c r="YR1088"/>
      <c r="YS1088"/>
      <c r="YT1088"/>
      <c r="YU1088"/>
      <c r="YV1088"/>
      <c r="YW1088"/>
      <c r="YX1088"/>
      <c r="YY1088"/>
      <c r="YZ1088"/>
      <c r="ZA1088"/>
      <c r="ZB1088"/>
      <c r="ZC1088"/>
      <c r="ZD1088"/>
      <c r="ZE1088"/>
      <c r="ZF1088"/>
      <c r="ZG1088"/>
      <c r="ZH1088"/>
      <c r="ZI1088"/>
      <c r="ZJ1088"/>
      <c r="ZK1088"/>
      <c r="ZL1088"/>
      <c r="ZM1088"/>
      <c r="ZN1088"/>
      <c r="ZO1088"/>
      <c r="ZP1088"/>
      <c r="ZQ1088"/>
      <c r="ZR1088"/>
      <c r="ZS1088"/>
      <c r="ZT1088"/>
      <c r="ZU1088"/>
      <c r="ZV1088"/>
      <c r="ZW1088"/>
      <c r="ZX1088"/>
      <c r="ZY1088"/>
      <c r="ZZ1088"/>
      <c r="AAA1088"/>
      <c r="AAB1088"/>
      <c r="AAC1088"/>
      <c r="AAD1088"/>
      <c r="AAE1088"/>
      <c r="AAF1088"/>
      <c r="AAG1088"/>
      <c r="AAH1088"/>
      <c r="AAI1088"/>
      <c r="AAJ1088"/>
      <c r="AAK1088"/>
      <c r="AAL1088"/>
      <c r="AAM1088"/>
      <c r="AAN1088"/>
      <c r="AAO1088"/>
      <c r="AAP1088"/>
      <c r="AAQ1088"/>
      <c r="AAR1088"/>
      <c r="AAS1088"/>
      <c r="AAT1088"/>
      <c r="AAU1088"/>
      <c r="AAV1088"/>
      <c r="AAW1088"/>
      <c r="AAX1088"/>
      <c r="AAY1088"/>
      <c r="AAZ1088"/>
      <c r="ABA1088"/>
      <c r="ABB1088"/>
      <c r="ABC1088"/>
      <c r="ABD1088"/>
      <c r="ABE1088"/>
      <c r="ABF1088"/>
      <c r="ABG1088"/>
      <c r="ABH1088"/>
      <c r="ABI1088"/>
      <c r="ABJ1088"/>
      <c r="ABK1088"/>
      <c r="ABL1088"/>
      <c r="ABM1088"/>
      <c r="ABN1088"/>
      <c r="ABO1088"/>
      <c r="ABP1088"/>
      <c r="ABQ1088"/>
      <c r="ABR1088"/>
      <c r="ABS1088"/>
      <c r="ABT1088"/>
      <c r="ABU1088"/>
      <c r="ABV1088"/>
      <c r="ABW1088"/>
      <c r="ABX1088"/>
      <c r="ABY1088"/>
      <c r="ABZ1088"/>
      <c r="ACA1088"/>
      <c r="ACB1088"/>
      <c r="ACC1088"/>
      <c r="ACD1088"/>
      <c r="ACE1088"/>
      <c r="ACF1088"/>
      <c r="ACG1088"/>
      <c r="ACH1088"/>
      <c r="ACI1088"/>
      <c r="ACJ1088"/>
      <c r="ACK1088"/>
      <c r="ACL1088"/>
      <c r="ACM1088"/>
      <c r="ACN1088"/>
      <c r="ACO1088"/>
      <c r="ACP1088"/>
      <c r="ACQ1088"/>
      <c r="ACR1088"/>
      <c r="ACS1088"/>
      <c r="ACT1088"/>
      <c r="ACU1088"/>
      <c r="ACV1088"/>
      <c r="ACW1088"/>
      <c r="ACX1088"/>
      <c r="ACY1088"/>
      <c r="ACZ1088"/>
      <c r="ADA1088"/>
      <c r="ADB1088"/>
      <c r="ADC1088"/>
      <c r="ADD1088"/>
      <c r="ADE1088"/>
      <c r="ADF1088"/>
      <c r="ADG1088"/>
      <c r="ADH1088"/>
      <c r="ADI1088"/>
      <c r="ADJ1088"/>
      <c r="ADK1088"/>
      <c r="ADL1088"/>
      <c r="ADM1088"/>
      <c r="ADN1088"/>
      <c r="ADO1088"/>
      <c r="ADP1088"/>
      <c r="ADQ1088"/>
      <c r="ADR1088"/>
      <c r="ADS1088"/>
      <c r="ADT1088"/>
      <c r="ADU1088"/>
      <c r="ADV1088"/>
      <c r="ADW1088"/>
      <c r="ADX1088"/>
      <c r="ADY1088"/>
      <c r="ADZ1088"/>
      <c r="AEA1088"/>
      <c r="AEB1088"/>
      <c r="AEC1088"/>
      <c r="AED1088"/>
      <c r="AEE1088"/>
      <c r="AEF1088"/>
      <c r="AEG1088"/>
      <c r="AEH1088"/>
      <c r="AEI1088"/>
      <c r="AEJ1088"/>
      <c r="AEK1088"/>
      <c r="AEL1088"/>
      <c r="AEM1088"/>
      <c r="AEN1088"/>
      <c r="AEO1088"/>
      <c r="AEP1088"/>
      <c r="AEQ1088"/>
      <c r="AER1088"/>
      <c r="AES1088"/>
      <c r="AET1088"/>
      <c r="AEU1088"/>
      <c r="AEV1088"/>
      <c r="AEW1088"/>
      <c r="AEX1088"/>
      <c r="AEY1088"/>
      <c r="AEZ1088"/>
      <c r="AFA1088"/>
      <c r="AFB1088"/>
      <c r="AFC1088"/>
      <c r="AFD1088"/>
      <c r="AFE1088"/>
      <c r="AFF1088"/>
      <c r="AFG1088"/>
      <c r="AFH1088"/>
      <c r="AFI1088"/>
      <c r="AFJ1088"/>
      <c r="AFK1088"/>
      <c r="AFL1088"/>
      <c r="AFM1088"/>
      <c r="AFN1088"/>
      <c r="AFO1088"/>
      <c r="AFP1088"/>
      <c r="AFQ1088"/>
      <c r="AFR1088"/>
      <c r="AFS1088"/>
      <c r="AFT1088"/>
      <c r="AFU1088"/>
      <c r="AFV1088"/>
      <c r="AFW1088"/>
      <c r="AFX1088"/>
      <c r="AFY1088"/>
      <c r="AFZ1088"/>
      <c r="AGA1088"/>
      <c r="AGB1088"/>
      <c r="AGC1088"/>
      <c r="AGD1088"/>
      <c r="AGE1088"/>
      <c r="AGF1088"/>
      <c r="AGG1088"/>
      <c r="AGH1088"/>
      <c r="AGI1088"/>
      <c r="AGJ1088"/>
      <c r="AGK1088"/>
      <c r="AGL1088"/>
      <c r="AGM1088"/>
      <c r="AGN1088"/>
      <c r="AGO1088"/>
      <c r="AGP1088"/>
      <c r="AGQ1088"/>
      <c r="AGR1088"/>
      <c r="AGS1088"/>
      <c r="AGT1088"/>
      <c r="AGU1088"/>
      <c r="AGV1088"/>
      <c r="AGW1088"/>
      <c r="AGX1088"/>
      <c r="AGY1088"/>
      <c r="AGZ1088"/>
      <c r="AHA1088"/>
      <c r="AHB1088"/>
      <c r="AHC1088"/>
      <c r="AHD1088"/>
      <c r="AHE1088"/>
      <c r="AHF1088"/>
      <c r="AHG1088"/>
      <c r="AHH1088"/>
      <c r="AHI1088"/>
      <c r="AHJ1088"/>
      <c r="AHK1088"/>
      <c r="AHL1088"/>
      <c r="AHM1088"/>
      <c r="AHN1088"/>
      <c r="AHO1088"/>
      <c r="AHP1088"/>
      <c r="AHQ1088"/>
      <c r="AHR1088"/>
      <c r="AHS1088"/>
      <c r="AHT1088"/>
      <c r="AHU1088"/>
      <c r="AHV1088"/>
      <c r="AHW1088"/>
      <c r="AHX1088"/>
      <c r="AHY1088"/>
      <c r="AHZ1088"/>
      <c r="AIA1088"/>
      <c r="AIB1088"/>
      <c r="AIC1088"/>
      <c r="AID1088"/>
      <c r="AIE1088"/>
      <c r="AIF1088"/>
      <c r="AIG1088"/>
      <c r="AIH1088"/>
      <c r="AII1088"/>
      <c r="AIJ1088"/>
      <c r="AIK1088"/>
      <c r="AIL1088"/>
      <c r="AIM1088"/>
      <c r="AIN1088"/>
      <c r="AIO1088"/>
      <c r="AIP1088"/>
      <c r="AIQ1088"/>
      <c r="AIR1088"/>
      <c r="AIS1088"/>
      <c r="AIT1088"/>
      <c r="AIU1088"/>
      <c r="AIV1088"/>
      <c r="AIW1088"/>
      <c r="AIX1088"/>
      <c r="AIY1088"/>
      <c r="AIZ1088"/>
      <c r="AJA1088"/>
      <c r="AJB1088"/>
      <c r="AJC1088"/>
      <c r="AJD1088"/>
      <c r="AJE1088"/>
      <c r="AJF1088"/>
      <c r="AJG1088"/>
      <c r="AJH1088"/>
      <c r="AJI1088"/>
      <c r="AJJ1088"/>
      <c r="AJK1088"/>
      <c r="AJL1088"/>
      <c r="AJM1088"/>
      <c r="AJN1088"/>
      <c r="AJO1088"/>
      <c r="AJP1088"/>
      <c r="AJQ1088"/>
      <c r="AJR1088"/>
      <c r="AJS1088"/>
      <c r="AJT1088"/>
      <c r="AJU1088"/>
      <c r="AJV1088"/>
      <c r="AJW1088"/>
      <c r="AJX1088"/>
      <c r="AJY1088"/>
      <c r="AJZ1088"/>
      <c r="AKA1088"/>
      <c r="AKB1088"/>
      <c r="AKC1088"/>
      <c r="AKD1088"/>
      <c r="AKE1088"/>
      <c r="AKF1088"/>
      <c r="AKG1088"/>
      <c r="AKH1088"/>
      <c r="AKI1088"/>
      <c r="AKJ1088"/>
      <c r="AKK1088"/>
      <c r="AKL1088"/>
      <c r="AKM1088"/>
      <c r="AKN1088"/>
      <c r="AKO1088"/>
      <c r="AKP1088"/>
      <c r="AKQ1088"/>
      <c r="AKR1088"/>
      <c r="AKS1088"/>
      <c r="AKT1088"/>
      <c r="AKU1088"/>
      <c r="AKV1088"/>
      <c r="AKW1088"/>
      <c r="AKX1088"/>
      <c r="AKY1088"/>
      <c r="AKZ1088"/>
      <c r="ALA1088"/>
      <c r="ALB1088"/>
      <c r="ALC1088"/>
      <c r="ALD1088"/>
      <c r="ALE1088"/>
      <c r="ALF1088"/>
      <c r="ALG1088"/>
      <c r="ALH1088"/>
      <c r="ALI1088"/>
      <c r="ALJ1088"/>
      <c r="ALK1088"/>
      <c r="ALL1088"/>
      <c r="ALM1088"/>
      <c r="ALN1088"/>
      <c r="ALO1088"/>
      <c r="ALP1088"/>
      <c r="ALQ1088"/>
      <c r="ALR1088"/>
      <c r="ALS1088"/>
      <c r="ALT1088"/>
      <c r="ALU1088"/>
      <c r="ALV1088"/>
      <c r="ALW1088"/>
      <c r="ALX1088"/>
      <c r="ALY1088"/>
      <c r="ALZ1088"/>
      <c r="AMA1088"/>
      <c r="AMB1088"/>
      <c r="AMC1088"/>
      <c r="AMD1088"/>
      <c r="AME1088"/>
      <c r="AMF1088"/>
      <c r="AMG1088"/>
      <c r="AMH1088"/>
      <c r="AMI1088"/>
      <c r="AMJ1088"/>
    </row>
    <row r="1089" spans="1:1024" x14ac:dyDescent="0.2">
      <c r="A1089"/>
      <c r="B1089"/>
      <c r="C1089"/>
      <c r="D1089"/>
      <c r="E1089" s="2"/>
      <c r="F1089" s="2"/>
      <c r="G1089" s="271"/>
      <c r="H1089" s="240"/>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c r="EZ1089"/>
      <c r="FA1089"/>
      <c r="FB1089"/>
      <c r="FC1089"/>
      <c r="FD1089"/>
      <c r="FE1089"/>
      <c r="FF1089"/>
      <c r="FG1089"/>
      <c r="FH1089"/>
      <c r="FI1089"/>
      <c r="FJ1089"/>
      <c r="FK1089"/>
      <c r="FL1089"/>
      <c r="FM1089"/>
      <c r="FN1089"/>
      <c r="FO1089"/>
      <c r="FP1089"/>
      <c r="FQ1089"/>
      <c r="FR1089"/>
      <c r="FS1089"/>
      <c r="FT1089"/>
      <c r="FU1089"/>
      <c r="FV1089"/>
      <c r="FW1089"/>
      <c r="FX1089"/>
      <c r="FY1089"/>
      <c r="FZ1089"/>
      <c r="GA1089"/>
      <c r="GB1089"/>
      <c r="GC1089"/>
      <c r="GD1089"/>
      <c r="GE1089"/>
      <c r="GF1089"/>
      <c r="GG1089"/>
      <c r="GH1089"/>
      <c r="GI1089"/>
      <c r="GJ1089"/>
      <c r="GK1089"/>
      <c r="GL1089"/>
      <c r="GM1089"/>
      <c r="GN1089"/>
      <c r="GO1089"/>
      <c r="GP1089"/>
      <c r="GQ1089"/>
      <c r="GR1089"/>
      <c r="GS1089"/>
      <c r="GT1089"/>
      <c r="GU1089"/>
      <c r="GV1089"/>
      <c r="GW1089"/>
      <c r="GX1089"/>
      <c r="GY1089"/>
      <c r="GZ1089"/>
      <c r="HA1089"/>
      <c r="HB1089"/>
      <c r="HC1089"/>
      <c r="HD1089"/>
      <c r="HE1089"/>
      <c r="HF1089"/>
      <c r="HG1089"/>
      <c r="HH1089"/>
      <c r="HI1089"/>
      <c r="HJ1089"/>
      <c r="HK1089"/>
      <c r="HL1089"/>
      <c r="HM1089"/>
      <c r="HN1089"/>
      <c r="HO1089"/>
      <c r="HP1089"/>
      <c r="HQ1089"/>
      <c r="HR1089"/>
      <c r="HS1089"/>
      <c r="HT1089"/>
      <c r="HU1089"/>
      <c r="HV1089"/>
      <c r="HW1089"/>
      <c r="HX1089"/>
      <c r="HY1089"/>
      <c r="HZ1089"/>
      <c r="IA1089"/>
      <c r="IB1089"/>
      <c r="IC1089"/>
      <c r="ID1089"/>
      <c r="IE1089"/>
      <c r="IF1089"/>
      <c r="IG1089"/>
      <c r="IH1089"/>
      <c r="II1089"/>
      <c r="IJ1089"/>
      <c r="IK1089"/>
      <c r="IL1089"/>
      <c r="IM1089"/>
      <c r="IN1089"/>
      <c r="IO1089"/>
      <c r="IP1089"/>
      <c r="IQ1089"/>
      <c r="IR1089"/>
      <c r="IS1089"/>
      <c r="IT1089"/>
      <c r="IU1089"/>
      <c r="IV1089"/>
      <c r="IW1089"/>
      <c r="IX1089"/>
      <c r="IY1089"/>
      <c r="IZ1089"/>
      <c r="JA1089"/>
      <c r="JB1089"/>
      <c r="JC1089"/>
      <c r="JD1089"/>
      <c r="JE1089"/>
      <c r="JF1089"/>
      <c r="JG1089"/>
      <c r="JH1089"/>
      <c r="JI1089"/>
      <c r="JJ1089"/>
      <c r="JK1089"/>
      <c r="JL1089"/>
      <c r="JM1089"/>
      <c r="JN1089"/>
      <c r="JO1089"/>
      <c r="JP1089"/>
      <c r="JQ1089"/>
      <c r="JR1089"/>
      <c r="JS1089"/>
      <c r="JT1089"/>
      <c r="JU1089"/>
      <c r="JV1089"/>
      <c r="JW1089"/>
      <c r="JX1089"/>
      <c r="JY1089"/>
      <c r="JZ1089"/>
      <c r="KA1089"/>
      <c r="KB1089"/>
      <c r="KC1089"/>
      <c r="KD1089"/>
      <c r="KE1089"/>
      <c r="KF1089"/>
      <c r="KG1089"/>
      <c r="KH1089"/>
      <c r="KI1089"/>
      <c r="KJ1089"/>
      <c r="KK1089"/>
      <c r="KL1089"/>
      <c r="KM1089"/>
      <c r="KN1089"/>
      <c r="KO1089"/>
      <c r="KP1089"/>
      <c r="KQ1089"/>
      <c r="KR1089"/>
      <c r="KS1089"/>
      <c r="KT1089"/>
      <c r="KU1089"/>
      <c r="KV1089"/>
      <c r="KW1089"/>
      <c r="KX1089"/>
      <c r="KY1089"/>
      <c r="KZ1089"/>
      <c r="LA1089"/>
      <c r="LB1089"/>
      <c r="LC1089"/>
      <c r="LD1089"/>
      <c r="LE1089"/>
      <c r="LF1089"/>
      <c r="LG1089"/>
      <c r="LH1089"/>
      <c r="LI1089"/>
      <c r="LJ1089"/>
      <c r="LK1089"/>
      <c r="LL1089"/>
      <c r="LM1089"/>
      <c r="LN1089"/>
      <c r="LO1089"/>
      <c r="LP1089"/>
      <c r="LQ1089"/>
      <c r="LR1089"/>
      <c r="LS1089"/>
      <c r="LT1089"/>
      <c r="LU1089"/>
      <c r="LV1089"/>
      <c r="LW1089"/>
      <c r="LX1089"/>
      <c r="LY1089"/>
      <c r="LZ1089"/>
      <c r="MA1089"/>
      <c r="MB1089"/>
      <c r="MC1089"/>
      <c r="MD1089"/>
      <c r="ME1089"/>
      <c r="MF1089"/>
      <c r="MG1089"/>
      <c r="MH1089"/>
      <c r="MI1089"/>
      <c r="MJ1089"/>
      <c r="MK1089"/>
      <c r="ML1089"/>
      <c r="MM1089"/>
      <c r="MN1089"/>
      <c r="MO1089"/>
      <c r="MP1089"/>
      <c r="MQ1089"/>
      <c r="MR1089"/>
      <c r="MS1089"/>
      <c r="MT1089"/>
      <c r="MU1089"/>
      <c r="MV1089"/>
      <c r="MW1089"/>
      <c r="MX1089"/>
      <c r="MY1089"/>
      <c r="MZ1089"/>
      <c r="NA1089"/>
      <c r="NB1089"/>
      <c r="NC1089"/>
      <c r="ND1089"/>
      <c r="NE1089"/>
      <c r="NF1089"/>
      <c r="NG1089"/>
      <c r="NH1089"/>
      <c r="NI1089"/>
      <c r="NJ1089"/>
      <c r="NK1089"/>
      <c r="NL1089"/>
      <c r="NM1089"/>
      <c r="NN1089"/>
      <c r="NO1089"/>
      <c r="NP1089"/>
      <c r="NQ1089"/>
      <c r="NR1089"/>
      <c r="NS1089"/>
      <c r="NT1089"/>
      <c r="NU1089"/>
      <c r="NV1089"/>
      <c r="NW1089"/>
      <c r="NX1089"/>
      <c r="NY1089"/>
      <c r="NZ1089"/>
      <c r="OA1089"/>
      <c r="OB1089"/>
      <c r="OC1089"/>
      <c r="OD1089"/>
      <c r="OE1089"/>
      <c r="OF1089"/>
      <c r="OG1089"/>
      <c r="OH1089"/>
      <c r="OI1089"/>
      <c r="OJ1089"/>
      <c r="OK1089"/>
      <c r="OL1089"/>
      <c r="OM1089"/>
      <c r="ON1089"/>
      <c r="OO1089"/>
      <c r="OP1089"/>
      <c r="OQ1089"/>
      <c r="OR1089"/>
      <c r="OS1089"/>
      <c r="OT1089"/>
      <c r="OU1089"/>
      <c r="OV1089"/>
      <c r="OW1089"/>
      <c r="OX1089"/>
      <c r="OY1089"/>
      <c r="OZ1089"/>
      <c r="PA1089"/>
      <c r="PB1089"/>
      <c r="PC1089"/>
      <c r="PD1089"/>
      <c r="PE1089"/>
      <c r="PF1089"/>
      <c r="PG1089"/>
      <c r="PH1089"/>
      <c r="PI1089"/>
      <c r="PJ1089"/>
      <c r="PK1089"/>
      <c r="PL1089"/>
      <c r="PM1089"/>
      <c r="PN1089"/>
      <c r="PO1089"/>
      <c r="PP1089"/>
      <c r="PQ1089"/>
      <c r="PR1089"/>
      <c r="PS1089"/>
      <c r="PT1089"/>
      <c r="PU1089"/>
      <c r="PV1089"/>
      <c r="PW1089"/>
      <c r="PX1089"/>
      <c r="PY1089"/>
      <c r="PZ1089"/>
      <c r="QA1089"/>
      <c r="QB1089"/>
      <c r="QC1089"/>
      <c r="QD1089"/>
      <c r="QE1089"/>
      <c r="QF1089"/>
      <c r="QG1089"/>
      <c r="QH1089"/>
      <c r="QI1089"/>
      <c r="QJ1089"/>
      <c r="QK1089"/>
      <c r="QL1089"/>
      <c r="QM1089"/>
      <c r="QN1089"/>
      <c r="QO1089"/>
      <c r="QP1089"/>
      <c r="QQ1089"/>
      <c r="QR1089"/>
      <c r="QS1089"/>
      <c r="QT1089"/>
      <c r="QU1089"/>
      <c r="QV1089"/>
      <c r="QW1089"/>
      <c r="QX1089"/>
      <c r="QY1089"/>
      <c r="QZ1089"/>
      <c r="RA1089"/>
      <c r="RB1089"/>
      <c r="RC1089"/>
      <c r="RD1089"/>
      <c r="RE1089"/>
      <c r="RF1089"/>
      <c r="RG1089"/>
      <c r="RH1089"/>
      <c r="RI1089"/>
      <c r="RJ1089"/>
      <c r="RK1089"/>
      <c r="RL1089"/>
      <c r="RM1089"/>
      <c r="RN1089"/>
      <c r="RO1089"/>
      <c r="RP1089"/>
      <c r="RQ1089"/>
      <c r="RR1089"/>
      <c r="RS1089"/>
      <c r="RT1089"/>
      <c r="RU1089"/>
      <c r="RV1089"/>
      <c r="RW1089"/>
      <c r="RX1089"/>
      <c r="RY1089"/>
      <c r="RZ1089"/>
      <c r="SA1089"/>
      <c r="SB1089"/>
      <c r="SC1089"/>
      <c r="SD1089"/>
      <c r="SE1089"/>
      <c r="SF1089"/>
      <c r="SG1089"/>
      <c r="SH1089"/>
      <c r="SI1089"/>
      <c r="SJ1089"/>
      <c r="SK1089"/>
      <c r="SL1089"/>
      <c r="SM1089"/>
      <c r="SN1089"/>
      <c r="SO1089"/>
      <c r="SP1089"/>
      <c r="SQ1089"/>
      <c r="SR1089"/>
      <c r="SS1089"/>
      <c r="ST1089"/>
      <c r="SU1089"/>
      <c r="SV1089"/>
      <c r="SW1089"/>
      <c r="SX1089"/>
      <c r="SY1089"/>
      <c r="SZ1089"/>
      <c r="TA1089"/>
      <c r="TB1089"/>
      <c r="TC1089"/>
      <c r="TD1089"/>
      <c r="TE1089"/>
      <c r="TF1089"/>
      <c r="TG1089"/>
      <c r="TH1089"/>
      <c r="TI1089"/>
      <c r="TJ1089"/>
      <c r="TK1089"/>
      <c r="TL1089"/>
      <c r="TM1089"/>
      <c r="TN1089"/>
      <c r="TO1089"/>
      <c r="TP1089"/>
      <c r="TQ1089"/>
      <c r="TR1089"/>
      <c r="TS1089"/>
      <c r="TT1089"/>
      <c r="TU1089"/>
      <c r="TV1089"/>
      <c r="TW1089"/>
      <c r="TX1089"/>
      <c r="TY1089"/>
      <c r="TZ1089"/>
      <c r="UA1089"/>
      <c r="UB1089"/>
      <c r="UC1089"/>
      <c r="UD1089"/>
      <c r="UE1089"/>
      <c r="UF1089"/>
      <c r="UG1089"/>
      <c r="UH1089"/>
      <c r="UI1089"/>
      <c r="UJ1089"/>
      <c r="UK1089"/>
      <c r="UL1089"/>
      <c r="UM1089"/>
      <c r="UN1089"/>
      <c r="UO1089"/>
      <c r="UP1089"/>
      <c r="UQ1089"/>
      <c r="UR1089"/>
      <c r="US1089"/>
      <c r="UT1089"/>
      <c r="UU1089"/>
      <c r="UV1089"/>
      <c r="UW1089"/>
      <c r="UX1089"/>
      <c r="UY1089"/>
      <c r="UZ1089"/>
      <c r="VA1089"/>
      <c r="VB1089"/>
      <c r="VC1089"/>
      <c r="VD1089"/>
      <c r="VE1089"/>
      <c r="VF1089"/>
      <c r="VG1089"/>
      <c r="VH1089"/>
      <c r="VI1089"/>
      <c r="VJ1089"/>
      <c r="VK1089"/>
      <c r="VL1089"/>
      <c r="VM1089"/>
      <c r="VN1089"/>
      <c r="VO1089"/>
      <c r="VP1089"/>
      <c r="VQ1089"/>
      <c r="VR1089"/>
      <c r="VS1089"/>
      <c r="VT1089"/>
      <c r="VU1089"/>
      <c r="VV1089"/>
      <c r="VW1089"/>
      <c r="VX1089"/>
      <c r="VY1089"/>
      <c r="VZ1089"/>
      <c r="WA1089"/>
      <c r="WB1089"/>
      <c r="WC1089"/>
      <c r="WD1089"/>
      <c r="WE1089"/>
      <c r="WF1089"/>
      <c r="WG1089"/>
      <c r="WH1089"/>
      <c r="WI1089"/>
      <c r="WJ1089"/>
      <c r="WK1089"/>
      <c r="WL1089"/>
      <c r="WM1089"/>
      <c r="WN1089"/>
      <c r="WO1089"/>
      <c r="WP1089"/>
      <c r="WQ1089"/>
      <c r="WR1089"/>
      <c r="WS1089"/>
      <c r="WT1089"/>
      <c r="WU1089"/>
      <c r="WV1089"/>
      <c r="WW1089"/>
      <c r="WX1089"/>
      <c r="WY1089"/>
      <c r="WZ1089"/>
      <c r="XA1089"/>
      <c r="XB1089"/>
      <c r="XC1089"/>
      <c r="XD1089"/>
      <c r="XE1089"/>
      <c r="XF1089"/>
      <c r="XG1089"/>
      <c r="XH1089"/>
      <c r="XI1089"/>
      <c r="XJ1089"/>
      <c r="XK1089"/>
      <c r="XL1089"/>
      <c r="XM1089"/>
      <c r="XN1089"/>
      <c r="XO1089"/>
      <c r="XP1089"/>
      <c r="XQ1089"/>
      <c r="XR1089"/>
      <c r="XS1089"/>
      <c r="XT1089"/>
      <c r="XU1089"/>
      <c r="XV1089"/>
      <c r="XW1089"/>
      <c r="XX1089"/>
      <c r="XY1089"/>
      <c r="XZ1089"/>
      <c r="YA1089"/>
      <c r="YB1089"/>
      <c r="YC1089"/>
      <c r="YD1089"/>
      <c r="YE1089"/>
      <c r="YF1089"/>
      <c r="YG1089"/>
      <c r="YH1089"/>
      <c r="YI1089"/>
      <c r="YJ1089"/>
      <c r="YK1089"/>
      <c r="YL1089"/>
      <c r="YM1089"/>
      <c r="YN1089"/>
      <c r="YO1089"/>
      <c r="YP1089"/>
      <c r="YQ1089"/>
      <c r="YR1089"/>
      <c r="YS1089"/>
      <c r="YT1089"/>
      <c r="YU1089"/>
      <c r="YV1089"/>
      <c r="YW1089"/>
      <c r="YX1089"/>
      <c r="YY1089"/>
      <c r="YZ1089"/>
      <c r="ZA1089"/>
      <c r="ZB1089"/>
      <c r="ZC1089"/>
      <c r="ZD1089"/>
      <c r="ZE1089"/>
      <c r="ZF1089"/>
      <c r="ZG1089"/>
      <c r="ZH1089"/>
      <c r="ZI1089"/>
      <c r="ZJ1089"/>
      <c r="ZK1089"/>
      <c r="ZL1089"/>
      <c r="ZM1089"/>
      <c r="ZN1089"/>
      <c r="ZO1089"/>
      <c r="ZP1089"/>
      <c r="ZQ1089"/>
      <c r="ZR1089"/>
      <c r="ZS1089"/>
      <c r="ZT1089"/>
      <c r="ZU1089"/>
      <c r="ZV1089"/>
      <c r="ZW1089"/>
      <c r="ZX1089"/>
      <c r="ZY1089"/>
      <c r="ZZ1089"/>
      <c r="AAA1089"/>
      <c r="AAB1089"/>
      <c r="AAC1089"/>
      <c r="AAD1089"/>
      <c r="AAE1089"/>
      <c r="AAF1089"/>
      <c r="AAG1089"/>
      <c r="AAH1089"/>
      <c r="AAI1089"/>
      <c r="AAJ1089"/>
      <c r="AAK1089"/>
      <c r="AAL1089"/>
      <c r="AAM1089"/>
      <c r="AAN1089"/>
      <c r="AAO1089"/>
      <c r="AAP1089"/>
      <c r="AAQ1089"/>
      <c r="AAR1089"/>
      <c r="AAS1089"/>
      <c r="AAT1089"/>
      <c r="AAU1089"/>
      <c r="AAV1089"/>
      <c r="AAW1089"/>
      <c r="AAX1089"/>
      <c r="AAY1089"/>
      <c r="AAZ1089"/>
      <c r="ABA1089"/>
      <c r="ABB1089"/>
      <c r="ABC1089"/>
      <c r="ABD1089"/>
      <c r="ABE1089"/>
      <c r="ABF1089"/>
      <c r="ABG1089"/>
      <c r="ABH1089"/>
      <c r="ABI1089"/>
      <c r="ABJ1089"/>
      <c r="ABK1089"/>
      <c r="ABL1089"/>
      <c r="ABM1089"/>
      <c r="ABN1089"/>
      <c r="ABO1089"/>
      <c r="ABP1089"/>
      <c r="ABQ1089"/>
      <c r="ABR1089"/>
      <c r="ABS1089"/>
      <c r="ABT1089"/>
      <c r="ABU1089"/>
      <c r="ABV1089"/>
      <c r="ABW1089"/>
      <c r="ABX1089"/>
      <c r="ABY1089"/>
      <c r="ABZ1089"/>
      <c r="ACA1089"/>
      <c r="ACB1089"/>
      <c r="ACC1089"/>
      <c r="ACD1089"/>
      <c r="ACE1089"/>
      <c r="ACF1089"/>
      <c r="ACG1089"/>
      <c r="ACH1089"/>
      <c r="ACI1089"/>
      <c r="ACJ1089"/>
      <c r="ACK1089"/>
      <c r="ACL1089"/>
      <c r="ACM1089"/>
      <c r="ACN1089"/>
      <c r="ACO1089"/>
      <c r="ACP1089"/>
      <c r="ACQ1089"/>
      <c r="ACR1089"/>
      <c r="ACS1089"/>
      <c r="ACT1089"/>
      <c r="ACU1089"/>
      <c r="ACV1089"/>
      <c r="ACW1089"/>
      <c r="ACX1089"/>
      <c r="ACY1089"/>
      <c r="ACZ1089"/>
      <c r="ADA1089"/>
      <c r="ADB1089"/>
      <c r="ADC1089"/>
      <c r="ADD1089"/>
      <c r="ADE1089"/>
      <c r="ADF1089"/>
      <c r="ADG1089"/>
      <c r="ADH1089"/>
      <c r="ADI1089"/>
      <c r="ADJ1089"/>
      <c r="ADK1089"/>
      <c r="ADL1089"/>
      <c r="ADM1089"/>
      <c r="ADN1089"/>
      <c r="ADO1089"/>
      <c r="ADP1089"/>
      <c r="ADQ1089"/>
      <c r="ADR1089"/>
      <c r="ADS1089"/>
      <c r="ADT1089"/>
      <c r="ADU1089"/>
      <c r="ADV1089"/>
      <c r="ADW1089"/>
      <c r="ADX1089"/>
      <c r="ADY1089"/>
      <c r="ADZ1089"/>
      <c r="AEA1089"/>
      <c r="AEB1089"/>
      <c r="AEC1089"/>
      <c r="AED1089"/>
      <c r="AEE1089"/>
      <c r="AEF1089"/>
      <c r="AEG1089"/>
      <c r="AEH1089"/>
      <c r="AEI1089"/>
      <c r="AEJ1089"/>
      <c r="AEK1089"/>
      <c r="AEL1089"/>
      <c r="AEM1089"/>
      <c r="AEN1089"/>
      <c r="AEO1089"/>
      <c r="AEP1089"/>
      <c r="AEQ1089"/>
      <c r="AER1089"/>
      <c r="AES1089"/>
      <c r="AET1089"/>
      <c r="AEU1089"/>
      <c r="AEV1089"/>
      <c r="AEW1089"/>
      <c r="AEX1089"/>
      <c r="AEY1089"/>
      <c r="AEZ1089"/>
      <c r="AFA1089"/>
      <c r="AFB1089"/>
      <c r="AFC1089"/>
      <c r="AFD1089"/>
      <c r="AFE1089"/>
      <c r="AFF1089"/>
      <c r="AFG1089"/>
      <c r="AFH1089"/>
      <c r="AFI1089"/>
      <c r="AFJ1089"/>
      <c r="AFK1089"/>
      <c r="AFL1089"/>
      <c r="AFM1089"/>
      <c r="AFN1089"/>
      <c r="AFO1089"/>
      <c r="AFP1089"/>
      <c r="AFQ1089"/>
      <c r="AFR1089"/>
      <c r="AFS1089"/>
      <c r="AFT1089"/>
      <c r="AFU1089"/>
      <c r="AFV1089"/>
      <c r="AFW1089"/>
      <c r="AFX1089"/>
      <c r="AFY1089"/>
      <c r="AFZ1089"/>
      <c r="AGA1089"/>
      <c r="AGB1089"/>
      <c r="AGC1089"/>
      <c r="AGD1089"/>
      <c r="AGE1089"/>
      <c r="AGF1089"/>
      <c r="AGG1089"/>
      <c r="AGH1089"/>
      <c r="AGI1089"/>
      <c r="AGJ1089"/>
      <c r="AGK1089"/>
      <c r="AGL1089"/>
      <c r="AGM1089"/>
      <c r="AGN1089"/>
      <c r="AGO1089"/>
      <c r="AGP1089"/>
      <c r="AGQ1089"/>
      <c r="AGR1089"/>
      <c r="AGS1089"/>
      <c r="AGT1089"/>
      <c r="AGU1089"/>
      <c r="AGV1089"/>
      <c r="AGW1089"/>
      <c r="AGX1089"/>
      <c r="AGY1089"/>
      <c r="AGZ1089"/>
      <c r="AHA1089"/>
      <c r="AHB1089"/>
      <c r="AHC1089"/>
      <c r="AHD1089"/>
      <c r="AHE1089"/>
      <c r="AHF1089"/>
      <c r="AHG1089"/>
      <c r="AHH1089"/>
      <c r="AHI1089"/>
      <c r="AHJ1089"/>
      <c r="AHK1089"/>
      <c r="AHL1089"/>
      <c r="AHM1089"/>
      <c r="AHN1089"/>
      <c r="AHO1089"/>
      <c r="AHP1089"/>
      <c r="AHQ1089"/>
      <c r="AHR1089"/>
      <c r="AHS1089"/>
      <c r="AHT1089"/>
      <c r="AHU1089"/>
      <c r="AHV1089"/>
      <c r="AHW1089"/>
      <c r="AHX1089"/>
      <c r="AHY1089"/>
      <c r="AHZ1089"/>
      <c r="AIA1089"/>
      <c r="AIB1089"/>
      <c r="AIC1089"/>
      <c r="AID1089"/>
      <c r="AIE1089"/>
      <c r="AIF1089"/>
      <c r="AIG1089"/>
      <c r="AIH1089"/>
      <c r="AII1089"/>
      <c r="AIJ1089"/>
      <c r="AIK1089"/>
      <c r="AIL1089"/>
      <c r="AIM1089"/>
      <c r="AIN1089"/>
      <c r="AIO1089"/>
      <c r="AIP1089"/>
      <c r="AIQ1089"/>
      <c r="AIR1089"/>
      <c r="AIS1089"/>
      <c r="AIT1089"/>
      <c r="AIU1089"/>
      <c r="AIV1089"/>
      <c r="AIW1089"/>
      <c r="AIX1089"/>
      <c r="AIY1089"/>
      <c r="AIZ1089"/>
      <c r="AJA1089"/>
      <c r="AJB1089"/>
      <c r="AJC1089"/>
      <c r="AJD1089"/>
      <c r="AJE1089"/>
      <c r="AJF1089"/>
      <c r="AJG1089"/>
      <c r="AJH1089"/>
      <c r="AJI1089"/>
      <c r="AJJ1089"/>
      <c r="AJK1089"/>
      <c r="AJL1089"/>
      <c r="AJM1089"/>
      <c r="AJN1089"/>
      <c r="AJO1089"/>
      <c r="AJP1089"/>
      <c r="AJQ1089"/>
      <c r="AJR1089"/>
      <c r="AJS1089"/>
      <c r="AJT1089"/>
      <c r="AJU1089"/>
      <c r="AJV1089"/>
      <c r="AJW1089"/>
      <c r="AJX1089"/>
      <c r="AJY1089"/>
      <c r="AJZ1089"/>
      <c r="AKA1089"/>
      <c r="AKB1089"/>
      <c r="AKC1089"/>
      <c r="AKD1089"/>
      <c r="AKE1089"/>
      <c r="AKF1089"/>
      <c r="AKG1089"/>
      <c r="AKH1089"/>
      <c r="AKI1089"/>
      <c r="AKJ1089"/>
      <c r="AKK1089"/>
      <c r="AKL1089"/>
      <c r="AKM1089"/>
      <c r="AKN1089"/>
      <c r="AKO1089"/>
      <c r="AKP1089"/>
      <c r="AKQ1089"/>
      <c r="AKR1089"/>
      <c r="AKS1089"/>
      <c r="AKT1089"/>
      <c r="AKU1089"/>
      <c r="AKV1089"/>
      <c r="AKW1089"/>
      <c r="AKX1089"/>
      <c r="AKY1089"/>
      <c r="AKZ1089"/>
      <c r="ALA1089"/>
      <c r="ALB1089"/>
      <c r="ALC1089"/>
      <c r="ALD1089"/>
      <c r="ALE1089"/>
      <c r="ALF1089"/>
      <c r="ALG1089"/>
      <c r="ALH1089"/>
      <c r="ALI1089"/>
      <c r="ALJ1089"/>
      <c r="ALK1089"/>
      <c r="ALL1089"/>
      <c r="ALM1089"/>
      <c r="ALN1089"/>
      <c r="ALO1089"/>
      <c r="ALP1089"/>
      <c r="ALQ1089"/>
      <c r="ALR1089"/>
      <c r="ALS1089"/>
      <c r="ALT1089"/>
      <c r="ALU1089"/>
      <c r="ALV1089"/>
      <c r="ALW1089"/>
      <c r="ALX1089"/>
      <c r="ALY1089"/>
      <c r="ALZ1089"/>
      <c r="AMA1089"/>
      <c r="AMB1089"/>
      <c r="AMC1089"/>
      <c r="AMD1089"/>
      <c r="AME1089"/>
      <c r="AMF1089"/>
      <c r="AMG1089"/>
      <c r="AMH1089"/>
      <c r="AMI1089"/>
      <c r="AMJ1089"/>
    </row>
    <row r="1090" spans="1:1024" x14ac:dyDescent="0.2">
      <c r="A1090"/>
      <c r="B1090"/>
      <c r="C1090"/>
      <c r="D1090"/>
      <c r="E1090" s="2"/>
      <c r="F1090" s="2"/>
      <c r="G1090" s="271"/>
      <c r="H1090" s="24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c r="EZ1090"/>
      <c r="FA1090"/>
      <c r="FB1090"/>
      <c r="FC1090"/>
      <c r="FD1090"/>
      <c r="FE1090"/>
      <c r="FF1090"/>
      <c r="FG1090"/>
      <c r="FH1090"/>
      <c r="FI1090"/>
      <c r="FJ1090"/>
      <c r="FK1090"/>
      <c r="FL1090"/>
      <c r="FM1090"/>
      <c r="FN1090"/>
      <c r="FO1090"/>
      <c r="FP1090"/>
      <c r="FQ1090"/>
      <c r="FR1090"/>
      <c r="FS1090"/>
      <c r="FT1090"/>
      <c r="FU1090"/>
      <c r="FV1090"/>
      <c r="FW1090"/>
      <c r="FX1090"/>
      <c r="FY1090"/>
      <c r="FZ1090"/>
      <c r="GA1090"/>
      <c r="GB1090"/>
      <c r="GC1090"/>
      <c r="GD1090"/>
      <c r="GE1090"/>
      <c r="GF1090"/>
      <c r="GG1090"/>
      <c r="GH1090"/>
      <c r="GI1090"/>
      <c r="GJ1090"/>
      <c r="GK1090"/>
      <c r="GL1090"/>
      <c r="GM1090"/>
      <c r="GN1090"/>
      <c r="GO1090"/>
      <c r="GP1090"/>
      <c r="GQ1090"/>
      <c r="GR1090"/>
      <c r="GS1090"/>
      <c r="GT1090"/>
      <c r="GU1090"/>
      <c r="GV1090"/>
      <c r="GW1090"/>
      <c r="GX1090"/>
      <c r="GY1090"/>
      <c r="GZ1090"/>
      <c r="HA1090"/>
      <c r="HB1090"/>
      <c r="HC1090"/>
      <c r="HD1090"/>
      <c r="HE1090"/>
      <c r="HF1090"/>
      <c r="HG1090"/>
      <c r="HH1090"/>
      <c r="HI1090"/>
      <c r="HJ1090"/>
      <c r="HK1090"/>
      <c r="HL1090"/>
      <c r="HM1090"/>
      <c r="HN1090"/>
      <c r="HO1090"/>
      <c r="HP1090"/>
      <c r="HQ1090"/>
      <c r="HR1090"/>
      <c r="HS1090"/>
      <c r="HT1090"/>
      <c r="HU1090"/>
      <c r="HV1090"/>
      <c r="HW1090"/>
      <c r="HX1090"/>
      <c r="HY1090"/>
      <c r="HZ1090"/>
      <c r="IA1090"/>
      <c r="IB1090"/>
      <c r="IC1090"/>
      <c r="ID1090"/>
      <c r="IE1090"/>
      <c r="IF1090"/>
      <c r="IG1090"/>
      <c r="IH1090"/>
      <c r="II1090"/>
      <c r="IJ1090"/>
      <c r="IK1090"/>
      <c r="IL1090"/>
      <c r="IM1090"/>
      <c r="IN1090"/>
      <c r="IO1090"/>
      <c r="IP1090"/>
      <c r="IQ1090"/>
      <c r="IR1090"/>
      <c r="IS1090"/>
      <c r="IT1090"/>
      <c r="IU1090"/>
      <c r="IV1090"/>
      <c r="IW1090"/>
      <c r="IX1090"/>
      <c r="IY1090"/>
      <c r="IZ1090"/>
      <c r="JA1090"/>
      <c r="JB1090"/>
      <c r="JC1090"/>
      <c r="JD1090"/>
      <c r="JE1090"/>
      <c r="JF1090"/>
      <c r="JG1090"/>
      <c r="JH1090"/>
      <c r="JI1090"/>
      <c r="JJ1090"/>
      <c r="JK1090"/>
      <c r="JL1090"/>
      <c r="JM1090"/>
      <c r="JN1090"/>
      <c r="JO1090"/>
      <c r="JP1090"/>
      <c r="JQ1090"/>
      <c r="JR1090"/>
      <c r="JS1090"/>
      <c r="JT1090"/>
      <c r="JU1090"/>
      <c r="JV1090"/>
      <c r="JW1090"/>
      <c r="JX1090"/>
      <c r="JY1090"/>
      <c r="JZ1090"/>
      <c r="KA1090"/>
      <c r="KB1090"/>
      <c r="KC1090"/>
      <c r="KD1090"/>
      <c r="KE1090"/>
      <c r="KF1090"/>
      <c r="KG1090"/>
      <c r="KH1090"/>
      <c r="KI1090"/>
      <c r="KJ1090"/>
      <c r="KK1090"/>
      <c r="KL1090"/>
      <c r="KM1090"/>
      <c r="KN1090"/>
      <c r="KO1090"/>
      <c r="KP1090"/>
      <c r="KQ1090"/>
      <c r="KR1090"/>
      <c r="KS1090"/>
      <c r="KT1090"/>
      <c r="KU1090"/>
      <c r="KV1090"/>
      <c r="KW1090"/>
      <c r="KX1090"/>
      <c r="KY1090"/>
      <c r="KZ1090"/>
      <c r="LA1090"/>
      <c r="LB1090"/>
      <c r="LC1090"/>
      <c r="LD1090"/>
      <c r="LE1090"/>
      <c r="LF1090"/>
      <c r="LG1090"/>
      <c r="LH1090"/>
      <c r="LI1090"/>
      <c r="LJ1090"/>
      <c r="LK1090"/>
      <c r="LL1090"/>
      <c r="LM1090"/>
      <c r="LN1090"/>
      <c r="LO1090"/>
      <c r="LP1090"/>
      <c r="LQ1090"/>
      <c r="LR1090"/>
      <c r="LS1090"/>
      <c r="LT1090"/>
      <c r="LU1090"/>
      <c r="LV1090"/>
      <c r="LW1090"/>
      <c r="LX1090"/>
      <c r="LY1090"/>
      <c r="LZ1090"/>
      <c r="MA1090"/>
      <c r="MB1090"/>
      <c r="MC1090"/>
      <c r="MD1090"/>
      <c r="ME1090"/>
      <c r="MF1090"/>
      <c r="MG1090"/>
      <c r="MH1090"/>
      <c r="MI1090"/>
      <c r="MJ1090"/>
      <c r="MK1090"/>
      <c r="ML1090"/>
      <c r="MM1090"/>
      <c r="MN1090"/>
      <c r="MO1090"/>
      <c r="MP1090"/>
      <c r="MQ1090"/>
      <c r="MR1090"/>
      <c r="MS1090"/>
      <c r="MT1090"/>
      <c r="MU1090"/>
      <c r="MV1090"/>
      <c r="MW1090"/>
      <c r="MX1090"/>
      <c r="MY1090"/>
      <c r="MZ1090"/>
      <c r="NA1090"/>
      <c r="NB1090"/>
      <c r="NC1090"/>
      <c r="ND1090"/>
      <c r="NE1090"/>
      <c r="NF1090"/>
      <c r="NG1090"/>
      <c r="NH1090"/>
      <c r="NI1090"/>
      <c r="NJ1090"/>
      <c r="NK1090"/>
      <c r="NL1090"/>
      <c r="NM1090"/>
      <c r="NN1090"/>
      <c r="NO1090"/>
      <c r="NP1090"/>
      <c r="NQ1090"/>
      <c r="NR1090"/>
      <c r="NS1090"/>
      <c r="NT1090"/>
      <c r="NU1090"/>
      <c r="NV1090"/>
      <c r="NW1090"/>
      <c r="NX1090"/>
      <c r="NY1090"/>
      <c r="NZ1090"/>
      <c r="OA1090"/>
      <c r="OB1090"/>
      <c r="OC1090"/>
      <c r="OD1090"/>
      <c r="OE1090"/>
      <c r="OF1090"/>
      <c r="OG1090"/>
      <c r="OH1090"/>
      <c r="OI1090"/>
      <c r="OJ1090"/>
      <c r="OK1090"/>
      <c r="OL1090"/>
      <c r="OM1090"/>
      <c r="ON1090"/>
      <c r="OO1090"/>
      <c r="OP1090"/>
      <c r="OQ1090"/>
      <c r="OR1090"/>
      <c r="OS1090"/>
      <c r="OT1090"/>
      <c r="OU1090"/>
      <c r="OV1090"/>
      <c r="OW1090"/>
      <c r="OX1090"/>
      <c r="OY1090"/>
      <c r="OZ1090"/>
      <c r="PA1090"/>
      <c r="PB1090"/>
      <c r="PC1090"/>
      <c r="PD1090"/>
      <c r="PE1090"/>
      <c r="PF1090"/>
      <c r="PG1090"/>
      <c r="PH1090"/>
      <c r="PI1090"/>
      <c r="PJ1090"/>
      <c r="PK1090"/>
      <c r="PL1090"/>
      <c r="PM1090"/>
      <c r="PN1090"/>
      <c r="PO1090"/>
      <c r="PP1090"/>
      <c r="PQ1090"/>
      <c r="PR1090"/>
      <c r="PS1090"/>
      <c r="PT1090"/>
      <c r="PU1090"/>
      <c r="PV1090"/>
      <c r="PW1090"/>
      <c r="PX1090"/>
      <c r="PY1090"/>
      <c r="PZ1090"/>
      <c r="QA1090"/>
      <c r="QB1090"/>
      <c r="QC1090"/>
      <c r="QD1090"/>
      <c r="QE1090"/>
      <c r="QF1090"/>
      <c r="QG1090"/>
      <c r="QH1090"/>
      <c r="QI1090"/>
      <c r="QJ1090"/>
      <c r="QK1090"/>
      <c r="QL1090"/>
      <c r="QM1090"/>
      <c r="QN1090"/>
      <c r="QO1090"/>
      <c r="QP1090"/>
      <c r="QQ1090"/>
      <c r="QR1090"/>
      <c r="QS1090"/>
      <c r="QT1090"/>
      <c r="QU1090"/>
      <c r="QV1090"/>
      <c r="QW1090"/>
      <c r="QX1090"/>
      <c r="QY1090"/>
      <c r="QZ1090"/>
      <c r="RA1090"/>
      <c r="RB1090"/>
      <c r="RC1090"/>
      <c r="RD1090"/>
      <c r="RE1090"/>
      <c r="RF1090"/>
      <c r="RG1090"/>
      <c r="RH1090"/>
      <c r="RI1090"/>
      <c r="RJ1090"/>
      <c r="RK1090"/>
      <c r="RL1090"/>
      <c r="RM1090"/>
      <c r="RN1090"/>
      <c r="RO1090"/>
      <c r="RP1090"/>
      <c r="RQ1090"/>
      <c r="RR1090"/>
      <c r="RS1090"/>
      <c r="RT1090"/>
      <c r="RU1090"/>
      <c r="RV1090"/>
      <c r="RW1090"/>
      <c r="RX1090"/>
      <c r="RY1090"/>
      <c r="RZ1090"/>
      <c r="SA1090"/>
      <c r="SB1090"/>
      <c r="SC1090"/>
      <c r="SD1090"/>
      <c r="SE1090"/>
      <c r="SF1090"/>
      <c r="SG1090"/>
      <c r="SH1090"/>
      <c r="SI1090"/>
      <c r="SJ1090"/>
      <c r="SK1090"/>
      <c r="SL1090"/>
      <c r="SM1090"/>
      <c r="SN1090"/>
      <c r="SO1090"/>
      <c r="SP1090"/>
      <c r="SQ1090"/>
      <c r="SR1090"/>
      <c r="SS1090"/>
      <c r="ST1090"/>
      <c r="SU1090"/>
      <c r="SV1090"/>
      <c r="SW1090"/>
      <c r="SX1090"/>
      <c r="SY1090"/>
      <c r="SZ1090"/>
      <c r="TA1090"/>
      <c r="TB1090"/>
      <c r="TC1090"/>
      <c r="TD1090"/>
      <c r="TE1090"/>
      <c r="TF1090"/>
      <c r="TG1090"/>
      <c r="TH1090"/>
      <c r="TI1090"/>
      <c r="TJ1090"/>
      <c r="TK1090"/>
      <c r="TL1090"/>
      <c r="TM1090"/>
      <c r="TN1090"/>
      <c r="TO1090"/>
      <c r="TP1090"/>
      <c r="TQ1090"/>
      <c r="TR1090"/>
      <c r="TS1090"/>
      <c r="TT1090"/>
      <c r="TU1090"/>
      <c r="TV1090"/>
      <c r="TW1090"/>
      <c r="TX1090"/>
      <c r="TY1090"/>
      <c r="TZ1090"/>
      <c r="UA1090"/>
      <c r="UB1090"/>
      <c r="UC1090"/>
      <c r="UD1090"/>
      <c r="UE1090"/>
      <c r="UF1090"/>
      <c r="UG1090"/>
      <c r="UH1090"/>
      <c r="UI1090"/>
      <c r="UJ1090"/>
      <c r="UK1090"/>
      <c r="UL1090"/>
      <c r="UM1090"/>
      <c r="UN1090"/>
      <c r="UO1090"/>
      <c r="UP1090"/>
      <c r="UQ1090"/>
      <c r="UR1090"/>
      <c r="US1090"/>
      <c r="UT1090"/>
      <c r="UU1090"/>
      <c r="UV1090"/>
      <c r="UW1090"/>
      <c r="UX1090"/>
      <c r="UY1090"/>
      <c r="UZ1090"/>
      <c r="VA1090"/>
      <c r="VB1090"/>
      <c r="VC1090"/>
      <c r="VD1090"/>
      <c r="VE1090"/>
      <c r="VF1090"/>
      <c r="VG1090"/>
      <c r="VH1090"/>
      <c r="VI1090"/>
      <c r="VJ1090"/>
      <c r="VK1090"/>
      <c r="VL1090"/>
      <c r="VM1090"/>
      <c r="VN1090"/>
      <c r="VO1090"/>
      <c r="VP1090"/>
      <c r="VQ1090"/>
      <c r="VR1090"/>
      <c r="VS1090"/>
      <c r="VT1090"/>
      <c r="VU1090"/>
      <c r="VV1090"/>
      <c r="VW1090"/>
      <c r="VX1090"/>
      <c r="VY1090"/>
      <c r="VZ1090"/>
      <c r="WA1090"/>
      <c r="WB1090"/>
      <c r="WC1090"/>
      <c r="WD1090"/>
      <c r="WE1090"/>
      <c r="WF1090"/>
      <c r="WG1090"/>
      <c r="WH1090"/>
      <c r="WI1090"/>
      <c r="WJ1090"/>
      <c r="WK1090"/>
      <c r="WL1090"/>
      <c r="WM1090"/>
      <c r="WN1090"/>
      <c r="WO1090"/>
      <c r="WP1090"/>
      <c r="WQ1090"/>
      <c r="WR1090"/>
      <c r="WS1090"/>
      <c r="WT1090"/>
      <c r="WU1090"/>
      <c r="WV1090"/>
      <c r="WW1090"/>
      <c r="WX1090"/>
      <c r="WY1090"/>
      <c r="WZ1090"/>
      <c r="XA1090"/>
      <c r="XB1090"/>
      <c r="XC1090"/>
      <c r="XD1090"/>
      <c r="XE1090"/>
      <c r="XF1090"/>
      <c r="XG1090"/>
      <c r="XH1090"/>
      <c r="XI1090"/>
      <c r="XJ1090"/>
      <c r="XK1090"/>
      <c r="XL1090"/>
      <c r="XM1090"/>
      <c r="XN1090"/>
      <c r="XO1090"/>
      <c r="XP1090"/>
      <c r="XQ1090"/>
      <c r="XR1090"/>
      <c r="XS1090"/>
      <c r="XT1090"/>
      <c r="XU1090"/>
      <c r="XV1090"/>
      <c r="XW1090"/>
      <c r="XX1090"/>
      <c r="XY1090"/>
      <c r="XZ1090"/>
      <c r="YA1090"/>
      <c r="YB1090"/>
      <c r="YC1090"/>
      <c r="YD1090"/>
      <c r="YE1090"/>
      <c r="YF1090"/>
      <c r="YG1090"/>
      <c r="YH1090"/>
      <c r="YI1090"/>
      <c r="YJ1090"/>
      <c r="YK1090"/>
      <c r="YL1090"/>
      <c r="YM1090"/>
      <c r="YN1090"/>
      <c r="YO1090"/>
      <c r="YP1090"/>
      <c r="YQ1090"/>
      <c r="YR1090"/>
      <c r="YS1090"/>
      <c r="YT1090"/>
      <c r="YU1090"/>
      <c r="YV1090"/>
      <c r="YW1090"/>
      <c r="YX1090"/>
      <c r="YY1090"/>
      <c r="YZ1090"/>
      <c r="ZA1090"/>
      <c r="ZB1090"/>
      <c r="ZC1090"/>
      <c r="ZD1090"/>
      <c r="ZE1090"/>
      <c r="ZF1090"/>
      <c r="ZG1090"/>
      <c r="ZH1090"/>
      <c r="ZI1090"/>
      <c r="ZJ1090"/>
      <c r="ZK1090"/>
      <c r="ZL1090"/>
      <c r="ZM1090"/>
      <c r="ZN1090"/>
      <c r="ZO1090"/>
      <c r="ZP1090"/>
      <c r="ZQ1090"/>
      <c r="ZR1090"/>
      <c r="ZS1090"/>
      <c r="ZT1090"/>
      <c r="ZU1090"/>
      <c r="ZV1090"/>
      <c r="ZW1090"/>
      <c r="ZX1090"/>
      <c r="ZY1090"/>
      <c r="ZZ1090"/>
      <c r="AAA1090"/>
      <c r="AAB1090"/>
      <c r="AAC1090"/>
      <c r="AAD1090"/>
      <c r="AAE1090"/>
      <c r="AAF1090"/>
      <c r="AAG1090"/>
      <c r="AAH1090"/>
      <c r="AAI1090"/>
      <c r="AAJ1090"/>
      <c r="AAK1090"/>
      <c r="AAL1090"/>
      <c r="AAM1090"/>
      <c r="AAN1090"/>
      <c r="AAO1090"/>
      <c r="AAP1090"/>
      <c r="AAQ1090"/>
      <c r="AAR1090"/>
      <c r="AAS1090"/>
      <c r="AAT1090"/>
      <c r="AAU1090"/>
      <c r="AAV1090"/>
      <c r="AAW1090"/>
      <c r="AAX1090"/>
      <c r="AAY1090"/>
      <c r="AAZ1090"/>
      <c r="ABA1090"/>
      <c r="ABB1090"/>
      <c r="ABC1090"/>
      <c r="ABD1090"/>
      <c r="ABE1090"/>
      <c r="ABF1090"/>
      <c r="ABG1090"/>
      <c r="ABH1090"/>
      <c r="ABI1090"/>
      <c r="ABJ1090"/>
      <c r="ABK1090"/>
      <c r="ABL1090"/>
      <c r="ABM1090"/>
      <c r="ABN1090"/>
      <c r="ABO1090"/>
      <c r="ABP1090"/>
      <c r="ABQ1090"/>
      <c r="ABR1090"/>
      <c r="ABS1090"/>
      <c r="ABT1090"/>
      <c r="ABU1090"/>
      <c r="ABV1090"/>
      <c r="ABW1090"/>
      <c r="ABX1090"/>
      <c r="ABY1090"/>
      <c r="ABZ1090"/>
      <c r="ACA1090"/>
      <c r="ACB1090"/>
      <c r="ACC1090"/>
      <c r="ACD1090"/>
      <c r="ACE1090"/>
      <c r="ACF1090"/>
      <c r="ACG1090"/>
      <c r="ACH1090"/>
      <c r="ACI1090"/>
      <c r="ACJ1090"/>
      <c r="ACK1090"/>
      <c r="ACL1090"/>
      <c r="ACM1090"/>
      <c r="ACN1090"/>
      <c r="ACO1090"/>
      <c r="ACP1090"/>
      <c r="ACQ1090"/>
      <c r="ACR1090"/>
      <c r="ACS1090"/>
      <c r="ACT1090"/>
      <c r="ACU1090"/>
      <c r="ACV1090"/>
      <c r="ACW1090"/>
      <c r="ACX1090"/>
      <c r="ACY1090"/>
      <c r="ACZ1090"/>
      <c r="ADA1090"/>
      <c r="ADB1090"/>
      <c r="ADC1090"/>
      <c r="ADD1090"/>
      <c r="ADE1090"/>
      <c r="ADF1090"/>
      <c r="ADG1090"/>
      <c r="ADH1090"/>
      <c r="ADI1090"/>
      <c r="ADJ1090"/>
      <c r="ADK1090"/>
      <c r="ADL1090"/>
      <c r="ADM1090"/>
      <c r="ADN1090"/>
      <c r="ADO1090"/>
      <c r="ADP1090"/>
      <c r="ADQ1090"/>
      <c r="ADR1090"/>
      <c r="ADS1090"/>
      <c r="ADT1090"/>
      <c r="ADU1090"/>
      <c r="ADV1090"/>
      <c r="ADW1090"/>
      <c r="ADX1090"/>
      <c r="ADY1090"/>
      <c r="ADZ1090"/>
      <c r="AEA1090"/>
      <c r="AEB1090"/>
      <c r="AEC1090"/>
      <c r="AED1090"/>
      <c r="AEE1090"/>
      <c r="AEF1090"/>
      <c r="AEG1090"/>
      <c r="AEH1090"/>
      <c r="AEI1090"/>
      <c r="AEJ1090"/>
      <c r="AEK1090"/>
      <c r="AEL1090"/>
      <c r="AEM1090"/>
      <c r="AEN1090"/>
      <c r="AEO1090"/>
      <c r="AEP1090"/>
      <c r="AEQ1090"/>
      <c r="AER1090"/>
      <c r="AES1090"/>
      <c r="AET1090"/>
      <c r="AEU1090"/>
      <c r="AEV1090"/>
      <c r="AEW1090"/>
      <c r="AEX1090"/>
      <c r="AEY1090"/>
      <c r="AEZ1090"/>
      <c r="AFA1090"/>
      <c r="AFB1090"/>
      <c r="AFC1090"/>
      <c r="AFD1090"/>
      <c r="AFE1090"/>
      <c r="AFF1090"/>
      <c r="AFG1090"/>
      <c r="AFH1090"/>
      <c r="AFI1090"/>
      <c r="AFJ1090"/>
      <c r="AFK1090"/>
      <c r="AFL1090"/>
      <c r="AFM1090"/>
      <c r="AFN1090"/>
      <c r="AFO1090"/>
      <c r="AFP1090"/>
      <c r="AFQ1090"/>
      <c r="AFR1090"/>
      <c r="AFS1090"/>
      <c r="AFT1090"/>
      <c r="AFU1090"/>
      <c r="AFV1090"/>
      <c r="AFW1090"/>
      <c r="AFX1090"/>
      <c r="AFY1090"/>
      <c r="AFZ1090"/>
      <c r="AGA1090"/>
      <c r="AGB1090"/>
      <c r="AGC1090"/>
      <c r="AGD1090"/>
      <c r="AGE1090"/>
      <c r="AGF1090"/>
      <c r="AGG1090"/>
      <c r="AGH1090"/>
      <c r="AGI1090"/>
      <c r="AGJ1090"/>
      <c r="AGK1090"/>
      <c r="AGL1090"/>
      <c r="AGM1090"/>
      <c r="AGN1090"/>
      <c r="AGO1090"/>
      <c r="AGP1090"/>
      <c r="AGQ1090"/>
      <c r="AGR1090"/>
      <c r="AGS1090"/>
      <c r="AGT1090"/>
      <c r="AGU1090"/>
      <c r="AGV1090"/>
      <c r="AGW1090"/>
      <c r="AGX1090"/>
      <c r="AGY1090"/>
      <c r="AGZ1090"/>
      <c r="AHA1090"/>
      <c r="AHB1090"/>
      <c r="AHC1090"/>
      <c r="AHD1090"/>
      <c r="AHE1090"/>
      <c r="AHF1090"/>
      <c r="AHG1090"/>
      <c r="AHH1090"/>
      <c r="AHI1090"/>
      <c r="AHJ1090"/>
      <c r="AHK1090"/>
      <c r="AHL1090"/>
      <c r="AHM1090"/>
      <c r="AHN1090"/>
      <c r="AHO1090"/>
      <c r="AHP1090"/>
      <c r="AHQ1090"/>
      <c r="AHR1090"/>
      <c r="AHS1090"/>
      <c r="AHT1090"/>
      <c r="AHU1090"/>
      <c r="AHV1090"/>
      <c r="AHW1090"/>
      <c r="AHX1090"/>
      <c r="AHY1090"/>
      <c r="AHZ1090"/>
      <c r="AIA1090"/>
      <c r="AIB1090"/>
      <c r="AIC1090"/>
      <c r="AID1090"/>
      <c r="AIE1090"/>
      <c r="AIF1090"/>
      <c r="AIG1090"/>
      <c r="AIH1090"/>
      <c r="AII1090"/>
      <c r="AIJ1090"/>
      <c r="AIK1090"/>
      <c r="AIL1090"/>
      <c r="AIM1090"/>
      <c r="AIN1090"/>
      <c r="AIO1090"/>
      <c r="AIP1090"/>
      <c r="AIQ1090"/>
      <c r="AIR1090"/>
      <c r="AIS1090"/>
      <c r="AIT1090"/>
      <c r="AIU1090"/>
      <c r="AIV1090"/>
      <c r="AIW1090"/>
      <c r="AIX1090"/>
      <c r="AIY1090"/>
      <c r="AIZ1090"/>
      <c r="AJA1090"/>
      <c r="AJB1090"/>
      <c r="AJC1090"/>
      <c r="AJD1090"/>
      <c r="AJE1090"/>
      <c r="AJF1090"/>
      <c r="AJG1090"/>
      <c r="AJH1090"/>
      <c r="AJI1090"/>
      <c r="AJJ1090"/>
      <c r="AJK1090"/>
      <c r="AJL1090"/>
      <c r="AJM1090"/>
      <c r="AJN1090"/>
      <c r="AJO1090"/>
      <c r="AJP1090"/>
      <c r="AJQ1090"/>
      <c r="AJR1090"/>
      <c r="AJS1090"/>
      <c r="AJT1090"/>
      <c r="AJU1090"/>
      <c r="AJV1090"/>
      <c r="AJW1090"/>
      <c r="AJX1090"/>
      <c r="AJY1090"/>
      <c r="AJZ1090"/>
      <c r="AKA1090"/>
      <c r="AKB1090"/>
      <c r="AKC1090"/>
      <c r="AKD1090"/>
      <c r="AKE1090"/>
      <c r="AKF1090"/>
      <c r="AKG1090"/>
      <c r="AKH1090"/>
      <c r="AKI1090"/>
      <c r="AKJ1090"/>
      <c r="AKK1090"/>
      <c r="AKL1090"/>
      <c r="AKM1090"/>
      <c r="AKN1090"/>
      <c r="AKO1090"/>
      <c r="AKP1090"/>
      <c r="AKQ1090"/>
      <c r="AKR1090"/>
      <c r="AKS1090"/>
      <c r="AKT1090"/>
      <c r="AKU1090"/>
      <c r="AKV1090"/>
      <c r="AKW1090"/>
      <c r="AKX1090"/>
      <c r="AKY1090"/>
      <c r="AKZ1090"/>
      <c r="ALA1090"/>
      <c r="ALB1090"/>
      <c r="ALC1090"/>
      <c r="ALD1090"/>
      <c r="ALE1090"/>
      <c r="ALF1090"/>
      <c r="ALG1090"/>
      <c r="ALH1090"/>
      <c r="ALI1090"/>
      <c r="ALJ1090"/>
      <c r="ALK1090"/>
      <c r="ALL1090"/>
      <c r="ALM1090"/>
      <c r="ALN1090"/>
      <c r="ALO1090"/>
      <c r="ALP1090"/>
      <c r="ALQ1090"/>
      <c r="ALR1090"/>
      <c r="ALS1090"/>
      <c r="ALT1090"/>
      <c r="ALU1090"/>
      <c r="ALV1090"/>
      <c r="ALW1090"/>
      <c r="ALX1090"/>
      <c r="ALY1090"/>
      <c r="ALZ1090"/>
      <c r="AMA1090"/>
      <c r="AMB1090"/>
      <c r="AMC1090"/>
      <c r="AMD1090"/>
      <c r="AME1090"/>
      <c r="AMF1090"/>
      <c r="AMG1090"/>
      <c r="AMH1090"/>
      <c r="AMI1090"/>
      <c r="AMJ1090"/>
    </row>
    <row r="1091" spans="1:1024" x14ac:dyDescent="0.2">
      <c r="A1091"/>
      <c r="B1091"/>
      <c r="C1091"/>
      <c r="D1091"/>
      <c r="E1091" s="2"/>
      <c r="F1091" s="2"/>
      <c r="G1091" s="271"/>
      <c r="H1091" s="240"/>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c r="EZ1091"/>
      <c r="FA1091"/>
      <c r="FB1091"/>
      <c r="FC1091"/>
      <c r="FD1091"/>
      <c r="FE1091"/>
      <c r="FF1091"/>
      <c r="FG1091"/>
      <c r="FH1091"/>
      <c r="FI1091"/>
      <c r="FJ1091"/>
      <c r="FK1091"/>
      <c r="FL1091"/>
      <c r="FM1091"/>
      <c r="FN1091"/>
      <c r="FO1091"/>
      <c r="FP1091"/>
      <c r="FQ1091"/>
      <c r="FR1091"/>
      <c r="FS1091"/>
      <c r="FT1091"/>
      <c r="FU1091"/>
      <c r="FV1091"/>
      <c r="FW1091"/>
      <c r="FX1091"/>
      <c r="FY1091"/>
      <c r="FZ1091"/>
      <c r="GA1091"/>
      <c r="GB1091"/>
      <c r="GC1091"/>
      <c r="GD1091"/>
      <c r="GE1091"/>
      <c r="GF1091"/>
      <c r="GG1091"/>
      <c r="GH1091"/>
      <c r="GI1091"/>
      <c r="GJ1091"/>
      <c r="GK1091"/>
      <c r="GL1091"/>
      <c r="GM1091"/>
      <c r="GN1091"/>
      <c r="GO1091"/>
      <c r="GP1091"/>
      <c r="GQ1091"/>
      <c r="GR1091"/>
      <c r="GS1091"/>
      <c r="GT1091"/>
      <c r="GU1091"/>
      <c r="GV1091"/>
      <c r="GW1091"/>
      <c r="GX1091"/>
      <c r="GY1091"/>
      <c r="GZ1091"/>
      <c r="HA1091"/>
      <c r="HB1091"/>
      <c r="HC1091"/>
      <c r="HD1091"/>
      <c r="HE1091"/>
      <c r="HF1091"/>
      <c r="HG1091"/>
      <c r="HH1091"/>
      <c r="HI1091"/>
      <c r="HJ1091"/>
      <c r="HK1091"/>
      <c r="HL1091"/>
      <c r="HM1091"/>
      <c r="HN1091"/>
      <c r="HO1091"/>
      <c r="HP1091"/>
      <c r="HQ1091"/>
      <c r="HR1091"/>
      <c r="HS1091"/>
      <c r="HT1091"/>
      <c r="HU1091"/>
      <c r="HV1091"/>
      <c r="HW1091"/>
      <c r="HX1091"/>
      <c r="HY1091"/>
      <c r="HZ1091"/>
      <c r="IA1091"/>
      <c r="IB1091"/>
      <c r="IC1091"/>
      <c r="ID1091"/>
      <c r="IE1091"/>
      <c r="IF1091"/>
      <c r="IG1091"/>
      <c r="IH1091"/>
      <c r="II1091"/>
      <c r="IJ1091"/>
      <c r="IK1091"/>
      <c r="IL1091"/>
      <c r="IM1091"/>
      <c r="IN1091"/>
      <c r="IO1091"/>
      <c r="IP1091"/>
      <c r="IQ1091"/>
      <c r="IR1091"/>
      <c r="IS1091"/>
      <c r="IT1091"/>
      <c r="IU1091"/>
      <c r="IV1091"/>
      <c r="IW1091"/>
      <c r="IX1091"/>
      <c r="IY1091"/>
      <c r="IZ1091"/>
      <c r="JA1091"/>
      <c r="JB1091"/>
      <c r="JC1091"/>
      <c r="JD1091"/>
      <c r="JE1091"/>
      <c r="JF1091"/>
      <c r="JG1091"/>
      <c r="JH1091"/>
      <c r="JI1091"/>
      <c r="JJ1091"/>
      <c r="JK1091"/>
      <c r="JL1091"/>
      <c r="JM1091"/>
      <c r="JN1091"/>
      <c r="JO1091"/>
      <c r="JP1091"/>
      <c r="JQ1091"/>
      <c r="JR1091"/>
      <c r="JS1091"/>
      <c r="JT1091"/>
      <c r="JU1091"/>
      <c r="JV1091"/>
      <c r="JW1091"/>
      <c r="JX1091"/>
      <c r="JY1091"/>
      <c r="JZ1091"/>
      <c r="KA1091"/>
      <c r="KB1091"/>
      <c r="KC1091"/>
      <c r="KD1091"/>
      <c r="KE1091"/>
      <c r="KF1091"/>
      <c r="KG1091"/>
      <c r="KH1091"/>
      <c r="KI1091"/>
      <c r="KJ1091"/>
      <c r="KK1091"/>
      <c r="KL1091"/>
      <c r="KM1091"/>
      <c r="KN1091"/>
      <c r="KO1091"/>
      <c r="KP1091"/>
      <c r="KQ1091"/>
      <c r="KR1091"/>
      <c r="KS1091"/>
      <c r="KT1091"/>
      <c r="KU1091"/>
      <c r="KV1091"/>
      <c r="KW1091"/>
      <c r="KX1091"/>
      <c r="KY1091"/>
      <c r="KZ1091"/>
      <c r="LA1091"/>
      <c r="LB1091"/>
      <c r="LC1091"/>
      <c r="LD1091"/>
      <c r="LE1091"/>
      <c r="LF1091"/>
      <c r="LG1091"/>
      <c r="LH1091"/>
      <c r="LI1091"/>
      <c r="LJ1091"/>
      <c r="LK1091"/>
      <c r="LL1091"/>
      <c r="LM1091"/>
      <c r="LN1091"/>
      <c r="LO1091"/>
      <c r="LP1091"/>
      <c r="LQ1091"/>
      <c r="LR1091"/>
      <c r="LS1091"/>
      <c r="LT1091"/>
      <c r="LU1091"/>
      <c r="LV1091"/>
      <c r="LW1091"/>
      <c r="LX1091"/>
      <c r="LY1091"/>
      <c r="LZ1091"/>
      <c r="MA1091"/>
      <c r="MB1091"/>
      <c r="MC1091"/>
      <c r="MD1091"/>
      <c r="ME1091"/>
      <c r="MF1091"/>
      <c r="MG1091"/>
      <c r="MH1091"/>
      <c r="MI1091"/>
      <c r="MJ1091"/>
      <c r="MK1091"/>
      <c r="ML1091"/>
      <c r="MM1091"/>
      <c r="MN1091"/>
      <c r="MO1091"/>
      <c r="MP1091"/>
      <c r="MQ1091"/>
      <c r="MR1091"/>
      <c r="MS1091"/>
      <c r="MT1091"/>
      <c r="MU1091"/>
      <c r="MV1091"/>
      <c r="MW1091"/>
      <c r="MX1091"/>
      <c r="MY1091"/>
      <c r="MZ1091"/>
      <c r="NA1091"/>
      <c r="NB1091"/>
      <c r="NC1091"/>
      <c r="ND1091"/>
      <c r="NE1091"/>
      <c r="NF1091"/>
      <c r="NG1091"/>
      <c r="NH1091"/>
      <c r="NI1091"/>
      <c r="NJ1091"/>
      <c r="NK1091"/>
      <c r="NL1091"/>
      <c r="NM1091"/>
      <c r="NN1091"/>
      <c r="NO1091"/>
      <c r="NP1091"/>
      <c r="NQ1091"/>
      <c r="NR1091"/>
      <c r="NS1091"/>
      <c r="NT1091"/>
      <c r="NU1091"/>
      <c r="NV1091"/>
      <c r="NW1091"/>
      <c r="NX1091"/>
      <c r="NY1091"/>
      <c r="NZ1091"/>
      <c r="OA1091"/>
      <c r="OB1091"/>
      <c r="OC1091"/>
      <c r="OD1091"/>
      <c r="OE1091"/>
      <c r="OF1091"/>
      <c r="OG1091"/>
      <c r="OH1091"/>
      <c r="OI1091"/>
      <c r="OJ1091"/>
      <c r="OK1091"/>
      <c r="OL1091"/>
      <c r="OM1091"/>
      <c r="ON1091"/>
      <c r="OO1091"/>
      <c r="OP1091"/>
      <c r="OQ1091"/>
      <c r="OR1091"/>
      <c r="OS1091"/>
      <c r="OT1091"/>
      <c r="OU1091"/>
      <c r="OV1091"/>
      <c r="OW1091"/>
      <c r="OX1091"/>
      <c r="OY1091"/>
      <c r="OZ1091"/>
      <c r="PA1091"/>
      <c r="PB1091"/>
      <c r="PC1091"/>
      <c r="PD1091"/>
      <c r="PE1091"/>
      <c r="PF1091"/>
      <c r="PG1091"/>
      <c r="PH1091"/>
      <c r="PI1091"/>
      <c r="PJ1091"/>
      <c r="PK1091"/>
      <c r="PL1091"/>
      <c r="PM1091"/>
      <c r="PN1091"/>
      <c r="PO1091"/>
      <c r="PP1091"/>
      <c r="PQ1091"/>
      <c r="PR1091"/>
      <c r="PS1091"/>
      <c r="PT1091"/>
      <c r="PU1091"/>
      <c r="PV1091"/>
      <c r="PW1091"/>
      <c r="PX1091"/>
      <c r="PY1091"/>
      <c r="PZ1091"/>
      <c r="QA1091"/>
      <c r="QB1091"/>
      <c r="QC1091"/>
      <c r="QD1091"/>
      <c r="QE1091"/>
      <c r="QF1091"/>
      <c r="QG1091"/>
      <c r="QH1091"/>
      <c r="QI1091"/>
      <c r="QJ1091"/>
      <c r="QK1091"/>
      <c r="QL1091"/>
      <c r="QM1091"/>
      <c r="QN1091"/>
      <c r="QO1091"/>
      <c r="QP1091"/>
      <c r="QQ1091"/>
      <c r="QR1091"/>
      <c r="QS1091"/>
      <c r="QT1091"/>
      <c r="QU1091"/>
      <c r="QV1091"/>
      <c r="QW1091"/>
      <c r="QX1091"/>
      <c r="QY1091"/>
      <c r="QZ1091"/>
      <c r="RA1091"/>
      <c r="RB1091"/>
      <c r="RC1091"/>
      <c r="RD1091"/>
      <c r="RE1091"/>
      <c r="RF1091"/>
      <c r="RG1091"/>
      <c r="RH1091"/>
      <c r="RI1091"/>
      <c r="RJ1091"/>
      <c r="RK1091"/>
      <c r="RL1091"/>
      <c r="RM1091"/>
      <c r="RN1091"/>
      <c r="RO1091"/>
      <c r="RP1091"/>
      <c r="RQ1091"/>
      <c r="RR1091"/>
      <c r="RS1091"/>
      <c r="RT1091"/>
      <c r="RU1091"/>
      <c r="RV1091"/>
      <c r="RW1091"/>
      <c r="RX1091"/>
      <c r="RY1091"/>
      <c r="RZ1091"/>
      <c r="SA1091"/>
      <c r="SB1091"/>
      <c r="SC1091"/>
      <c r="SD1091"/>
      <c r="SE1091"/>
      <c r="SF1091"/>
      <c r="SG1091"/>
      <c r="SH1091"/>
      <c r="SI1091"/>
      <c r="SJ1091"/>
      <c r="SK1091"/>
      <c r="SL1091"/>
      <c r="SM1091"/>
      <c r="SN1091"/>
      <c r="SO1091"/>
      <c r="SP1091"/>
      <c r="SQ1091"/>
      <c r="SR1091"/>
      <c r="SS1091"/>
      <c r="ST1091"/>
      <c r="SU1091"/>
      <c r="SV1091"/>
      <c r="SW1091"/>
      <c r="SX1091"/>
      <c r="SY1091"/>
      <c r="SZ1091"/>
      <c r="TA1091"/>
      <c r="TB1091"/>
      <c r="TC1091"/>
      <c r="TD1091"/>
      <c r="TE1091"/>
      <c r="TF1091"/>
      <c r="TG1091"/>
      <c r="TH1091"/>
      <c r="TI1091"/>
      <c r="TJ1091"/>
      <c r="TK1091"/>
      <c r="TL1091"/>
      <c r="TM1091"/>
      <c r="TN1091"/>
      <c r="TO1091"/>
      <c r="TP1091"/>
      <c r="TQ1091"/>
      <c r="TR1091"/>
      <c r="TS1091"/>
      <c r="TT1091"/>
      <c r="TU1091"/>
      <c r="TV1091"/>
      <c r="TW1091"/>
      <c r="TX1091"/>
      <c r="TY1091"/>
      <c r="TZ1091"/>
      <c r="UA1091"/>
      <c r="UB1091"/>
      <c r="UC1091"/>
      <c r="UD1091"/>
      <c r="UE1091"/>
      <c r="UF1091"/>
      <c r="UG1091"/>
      <c r="UH1091"/>
      <c r="UI1091"/>
      <c r="UJ1091"/>
      <c r="UK1091"/>
      <c r="UL1091"/>
      <c r="UM1091"/>
      <c r="UN1091"/>
      <c r="UO1091"/>
      <c r="UP1091"/>
      <c r="UQ1091"/>
      <c r="UR1091"/>
      <c r="US1091"/>
      <c r="UT1091"/>
      <c r="UU1091"/>
      <c r="UV1091"/>
      <c r="UW1091"/>
      <c r="UX1091"/>
      <c r="UY1091"/>
      <c r="UZ1091"/>
      <c r="VA1091"/>
      <c r="VB1091"/>
      <c r="VC1091"/>
      <c r="VD1091"/>
      <c r="VE1091"/>
      <c r="VF1091"/>
      <c r="VG1091"/>
      <c r="VH1091"/>
      <c r="VI1091"/>
      <c r="VJ1091"/>
      <c r="VK1091"/>
      <c r="VL1091"/>
      <c r="VM1091"/>
      <c r="VN1091"/>
      <c r="VO1091"/>
      <c r="VP1091"/>
      <c r="VQ1091"/>
      <c r="VR1091"/>
      <c r="VS1091"/>
      <c r="VT1091"/>
      <c r="VU1091"/>
      <c r="VV1091"/>
      <c r="VW1091"/>
      <c r="VX1091"/>
      <c r="VY1091"/>
      <c r="VZ1091"/>
      <c r="WA1091"/>
      <c r="WB1091"/>
      <c r="WC1091"/>
      <c r="WD1091"/>
      <c r="WE1091"/>
      <c r="WF1091"/>
      <c r="WG1091"/>
      <c r="WH1091"/>
      <c r="WI1091"/>
      <c r="WJ1091"/>
      <c r="WK1091"/>
      <c r="WL1091"/>
      <c r="WM1091"/>
      <c r="WN1091"/>
      <c r="WO1091"/>
      <c r="WP1091"/>
      <c r="WQ1091"/>
      <c r="WR1091"/>
      <c r="WS1091"/>
      <c r="WT1091"/>
      <c r="WU1091"/>
      <c r="WV1091"/>
      <c r="WW1091"/>
      <c r="WX1091"/>
      <c r="WY1091"/>
      <c r="WZ1091"/>
      <c r="XA1091"/>
      <c r="XB1091"/>
      <c r="XC1091"/>
      <c r="XD1091"/>
      <c r="XE1091"/>
      <c r="XF1091"/>
      <c r="XG1091"/>
      <c r="XH1091"/>
      <c r="XI1091"/>
      <c r="XJ1091"/>
      <c r="XK1091"/>
      <c r="XL1091"/>
      <c r="XM1091"/>
      <c r="XN1091"/>
      <c r="XO1091"/>
      <c r="XP1091"/>
      <c r="XQ1091"/>
      <c r="XR1091"/>
      <c r="XS1091"/>
      <c r="XT1091"/>
      <c r="XU1091"/>
      <c r="XV1091"/>
      <c r="XW1091"/>
      <c r="XX1091"/>
      <c r="XY1091"/>
      <c r="XZ1091"/>
      <c r="YA1091"/>
      <c r="YB1091"/>
      <c r="YC1091"/>
      <c r="YD1091"/>
      <c r="YE1091"/>
      <c r="YF1091"/>
      <c r="YG1091"/>
      <c r="YH1091"/>
      <c r="YI1091"/>
      <c r="YJ1091"/>
      <c r="YK1091"/>
      <c r="YL1091"/>
      <c r="YM1091"/>
      <c r="YN1091"/>
      <c r="YO1091"/>
      <c r="YP1091"/>
      <c r="YQ1091"/>
      <c r="YR1091"/>
      <c r="YS1091"/>
      <c r="YT1091"/>
      <c r="YU1091"/>
      <c r="YV1091"/>
      <c r="YW1091"/>
      <c r="YX1091"/>
      <c r="YY1091"/>
      <c r="YZ1091"/>
      <c r="ZA1091"/>
      <c r="ZB1091"/>
      <c r="ZC1091"/>
      <c r="ZD1091"/>
      <c r="ZE1091"/>
      <c r="ZF1091"/>
      <c r="ZG1091"/>
      <c r="ZH1091"/>
      <c r="ZI1091"/>
      <c r="ZJ1091"/>
      <c r="ZK1091"/>
      <c r="ZL1091"/>
      <c r="ZM1091"/>
      <c r="ZN1091"/>
      <c r="ZO1091"/>
      <c r="ZP1091"/>
      <c r="ZQ1091"/>
      <c r="ZR1091"/>
      <c r="ZS1091"/>
      <c r="ZT1091"/>
      <c r="ZU1091"/>
      <c r="ZV1091"/>
      <c r="ZW1091"/>
      <c r="ZX1091"/>
      <c r="ZY1091"/>
      <c r="ZZ1091"/>
      <c r="AAA1091"/>
      <c r="AAB1091"/>
      <c r="AAC1091"/>
      <c r="AAD1091"/>
      <c r="AAE1091"/>
      <c r="AAF1091"/>
      <c r="AAG1091"/>
      <c r="AAH1091"/>
      <c r="AAI1091"/>
      <c r="AAJ1091"/>
      <c r="AAK1091"/>
      <c r="AAL1091"/>
      <c r="AAM1091"/>
      <c r="AAN1091"/>
      <c r="AAO1091"/>
      <c r="AAP1091"/>
      <c r="AAQ1091"/>
      <c r="AAR1091"/>
      <c r="AAS1091"/>
      <c r="AAT1091"/>
      <c r="AAU1091"/>
      <c r="AAV1091"/>
      <c r="AAW1091"/>
      <c r="AAX1091"/>
      <c r="AAY1091"/>
      <c r="AAZ1091"/>
      <c r="ABA1091"/>
      <c r="ABB1091"/>
      <c r="ABC1091"/>
      <c r="ABD1091"/>
      <c r="ABE1091"/>
      <c r="ABF1091"/>
      <c r="ABG1091"/>
      <c r="ABH1091"/>
      <c r="ABI1091"/>
      <c r="ABJ1091"/>
      <c r="ABK1091"/>
      <c r="ABL1091"/>
      <c r="ABM1091"/>
      <c r="ABN1091"/>
      <c r="ABO1091"/>
      <c r="ABP1091"/>
      <c r="ABQ1091"/>
      <c r="ABR1091"/>
      <c r="ABS1091"/>
      <c r="ABT1091"/>
      <c r="ABU1091"/>
      <c r="ABV1091"/>
      <c r="ABW1091"/>
      <c r="ABX1091"/>
      <c r="ABY1091"/>
      <c r="ABZ1091"/>
      <c r="ACA1091"/>
      <c r="ACB1091"/>
      <c r="ACC1091"/>
      <c r="ACD1091"/>
      <c r="ACE1091"/>
      <c r="ACF1091"/>
      <c r="ACG1091"/>
      <c r="ACH1091"/>
      <c r="ACI1091"/>
      <c r="ACJ1091"/>
      <c r="ACK1091"/>
      <c r="ACL1091"/>
      <c r="ACM1091"/>
      <c r="ACN1091"/>
      <c r="ACO1091"/>
      <c r="ACP1091"/>
      <c r="ACQ1091"/>
      <c r="ACR1091"/>
      <c r="ACS1091"/>
      <c r="ACT1091"/>
      <c r="ACU1091"/>
      <c r="ACV1091"/>
      <c r="ACW1091"/>
      <c r="ACX1091"/>
      <c r="ACY1091"/>
      <c r="ACZ1091"/>
      <c r="ADA1091"/>
      <c r="ADB1091"/>
      <c r="ADC1091"/>
      <c r="ADD1091"/>
      <c r="ADE1091"/>
      <c r="ADF1091"/>
      <c r="ADG1091"/>
      <c r="ADH1091"/>
      <c r="ADI1091"/>
      <c r="ADJ1091"/>
      <c r="ADK1091"/>
      <c r="ADL1091"/>
      <c r="ADM1091"/>
      <c r="ADN1091"/>
      <c r="ADO1091"/>
      <c r="ADP1091"/>
      <c r="ADQ1091"/>
      <c r="ADR1091"/>
      <c r="ADS1091"/>
      <c r="ADT1091"/>
      <c r="ADU1091"/>
      <c r="ADV1091"/>
      <c r="ADW1091"/>
      <c r="ADX1091"/>
      <c r="ADY1091"/>
      <c r="ADZ1091"/>
      <c r="AEA1091"/>
      <c r="AEB1091"/>
      <c r="AEC1091"/>
      <c r="AED1091"/>
      <c r="AEE1091"/>
      <c r="AEF1091"/>
      <c r="AEG1091"/>
      <c r="AEH1091"/>
      <c r="AEI1091"/>
      <c r="AEJ1091"/>
      <c r="AEK1091"/>
      <c r="AEL1091"/>
      <c r="AEM1091"/>
      <c r="AEN1091"/>
      <c r="AEO1091"/>
      <c r="AEP1091"/>
      <c r="AEQ1091"/>
      <c r="AER1091"/>
      <c r="AES1091"/>
      <c r="AET1091"/>
      <c r="AEU1091"/>
      <c r="AEV1091"/>
      <c r="AEW1091"/>
      <c r="AEX1091"/>
      <c r="AEY1091"/>
      <c r="AEZ1091"/>
      <c r="AFA1091"/>
      <c r="AFB1091"/>
      <c r="AFC1091"/>
      <c r="AFD1091"/>
      <c r="AFE1091"/>
      <c r="AFF1091"/>
      <c r="AFG1091"/>
      <c r="AFH1091"/>
      <c r="AFI1091"/>
      <c r="AFJ1091"/>
      <c r="AFK1091"/>
      <c r="AFL1091"/>
      <c r="AFM1091"/>
      <c r="AFN1091"/>
      <c r="AFO1091"/>
      <c r="AFP1091"/>
      <c r="AFQ1091"/>
      <c r="AFR1091"/>
      <c r="AFS1091"/>
      <c r="AFT1091"/>
      <c r="AFU1091"/>
      <c r="AFV1091"/>
      <c r="AFW1091"/>
      <c r="AFX1091"/>
      <c r="AFY1091"/>
      <c r="AFZ1091"/>
      <c r="AGA1091"/>
      <c r="AGB1091"/>
      <c r="AGC1091"/>
      <c r="AGD1091"/>
      <c r="AGE1091"/>
      <c r="AGF1091"/>
      <c r="AGG1091"/>
      <c r="AGH1091"/>
      <c r="AGI1091"/>
      <c r="AGJ1091"/>
      <c r="AGK1091"/>
      <c r="AGL1091"/>
      <c r="AGM1091"/>
      <c r="AGN1091"/>
      <c r="AGO1091"/>
      <c r="AGP1091"/>
      <c r="AGQ1091"/>
      <c r="AGR1091"/>
      <c r="AGS1091"/>
      <c r="AGT1091"/>
      <c r="AGU1091"/>
      <c r="AGV1091"/>
      <c r="AGW1091"/>
      <c r="AGX1091"/>
      <c r="AGY1091"/>
      <c r="AGZ1091"/>
      <c r="AHA1091"/>
      <c r="AHB1091"/>
      <c r="AHC1091"/>
      <c r="AHD1091"/>
      <c r="AHE1091"/>
      <c r="AHF1091"/>
      <c r="AHG1091"/>
      <c r="AHH1091"/>
      <c r="AHI1091"/>
      <c r="AHJ1091"/>
      <c r="AHK1091"/>
      <c r="AHL1091"/>
      <c r="AHM1091"/>
      <c r="AHN1091"/>
      <c r="AHO1091"/>
      <c r="AHP1091"/>
      <c r="AHQ1091"/>
      <c r="AHR1091"/>
      <c r="AHS1091"/>
      <c r="AHT1091"/>
      <c r="AHU1091"/>
      <c r="AHV1091"/>
      <c r="AHW1091"/>
      <c r="AHX1091"/>
      <c r="AHY1091"/>
      <c r="AHZ1091"/>
      <c r="AIA1091"/>
      <c r="AIB1091"/>
      <c r="AIC1091"/>
      <c r="AID1091"/>
      <c r="AIE1091"/>
      <c r="AIF1091"/>
      <c r="AIG1091"/>
      <c r="AIH1091"/>
      <c r="AII1091"/>
      <c r="AIJ1091"/>
      <c r="AIK1091"/>
      <c r="AIL1091"/>
      <c r="AIM1091"/>
      <c r="AIN1091"/>
      <c r="AIO1091"/>
      <c r="AIP1091"/>
      <c r="AIQ1091"/>
      <c r="AIR1091"/>
      <c r="AIS1091"/>
      <c r="AIT1091"/>
      <c r="AIU1091"/>
      <c r="AIV1091"/>
      <c r="AIW1091"/>
      <c r="AIX1091"/>
      <c r="AIY1091"/>
      <c r="AIZ1091"/>
      <c r="AJA1091"/>
      <c r="AJB1091"/>
      <c r="AJC1091"/>
      <c r="AJD1091"/>
      <c r="AJE1091"/>
      <c r="AJF1091"/>
      <c r="AJG1091"/>
      <c r="AJH1091"/>
      <c r="AJI1091"/>
      <c r="AJJ1091"/>
      <c r="AJK1091"/>
      <c r="AJL1091"/>
      <c r="AJM1091"/>
      <c r="AJN1091"/>
      <c r="AJO1091"/>
      <c r="AJP1091"/>
      <c r="AJQ1091"/>
      <c r="AJR1091"/>
      <c r="AJS1091"/>
      <c r="AJT1091"/>
      <c r="AJU1091"/>
      <c r="AJV1091"/>
      <c r="AJW1091"/>
      <c r="AJX1091"/>
      <c r="AJY1091"/>
      <c r="AJZ1091"/>
      <c r="AKA1091"/>
      <c r="AKB1091"/>
      <c r="AKC1091"/>
      <c r="AKD1091"/>
      <c r="AKE1091"/>
      <c r="AKF1091"/>
      <c r="AKG1091"/>
      <c r="AKH1091"/>
      <c r="AKI1091"/>
      <c r="AKJ1091"/>
      <c r="AKK1091"/>
      <c r="AKL1091"/>
      <c r="AKM1091"/>
      <c r="AKN1091"/>
      <c r="AKO1091"/>
      <c r="AKP1091"/>
      <c r="AKQ1091"/>
      <c r="AKR1091"/>
      <c r="AKS1091"/>
      <c r="AKT1091"/>
      <c r="AKU1091"/>
      <c r="AKV1091"/>
      <c r="AKW1091"/>
      <c r="AKX1091"/>
      <c r="AKY1091"/>
      <c r="AKZ1091"/>
      <c r="ALA1091"/>
      <c r="ALB1091"/>
      <c r="ALC1091"/>
      <c r="ALD1091"/>
      <c r="ALE1091"/>
      <c r="ALF1091"/>
      <c r="ALG1091"/>
      <c r="ALH1091"/>
      <c r="ALI1091"/>
      <c r="ALJ1091"/>
      <c r="ALK1091"/>
      <c r="ALL1091"/>
      <c r="ALM1091"/>
      <c r="ALN1091"/>
      <c r="ALO1091"/>
      <c r="ALP1091"/>
      <c r="ALQ1091"/>
      <c r="ALR1091"/>
      <c r="ALS1091"/>
      <c r="ALT1091"/>
      <c r="ALU1091"/>
      <c r="ALV1091"/>
      <c r="ALW1091"/>
      <c r="ALX1091"/>
      <c r="ALY1091"/>
      <c r="ALZ1091"/>
      <c r="AMA1091"/>
      <c r="AMB1091"/>
      <c r="AMC1091"/>
      <c r="AMD1091"/>
      <c r="AME1091"/>
      <c r="AMF1091"/>
      <c r="AMG1091"/>
      <c r="AMH1091"/>
      <c r="AMI1091"/>
      <c r="AMJ1091"/>
    </row>
    <row r="1092" spans="1:1024" x14ac:dyDescent="0.2">
      <c r="A1092"/>
      <c r="B1092"/>
      <c r="C1092"/>
      <c r="D1092"/>
      <c r="E1092" s="2"/>
      <c r="F1092" s="2"/>
      <c r="G1092" s="271"/>
      <c r="H1092" s="240"/>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c r="EZ1092"/>
      <c r="FA1092"/>
      <c r="FB1092"/>
      <c r="FC1092"/>
      <c r="FD1092"/>
      <c r="FE1092"/>
      <c r="FF1092"/>
      <c r="FG1092"/>
      <c r="FH1092"/>
      <c r="FI1092"/>
      <c r="FJ1092"/>
      <c r="FK1092"/>
      <c r="FL1092"/>
      <c r="FM1092"/>
      <c r="FN1092"/>
      <c r="FO1092"/>
      <c r="FP1092"/>
      <c r="FQ1092"/>
      <c r="FR1092"/>
      <c r="FS1092"/>
      <c r="FT1092"/>
      <c r="FU1092"/>
      <c r="FV1092"/>
      <c r="FW1092"/>
      <c r="FX1092"/>
      <c r="FY1092"/>
      <c r="FZ1092"/>
      <c r="GA1092"/>
      <c r="GB1092"/>
      <c r="GC1092"/>
      <c r="GD1092"/>
      <c r="GE1092"/>
      <c r="GF1092"/>
      <c r="GG1092"/>
      <c r="GH1092"/>
      <c r="GI1092"/>
      <c r="GJ1092"/>
      <c r="GK1092"/>
      <c r="GL1092"/>
      <c r="GM1092"/>
      <c r="GN1092"/>
      <c r="GO1092"/>
      <c r="GP1092"/>
      <c r="GQ1092"/>
      <c r="GR1092"/>
      <c r="GS1092"/>
      <c r="GT1092"/>
      <c r="GU1092"/>
      <c r="GV1092"/>
      <c r="GW1092"/>
      <c r="GX1092"/>
      <c r="GY1092"/>
      <c r="GZ1092"/>
      <c r="HA1092"/>
      <c r="HB1092"/>
      <c r="HC1092"/>
      <c r="HD1092"/>
      <c r="HE1092"/>
      <c r="HF1092"/>
      <c r="HG1092"/>
      <c r="HH1092"/>
      <c r="HI1092"/>
      <c r="HJ1092"/>
      <c r="HK1092"/>
      <c r="HL1092"/>
      <c r="HM1092"/>
      <c r="HN1092"/>
      <c r="HO1092"/>
      <c r="HP1092"/>
      <c r="HQ1092"/>
      <c r="HR1092"/>
      <c r="HS1092"/>
      <c r="HT1092"/>
      <c r="HU1092"/>
      <c r="HV1092"/>
      <c r="HW1092"/>
      <c r="HX1092"/>
      <c r="HY1092"/>
      <c r="HZ1092"/>
      <c r="IA1092"/>
      <c r="IB1092"/>
      <c r="IC1092"/>
      <c r="ID1092"/>
      <c r="IE1092"/>
      <c r="IF1092"/>
      <c r="IG1092"/>
      <c r="IH1092"/>
      <c r="II1092"/>
      <c r="IJ1092"/>
      <c r="IK1092"/>
      <c r="IL1092"/>
      <c r="IM1092"/>
      <c r="IN1092"/>
      <c r="IO1092"/>
      <c r="IP1092"/>
      <c r="IQ1092"/>
      <c r="IR1092"/>
      <c r="IS1092"/>
      <c r="IT1092"/>
      <c r="IU1092"/>
      <c r="IV1092"/>
      <c r="IW1092"/>
      <c r="IX1092"/>
      <c r="IY1092"/>
      <c r="IZ1092"/>
      <c r="JA1092"/>
      <c r="JB1092"/>
      <c r="JC1092"/>
      <c r="JD1092"/>
      <c r="JE1092"/>
      <c r="JF1092"/>
      <c r="JG1092"/>
      <c r="JH1092"/>
      <c r="JI1092"/>
      <c r="JJ1092"/>
      <c r="JK1092"/>
      <c r="JL1092"/>
      <c r="JM1092"/>
      <c r="JN1092"/>
      <c r="JO1092"/>
      <c r="JP1092"/>
      <c r="JQ1092"/>
      <c r="JR1092"/>
      <c r="JS1092"/>
      <c r="JT1092"/>
      <c r="JU1092"/>
      <c r="JV1092"/>
      <c r="JW1092"/>
      <c r="JX1092"/>
      <c r="JY1092"/>
      <c r="JZ1092"/>
      <c r="KA1092"/>
      <c r="KB1092"/>
      <c r="KC1092"/>
      <c r="KD1092"/>
      <c r="KE1092"/>
      <c r="KF1092"/>
      <c r="KG1092"/>
      <c r="KH1092"/>
      <c r="KI1092"/>
      <c r="KJ1092"/>
      <c r="KK1092"/>
      <c r="KL1092"/>
      <c r="KM1092"/>
      <c r="KN1092"/>
      <c r="KO1092"/>
      <c r="KP1092"/>
      <c r="KQ1092"/>
      <c r="KR1092"/>
      <c r="KS1092"/>
      <c r="KT1092"/>
      <c r="KU1092"/>
      <c r="KV1092"/>
      <c r="KW1092"/>
      <c r="KX1092"/>
      <c r="KY1092"/>
      <c r="KZ1092"/>
      <c r="LA1092"/>
      <c r="LB1092"/>
      <c r="LC1092"/>
      <c r="LD1092"/>
      <c r="LE1092"/>
      <c r="LF1092"/>
      <c r="LG1092"/>
      <c r="LH1092"/>
      <c r="LI1092"/>
      <c r="LJ1092"/>
      <c r="LK1092"/>
      <c r="LL1092"/>
      <c r="LM1092"/>
      <c r="LN1092"/>
      <c r="LO1092"/>
      <c r="LP1092"/>
      <c r="LQ1092"/>
      <c r="LR1092"/>
      <c r="LS1092"/>
      <c r="LT1092"/>
      <c r="LU1092"/>
      <c r="LV1092"/>
      <c r="LW1092"/>
      <c r="LX1092"/>
      <c r="LY1092"/>
      <c r="LZ1092"/>
      <c r="MA1092"/>
      <c r="MB1092"/>
      <c r="MC1092"/>
      <c r="MD1092"/>
      <c r="ME1092"/>
      <c r="MF1092"/>
      <c r="MG1092"/>
      <c r="MH1092"/>
      <c r="MI1092"/>
      <c r="MJ1092"/>
      <c r="MK1092"/>
      <c r="ML1092"/>
      <c r="MM1092"/>
      <c r="MN1092"/>
      <c r="MO1092"/>
      <c r="MP1092"/>
      <c r="MQ1092"/>
      <c r="MR1092"/>
      <c r="MS1092"/>
      <c r="MT1092"/>
      <c r="MU1092"/>
      <c r="MV1092"/>
      <c r="MW1092"/>
      <c r="MX1092"/>
      <c r="MY1092"/>
      <c r="MZ1092"/>
      <c r="NA1092"/>
      <c r="NB1092"/>
      <c r="NC1092"/>
      <c r="ND1092"/>
      <c r="NE1092"/>
      <c r="NF1092"/>
      <c r="NG1092"/>
      <c r="NH1092"/>
      <c r="NI1092"/>
      <c r="NJ1092"/>
      <c r="NK1092"/>
      <c r="NL1092"/>
      <c r="NM1092"/>
      <c r="NN1092"/>
      <c r="NO1092"/>
      <c r="NP1092"/>
      <c r="NQ1092"/>
      <c r="NR1092"/>
      <c r="NS1092"/>
      <c r="NT1092"/>
      <c r="NU1092"/>
      <c r="NV1092"/>
      <c r="NW1092"/>
      <c r="NX1092"/>
      <c r="NY1092"/>
      <c r="NZ1092"/>
      <c r="OA1092"/>
      <c r="OB1092"/>
      <c r="OC1092"/>
      <c r="OD1092"/>
      <c r="OE1092"/>
      <c r="OF1092"/>
      <c r="OG1092"/>
      <c r="OH1092"/>
      <c r="OI1092"/>
      <c r="OJ1092"/>
      <c r="OK1092"/>
      <c r="OL1092"/>
      <c r="OM1092"/>
      <c r="ON1092"/>
      <c r="OO1092"/>
      <c r="OP1092"/>
      <c r="OQ1092"/>
      <c r="OR1092"/>
      <c r="OS1092"/>
      <c r="OT1092"/>
      <c r="OU1092"/>
      <c r="OV1092"/>
      <c r="OW1092"/>
      <c r="OX1092"/>
      <c r="OY1092"/>
      <c r="OZ1092"/>
      <c r="PA1092"/>
      <c r="PB1092"/>
      <c r="PC1092"/>
      <c r="PD1092"/>
      <c r="PE1092"/>
      <c r="PF1092"/>
      <c r="PG1092"/>
      <c r="PH1092"/>
      <c r="PI1092"/>
      <c r="PJ1092"/>
      <c r="PK1092"/>
      <c r="PL1092"/>
      <c r="PM1092"/>
      <c r="PN1092"/>
      <c r="PO1092"/>
      <c r="PP1092"/>
      <c r="PQ1092"/>
      <c r="PR1092"/>
      <c r="PS1092"/>
      <c r="PT1092"/>
      <c r="PU1092"/>
      <c r="PV1092"/>
      <c r="PW1092"/>
      <c r="PX1092"/>
      <c r="PY1092"/>
      <c r="PZ1092"/>
      <c r="QA1092"/>
      <c r="QB1092"/>
      <c r="QC1092"/>
      <c r="QD1092"/>
      <c r="QE1092"/>
      <c r="QF1092"/>
      <c r="QG1092"/>
      <c r="QH1092"/>
      <c r="QI1092"/>
      <c r="QJ1092"/>
      <c r="QK1092"/>
      <c r="QL1092"/>
      <c r="QM1092"/>
      <c r="QN1092"/>
      <c r="QO1092"/>
      <c r="QP1092"/>
      <c r="QQ1092"/>
      <c r="QR1092"/>
      <c r="QS1092"/>
      <c r="QT1092"/>
      <c r="QU1092"/>
      <c r="QV1092"/>
      <c r="QW1092"/>
      <c r="QX1092"/>
      <c r="QY1092"/>
      <c r="QZ1092"/>
      <c r="RA1092"/>
      <c r="RB1092"/>
      <c r="RC1092"/>
      <c r="RD1092"/>
      <c r="RE1092"/>
      <c r="RF1092"/>
      <c r="RG1092"/>
      <c r="RH1092"/>
      <c r="RI1092"/>
      <c r="RJ1092"/>
      <c r="RK1092"/>
      <c r="RL1092"/>
      <c r="RM1092"/>
      <c r="RN1092"/>
      <c r="RO1092"/>
      <c r="RP1092"/>
      <c r="RQ1092"/>
      <c r="RR1092"/>
      <c r="RS1092"/>
      <c r="RT1092"/>
      <c r="RU1092"/>
      <c r="RV1092"/>
      <c r="RW1092"/>
      <c r="RX1092"/>
      <c r="RY1092"/>
      <c r="RZ1092"/>
      <c r="SA1092"/>
      <c r="SB1092"/>
      <c r="SC1092"/>
      <c r="SD1092"/>
      <c r="SE1092"/>
      <c r="SF1092"/>
      <c r="SG1092"/>
      <c r="SH1092"/>
      <c r="SI1092"/>
      <c r="SJ1092"/>
      <c r="SK1092"/>
      <c r="SL1092"/>
      <c r="SM1092"/>
      <c r="SN1092"/>
      <c r="SO1092"/>
      <c r="SP1092"/>
      <c r="SQ1092"/>
      <c r="SR1092"/>
      <c r="SS1092"/>
      <c r="ST1092"/>
      <c r="SU1092"/>
      <c r="SV1092"/>
      <c r="SW1092"/>
      <c r="SX1092"/>
      <c r="SY1092"/>
      <c r="SZ1092"/>
      <c r="TA1092"/>
      <c r="TB1092"/>
      <c r="TC1092"/>
      <c r="TD1092"/>
      <c r="TE1092"/>
      <c r="TF1092"/>
      <c r="TG1092"/>
      <c r="TH1092"/>
      <c r="TI1092"/>
      <c r="TJ1092"/>
      <c r="TK1092"/>
      <c r="TL1092"/>
      <c r="TM1092"/>
      <c r="TN1092"/>
      <c r="TO1092"/>
      <c r="TP1092"/>
      <c r="TQ1092"/>
      <c r="TR1092"/>
      <c r="TS1092"/>
      <c r="TT1092"/>
      <c r="TU1092"/>
      <c r="TV1092"/>
      <c r="TW1092"/>
      <c r="TX1092"/>
      <c r="TY1092"/>
      <c r="TZ1092"/>
      <c r="UA1092"/>
      <c r="UB1092"/>
      <c r="UC1092"/>
      <c r="UD1092"/>
      <c r="UE1092"/>
      <c r="UF1092"/>
      <c r="UG1092"/>
      <c r="UH1092"/>
      <c r="UI1092"/>
      <c r="UJ1092"/>
      <c r="UK1092"/>
      <c r="UL1092"/>
      <c r="UM1092"/>
      <c r="UN1092"/>
      <c r="UO1092"/>
      <c r="UP1092"/>
      <c r="UQ1092"/>
      <c r="UR1092"/>
      <c r="US1092"/>
      <c r="UT1092"/>
      <c r="UU1092"/>
      <c r="UV1092"/>
      <c r="UW1092"/>
      <c r="UX1092"/>
      <c r="UY1092"/>
      <c r="UZ1092"/>
      <c r="VA1092"/>
      <c r="VB1092"/>
      <c r="VC1092"/>
      <c r="VD1092"/>
      <c r="VE1092"/>
      <c r="VF1092"/>
      <c r="VG1092"/>
      <c r="VH1092"/>
      <c r="VI1092"/>
      <c r="VJ1092"/>
      <c r="VK1092"/>
      <c r="VL1092"/>
      <c r="VM1092"/>
      <c r="VN1092"/>
      <c r="VO1092"/>
      <c r="VP1092"/>
      <c r="VQ1092"/>
      <c r="VR1092"/>
      <c r="VS1092"/>
      <c r="VT1092"/>
      <c r="VU1092"/>
      <c r="VV1092"/>
      <c r="VW1092"/>
      <c r="VX1092"/>
      <c r="VY1092"/>
      <c r="VZ1092"/>
      <c r="WA1092"/>
      <c r="WB1092"/>
      <c r="WC1092"/>
      <c r="WD1092"/>
      <c r="WE1092"/>
      <c r="WF1092"/>
      <c r="WG1092"/>
      <c r="WH1092"/>
      <c r="WI1092"/>
      <c r="WJ1092"/>
      <c r="WK1092"/>
      <c r="WL1092"/>
      <c r="WM1092"/>
      <c r="WN1092"/>
      <c r="WO1092"/>
      <c r="WP1092"/>
      <c r="WQ1092"/>
      <c r="WR1092"/>
      <c r="WS1092"/>
      <c r="WT1092"/>
      <c r="WU1092"/>
      <c r="WV1092"/>
      <c r="WW1092"/>
      <c r="WX1092"/>
      <c r="WY1092"/>
      <c r="WZ1092"/>
      <c r="XA1092"/>
      <c r="XB1092"/>
      <c r="XC1092"/>
      <c r="XD1092"/>
      <c r="XE1092"/>
      <c r="XF1092"/>
      <c r="XG1092"/>
      <c r="XH1092"/>
      <c r="XI1092"/>
      <c r="XJ1092"/>
      <c r="XK1092"/>
      <c r="XL1092"/>
      <c r="XM1092"/>
      <c r="XN1092"/>
      <c r="XO1092"/>
      <c r="XP1092"/>
      <c r="XQ1092"/>
      <c r="XR1092"/>
      <c r="XS1092"/>
      <c r="XT1092"/>
      <c r="XU1092"/>
      <c r="XV1092"/>
      <c r="XW1092"/>
      <c r="XX1092"/>
      <c r="XY1092"/>
      <c r="XZ1092"/>
      <c r="YA1092"/>
      <c r="YB1092"/>
      <c r="YC1092"/>
      <c r="YD1092"/>
      <c r="YE1092"/>
      <c r="YF1092"/>
      <c r="YG1092"/>
      <c r="YH1092"/>
      <c r="YI1092"/>
      <c r="YJ1092"/>
      <c r="YK1092"/>
      <c r="YL1092"/>
      <c r="YM1092"/>
      <c r="YN1092"/>
      <c r="YO1092"/>
      <c r="YP1092"/>
      <c r="YQ1092"/>
      <c r="YR1092"/>
      <c r="YS1092"/>
      <c r="YT1092"/>
      <c r="YU1092"/>
      <c r="YV1092"/>
      <c r="YW1092"/>
      <c r="YX1092"/>
      <c r="YY1092"/>
      <c r="YZ1092"/>
      <c r="ZA1092"/>
      <c r="ZB1092"/>
      <c r="ZC1092"/>
      <c r="ZD1092"/>
      <c r="ZE1092"/>
      <c r="ZF1092"/>
      <c r="ZG1092"/>
      <c r="ZH1092"/>
      <c r="ZI1092"/>
      <c r="ZJ1092"/>
      <c r="ZK1092"/>
      <c r="ZL1092"/>
      <c r="ZM1092"/>
      <c r="ZN1092"/>
      <c r="ZO1092"/>
      <c r="ZP1092"/>
      <c r="ZQ1092"/>
      <c r="ZR1092"/>
      <c r="ZS1092"/>
      <c r="ZT1092"/>
      <c r="ZU1092"/>
      <c r="ZV1092"/>
      <c r="ZW1092"/>
      <c r="ZX1092"/>
      <c r="ZY1092"/>
      <c r="ZZ1092"/>
      <c r="AAA1092"/>
      <c r="AAB1092"/>
      <c r="AAC1092"/>
      <c r="AAD1092"/>
      <c r="AAE1092"/>
      <c r="AAF1092"/>
      <c r="AAG1092"/>
      <c r="AAH1092"/>
      <c r="AAI1092"/>
      <c r="AAJ1092"/>
      <c r="AAK1092"/>
      <c r="AAL1092"/>
      <c r="AAM1092"/>
      <c r="AAN1092"/>
      <c r="AAO1092"/>
      <c r="AAP1092"/>
      <c r="AAQ1092"/>
      <c r="AAR1092"/>
      <c r="AAS1092"/>
      <c r="AAT1092"/>
      <c r="AAU1092"/>
      <c r="AAV1092"/>
      <c r="AAW1092"/>
      <c r="AAX1092"/>
      <c r="AAY1092"/>
      <c r="AAZ1092"/>
      <c r="ABA1092"/>
      <c r="ABB1092"/>
      <c r="ABC1092"/>
      <c r="ABD1092"/>
      <c r="ABE1092"/>
      <c r="ABF1092"/>
      <c r="ABG1092"/>
      <c r="ABH1092"/>
      <c r="ABI1092"/>
      <c r="ABJ1092"/>
      <c r="ABK1092"/>
      <c r="ABL1092"/>
      <c r="ABM1092"/>
      <c r="ABN1092"/>
      <c r="ABO1092"/>
      <c r="ABP1092"/>
      <c r="ABQ1092"/>
      <c r="ABR1092"/>
      <c r="ABS1092"/>
      <c r="ABT1092"/>
      <c r="ABU1092"/>
      <c r="ABV1092"/>
      <c r="ABW1092"/>
      <c r="ABX1092"/>
      <c r="ABY1092"/>
      <c r="ABZ1092"/>
      <c r="ACA1092"/>
      <c r="ACB1092"/>
      <c r="ACC1092"/>
      <c r="ACD1092"/>
      <c r="ACE1092"/>
      <c r="ACF1092"/>
      <c r="ACG1092"/>
      <c r="ACH1092"/>
      <c r="ACI1092"/>
      <c r="ACJ1092"/>
      <c r="ACK1092"/>
      <c r="ACL1092"/>
      <c r="ACM1092"/>
      <c r="ACN1092"/>
      <c r="ACO1092"/>
      <c r="ACP1092"/>
      <c r="ACQ1092"/>
      <c r="ACR1092"/>
      <c r="ACS1092"/>
      <c r="ACT1092"/>
      <c r="ACU1092"/>
      <c r="ACV1092"/>
      <c r="ACW1092"/>
      <c r="ACX1092"/>
      <c r="ACY1092"/>
      <c r="ACZ1092"/>
      <c r="ADA1092"/>
      <c r="ADB1092"/>
      <c r="ADC1092"/>
      <c r="ADD1092"/>
      <c r="ADE1092"/>
      <c r="ADF1092"/>
      <c r="ADG1092"/>
      <c r="ADH1092"/>
      <c r="ADI1092"/>
      <c r="ADJ1092"/>
      <c r="ADK1092"/>
      <c r="ADL1092"/>
      <c r="ADM1092"/>
      <c r="ADN1092"/>
      <c r="ADO1092"/>
      <c r="ADP1092"/>
      <c r="ADQ1092"/>
      <c r="ADR1092"/>
      <c r="ADS1092"/>
      <c r="ADT1092"/>
      <c r="ADU1092"/>
      <c r="ADV1092"/>
      <c r="ADW1092"/>
      <c r="ADX1092"/>
      <c r="ADY1092"/>
      <c r="ADZ1092"/>
      <c r="AEA1092"/>
      <c r="AEB1092"/>
      <c r="AEC1092"/>
      <c r="AED1092"/>
      <c r="AEE1092"/>
      <c r="AEF1092"/>
      <c r="AEG1092"/>
      <c r="AEH1092"/>
      <c r="AEI1092"/>
      <c r="AEJ1092"/>
      <c r="AEK1092"/>
      <c r="AEL1092"/>
      <c r="AEM1092"/>
      <c r="AEN1092"/>
      <c r="AEO1092"/>
      <c r="AEP1092"/>
      <c r="AEQ1092"/>
      <c r="AER1092"/>
      <c r="AES1092"/>
      <c r="AET1092"/>
      <c r="AEU1092"/>
      <c r="AEV1092"/>
      <c r="AEW1092"/>
      <c r="AEX1092"/>
      <c r="AEY1092"/>
      <c r="AEZ1092"/>
      <c r="AFA1092"/>
      <c r="AFB1092"/>
      <c r="AFC1092"/>
      <c r="AFD1092"/>
      <c r="AFE1092"/>
      <c r="AFF1092"/>
      <c r="AFG1092"/>
      <c r="AFH1092"/>
      <c r="AFI1092"/>
      <c r="AFJ1092"/>
      <c r="AFK1092"/>
      <c r="AFL1092"/>
      <c r="AFM1092"/>
      <c r="AFN1092"/>
      <c r="AFO1092"/>
      <c r="AFP1092"/>
      <c r="AFQ1092"/>
      <c r="AFR1092"/>
      <c r="AFS1092"/>
      <c r="AFT1092"/>
      <c r="AFU1092"/>
      <c r="AFV1092"/>
      <c r="AFW1092"/>
      <c r="AFX1092"/>
      <c r="AFY1092"/>
      <c r="AFZ1092"/>
      <c r="AGA1092"/>
      <c r="AGB1092"/>
      <c r="AGC1092"/>
      <c r="AGD1092"/>
      <c r="AGE1092"/>
      <c r="AGF1092"/>
      <c r="AGG1092"/>
      <c r="AGH1092"/>
      <c r="AGI1092"/>
      <c r="AGJ1092"/>
      <c r="AGK1092"/>
      <c r="AGL1092"/>
      <c r="AGM1092"/>
      <c r="AGN1092"/>
      <c r="AGO1092"/>
      <c r="AGP1092"/>
      <c r="AGQ1092"/>
      <c r="AGR1092"/>
      <c r="AGS1092"/>
      <c r="AGT1092"/>
      <c r="AGU1092"/>
      <c r="AGV1092"/>
      <c r="AGW1092"/>
      <c r="AGX1092"/>
      <c r="AGY1092"/>
      <c r="AGZ1092"/>
      <c r="AHA1092"/>
      <c r="AHB1092"/>
      <c r="AHC1092"/>
      <c r="AHD1092"/>
      <c r="AHE1092"/>
      <c r="AHF1092"/>
      <c r="AHG1092"/>
      <c r="AHH1092"/>
      <c r="AHI1092"/>
      <c r="AHJ1092"/>
      <c r="AHK1092"/>
      <c r="AHL1092"/>
      <c r="AHM1092"/>
      <c r="AHN1092"/>
      <c r="AHO1092"/>
      <c r="AHP1092"/>
      <c r="AHQ1092"/>
      <c r="AHR1092"/>
      <c r="AHS1092"/>
      <c r="AHT1092"/>
      <c r="AHU1092"/>
      <c r="AHV1092"/>
      <c r="AHW1092"/>
      <c r="AHX1092"/>
      <c r="AHY1092"/>
      <c r="AHZ1092"/>
      <c r="AIA1092"/>
      <c r="AIB1092"/>
      <c r="AIC1092"/>
      <c r="AID1092"/>
      <c r="AIE1092"/>
      <c r="AIF1092"/>
      <c r="AIG1092"/>
      <c r="AIH1092"/>
      <c r="AII1092"/>
      <c r="AIJ1092"/>
      <c r="AIK1092"/>
      <c r="AIL1092"/>
      <c r="AIM1092"/>
      <c r="AIN1092"/>
      <c r="AIO1092"/>
      <c r="AIP1092"/>
      <c r="AIQ1092"/>
      <c r="AIR1092"/>
      <c r="AIS1092"/>
      <c r="AIT1092"/>
      <c r="AIU1092"/>
      <c r="AIV1092"/>
      <c r="AIW1092"/>
      <c r="AIX1092"/>
      <c r="AIY1092"/>
      <c r="AIZ1092"/>
      <c r="AJA1092"/>
      <c r="AJB1092"/>
      <c r="AJC1092"/>
      <c r="AJD1092"/>
      <c r="AJE1092"/>
      <c r="AJF1092"/>
      <c r="AJG1092"/>
      <c r="AJH1092"/>
      <c r="AJI1092"/>
      <c r="AJJ1092"/>
      <c r="AJK1092"/>
      <c r="AJL1092"/>
      <c r="AJM1092"/>
      <c r="AJN1092"/>
      <c r="AJO1092"/>
      <c r="AJP1092"/>
      <c r="AJQ1092"/>
      <c r="AJR1092"/>
      <c r="AJS1092"/>
      <c r="AJT1092"/>
      <c r="AJU1092"/>
      <c r="AJV1092"/>
      <c r="AJW1092"/>
      <c r="AJX1092"/>
      <c r="AJY1092"/>
      <c r="AJZ1092"/>
      <c r="AKA1092"/>
      <c r="AKB1092"/>
      <c r="AKC1092"/>
      <c r="AKD1092"/>
      <c r="AKE1092"/>
      <c r="AKF1092"/>
      <c r="AKG1092"/>
      <c r="AKH1092"/>
      <c r="AKI1092"/>
      <c r="AKJ1092"/>
      <c r="AKK1092"/>
      <c r="AKL1092"/>
      <c r="AKM1092"/>
      <c r="AKN1092"/>
      <c r="AKO1092"/>
      <c r="AKP1092"/>
      <c r="AKQ1092"/>
      <c r="AKR1092"/>
      <c r="AKS1092"/>
      <c r="AKT1092"/>
      <c r="AKU1092"/>
      <c r="AKV1092"/>
      <c r="AKW1092"/>
      <c r="AKX1092"/>
      <c r="AKY1092"/>
      <c r="AKZ1092"/>
      <c r="ALA1092"/>
      <c r="ALB1092"/>
      <c r="ALC1092"/>
      <c r="ALD1092"/>
      <c r="ALE1092"/>
      <c r="ALF1092"/>
      <c r="ALG1092"/>
      <c r="ALH1092"/>
      <c r="ALI1092"/>
      <c r="ALJ1092"/>
      <c r="ALK1092"/>
      <c r="ALL1092"/>
      <c r="ALM1092"/>
      <c r="ALN1092"/>
      <c r="ALO1092"/>
      <c r="ALP1092"/>
      <c r="ALQ1092"/>
      <c r="ALR1092"/>
      <c r="ALS1092"/>
      <c r="ALT1092"/>
      <c r="ALU1092"/>
      <c r="ALV1092"/>
      <c r="ALW1092"/>
      <c r="ALX1092"/>
      <c r="ALY1092"/>
      <c r="ALZ1092"/>
      <c r="AMA1092"/>
      <c r="AMB1092"/>
      <c r="AMC1092"/>
      <c r="AMD1092"/>
      <c r="AME1092"/>
      <c r="AMF1092"/>
      <c r="AMG1092"/>
      <c r="AMH1092"/>
      <c r="AMI1092"/>
      <c r="AMJ1092"/>
    </row>
    <row r="1093" spans="1:1024" x14ac:dyDescent="0.2">
      <c r="A1093"/>
      <c r="B1093"/>
      <c r="C1093"/>
      <c r="D1093"/>
      <c r="E1093" s="2"/>
      <c r="F1093" s="2"/>
      <c r="G1093" s="271"/>
      <c r="H1093" s="240"/>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c r="EZ1093"/>
      <c r="FA1093"/>
      <c r="FB1093"/>
      <c r="FC1093"/>
      <c r="FD1093"/>
      <c r="FE1093"/>
      <c r="FF1093"/>
      <c r="FG1093"/>
      <c r="FH1093"/>
      <c r="FI1093"/>
      <c r="FJ1093"/>
      <c r="FK1093"/>
      <c r="FL1093"/>
      <c r="FM1093"/>
      <c r="FN1093"/>
      <c r="FO1093"/>
      <c r="FP1093"/>
      <c r="FQ1093"/>
      <c r="FR1093"/>
      <c r="FS1093"/>
      <c r="FT1093"/>
      <c r="FU1093"/>
      <c r="FV1093"/>
      <c r="FW1093"/>
      <c r="FX1093"/>
      <c r="FY1093"/>
      <c r="FZ1093"/>
      <c r="GA1093"/>
      <c r="GB1093"/>
      <c r="GC1093"/>
      <c r="GD1093"/>
      <c r="GE1093"/>
      <c r="GF1093"/>
      <c r="GG1093"/>
      <c r="GH1093"/>
      <c r="GI1093"/>
      <c r="GJ1093"/>
      <c r="GK1093"/>
      <c r="GL1093"/>
      <c r="GM1093"/>
      <c r="GN1093"/>
      <c r="GO1093"/>
      <c r="GP1093"/>
      <c r="GQ1093"/>
      <c r="GR1093"/>
      <c r="GS1093"/>
      <c r="GT1093"/>
      <c r="GU1093"/>
      <c r="GV1093"/>
      <c r="GW1093"/>
      <c r="GX1093"/>
      <c r="GY1093"/>
      <c r="GZ1093"/>
      <c r="HA1093"/>
      <c r="HB1093"/>
      <c r="HC1093"/>
      <c r="HD1093"/>
      <c r="HE1093"/>
      <c r="HF1093"/>
      <c r="HG1093"/>
      <c r="HH1093"/>
      <c r="HI1093"/>
      <c r="HJ1093"/>
      <c r="HK1093"/>
      <c r="HL1093"/>
      <c r="HM1093"/>
      <c r="HN1093"/>
      <c r="HO1093"/>
      <c r="HP1093"/>
      <c r="HQ1093"/>
      <c r="HR1093"/>
      <c r="HS1093"/>
      <c r="HT1093"/>
      <c r="HU1093"/>
      <c r="HV1093"/>
      <c r="HW1093"/>
      <c r="HX1093"/>
      <c r="HY1093"/>
      <c r="HZ1093"/>
      <c r="IA1093"/>
      <c r="IB1093"/>
      <c r="IC1093"/>
      <c r="ID1093"/>
      <c r="IE1093"/>
      <c r="IF1093"/>
      <c r="IG1093"/>
      <c r="IH1093"/>
      <c r="II1093"/>
      <c r="IJ1093"/>
      <c r="IK1093"/>
      <c r="IL1093"/>
      <c r="IM1093"/>
      <c r="IN1093"/>
      <c r="IO1093"/>
      <c r="IP1093"/>
      <c r="IQ1093"/>
      <c r="IR1093"/>
      <c r="IS1093"/>
      <c r="IT1093"/>
      <c r="IU1093"/>
      <c r="IV1093"/>
      <c r="IW1093"/>
      <c r="IX1093"/>
      <c r="IY1093"/>
      <c r="IZ1093"/>
      <c r="JA1093"/>
      <c r="JB1093"/>
      <c r="JC1093"/>
      <c r="JD1093"/>
      <c r="JE1093"/>
      <c r="JF1093"/>
      <c r="JG1093"/>
      <c r="JH1093"/>
      <c r="JI1093"/>
      <c r="JJ1093"/>
      <c r="JK1093"/>
      <c r="JL1093"/>
      <c r="JM1093"/>
      <c r="JN1093"/>
      <c r="JO1093"/>
      <c r="JP1093"/>
      <c r="JQ1093"/>
      <c r="JR1093"/>
      <c r="JS1093"/>
      <c r="JT1093"/>
      <c r="JU1093"/>
      <c r="JV1093"/>
      <c r="JW1093"/>
      <c r="JX1093"/>
      <c r="JY1093"/>
      <c r="JZ1093"/>
      <c r="KA1093"/>
      <c r="KB1093"/>
      <c r="KC1093"/>
      <c r="KD1093"/>
      <c r="KE1093"/>
      <c r="KF1093"/>
      <c r="KG1093"/>
      <c r="KH1093"/>
      <c r="KI1093"/>
      <c r="KJ1093"/>
      <c r="KK1093"/>
      <c r="KL1093"/>
      <c r="KM1093"/>
      <c r="KN1093"/>
      <c r="KO1093"/>
      <c r="KP1093"/>
      <c r="KQ1093"/>
      <c r="KR1093"/>
      <c r="KS1093"/>
      <c r="KT1093"/>
      <c r="KU1093"/>
      <c r="KV1093"/>
      <c r="KW1093"/>
      <c r="KX1093"/>
      <c r="KY1093"/>
      <c r="KZ1093"/>
      <c r="LA1093"/>
      <c r="LB1093"/>
      <c r="LC1093"/>
      <c r="LD1093"/>
      <c r="LE1093"/>
      <c r="LF1093"/>
      <c r="LG1093"/>
      <c r="LH1093"/>
      <c r="LI1093"/>
      <c r="LJ1093"/>
      <c r="LK1093"/>
      <c r="LL1093"/>
      <c r="LM1093"/>
      <c r="LN1093"/>
      <c r="LO1093"/>
      <c r="LP1093"/>
      <c r="LQ1093"/>
      <c r="LR1093"/>
      <c r="LS1093"/>
      <c r="LT1093"/>
      <c r="LU1093"/>
      <c r="LV1093"/>
      <c r="LW1093"/>
      <c r="LX1093"/>
      <c r="LY1093"/>
      <c r="LZ1093"/>
      <c r="MA1093"/>
      <c r="MB1093"/>
      <c r="MC1093"/>
      <c r="MD1093"/>
      <c r="ME1093"/>
      <c r="MF1093"/>
      <c r="MG1093"/>
      <c r="MH1093"/>
      <c r="MI1093"/>
      <c r="MJ1093"/>
      <c r="MK1093"/>
      <c r="ML1093"/>
      <c r="MM1093"/>
      <c r="MN1093"/>
      <c r="MO1093"/>
      <c r="MP1093"/>
      <c r="MQ1093"/>
      <c r="MR1093"/>
      <c r="MS1093"/>
      <c r="MT1093"/>
      <c r="MU1093"/>
      <c r="MV1093"/>
      <c r="MW1093"/>
      <c r="MX1093"/>
      <c r="MY1093"/>
      <c r="MZ1093"/>
      <c r="NA1093"/>
      <c r="NB1093"/>
      <c r="NC1093"/>
      <c r="ND1093"/>
      <c r="NE1093"/>
      <c r="NF1093"/>
      <c r="NG1093"/>
      <c r="NH1093"/>
      <c r="NI1093"/>
      <c r="NJ1093"/>
      <c r="NK1093"/>
      <c r="NL1093"/>
      <c r="NM1093"/>
      <c r="NN1093"/>
      <c r="NO1093"/>
      <c r="NP1093"/>
      <c r="NQ1093"/>
      <c r="NR1093"/>
      <c r="NS1093"/>
      <c r="NT1093"/>
      <c r="NU1093"/>
      <c r="NV1093"/>
      <c r="NW1093"/>
      <c r="NX1093"/>
      <c r="NY1093"/>
      <c r="NZ1093"/>
      <c r="OA1093"/>
      <c r="OB1093"/>
      <c r="OC1093"/>
      <c r="OD1093"/>
      <c r="OE1093"/>
      <c r="OF1093"/>
      <c r="OG1093"/>
      <c r="OH1093"/>
      <c r="OI1093"/>
      <c r="OJ1093"/>
      <c r="OK1093"/>
      <c r="OL1093"/>
      <c r="OM1093"/>
      <c r="ON1093"/>
      <c r="OO1093"/>
      <c r="OP1093"/>
      <c r="OQ1093"/>
      <c r="OR1093"/>
      <c r="OS1093"/>
      <c r="OT1093"/>
      <c r="OU1093"/>
      <c r="OV1093"/>
      <c r="OW1093"/>
      <c r="OX1093"/>
      <c r="OY1093"/>
      <c r="OZ1093"/>
      <c r="PA1093"/>
      <c r="PB1093"/>
      <c r="PC1093"/>
      <c r="PD1093"/>
      <c r="PE1093"/>
      <c r="PF1093"/>
      <c r="PG1093"/>
      <c r="PH1093"/>
      <c r="PI1093"/>
      <c r="PJ1093"/>
      <c r="PK1093"/>
      <c r="PL1093"/>
      <c r="PM1093"/>
      <c r="PN1093"/>
      <c r="PO1093"/>
      <c r="PP1093"/>
      <c r="PQ1093"/>
      <c r="PR1093"/>
      <c r="PS1093"/>
      <c r="PT1093"/>
      <c r="PU1093"/>
      <c r="PV1093"/>
      <c r="PW1093"/>
      <c r="PX1093"/>
      <c r="PY1093"/>
      <c r="PZ1093"/>
      <c r="QA1093"/>
      <c r="QB1093"/>
      <c r="QC1093"/>
      <c r="QD1093"/>
      <c r="QE1093"/>
      <c r="QF1093"/>
      <c r="QG1093"/>
      <c r="QH1093"/>
      <c r="QI1093"/>
      <c r="QJ1093"/>
      <c r="QK1093"/>
      <c r="QL1093"/>
      <c r="QM1093"/>
      <c r="QN1093"/>
      <c r="QO1093"/>
      <c r="QP1093"/>
      <c r="QQ1093"/>
      <c r="QR1093"/>
      <c r="QS1093"/>
      <c r="QT1093"/>
      <c r="QU1093"/>
      <c r="QV1093"/>
      <c r="QW1093"/>
      <c r="QX1093"/>
      <c r="QY1093"/>
      <c r="QZ1093"/>
      <c r="RA1093"/>
      <c r="RB1093"/>
      <c r="RC1093"/>
      <c r="RD1093"/>
      <c r="RE1093"/>
      <c r="RF1093"/>
      <c r="RG1093"/>
      <c r="RH1093"/>
      <c r="RI1093"/>
      <c r="RJ1093"/>
      <c r="RK1093"/>
      <c r="RL1093"/>
      <c r="RM1093"/>
      <c r="RN1093"/>
      <c r="RO1093"/>
      <c r="RP1093"/>
      <c r="RQ1093"/>
      <c r="RR1093"/>
      <c r="RS1093"/>
      <c r="RT1093"/>
      <c r="RU1093"/>
      <c r="RV1093"/>
      <c r="RW1093"/>
      <c r="RX1093"/>
      <c r="RY1093"/>
      <c r="RZ1093"/>
      <c r="SA1093"/>
      <c r="SB1093"/>
      <c r="SC1093"/>
      <c r="SD1093"/>
      <c r="SE1093"/>
      <c r="SF1093"/>
      <c r="SG1093"/>
      <c r="SH1093"/>
      <c r="SI1093"/>
      <c r="SJ1093"/>
      <c r="SK1093"/>
      <c r="SL1093"/>
      <c r="SM1093"/>
      <c r="SN1093"/>
      <c r="SO1093"/>
      <c r="SP1093"/>
      <c r="SQ1093"/>
      <c r="SR1093"/>
      <c r="SS1093"/>
      <c r="ST1093"/>
      <c r="SU1093"/>
      <c r="SV1093"/>
      <c r="SW1093"/>
      <c r="SX1093"/>
      <c r="SY1093"/>
      <c r="SZ1093"/>
      <c r="TA1093"/>
      <c r="TB1093"/>
      <c r="TC1093"/>
      <c r="TD1093"/>
      <c r="TE1093"/>
      <c r="TF1093"/>
      <c r="TG1093"/>
      <c r="TH1093"/>
      <c r="TI1093"/>
      <c r="TJ1093"/>
      <c r="TK1093"/>
      <c r="TL1093"/>
      <c r="TM1093"/>
      <c r="TN1093"/>
      <c r="TO1093"/>
      <c r="TP1093"/>
      <c r="TQ1093"/>
      <c r="TR1093"/>
      <c r="TS1093"/>
      <c r="TT1093"/>
      <c r="TU1093"/>
      <c r="TV1093"/>
      <c r="TW1093"/>
      <c r="TX1093"/>
      <c r="TY1093"/>
      <c r="TZ1093"/>
      <c r="UA1093"/>
      <c r="UB1093"/>
      <c r="UC1093"/>
      <c r="UD1093"/>
      <c r="UE1093"/>
      <c r="UF1093"/>
      <c r="UG1093"/>
      <c r="UH1093"/>
      <c r="UI1093"/>
      <c r="UJ1093"/>
      <c r="UK1093"/>
      <c r="UL1093"/>
      <c r="UM1093"/>
      <c r="UN1093"/>
      <c r="UO1093"/>
      <c r="UP1093"/>
      <c r="UQ1093"/>
      <c r="UR1093"/>
      <c r="US1093"/>
      <c r="UT1093"/>
      <c r="UU1093"/>
      <c r="UV1093"/>
      <c r="UW1093"/>
      <c r="UX1093"/>
      <c r="UY1093"/>
      <c r="UZ1093"/>
      <c r="VA1093"/>
      <c r="VB1093"/>
      <c r="VC1093"/>
      <c r="VD1093"/>
      <c r="VE1093"/>
      <c r="VF1093"/>
      <c r="VG1093"/>
      <c r="VH1093"/>
      <c r="VI1093"/>
      <c r="VJ1093"/>
      <c r="VK1093"/>
      <c r="VL1093"/>
      <c r="VM1093"/>
      <c r="VN1093"/>
      <c r="VO1093"/>
      <c r="VP1093"/>
      <c r="VQ1093"/>
      <c r="VR1093"/>
      <c r="VS1093"/>
      <c r="VT1093"/>
      <c r="VU1093"/>
      <c r="VV1093"/>
      <c r="VW1093"/>
      <c r="VX1093"/>
      <c r="VY1093"/>
      <c r="VZ1093"/>
      <c r="WA1093"/>
      <c r="WB1093"/>
      <c r="WC1093"/>
      <c r="WD1093"/>
      <c r="WE1093"/>
      <c r="WF1093"/>
      <c r="WG1093"/>
      <c r="WH1093"/>
      <c r="WI1093"/>
      <c r="WJ1093"/>
      <c r="WK1093"/>
      <c r="WL1093"/>
      <c r="WM1093"/>
      <c r="WN1093"/>
      <c r="WO1093"/>
      <c r="WP1093"/>
      <c r="WQ1093"/>
      <c r="WR1093"/>
      <c r="WS1093"/>
      <c r="WT1093"/>
      <c r="WU1093"/>
      <c r="WV1093"/>
      <c r="WW1093"/>
      <c r="WX1093"/>
      <c r="WY1093"/>
      <c r="WZ1093"/>
      <c r="XA1093"/>
      <c r="XB1093"/>
      <c r="XC1093"/>
      <c r="XD1093"/>
      <c r="XE1093"/>
      <c r="XF1093"/>
      <c r="XG1093"/>
      <c r="XH1093"/>
      <c r="XI1093"/>
      <c r="XJ1093"/>
      <c r="XK1093"/>
      <c r="XL1093"/>
      <c r="XM1093"/>
      <c r="XN1093"/>
      <c r="XO1093"/>
      <c r="XP1093"/>
      <c r="XQ1093"/>
      <c r="XR1093"/>
      <c r="XS1093"/>
      <c r="XT1093"/>
      <c r="XU1093"/>
      <c r="XV1093"/>
      <c r="XW1093"/>
      <c r="XX1093"/>
      <c r="XY1093"/>
      <c r="XZ1093"/>
      <c r="YA1093"/>
      <c r="YB1093"/>
      <c r="YC1093"/>
      <c r="YD1093"/>
      <c r="YE1093"/>
      <c r="YF1093"/>
      <c r="YG1093"/>
      <c r="YH1093"/>
      <c r="YI1093"/>
      <c r="YJ1093"/>
      <c r="YK1093"/>
      <c r="YL1093"/>
      <c r="YM1093"/>
      <c r="YN1093"/>
      <c r="YO1093"/>
      <c r="YP1093"/>
      <c r="YQ1093"/>
      <c r="YR1093"/>
      <c r="YS1093"/>
      <c r="YT1093"/>
      <c r="YU1093"/>
      <c r="YV1093"/>
      <c r="YW1093"/>
      <c r="YX1093"/>
      <c r="YY1093"/>
      <c r="YZ1093"/>
      <c r="ZA1093"/>
      <c r="ZB1093"/>
      <c r="ZC1093"/>
      <c r="ZD1093"/>
      <c r="ZE1093"/>
      <c r="ZF1093"/>
      <c r="ZG1093"/>
      <c r="ZH1093"/>
      <c r="ZI1093"/>
      <c r="ZJ1093"/>
      <c r="ZK1093"/>
      <c r="ZL1093"/>
      <c r="ZM1093"/>
      <c r="ZN1093"/>
      <c r="ZO1093"/>
      <c r="ZP1093"/>
      <c r="ZQ1093"/>
      <c r="ZR1093"/>
      <c r="ZS1093"/>
      <c r="ZT1093"/>
      <c r="ZU1093"/>
      <c r="ZV1093"/>
      <c r="ZW1093"/>
      <c r="ZX1093"/>
      <c r="ZY1093"/>
      <c r="ZZ1093"/>
      <c r="AAA1093"/>
      <c r="AAB1093"/>
      <c r="AAC1093"/>
      <c r="AAD1093"/>
      <c r="AAE1093"/>
      <c r="AAF1093"/>
      <c r="AAG1093"/>
      <c r="AAH1093"/>
      <c r="AAI1093"/>
      <c r="AAJ1093"/>
      <c r="AAK1093"/>
      <c r="AAL1093"/>
      <c r="AAM1093"/>
      <c r="AAN1093"/>
      <c r="AAO1093"/>
      <c r="AAP1093"/>
      <c r="AAQ1093"/>
      <c r="AAR1093"/>
      <c r="AAS1093"/>
      <c r="AAT1093"/>
      <c r="AAU1093"/>
      <c r="AAV1093"/>
      <c r="AAW1093"/>
      <c r="AAX1093"/>
      <c r="AAY1093"/>
      <c r="AAZ1093"/>
      <c r="ABA1093"/>
      <c r="ABB1093"/>
      <c r="ABC1093"/>
      <c r="ABD1093"/>
      <c r="ABE1093"/>
      <c r="ABF1093"/>
      <c r="ABG1093"/>
      <c r="ABH1093"/>
      <c r="ABI1093"/>
      <c r="ABJ1093"/>
      <c r="ABK1093"/>
      <c r="ABL1093"/>
      <c r="ABM1093"/>
      <c r="ABN1093"/>
      <c r="ABO1093"/>
      <c r="ABP1093"/>
      <c r="ABQ1093"/>
      <c r="ABR1093"/>
      <c r="ABS1093"/>
      <c r="ABT1093"/>
      <c r="ABU1093"/>
      <c r="ABV1093"/>
      <c r="ABW1093"/>
      <c r="ABX1093"/>
      <c r="ABY1093"/>
      <c r="ABZ1093"/>
      <c r="ACA1093"/>
      <c r="ACB1093"/>
      <c r="ACC1093"/>
      <c r="ACD1093"/>
      <c r="ACE1093"/>
      <c r="ACF1093"/>
      <c r="ACG1093"/>
      <c r="ACH1093"/>
      <c r="ACI1093"/>
      <c r="ACJ1093"/>
      <c r="ACK1093"/>
      <c r="ACL1093"/>
      <c r="ACM1093"/>
      <c r="ACN1093"/>
      <c r="ACO1093"/>
      <c r="ACP1093"/>
      <c r="ACQ1093"/>
      <c r="ACR1093"/>
      <c r="ACS1093"/>
      <c r="ACT1093"/>
      <c r="ACU1093"/>
      <c r="ACV1093"/>
      <c r="ACW1093"/>
      <c r="ACX1093"/>
      <c r="ACY1093"/>
      <c r="ACZ1093"/>
      <c r="ADA1093"/>
      <c r="ADB1093"/>
      <c r="ADC1093"/>
      <c r="ADD1093"/>
      <c r="ADE1093"/>
      <c r="ADF1093"/>
      <c r="ADG1093"/>
      <c r="ADH1093"/>
      <c r="ADI1093"/>
      <c r="ADJ1093"/>
      <c r="ADK1093"/>
      <c r="ADL1093"/>
      <c r="ADM1093"/>
      <c r="ADN1093"/>
      <c r="ADO1093"/>
      <c r="ADP1093"/>
      <c r="ADQ1093"/>
      <c r="ADR1093"/>
      <c r="ADS1093"/>
      <c r="ADT1093"/>
      <c r="ADU1093"/>
      <c r="ADV1093"/>
      <c r="ADW1093"/>
      <c r="ADX1093"/>
      <c r="ADY1093"/>
      <c r="ADZ1093"/>
      <c r="AEA1093"/>
      <c r="AEB1093"/>
      <c r="AEC1093"/>
      <c r="AED1093"/>
      <c r="AEE1093"/>
      <c r="AEF1093"/>
      <c r="AEG1093"/>
      <c r="AEH1093"/>
      <c r="AEI1093"/>
      <c r="AEJ1093"/>
      <c r="AEK1093"/>
      <c r="AEL1093"/>
      <c r="AEM1093"/>
      <c r="AEN1093"/>
      <c r="AEO1093"/>
      <c r="AEP1093"/>
      <c r="AEQ1093"/>
      <c r="AER1093"/>
      <c r="AES1093"/>
      <c r="AET1093"/>
      <c r="AEU1093"/>
      <c r="AEV1093"/>
      <c r="AEW1093"/>
      <c r="AEX1093"/>
      <c r="AEY1093"/>
      <c r="AEZ1093"/>
      <c r="AFA1093"/>
      <c r="AFB1093"/>
      <c r="AFC1093"/>
      <c r="AFD1093"/>
      <c r="AFE1093"/>
      <c r="AFF1093"/>
      <c r="AFG1093"/>
      <c r="AFH1093"/>
      <c r="AFI1093"/>
      <c r="AFJ1093"/>
      <c r="AFK1093"/>
      <c r="AFL1093"/>
      <c r="AFM1093"/>
      <c r="AFN1093"/>
      <c r="AFO1093"/>
      <c r="AFP1093"/>
      <c r="AFQ1093"/>
      <c r="AFR1093"/>
      <c r="AFS1093"/>
      <c r="AFT1093"/>
      <c r="AFU1093"/>
      <c r="AFV1093"/>
      <c r="AFW1093"/>
      <c r="AFX1093"/>
      <c r="AFY1093"/>
      <c r="AFZ1093"/>
      <c r="AGA1093"/>
      <c r="AGB1093"/>
      <c r="AGC1093"/>
      <c r="AGD1093"/>
      <c r="AGE1093"/>
      <c r="AGF1093"/>
      <c r="AGG1093"/>
      <c r="AGH1093"/>
      <c r="AGI1093"/>
      <c r="AGJ1093"/>
      <c r="AGK1093"/>
      <c r="AGL1093"/>
      <c r="AGM1093"/>
      <c r="AGN1093"/>
      <c r="AGO1093"/>
      <c r="AGP1093"/>
      <c r="AGQ1093"/>
      <c r="AGR1093"/>
      <c r="AGS1093"/>
      <c r="AGT1093"/>
      <c r="AGU1093"/>
      <c r="AGV1093"/>
      <c r="AGW1093"/>
      <c r="AGX1093"/>
      <c r="AGY1093"/>
      <c r="AGZ1093"/>
      <c r="AHA1093"/>
      <c r="AHB1093"/>
      <c r="AHC1093"/>
      <c r="AHD1093"/>
      <c r="AHE1093"/>
      <c r="AHF1093"/>
      <c r="AHG1093"/>
      <c r="AHH1093"/>
      <c r="AHI1093"/>
      <c r="AHJ1093"/>
      <c r="AHK1093"/>
      <c r="AHL1093"/>
      <c r="AHM1093"/>
      <c r="AHN1093"/>
      <c r="AHO1093"/>
      <c r="AHP1093"/>
      <c r="AHQ1093"/>
      <c r="AHR1093"/>
      <c r="AHS1093"/>
      <c r="AHT1093"/>
      <c r="AHU1093"/>
      <c r="AHV1093"/>
      <c r="AHW1093"/>
      <c r="AHX1093"/>
      <c r="AHY1093"/>
      <c r="AHZ1093"/>
      <c r="AIA1093"/>
      <c r="AIB1093"/>
      <c r="AIC1093"/>
      <c r="AID1093"/>
      <c r="AIE1093"/>
      <c r="AIF1093"/>
      <c r="AIG1093"/>
      <c r="AIH1093"/>
      <c r="AII1093"/>
      <c r="AIJ1093"/>
      <c r="AIK1093"/>
      <c r="AIL1093"/>
      <c r="AIM1093"/>
      <c r="AIN1093"/>
      <c r="AIO1093"/>
      <c r="AIP1093"/>
      <c r="AIQ1093"/>
      <c r="AIR1093"/>
      <c r="AIS1093"/>
      <c r="AIT1093"/>
      <c r="AIU1093"/>
      <c r="AIV1093"/>
      <c r="AIW1093"/>
      <c r="AIX1093"/>
      <c r="AIY1093"/>
      <c r="AIZ1093"/>
      <c r="AJA1093"/>
      <c r="AJB1093"/>
      <c r="AJC1093"/>
      <c r="AJD1093"/>
      <c r="AJE1093"/>
      <c r="AJF1093"/>
      <c r="AJG1093"/>
      <c r="AJH1093"/>
      <c r="AJI1093"/>
      <c r="AJJ1093"/>
      <c r="AJK1093"/>
      <c r="AJL1093"/>
      <c r="AJM1093"/>
      <c r="AJN1093"/>
      <c r="AJO1093"/>
      <c r="AJP1093"/>
      <c r="AJQ1093"/>
      <c r="AJR1093"/>
      <c r="AJS1093"/>
      <c r="AJT1093"/>
      <c r="AJU1093"/>
      <c r="AJV1093"/>
      <c r="AJW1093"/>
      <c r="AJX1093"/>
      <c r="AJY1093"/>
      <c r="AJZ1093"/>
      <c r="AKA1093"/>
      <c r="AKB1093"/>
      <c r="AKC1093"/>
      <c r="AKD1093"/>
      <c r="AKE1093"/>
      <c r="AKF1093"/>
      <c r="AKG1093"/>
      <c r="AKH1093"/>
      <c r="AKI1093"/>
      <c r="AKJ1093"/>
      <c r="AKK1093"/>
      <c r="AKL1093"/>
      <c r="AKM1093"/>
      <c r="AKN1093"/>
      <c r="AKO1093"/>
      <c r="AKP1093"/>
      <c r="AKQ1093"/>
      <c r="AKR1093"/>
      <c r="AKS1093"/>
      <c r="AKT1093"/>
      <c r="AKU1093"/>
      <c r="AKV1093"/>
      <c r="AKW1093"/>
      <c r="AKX1093"/>
      <c r="AKY1093"/>
      <c r="AKZ1093"/>
      <c r="ALA1093"/>
      <c r="ALB1093"/>
      <c r="ALC1093"/>
      <c r="ALD1093"/>
      <c r="ALE1093"/>
      <c r="ALF1093"/>
      <c r="ALG1093"/>
      <c r="ALH1093"/>
      <c r="ALI1093"/>
      <c r="ALJ1093"/>
      <c r="ALK1093"/>
      <c r="ALL1093"/>
      <c r="ALM1093"/>
      <c r="ALN1093"/>
      <c r="ALO1093"/>
      <c r="ALP1093"/>
      <c r="ALQ1093"/>
      <c r="ALR1093"/>
      <c r="ALS1093"/>
      <c r="ALT1093"/>
      <c r="ALU1093"/>
      <c r="ALV1093"/>
      <c r="ALW1093"/>
      <c r="ALX1093"/>
      <c r="ALY1093"/>
      <c r="ALZ1093"/>
      <c r="AMA1093"/>
      <c r="AMB1093"/>
      <c r="AMC1093"/>
      <c r="AMD1093"/>
      <c r="AME1093"/>
      <c r="AMF1093"/>
      <c r="AMG1093"/>
      <c r="AMH1093"/>
      <c r="AMI1093"/>
      <c r="AMJ1093"/>
    </row>
    <row r="1094" spans="1:1024" x14ac:dyDescent="0.2">
      <c r="A1094"/>
      <c r="B1094"/>
      <c r="C1094"/>
      <c r="D1094"/>
      <c r="E1094" s="2"/>
      <c r="F1094" s="2"/>
      <c r="G1094" s="271"/>
      <c r="H1094" s="240"/>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c r="EZ1094"/>
      <c r="FA1094"/>
      <c r="FB1094"/>
      <c r="FC1094"/>
      <c r="FD1094"/>
      <c r="FE1094"/>
      <c r="FF1094"/>
      <c r="FG1094"/>
      <c r="FH1094"/>
      <c r="FI1094"/>
      <c r="FJ1094"/>
      <c r="FK1094"/>
      <c r="FL1094"/>
      <c r="FM1094"/>
      <c r="FN1094"/>
      <c r="FO1094"/>
      <c r="FP1094"/>
      <c r="FQ1094"/>
      <c r="FR1094"/>
      <c r="FS1094"/>
      <c r="FT1094"/>
      <c r="FU1094"/>
      <c r="FV1094"/>
      <c r="FW1094"/>
      <c r="FX1094"/>
      <c r="FY1094"/>
      <c r="FZ1094"/>
      <c r="GA1094"/>
      <c r="GB1094"/>
      <c r="GC1094"/>
      <c r="GD1094"/>
      <c r="GE1094"/>
      <c r="GF1094"/>
      <c r="GG1094"/>
      <c r="GH1094"/>
      <c r="GI1094"/>
      <c r="GJ1094"/>
      <c r="GK1094"/>
      <c r="GL1094"/>
      <c r="GM1094"/>
      <c r="GN1094"/>
      <c r="GO1094"/>
      <c r="GP1094"/>
      <c r="GQ1094"/>
      <c r="GR1094"/>
      <c r="GS1094"/>
      <c r="GT1094"/>
      <c r="GU1094"/>
      <c r="GV1094"/>
      <c r="GW1094"/>
      <c r="GX1094"/>
      <c r="GY1094"/>
      <c r="GZ1094"/>
      <c r="HA1094"/>
      <c r="HB1094"/>
      <c r="HC1094"/>
      <c r="HD1094"/>
      <c r="HE1094"/>
      <c r="HF1094"/>
      <c r="HG1094"/>
      <c r="HH1094"/>
      <c r="HI1094"/>
      <c r="HJ1094"/>
      <c r="HK1094"/>
      <c r="HL1094"/>
      <c r="HM1094"/>
      <c r="HN1094"/>
      <c r="HO1094"/>
      <c r="HP1094"/>
      <c r="HQ1094"/>
      <c r="HR1094"/>
      <c r="HS1094"/>
      <c r="HT1094"/>
      <c r="HU1094"/>
      <c r="HV1094"/>
      <c r="HW1094"/>
      <c r="HX1094"/>
      <c r="HY1094"/>
      <c r="HZ1094"/>
      <c r="IA1094"/>
      <c r="IB1094"/>
      <c r="IC1094"/>
      <c r="ID1094"/>
      <c r="IE1094"/>
      <c r="IF1094"/>
      <c r="IG1094"/>
      <c r="IH1094"/>
      <c r="II1094"/>
      <c r="IJ1094"/>
      <c r="IK1094"/>
      <c r="IL1094"/>
      <c r="IM1094"/>
      <c r="IN1094"/>
      <c r="IO1094"/>
      <c r="IP1094"/>
      <c r="IQ1094"/>
      <c r="IR1094"/>
      <c r="IS1094"/>
      <c r="IT1094"/>
      <c r="IU1094"/>
      <c r="IV1094"/>
      <c r="IW1094"/>
      <c r="IX1094"/>
      <c r="IY1094"/>
      <c r="IZ1094"/>
      <c r="JA1094"/>
      <c r="JB1094"/>
      <c r="JC1094"/>
      <c r="JD1094"/>
      <c r="JE1094"/>
      <c r="JF1094"/>
      <c r="JG1094"/>
      <c r="JH1094"/>
      <c r="JI1094"/>
      <c r="JJ1094"/>
      <c r="JK1094"/>
      <c r="JL1094"/>
      <c r="JM1094"/>
      <c r="JN1094"/>
      <c r="JO1094"/>
      <c r="JP1094"/>
      <c r="JQ1094"/>
      <c r="JR1094"/>
      <c r="JS1094"/>
      <c r="JT1094"/>
      <c r="JU1094"/>
      <c r="JV1094"/>
      <c r="JW1094"/>
      <c r="JX1094"/>
      <c r="JY1094"/>
      <c r="JZ1094"/>
      <c r="KA1094"/>
      <c r="KB1094"/>
      <c r="KC1094"/>
      <c r="KD1094"/>
      <c r="KE1094"/>
      <c r="KF1094"/>
      <c r="KG1094"/>
      <c r="KH1094"/>
      <c r="KI1094"/>
      <c r="KJ1094"/>
      <c r="KK1094"/>
      <c r="KL1094"/>
      <c r="KM1094"/>
      <c r="KN1094"/>
      <c r="KO1094"/>
      <c r="KP1094"/>
      <c r="KQ1094"/>
      <c r="KR1094"/>
      <c r="KS1094"/>
      <c r="KT1094"/>
      <c r="KU1094"/>
      <c r="KV1094"/>
      <c r="KW1094"/>
      <c r="KX1094"/>
      <c r="KY1094"/>
      <c r="KZ1094"/>
      <c r="LA1094"/>
      <c r="LB1094"/>
      <c r="LC1094"/>
      <c r="LD1094"/>
      <c r="LE1094"/>
      <c r="LF1094"/>
      <c r="LG1094"/>
      <c r="LH1094"/>
      <c r="LI1094"/>
      <c r="LJ1094"/>
      <c r="LK1094"/>
      <c r="LL1094"/>
      <c r="LM1094"/>
      <c r="LN1094"/>
      <c r="LO1094"/>
      <c r="LP1094"/>
      <c r="LQ1094"/>
      <c r="LR1094"/>
      <c r="LS1094"/>
      <c r="LT1094"/>
      <c r="LU1094"/>
      <c r="LV1094"/>
      <c r="LW1094"/>
      <c r="LX1094"/>
      <c r="LY1094"/>
      <c r="LZ1094"/>
      <c r="MA1094"/>
      <c r="MB1094"/>
      <c r="MC1094"/>
      <c r="MD1094"/>
      <c r="ME1094"/>
      <c r="MF1094"/>
      <c r="MG1094"/>
      <c r="MH1094"/>
      <c r="MI1094"/>
      <c r="MJ1094"/>
      <c r="MK1094"/>
      <c r="ML1094"/>
      <c r="MM1094"/>
      <c r="MN1094"/>
      <c r="MO1094"/>
      <c r="MP1094"/>
      <c r="MQ1094"/>
      <c r="MR1094"/>
      <c r="MS1094"/>
      <c r="MT1094"/>
      <c r="MU1094"/>
      <c r="MV1094"/>
      <c r="MW1094"/>
      <c r="MX1094"/>
      <c r="MY1094"/>
      <c r="MZ1094"/>
      <c r="NA1094"/>
      <c r="NB1094"/>
      <c r="NC1094"/>
      <c r="ND1094"/>
      <c r="NE1094"/>
      <c r="NF1094"/>
      <c r="NG1094"/>
      <c r="NH1094"/>
      <c r="NI1094"/>
      <c r="NJ1094"/>
      <c r="NK1094"/>
      <c r="NL1094"/>
      <c r="NM1094"/>
      <c r="NN1094"/>
      <c r="NO1094"/>
      <c r="NP1094"/>
      <c r="NQ1094"/>
      <c r="NR1094"/>
      <c r="NS1094"/>
      <c r="NT1094"/>
      <c r="NU1094"/>
      <c r="NV1094"/>
      <c r="NW1094"/>
      <c r="NX1094"/>
      <c r="NY1094"/>
      <c r="NZ1094"/>
      <c r="OA1094"/>
      <c r="OB1094"/>
      <c r="OC1094"/>
      <c r="OD1094"/>
      <c r="OE1094"/>
      <c r="OF1094"/>
      <c r="OG1094"/>
      <c r="OH1094"/>
      <c r="OI1094"/>
      <c r="OJ1094"/>
      <c r="OK1094"/>
      <c r="OL1094"/>
      <c r="OM1094"/>
      <c r="ON1094"/>
      <c r="OO1094"/>
      <c r="OP1094"/>
      <c r="OQ1094"/>
      <c r="OR1094"/>
      <c r="OS1094"/>
      <c r="OT1094"/>
      <c r="OU1094"/>
      <c r="OV1094"/>
      <c r="OW1094"/>
      <c r="OX1094"/>
      <c r="OY1094"/>
      <c r="OZ1094"/>
      <c r="PA1094"/>
      <c r="PB1094"/>
      <c r="PC1094"/>
      <c r="PD1094"/>
      <c r="PE1094"/>
      <c r="PF1094"/>
      <c r="PG1094"/>
      <c r="PH1094"/>
      <c r="PI1094"/>
      <c r="PJ1094"/>
      <c r="PK1094"/>
      <c r="PL1094"/>
      <c r="PM1094"/>
      <c r="PN1094"/>
      <c r="PO1094"/>
      <c r="PP1094"/>
      <c r="PQ1094"/>
      <c r="PR1094"/>
      <c r="PS1094"/>
      <c r="PT1094"/>
      <c r="PU1094"/>
      <c r="PV1094"/>
      <c r="PW1094"/>
      <c r="PX1094"/>
      <c r="PY1094"/>
      <c r="PZ1094"/>
      <c r="QA1094"/>
      <c r="QB1094"/>
      <c r="QC1094"/>
      <c r="QD1094"/>
      <c r="QE1094"/>
      <c r="QF1094"/>
      <c r="QG1094"/>
      <c r="QH1094"/>
      <c r="QI1094"/>
      <c r="QJ1094"/>
      <c r="QK1094"/>
      <c r="QL1094"/>
      <c r="QM1094"/>
      <c r="QN1094"/>
      <c r="QO1094"/>
      <c r="QP1094"/>
      <c r="QQ1094"/>
      <c r="QR1094"/>
      <c r="QS1094"/>
      <c r="QT1094"/>
      <c r="QU1094"/>
      <c r="QV1094"/>
      <c r="QW1094"/>
      <c r="QX1094"/>
      <c r="QY1094"/>
      <c r="QZ1094"/>
      <c r="RA1094"/>
      <c r="RB1094"/>
      <c r="RC1094"/>
      <c r="RD1094"/>
      <c r="RE1094"/>
      <c r="RF1094"/>
      <c r="RG1094"/>
      <c r="RH1094"/>
      <c r="RI1094"/>
      <c r="RJ1094"/>
      <c r="RK1094"/>
      <c r="RL1094"/>
      <c r="RM1094"/>
      <c r="RN1094"/>
      <c r="RO1094"/>
      <c r="RP1094"/>
      <c r="RQ1094"/>
      <c r="RR1094"/>
      <c r="RS1094"/>
      <c r="RT1094"/>
      <c r="RU1094"/>
      <c r="RV1094"/>
      <c r="RW1094"/>
      <c r="RX1094"/>
      <c r="RY1094"/>
      <c r="RZ1094"/>
      <c r="SA1094"/>
      <c r="SB1094"/>
      <c r="SC1094"/>
      <c r="SD1094"/>
      <c r="SE1094"/>
      <c r="SF1094"/>
      <c r="SG1094"/>
      <c r="SH1094"/>
      <c r="SI1094"/>
      <c r="SJ1094"/>
      <c r="SK1094"/>
      <c r="SL1094"/>
      <c r="SM1094"/>
      <c r="SN1094"/>
      <c r="SO1094"/>
      <c r="SP1094"/>
      <c r="SQ1094"/>
      <c r="SR1094"/>
      <c r="SS1094"/>
      <c r="ST1094"/>
      <c r="SU1094"/>
      <c r="SV1094"/>
      <c r="SW1094"/>
      <c r="SX1094"/>
      <c r="SY1094"/>
      <c r="SZ1094"/>
      <c r="TA1094"/>
      <c r="TB1094"/>
      <c r="TC1094"/>
      <c r="TD1094"/>
      <c r="TE1094"/>
      <c r="TF1094"/>
      <c r="TG1094"/>
      <c r="TH1094"/>
      <c r="TI1094"/>
      <c r="TJ1094"/>
      <c r="TK1094"/>
      <c r="TL1094"/>
      <c r="TM1094"/>
      <c r="TN1094"/>
      <c r="TO1094"/>
      <c r="TP1094"/>
      <c r="TQ1094"/>
      <c r="TR1094"/>
      <c r="TS1094"/>
      <c r="TT1094"/>
      <c r="TU1094"/>
      <c r="TV1094"/>
      <c r="TW1094"/>
      <c r="TX1094"/>
      <c r="TY1094"/>
      <c r="TZ1094"/>
      <c r="UA1094"/>
      <c r="UB1094"/>
      <c r="UC1094"/>
      <c r="UD1094"/>
      <c r="UE1094"/>
      <c r="UF1094"/>
      <c r="UG1094"/>
      <c r="UH1094"/>
      <c r="UI1094"/>
      <c r="UJ1094"/>
      <c r="UK1094"/>
      <c r="UL1094"/>
      <c r="UM1094"/>
      <c r="UN1094"/>
      <c r="UO1094"/>
      <c r="UP1094"/>
      <c r="UQ1094"/>
      <c r="UR1094"/>
      <c r="US1094"/>
      <c r="UT1094"/>
      <c r="UU1094"/>
      <c r="UV1094"/>
      <c r="UW1094"/>
      <c r="UX1094"/>
      <c r="UY1094"/>
      <c r="UZ1094"/>
      <c r="VA1094"/>
      <c r="VB1094"/>
      <c r="VC1094"/>
      <c r="VD1094"/>
      <c r="VE1094"/>
      <c r="VF1094"/>
      <c r="VG1094"/>
      <c r="VH1094"/>
      <c r="VI1094"/>
      <c r="VJ1094"/>
      <c r="VK1094"/>
      <c r="VL1094"/>
      <c r="VM1094"/>
      <c r="VN1094"/>
      <c r="VO1094"/>
      <c r="VP1094"/>
      <c r="VQ1094"/>
      <c r="VR1094"/>
      <c r="VS1094"/>
      <c r="VT1094"/>
      <c r="VU1094"/>
      <c r="VV1094"/>
      <c r="VW1094"/>
      <c r="VX1094"/>
      <c r="VY1094"/>
      <c r="VZ1094"/>
      <c r="WA1094"/>
      <c r="WB1094"/>
      <c r="WC1094"/>
      <c r="WD1094"/>
      <c r="WE1094"/>
      <c r="WF1094"/>
      <c r="WG1094"/>
      <c r="WH1094"/>
      <c r="WI1094"/>
      <c r="WJ1094"/>
      <c r="WK1094"/>
      <c r="WL1094"/>
      <c r="WM1094"/>
      <c r="WN1094"/>
      <c r="WO1094"/>
      <c r="WP1094"/>
      <c r="WQ1094"/>
      <c r="WR1094"/>
      <c r="WS1094"/>
      <c r="WT1094"/>
      <c r="WU1094"/>
      <c r="WV1094"/>
      <c r="WW1094"/>
      <c r="WX1094"/>
      <c r="WY1094"/>
      <c r="WZ1094"/>
      <c r="XA1094"/>
      <c r="XB1094"/>
      <c r="XC1094"/>
      <c r="XD1094"/>
      <c r="XE1094"/>
      <c r="XF1094"/>
      <c r="XG1094"/>
      <c r="XH1094"/>
      <c r="XI1094"/>
      <c r="XJ1094"/>
      <c r="XK1094"/>
      <c r="XL1094"/>
      <c r="XM1094"/>
      <c r="XN1094"/>
      <c r="XO1094"/>
      <c r="XP1094"/>
      <c r="XQ1094"/>
      <c r="XR1094"/>
      <c r="XS1094"/>
      <c r="XT1094"/>
      <c r="XU1094"/>
      <c r="XV1094"/>
      <c r="XW1094"/>
      <c r="XX1094"/>
      <c r="XY1094"/>
      <c r="XZ1094"/>
      <c r="YA1094"/>
      <c r="YB1094"/>
      <c r="YC1094"/>
      <c r="YD1094"/>
      <c r="YE1094"/>
      <c r="YF1094"/>
      <c r="YG1094"/>
      <c r="YH1094"/>
      <c r="YI1094"/>
      <c r="YJ1094"/>
      <c r="YK1094"/>
      <c r="YL1094"/>
      <c r="YM1094"/>
      <c r="YN1094"/>
      <c r="YO1094"/>
      <c r="YP1094"/>
      <c r="YQ1094"/>
      <c r="YR1094"/>
      <c r="YS1094"/>
      <c r="YT1094"/>
      <c r="YU1094"/>
      <c r="YV1094"/>
      <c r="YW1094"/>
      <c r="YX1094"/>
      <c r="YY1094"/>
      <c r="YZ1094"/>
      <c r="ZA1094"/>
      <c r="ZB1094"/>
      <c r="ZC1094"/>
      <c r="ZD1094"/>
      <c r="ZE1094"/>
      <c r="ZF1094"/>
      <c r="ZG1094"/>
      <c r="ZH1094"/>
      <c r="ZI1094"/>
      <c r="ZJ1094"/>
      <c r="ZK1094"/>
      <c r="ZL1094"/>
      <c r="ZM1094"/>
      <c r="ZN1094"/>
      <c r="ZO1094"/>
      <c r="ZP1094"/>
      <c r="ZQ1094"/>
      <c r="ZR1094"/>
      <c r="ZS1094"/>
      <c r="ZT1094"/>
      <c r="ZU1094"/>
      <c r="ZV1094"/>
      <c r="ZW1094"/>
      <c r="ZX1094"/>
      <c r="ZY1094"/>
      <c r="ZZ1094"/>
      <c r="AAA1094"/>
      <c r="AAB1094"/>
      <c r="AAC1094"/>
      <c r="AAD1094"/>
      <c r="AAE1094"/>
      <c r="AAF1094"/>
      <c r="AAG1094"/>
      <c r="AAH1094"/>
      <c r="AAI1094"/>
      <c r="AAJ1094"/>
      <c r="AAK1094"/>
      <c r="AAL1094"/>
      <c r="AAM1094"/>
      <c r="AAN1094"/>
      <c r="AAO1094"/>
      <c r="AAP1094"/>
      <c r="AAQ1094"/>
      <c r="AAR1094"/>
      <c r="AAS1094"/>
      <c r="AAT1094"/>
      <c r="AAU1094"/>
      <c r="AAV1094"/>
      <c r="AAW1094"/>
      <c r="AAX1094"/>
      <c r="AAY1094"/>
      <c r="AAZ1094"/>
      <c r="ABA1094"/>
      <c r="ABB1094"/>
      <c r="ABC1094"/>
      <c r="ABD1094"/>
      <c r="ABE1094"/>
      <c r="ABF1094"/>
      <c r="ABG1094"/>
      <c r="ABH1094"/>
      <c r="ABI1094"/>
      <c r="ABJ1094"/>
      <c r="ABK1094"/>
      <c r="ABL1094"/>
      <c r="ABM1094"/>
      <c r="ABN1094"/>
      <c r="ABO1094"/>
      <c r="ABP1094"/>
      <c r="ABQ1094"/>
      <c r="ABR1094"/>
      <c r="ABS1094"/>
      <c r="ABT1094"/>
      <c r="ABU1094"/>
      <c r="ABV1094"/>
      <c r="ABW1094"/>
      <c r="ABX1094"/>
      <c r="ABY1094"/>
      <c r="ABZ1094"/>
      <c r="ACA1094"/>
      <c r="ACB1094"/>
      <c r="ACC1094"/>
      <c r="ACD1094"/>
      <c r="ACE1094"/>
      <c r="ACF1094"/>
      <c r="ACG1094"/>
      <c r="ACH1094"/>
      <c r="ACI1094"/>
      <c r="ACJ1094"/>
      <c r="ACK1094"/>
      <c r="ACL1094"/>
      <c r="ACM1094"/>
      <c r="ACN1094"/>
      <c r="ACO1094"/>
      <c r="ACP1094"/>
      <c r="ACQ1094"/>
      <c r="ACR1094"/>
      <c r="ACS1094"/>
      <c r="ACT1094"/>
      <c r="ACU1094"/>
      <c r="ACV1094"/>
      <c r="ACW1094"/>
      <c r="ACX1094"/>
      <c r="ACY1094"/>
      <c r="ACZ1094"/>
      <c r="ADA1094"/>
      <c r="ADB1094"/>
      <c r="ADC1094"/>
      <c r="ADD1094"/>
      <c r="ADE1094"/>
      <c r="ADF1094"/>
      <c r="ADG1094"/>
      <c r="ADH1094"/>
      <c r="ADI1094"/>
      <c r="ADJ1094"/>
      <c r="ADK1094"/>
      <c r="ADL1094"/>
      <c r="ADM1094"/>
      <c r="ADN1094"/>
      <c r="ADO1094"/>
      <c r="ADP1094"/>
      <c r="ADQ1094"/>
      <c r="ADR1094"/>
      <c r="ADS1094"/>
      <c r="ADT1094"/>
      <c r="ADU1094"/>
      <c r="ADV1094"/>
      <c r="ADW1094"/>
      <c r="ADX1094"/>
      <c r="ADY1094"/>
      <c r="ADZ1094"/>
      <c r="AEA1094"/>
      <c r="AEB1094"/>
      <c r="AEC1094"/>
      <c r="AED1094"/>
      <c r="AEE1094"/>
      <c r="AEF1094"/>
      <c r="AEG1094"/>
      <c r="AEH1094"/>
      <c r="AEI1094"/>
      <c r="AEJ1094"/>
      <c r="AEK1094"/>
      <c r="AEL1094"/>
      <c r="AEM1094"/>
      <c r="AEN1094"/>
      <c r="AEO1094"/>
      <c r="AEP1094"/>
      <c r="AEQ1094"/>
      <c r="AER1094"/>
      <c r="AES1094"/>
      <c r="AET1094"/>
      <c r="AEU1094"/>
      <c r="AEV1094"/>
      <c r="AEW1094"/>
      <c r="AEX1094"/>
      <c r="AEY1094"/>
      <c r="AEZ1094"/>
      <c r="AFA1094"/>
      <c r="AFB1094"/>
      <c r="AFC1094"/>
      <c r="AFD1094"/>
      <c r="AFE1094"/>
      <c r="AFF1094"/>
      <c r="AFG1094"/>
      <c r="AFH1094"/>
      <c r="AFI1094"/>
      <c r="AFJ1094"/>
      <c r="AFK1094"/>
      <c r="AFL1094"/>
      <c r="AFM1094"/>
      <c r="AFN1094"/>
      <c r="AFO1094"/>
      <c r="AFP1094"/>
      <c r="AFQ1094"/>
      <c r="AFR1094"/>
      <c r="AFS1094"/>
      <c r="AFT1094"/>
      <c r="AFU1094"/>
      <c r="AFV1094"/>
      <c r="AFW1094"/>
      <c r="AFX1094"/>
      <c r="AFY1094"/>
      <c r="AFZ1094"/>
      <c r="AGA1094"/>
      <c r="AGB1094"/>
      <c r="AGC1094"/>
      <c r="AGD1094"/>
      <c r="AGE1094"/>
      <c r="AGF1094"/>
      <c r="AGG1094"/>
      <c r="AGH1094"/>
      <c r="AGI1094"/>
      <c r="AGJ1094"/>
      <c r="AGK1094"/>
      <c r="AGL1094"/>
      <c r="AGM1094"/>
      <c r="AGN1094"/>
      <c r="AGO1094"/>
      <c r="AGP1094"/>
      <c r="AGQ1094"/>
      <c r="AGR1094"/>
      <c r="AGS1094"/>
      <c r="AGT1094"/>
      <c r="AGU1094"/>
      <c r="AGV1094"/>
      <c r="AGW1094"/>
      <c r="AGX1094"/>
      <c r="AGY1094"/>
      <c r="AGZ1094"/>
      <c r="AHA1094"/>
      <c r="AHB1094"/>
      <c r="AHC1094"/>
      <c r="AHD1094"/>
      <c r="AHE1094"/>
      <c r="AHF1094"/>
      <c r="AHG1094"/>
      <c r="AHH1094"/>
      <c r="AHI1094"/>
      <c r="AHJ1094"/>
      <c r="AHK1094"/>
      <c r="AHL1094"/>
      <c r="AHM1094"/>
      <c r="AHN1094"/>
      <c r="AHO1094"/>
      <c r="AHP1094"/>
      <c r="AHQ1094"/>
      <c r="AHR1094"/>
      <c r="AHS1094"/>
      <c r="AHT1094"/>
      <c r="AHU1094"/>
      <c r="AHV1094"/>
      <c r="AHW1094"/>
      <c r="AHX1094"/>
      <c r="AHY1094"/>
      <c r="AHZ1094"/>
      <c r="AIA1094"/>
      <c r="AIB1094"/>
      <c r="AIC1094"/>
      <c r="AID1094"/>
      <c r="AIE1094"/>
      <c r="AIF1094"/>
      <c r="AIG1094"/>
      <c r="AIH1094"/>
      <c r="AII1094"/>
      <c r="AIJ1094"/>
      <c r="AIK1094"/>
      <c r="AIL1094"/>
      <c r="AIM1094"/>
      <c r="AIN1094"/>
      <c r="AIO1094"/>
      <c r="AIP1094"/>
      <c r="AIQ1094"/>
      <c r="AIR1094"/>
      <c r="AIS1094"/>
      <c r="AIT1094"/>
      <c r="AIU1094"/>
      <c r="AIV1094"/>
      <c r="AIW1094"/>
      <c r="AIX1094"/>
      <c r="AIY1094"/>
      <c r="AIZ1094"/>
      <c r="AJA1094"/>
      <c r="AJB1094"/>
      <c r="AJC1094"/>
      <c r="AJD1094"/>
      <c r="AJE1094"/>
      <c r="AJF1094"/>
      <c r="AJG1094"/>
      <c r="AJH1094"/>
      <c r="AJI1094"/>
      <c r="AJJ1094"/>
      <c r="AJK1094"/>
      <c r="AJL1094"/>
      <c r="AJM1094"/>
      <c r="AJN1094"/>
      <c r="AJO1094"/>
      <c r="AJP1094"/>
      <c r="AJQ1094"/>
      <c r="AJR1094"/>
      <c r="AJS1094"/>
      <c r="AJT1094"/>
      <c r="AJU1094"/>
      <c r="AJV1094"/>
      <c r="AJW1094"/>
      <c r="AJX1094"/>
      <c r="AJY1094"/>
      <c r="AJZ1094"/>
      <c r="AKA1094"/>
      <c r="AKB1094"/>
      <c r="AKC1094"/>
      <c r="AKD1094"/>
      <c r="AKE1094"/>
      <c r="AKF1094"/>
      <c r="AKG1094"/>
      <c r="AKH1094"/>
      <c r="AKI1094"/>
      <c r="AKJ1094"/>
      <c r="AKK1094"/>
      <c r="AKL1094"/>
      <c r="AKM1094"/>
      <c r="AKN1094"/>
      <c r="AKO1094"/>
      <c r="AKP1094"/>
      <c r="AKQ1094"/>
      <c r="AKR1094"/>
      <c r="AKS1094"/>
      <c r="AKT1094"/>
      <c r="AKU1094"/>
      <c r="AKV1094"/>
      <c r="AKW1094"/>
      <c r="AKX1094"/>
      <c r="AKY1094"/>
      <c r="AKZ1094"/>
      <c r="ALA1094"/>
      <c r="ALB1094"/>
      <c r="ALC1094"/>
      <c r="ALD1094"/>
      <c r="ALE1094"/>
      <c r="ALF1094"/>
      <c r="ALG1094"/>
      <c r="ALH1094"/>
      <c r="ALI1094"/>
      <c r="ALJ1094"/>
      <c r="ALK1094"/>
      <c r="ALL1094"/>
      <c r="ALM1094"/>
      <c r="ALN1094"/>
      <c r="ALO1094"/>
      <c r="ALP1094"/>
      <c r="ALQ1094"/>
      <c r="ALR1094"/>
      <c r="ALS1094"/>
      <c r="ALT1094"/>
      <c r="ALU1094"/>
      <c r="ALV1094"/>
      <c r="ALW1094"/>
      <c r="ALX1094"/>
      <c r="ALY1094"/>
      <c r="ALZ1094"/>
      <c r="AMA1094"/>
      <c r="AMB1094"/>
      <c r="AMC1094"/>
      <c r="AMD1094"/>
      <c r="AME1094"/>
      <c r="AMF1094"/>
      <c r="AMG1094"/>
      <c r="AMH1094"/>
      <c r="AMI1094"/>
      <c r="AMJ1094"/>
    </row>
    <row r="1095" spans="1:1024" x14ac:dyDescent="0.2">
      <c r="A1095"/>
      <c r="B1095"/>
      <c r="C1095"/>
      <c r="D1095"/>
      <c r="E1095" s="2"/>
      <c r="F1095" s="2"/>
      <c r="G1095" s="271"/>
      <c r="H1095" s="240"/>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c r="EZ1095"/>
      <c r="FA1095"/>
      <c r="FB1095"/>
      <c r="FC1095"/>
      <c r="FD1095"/>
      <c r="FE1095"/>
      <c r="FF1095"/>
      <c r="FG1095"/>
      <c r="FH1095"/>
      <c r="FI1095"/>
      <c r="FJ1095"/>
      <c r="FK1095"/>
      <c r="FL1095"/>
      <c r="FM1095"/>
      <c r="FN1095"/>
      <c r="FO1095"/>
      <c r="FP1095"/>
      <c r="FQ1095"/>
      <c r="FR1095"/>
      <c r="FS1095"/>
      <c r="FT1095"/>
      <c r="FU1095"/>
      <c r="FV1095"/>
      <c r="FW1095"/>
      <c r="FX1095"/>
      <c r="FY1095"/>
      <c r="FZ1095"/>
      <c r="GA1095"/>
      <c r="GB1095"/>
      <c r="GC1095"/>
      <c r="GD1095"/>
      <c r="GE1095"/>
      <c r="GF1095"/>
      <c r="GG1095"/>
      <c r="GH1095"/>
      <c r="GI1095"/>
      <c r="GJ1095"/>
      <c r="GK1095"/>
      <c r="GL1095"/>
      <c r="GM1095"/>
      <c r="GN1095"/>
      <c r="GO1095"/>
      <c r="GP1095"/>
      <c r="GQ1095"/>
      <c r="GR1095"/>
      <c r="GS1095"/>
      <c r="GT1095"/>
      <c r="GU1095"/>
      <c r="GV1095"/>
      <c r="GW1095"/>
      <c r="GX1095"/>
      <c r="GY1095"/>
      <c r="GZ1095"/>
      <c r="HA1095"/>
      <c r="HB1095"/>
      <c r="HC1095"/>
      <c r="HD1095"/>
      <c r="HE1095"/>
      <c r="HF1095"/>
      <c r="HG1095"/>
      <c r="HH1095"/>
      <c r="HI1095"/>
      <c r="HJ1095"/>
      <c r="HK1095"/>
      <c r="HL1095"/>
      <c r="HM1095"/>
      <c r="HN1095"/>
      <c r="HO1095"/>
      <c r="HP1095"/>
      <c r="HQ1095"/>
      <c r="HR1095"/>
      <c r="HS1095"/>
      <c r="HT1095"/>
      <c r="HU1095"/>
      <c r="HV1095"/>
      <c r="HW1095"/>
      <c r="HX1095"/>
      <c r="HY1095"/>
      <c r="HZ1095"/>
      <c r="IA1095"/>
      <c r="IB1095"/>
      <c r="IC1095"/>
      <c r="ID1095"/>
      <c r="IE1095"/>
      <c r="IF1095"/>
      <c r="IG1095"/>
      <c r="IH1095"/>
      <c r="II1095"/>
      <c r="IJ1095"/>
      <c r="IK1095"/>
      <c r="IL1095"/>
      <c r="IM1095"/>
      <c r="IN1095"/>
      <c r="IO1095"/>
      <c r="IP1095"/>
      <c r="IQ1095"/>
      <c r="IR1095"/>
      <c r="IS1095"/>
      <c r="IT1095"/>
      <c r="IU1095"/>
      <c r="IV1095"/>
      <c r="IW1095"/>
      <c r="IX1095"/>
      <c r="IY1095"/>
      <c r="IZ1095"/>
      <c r="JA1095"/>
      <c r="JB1095"/>
      <c r="JC1095"/>
      <c r="JD1095"/>
      <c r="JE1095"/>
      <c r="JF1095"/>
      <c r="JG1095"/>
      <c r="JH1095"/>
      <c r="JI1095"/>
      <c r="JJ1095"/>
      <c r="JK1095"/>
      <c r="JL1095"/>
      <c r="JM1095"/>
      <c r="JN1095"/>
      <c r="JO1095"/>
      <c r="JP1095"/>
      <c r="JQ1095"/>
      <c r="JR1095"/>
      <c r="JS1095"/>
      <c r="JT1095"/>
      <c r="JU1095"/>
      <c r="JV1095"/>
      <c r="JW1095"/>
      <c r="JX1095"/>
      <c r="JY1095"/>
      <c r="JZ1095"/>
      <c r="KA1095"/>
      <c r="KB1095"/>
      <c r="KC1095"/>
      <c r="KD1095"/>
      <c r="KE1095"/>
      <c r="KF1095"/>
      <c r="KG1095"/>
      <c r="KH1095"/>
      <c r="KI1095"/>
      <c r="KJ1095"/>
      <c r="KK1095"/>
      <c r="KL1095"/>
      <c r="KM1095"/>
      <c r="KN1095"/>
      <c r="KO1095"/>
      <c r="KP1095"/>
      <c r="KQ1095"/>
      <c r="KR1095"/>
      <c r="KS1095"/>
      <c r="KT1095"/>
      <c r="KU1095"/>
      <c r="KV1095"/>
      <c r="KW1095"/>
      <c r="KX1095"/>
      <c r="KY1095"/>
      <c r="KZ1095"/>
      <c r="LA1095"/>
      <c r="LB1095"/>
      <c r="LC1095"/>
      <c r="LD1095"/>
      <c r="LE1095"/>
      <c r="LF1095"/>
      <c r="LG1095"/>
      <c r="LH1095"/>
      <c r="LI1095"/>
      <c r="LJ1095"/>
      <c r="LK1095"/>
      <c r="LL1095"/>
      <c r="LM1095"/>
      <c r="LN1095"/>
      <c r="LO1095"/>
      <c r="LP1095"/>
      <c r="LQ1095"/>
      <c r="LR1095"/>
      <c r="LS1095"/>
      <c r="LT1095"/>
      <c r="LU1095"/>
      <c r="LV1095"/>
      <c r="LW1095"/>
      <c r="LX1095"/>
      <c r="LY1095"/>
      <c r="LZ1095"/>
      <c r="MA1095"/>
      <c r="MB1095"/>
      <c r="MC1095"/>
      <c r="MD1095"/>
      <c r="ME1095"/>
      <c r="MF1095"/>
      <c r="MG1095"/>
      <c r="MH1095"/>
      <c r="MI1095"/>
      <c r="MJ1095"/>
      <c r="MK1095"/>
      <c r="ML1095"/>
      <c r="MM1095"/>
      <c r="MN1095"/>
      <c r="MO1095"/>
      <c r="MP1095"/>
      <c r="MQ1095"/>
      <c r="MR1095"/>
      <c r="MS1095"/>
      <c r="MT1095"/>
      <c r="MU1095"/>
      <c r="MV1095"/>
      <c r="MW1095"/>
      <c r="MX1095"/>
      <c r="MY1095"/>
      <c r="MZ1095"/>
      <c r="NA1095"/>
      <c r="NB1095"/>
      <c r="NC1095"/>
      <c r="ND1095"/>
      <c r="NE1095"/>
      <c r="NF1095"/>
      <c r="NG1095"/>
      <c r="NH1095"/>
      <c r="NI1095"/>
      <c r="NJ1095"/>
      <c r="NK1095"/>
      <c r="NL1095"/>
      <c r="NM1095"/>
      <c r="NN1095"/>
      <c r="NO1095"/>
      <c r="NP1095"/>
      <c r="NQ1095"/>
      <c r="NR1095"/>
      <c r="NS1095"/>
      <c r="NT1095"/>
      <c r="NU1095"/>
      <c r="NV1095"/>
      <c r="NW1095"/>
      <c r="NX1095"/>
      <c r="NY1095"/>
      <c r="NZ1095"/>
      <c r="OA1095"/>
      <c r="OB1095"/>
      <c r="OC1095"/>
      <c r="OD1095"/>
      <c r="OE1095"/>
      <c r="OF1095"/>
      <c r="OG1095"/>
      <c r="OH1095"/>
      <c r="OI1095"/>
      <c r="OJ1095"/>
      <c r="OK1095"/>
      <c r="OL1095"/>
      <c r="OM1095"/>
      <c r="ON1095"/>
      <c r="OO1095"/>
      <c r="OP1095"/>
      <c r="OQ1095"/>
      <c r="OR1095"/>
      <c r="OS1095"/>
      <c r="OT1095"/>
      <c r="OU1095"/>
      <c r="OV1095"/>
      <c r="OW1095"/>
      <c r="OX1095"/>
      <c r="OY1095"/>
      <c r="OZ1095"/>
      <c r="PA1095"/>
      <c r="PB1095"/>
      <c r="PC1095"/>
      <c r="PD1095"/>
      <c r="PE1095"/>
      <c r="PF1095"/>
      <c r="PG1095"/>
      <c r="PH1095"/>
      <c r="PI1095"/>
      <c r="PJ1095"/>
      <c r="PK1095"/>
      <c r="PL1095"/>
      <c r="PM1095"/>
      <c r="PN1095"/>
      <c r="PO1095"/>
      <c r="PP1095"/>
      <c r="PQ1095"/>
      <c r="PR1095"/>
      <c r="PS1095"/>
      <c r="PT1095"/>
      <c r="PU1095"/>
      <c r="PV1095"/>
      <c r="PW1095"/>
      <c r="PX1095"/>
      <c r="PY1095"/>
      <c r="PZ1095"/>
      <c r="QA1095"/>
      <c r="QB1095"/>
      <c r="QC1095"/>
      <c r="QD1095"/>
      <c r="QE1095"/>
      <c r="QF1095"/>
      <c r="QG1095"/>
      <c r="QH1095"/>
      <c r="QI1095"/>
      <c r="QJ1095"/>
      <c r="QK1095"/>
      <c r="QL1095"/>
      <c r="QM1095"/>
      <c r="QN1095"/>
      <c r="QO1095"/>
      <c r="QP1095"/>
      <c r="QQ1095"/>
      <c r="QR1095"/>
      <c r="QS1095"/>
      <c r="QT1095"/>
      <c r="QU1095"/>
      <c r="QV1095"/>
      <c r="QW1095"/>
      <c r="QX1095"/>
      <c r="QY1095"/>
      <c r="QZ1095"/>
      <c r="RA1095"/>
      <c r="RB1095"/>
      <c r="RC1095"/>
      <c r="RD1095"/>
      <c r="RE1095"/>
      <c r="RF1095"/>
      <c r="RG1095"/>
      <c r="RH1095"/>
      <c r="RI1095"/>
      <c r="RJ1095"/>
      <c r="RK1095"/>
      <c r="RL1095"/>
      <c r="RM1095"/>
      <c r="RN1095"/>
      <c r="RO1095"/>
      <c r="RP1095"/>
      <c r="RQ1095"/>
      <c r="RR1095"/>
      <c r="RS1095"/>
      <c r="RT1095"/>
      <c r="RU1095"/>
      <c r="RV1095"/>
      <c r="RW1095"/>
      <c r="RX1095"/>
      <c r="RY1095"/>
      <c r="RZ1095"/>
      <c r="SA1095"/>
      <c r="SB1095"/>
      <c r="SC1095"/>
      <c r="SD1095"/>
      <c r="SE1095"/>
      <c r="SF1095"/>
      <c r="SG1095"/>
      <c r="SH1095"/>
      <c r="SI1095"/>
      <c r="SJ1095"/>
      <c r="SK1095"/>
      <c r="SL1095"/>
      <c r="SM1095"/>
      <c r="SN1095"/>
      <c r="SO1095"/>
      <c r="SP1095"/>
      <c r="SQ1095"/>
      <c r="SR1095"/>
      <c r="SS1095"/>
      <c r="ST1095"/>
      <c r="SU1095"/>
      <c r="SV1095"/>
      <c r="SW1095"/>
      <c r="SX1095"/>
      <c r="SY1095"/>
      <c r="SZ1095"/>
      <c r="TA1095"/>
      <c r="TB1095"/>
      <c r="TC1095"/>
      <c r="TD1095"/>
      <c r="TE1095"/>
      <c r="TF1095"/>
      <c r="TG1095"/>
      <c r="TH1095"/>
      <c r="TI1095"/>
      <c r="TJ1095"/>
      <c r="TK1095"/>
      <c r="TL1095"/>
      <c r="TM1095"/>
      <c r="TN1095"/>
      <c r="TO1095"/>
      <c r="TP1095"/>
      <c r="TQ1095"/>
      <c r="TR1095"/>
      <c r="TS1095"/>
      <c r="TT1095"/>
      <c r="TU1095"/>
      <c r="TV1095"/>
      <c r="TW1095"/>
      <c r="TX1095"/>
      <c r="TY1095"/>
      <c r="TZ1095"/>
      <c r="UA1095"/>
      <c r="UB1095"/>
      <c r="UC1095"/>
      <c r="UD1095"/>
      <c r="UE1095"/>
      <c r="UF1095"/>
      <c r="UG1095"/>
      <c r="UH1095"/>
      <c r="UI1095"/>
      <c r="UJ1095"/>
      <c r="UK1095"/>
      <c r="UL1095"/>
      <c r="UM1095"/>
      <c r="UN1095"/>
      <c r="UO1095"/>
      <c r="UP1095"/>
      <c r="UQ1095"/>
      <c r="UR1095"/>
      <c r="US1095"/>
      <c r="UT1095"/>
      <c r="UU1095"/>
      <c r="UV1095"/>
      <c r="UW1095"/>
      <c r="UX1095"/>
      <c r="UY1095"/>
      <c r="UZ1095"/>
      <c r="VA1095"/>
      <c r="VB1095"/>
      <c r="VC1095"/>
      <c r="VD1095"/>
      <c r="VE1095"/>
      <c r="VF1095"/>
      <c r="VG1095"/>
      <c r="VH1095"/>
      <c r="VI1095"/>
      <c r="VJ1095"/>
      <c r="VK1095"/>
      <c r="VL1095"/>
      <c r="VM1095"/>
      <c r="VN1095"/>
      <c r="VO1095"/>
      <c r="VP1095"/>
      <c r="VQ1095"/>
      <c r="VR1095"/>
      <c r="VS1095"/>
      <c r="VT1095"/>
      <c r="VU1095"/>
      <c r="VV1095"/>
      <c r="VW1095"/>
      <c r="VX1095"/>
      <c r="VY1095"/>
      <c r="VZ1095"/>
      <c r="WA1095"/>
      <c r="WB1095"/>
      <c r="WC1095"/>
      <c r="WD1095"/>
      <c r="WE1095"/>
      <c r="WF1095"/>
      <c r="WG1095"/>
      <c r="WH1095"/>
      <c r="WI1095"/>
      <c r="WJ1095"/>
      <c r="WK1095"/>
      <c r="WL1095"/>
      <c r="WM1095"/>
      <c r="WN1095"/>
      <c r="WO1095"/>
      <c r="WP1095"/>
      <c r="WQ1095"/>
      <c r="WR1095"/>
      <c r="WS1095"/>
      <c r="WT1095"/>
      <c r="WU1095"/>
      <c r="WV1095"/>
      <c r="WW1095"/>
      <c r="WX1095"/>
      <c r="WY1095"/>
      <c r="WZ1095"/>
      <c r="XA1095"/>
      <c r="XB1095"/>
      <c r="XC1095"/>
      <c r="XD1095"/>
      <c r="XE1095"/>
      <c r="XF1095"/>
      <c r="XG1095"/>
      <c r="XH1095"/>
      <c r="XI1095"/>
      <c r="XJ1095"/>
      <c r="XK1095"/>
      <c r="XL1095"/>
      <c r="XM1095"/>
      <c r="XN1095"/>
      <c r="XO1095"/>
      <c r="XP1095"/>
      <c r="XQ1095"/>
      <c r="XR1095"/>
      <c r="XS1095"/>
      <c r="XT1095"/>
      <c r="XU1095"/>
      <c r="XV1095"/>
      <c r="XW1095"/>
      <c r="XX1095"/>
      <c r="XY1095"/>
      <c r="XZ1095"/>
      <c r="YA1095"/>
      <c r="YB1095"/>
      <c r="YC1095"/>
      <c r="YD1095"/>
      <c r="YE1095"/>
      <c r="YF1095"/>
      <c r="YG1095"/>
      <c r="YH1095"/>
      <c r="YI1095"/>
      <c r="YJ1095"/>
      <c r="YK1095"/>
      <c r="YL1095"/>
      <c r="YM1095"/>
      <c r="YN1095"/>
      <c r="YO1095"/>
      <c r="YP1095"/>
      <c r="YQ1095"/>
      <c r="YR1095"/>
      <c r="YS1095"/>
      <c r="YT1095"/>
      <c r="YU1095"/>
      <c r="YV1095"/>
      <c r="YW1095"/>
      <c r="YX1095"/>
      <c r="YY1095"/>
      <c r="YZ1095"/>
      <c r="ZA1095"/>
      <c r="ZB1095"/>
      <c r="ZC1095"/>
      <c r="ZD1095"/>
      <c r="ZE1095"/>
      <c r="ZF1095"/>
      <c r="ZG1095"/>
      <c r="ZH1095"/>
      <c r="ZI1095"/>
      <c r="ZJ1095"/>
      <c r="ZK1095"/>
      <c r="ZL1095"/>
      <c r="ZM1095"/>
      <c r="ZN1095"/>
      <c r="ZO1095"/>
      <c r="ZP1095"/>
      <c r="ZQ1095"/>
      <c r="ZR1095"/>
      <c r="ZS1095"/>
      <c r="ZT1095"/>
      <c r="ZU1095"/>
      <c r="ZV1095"/>
      <c r="ZW1095"/>
      <c r="ZX1095"/>
      <c r="ZY1095"/>
      <c r="ZZ1095"/>
      <c r="AAA1095"/>
      <c r="AAB1095"/>
      <c r="AAC1095"/>
      <c r="AAD1095"/>
      <c r="AAE1095"/>
      <c r="AAF1095"/>
      <c r="AAG1095"/>
      <c r="AAH1095"/>
      <c r="AAI1095"/>
      <c r="AAJ1095"/>
      <c r="AAK1095"/>
      <c r="AAL1095"/>
      <c r="AAM1095"/>
      <c r="AAN1095"/>
      <c r="AAO1095"/>
      <c r="AAP1095"/>
      <c r="AAQ1095"/>
      <c r="AAR1095"/>
      <c r="AAS1095"/>
      <c r="AAT1095"/>
      <c r="AAU1095"/>
      <c r="AAV1095"/>
      <c r="AAW1095"/>
      <c r="AAX1095"/>
      <c r="AAY1095"/>
      <c r="AAZ1095"/>
      <c r="ABA1095"/>
      <c r="ABB1095"/>
      <c r="ABC1095"/>
      <c r="ABD1095"/>
      <c r="ABE1095"/>
      <c r="ABF1095"/>
      <c r="ABG1095"/>
      <c r="ABH1095"/>
      <c r="ABI1095"/>
      <c r="ABJ1095"/>
      <c r="ABK1095"/>
      <c r="ABL1095"/>
      <c r="ABM1095"/>
      <c r="ABN1095"/>
      <c r="ABO1095"/>
      <c r="ABP1095"/>
      <c r="ABQ1095"/>
      <c r="ABR1095"/>
      <c r="ABS1095"/>
      <c r="ABT1095"/>
      <c r="ABU1095"/>
      <c r="ABV1095"/>
      <c r="ABW1095"/>
      <c r="ABX1095"/>
      <c r="ABY1095"/>
      <c r="ABZ1095"/>
      <c r="ACA1095"/>
      <c r="ACB1095"/>
      <c r="ACC1095"/>
      <c r="ACD1095"/>
      <c r="ACE1095"/>
      <c r="ACF1095"/>
      <c r="ACG1095"/>
      <c r="ACH1095"/>
      <c r="ACI1095"/>
      <c r="ACJ1095"/>
      <c r="ACK1095"/>
      <c r="ACL1095"/>
      <c r="ACM1095"/>
      <c r="ACN1095"/>
      <c r="ACO1095"/>
      <c r="ACP1095"/>
      <c r="ACQ1095"/>
      <c r="ACR1095"/>
      <c r="ACS1095"/>
      <c r="ACT1095"/>
      <c r="ACU1095"/>
      <c r="ACV1095"/>
      <c r="ACW1095"/>
      <c r="ACX1095"/>
      <c r="ACY1095"/>
      <c r="ACZ1095"/>
      <c r="ADA1095"/>
      <c r="ADB1095"/>
      <c r="ADC1095"/>
      <c r="ADD1095"/>
      <c r="ADE1095"/>
      <c r="ADF1095"/>
      <c r="ADG1095"/>
      <c r="ADH1095"/>
      <c r="ADI1095"/>
      <c r="ADJ1095"/>
      <c r="ADK1095"/>
      <c r="ADL1095"/>
      <c r="ADM1095"/>
      <c r="ADN1095"/>
      <c r="ADO1095"/>
      <c r="ADP1095"/>
      <c r="ADQ1095"/>
      <c r="ADR1095"/>
      <c r="ADS1095"/>
      <c r="ADT1095"/>
      <c r="ADU1095"/>
      <c r="ADV1095"/>
      <c r="ADW1095"/>
      <c r="ADX1095"/>
      <c r="ADY1095"/>
      <c r="ADZ1095"/>
      <c r="AEA1095"/>
      <c r="AEB1095"/>
      <c r="AEC1095"/>
      <c r="AED1095"/>
      <c r="AEE1095"/>
      <c r="AEF1095"/>
      <c r="AEG1095"/>
      <c r="AEH1095"/>
      <c r="AEI1095"/>
      <c r="AEJ1095"/>
      <c r="AEK1095"/>
      <c r="AEL1095"/>
      <c r="AEM1095"/>
      <c r="AEN1095"/>
      <c r="AEO1095"/>
      <c r="AEP1095"/>
      <c r="AEQ1095"/>
      <c r="AER1095"/>
      <c r="AES1095"/>
      <c r="AET1095"/>
      <c r="AEU1095"/>
      <c r="AEV1095"/>
      <c r="AEW1095"/>
      <c r="AEX1095"/>
      <c r="AEY1095"/>
      <c r="AEZ1095"/>
      <c r="AFA1095"/>
      <c r="AFB1095"/>
      <c r="AFC1095"/>
      <c r="AFD1095"/>
      <c r="AFE1095"/>
      <c r="AFF1095"/>
      <c r="AFG1095"/>
      <c r="AFH1095"/>
      <c r="AFI1095"/>
      <c r="AFJ1095"/>
      <c r="AFK1095"/>
      <c r="AFL1095"/>
      <c r="AFM1095"/>
      <c r="AFN1095"/>
      <c r="AFO1095"/>
      <c r="AFP1095"/>
      <c r="AFQ1095"/>
      <c r="AFR1095"/>
      <c r="AFS1095"/>
      <c r="AFT1095"/>
      <c r="AFU1095"/>
      <c r="AFV1095"/>
      <c r="AFW1095"/>
      <c r="AFX1095"/>
      <c r="AFY1095"/>
      <c r="AFZ1095"/>
      <c r="AGA1095"/>
      <c r="AGB1095"/>
      <c r="AGC1095"/>
      <c r="AGD1095"/>
      <c r="AGE1095"/>
      <c r="AGF1095"/>
      <c r="AGG1095"/>
      <c r="AGH1095"/>
      <c r="AGI1095"/>
      <c r="AGJ1095"/>
      <c r="AGK1095"/>
      <c r="AGL1095"/>
      <c r="AGM1095"/>
      <c r="AGN1095"/>
      <c r="AGO1095"/>
      <c r="AGP1095"/>
      <c r="AGQ1095"/>
      <c r="AGR1095"/>
      <c r="AGS1095"/>
      <c r="AGT1095"/>
      <c r="AGU1095"/>
      <c r="AGV1095"/>
      <c r="AGW1095"/>
      <c r="AGX1095"/>
      <c r="AGY1095"/>
      <c r="AGZ1095"/>
      <c r="AHA1095"/>
      <c r="AHB1095"/>
      <c r="AHC1095"/>
      <c r="AHD1095"/>
      <c r="AHE1095"/>
      <c r="AHF1095"/>
      <c r="AHG1095"/>
      <c r="AHH1095"/>
      <c r="AHI1095"/>
      <c r="AHJ1095"/>
      <c r="AHK1095"/>
      <c r="AHL1095"/>
      <c r="AHM1095"/>
      <c r="AHN1095"/>
      <c r="AHO1095"/>
      <c r="AHP1095"/>
      <c r="AHQ1095"/>
      <c r="AHR1095"/>
      <c r="AHS1095"/>
      <c r="AHT1095"/>
      <c r="AHU1095"/>
      <c r="AHV1095"/>
      <c r="AHW1095"/>
      <c r="AHX1095"/>
      <c r="AHY1095"/>
      <c r="AHZ1095"/>
      <c r="AIA1095"/>
      <c r="AIB1095"/>
      <c r="AIC1095"/>
      <c r="AID1095"/>
      <c r="AIE1095"/>
      <c r="AIF1095"/>
      <c r="AIG1095"/>
      <c r="AIH1095"/>
      <c r="AII1095"/>
      <c r="AIJ1095"/>
      <c r="AIK1095"/>
      <c r="AIL1095"/>
      <c r="AIM1095"/>
      <c r="AIN1095"/>
      <c r="AIO1095"/>
      <c r="AIP1095"/>
      <c r="AIQ1095"/>
      <c r="AIR1095"/>
      <c r="AIS1095"/>
      <c r="AIT1095"/>
      <c r="AIU1095"/>
      <c r="AIV1095"/>
      <c r="AIW1095"/>
      <c r="AIX1095"/>
      <c r="AIY1095"/>
      <c r="AIZ1095"/>
      <c r="AJA1095"/>
      <c r="AJB1095"/>
      <c r="AJC1095"/>
      <c r="AJD1095"/>
      <c r="AJE1095"/>
      <c r="AJF1095"/>
      <c r="AJG1095"/>
      <c r="AJH1095"/>
      <c r="AJI1095"/>
      <c r="AJJ1095"/>
      <c r="AJK1095"/>
      <c r="AJL1095"/>
      <c r="AJM1095"/>
      <c r="AJN1095"/>
      <c r="AJO1095"/>
      <c r="AJP1095"/>
      <c r="AJQ1095"/>
      <c r="AJR1095"/>
      <c r="AJS1095"/>
      <c r="AJT1095"/>
      <c r="AJU1095"/>
      <c r="AJV1095"/>
      <c r="AJW1095"/>
      <c r="AJX1095"/>
      <c r="AJY1095"/>
      <c r="AJZ1095"/>
      <c r="AKA1095"/>
      <c r="AKB1095"/>
      <c r="AKC1095"/>
      <c r="AKD1095"/>
      <c r="AKE1095"/>
      <c r="AKF1095"/>
      <c r="AKG1095"/>
      <c r="AKH1095"/>
      <c r="AKI1095"/>
      <c r="AKJ1095"/>
      <c r="AKK1095"/>
      <c r="AKL1095"/>
      <c r="AKM1095"/>
      <c r="AKN1095"/>
      <c r="AKO1095"/>
      <c r="AKP1095"/>
      <c r="AKQ1095"/>
      <c r="AKR1095"/>
      <c r="AKS1095"/>
      <c r="AKT1095"/>
      <c r="AKU1095"/>
      <c r="AKV1095"/>
      <c r="AKW1095"/>
      <c r="AKX1095"/>
      <c r="AKY1095"/>
      <c r="AKZ1095"/>
      <c r="ALA1095"/>
      <c r="ALB1095"/>
      <c r="ALC1095"/>
      <c r="ALD1095"/>
      <c r="ALE1095"/>
      <c r="ALF1095"/>
      <c r="ALG1095"/>
      <c r="ALH1095"/>
      <c r="ALI1095"/>
      <c r="ALJ1095"/>
      <c r="ALK1095"/>
      <c r="ALL1095"/>
      <c r="ALM1095"/>
      <c r="ALN1095"/>
      <c r="ALO1095"/>
      <c r="ALP1095"/>
      <c r="ALQ1095"/>
      <c r="ALR1095"/>
      <c r="ALS1095"/>
      <c r="ALT1095"/>
      <c r="ALU1095"/>
      <c r="ALV1095"/>
      <c r="ALW1095"/>
      <c r="ALX1095"/>
      <c r="ALY1095"/>
      <c r="ALZ1095"/>
      <c r="AMA1095"/>
      <c r="AMB1095"/>
      <c r="AMC1095"/>
      <c r="AMD1095"/>
      <c r="AME1095"/>
      <c r="AMF1095"/>
      <c r="AMG1095"/>
      <c r="AMH1095"/>
      <c r="AMI1095"/>
      <c r="AMJ1095"/>
    </row>
    <row r="1096" spans="1:1024" x14ac:dyDescent="0.2">
      <c r="A1096"/>
      <c r="B1096"/>
      <c r="C1096"/>
      <c r="D1096"/>
      <c r="E1096" s="2"/>
      <c r="F1096" s="2"/>
      <c r="G1096" s="271"/>
      <c r="H1096" s="240"/>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c r="EZ1096"/>
      <c r="FA1096"/>
      <c r="FB1096"/>
      <c r="FC1096"/>
      <c r="FD1096"/>
      <c r="FE1096"/>
      <c r="FF1096"/>
      <c r="FG1096"/>
      <c r="FH1096"/>
      <c r="FI1096"/>
      <c r="FJ1096"/>
      <c r="FK1096"/>
      <c r="FL1096"/>
      <c r="FM1096"/>
      <c r="FN1096"/>
      <c r="FO1096"/>
      <c r="FP1096"/>
      <c r="FQ1096"/>
      <c r="FR1096"/>
      <c r="FS1096"/>
      <c r="FT1096"/>
      <c r="FU1096"/>
      <c r="FV1096"/>
      <c r="FW1096"/>
      <c r="FX1096"/>
      <c r="FY1096"/>
      <c r="FZ1096"/>
      <c r="GA1096"/>
      <c r="GB1096"/>
      <c r="GC1096"/>
      <c r="GD1096"/>
      <c r="GE1096"/>
      <c r="GF1096"/>
      <c r="GG1096"/>
      <c r="GH1096"/>
      <c r="GI1096"/>
      <c r="GJ1096"/>
      <c r="GK1096"/>
      <c r="GL1096"/>
      <c r="GM1096"/>
      <c r="GN1096"/>
      <c r="GO1096"/>
      <c r="GP1096"/>
      <c r="GQ1096"/>
      <c r="GR1096"/>
      <c r="GS1096"/>
      <c r="GT1096"/>
      <c r="GU1096"/>
      <c r="GV1096"/>
      <c r="GW1096"/>
      <c r="GX1096"/>
      <c r="GY1096"/>
      <c r="GZ1096"/>
      <c r="HA1096"/>
      <c r="HB1096"/>
      <c r="HC1096"/>
      <c r="HD1096"/>
      <c r="HE1096"/>
      <c r="HF1096"/>
      <c r="HG1096"/>
      <c r="HH1096"/>
      <c r="HI1096"/>
      <c r="HJ1096"/>
      <c r="HK1096"/>
      <c r="HL1096"/>
      <c r="HM1096"/>
      <c r="HN1096"/>
      <c r="HO1096"/>
      <c r="HP1096"/>
      <c r="HQ1096"/>
      <c r="HR1096"/>
      <c r="HS1096"/>
      <c r="HT1096"/>
      <c r="HU1096"/>
      <c r="HV1096"/>
      <c r="HW1096"/>
      <c r="HX1096"/>
      <c r="HY1096"/>
      <c r="HZ1096"/>
      <c r="IA1096"/>
      <c r="IB1096"/>
      <c r="IC1096"/>
      <c r="ID1096"/>
      <c r="IE1096"/>
      <c r="IF1096"/>
      <c r="IG1096"/>
      <c r="IH1096"/>
      <c r="II1096"/>
      <c r="IJ1096"/>
      <c r="IK1096"/>
      <c r="IL1096"/>
      <c r="IM1096"/>
      <c r="IN1096"/>
      <c r="IO1096"/>
      <c r="IP1096"/>
      <c r="IQ1096"/>
      <c r="IR1096"/>
      <c r="IS1096"/>
      <c r="IT1096"/>
      <c r="IU1096"/>
      <c r="IV1096"/>
      <c r="IW1096"/>
      <c r="IX1096"/>
      <c r="IY1096"/>
      <c r="IZ1096"/>
      <c r="JA1096"/>
      <c r="JB1096"/>
      <c r="JC1096"/>
      <c r="JD1096"/>
      <c r="JE1096"/>
      <c r="JF1096"/>
      <c r="JG1096"/>
      <c r="JH1096"/>
      <c r="JI1096"/>
      <c r="JJ1096"/>
      <c r="JK1096"/>
      <c r="JL1096"/>
      <c r="JM1096"/>
      <c r="JN1096"/>
      <c r="JO1096"/>
      <c r="JP1096"/>
      <c r="JQ1096"/>
      <c r="JR1096"/>
      <c r="JS1096"/>
      <c r="JT1096"/>
      <c r="JU1096"/>
      <c r="JV1096"/>
      <c r="JW1096"/>
      <c r="JX1096"/>
      <c r="JY1096"/>
      <c r="JZ1096"/>
      <c r="KA1096"/>
      <c r="KB1096"/>
      <c r="KC1096"/>
      <c r="KD1096"/>
      <c r="KE1096"/>
      <c r="KF1096"/>
      <c r="KG1096"/>
      <c r="KH1096"/>
      <c r="KI1096"/>
      <c r="KJ1096"/>
      <c r="KK1096"/>
      <c r="KL1096"/>
      <c r="KM1096"/>
      <c r="KN1096"/>
      <c r="KO1096"/>
      <c r="KP1096"/>
      <c r="KQ1096"/>
      <c r="KR1096"/>
      <c r="KS1096"/>
      <c r="KT1096"/>
      <c r="KU1096"/>
      <c r="KV1096"/>
      <c r="KW1096"/>
      <c r="KX1096"/>
      <c r="KY1096"/>
      <c r="KZ1096"/>
      <c r="LA1096"/>
      <c r="LB1096"/>
      <c r="LC1096"/>
      <c r="LD1096"/>
      <c r="LE1096"/>
      <c r="LF1096"/>
      <c r="LG1096"/>
      <c r="LH1096"/>
      <c r="LI1096"/>
      <c r="LJ1096"/>
      <c r="LK1096"/>
      <c r="LL1096"/>
      <c r="LM1096"/>
      <c r="LN1096"/>
      <c r="LO1096"/>
      <c r="LP1096"/>
      <c r="LQ1096"/>
      <c r="LR1096"/>
      <c r="LS1096"/>
      <c r="LT1096"/>
      <c r="LU1096"/>
      <c r="LV1096"/>
      <c r="LW1096"/>
      <c r="LX1096"/>
      <c r="LY1096"/>
      <c r="LZ1096"/>
      <c r="MA1096"/>
      <c r="MB1096"/>
      <c r="MC1096"/>
      <c r="MD1096"/>
      <c r="ME1096"/>
      <c r="MF1096"/>
      <c r="MG1096"/>
      <c r="MH1096"/>
      <c r="MI1096"/>
      <c r="MJ1096"/>
      <c r="MK1096"/>
      <c r="ML1096"/>
      <c r="MM1096"/>
      <c r="MN1096"/>
      <c r="MO1096"/>
      <c r="MP1096"/>
      <c r="MQ1096"/>
      <c r="MR1096"/>
      <c r="MS1096"/>
      <c r="MT1096"/>
      <c r="MU1096"/>
      <c r="MV1096"/>
      <c r="MW1096"/>
      <c r="MX1096"/>
      <c r="MY1096"/>
      <c r="MZ1096"/>
      <c r="NA1096"/>
      <c r="NB1096"/>
      <c r="NC1096"/>
      <c r="ND1096"/>
      <c r="NE1096"/>
      <c r="NF1096"/>
      <c r="NG1096"/>
      <c r="NH1096"/>
      <c r="NI1096"/>
      <c r="NJ1096"/>
      <c r="NK1096"/>
      <c r="NL1096"/>
      <c r="NM1096"/>
      <c r="NN1096"/>
      <c r="NO1096"/>
      <c r="NP1096"/>
      <c r="NQ1096"/>
      <c r="NR1096"/>
      <c r="NS1096"/>
      <c r="NT1096"/>
      <c r="NU1096"/>
      <c r="NV1096"/>
      <c r="NW1096"/>
      <c r="NX1096"/>
      <c r="NY1096"/>
      <c r="NZ1096"/>
      <c r="OA1096"/>
      <c r="OB1096"/>
      <c r="OC1096"/>
      <c r="OD1096"/>
      <c r="OE1096"/>
      <c r="OF1096"/>
      <c r="OG1096"/>
      <c r="OH1096"/>
      <c r="OI1096"/>
      <c r="OJ1096"/>
      <c r="OK1096"/>
      <c r="OL1096"/>
      <c r="OM1096"/>
      <c r="ON1096"/>
      <c r="OO1096"/>
      <c r="OP1096"/>
      <c r="OQ1096"/>
      <c r="OR1096"/>
      <c r="OS1096"/>
      <c r="OT1096"/>
      <c r="OU1096"/>
      <c r="OV1096"/>
      <c r="OW1096"/>
      <c r="OX1096"/>
      <c r="OY1096"/>
      <c r="OZ1096"/>
      <c r="PA1096"/>
      <c r="PB1096"/>
      <c r="PC1096"/>
      <c r="PD1096"/>
      <c r="PE1096"/>
      <c r="PF1096"/>
      <c r="PG1096"/>
      <c r="PH1096"/>
      <c r="PI1096"/>
      <c r="PJ1096"/>
      <c r="PK1096"/>
      <c r="PL1096"/>
      <c r="PM1096"/>
      <c r="PN1096"/>
      <c r="PO1096"/>
      <c r="PP1096"/>
      <c r="PQ1096"/>
      <c r="PR1096"/>
      <c r="PS1096"/>
      <c r="PT1096"/>
      <c r="PU1096"/>
      <c r="PV1096"/>
      <c r="PW1096"/>
      <c r="PX1096"/>
      <c r="PY1096"/>
      <c r="PZ1096"/>
      <c r="QA1096"/>
      <c r="QB1096"/>
      <c r="QC1096"/>
      <c r="QD1096"/>
      <c r="QE1096"/>
      <c r="QF1096"/>
      <c r="QG1096"/>
      <c r="QH1096"/>
      <c r="QI1096"/>
      <c r="QJ1096"/>
      <c r="QK1096"/>
      <c r="QL1096"/>
      <c r="QM1096"/>
      <c r="QN1096"/>
      <c r="QO1096"/>
      <c r="QP1096"/>
      <c r="QQ1096"/>
      <c r="QR1096"/>
      <c r="QS1096"/>
      <c r="QT1096"/>
      <c r="QU1096"/>
      <c r="QV1096"/>
      <c r="QW1096"/>
      <c r="QX1096"/>
      <c r="QY1096"/>
      <c r="QZ1096"/>
      <c r="RA1096"/>
      <c r="RB1096"/>
      <c r="RC1096"/>
      <c r="RD1096"/>
      <c r="RE1096"/>
      <c r="RF1096"/>
      <c r="RG1096"/>
      <c r="RH1096"/>
      <c r="RI1096"/>
      <c r="RJ1096"/>
      <c r="RK1096"/>
      <c r="RL1096"/>
      <c r="RM1096"/>
      <c r="RN1096"/>
      <c r="RO1096"/>
      <c r="RP1096"/>
      <c r="RQ1096"/>
      <c r="RR1096"/>
      <c r="RS1096"/>
      <c r="RT1096"/>
      <c r="RU1096"/>
      <c r="RV1096"/>
      <c r="RW1096"/>
      <c r="RX1096"/>
      <c r="RY1096"/>
      <c r="RZ1096"/>
      <c r="SA1096"/>
      <c r="SB1096"/>
      <c r="SC1096"/>
      <c r="SD1096"/>
      <c r="SE1096"/>
      <c r="SF1096"/>
      <c r="SG1096"/>
      <c r="SH1096"/>
      <c r="SI1096"/>
      <c r="SJ1096"/>
      <c r="SK1096"/>
      <c r="SL1096"/>
      <c r="SM1096"/>
      <c r="SN1096"/>
      <c r="SO1096"/>
      <c r="SP1096"/>
      <c r="SQ1096"/>
      <c r="SR1096"/>
      <c r="SS1096"/>
      <c r="ST1096"/>
      <c r="SU1096"/>
      <c r="SV1096"/>
      <c r="SW1096"/>
      <c r="SX1096"/>
      <c r="SY1096"/>
      <c r="SZ1096"/>
      <c r="TA1096"/>
      <c r="TB1096"/>
      <c r="TC1096"/>
      <c r="TD1096"/>
      <c r="TE1096"/>
      <c r="TF1096"/>
      <c r="TG1096"/>
      <c r="TH1096"/>
      <c r="TI1096"/>
      <c r="TJ1096"/>
      <c r="TK1096"/>
      <c r="TL1096"/>
      <c r="TM1096"/>
      <c r="TN1096"/>
      <c r="TO1096"/>
      <c r="TP1096"/>
      <c r="TQ1096"/>
      <c r="TR1096"/>
      <c r="TS1096"/>
      <c r="TT1096"/>
      <c r="TU1096"/>
      <c r="TV1096"/>
      <c r="TW1096"/>
      <c r="TX1096"/>
      <c r="TY1096"/>
      <c r="TZ1096"/>
      <c r="UA1096"/>
      <c r="UB1096"/>
      <c r="UC1096"/>
      <c r="UD1096"/>
      <c r="UE1096"/>
      <c r="UF1096"/>
      <c r="UG1096"/>
      <c r="UH1096"/>
      <c r="UI1096"/>
      <c r="UJ1096"/>
      <c r="UK1096"/>
      <c r="UL1096"/>
      <c r="UM1096"/>
      <c r="UN1096"/>
      <c r="UO1096"/>
      <c r="UP1096"/>
      <c r="UQ1096"/>
      <c r="UR1096"/>
      <c r="US1096"/>
      <c r="UT1096"/>
      <c r="UU1096"/>
      <c r="UV1096"/>
      <c r="UW1096"/>
      <c r="UX1096"/>
      <c r="UY1096"/>
      <c r="UZ1096"/>
      <c r="VA1096"/>
      <c r="VB1096"/>
      <c r="VC1096"/>
      <c r="VD1096"/>
      <c r="VE1096"/>
      <c r="VF1096"/>
      <c r="VG1096"/>
      <c r="VH1096"/>
      <c r="VI1096"/>
      <c r="VJ1096"/>
      <c r="VK1096"/>
      <c r="VL1096"/>
      <c r="VM1096"/>
      <c r="VN1096"/>
      <c r="VO1096"/>
      <c r="VP1096"/>
      <c r="VQ1096"/>
      <c r="VR1096"/>
      <c r="VS1096"/>
      <c r="VT1096"/>
      <c r="VU1096"/>
      <c r="VV1096"/>
      <c r="VW1096"/>
      <c r="VX1096"/>
      <c r="VY1096"/>
      <c r="VZ1096"/>
      <c r="WA1096"/>
      <c r="WB1096"/>
      <c r="WC1096"/>
      <c r="WD1096"/>
      <c r="WE1096"/>
      <c r="WF1096"/>
      <c r="WG1096"/>
      <c r="WH1096"/>
      <c r="WI1096"/>
      <c r="WJ1096"/>
      <c r="WK1096"/>
      <c r="WL1096"/>
      <c r="WM1096"/>
      <c r="WN1096"/>
      <c r="WO1096"/>
      <c r="WP1096"/>
      <c r="WQ1096"/>
      <c r="WR1096"/>
      <c r="WS1096"/>
      <c r="WT1096"/>
      <c r="WU1096"/>
      <c r="WV1096"/>
      <c r="WW1096"/>
      <c r="WX1096"/>
      <c r="WY1096"/>
      <c r="WZ1096"/>
      <c r="XA1096"/>
      <c r="XB1096"/>
      <c r="XC1096"/>
      <c r="XD1096"/>
      <c r="XE1096"/>
      <c r="XF1096"/>
      <c r="XG1096"/>
      <c r="XH1096"/>
      <c r="XI1096"/>
      <c r="XJ1096"/>
      <c r="XK1096"/>
      <c r="XL1096"/>
      <c r="XM1096"/>
      <c r="XN1096"/>
      <c r="XO1096"/>
      <c r="XP1096"/>
      <c r="XQ1096"/>
      <c r="XR1096"/>
      <c r="XS1096"/>
      <c r="XT1096"/>
      <c r="XU1096"/>
      <c r="XV1096"/>
      <c r="XW1096"/>
      <c r="XX1096"/>
      <c r="XY1096"/>
      <c r="XZ1096"/>
      <c r="YA1096"/>
      <c r="YB1096"/>
      <c r="YC1096"/>
      <c r="YD1096"/>
      <c r="YE1096"/>
      <c r="YF1096"/>
      <c r="YG1096"/>
      <c r="YH1096"/>
      <c r="YI1096"/>
      <c r="YJ1096"/>
      <c r="YK1096"/>
      <c r="YL1096"/>
      <c r="YM1096"/>
      <c r="YN1096"/>
      <c r="YO1096"/>
      <c r="YP1096"/>
      <c r="YQ1096"/>
      <c r="YR1096"/>
      <c r="YS1096"/>
      <c r="YT1096"/>
      <c r="YU1096"/>
      <c r="YV1096"/>
      <c r="YW1096"/>
      <c r="YX1096"/>
      <c r="YY1096"/>
      <c r="YZ1096"/>
      <c r="ZA1096"/>
      <c r="ZB1096"/>
      <c r="ZC1096"/>
      <c r="ZD1096"/>
      <c r="ZE1096"/>
      <c r="ZF1096"/>
      <c r="ZG1096"/>
      <c r="ZH1096"/>
      <c r="ZI1096"/>
      <c r="ZJ1096"/>
      <c r="ZK1096"/>
      <c r="ZL1096"/>
      <c r="ZM1096"/>
      <c r="ZN1096"/>
      <c r="ZO1096"/>
      <c r="ZP1096"/>
      <c r="ZQ1096"/>
      <c r="ZR1096"/>
      <c r="ZS1096"/>
      <c r="ZT1096"/>
      <c r="ZU1096"/>
      <c r="ZV1096"/>
      <c r="ZW1096"/>
      <c r="ZX1096"/>
      <c r="ZY1096"/>
      <c r="ZZ1096"/>
      <c r="AAA1096"/>
      <c r="AAB1096"/>
      <c r="AAC1096"/>
      <c r="AAD1096"/>
      <c r="AAE1096"/>
      <c r="AAF1096"/>
      <c r="AAG1096"/>
      <c r="AAH1096"/>
      <c r="AAI1096"/>
      <c r="AAJ1096"/>
      <c r="AAK1096"/>
      <c r="AAL1096"/>
      <c r="AAM1096"/>
      <c r="AAN1096"/>
      <c r="AAO1096"/>
      <c r="AAP1096"/>
      <c r="AAQ1096"/>
      <c r="AAR1096"/>
      <c r="AAS1096"/>
      <c r="AAT1096"/>
      <c r="AAU1096"/>
      <c r="AAV1096"/>
      <c r="AAW1096"/>
      <c r="AAX1096"/>
      <c r="AAY1096"/>
      <c r="AAZ1096"/>
      <c r="ABA1096"/>
      <c r="ABB1096"/>
      <c r="ABC1096"/>
      <c r="ABD1096"/>
      <c r="ABE1096"/>
      <c r="ABF1096"/>
      <c r="ABG1096"/>
      <c r="ABH1096"/>
      <c r="ABI1096"/>
      <c r="ABJ1096"/>
      <c r="ABK1096"/>
      <c r="ABL1096"/>
      <c r="ABM1096"/>
      <c r="ABN1096"/>
      <c r="ABO1096"/>
      <c r="ABP1096"/>
      <c r="ABQ1096"/>
      <c r="ABR1096"/>
      <c r="ABS1096"/>
      <c r="ABT1096"/>
      <c r="ABU1096"/>
      <c r="ABV1096"/>
      <c r="ABW1096"/>
      <c r="ABX1096"/>
      <c r="ABY1096"/>
      <c r="ABZ1096"/>
      <c r="ACA1096"/>
      <c r="ACB1096"/>
      <c r="ACC1096"/>
      <c r="ACD1096"/>
      <c r="ACE1096"/>
      <c r="ACF1096"/>
      <c r="ACG1096"/>
      <c r="ACH1096"/>
      <c r="ACI1096"/>
      <c r="ACJ1096"/>
      <c r="ACK1096"/>
      <c r="ACL1096"/>
      <c r="ACM1096"/>
      <c r="ACN1096"/>
      <c r="ACO1096"/>
      <c r="ACP1096"/>
      <c r="ACQ1096"/>
      <c r="ACR1096"/>
      <c r="ACS1096"/>
      <c r="ACT1096"/>
      <c r="ACU1096"/>
      <c r="ACV1096"/>
      <c r="ACW1096"/>
      <c r="ACX1096"/>
      <c r="ACY1096"/>
      <c r="ACZ1096"/>
      <c r="ADA1096"/>
      <c r="ADB1096"/>
      <c r="ADC1096"/>
      <c r="ADD1096"/>
      <c r="ADE1096"/>
      <c r="ADF1096"/>
      <c r="ADG1096"/>
      <c r="ADH1096"/>
      <c r="ADI1096"/>
      <c r="ADJ1096"/>
      <c r="ADK1096"/>
      <c r="ADL1096"/>
      <c r="ADM1096"/>
      <c r="ADN1096"/>
      <c r="ADO1096"/>
      <c r="ADP1096"/>
      <c r="ADQ1096"/>
      <c r="ADR1096"/>
      <c r="ADS1096"/>
      <c r="ADT1096"/>
      <c r="ADU1096"/>
      <c r="ADV1096"/>
      <c r="ADW1096"/>
      <c r="ADX1096"/>
      <c r="ADY1096"/>
      <c r="ADZ1096"/>
      <c r="AEA1096"/>
      <c r="AEB1096"/>
      <c r="AEC1096"/>
      <c r="AED1096"/>
      <c r="AEE1096"/>
      <c r="AEF1096"/>
      <c r="AEG1096"/>
      <c r="AEH1096"/>
      <c r="AEI1096"/>
      <c r="AEJ1096"/>
      <c r="AEK1096"/>
      <c r="AEL1096"/>
      <c r="AEM1096"/>
      <c r="AEN1096"/>
      <c r="AEO1096"/>
      <c r="AEP1096"/>
      <c r="AEQ1096"/>
      <c r="AER1096"/>
      <c r="AES1096"/>
      <c r="AET1096"/>
      <c r="AEU1096"/>
      <c r="AEV1096"/>
      <c r="AEW1096"/>
      <c r="AEX1096"/>
      <c r="AEY1096"/>
      <c r="AEZ1096"/>
      <c r="AFA1096"/>
      <c r="AFB1096"/>
      <c r="AFC1096"/>
      <c r="AFD1096"/>
      <c r="AFE1096"/>
      <c r="AFF1096"/>
      <c r="AFG1096"/>
      <c r="AFH1096"/>
      <c r="AFI1096"/>
      <c r="AFJ1096"/>
      <c r="AFK1096"/>
      <c r="AFL1096"/>
      <c r="AFM1096"/>
      <c r="AFN1096"/>
      <c r="AFO1096"/>
      <c r="AFP1096"/>
      <c r="AFQ1096"/>
      <c r="AFR1096"/>
      <c r="AFS1096"/>
      <c r="AFT1096"/>
      <c r="AFU1096"/>
      <c r="AFV1096"/>
      <c r="AFW1096"/>
      <c r="AFX1096"/>
      <c r="AFY1096"/>
      <c r="AFZ1096"/>
      <c r="AGA1096"/>
      <c r="AGB1096"/>
      <c r="AGC1096"/>
      <c r="AGD1096"/>
      <c r="AGE1096"/>
      <c r="AGF1096"/>
      <c r="AGG1096"/>
      <c r="AGH1096"/>
      <c r="AGI1096"/>
      <c r="AGJ1096"/>
      <c r="AGK1096"/>
      <c r="AGL1096"/>
      <c r="AGM1096"/>
      <c r="AGN1096"/>
      <c r="AGO1096"/>
      <c r="AGP1096"/>
      <c r="AGQ1096"/>
      <c r="AGR1096"/>
      <c r="AGS1096"/>
      <c r="AGT1096"/>
      <c r="AGU1096"/>
      <c r="AGV1096"/>
      <c r="AGW1096"/>
      <c r="AGX1096"/>
      <c r="AGY1096"/>
      <c r="AGZ1096"/>
      <c r="AHA1096"/>
      <c r="AHB1096"/>
      <c r="AHC1096"/>
      <c r="AHD1096"/>
      <c r="AHE1096"/>
      <c r="AHF1096"/>
      <c r="AHG1096"/>
      <c r="AHH1096"/>
      <c r="AHI1096"/>
      <c r="AHJ1096"/>
      <c r="AHK1096"/>
      <c r="AHL1096"/>
      <c r="AHM1096"/>
      <c r="AHN1096"/>
      <c r="AHO1096"/>
      <c r="AHP1096"/>
      <c r="AHQ1096"/>
      <c r="AHR1096"/>
      <c r="AHS1096"/>
      <c r="AHT1096"/>
      <c r="AHU1096"/>
      <c r="AHV1096"/>
      <c r="AHW1096"/>
      <c r="AHX1096"/>
      <c r="AHY1096"/>
      <c r="AHZ1096"/>
      <c r="AIA1096"/>
      <c r="AIB1096"/>
      <c r="AIC1096"/>
      <c r="AID1096"/>
      <c r="AIE1096"/>
      <c r="AIF1096"/>
      <c r="AIG1096"/>
      <c r="AIH1096"/>
      <c r="AII1096"/>
      <c r="AIJ1096"/>
      <c r="AIK1096"/>
      <c r="AIL1096"/>
      <c r="AIM1096"/>
      <c r="AIN1096"/>
      <c r="AIO1096"/>
      <c r="AIP1096"/>
      <c r="AIQ1096"/>
      <c r="AIR1096"/>
      <c r="AIS1096"/>
      <c r="AIT1096"/>
      <c r="AIU1096"/>
      <c r="AIV1096"/>
      <c r="AIW1096"/>
      <c r="AIX1096"/>
      <c r="AIY1096"/>
      <c r="AIZ1096"/>
      <c r="AJA1096"/>
      <c r="AJB1096"/>
      <c r="AJC1096"/>
      <c r="AJD1096"/>
      <c r="AJE1096"/>
      <c r="AJF1096"/>
      <c r="AJG1096"/>
      <c r="AJH1096"/>
      <c r="AJI1096"/>
      <c r="AJJ1096"/>
      <c r="AJK1096"/>
      <c r="AJL1096"/>
      <c r="AJM1096"/>
      <c r="AJN1096"/>
      <c r="AJO1096"/>
      <c r="AJP1096"/>
      <c r="AJQ1096"/>
      <c r="AJR1096"/>
      <c r="AJS1096"/>
      <c r="AJT1096"/>
      <c r="AJU1096"/>
      <c r="AJV1096"/>
      <c r="AJW1096"/>
      <c r="AJX1096"/>
      <c r="AJY1096"/>
      <c r="AJZ1096"/>
      <c r="AKA1096"/>
      <c r="AKB1096"/>
      <c r="AKC1096"/>
      <c r="AKD1096"/>
      <c r="AKE1096"/>
      <c r="AKF1096"/>
      <c r="AKG1096"/>
      <c r="AKH1096"/>
      <c r="AKI1096"/>
      <c r="AKJ1096"/>
      <c r="AKK1096"/>
      <c r="AKL1096"/>
      <c r="AKM1096"/>
      <c r="AKN1096"/>
      <c r="AKO1096"/>
      <c r="AKP1096"/>
      <c r="AKQ1096"/>
      <c r="AKR1096"/>
      <c r="AKS1096"/>
      <c r="AKT1096"/>
      <c r="AKU1096"/>
      <c r="AKV1096"/>
      <c r="AKW1096"/>
      <c r="AKX1096"/>
      <c r="AKY1096"/>
      <c r="AKZ1096"/>
      <c r="ALA1096"/>
      <c r="ALB1096"/>
      <c r="ALC1096"/>
      <c r="ALD1096"/>
      <c r="ALE1096"/>
      <c r="ALF1096"/>
      <c r="ALG1096"/>
      <c r="ALH1096"/>
      <c r="ALI1096"/>
      <c r="ALJ1096"/>
      <c r="ALK1096"/>
      <c r="ALL1096"/>
      <c r="ALM1096"/>
      <c r="ALN1096"/>
      <c r="ALO1096"/>
      <c r="ALP1096"/>
      <c r="ALQ1096"/>
      <c r="ALR1096"/>
      <c r="ALS1096"/>
      <c r="ALT1096"/>
      <c r="ALU1096"/>
      <c r="ALV1096"/>
      <c r="ALW1096"/>
      <c r="ALX1096"/>
      <c r="ALY1096"/>
      <c r="ALZ1096"/>
      <c r="AMA1096"/>
      <c r="AMB1096"/>
      <c r="AMC1096"/>
      <c r="AMD1096"/>
      <c r="AME1096"/>
      <c r="AMF1096"/>
      <c r="AMG1096"/>
      <c r="AMH1096"/>
      <c r="AMI1096"/>
      <c r="AMJ1096"/>
    </row>
    <row r="1097" spans="1:1024" x14ac:dyDescent="0.2">
      <c r="A1097"/>
      <c r="B1097"/>
      <c r="C1097"/>
      <c r="D1097"/>
      <c r="E1097" s="2"/>
      <c r="F1097" s="2"/>
      <c r="G1097" s="271"/>
      <c r="H1097" s="240"/>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c r="EZ1097"/>
      <c r="FA1097"/>
      <c r="FB1097"/>
      <c r="FC1097"/>
      <c r="FD1097"/>
      <c r="FE1097"/>
      <c r="FF1097"/>
      <c r="FG1097"/>
      <c r="FH1097"/>
      <c r="FI1097"/>
      <c r="FJ1097"/>
      <c r="FK1097"/>
      <c r="FL1097"/>
      <c r="FM1097"/>
      <c r="FN1097"/>
      <c r="FO1097"/>
      <c r="FP1097"/>
      <c r="FQ1097"/>
      <c r="FR1097"/>
      <c r="FS1097"/>
      <c r="FT1097"/>
      <c r="FU1097"/>
      <c r="FV1097"/>
      <c r="FW1097"/>
      <c r="FX1097"/>
      <c r="FY1097"/>
      <c r="FZ1097"/>
      <c r="GA1097"/>
      <c r="GB1097"/>
      <c r="GC1097"/>
      <c r="GD1097"/>
      <c r="GE1097"/>
      <c r="GF1097"/>
      <c r="GG1097"/>
      <c r="GH1097"/>
      <c r="GI1097"/>
      <c r="GJ1097"/>
      <c r="GK1097"/>
      <c r="GL1097"/>
      <c r="GM1097"/>
      <c r="GN1097"/>
      <c r="GO1097"/>
      <c r="GP1097"/>
      <c r="GQ1097"/>
      <c r="GR1097"/>
      <c r="GS1097"/>
      <c r="GT1097"/>
      <c r="GU1097"/>
      <c r="GV1097"/>
      <c r="GW1097"/>
      <c r="GX1097"/>
      <c r="GY1097"/>
      <c r="GZ1097"/>
      <c r="HA1097"/>
      <c r="HB1097"/>
      <c r="HC1097"/>
      <c r="HD1097"/>
      <c r="HE1097"/>
      <c r="HF1097"/>
      <c r="HG1097"/>
      <c r="HH1097"/>
      <c r="HI1097"/>
      <c r="HJ1097"/>
      <c r="HK1097"/>
      <c r="HL1097"/>
      <c r="HM1097"/>
      <c r="HN1097"/>
      <c r="HO1097"/>
      <c r="HP1097"/>
      <c r="HQ1097"/>
      <c r="HR1097"/>
      <c r="HS1097"/>
      <c r="HT1097"/>
      <c r="HU1097"/>
      <c r="HV1097"/>
      <c r="HW1097"/>
      <c r="HX1097"/>
      <c r="HY1097"/>
      <c r="HZ1097"/>
      <c r="IA1097"/>
      <c r="IB1097"/>
      <c r="IC1097"/>
      <c r="ID1097"/>
      <c r="IE1097"/>
      <c r="IF1097"/>
      <c r="IG1097"/>
      <c r="IH1097"/>
      <c r="II1097"/>
      <c r="IJ1097"/>
      <c r="IK1097"/>
      <c r="IL1097"/>
      <c r="IM1097"/>
      <c r="IN1097"/>
      <c r="IO1097"/>
      <c r="IP1097"/>
      <c r="IQ1097"/>
      <c r="IR1097"/>
      <c r="IS1097"/>
      <c r="IT1097"/>
      <c r="IU1097"/>
      <c r="IV1097"/>
      <c r="IW1097"/>
      <c r="IX1097"/>
      <c r="IY1097"/>
      <c r="IZ1097"/>
      <c r="JA1097"/>
      <c r="JB1097"/>
      <c r="JC1097"/>
      <c r="JD1097"/>
      <c r="JE1097"/>
      <c r="JF1097"/>
      <c r="JG1097"/>
      <c r="JH1097"/>
      <c r="JI1097"/>
      <c r="JJ1097"/>
      <c r="JK1097"/>
      <c r="JL1097"/>
      <c r="JM1097"/>
      <c r="JN1097"/>
      <c r="JO1097"/>
      <c r="JP1097"/>
      <c r="JQ1097"/>
      <c r="JR1097"/>
      <c r="JS1097"/>
      <c r="JT1097"/>
      <c r="JU1097"/>
      <c r="JV1097"/>
      <c r="JW1097"/>
      <c r="JX1097"/>
      <c r="JY1097"/>
      <c r="JZ1097"/>
      <c r="KA1097"/>
      <c r="KB1097"/>
      <c r="KC1097"/>
      <c r="KD1097"/>
      <c r="KE1097"/>
      <c r="KF1097"/>
      <c r="KG1097"/>
      <c r="KH1097"/>
      <c r="KI1097"/>
      <c r="KJ1097"/>
      <c r="KK1097"/>
      <c r="KL1097"/>
      <c r="KM1097"/>
      <c r="KN1097"/>
      <c r="KO1097"/>
      <c r="KP1097"/>
      <c r="KQ1097"/>
      <c r="KR1097"/>
      <c r="KS1097"/>
      <c r="KT1097"/>
      <c r="KU1097"/>
      <c r="KV1097"/>
      <c r="KW1097"/>
      <c r="KX1097"/>
      <c r="KY1097"/>
      <c r="KZ1097"/>
      <c r="LA1097"/>
      <c r="LB1097"/>
      <c r="LC1097"/>
      <c r="LD1097"/>
      <c r="LE1097"/>
      <c r="LF1097"/>
      <c r="LG1097"/>
      <c r="LH1097"/>
      <c r="LI1097"/>
      <c r="LJ1097"/>
      <c r="LK1097"/>
      <c r="LL1097"/>
      <c r="LM1097"/>
      <c r="LN1097"/>
      <c r="LO1097"/>
      <c r="LP1097"/>
      <c r="LQ1097"/>
      <c r="LR1097"/>
      <c r="LS1097"/>
      <c r="LT1097"/>
      <c r="LU1097"/>
      <c r="LV1097"/>
      <c r="LW1097"/>
      <c r="LX1097"/>
      <c r="LY1097"/>
      <c r="LZ1097"/>
      <c r="MA1097"/>
      <c r="MB1097"/>
      <c r="MC1097"/>
      <c r="MD1097"/>
      <c r="ME1097"/>
      <c r="MF1097"/>
      <c r="MG1097"/>
      <c r="MH1097"/>
      <c r="MI1097"/>
      <c r="MJ1097"/>
      <c r="MK1097"/>
      <c r="ML1097"/>
      <c r="MM1097"/>
      <c r="MN1097"/>
      <c r="MO1097"/>
      <c r="MP1097"/>
      <c r="MQ1097"/>
      <c r="MR1097"/>
      <c r="MS1097"/>
      <c r="MT1097"/>
      <c r="MU1097"/>
      <c r="MV1097"/>
      <c r="MW1097"/>
      <c r="MX1097"/>
      <c r="MY1097"/>
      <c r="MZ1097"/>
      <c r="NA1097"/>
      <c r="NB1097"/>
      <c r="NC1097"/>
      <c r="ND1097"/>
      <c r="NE1097"/>
      <c r="NF1097"/>
      <c r="NG1097"/>
      <c r="NH1097"/>
      <c r="NI1097"/>
      <c r="NJ1097"/>
      <c r="NK1097"/>
      <c r="NL1097"/>
      <c r="NM1097"/>
      <c r="NN1097"/>
      <c r="NO1097"/>
      <c r="NP1097"/>
      <c r="NQ1097"/>
      <c r="NR1097"/>
      <c r="NS1097"/>
      <c r="NT1097"/>
      <c r="NU1097"/>
      <c r="NV1097"/>
      <c r="NW1097"/>
      <c r="NX1097"/>
      <c r="NY1097"/>
      <c r="NZ1097"/>
      <c r="OA1097"/>
      <c r="OB1097"/>
      <c r="OC1097"/>
      <c r="OD1097"/>
      <c r="OE1097"/>
      <c r="OF1097"/>
      <c r="OG1097"/>
      <c r="OH1097"/>
      <c r="OI1097"/>
      <c r="OJ1097"/>
      <c r="OK1097"/>
      <c r="OL1097"/>
      <c r="OM1097"/>
      <c r="ON1097"/>
      <c r="OO1097"/>
      <c r="OP1097"/>
      <c r="OQ1097"/>
      <c r="OR1097"/>
      <c r="OS1097"/>
      <c r="OT1097"/>
      <c r="OU1097"/>
      <c r="OV1097"/>
      <c r="OW1097"/>
      <c r="OX1097"/>
      <c r="OY1097"/>
      <c r="OZ1097"/>
      <c r="PA1097"/>
      <c r="PB1097"/>
      <c r="PC1097"/>
      <c r="PD1097"/>
      <c r="PE1097"/>
      <c r="PF1097"/>
      <c r="PG1097"/>
      <c r="PH1097"/>
      <c r="PI1097"/>
      <c r="PJ1097"/>
      <c r="PK1097"/>
      <c r="PL1097"/>
      <c r="PM1097"/>
      <c r="PN1097"/>
      <c r="PO1097"/>
      <c r="PP1097"/>
      <c r="PQ1097"/>
      <c r="PR1097"/>
      <c r="PS1097"/>
      <c r="PT1097"/>
      <c r="PU1097"/>
      <c r="PV1097"/>
      <c r="PW1097"/>
      <c r="PX1097"/>
      <c r="PY1097"/>
      <c r="PZ1097"/>
      <c r="QA1097"/>
      <c r="QB1097"/>
      <c r="QC1097"/>
      <c r="QD1097"/>
      <c r="QE1097"/>
      <c r="QF1097"/>
      <c r="QG1097"/>
      <c r="QH1097"/>
      <c r="QI1097"/>
      <c r="QJ1097"/>
      <c r="QK1097"/>
      <c r="QL1097"/>
      <c r="QM1097"/>
      <c r="QN1097"/>
      <c r="QO1097"/>
      <c r="QP1097"/>
      <c r="QQ1097"/>
      <c r="QR1097"/>
      <c r="QS1097"/>
      <c r="QT1097"/>
      <c r="QU1097"/>
      <c r="QV1097"/>
      <c r="QW1097"/>
      <c r="QX1097"/>
      <c r="QY1097"/>
      <c r="QZ1097"/>
      <c r="RA1097"/>
      <c r="RB1097"/>
      <c r="RC1097"/>
      <c r="RD1097"/>
      <c r="RE1097"/>
      <c r="RF1097"/>
      <c r="RG1097"/>
      <c r="RH1097"/>
      <c r="RI1097"/>
      <c r="RJ1097"/>
      <c r="RK1097"/>
      <c r="RL1097"/>
      <c r="RM1097"/>
      <c r="RN1097"/>
      <c r="RO1097"/>
      <c r="RP1097"/>
      <c r="RQ1097"/>
      <c r="RR1097"/>
      <c r="RS1097"/>
      <c r="RT1097"/>
      <c r="RU1097"/>
      <c r="RV1097"/>
      <c r="RW1097"/>
      <c r="RX1097"/>
      <c r="RY1097"/>
      <c r="RZ1097"/>
      <c r="SA1097"/>
      <c r="SB1097"/>
      <c r="SC1097"/>
      <c r="SD1097"/>
      <c r="SE1097"/>
      <c r="SF1097"/>
      <c r="SG1097"/>
      <c r="SH1097"/>
      <c r="SI1097"/>
      <c r="SJ1097"/>
      <c r="SK1097"/>
      <c r="SL1097"/>
      <c r="SM1097"/>
      <c r="SN1097"/>
      <c r="SO1097"/>
      <c r="SP1097"/>
      <c r="SQ1097"/>
      <c r="SR1097"/>
      <c r="SS1097"/>
      <c r="ST1097"/>
      <c r="SU1097"/>
      <c r="SV1097"/>
      <c r="SW1097"/>
      <c r="SX1097"/>
      <c r="SY1097"/>
      <c r="SZ1097"/>
      <c r="TA1097"/>
      <c r="TB1097"/>
      <c r="TC1097"/>
      <c r="TD1097"/>
      <c r="TE1097"/>
      <c r="TF1097"/>
      <c r="TG1097"/>
      <c r="TH1097"/>
      <c r="TI1097"/>
      <c r="TJ1097"/>
      <c r="TK1097"/>
      <c r="TL1097"/>
      <c r="TM1097"/>
      <c r="TN1097"/>
      <c r="TO1097"/>
      <c r="TP1097"/>
      <c r="TQ1097"/>
      <c r="TR1097"/>
      <c r="TS1097"/>
      <c r="TT1097"/>
      <c r="TU1097"/>
      <c r="TV1097"/>
      <c r="TW1097"/>
      <c r="TX1097"/>
      <c r="TY1097"/>
      <c r="TZ1097"/>
      <c r="UA1097"/>
      <c r="UB1097"/>
      <c r="UC1097"/>
      <c r="UD1097"/>
      <c r="UE1097"/>
      <c r="UF1097"/>
      <c r="UG1097"/>
      <c r="UH1097"/>
      <c r="UI1097"/>
      <c r="UJ1097"/>
      <c r="UK1097"/>
      <c r="UL1097"/>
      <c r="UM1097"/>
      <c r="UN1097"/>
      <c r="UO1097"/>
      <c r="UP1097"/>
      <c r="UQ1097"/>
      <c r="UR1097"/>
      <c r="US1097"/>
      <c r="UT1097"/>
      <c r="UU1097"/>
      <c r="UV1097"/>
      <c r="UW1097"/>
      <c r="UX1097"/>
      <c r="UY1097"/>
      <c r="UZ1097"/>
      <c r="VA1097"/>
      <c r="VB1097"/>
      <c r="VC1097"/>
      <c r="VD1097"/>
      <c r="VE1097"/>
      <c r="VF1097"/>
      <c r="VG1097"/>
      <c r="VH1097"/>
      <c r="VI1097"/>
      <c r="VJ1097"/>
      <c r="VK1097"/>
      <c r="VL1097"/>
      <c r="VM1097"/>
      <c r="VN1097"/>
      <c r="VO1097"/>
      <c r="VP1097"/>
      <c r="VQ1097"/>
      <c r="VR1097"/>
      <c r="VS1097"/>
      <c r="VT1097"/>
      <c r="VU1097"/>
      <c r="VV1097"/>
      <c r="VW1097"/>
      <c r="VX1097"/>
      <c r="VY1097"/>
      <c r="VZ1097"/>
      <c r="WA1097"/>
      <c r="WB1097"/>
      <c r="WC1097"/>
      <c r="WD1097"/>
      <c r="WE1097"/>
      <c r="WF1097"/>
      <c r="WG1097"/>
      <c r="WH1097"/>
      <c r="WI1097"/>
      <c r="WJ1097"/>
      <c r="WK1097"/>
      <c r="WL1097"/>
      <c r="WM1097"/>
      <c r="WN1097"/>
      <c r="WO1097"/>
      <c r="WP1097"/>
      <c r="WQ1097"/>
      <c r="WR1097"/>
      <c r="WS1097"/>
      <c r="WT1097"/>
      <c r="WU1097"/>
      <c r="WV1097"/>
      <c r="WW1097"/>
      <c r="WX1097"/>
      <c r="WY1097"/>
      <c r="WZ1097"/>
      <c r="XA1097"/>
      <c r="XB1097"/>
      <c r="XC1097"/>
      <c r="XD1097"/>
      <c r="XE1097"/>
      <c r="XF1097"/>
      <c r="XG1097"/>
      <c r="XH1097"/>
      <c r="XI1097"/>
      <c r="XJ1097"/>
      <c r="XK1097"/>
      <c r="XL1097"/>
      <c r="XM1097"/>
      <c r="XN1097"/>
      <c r="XO1097"/>
      <c r="XP1097"/>
      <c r="XQ1097"/>
      <c r="XR1097"/>
      <c r="XS1097"/>
      <c r="XT1097"/>
      <c r="XU1097"/>
      <c r="XV1097"/>
      <c r="XW1097"/>
      <c r="XX1097"/>
      <c r="XY1097"/>
      <c r="XZ1097"/>
      <c r="YA1097"/>
      <c r="YB1097"/>
      <c r="YC1097"/>
      <c r="YD1097"/>
      <c r="YE1097"/>
      <c r="YF1097"/>
      <c r="YG1097"/>
      <c r="YH1097"/>
      <c r="YI1097"/>
      <c r="YJ1097"/>
      <c r="YK1097"/>
      <c r="YL1097"/>
      <c r="YM1097"/>
      <c r="YN1097"/>
      <c r="YO1097"/>
      <c r="YP1097"/>
      <c r="YQ1097"/>
      <c r="YR1097"/>
      <c r="YS1097"/>
      <c r="YT1097"/>
      <c r="YU1097"/>
      <c r="YV1097"/>
      <c r="YW1097"/>
      <c r="YX1097"/>
      <c r="YY1097"/>
      <c r="YZ1097"/>
      <c r="ZA1097"/>
      <c r="ZB1097"/>
      <c r="ZC1097"/>
      <c r="ZD1097"/>
      <c r="ZE1097"/>
      <c r="ZF1097"/>
      <c r="ZG1097"/>
      <c r="ZH1097"/>
      <c r="ZI1097"/>
      <c r="ZJ1097"/>
      <c r="ZK1097"/>
      <c r="ZL1097"/>
      <c r="ZM1097"/>
      <c r="ZN1097"/>
      <c r="ZO1097"/>
      <c r="ZP1097"/>
      <c r="ZQ1097"/>
      <c r="ZR1097"/>
      <c r="ZS1097"/>
      <c r="ZT1097"/>
      <c r="ZU1097"/>
      <c r="ZV1097"/>
      <c r="ZW1097"/>
      <c r="ZX1097"/>
      <c r="ZY1097"/>
      <c r="ZZ1097"/>
      <c r="AAA1097"/>
      <c r="AAB1097"/>
      <c r="AAC1097"/>
      <c r="AAD1097"/>
      <c r="AAE1097"/>
      <c r="AAF1097"/>
      <c r="AAG1097"/>
      <c r="AAH1097"/>
      <c r="AAI1097"/>
      <c r="AAJ1097"/>
      <c r="AAK1097"/>
      <c r="AAL1097"/>
      <c r="AAM1097"/>
      <c r="AAN1097"/>
      <c r="AAO1097"/>
      <c r="AAP1097"/>
      <c r="AAQ1097"/>
      <c r="AAR1097"/>
      <c r="AAS1097"/>
      <c r="AAT1097"/>
      <c r="AAU1097"/>
      <c r="AAV1097"/>
      <c r="AAW1097"/>
      <c r="AAX1097"/>
      <c r="AAY1097"/>
      <c r="AAZ1097"/>
      <c r="ABA1097"/>
      <c r="ABB1097"/>
      <c r="ABC1097"/>
      <c r="ABD1097"/>
      <c r="ABE1097"/>
      <c r="ABF1097"/>
      <c r="ABG1097"/>
      <c r="ABH1097"/>
      <c r="ABI1097"/>
      <c r="ABJ1097"/>
      <c r="ABK1097"/>
      <c r="ABL1097"/>
      <c r="ABM1097"/>
      <c r="ABN1097"/>
      <c r="ABO1097"/>
      <c r="ABP1097"/>
      <c r="ABQ1097"/>
      <c r="ABR1097"/>
      <c r="ABS1097"/>
      <c r="ABT1097"/>
      <c r="ABU1097"/>
      <c r="ABV1097"/>
      <c r="ABW1097"/>
      <c r="ABX1097"/>
      <c r="ABY1097"/>
      <c r="ABZ1097"/>
      <c r="ACA1097"/>
      <c r="ACB1097"/>
      <c r="ACC1097"/>
      <c r="ACD1097"/>
      <c r="ACE1097"/>
      <c r="ACF1097"/>
      <c r="ACG1097"/>
      <c r="ACH1097"/>
      <c r="ACI1097"/>
      <c r="ACJ1097"/>
      <c r="ACK1097"/>
      <c r="ACL1097"/>
      <c r="ACM1097"/>
      <c r="ACN1097"/>
      <c r="ACO1097"/>
      <c r="ACP1097"/>
      <c r="ACQ1097"/>
      <c r="ACR1097"/>
      <c r="ACS1097"/>
      <c r="ACT1097"/>
      <c r="ACU1097"/>
      <c r="ACV1097"/>
      <c r="ACW1097"/>
      <c r="ACX1097"/>
      <c r="ACY1097"/>
      <c r="ACZ1097"/>
      <c r="ADA1097"/>
      <c r="ADB1097"/>
      <c r="ADC1097"/>
      <c r="ADD1097"/>
      <c r="ADE1097"/>
      <c r="ADF1097"/>
      <c r="ADG1097"/>
      <c r="ADH1097"/>
      <c r="ADI1097"/>
      <c r="ADJ1097"/>
      <c r="ADK1097"/>
      <c r="ADL1097"/>
      <c r="ADM1097"/>
      <c r="ADN1097"/>
      <c r="ADO1097"/>
      <c r="ADP1097"/>
      <c r="ADQ1097"/>
      <c r="ADR1097"/>
      <c r="ADS1097"/>
      <c r="ADT1097"/>
      <c r="ADU1097"/>
      <c r="ADV1097"/>
      <c r="ADW1097"/>
      <c r="ADX1097"/>
      <c r="ADY1097"/>
      <c r="ADZ1097"/>
      <c r="AEA1097"/>
      <c r="AEB1097"/>
      <c r="AEC1097"/>
      <c r="AED1097"/>
      <c r="AEE1097"/>
      <c r="AEF1097"/>
      <c r="AEG1097"/>
      <c r="AEH1097"/>
      <c r="AEI1097"/>
      <c r="AEJ1097"/>
      <c r="AEK1097"/>
      <c r="AEL1097"/>
      <c r="AEM1097"/>
      <c r="AEN1097"/>
      <c r="AEO1097"/>
      <c r="AEP1097"/>
      <c r="AEQ1097"/>
      <c r="AER1097"/>
      <c r="AES1097"/>
      <c r="AET1097"/>
      <c r="AEU1097"/>
      <c r="AEV1097"/>
      <c r="AEW1097"/>
      <c r="AEX1097"/>
      <c r="AEY1097"/>
      <c r="AEZ1097"/>
      <c r="AFA1097"/>
      <c r="AFB1097"/>
      <c r="AFC1097"/>
      <c r="AFD1097"/>
      <c r="AFE1097"/>
      <c r="AFF1097"/>
      <c r="AFG1097"/>
      <c r="AFH1097"/>
      <c r="AFI1097"/>
      <c r="AFJ1097"/>
      <c r="AFK1097"/>
      <c r="AFL1097"/>
      <c r="AFM1097"/>
      <c r="AFN1097"/>
      <c r="AFO1097"/>
      <c r="AFP1097"/>
      <c r="AFQ1097"/>
      <c r="AFR1097"/>
      <c r="AFS1097"/>
      <c r="AFT1097"/>
      <c r="AFU1097"/>
      <c r="AFV1097"/>
      <c r="AFW1097"/>
      <c r="AFX1097"/>
      <c r="AFY1097"/>
      <c r="AFZ1097"/>
      <c r="AGA1097"/>
      <c r="AGB1097"/>
      <c r="AGC1097"/>
      <c r="AGD1097"/>
      <c r="AGE1097"/>
      <c r="AGF1097"/>
      <c r="AGG1097"/>
      <c r="AGH1097"/>
      <c r="AGI1097"/>
      <c r="AGJ1097"/>
      <c r="AGK1097"/>
      <c r="AGL1097"/>
      <c r="AGM1097"/>
      <c r="AGN1097"/>
      <c r="AGO1097"/>
      <c r="AGP1097"/>
      <c r="AGQ1097"/>
      <c r="AGR1097"/>
      <c r="AGS1097"/>
      <c r="AGT1097"/>
      <c r="AGU1097"/>
      <c r="AGV1097"/>
      <c r="AGW1097"/>
      <c r="AGX1097"/>
      <c r="AGY1097"/>
      <c r="AGZ1097"/>
      <c r="AHA1097"/>
      <c r="AHB1097"/>
      <c r="AHC1097"/>
      <c r="AHD1097"/>
      <c r="AHE1097"/>
      <c r="AHF1097"/>
      <c r="AHG1097"/>
      <c r="AHH1097"/>
      <c r="AHI1097"/>
      <c r="AHJ1097"/>
      <c r="AHK1097"/>
      <c r="AHL1097"/>
      <c r="AHM1097"/>
      <c r="AHN1097"/>
      <c r="AHO1097"/>
      <c r="AHP1097"/>
      <c r="AHQ1097"/>
      <c r="AHR1097"/>
      <c r="AHS1097"/>
      <c r="AHT1097"/>
      <c r="AHU1097"/>
      <c r="AHV1097"/>
      <c r="AHW1097"/>
      <c r="AHX1097"/>
      <c r="AHY1097"/>
      <c r="AHZ1097"/>
      <c r="AIA1097"/>
      <c r="AIB1097"/>
      <c r="AIC1097"/>
      <c r="AID1097"/>
      <c r="AIE1097"/>
      <c r="AIF1097"/>
      <c r="AIG1097"/>
      <c r="AIH1097"/>
      <c r="AII1097"/>
      <c r="AIJ1097"/>
      <c r="AIK1097"/>
      <c r="AIL1097"/>
      <c r="AIM1097"/>
      <c r="AIN1097"/>
      <c r="AIO1097"/>
      <c r="AIP1097"/>
      <c r="AIQ1097"/>
      <c r="AIR1097"/>
      <c r="AIS1097"/>
      <c r="AIT1097"/>
      <c r="AIU1097"/>
      <c r="AIV1097"/>
      <c r="AIW1097"/>
      <c r="AIX1097"/>
      <c r="AIY1097"/>
      <c r="AIZ1097"/>
      <c r="AJA1097"/>
      <c r="AJB1097"/>
      <c r="AJC1097"/>
      <c r="AJD1097"/>
      <c r="AJE1097"/>
      <c r="AJF1097"/>
      <c r="AJG1097"/>
      <c r="AJH1097"/>
      <c r="AJI1097"/>
      <c r="AJJ1097"/>
      <c r="AJK1097"/>
      <c r="AJL1097"/>
      <c r="AJM1097"/>
      <c r="AJN1097"/>
      <c r="AJO1097"/>
      <c r="AJP1097"/>
      <c r="AJQ1097"/>
      <c r="AJR1097"/>
      <c r="AJS1097"/>
      <c r="AJT1097"/>
      <c r="AJU1097"/>
      <c r="AJV1097"/>
      <c r="AJW1097"/>
      <c r="AJX1097"/>
      <c r="AJY1097"/>
      <c r="AJZ1097"/>
      <c r="AKA1097"/>
      <c r="AKB1097"/>
      <c r="AKC1097"/>
      <c r="AKD1097"/>
      <c r="AKE1097"/>
      <c r="AKF1097"/>
      <c r="AKG1097"/>
      <c r="AKH1097"/>
      <c r="AKI1097"/>
      <c r="AKJ1097"/>
      <c r="AKK1097"/>
      <c r="AKL1097"/>
      <c r="AKM1097"/>
      <c r="AKN1097"/>
      <c r="AKO1097"/>
      <c r="AKP1097"/>
      <c r="AKQ1097"/>
      <c r="AKR1097"/>
      <c r="AKS1097"/>
      <c r="AKT1097"/>
      <c r="AKU1097"/>
      <c r="AKV1097"/>
      <c r="AKW1097"/>
      <c r="AKX1097"/>
      <c r="AKY1097"/>
      <c r="AKZ1097"/>
      <c r="ALA1097"/>
      <c r="ALB1097"/>
      <c r="ALC1097"/>
      <c r="ALD1097"/>
      <c r="ALE1097"/>
      <c r="ALF1097"/>
      <c r="ALG1097"/>
      <c r="ALH1097"/>
      <c r="ALI1097"/>
      <c r="ALJ1097"/>
      <c r="ALK1097"/>
      <c r="ALL1097"/>
      <c r="ALM1097"/>
      <c r="ALN1097"/>
      <c r="ALO1097"/>
      <c r="ALP1097"/>
      <c r="ALQ1097"/>
      <c r="ALR1097"/>
      <c r="ALS1097"/>
      <c r="ALT1097"/>
      <c r="ALU1097"/>
      <c r="ALV1097"/>
      <c r="ALW1097"/>
      <c r="ALX1097"/>
      <c r="ALY1097"/>
      <c r="ALZ1097"/>
      <c r="AMA1097"/>
      <c r="AMB1097"/>
      <c r="AMC1097"/>
      <c r="AMD1097"/>
      <c r="AME1097"/>
      <c r="AMF1097"/>
      <c r="AMG1097"/>
      <c r="AMH1097"/>
      <c r="AMI1097"/>
      <c r="AMJ1097"/>
    </row>
    <row r="1098" spans="1:1024" x14ac:dyDescent="0.2">
      <c r="A1098"/>
      <c r="B1098"/>
      <c r="C1098"/>
      <c r="D1098"/>
      <c r="E1098" s="2"/>
      <c r="F1098" s="2"/>
      <c r="G1098" s="271"/>
      <c r="H1098" s="240"/>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c r="EZ1098"/>
      <c r="FA1098"/>
      <c r="FB1098"/>
      <c r="FC1098"/>
      <c r="FD1098"/>
      <c r="FE1098"/>
      <c r="FF1098"/>
      <c r="FG1098"/>
      <c r="FH1098"/>
      <c r="FI1098"/>
      <c r="FJ1098"/>
      <c r="FK1098"/>
      <c r="FL1098"/>
      <c r="FM1098"/>
      <c r="FN1098"/>
      <c r="FO1098"/>
      <c r="FP1098"/>
      <c r="FQ1098"/>
      <c r="FR1098"/>
      <c r="FS1098"/>
      <c r="FT1098"/>
      <c r="FU1098"/>
      <c r="FV1098"/>
      <c r="FW1098"/>
      <c r="FX1098"/>
      <c r="FY1098"/>
      <c r="FZ1098"/>
      <c r="GA1098"/>
      <c r="GB1098"/>
      <c r="GC1098"/>
      <c r="GD1098"/>
      <c r="GE1098"/>
      <c r="GF1098"/>
      <c r="GG1098"/>
      <c r="GH1098"/>
      <c r="GI1098"/>
      <c r="GJ1098"/>
      <c r="GK1098"/>
      <c r="GL1098"/>
      <c r="GM1098"/>
      <c r="GN1098"/>
      <c r="GO1098"/>
      <c r="GP1098"/>
      <c r="GQ1098"/>
      <c r="GR1098"/>
      <c r="GS1098"/>
      <c r="GT1098"/>
      <c r="GU1098"/>
      <c r="GV1098"/>
      <c r="GW1098"/>
      <c r="GX1098"/>
      <c r="GY1098"/>
      <c r="GZ1098"/>
      <c r="HA1098"/>
      <c r="HB1098"/>
      <c r="HC1098"/>
      <c r="HD1098"/>
      <c r="HE1098"/>
      <c r="HF1098"/>
      <c r="HG1098"/>
      <c r="HH1098"/>
      <c r="HI1098"/>
      <c r="HJ1098"/>
      <c r="HK1098"/>
      <c r="HL1098"/>
      <c r="HM1098"/>
      <c r="HN1098"/>
      <c r="HO1098"/>
      <c r="HP1098"/>
      <c r="HQ1098"/>
      <c r="HR1098"/>
      <c r="HS1098"/>
      <c r="HT1098"/>
      <c r="HU1098"/>
      <c r="HV1098"/>
      <c r="HW1098"/>
      <c r="HX1098"/>
      <c r="HY1098"/>
      <c r="HZ1098"/>
      <c r="IA1098"/>
      <c r="IB1098"/>
      <c r="IC1098"/>
      <c r="ID1098"/>
      <c r="IE1098"/>
      <c r="IF1098"/>
      <c r="IG1098"/>
      <c r="IH1098"/>
      <c r="II1098"/>
      <c r="IJ1098"/>
      <c r="IK1098"/>
      <c r="IL1098"/>
      <c r="IM1098"/>
      <c r="IN1098"/>
      <c r="IO1098"/>
      <c r="IP1098"/>
      <c r="IQ1098"/>
      <c r="IR1098"/>
      <c r="IS1098"/>
      <c r="IT1098"/>
      <c r="IU1098"/>
      <c r="IV1098"/>
      <c r="IW1098"/>
      <c r="IX1098"/>
      <c r="IY1098"/>
      <c r="IZ1098"/>
      <c r="JA1098"/>
      <c r="JB1098"/>
      <c r="JC1098"/>
      <c r="JD1098"/>
      <c r="JE1098"/>
      <c r="JF1098"/>
      <c r="JG1098"/>
      <c r="JH1098"/>
      <c r="JI1098"/>
      <c r="JJ1098"/>
      <c r="JK1098"/>
      <c r="JL1098"/>
      <c r="JM1098"/>
      <c r="JN1098"/>
      <c r="JO1098"/>
      <c r="JP1098"/>
      <c r="JQ1098"/>
      <c r="JR1098"/>
      <c r="JS1098"/>
      <c r="JT1098"/>
      <c r="JU1098"/>
      <c r="JV1098"/>
      <c r="JW1098"/>
      <c r="JX1098"/>
      <c r="JY1098"/>
      <c r="JZ1098"/>
      <c r="KA1098"/>
      <c r="KB1098"/>
      <c r="KC1098"/>
      <c r="KD1098"/>
      <c r="KE1098"/>
      <c r="KF1098"/>
      <c r="KG1098"/>
      <c r="KH1098"/>
      <c r="KI1098"/>
      <c r="KJ1098"/>
      <c r="KK1098"/>
      <c r="KL1098"/>
      <c r="KM1098"/>
      <c r="KN1098"/>
      <c r="KO1098"/>
      <c r="KP1098"/>
      <c r="KQ1098"/>
      <c r="KR1098"/>
      <c r="KS1098"/>
      <c r="KT1098"/>
      <c r="KU1098"/>
      <c r="KV1098"/>
      <c r="KW1098"/>
      <c r="KX1098"/>
      <c r="KY1098"/>
      <c r="KZ1098"/>
      <c r="LA1098"/>
      <c r="LB1098"/>
      <c r="LC1098"/>
      <c r="LD1098"/>
      <c r="LE1098"/>
      <c r="LF1098"/>
      <c r="LG1098"/>
      <c r="LH1098"/>
      <c r="LI1098"/>
      <c r="LJ1098"/>
      <c r="LK1098"/>
      <c r="LL1098"/>
      <c r="LM1098"/>
      <c r="LN1098"/>
      <c r="LO1098"/>
      <c r="LP1098"/>
      <c r="LQ1098"/>
      <c r="LR1098"/>
      <c r="LS1098"/>
      <c r="LT1098"/>
      <c r="LU1098"/>
      <c r="LV1098"/>
      <c r="LW1098"/>
      <c r="LX1098"/>
      <c r="LY1098"/>
      <c r="LZ1098"/>
      <c r="MA1098"/>
      <c r="MB1098"/>
      <c r="MC1098"/>
      <c r="MD1098"/>
      <c r="ME1098"/>
      <c r="MF1098"/>
      <c r="MG1098"/>
      <c r="MH1098"/>
      <c r="MI1098"/>
      <c r="MJ1098"/>
      <c r="MK1098"/>
      <c r="ML1098"/>
      <c r="MM1098"/>
      <c r="MN1098"/>
      <c r="MO1098"/>
      <c r="MP1098"/>
      <c r="MQ1098"/>
      <c r="MR1098"/>
      <c r="MS1098"/>
      <c r="MT1098"/>
      <c r="MU1098"/>
      <c r="MV1098"/>
      <c r="MW1098"/>
      <c r="MX1098"/>
      <c r="MY1098"/>
      <c r="MZ1098"/>
      <c r="NA1098"/>
      <c r="NB1098"/>
      <c r="NC1098"/>
      <c r="ND1098"/>
      <c r="NE1098"/>
      <c r="NF1098"/>
      <c r="NG1098"/>
      <c r="NH1098"/>
      <c r="NI1098"/>
      <c r="NJ1098"/>
      <c r="NK1098"/>
      <c r="NL1098"/>
      <c r="NM1098"/>
      <c r="NN1098"/>
      <c r="NO1098"/>
      <c r="NP1098"/>
      <c r="NQ1098"/>
      <c r="NR1098"/>
      <c r="NS1098"/>
      <c r="NT1098"/>
      <c r="NU1098"/>
      <c r="NV1098"/>
      <c r="NW1098"/>
      <c r="NX1098"/>
      <c r="NY1098"/>
      <c r="NZ1098"/>
      <c r="OA1098"/>
      <c r="OB1098"/>
      <c r="OC1098"/>
      <c r="OD1098"/>
      <c r="OE1098"/>
      <c r="OF1098"/>
      <c r="OG1098"/>
      <c r="OH1098"/>
      <c r="OI1098"/>
      <c r="OJ1098"/>
      <c r="OK1098"/>
      <c r="OL1098"/>
      <c r="OM1098"/>
      <c r="ON1098"/>
      <c r="OO1098"/>
      <c r="OP1098"/>
      <c r="OQ1098"/>
      <c r="OR1098"/>
      <c r="OS1098"/>
      <c r="OT1098"/>
      <c r="OU1098"/>
      <c r="OV1098"/>
      <c r="OW1098"/>
      <c r="OX1098"/>
      <c r="OY1098"/>
      <c r="OZ1098"/>
      <c r="PA1098"/>
      <c r="PB1098"/>
      <c r="PC1098"/>
      <c r="PD1098"/>
      <c r="PE1098"/>
      <c r="PF1098"/>
      <c r="PG1098"/>
      <c r="PH1098"/>
      <c r="PI1098"/>
      <c r="PJ1098"/>
      <c r="PK1098"/>
      <c r="PL1098"/>
      <c r="PM1098"/>
      <c r="PN1098"/>
      <c r="PO1098"/>
      <c r="PP1098"/>
      <c r="PQ1098"/>
      <c r="PR1098"/>
      <c r="PS1098"/>
      <c r="PT1098"/>
      <c r="PU1098"/>
      <c r="PV1098"/>
      <c r="PW1098"/>
      <c r="PX1098"/>
      <c r="PY1098"/>
      <c r="PZ1098"/>
      <c r="QA1098"/>
      <c r="QB1098"/>
      <c r="QC1098"/>
      <c r="QD1098"/>
      <c r="QE1098"/>
      <c r="QF1098"/>
      <c r="QG1098"/>
      <c r="QH1098"/>
      <c r="QI1098"/>
      <c r="QJ1098"/>
      <c r="QK1098"/>
      <c r="QL1098"/>
      <c r="QM1098"/>
      <c r="QN1098"/>
      <c r="QO1098"/>
      <c r="QP1098"/>
      <c r="QQ1098"/>
      <c r="QR1098"/>
      <c r="QS1098"/>
      <c r="QT1098"/>
      <c r="QU1098"/>
      <c r="QV1098"/>
      <c r="QW1098"/>
      <c r="QX1098"/>
      <c r="QY1098"/>
      <c r="QZ1098"/>
      <c r="RA1098"/>
      <c r="RB1098"/>
      <c r="RC1098"/>
      <c r="RD1098"/>
      <c r="RE1098"/>
      <c r="RF1098"/>
      <c r="RG1098"/>
      <c r="RH1098"/>
      <c r="RI1098"/>
      <c r="RJ1098"/>
      <c r="RK1098"/>
      <c r="RL1098"/>
      <c r="RM1098"/>
      <c r="RN1098"/>
      <c r="RO1098"/>
      <c r="RP1098"/>
      <c r="RQ1098"/>
      <c r="RR1098"/>
      <c r="RS1098"/>
      <c r="RT1098"/>
      <c r="RU1098"/>
      <c r="RV1098"/>
      <c r="RW1098"/>
      <c r="RX1098"/>
      <c r="RY1098"/>
      <c r="RZ1098"/>
      <c r="SA1098"/>
      <c r="SB1098"/>
      <c r="SC1098"/>
      <c r="SD1098"/>
      <c r="SE1098"/>
      <c r="SF1098"/>
      <c r="SG1098"/>
      <c r="SH1098"/>
      <c r="SI1098"/>
      <c r="SJ1098"/>
      <c r="SK1098"/>
      <c r="SL1098"/>
      <c r="SM1098"/>
      <c r="SN1098"/>
      <c r="SO1098"/>
      <c r="SP1098"/>
      <c r="SQ1098"/>
      <c r="SR1098"/>
      <c r="SS1098"/>
      <c r="ST1098"/>
      <c r="SU1098"/>
      <c r="SV1098"/>
      <c r="SW1098"/>
      <c r="SX1098"/>
      <c r="SY1098"/>
      <c r="SZ1098"/>
      <c r="TA1098"/>
      <c r="TB1098"/>
      <c r="TC1098"/>
      <c r="TD1098"/>
      <c r="TE1098"/>
      <c r="TF1098"/>
      <c r="TG1098"/>
      <c r="TH1098"/>
      <c r="TI1098"/>
      <c r="TJ1098"/>
      <c r="TK1098"/>
      <c r="TL1098"/>
      <c r="TM1098"/>
      <c r="TN1098"/>
      <c r="TO1098"/>
      <c r="TP1098"/>
      <c r="TQ1098"/>
      <c r="TR1098"/>
      <c r="TS1098"/>
      <c r="TT1098"/>
      <c r="TU1098"/>
      <c r="TV1098"/>
      <c r="TW1098"/>
      <c r="TX1098"/>
      <c r="TY1098"/>
      <c r="TZ1098"/>
      <c r="UA1098"/>
      <c r="UB1098"/>
      <c r="UC1098"/>
      <c r="UD1098"/>
      <c r="UE1098"/>
      <c r="UF1098"/>
      <c r="UG1098"/>
      <c r="UH1098"/>
      <c r="UI1098"/>
      <c r="UJ1098"/>
      <c r="UK1098"/>
      <c r="UL1098"/>
      <c r="UM1098"/>
      <c r="UN1098"/>
      <c r="UO1098"/>
      <c r="UP1098"/>
      <c r="UQ1098"/>
      <c r="UR1098"/>
      <c r="US1098"/>
      <c r="UT1098"/>
      <c r="UU1098"/>
      <c r="UV1098"/>
      <c r="UW1098"/>
      <c r="UX1098"/>
      <c r="UY1098"/>
      <c r="UZ1098"/>
      <c r="VA1098"/>
      <c r="VB1098"/>
      <c r="VC1098"/>
      <c r="VD1098"/>
      <c r="VE1098"/>
      <c r="VF1098"/>
      <c r="VG1098"/>
      <c r="VH1098"/>
      <c r="VI1098"/>
      <c r="VJ1098"/>
      <c r="VK1098"/>
      <c r="VL1098"/>
      <c r="VM1098"/>
      <c r="VN1098"/>
      <c r="VO1098"/>
      <c r="VP1098"/>
      <c r="VQ1098"/>
      <c r="VR1098"/>
      <c r="VS1098"/>
      <c r="VT1098"/>
      <c r="VU1098"/>
      <c r="VV1098"/>
      <c r="VW1098"/>
      <c r="VX1098"/>
      <c r="VY1098"/>
      <c r="VZ1098"/>
      <c r="WA1098"/>
      <c r="WB1098"/>
      <c r="WC1098"/>
      <c r="WD1098"/>
      <c r="WE1098"/>
      <c r="WF1098"/>
      <c r="WG1098"/>
      <c r="WH1098"/>
      <c r="WI1098"/>
      <c r="WJ1098"/>
      <c r="WK1098"/>
      <c r="WL1098"/>
      <c r="WM1098"/>
      <c r="WN1098"/>
      <c r="WO1098"/>
      <c r="WP1098"/>
      <c r="WQ1098"/>
      <c r="WR1098"/>
      <c r="WS1098"/>
      <c r="WT1098"/>
      <c r="WU1098"/>
      <c r="WV1098"/>
      <c r="WW1098"/>
      <c r="WX1098"/>
      <c r="WY1098"/>
      <c r="WZ1098"/>
      <c r="XA1098"/>
      <c r="XB1098"/>
      <c r="XC1098"/>
      <c r="XD1098"/>
      <c r="XE1098"/>
      <c r="XF1098"/>
      <c r="XG1098"/>
      <c r="XH1098"/>
      <c r="XI1098"/>
      <c r="XJ1098"/>
      <c r="XK1098"/>
      <c r="XL1098"/>
      <c r="XM1098"/>
      <c r="XN1098"/>
      <c r="XO1098"/>
      <c r="XP1098"/>
      <c r="XQ1098"/>
      <c r="XR1098"/>
      <c r="XS1098"/>
      <c r="XT1098"/>
      <c r="XU1098"/>
      <c r="XV1098"/>
      <c r="XW1098"/>
      <c r="XX1098"/>
      <c r="XY1098"/>
      <c r="XZ1098"/>
      <c r="YA1098"/>
      <c r="YB1098"/>
      <c r="YC1098"/>
      <c r="YD1098"/>
      <c r="YE1098"/>
      <c r="YF1098"/>
      <c r="YG1098"/>
      <c r="YH1098"/>
      <c r="YI1098"/>
      <c r="YJ1098"/>
      <c r="YK1098"/>
      <c r="YL1098"/>
      <c r="YM1098"/>
      <c r="YN1098"/>
      <c r="YO1098"/>
      <c r="YP1098"/>
      <c r="YQ1098"/>
      <c r="YR1098"/>
      <c r="YS1098"/>
      <c r="YT1098"/>
      <c r="YU1098"/>
      <c r="YV1098"/>
      <c r="YW1098"/>
      <c r="YX1098"/>
      <c r="YY1098"/>
      <c r="YZ1098"/>
      <c r="ZA1098"/>
      <c r="ZB1098"/>
      <c r="ZC1098"/>
      <c r="ZD1098"/>
      <c r="ZE1098"/>
      <c r="ZF1098"/>
      <c r="ZG1098"/>
      <c r="ZH1098"/>
      <c r="ZI1098"/>
      <c r="ZJ1098"/>
      <c r="ZK1098"/>
      <c r="ZL1098"/>
      <c r="ZM1098"/>
      <c r="ZN1098"/>
      <c r="ZO1098"/>
      <c r="ZP1098"/>
      <c r="ZQ1098"/>
      <c r="ZR1098"/>
      <c r="ZS1098"/>
      <c r="ZT1098"/>
      <c r="ZU1098"/>
      <c r="ZV1098"/>
      <c r="ZW1098"/>
      <c r="ZX1098"/>
      <c r="ZY1098"/>
      <c r="ZZ1098"/>
      <c r="AAA1098"/>
      <c r="AAB1098"/>
      <c r="AAC1098"/>
      <c r="AAD1098"/>
      <c r="AAE1098"/>
      <c r="AAF1098"/>
      <c r="AAG1098"/>
      <c r="AAH1098"/>
      <c r="AAI1098"/>
      <c r="AAJ1098"/>
      <c r="AAK1098"/>
      <c r="AAL1098"/>
      <c r="AAM1098"/>
      <c r="AAN1098"/>
      <c r="AAO1098"/>
      <c r="AAP1098"/>
      <c r="AAQ1098"/>
      <c r="AAR1098"/>
      <c r="AAS1098"/>
      <c r="AAT1098"/>
      <c r="AAU1098"/>
      <c r="AAV1098"/>
      <c r="AAW1098"/>
      <c r="AAX1098"/>
      <c r="AAY1098"/>
      <c r="AAZ1098"/>
      <c r="ABA1098"/>
      <c r="ABB1098"/>
      <c r="ABC1098"/>
      <c r="ABD1098"/>
      <c r="ABE1098"/>
      <c r="ABF1098"/>
      <c r="ABG1098"/>
      <c r="ABH1098"/>
      <c r="ABI1098"/>
      <c r="ABJ1098"/>
      <c r="ABK1098"/>
      <c r="ABL1098"/>
      <c r="ABM1098"/>
      <c r="ABN1098"/>
      <c r="ABO1098"/>
      <c r="ABP1098"/>
      <c r="ABQ1098"/>
      <c r="ABR1098"/>
      <c r="ABS1098"/>
      <c r="ABT1098"/>
      <c r="ABU1098"/>
      <c r="ABV1098"/>
      <c r="ABW1098"/>
      <c r="ABX1098"/>
      <c r="ABY1098"/>
      <c r="ABZ1098"/>
      <c r="ACA1098"/>
      <c r="ACB1098"/>
      <c r="ACC1098"/>
      <c r="ACD1098"/>
      <c r="ACE1098"/>
      <c r="ACF1098"/>
      <c r="ACG1098"/>
      <c r="ACH1098"/>
      <c r="ACI1098"/>
      <c r="ACJ1098"/>
      <c r="ACK1098"/>
      <c r="ACL1098"/>
      <c r="ACM1098"/>
      <c r="ACN1098"/>
      <c r="ACO1098"/>
      <c r="ACP1098"/>
      <c r="ACQ1098"/>
      <c r="ACR1098"/>
      <c r="ACS1098"/>
      <c r="ACT1098"/>
      <c r="ACU1098"/>
      <c r="ACV1098"/>
      <c r="ACW1098"/>
      <c r="ACX1098"/>
      <c r="ACY1098"/>
      <c r="ACZ1098"/>
      <c r="ADA1098"/>
      <c r="ADB1098"/>
      <c r="ADC1098"/>
      <c r="ADD1098"/>
      <c r="ADE1098"/>
      <c r="ADF1098"/>
      <c r="ADG1098"/>
      <c r="ADH1098"/>
      <c r="ADI1098"/>
      <c r="ADJ1098"/>
      <c r="ADK1098"/>
      <c r="ADL1098"/>
      <c r="ADM1098"/>
      <c r="ADN1098"/>
      <c r="ADO1098"/>
      <c r="ADP1098"/>
      <c r="ADQ1098"/>
      <c r="ADR1098"/>
      <c r="ADS1098"/>
      <c r="ADT1098"/>
      <c r="ADU1098"/>
      <c r="ADV1098"/>
      <c r="ADW1098"/>
      <c r="ADX1098"/>
      <c r="ADY1098"/>
      <c r="ADZ1098"/>
      <c r="AEA1098"/>
      <c r="AEB1098"/>
      <c r="AEC1098"/>
      <c r="AED1098"/>
      <c r="AEE1098"/>
      <c r="AEF1098"/>
      <c r="AEG1098"/>
      <c r="AEH1098"/>
      <c r="AEI1098"/>
      <c r="AEJ1098"/>
      <c r="AEK1098"/>
      <c r="AEL1098"/>
      <c r="AEM1098"/>
      <c r="AEN1098"/>
      <c r="AEO1098"/>
      <c r="AEP1098"/>
      <c r="AEQ1098"/>
      <c r="AER1098"/>
      <c r="AES1098"/>
      <c r="AET1098"/>
      <c r="AEU1098"/>
      <c r="AEV1098"/>
      <c r="AEW1098"/>
      <c r="AEX1098"/>
      <c r="AEY1098"/>
      <c r="AEZ1098"/>
      <c r="AFA1098"/>
      <c r="AFB1098"/>
      <c r="AFC1098"/>
      <c r="AFD1098"/>
      <c r="AFE1098"/>
      <c r="AFF1098"/>
      <c r="AFG1098"/>
      <c r="AFH1098"/>
      <c r="AFI1098"/>
      <c r="AFJ1098"/>
      <c r="AFK1098"/>
      <c r="AFL1098"/>
      <c r="AFM1098"/>
      <c r="AFN1098"/>
      <c r="AFO1098"/>
      <c r="AFP1098"/>
      <c r="AFQ1098"/>
      <c r="AFR1098"/>
      <c r="AFS1098"/>
      <c r="AFT1098"/>
      <c r="AFU1098"/>
      <c r="AFV1098"/>
      <c r="AFW1098"/>
      <c r="AFX1098"/>
      <c r="AFY1098"/>
      <c r="AFZ1098"/>
      <c r="AGA1098"/>
      <c r="AGB1098"/>
      <c r="AGC1098"/>
      <c r="AGD1098"/>
      <c r="AGE1098"/>
      <c r="AGF1098"/>
      <c r="AGG1098"/>
      <c r="AGH1098"/>
      <c r="AGI1098"/>
      <c r="AGJ1098"/>
      <c r="AGK1098"/>
      <c r="AGL1098"/>
      <c r="AGM1098"/>
      <c r="AGN1098"/>
      <c r="AGO1098"/>
      <c r="AGP1098"/>
      <c r="AGQ1098"/>
      <c r="AGR1098"/>
      <c r="AGS1098"/>
      <c r="AGT1098"/>
      <c r="AGU1098"/>
      <c r="AGV1098"/>
      <c r="AGW1098"/>
      <c r="AGX1098"/>
      <c r="AGY1098"/>
      <c r="AGZ1098"/>
      <c r="AHA1098"/>
      <c r="AHB1098"/>
      <c r="AHC1098"/>
      <c r="AHD1098"/>
      <c r="AHE1098"/>
      <c r="AHF1098"/>
      <c r="AHG1098"/>
      <c r="AHH1098"/>
      <c r="AHI1098"/>
      <c r="AHJ1098"/>
      <c r="AHK1098"/>
      <c r="AHL1098"/>
      <c r="AHM1098"/>
      <c r="AHN1098"/>
      <c r="AHO1098"/>
      <c r="AHP1098"/>
      <c r="AHQ1098"/>
      <c r="AHR1098"/>
      <c r="AHS1098"/>
      <c r="AHT1098"/>
      <c r="AHU1098"/>
      <c r="AHV1098"/>
      <c r="AHW1098"/>
      <c r="AHX1098"/>
      <c r="AHY1098"/>
      <c r="AHZ1098"/>
      <c r="AIA1098"/>
      <c r="AIB1098"/>
      <c r="AIC1098"/>
      <c r="AID1098"/>
      <c r="AIE1098"/>
      <c r="AIF1098"/>
      <c r="AIG1098"/>
      <c r="AIH1098"/>
      <c r="AII1098"/>
      <c r="AIJ1098"/>
      <c r="AIK1098"/>
      <c r="AIL1098"/>
      <c r="AIM1098"/>
      <c r="AIN1098"/>
      <c r="AIO1098"/>
      <c r="AIP1098"/>
      <c r="AIQ1098"/>
      <c r="AIR1098"/>
      <c r="AIS1098"/>
      <c r="AIT1098"/>
      <c r="AIU1098"/>
      <c r="AIV1098"/>
      <c r="AIW1098"/>
      <c r="AIX1098"/>
      <c r="AIY1098"/>
      <c r="AIZ1098"/>
      <c r="AJA1098"/>
      <c r="AJB1098"/>
      <c r="AJC1098"/>
      <c r="AJD1098"/>
      <c r="AJE1098"/>
      <c r="AJF1098"/>
      <c r="AJG1098"/>
      <c r="AJH1098"/>
      <c r="AJI1098"/>
      <c r="AJJ1098"/>
      <c r="AJK1098"/>
      <c r="AJL1098"/>
      <c r="AJM1098"/>
      <c r="AJN1098"/>
      <c r="AJO1098"/>
      <c r="AJP1098"/>
      <c r="AJQ1098"/>
      <c r="AJR1098"/>
      <c r="AJS1098"/>
      <c r="AJT1098"/>
      <c r="AJU1098"/>
      <c r="AJV1098"/>
      <c r="AJW1098"/>
      <c r="AJX1098"/>
      <c r="AJY1098"/>
      <c r="AJZ1098"/>
      <c r="AKA1098"/>
      <c r="AKB1098"/>
      <c r="AKC1098"/>
      <c r="AKD1098"/>
      <c r="AKE1098"/>
      <c r="AKF1098"/>
      <c r="AKG1098"/>
      <c r="AKH1098"/>
      <c r="AKI1098"/>
      <c r="AKJ1098"/>
      <c r="AKK1098"/>
      <c r="AKL1098"/>
      <c r="AKM1098"/>
      <c r="AKN1098"/>
      <c r="AKO1098"/>
      <c r="AKP1098"/>
      <c r="AKQ1098"/>
      <c r="AKR1098"/>
      <c r="AKS1098"/>
      <c r="AKT1098"/>
      <c r="AKU1098"/>
      <c r="AKV1098"/>
      <c r="AKW1098"/>
      <c r="AKX1098"/>
      <c r="AKY1098"/>
      <c r="AKZ1098"/>
      <c r="ALA1098"/>
      <c r="ALB1098"/>
      <c r="ALC1098"/>
      <c r="ALD1098"/>
      <c r="ALE1098"/>
      <c r="ALF1098"/>
      <c r="ALG1098"/>
      <c r="ALH1098"/>
      <c r="ALI1098"/>
      <c r="ALJ1098"/>
      <c r="ALK1098"/>
      <c r="ALL1098"/>
      <c r="ALM1098"/>
      <c r="ALN1098"/>
      <c r="ALO1098"/>
      <c r="ALP1098"/>
      <c r="ALQ1098"/>
      <c r="ALR1098"/>
      <c r="ALS1098"/>
      <c r="ALT1098"/>
      <c r="ALU1098"/>
      <c r="ALV1098"/>
      <c r="ALW1098"/>
      <c r="ALX1098"/>
      <c r="ALY1098"/>
      <c r="ALZ1098"/>
      <c r="AMA1098"/>
      <c r="AMB1098"/>
      <c r="AMC1098"/>
      <c r="AMD1098"/>
      <c r="AME1098"/>
      <c r="AMF1098"/>
      <c r="AMG1098"/>
      <c r="AMH1098"/>
      <c r="AMI1098"/>
      <c r="AMJ1098"/>
    </row>
    <row r="1099" spans="1:1024" x14ac:dyDescent="0.2">
      <c r="A1099"/>
      <c r="B1099"/>
      <c r="C1099"/>
      <c r="D1099"/>
      <c r="E1099" s="2"/>
      <c r="F1099" s="2"/>
      <c r="G1099" s="271"/>
      <c r="H1099" s="240"/>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c r="EZ1099"/>
      <c r="FA1099"/>
      <c r="FB1099"/>
      <c r="FC1099"/>
      <c r="FD1099"/>
      <c r="FE1099"/>
      <c r="FF1099"/>
      <c r="FG1099"/>
      <c r="FH1099"/>
      <c r="FI1099"/>
      <c r="FJ1099"/>
      <c r="FK1099"/>
      <c r="FL1099"/>
      <c r="FM1099"/>
      <c r="FN1099"/>
      <c r="FO1099"/>
      <c r="FP1099"/>
      <c r="FQ1099"/>
      <c r="FR1099"/>
      <c r="FS1099"/>
      <c r="FT1099"/>
      <c r="FU1099"/>
      <c r="FV1099"/>
      <c r="FW1099"/>
      <c r="FX1099"/>
      <c r="FY1099"/>
      <c r="FZ1099"/>
      <c r="GA1099"/>
      <c r="GB1099"/>
      <c r="GC1099"/>
      <c r="GD1099"/>
      <c r="GE1099"/>
      <c r="GF1099"/>
      <c r="GG1099"/>
      <c r="GH1099"/>
      <c r="GI1099"/>
      <c r="GJ1099"/>
      <c r="GK1099"/>
      <c r="GL1099"/>
      <c r="GM1099"/>
      <c r="GN1099"/>
      <c r="GO1099"/>
      <c r="GP1099"/>
      <c r="GQ1099"/>
      <c r="GR1099"/>
      <c r="GS1099"/>
      <c r="GT1099"/>
      <c r="GU1099"/>
      <c r="GV1099"/>
      <c r="GW1099"/>
      <c r="GX1099"/>
      <c r="GY1099"/>
      <c r="GZ1099"/>
      <c r="HA1099"/>
      <c r="HB1099"/>
      <c r="HC1099"/>
      <c r="HD1099"/>
      <c r="HE1099"/>
      <c r="HF1099"/>
      <c r="HG1099"/>
      <c r="HH1099"/>
      <c r="HI1099"/>
      <c r="HJ1099"/>
      <c r="HK1099"/>
      <c r="HL1099"/>
      <c r="HM1099"/>
      <c r="HN1099"/>
      <c r="HO1099"/>
      <c r="HP1099"/>
      <c r="HQ1099"/>
      <c r="HR1099"/>
      <c r="HS1099"/>
      <c r="HT1099"/>
      <c r="HU1099"/>
      <c r="HV1099"/>
      <c r="HW1099"/>
      <c r="HX1099"/>
      <c r="HY1099"/>
      <c r="HZ1099"/>
      <c r="IA1099"/>
      <c r="IB1099"/>
      <c r="IC1099"/>
      <c r="ID1099"/>
      <c r="IE1099"/>
      <c r="IF1099"/>
      <c r="IG1099"/>
      <c r="IH1099"/>
      <c r="II1099"/>
      <c r="IJ1099"/>
      <c r="IK1099"/>
      <c r="IL1099"/>
      <c r="IM1099"/>
      <c r="IN1099"/>
      <c r="IO1099"/>
      <c r="IP1099"/>
      <c r="IQ1099"/>
      <c r="IR1099"/>
      <c r="IS1099"/>
      <c r="IT1099"/>
      <c r="IU1099"/>
      <c r="IV1099"/>
      <c r="IW1099"/>
      <c r="IX1099"/>
      <c r="IY1099"/>
      <c r="IZ1099"/>
      <c r="JA1099"/>
      <c r="JB1099"/>
      <c r="JC1099"/>
      <c r="JD1099"/>
      <c r="JE1099"/>
      <c r="JF1099"/>
      <c r="JG1099"/>
      <c r="JH1099"/>
      <c r="JI1099"/>
      <c r="JJ1099"/>
      <c r="JK1099"/>
      <c r="JL1099"/>
      <c r="JM1099"/>
      <c r="JN1099"/>
      <c r="JO1099"/>
      <c r="JP1099"/>
      <c r="JQ1099"/>
      <c r="JR1099"/>
      <c r="JS1099"/>
      <c r="JT1099"/>
      <c r="JU1099"/>
      <c r="JV1099"/>
      <c r="JW1099"/>
      <c r="JX1099"/>
      <c r="JY1099"/>
      <c r="JZ1099"/>
      <c r="KA1099"/>
      <c r="KB1099"/>
      <c r="KC1099"/>
      <c r="KD1099"/>
      <c r="KE1099"/>
      <c r="KF1099"/>
      <c r="KG1099"/>
      <c r="KH1099"/>
      <c r="KI1099"/>
      <c r="KJ1099"/>
      <c r="KK1099"/>
      <c r="KL1099"/>
      <c r="KM1099"/>
      <c r="KN1099"/>
      <c r="KO1099"/>
      <c r="KP1099"/>
      <c r="KQ1099"/>
      <c r="KR1099"/>
      <c r="KS1099"/>
      <c r="KT1099"/>
      <c r="KU1099"/>
      <c r="KV1099"/>
      <c r="KW1099"/>
      <c r="KX1099"/>
      <c r="KY1099"/>
      <c r="KZ1099"/>
      <c r="LA1099"/>
      <c r="LB1099"/>
      <c r="LC1099"/>
      <c r="LD1099"/>
      <c r="LE1099"/>
      <c r="LF1099"/>
      <c r="LG1099"/>
      <c r="LH1099"/>
      <c r="LI1099"/>
      <c r="LJ1099"/>
      <c r="LK1099"/>
      <c r="LL1099"/>
      <c r="LM1099"/>
      <c r="LN1099"/>
      <c r="LO1099"/>
      <c r="LP1099"/>
      <c r="LQ1099"/>
      <c r="LR1099"/>
      <c r="LS1099"/>
      <c r="LT1099"/>
      <c r="LU1099"/>
      <c r="LV1099"/>
      <c r="LW1099"/>
      <c r="LX1099"/>
      <c r="LY1099"/>
      <c r="LZ1099"/>
      <c r="MA1099"/>
      <c r="MB1099"/>
      <c r="MC1099"/>
      <c r="MD1099"/>
      <c r="ME1099"/>
      <c r="MF1099"/>
      <c r="MG1099"/>
      <c r="MH1099"/>
      <c r="MI1099"/>
      <c r="MJ1099"/>
      <c r="MK1099"/>
      <c r="ML1099"/>
      <c r="MM1099"/>
      <c r="MN1099"/>
      <c r="MO1099"/>
      <c r="MP1099"/>
      <c r="MQ1099"/>
      <c r="MR1099"/>
      <c r="MS1099"/>
      <c r="MT1099"/>
      <c r="MU1099"/>
      <c r="MV1099"/>
      <c r="MW1099"/>
      <c r="MX1099"/>
      <c r="MY1099"/>
      <c r="MZ1099"/>
      <c r="NA1099"/>
      <c r="NB1099"/>
      <c r="NC1099"/>
      <c r="ND1099"/>
      <c r="NE1099"/>
      <c r="NF1099"/>
      <c r="NG1099"/>
      <c r="NH1099"/>
      <c r="NI1099"/>
      <c r="NJ1099"/>
      <c r="NK1099"/>
      <c r="NL1099"/>
      <c r="NM1099"/>
      <c r="NN1099"/>
      <c r="NO1099"/>
      <c r="NP1099"/>
      <c r="NQ1099"/>
      <c r="NR1099"/>
      <c r="NS1099"/>
      <c r="NT1099"/>
      <c r="NU1099"/>
      <c r="NV1099"/>
      <c r="NW1099"/>
      <c r="NX1099"/>
      <c r="NY1099"/>
      <c r="NZ1099"/>
      <c r="OA1099"/>
      <c r="OB1099"/>
      <c r="OC1099"/>
      <c r="OD1099"/>
      <c r="OE1099"/>
      <c r="OF1099"/>
      <c r="OG1099"/>
      <c r="OH1099"/>
      <c r="OI1099"/>
      <c r="OJ1099"/>
      <c r="OK1099"/>
      <c r="OL1099"/>
      <c r="OM1099"/>
      <c r="ON1099"/>
      <c r="OO1099"/>
      <c r="OP1099"/>
      <c r="OQ1099"/>
      <c r="OR1099"/>
      <c r="OS1099"/>
      <c r="OT1099"/>
      <c r="OU1099"/>
      <c r="OV1099"/>
      <c r="OW1099"/>
      <c r="OX1099"/>
      <c r="OY1099"/>
      <c r="OZ1099"/>
      <c r="PA1099"/>
      <c r="PB1099"/>
      <c r="PC1099"/>
      <c r="PD1099"/>
      <c r="PE1099"/>
      <c r="PF1099"/>
      <c r="PG1099"/>
      <c r="PH1099"/>
      <c r="PI1099"/>
      <c r="PJ1099"/>
      <c r="PK1099"/>
      <c r="PL1099"/>
      <c r="PM1099"/>
      <c r="PN1099"/>
      <c r="PO1099"/>
      <c r="PP1099"/>
      <c r="PQ1099"/>
      <c r="PR1099"/>
      <c r="PS1099"/>
      <c r="PT1099"/>
      <c r="PU1099"/>
      <c r="PV1099"/>
      <c r="PW1099"/>
      <c r="PX1099"/>
      <c r="PY1099"/>
      <c r="PZ1099"/>
      <c r="QA1099"/>
      <c r="QB1099"/>
      <c r="QC1099"/>
      <c r="QD1099"/>
      <c r="QE1099"/>
      <c r="QF1099"/>
      <c r="QG1099"/>
      <c r="QH1099"/>
      <c r="QI1099"/>
      <c r="QJ1099"/>
      <c r="QK1099"/>
      <c r="QL1099"/>
      <c r="QM1099"/>
      <c r="QN1099"/>
      <c r="QO1099"/>
      <c r="QP1099"/>
      <c r="QQ1099"/>
      <c r="QR1099"/>
      <c r="QS1099"/>
      <c r="QT1099"/>
      <c r="QU1099"/>
      <c r="QV1099"/>
      <c r="QW1099"/>
      <c r="QX1099"/>
      <c r="QY1099"/>
      <c r="QZ1099"/>
      <c r="RA1099"/>
      <c r="RB1099"/>
      <c r="RC1099"/>
      <c r="RD1099"/>
      <c r="RE1099"/>
      <c r="RF1099"/>
      <c r="RG1099"/>
      <c r="RH1099"/>
      <c r="RI1099"/>
      <c r="RJ1099"/>
      <c r="RK1099"/>
      <c r="RL1099"/>
      <c r="RM1099"/>
      <c r="RN1099"/>
      <c r="RO1099"/>
      <c r="RP1099"/>
      <c r="RQ1099"/>
      <c r="RR1099"/>
      <c r="RS1099"/>
      <c r="RT1099"/>
      <c r="RU1099"/>
      <c r="RV1099"/>
      <c r="RW1099"/>
      <c r="RX1099"/>
      <c r="RY1099"/>
      <c r="RZ1099"/>
      <c r="SA1099"/>
      <c r="SB1099"/>
      <c r="SC1099"/>
      <c r="SD1099"/>
      <c r="SE1099"/>
      <c r="SF1099"/>
      <c r="SG1099"/>
      <c r="SH1099"/>
      <c r="SI1099"/>
      <c r="SJ1099"/>
      <c r="SK1099"/>
      <c r="SL1099"/>
      <c r="SM1099"/>
      <c r="SN1099"/>
      <c r="SO1099"/>
      <c r="SP1099"/>
      <c r="SQ1099"/>
      <c r="SR1099"/>
      <c r="SS1099"/>
      <c r="ST1099"/>
      <c r="SU1099"/>
      <c r="SV1099"/>
      <c r="SW1099"/>
      <c r="SX1099"/>
      <c r="SY1099"/>
      <c r="SZ1099"/>
      <c r="TA1099"/>
      <c r="TB1099"/>
      <c r="TC1099"/>
      <c r="TD1099"/>
      <c r="TE1099"/>
      <c r="TF1099"/>
      <c r="TG1099"/>
      <c r="TH1099"/>
      <c r="TI1099"/>
      <c r="TJ1099"/>
      <c r="TK1099"/>
      <c r="TL1099"/>
      <c r="TM1099"/>
      <c r="TN1099"/>
      <c r="TO1099"/>
      <c r="TP1099"/>
      <c r="TQ1099"/>
      <c r="TR1099"/>
      <c r="TS1099"/>
      <c r="TT1099"/>
      <c r="TU1099"/>
      <c r="TV1099"/>
      <c r="TW1099"/>
      <c r="TX1099"/>
      <c r="TY1099"/>
      <c r="TZ1099"/>
      <c r="UA1099"/>
      <c r="UB1099"/>
      <c r="UC1099"/>
      <c r="UD1099"/>
      <c r="UE1099"/>
      <c r="UF1099"/>
      <c r="UG1099"/>
      <c r="UH1099"/>
      <c r="UI1099"/>
      <c r="UJ1099"/>
      <c r="UK1099"/>
      <c r="UL1099"/>
      <c r="UM1099"/>
      <c r="UN1099"/>
      <c r="UO1099"/>
      <c r="UP1099"/>
      <c r="UQ1099"/>
      <c r="UR1099"/>
      <c r="US1099"/>
      <c r="UT1099"/>
      <c r="UU1099"/>
      <c r="UV1099"/>
      <c r="UW1099"/>
      <c r="UX1099"/>
      <c r="UY1099"/>
      <c r="UZ1099"/>
      <c r="VA1099"/>
      <c r="VB1099"/>
      <c r="VC1099"/>
      <c r="VD1099"/>
      <c r="VE1099"/>
      <c r="VF1099"/>
      <c r="VG1099"/>
      <c r="VH1099"/>
      <c r="VI1099"/>
      <c r="VJ1099"/>
      <c r="VK1099"/>
      <c r="VL1099"/>
      <c r="VM1099"/>
      <c r="VN1099"/>
      <c r="VO1099"/>
      <c r="VP1099"/>
      <c r="VQ1099"/>
      <c r="VR1099"/>
      <c r="VS1099"/>
      <c r="VT1099"/>
      <c r="VU1099"/>
      <c r="VV1099"/>
      <c r="VW1099"/>
      <c r="VX1099"/>
      <c r="VY1099"/>
      <c r="VZ1099"/>
      <c r="WA1099"/>
      <c r="WB1099"/>
      <c r="WC1099"/>
      <c r="WD1099"/>
      <c r="WE1099"/>
      <c r="WF1099"/>
      <c r="WG1099"/>
      <c r="WH1099"/>
      <c r="WI1099"/>
      <c r="WJ1099"/>
      <c r="WK1099"/>
      <c r="WL1099"/>
      <c r="WM1099"/>
      <c r="WN1099"/>
      <c r="WO1099"/>
      <c r="WP1099"/>
      <c r="WQ1099"/>
      <c r="WR1099"/>
      <c r="WS1099"/>
      <c r="WT1099"/>
      <c r="WU1099"/>
      <c r="WV1099"/>
      <c r="WW1099"/>
      <c r="WX1099"/>
      <c r="WY1099"/>
      <c r="WZ1099"/>
      <c r="XA1099"/>
      <c r="XB1099"/>
      <c r="XC1099"/>
      <c r="XD1099"/>
      <c r="XE1099"/>
      <c r="XF1099"/>
      <c r="XG1099"/>
      <c r="XH1099"/>
      <c r="XI1099"/>
      <c r="XJ1099"/>
      <c r="XK1099"/>
      <c r="XL1099"/>
      <c r="XM1099"/>
      <c r="XN1099"/>
      <c r="XO1099"/>
      <c r="XP1099"/>
      <c r="XQ1099"/>
      <c r="XR1099"/>
      <c r="XS1099"/>
      <c r="XT1099"/>
      <c r="XU1099"/>
      <c r="XV1099"/>
      <c r="XW1099"/>
      <c r="XX1099"/>
      <c r="XY1099"/>
      <c r="XZ1099"/>
      <c r="YA1099"/>
      <c r="YB1099"/>
      <c r="YC1099"/>
      <c r="YD1099"/>
      <c r="YE1099"/>
      <c r="YF1099"/>
      <c r="YG1099"/>
      <c r="YH1099"/>
      <c r="YI1099"/>
      <c r="YJ1099"/>
      <c r="YK1099"/>
      <c r="YL1099"/>
      <c r="YM1099"/>
      <c r="YN1099"/>
      <c r="YO1099"/>
      <c r="YP1099"/>
      <c r="YQ1099"/>
      <c r="YR1099"/>
      <c r="YS1099"/>
      <c r="YT1099"/>
      <c r="YU1099"/>
      <c r="YV1099"/>
      <c r="YW1099"/>
      <c r="YX1099"/>
      <c r="YY1099"/>
      <c r="YZ1099"/>
      <c r="ZA1099"/>
      <c r="ZB1099"/>
      <c r="ZC1099"/>
      <c r="ZD1099"/>
      <c r="ZE1099"/>
      <c r="ZF1099"/>
      <c r="ZG1099"/>
      <c r="ZH1099"/>
      <c r="ZI1099"/>
      <c r="ZJ1099"/>
      <c r="ZK1099"/>
      <c r="ZL1099"/>
      <c r="ZM1099"/>
      <c r="ZN1099"/>
      <c r="ZO1099"/>
      <c r="ZP1099"/>
      <c r="ZQ1099"/>
      <c r="ZR1099"/>
      <c r="ZS1099"/>
      <c r="ZT1099"/>
      <c r="ZU1099"/>
      <c r="ZV1099"/>
      <c r="ZW1099"/>
      <c r="ZX1099"/>
      <c r="ZY1099"/>
      <c r="ZZ1099"/>
      <c r="AAA1099"/>
      <c r="AAB1099"/>
      <c r="AAC1099"/>
      <c r="AAD1099"/>
      <c r="AAE1099"/>
      <c r="AAF1099"/>
      <c r="AAG1099"/>
      <c r="AAH1099"/>
      <c r="AAI1099"/>
      <c r="AAJ1099"/>
      <c r="AAK1099"/>
      <c r="AAL1099"/>
      <c r="AAM1099"/>
      <c r="AAN1099"/>
      <c r="AAO1099"/>
      <c r="AAP1099"/>
      <c r="AAQ1099"/>
      <c r="AAR1099"/>
      <c r="AAS1099"/>
      <c r="AAT1099"/>
      <c r="AAU1099"/>
      <c r="AAV1099"/>
      <c r="AAW1099"/>
      <c r="AAX1099"/>
      <c r="AAY1099"/>
      <c r="AAZ1099"/>
      <c r="ABA1099"/>
      <c r="ABB1099"/>
      <c r="ABC1099"/>
      <c r="ABD1099"/>
      <c r="ABE1099"/>
      <c r="ABF1099"/>
      <c r="ABG1099"/>
      <c r="ABH1099"/>
      <c r="ABI1099"/>
      <c r="ABJ1099"/>
      <c r="ABK1099"/>
      <c r="ABL1099"/>
      <c r="ABM1099"/>
      <c r="ABN1099"/>
      <c r="ABO1099"/>
      <c r="ABP1099"/>
      <c r="ABQ1099"/>
      <c r="ABR1099"/>
      <c r="ABS1099"/>
      <c r="ABT1099"/>
      <c r="ABU1099"/>
      <c r="ABV1099"/>
      <c r="ABW1099"/>
      <c r="ABX1099"/>
      <c r="ABY1099"/>
      <c r="ABZ1099"/>
      <c r="ACA1099"/>
      <c r="ACB1099"/>
      <c r="ACC1099"/>
      <c r="ACD1099"/>
      <c r="ACE1099"/>
      <c r="ACF1099"/>
      <c r="ACG1099"/>
      <c r="ACH1099"/>
      <c r="ACI1099"/>
      <c r="ACJ1099"/>
      <c r="ACK1099"/>
      <c r="ACL1099"/>
      <c r="ACM1099"/>
      <c r="ACN1099"/>
      <c r="ACO1099"/>
      <c r="ACP1099"/>
      <c r="ACQ1099"/>
      <c r="ACR1099"/>
      <c r="ACS1099"/>
      <c r="ACT1099"/>
      <c r="ACU1099"/>
      <c r="ACV1099"/>
      <c r="ACW1099"/>
      <c r="ACX1099"/>
      <c r="ACY1099"/>
      <c r="ACZ1099"/>
      <c r="ADA1099"/>
      <c r="ADB1099"/>
      <c r="ADC1099"/>
      <c r="ADD1099"/>
      <c r="ADE1099"/>
      <c r="ADF1099"/>
      <c r="ADG1099"/>
      <c r="ADH1099"/>
      <c r="ADI1099"/>
      <c r="ADJ1099"/>
      <c r="ADK1099"/>
      <c r="ADL1099"/>
      <c r="ADM1099"/>
      <c r="ADN1099"/>
      <c r="ADO1099"/>
      <c r="ADP1099"/>
      <c r="ADQ1099"/>
      <c r="ADR1099"/>
      <c r="ADS1099"/>
      <c r="ADT1099"/>
      <c r="ADU1099"/>
      <c r="ADV1099"/>
      <c r="ADW1099"/>
      <c r="ADX1099"/>
      <c r="ADY1099"/>
      <c r="ADZ1099"/>
      <c r="AEA1099"/>
      <c r="AEB1099"/>
      <c r="AEC1099"/>
      <c r="AED1099"/>
      <c r="AEE1099"/>
      <c r="AEF1099"/>
      <c r="AEG1099"/>
      <c r="AEH1099"/>
      <c r="AEI1099"/>
      <c r="AEJ1099"/>
      <c r="AEK1099"/>
      <c r="AEL1099"/>
      <c r="AEM1099"/>
      <c r="AEN1099"/>
      <c r="AEO1099"/>
      <c r="AEP1099"/>
      <c r="AEQ1099"/>
      <c r="AER1099"/>
      <c r="AES1099"/>
      <c r="AET1099"/>
      <c r="AEU1099"/>
      <c r="AEV1099"/>
      <c r="AEW1099"/>
      <c r="AEX1099"/>
      <c r="AEY1099"/>
      <c r="AEZ1099"/>
      <c r="AFA1099"/>
      <c r="AFB1099"/>
      <c r="AFC1099"/>
      <c r="AFD1099"/>
      <c r="AFE1099"/>
      <c r="AFF1099"/>
      <c r="AFG1099"/>
      <c r="AFH1099"/>
      <c r="AFI1099"/>
      <c r="AFJ1099"/>
      <c r="AFK1099"/>
      <c r="AFL1099"/>
      <c r="AFM1099"/>
      <c r="AFN1099"/>
      <c r="AFO1099"/>
      <c r="AFP1099"/>
      <c r="AFQ1099"/>
      <c r="AFR1099"/>
      <c r="AFS1099"/>
      <c r="AFT1099"/>
      <c r="AFU1099"/>
      <c r="AFV1099"/>
      <c r="AFW1099"/>
      <c r="AFX1099"/>
      <c r="AFY1099"/>
      <c r="AFZ1099"/>
      <c r="AGA1099"/>
      <c r="AGB1099"/>
      <c r="AGC1099"/>
      <c r="AGD1099"/>
      <c r="AGE1099"/>
      <c r="AGF1099"/>
      <c r="AGG1099"/>
      <c r="AGH1099"/>
      <c r="AGI1099"/>
      <c r="AGJ1099"/>
      <c r="AGK1099"/>
      <c r="AGL1099"/>
      <c r="AGM1099"/>
      <c r="AGN1099"/>
      <c r="AGO1099"/>
      <c r="AGP1099"/>
      <c r="AGQ1099"/>
      <c r="AGR1099"/>
      <c r="AGS1099"/>
      <c r="AGT1099"/>
      <c r="AGU1099"/>
      <c r="AGV1099"/>
      <c r="AGW1099"/>
      <c r="AGX1099"/>
      <c r="AGY1099"/>
      <c r="AGZ1099"/>
      <c r="AHA1099"/>
      <c r="AHB1099"/>
      <c r="AHC1099"/>
      <c r="AHD1099"/>
      <c r="AHE1099"/>
      <c r="AHF1099"/>
      <c r="AHG1099"/>
      <c r="AHH1099"/>
      <c r="AHI1099"/>
      <c r="AHJ1099"/>
      <c r="AHK1099"/>
      <c r="AHL1099"/>
      <c r="AHM1099"/>
      <c r="AHN1099"/>
      <c r="AHO1099"/>
      <c r="AHP1099"/>
      <c r="AHQ1099"/>
      <c r="AHR1099"/>
      <c r="AHS1099"/>
      <c r="AHT1099"/>
      <c r="AHU1099"/>
      <c r="AHV1099"/>
      <c r="AHW1099"/>
      <c r="AHX1099"/>
      <c r="AHY1099"/>
      <c r="AHZ1099"/>
      <c r="AIA1099"/>
      <c r="AIB1099"/>
      <c r="AIC1099"/>
      <c r="AID1099"/>
      <c r="AIE1099"/>
      <c r="AIF1099"/>
      <c r="AIG1099"/>
      <c r="AIH1099"/>
      <c r="AII1099"/>
      <c r="AIJ1099"/>
      <c r="AIK1099"/>
      <c r="AIL1099"/>
      <c r="AIM1099"/>
      <c r="AIN1099"/>
      <c r="AIO1099"/>
      <c r="AIP1099"/>
      <c r="AIQ1099"/>
      <c r="AIR1099"/>
      <c r="AIS1099"/>
      <c r="AIT1099"/>
      <c r="AIU1099"/>
      <c r="AIV1099"/>
      <c r="AIW1099"/>
      <c r="AIX1099"/>
      <c r="AIY1099"/>
      <c r="AIZ1099"/>
      <c r="AJA1099"/>
      <c r="AJB1099"/>
      <c r="AJC1099"/>
      <c r="AJD1099"/>
      <c r="AJE1099"/>
      <c r="AJF1099"/>
      <c r="AJG1099"/>
      <c r="AJH1099"/>
      <c r="AJI1099"/>
      <c r="AJJ1099"/>
      <c r="AJK1099"/>
      <c r="AJL1099"/>
      <c r="AJM1099"/>
      <c r="AJN1099"/>
      <c r="AJO1099"/>
      <c r="AJP1099"/>
      <c r="AJQ1099"/>
      <c r="AJR1099"/>
      <c r="AJS1099"/>
      <c r="AJT1099"/>
      <c r="AJU1099"/>
      <c r="AJV1099"/>
      <c r="AJW1099"/>
      <c r="AJX1099"/>
      <c r="AJY1099"/>
      <c r="AJZ1099"/>
      <c r="AKA1099"/>
      <c r="AKB1099"/>
      <c r="AKC1099"/>
      <c r="AKD1099"/>
      <c r="AKE1099"/>
      <c r="AKF1099"/>
      <c r="AKG1099"/>
      <c r="AKH1099"/>
      <c r="AKI1099"/>
      <c r="AKJ1099"/>
      <c r="AKK1099"/>
      <c r="AKL1099"/>
      <c r="AKM1099"/>
      <c r="AKN1099"/>
      <c r="AKO1099"/>
      <c r="AKP1099"/>
      <c r="AKQ1099"/>
      <c r="AKR1099"/>
      <c r="AKS1099"/>
      <c r="AKT1099"/>
      <c r="AKU1099"/>
      <c r="AKV1099"/>
      <c r="AKW1099"/>
      <c r="AKX1099"/>
      <c r="AKY1099"/>
      <c r="AKZ1099"/>
      <c r="ALA1099"/>
      <c r="ALB1099"/>
      <c r="ALC1099"/>
      <c r="ALD1099"/>
      <c r="ALE1099"/>
      <c r="ALF1099"/>
      <c r="ALG1099"/>
      <c r="ALH1099"/>
      <c r="ALI1099"/>
      <c r="ALJ1099"/>
      <c r="ALK1099"/>
      <c r="ALL1099"/>
      <c r="ALM1099"/>
      <c r="ALN1099"/>
      <c r="ALO1099"/>
      <c r="ALP1099"/>
      <c r="ALQ1099"/>
      <c r="ALR1099"/>
      <c r="ALS1099"/>
      <c r="ALT1099"/>
      <c r="ALU1099"/>
      <c r="ALV1099"/>
      <c r="ALW1099"/>
      <c r="ALX1099"/>
      <c r="ALY1099"/>
      <c r="ALZ1099"/>
      <c r="AMA1099"/>
      <c r="AMB1099"/>
      <c r="AMC1099"/>
      <c r="AMD1099"/>
      <c r="AME1099"/>
      <c r="AMF1099"/>
      <c r="AMG1099"/>
      <c r="AMH1099"/>
      <c r="AMI1099"/>
      <c r="AMJ1099"/>
    </row>
    <row r="1100" spans="1:1024" x14ac:dyDescent="0.2">
      <c r="A1100"/>
      <c r="B1100"/>
      <c r="C1100"/>
      <c r="D1100"/>
      <c r="E1100" s="2"/>
      <c r="F1100" s="2"/>
      <c r="G1100" s="271"/>
      <c r="H1100" s="24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c r="EZ1100"/>
      <c r="FA1100"/>
      <c r="FB1100"/>
      <c r="FC1100"/>
      <c r="FD1100"/>
      <c r="FE1100"/>
      <c r="FF1100"/>
      <c r="FG1100"/>
      <c r="FH1100"/>
      <c r="FI1100"/>
      <c r="FJ1100"/>
      <c r="FK1100"/>
      <c r="FL1100"/>
      <c r="FM1100"/>
      <c r="FN1100"/>
      <c r="FO1100"/>
      <c r="FP1100"/>
      <c r="FQ1100"/>
      <c r="FR1100"/>
      <c r="FS1100"/>
      <c r="FT1100"/>
      <c r="FU1100"/>
      <c r="FV1100"/>
      <c r="FW1100"/>
      <c r="FX1100"/>
      <c r="FY1100"/>
      <c r="FZ1100"/>
      <c r="GA1100"/>
      <c r="GB1100"/>
      <c r="GC1100"/>
      <c r="GD1100"/>
      <c r="GE1100"/>
      <c r="GF1100"/>
      <c r="GG1100"/>
      <c r="GH1100"/>
      <c r="GI1100"/>
      <c r="GJ1100"/>
      <c r="GK1100"/>
      <c r="GL1100"/>
      <c r="GM1100"/>
      <c r="GN1100"/>
      <c r="GO1100"/>
      <c r="GP1100"/>
      <c r="GQ1100"/>
      <c r="GR1100"/>
      <c r="GS1100"/>
      <c r="GT1100"/>
      <c r="GU1100"/>
      <c r="GV1100"/>
      <c r="GW1100"/>
      <c r="GX1100"/>
      <c r="GY1100"/>
      <c r="GZ1100"/>
      <c r="HA1100"/>
      <c r="HB1100"/>
      <c r="HC1100"/>
      <c r="HD1100"/>
      <c r="HE1100"/>
      <c r="HF1100"/>
      <c r="HG1100"/>
      <c r="HH1100"/>
      <c r="HI1100"/>
      <c r="HJ1100"/>
      <c r="HK1100"/>
      <c r="HL1100"/>
      <c r="HM1100"/>
      <c r="HN1100"/>
      <c r="HO1100"/>
      <c r="HP1100"/>
      <c r="HQ1100"/>
      <c r="HR1100"/>
      <c r="HS1100"/>
      <c r="HT1100"/>
      <c r="HU1100"/>
      <c r="HV1100"/>
      <c r="HW1100"/>
      <c r="HX1100"/>
      <c r="HY1100"/>
      <c r="HZ1100"/>
      <c r="IA1100"/>
      <c r="IB1100"/>
      <c r="IC1100"/>
      <c r="ID1100"/>
      <c r="IE1100"/>
      <c r="IF1100"/>
      <c r="IG1100"/>
      <c r="IH1100"/>
      <c r="II1100"/>
      <c r="IJ1100"/>
      <c r="IK1100"/>
      <c r="IL1100"/>
      <c r="IM1100"/>
      <c r="IN1100"/>
      <c r="IO1100"/>
      <c r="IP1100"/>
      <c r="IQ1100"/>
      <c r="IR1100"/>
      <c r="IS1100"/>
      <c r="IT1100"/>
      <c r="IU1100"/>
      <c r="IV1100"/>
      <c r="IW1100"/>
      <c r="IX1100"/>
      <c r="IY1100"/>
      <c r="IZ1100"/>
      <c r="JA1100"/>
      <c r="JB1100"/>
      <c r="JC1100"/>
      <c r="JD1100"/>
      <c r="JE1100"/>
      <c r="JF1100"/>
      <c r="JG1100"/>
      <c r="JH1100"/>
      <c r="JI1100"/>
      <c r="JJ1100"/>
      <c r="JK1100"/>
      <c r="JL1100"/>
      <c r="JM1100"/>
      <c r="JN1100"/>
      <c r="JO1100"/>
      <c r="JP1100"/>
      <c r="JQ1100"/>
      <c r="JR1100"/>
      <c r="JS1100"/>
      <c r="JT1100"/>
      <c r="JU1100"/>
      <c r="JV1100"/>
      <c r="JW1100"/>
      <c r="JX1100"/>
      <c r="JY1100"/>
      <c r="JZ1100"/>
      <c r="KA1100"/>
      <c r="KB1100"/>
      <c r="KC1100"/>
      <c r="KD1100"/>
      <c r="KE1100"/>
      <c r="KF1100"/>
      <c r="KG1100"/>
      <c r="KH1100"/>
      <c r="KI1100"/>
      <c r="KJ1100"/>
      <c r="KK1100"/>
      <c r="KL1100"/>
      <c r="KM1100"/>
      <c r="KN1100"/>
      <c r="KO1100"/>
      <c r="KP1100"/>
      <c r="KQ1100"/>
      <c r="KR1100"/>
      <c r="KS1100"/>
      <c r="KT1100"/>
      <c r="KU1100"/>
      <c r="KV1100"/>
      <c r="KW1100"/>
      <c r="KX1100"/>
      <c r="KY1100"/>
      <c r="KZ1100"/>
      <c r="LA1100"/>
      <c r="LB1100"/>
      <c r="LC1100"/>
      <c r="LD1100"/>
      <c r="LE1100"/>
      <c r="LF1100"/>
      <c r="LG1100"/>
      <c r="LH1100"/>
      <c r="LI1100"/>
      <c r="LJ1100"/>
      <c r="LK1100"/>
      <c r="LL1100"/>
      <c r="LM1100"/>
      <c r="LN1100"/>
      <c r="LO1100"/>
      <c r="LP1100"/>
      <c r="LQ1100"/>
      <c r="LR1100"/>
      <c r="LS1100"/>
      <c r="LT1100"/>
      <c r="LU1100"/>
      <c r="LV1100"/>
      <c r="LW1100"/>
      <c r="LX1100"/>
      <c r="LY1100"/>
      <c r="LZ1100"/>
      <c r="MA1100"/>
      <c r="MB1100"/>
      <c r="MC1100"/>
      <c r="MD1100"/>
      <c r="ME1100"/>
      <c r="MF1100"/>
      <c r="MG1100"/>
      <c r="MH1100"/>
      <c r="MI1100"/>
      <c r="MJ1100"/>
      <c r="MK1100"/>
      <c r="ML1100"/>
      <c r="MM1100"/>
      <c r="MN1100"/>
      <c r="MO1100"/>
      <c r="MP1100"/>
      <c r="MQ1100"/>
      <c r="MR1100"/>
      <c r="MS1100"/>
      <c r="MT1100"/>
      <c r="MU1100"/>
      <c r="MV1100"/>
      <c r="MW1100"/>
      <c r="MX1100"/>
      <c r="MY1100"/>
      <c r="MZ1100"/>
      <c r="NA1100"/>
      <c r="NB1100"/>
      <c r="NC1100"/>
      <c r="ND1100"/>
      <c r="NE1100"/>
      <c r="NF1100"/>
      <c r="NG1100"/>
      <c r="NH1100"/>
      <c r="NI1100"/>
      <c r="NJ1100"/>
      <c r="NK1100"/>
      <c r="NL1100"/>
      <c r="NM1100"/>
      <c r="NN1100"/>
      <c r="NO1100"/>
      <c r="NP1100"/>
      <c r="NQ1100"/>
      <c r="NR1100"/>
      <c r="NS1100"/>
      <c r="NT1100"/>
      <c r="NU1100"/>
      <c r="NV1100"/>
      <c r="NW1100"/>
      <c r="NX1100"/>
      <c r="NY1100"/>
      <c r="NZ1100"/>
      <c r="OA1100"/>
      <c r="OB1100"/>
      <c r="OC1100"/>
      <c r="OD1100"/>
      <c r="OE1100"/>
      <c r="OF1100"/>
      <c r="OG1100"/>
      <c r="OH1100"/>
      <c r="OI1100"/>
      <c r="OJ1100"/>
      <c r="OK1100"/>
      <c r="OL1100"/>
      <c r="OM1100"/>
      <c r="ON1100"/>
      <c r="OO1100"/>
      <c r="OP1100"/>
      <c r="OQ1100"/>
      <c r="OR1100"/>
      <c r="OS1100"/>
      <c r="OT1100"/>
      <c r="OU1100"/>
      <c r="OV1100"/>
      <c r="OW1100"/>
      <c r="OX1100"/>
      <c r="OY1100"/>
      <c r="OZ1100"/>
      <c r="PA1100"/>
      <c r="PB1100"/>
      <c r="PC1100"/>
      <c r="PD1100"/>
      <c r="PE1100"/>
      <c r="PF1100"/>
      <c r="PG1100"/>
      <c r="PH1100"/>
      <c r="PI1100"/>
      <c r="PJ1100"/>
      <c r="PK1100"/>
      <c r="PL1100"/>
      <c r="PM1100"/>
      <c r="PN1100"/>
      <c r="PO1100"/>
      <c r="PP1100"/>
      <c r="PQ1100"/>
      <c r="PR1100"/>
      <c r="PS1100"/>
      <c r="PT1100"/>
      <c r="PU1100"/>
      <c r="PV1100"/>
      <c r="PW1100"/>
      <c r="PX1100"/>
      <c r="PY1100"/>
      <c r="PZ1100"/>
      <c r="QA1100"/>
      <c r="QB1100"/>
      <c r="QC1100"/>
      <c r="QD1100"/>
      <c r="QE1100"/>
      <c r="QF1100"/>
      <c r="QG1100"/>
      <c r="QH1100"/>
      <c r="QI1100"/>
      <c r="QJ1100"/>
      <c r="QK1100"/>
      <c r="QL1100"/>
      <c r="QM1100"/>
      <c r="QN1100"/>
      <c r="QO1100"/>
      <c r="QP1100"/>
      <c r="QQ1100"/>
      <c r="QR1100"/>
      <c r="QS1100"/>
      <c r="QT1100"/>
      <c r="QU1100"/>
      <c r="QV1100"/>
      <c r="QW1100"/>
      <c r="QX1100"/>
      <c r="QY1100"/>
      <c r="QZ1100"/>
      <c r="RA1100"/>
      <c r="RB1100"/>
      <c r="RC1100"/>
      <c r="RD1100"/>
      <c r="RE1100"/>
      <c r="RF1100"/>
      <c r="RG1100"/>
      <c r="RH1100"/>
      <c r="RI1100"/>
      <c r="RJ1100"/>
      <c r="RK1100"/>
      <c r="RL1100"/>
      <c r="RM1100"/>
      <c r="RN1100"/>
      <c r="RO1100"/>
      <c r="RP1100"/>
      <c r="RQ1100"/>
      <c r="RR1100"/>
      <c r="RS1100"/>
      <c r="RT1100"/>
      <c r="RU1100"/>
      <c r="RV1100"/>
      <c r="RW1100"/>
      <c r="RX1100"/>
      <c r="RY1100"/>
      <c r="RZ1100"/>
      <c r="SA1100"/>
      <c r="SB1100"/>
      <c r="SC1100"/>
      <c r="SD1100"/>
      <c r="SE1100"/>
      <c r="SF1100"/>
      <c r="SG1100"/>
      <c r="SH1100"/>
      <c r="SI1100"/>
      <c r="SJ1100"/>
      <c r="SK1100"/>
      <c r="SL1100"/>
      <c r="SM1100"/>
      <c r="SN1100"/>
      <c r="SO1100"/>
      <c r="SP1100"/>
      <c r="SQ1100"/>
      <c r="SR1100"/>
      <c r="SS1100"/>
      <c r="ST1100"/>
      <c r="SU1100"/>
      <c r="SV1100"/>
      <c r="SW1100"/>
      <c r="SX1100"/>
      <c r="SY1100"/>
      <c r="SZ1100"/>
      <c r="TA1100"/>
      <c r="TB1100"/>
      <c r="TC1100"/>
      <c r="TD1100"/>
      <c r="TE1100"/>
      <c r="TF1100"/>
      <c r="TG1100"/>
      <c r="TH1100"/>
      <c r="TI1100"/>
      <c r="TJ1100"/>
      <c r="TK1100"/>
      <c r="TL1100"/>
      <c r="TM1100"/>
      <c r="TN1100"/>
      <c r="TO1100"/>
      <c r="TP1100"/>
      <c r="TQ1100"/>
      <c r="TR1100"/>
      <c r="TS1100"/>
      <c r="TT1100"/>
      <c r="TU1100"/>
      <c r="TV1100"/>
      <c r="TW1100"/>
      <c r="TX1100"/>
      <c r="TY1100"/>
      <c r="TZ1100"/>
      <c r="UA1100"/>
      <c r="UB1100"/>
      <c r="UC1100"/>
      <c r="UD1100"/>
      <c r="UE1100"/>
      <c r="UF1100"/>
      <c r="UG1100"/>
      <c r="UH1100"/>
      <c r="UI1100"/>
      <c r="UJ1100"/>
      <c r="UK1100"/>
      <c r="UL1100"/>
      <c r="UM1100"/>
      <c r="UN1100"/>
      <c r="UO1100"/>
      <c r="UP1100"/>
      <c r="UQ1100"/>
      <c r="UR1100"/>
      <c r="US1100"/>
      <c r="UT1100"/>
      <c r="UU1100"/>
      <c r="UV1100"/>
      <c r="UW1100"/>
      <c r="UX1100"/>
      <c r="UY1100"/>
      <c r="UZ1100"/>
      <c r="VA1100"/>
      <c r="VB1100"/>
      <c r="VC1100"/>
      <c r="VD1100"/>
      <c r="VE1100"/>
      <c r="VF1100"/>
      <c r="VG1100"/>
      <c r="VH1100"/>
      <c r="VI1100"/>
      <c r="VJ1100"/>
      <c r="VK1100"/>
      <c r="VL1100"/>
      <c r="VM1100"/>
      <c r="VN1100"/>
      <c r="VO1100"/>
      <c r="VP1100"/>
      <c r="VQ1100"/>
      <c r="VR1100"/>
      <c r="VS1100"/>
      <c r="VT1100"/>
      <c r="VU1100"/>
      <c r="VV1100"/>
      <c r="VW1100"/>
      <c r="VX1100"/>
      <c r="VY1100"/>
      <c r="VZ1100"/>
      <c r="WA1100"/>
      <c r="WB1100"/>
      <c r="WC1100"/>
      <c r="WD1100"/>
      <c r="WE1100"/>
      <c r="WF1100"/>
      <c r="WG1100"/>
      <c r="WH1100"/>
      <c r="WI1100"/>
      <c r="WJ1100"/>
      <c r="WK1100"/>
      <c r="WL1100"/>
      <c r="WM1100"/>
      <c r="WN1100"/>
      <c r="WO1100"/>
      <c r="WP1100"/>
      <c r="WQ1100"/>
      <c r="WR1100"/>
      <c r="WS1100"/>
      <c r="WT1100"/>
      <c r="WU1100"/>
      <c r="WV1100"/>
      <c r="WW1100"/>
      <c r="WX1100"/>
      <c r="WY1100"/>
      <c r="WZ1100"/>
      <c r="XA1100"/>
      <c r="XB1100"/>
      <c r="XC1100"/>
      <c r="XD1100"/>
      <c r="XE1100"/>
      <c r="XF1100"/>
      <c r="XG1100"/>
      <c r="XH1100"/>
      <c r="XI1100"/>
      <c r="XJ1100"/>
      <c r="XK1100"/>
      <c r="XL1100"/>
      <c r="XM1100"/>
      <c r="XN1100"/>
      <c r="XO1100"/>
      <c r="XP1100"/>
      <c r="XQ1100"/>
      <c r="XR1100"/>
      <c r="XS1100"/>
      <c r="XT1100"/>
      <c r="XU1100"/>
      <c r="XV1100"/>
      <c r="XW1100"/>
      <c r="XX1100"/>
      <c r="XY1100"/>
      <c r="XZ1100"/>
      <c r="YA1100"/>
      <c r="YB1100"/>
      <c r="YC1100"/>
      <c r="YD1100"/>
      <c r="YE1100"/>
      <c r="YF1100"/>
      <c r="YG1100"/>
      <c r="YH1100"/>
      <c r="YI1100"/>
      <c r="YJ1100"/>
      <c r="YK1100"/>
      <c r="YL1100"/>
      <c r="YM1100"/>
      <c r="YN1100"/>
      <c r="YO1100"/>
      <c r="YP1100"/>
      <c r="YQ1100"/>
      <c r="YR1100"/>
      <c r="YS1100"/>
      <c r="YT1100"/>
      <c r="YU1100"/>
      <c r="YV1100"/>
      <c r="YW1100"/>
      <c r="YX1100"/>
      <c r="YY1100"/>
      <c r="YZ1100"/>
      <c r="ZA1100"/>
      <c r="ZB1100"/>
      <c r="ZC1100"/>
      <c r="ZD1100"/>
      <c r="ZE1100"/>
      <c r="ZF1100"/>
      <c r="ZG1100"/>
      <c r="ZH1100"/>
      <c r="ZI1100"/>
      <c r="ZJ1100"/>
      <c r="ZK1100"/>
      <c r="ZL1100"/>
      <c r="ZM1100"/>
      <c r="ZN1100"/>
      <c r="ZO1100"/>
      <c r="ZP1100"/>
      <c r="ZQ1100"/>
      <c r="ZR1100"/>
      <c r="ZS1100"/>
      <c r="ZT1100"/>
      <c r="ZU1100"/>
      <c r="ZV1100"/>
      <c r="ZW1100"/>
      <c r="ZX1100"/>
      <c r="ZY1100"/>
      <c r="ZZ1100"/>
      <c r="AAA1100"/>
      <c r="AAB1100"/>
      <c r="AAC1100"/>
      <c r="AAD1100"/>
      <c r="AAE1100"/>
      <c r="AAF1100"/>
      <c r="AAG1100"/>
      <c r="AAH1100"/>
      <c r="AAI1100"/>
      <c r="AAJ1100"/>
      <c r="AAK1100"/>
      <c r="AAL1100"/>
      <c r="AAM1100"/>
      <c r="AAN1100"/>
      <c r="AAO1100"/>
      <c r="AAP1100"/>
      <c r="AAQ1100"/>
      <c r="AAR1100"/>
      <c r="AAS1100"/>
      <c r="AAT1100"/>
      <c r="AAU1100"/>
      <c r="AAV1100"/>
      <c r="AAW1100"/>
      <c r="AAX1100"/>
      <c r="AAY1100"/>
      <c r="AAZ1100"/>
      <c r="ABA1100"/>
      <c r="ABB1100"/>
      <c r="ABC1100"/>
      <c r="ABD1100"/>
      <c r="ABE1100"/>
      <c r="ABF1100"/>
      <c r="ABG1100"/>
      <c r="ABH1100"/>
      <c r="ABI1100"/>
      <c r="ABJ1100"/>
      <c r="ABK1100"/>
      <c r="ABL1100"/>
      <c r="ABM1100"/>
      <c r="ABN1100"/>
      <c r="ABO1100"/>
      <c r="ABP1100"/>
      <c r="ABQ1100"/>
      <c r="ABR1100"/>
      <c r="ABS1100"/>
      <c r="ABT1100"/>
      <c r="ABU1100"/>
      <c r="ABV1100"/>
      <c r="ABW1100"/>
      <c r="ABX1100"/>
      <c r="ABY1100"/>
      <c r="ABZ1100"/>
      <c r="ACA1100"/>
      <c r="ACB1100"/>
      <c r="ACC1100"/>
      <c r="ACD1100"/>
      <c r="ACE1100"/>
      <c r="ACF1100"/>
      <c r="ACG1100"/>
      <c r="ACH1100"/>
      <c r="ACI1100"/>
      <c r="ACJ1100"/>
      <c r="ACK1100"/>
      <c r="ACL1100"/>
      <c r="ACM1100"/>
      <c r="ACN1100"/>
      <c r="ACO1100"/>
      <c r="ACP1100"/>
      <c r="ACQ1100"/>
      <c r="ACR1100"/>
      <c r="ACS1100"/>
      <c r="ACT1100"/>
      <c r="ACU1100"/>
      <c r="ACV1100"/>
      <c r="ACW1100"/>
      <c r="ACX1100"/>
      <c r="ACY1100"/>
      <c r="ACZ1100"/>
      <c r="ADA1100"/>
      <c r="ADB1100"/>
      <c r="ADC1100"/>
      <c r="ADD1100"/>
      <c r="ADE1100"/>
      <c r="ADF1100"/>
      <c r="ADG1100"/>
      <c r="ADH1100"/>
      <c r="ADI1100"/>
      <c r="ADJ1100"/>
      <c r="ADK1100"/>
      <c r="ADL1100"/>
      <c r="ADM1100"/>
      <c r="ADN1100"/>
      <c r="ADO1100"/>
      <c r="ADP1100"/>
      <c r="ADQ1100"/>
      <c r="ADR1100"/>
      <c r="ADS1100"/>
      <c r="ADT1100"/>
      <c r="ADU1100"/>
      <c r="ADV1100"/>
      <c r="ADW1100"/>
      <c r="ADX1100"/>
      <c r="ADY1100"/>
      <c r="ADZ1100"/>
      <c r="AEA1100"/>
      <c r="AEB1100"/>
      <c r="AEC1100"/>
      <c r="AED1100"/>
      <c r="AEE1100"/>
      <c r="AEF1100"/>
      <c r="AEG1100"/>
      <c r="AEH1100"/>
      <c r="AEI1100"/>
      <c r="AEJ1100"/>
      <c r="AEK1100"/>
      <c r="AEL1100"/>
      <c r="AEM1100"/>
      <c r="AEN1100"/>
      <c r="AEO1100"/>
      <c r="AEP1100"/>
      <c r="AEQ1100"/>
      <c r="AER1100"/>
      <c r="AES1100"/>
      <c r="AET1100"/>
      <c r="AEU1100"/>
      <c r="AEV1100"/>
      <c r="AEW1100"/>
      <c r="AEX1100"/>
      <c r="AEY1100"/>
      <c r="AEZ1100"/>
      <c r="AFA1100"/>
      <c r="AFB1100"/>
      <c r="AFC1100"/>
      <c r="AFD1100"/>
      <c r="AFE1100"/>
      <c r="AFF1100"/>
      <c r="AFG1100"/>
      <c r="AFH1100"/>
      <c r="AFI1100"/>
      <c r="AFJ1100"/>
      <c r="AFK1100"/>
      <c r="AFL1100"/>
      <c r="AFM1100"/>
      <c r="AFN1100"/>
      <c r="AFO1100"/>
      <c r="AFP1100"/>
      <c r="AFQ1100"/>
      <c r="AFR1100"/>
      <c r="AFS1100"/>
      <c r="AFT1100"/>
      <c r="AFU1100"/>
      <c r="AFV1100"/>
      <c r="AFW1100"/>
      <c r="AFX1100"/>
      <c r="AFY1100"/>
      <c r="AFZ1100"/>
      <c r="AGA1100"/>
      <c r="AGB1100"/>
      <c r="AGC1100"/>
      <c r="AGD1100"/>
      <c r="AGE1100"/>
      <c r="AGF1100"/>
      <c r="AGG1100"/>
      <c r="AGH1100"/>
      <c r="AGI1100"/>
      <c r="AGJ1100"/>
      <c r="AGK1100"/>
      <c r="AGL1100"/>
      <c r="AGM1100"/>
      <c r="AGN1100"/>
      <c r="AGO1100"/>
      <c r="AGP1100"/>
      <c r="AGQ1100"/>
      <c r="AGR1100"/>
      <c r="AGS1100"/>
      <c r="AGT1100"/>
      <c r="AGU1100"/>
      <c r="AGV1100"/>
      <c r="AGW1100"/>
      <c r="AGX1100"/>
      <c r="AGY1100"/>
      <c r="AGZ1100"/>
      <c r="AHA1100"/>
      <c r="AHB1100"/>
      <c r="AHC1100"/>
      <c r="AHD1100"/>
      <c r="AHE1100"/>
      <c r="AHF1100"/>
      <c r="AHG1100"/>
      <c r="AHH1100"/>
      <c r="AHI1100"/>
      <c r="AHJ1100"/>
      <c r="AHK1100"/>
      <c r="AHL1100"/>
      <c r="AHM1100"/>
      <c r="AHN1100"/>
      <c r="AHO1100"/>
      <c r="AHP1100"/>
      <c r="AHQ1100"/>
      <c r="AHR1100"/>
      <c r="AHS1100"/>
      <c r="AHT1100"/>
      <c r="AHU1100"/>
      <c r="AHV1100"/>
      <c r="AHW1100"/>
      <c r="AHX1100"/>
      <c r="AHY1100"/>
      <c r="AHZ1100"/>
      <c r="AIA1100"/>
      <c r="AIB1100"/>
      <c r="AIC1100"/>
      <c r="AID1100"/>
      <c r="AIE1100"/>
      <c r="AIF1100"/>
      <c r="AIG1100"/>
      <c r="AIH1100"/>
      <c r="AII1100"/>
      <c r="AIJ1100"/>
      <c r="AIK1100"/>
      <c r="AIL1100"/>
      <c r="AIM1100"/>
      <c r="AIN1100"/>
      <c r="AIO1100"/>
      <c r="AIP1100"/>
      <c r="AIQ1100"/>
      <c r="AIR1100"/>
      <c r="AIS1100"/>
      <c r="AIT1100"/>
      <c r="AIU1100"/>
      <c r="AIV1100"/>
      <c r="AIW1100"/>
      <c r="AIX1100"/>
      <c r="AIY1100"/>
      <c r="AIZ1100"/>
      <c r="AJA1100"/>
      <c r="AJB1100"/>
      <c r="AJC1100"/>
      <c r="AJD1100"/>
      <c r="AJE1100"/>
      <c r="AJF1100"/>
      <c r="AJG1100"/>
      <c r="AJH1100"/>
      <c r="AJI1100"/>
      <c r="AJJ1100"/>
      <c r="AJK1100"/>
      <c r="AJL1100"/>
      <c r="AJM1100"/>
      <c r="AJN1100"/>
      <c r="AJO1100"/>
      <c r="AJP1100"/>
      <c r="AJQ1100"/>
      <c r="AJR1100"/>
      <c r="AJS1100"/>
      <c r="AJT1100"/>
      <c r="AJU1100"/>
      <c r="AJV1100"/>
      <c r="AJW1100"/>
      <c r="AJX1100"/>
      <c r="AJY1100"/>
      <c r="AJZ1100"/>
      <c r="AKA1100"/>
      <c r="AKB1100"/>
      <c r="AKC1100"/>
      <c r="AKD1100"/>
      <c r="AKE1100"/>
      <c r="AKF1100"/>
      <c r="AKG1100"/>
      <c r="AKH1100"/>
      <c r="AKI1100"/>
      <c r="AKJ1100"/>
      <c r="AKK1100"/>
      <c r="AKL1100"/>
      <c r="AKM1100"/>
      <c r="AKN1100"/>
      <c r="AKO1100"/>
      <c r="AKP1100"/>
      <c r="AKQ1100"/>
      <c r="AKR1100"/>
      <c r="AKS1100"/>
      <c r="AKT1100"/>
      <c r="AKU1100"/>
      <c r="AKV1100"/>
      <c r="AKW1100"/>
      <c r="AKX1100"/>
      <c r="AKY1100"/>
      <c r="AKZ1100"/>
      <c r="ALA1100"/>
      <c r="ALB1100"/>
      <c r="ALC1100"/>
      <c r="ALD1100"/>
      <c r="ALE1100"/>
      <c r="ALF1100"/>
      <c r="ALG1100"/>
      <c r="ALH1100"/>
      <c r="ALI1100"/>
      <c r="ALJ1100"/>
      <c r="ALK1100"/>
      <c r="ALL1100"/>
      <c r="ALM1100"/>
      <c r="ALN1100"/>
      <c r="ALO1100"/>
      <c r="ALP1100"/>
      <c r="ALQ1100"/>
      <c r="ALR1100"/>
      <c r="ALS1100"/>
      <c r="ALT1100"/>
      <c r="ALU1100"/>
      <c r="ALV1100"/>
      <c r="ALW1100"/>
      <c r="ALX1100"/>
      <c r="ALY1100"/>
      <c r="ALZ1100"/>
      <c r="AMA1100"/>
      <c r="AMB1100"/>
      <c r="AMC1100"/>
      <c r="AMD1100"/>
      <c r="AME1100"/>
      <c r="AMF1100"/>
      <c r="AMG1100"/>
      <c r="AMH1100"/>
      <c r="AMI1100"/>
      <c r="AMJ1100"/>
    </row>
    <row r="1101" spans="1:1024" x14ac:dyDescent="0.2">
      <c r="A1101"/>
      <c r="B1101"/>
      <c r="C1101"/>
      <c r="D1101"/>
      <c r="E1101" s="2"/>
      <c r="F1101" s="2"/>
      <c r="G1101" s="271"/>
      <c r="H1101" s="240"/>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c r="EZ1101"/>
      <c r="FA1101"/>
      <c r="FB1101"/>
      <c r="FC1101"/>
      <c r="FD1101"/>
      <c r="FE1101"/>
      <c r="FF1101"/>
      <c r="FG1101"/>
      <c r="FH1101"/>
      <c r="FI1101"/>
      <c r="FJ1101"/>
      <c r="FK1101"/>
      <c r="FL1101"/>
      <c r="FM1101"/>
      <c r="FN1101"/>
      <c r="FO1101"/>
      <c r="FP1101"/>
      <c r="FQ1101"/>
      <c r="FR1101"/>
      <c r="FS1101"/>
      <c r="FT1101"/>
      <c r="FU1101"/>
      <c r="FV1101"/>
      <c r="FW1101"/>
      <c r="FX1101"/>
      <c r="FY1101"/>
      <c r="FZ1101"/>
      <c r="GA1101"/>
      <c r="GB1101"/>
      <c r="GC1101"/>
      <c r="GD1101"/>
      <c r="GE1101"/>
      <c r="GF1101"/>
      <c r="GG1101"/>
      <c r="GH1101"/>
      <c r="GI1101"/>
      <c r="GJ1101"/>
      <c r="GK1101"/>
      <c r="GL1101"/>
      <c r="GM1101"/>
      <c r="GN1101"/>
      <c r="GO1101"/>
      <c r="GP1101"/>
      <c r="GQ1101"/>
      <c r="GR1101"/>
      <c r="GS1101"/>
      <c r="GT1101"/>
      <c r="GU1101"/>
      <c r="GV1101"/>
      <c r="GW1101"/>
      <c r="GX1101"/>
      <c r="GY1101"/>
      <c r="GZ1101"/>
      <c r="HA1101"/>
      <c r="HB1101"/>
      <c r="HC1101"/>
      <c r="HD1101"/>
      <c r="HE1101"/>
      <c r="HF1101"/>
      <c r="HG1101"/>
      <c r="HH1101"/>
      <c r="HI1101"/>
      <c r="HJ1101"/>
      <c r="HK1101"/>
      <c r="HL1101"/>
      <c r="HM1101"/>
      <c r="HN1101"/>
      <c r="HO1101"/>
      <c r="HP1101"/>
      <c r="HQ1101"/>
      <c r="HR1101"/>
      <c r="HS1101"/>
      <c r="HT1101"/>
      <c r="HU1101"/>
      <c r="HV1101"/>
      <c r="HW1101"/>
      <c r="HX1101"/>
      <c r="HY1101"/>
      <c r="HZ1101"/>
      <c r="IA1101"/>
      <c r="IB1101"/>
      <c r="IC1101"/>
      <c r="ID1101"/>
      <c r="IE1101"/>
      <c r="IF1101"/>
      <c r="IG1101"/>
      <c r="IH1101"/>
      <c r="II1101"/>
      <c r="IJ1101"/>
      <c r="IK1101"/>
      <c r="IL1101"/>
      <c r="IM1101"/>
      <c r="IN1101"/>
      <c r="IO1101"/>
      <c r="IP1101"/>
      <c r="IQ1101"/>
      <c r="IR1101"/>
      <c r="IS1101"/>
      <c r="IT1101"/>
      <c r="IU1101"/>
      <c r="IV1101"/>
      <c r="IW1101"/>
      <c r="IX1101"/>
      <c r="IY1101"/>
      <c r="IZ1101"/>
      <c r="JA1101"/>
      <c r="JB1101"/>
      <c r="JC1101"/>
      <c r="JD1101"/>
      <c r="JE1101"/>
      <c r="JF1101"/>
      <c r="JG1101"/>
      <c r="JH1101"/>
      <c r="JI1101"/>
      <c r="JJ1101"/>
      <c r="JK1101"/>
      <c r="JL1101"/>
      <c r="JM1101"/>
      <c r="JN1101"/>
      <c r="JO1101"/>
      <c r="JP1101"/>
      <c r="JQ1101"/>
      <c r="JR1101"/>
      <c r="JS1101"/>
      <c r="JT1101"/>
      <c r="JU1101"/>
      <c r="JV1101"/>
      <c r="JW1101"/>
      <c r="JX1101"/>
      <c r="JY1101"/>
      <c r="JZ1101"/>
      <c r="KA1101"/>
      <c r="KB1101"/>
      <c r="KC1101"/>
      <c r="KD1101"/>
      <c r="KE1101"/>
      <c r="KF1101"/>
      <c r="KG1101"/>
      <c r="KH1101"/>
      <c r="KI1101"/>
      <c r="KJ1101"/>
      <c r="KK1101"/>
      <c r="KL1101"/>
      <c r="KM1101"/>
      <c r="KN1101"/>
      <c r="KO1101"/>
      <c r="KP1101"/>
      <c r="KQ1101"/>
      <c r="KR1101"/>
      <c r="KS1101"/>
      <c r="KT1101"/>
      <c r="KU1101"/>
      <c r="KV1101"/>
      <c r="KW1101"/>
      <c r="KX1101"/>
      <c r="KY1101"/>
      <c r="KZ1101"/>
      <c r="LA1101"/>
      <c r="LB1101"/>
      <c r="LC1101"/>
      <c r="LD1101"/>
      <c r="LE1101"/>
      <c r="LF1101"/>
      <c r="LG1101"/>
      <c r="LH1101"/>
      <c r="LI1101"/>
      <c r="LJ1101"/>
      <c r="LK1101"/>
      <c r="LL1101"/>
      <c r="LM1101"/>
      <c r="LN1101"/>
      <c r="LO1101"/>
      <c r="LP1101"/>
      <c r="LQ1101"/>
      <c r="LR1101"/>
      <c r="LS1101"/>
      <c r="LT1101"/>
      <c r="LU1101"/>
      <c r="LV1101"/>
      <c r="LW1101"/>
      <c r="LX1101"/>
      <c r="LY1101"/>
      <c r="LZ1101"/>
      <c r="MA1101"/>
      <c r="MB1101"/>
      <c r="MC1101"/>
      <c r="MD1101"/>
      <c r="ME1101"/>
      <c r="MF1101"/>
      <c r="MG1101"/>
      <c r="MH1101"/>
      <c r="MI1101"/>
      <c r="MJ1101"/>
      <c r="MK1101"/>
      <c r="ML1101"/>
      <c r="MM1101"/>
      <c r="MN1101"/>
      <c r="MO1101"/>
      <c r="MP1101"/>
      <c r="MQ1101"/>
      <c r="MR1101"/>
      <c r="MS1101"/>
      <c r="MT1101"/>
      <c r="MU1101"/>
      <c r="MV1101"/>
      <c r="MW1101"/>
      <c r="MX1101"/>
      <c r="MY1101"/>
      <c r="MZ1101"/>
      <c r="NA1101"/>
      <c r="NB1101"/>
      <c r="NC1101"/>
      <c r="ND1101"/>
      <c r="NE1101"/>
      <c r="NF1101"/>
      <c r="NG1101"/>
      <c r="NH1101"/>
      <c r="NI1101"/>
      <c r="NJ1101"/>
      <c r="NK1101"/>
      <c r="NL1101"/>
      <c r="NM1101"/>
      <c r="NN1101"/>
      <c r="NO1101"/>
      <c r="NP1101"/>
      <c r="NQ1101"/>
      <c r="NR1101"/>
      <c r="NS1101"/>
      <c r="NT1101"/>
      <c r="NU1101"/>
      <c r="NV1101"/>
      <c r="NW1101"/>
      <c r="NX1101"/>
      <c r="NY1101"/>
      <c r="NZ1101"/>
      <c r="OA1101"/>
      <c r="OB1101"/>
      <c r="OC1101"/>
      <c r="OD1101"/>
      <c r="OE1101"/>
      <c r="OF1101"/>
      <c r="OG1101"/>
      <c r="OH1101"/>
      <c r="OI1101"/>
      <c r="OJ1101"/>
      <c r="OK1101"/>
      <c r="OL1101"/>
      <c r="OM1101"/>
      <c r="ON1101"/>
      <c r="OO1101"/>
      <c r="OP1101"/>
      <c r="OQ1101"/>
      <c r="OR1101"/>
      <c r="OS1101"/>
      <c r="OT1101"/>
      <c r="OU1101"/>
      <c r="OV1101"/>
      <c r="OW1101"/>
      <c r="OX1101"/>
      <c r="OY1101"/>
      <c r="OZ1101"/>
      <c r="PA1101"/>
      <c r="PB1101"/>
      <c r="PC1101"/>
      <c r="PD1101"/>
      <c r="PE1101"/>
      <c r="PF1101"/>
      <c r="PG1101"/>
      <c r="PH1101"/>
      <c r="PI1101"/>
      <c r="PJ1101"/>
      <c r="PK1101"/>
      <c r="PL1101"/>
      <c r="PM1101"/>
      <c r="PN1101"/>
      <c r="PO1101"/>
      <c r="PP1101"/>
      <c r="PQ1101"/>
      <c r="PR1101"/>
      <c r="PS1101"/>
      <c r="PT1101"/>
      <c r="PU1101"/>
      <c r="PV1101"/>
      <c r="PW1101"/>
      <c r="PX1101"/>
      <c r="PY1101"/>
      <c r="PZ1101"/>
      <c r="QA1101"/>
      <c r="QB1101"/>
      <c r="QC1101"/>
      <c r="QD1101"/>
      <c r="QE1101"/>
      <c r="QF1101"/>
      <c r="QG1101"/>
      <c r="QH1101"/>
      <c r="QI1101"/>
      <c r="QJ1101"/>
      <c r="QK1101"/>
      <c r="QL1101"/>
      <c r="QM1101"/>
      <c r="QN1101"/>
      <c r="QO1101"/>
      <c r="QP1101"/>
      <c r="QQ1101"/>
      <c r="QR1101"/>
      <c r="QS1101"/>
      <c r="QT1101"/>
      <c r="QU1101"/>
      <c r="QV1101"/>
      <c r="QW1101"/>
      <c r="QX1101"/>
      <c r="QY1101"/>
      <c r="QZ1101"/>
      <c r="RA1101"/>
      <c r="RB1101"/>
      <c r="RC1101"/>
      <c r="RD1101"/>
      <c r="RE1101"/>
      <c r="RF1101"/>
      <c r="RG1101"/>
      <c r="RH1101"/>
      <c r="RI1101"/>
      <c r="RJ1101"/>
      <c r="RK1101"/>
      <c r="RL1101"/>
      <c r="RM1101"/>
      <c r="RN1101"/>
      <c r="RO1101"/>
      <c r="RP1101"/>
      <c r="RQ1101"/>
      <c r="RR1101"/>
      <c r="RS1101"/>
      <c r="RT1101"/>
      <c r="RU1101"/>
      <c r="RV1101"/>
      <c r="RW1101"/>
      <c r="RX1101"/>
      <c r="RY1101"/>
      <c r="RZ1101"/>
      <c r="SA1101"/>
      <c r="SB1101"/>
      <c r="SC1101"/>
      <c r="SD1101"/>
      <c r="SE1101"/>
      <c r="SF1101"/>
      <c r="SG1101"/>
      <c r="SH1101"/>
      <c r="SI1101"/>
      <c r="SJ1101"/>
      <c r="SK1101"/>
      <c r="SL1101"/>
      <c r="SM1101"/>
      <c r="SN1101"/>
      <c r="SO1101"/>
      <c r="SP1101"/>
      <c r="SQ1101"/>
      <c r="SR1101"/>
      <c r="SS1101"/>
      <c r="ST1101"/>
      <c r="SU1101"/>
      <c r="SV1101"/>
      <c r="SW1101"/>
      <c r="SX1101"/>
      <c r="SY1101"/>
      <c r="SZ1101"/>
      <c r="TA1101"/>
      <c r="TB1101"/>
      <c r="TC1101"/>
      <c r="TD1101"/>
      <c r="TE1101"/>
      <c r="TF1101"/>
      <c r="TG1101"/>
      <c r="TH1101"/>
      <c r="TI1101"/>
      <c r="TJ1101"/>
      <c r="TK1101"/>
      <c r="TL1101"/>
      <c r="TM1101"/>
      <c r="TN1101"/>
      <c r="TO1101"/>
      <c r="TP1101"/>
      <c r="TQ1101"/>
      <c r="TR1101"/>
      <c r="TS1101"/>
      <c r="TT1101"/>
      <c r="TU1101"/>
      <c r="TV1101"/>
      <c r="TW1101"/>
      <c r="TX1101"/>
      <c r="TY1101"/>
      <c r="TZ1101"/>
      <c r="UA1101"/>
      <c r="UB1101"/>
      <c r="UC1101"/>
      <c r="UD1101"/>
      <c r="UE1101"/>
      <c r="UF1101"/>
      <c r="UG1101"/>
      <c r="UH1101"/>
      <c r="UI1101"/>
      <c r="UJ1101"/>
      <c r="UK1101"/>
      <c r="UL1101"/>
      <c r="UM1101"/>
      <c r="UN1101"/>
      <c r="UO1101"/>
      <c r="UP1101"/>
      <c r="UQ1101"/>
      <c r="UR1101"/>
      <c r="US1101"/>
      <c r="UT1101"/>
      <c r="UU1101"/>
      <c r="UV1101"/>
      <c r="UW1101"/>
      <c r="UX1101"/>
      <c r="UY1101"/>
      <c r="UZ1101"/>
      <c r="VA1101"/>
      <c r="VB1101"/>
      <c r="VC1101"/>
      <c r="VD1101"/>
      <c r="VE1101"/>
      <c r="VF1101"/>
      <c r="VG1101"/>
      <c r="VH1101"/>
      <c r="VI1101"/>
      <c r="VJ1101"/>
      <c r="VK1101"/>
      <c r="VL1101"/>
      <c r="VM1101"/>
      <c r="VN1101"/>
      <c r="VO1101"/>
      <c r="VP1101"/>
      <c r="VQ1101"/>
      <c r="VR1101"/>
      <c r="VS1101"/>
      <c r="VT1101"/>
      <c r="VU1101"/>
      <c r="VV1101"/>
      <c r="VW1101"/>
      <c r="VX1101"/>
      <c r="VY1101"/>
      <c r="VZ1101"/>
      <c r="WA1101"/>
      <c r="WB1101"/>
      <c r="WC1101"/>
      <c r="WD1101"/>
      <c r="WE1101"/>
      <c r="WF1101"/>
      <c r="WG1101"/>
      <c r="WH1101"/>
      <c r="WI1101"/>
      <c r="WJ1101"/>
      <c r="WK1101"/>
      <c r="WL1101"/>
      <c r="WM1101"/>
      <c r="WN1101"/>
      <c r="WO1101"/>
      <c r="WP1101"/>
      <c r="WQ1101"/>
      <c r="WR1101"/>
      <c r="WS1101"/>
      <c r="WT1101"/>
      <c r="WU1101"/>
      <c r="WV1101"/>
      <c r="WW1101"/>
      <c r="WX1101"/>
      <c r="WY1101"/>
      <c r="WZ1101"/>
      <c r="XA1101"/>
      <c r="XB1101"/>
      <c r="XC1101"/>
      <c r="XD1101"/>
      <c r="XE1101"/>
      <c r="XF1101"/>
      <c r="XG1101"/>
      <c r="XH1101"/>
      <c r="XI1101"/>
      <c r="XJ1101"/>
      <c r="XK1101"/>
      <c r="XL1101"/>
      <c r="XM1101"/>
      <c r="XN1101"/>
      <c r="XO1101"/>
      <c r="XP1101"/>
      <c r="XQ1101"/>
      <c r="XR1101"/>
      <c r="XS1101"/>
      <c r="XT1101"/>
      <c r="XU1101"/>
      <c r="XV1101"/>
      <c r="XW1101"/>
      <c r="XX1101"/>
      <c r="XY1101"/>
      <c r="XZ1101"/>
      <c r="YA1101"/>
      <c r="YB1101"/>
      <c r="YC1101"/>
      <c r="YD1101"/>
      <c r="YE1101"/>
      <c r="YF1101"/>
      <c r="YG1101"/>
      <c r="YH1101"/>
      <c r="YI1101"/>
      <c r="YJ1101"/>
      <c r="YK1101"/>
      <c r="YL1101"/>
      <c r="YM1101"/>
      <c r="YN1101"/>
      <c r="YO1101"/>
      <c r="YP1101"/>
      <c r="YQ1101"/>
      <c r="YR1101"/>
      <c r="YS1101"/>
      <c r="YT1101"/>
      <c r="YU1101"/>
      <c r="YV1101"/>
      <c r="YW1101"/>
      <c r="YX1101"/>
      <c r="YY1101"/>
      <c r="YZ1101"/>
      <c r="ZA1101"/>
      <c r="ZB1101"/>
      <c r="ZC1101"/>
      <c r="ZD1101"/>
      <c r="ZE1101"/>
      <c r="ZF1101"/>
      <c r="ZG1101"/>
      <c r="ZH1101"/>
      <c r="ZI1101"/>
      <c r="ZJ1101"/>
      <c r="ZK1101"/>
      <c r="ZL1101"/>
      <c r="ZM1101"/>
      <c r="ZN1101"/>
      <c r="ZO1101"/>
      <c r="ZP1101"/>
      <c r="ZQ1101"/>
      <c r="ZR1101"/>
      <c r="ZS1101"/>
      <c r="ZT1101"/>
      <c r="ZU1101"/>
      <c r="ZV1101"/>
      <c r="ZW1101"/>
      <c r="ZX1101"/>
      <c r="ZY1101"/>
      <c r="ZZ1101"/>
      <c r="AAA1101"/>
      <c r="AAB1101"/>
      <c r="AAC1101"/>
      <c r="AAD1101"/>
      <c r="AAE1101"/>
      <c r="AAF1101"/>
      <c r="AAG1101"/>
      <c r="AAH1101"/>
      <c r="AAI1101"/>
      <c r="AAJ1101"/>
      <c r="AAK1101"/>
      <c r="AAL1101"/>
      <c r="AAM1101"/>
      <c r="AAN1101"/>
      <c r="AAO1101"/>
      <c r="AAP1101"/>
      <c r="AAQ1101"/>
      <c r="AAR1101"/>
      <c r="AAS1101"/>
      <c r="AAT1101"/>
      <c r="AAU1101"/>
      <c r="AAV1101"/>
      <c r="AAW1101"/>
      <c r="AAX1101"/>
      <c r="AAY1101"/>
      <c r="AAZ1101"/>
      <c r="ABA1101"/>
      <c r="ABB1101"/>
      <c r="ABC1101"/>
      <c r="ABD1101"/>
      <c r="ABE1101"/>
      <c r="ABF1101"/>
      <c r="ABG1101"/>
      <c r="ABH1101"/>
      <c r="ABI1101"/>
      <c r="ABJ1101"/>
      <c r="ABK1101"/>
      <c r="ABL1101"/>
      <c r="ABM1101"/>
      <c r="ABN1101"/>
      <c r="ABO1101"/>
      <c r="ABP1101"/>
      <c r="ABQ1101"/>
      <c r="ABR1101"/>
      <c r="ABS1101"/>
      <c r="ABT1101"/>
      <c r="ABU1101"/>
      <c r="ABV1101"/>
      <c r="ABW1101"/>
      <c r="ABX1101"/>
      <c r="ABY1101"/>
      <c r="ABZ1101"/>
      <c r="ACA1101"/>
      <c r="ACB1101"/>
      <c r="ACC1101"/>
      <c r="ACD1101"/>
      <c r="ACE1101"/>
      <c r="ACF1101"/>
      <c r="ACG1101"/>
      <c r="ACH1101"/>
      <c r="ACI1101"/>
      <c r="ACJ1101"/>
      <c r="ACK1101"/>
      <c r="ACL1101"/>
      <c r="ACM1101"/>
      <c r="ACN1101"/>
      <c r="ACO1101"/>
      <c r="ACP1101"/>
      <c r="ACQ1101"/>
      <c r="ACR1101"/>
      <c r="ACS1101"/>
      <c r="ACT1101"/>
      <c r="ACU1101"/>
      <c r="ACV1101"/>
      <c r="ACW1101"/>
      <c r="ACX1101"/>
      <c r="ACY1101"/>
      <c r="ACZ1101"/>
      <c r="ADA1101"/>
      <c r="ADB1101"/>
      <c r="ADC1101"/>
      <c r="ADD1101"/>
      <c r="ADE1101"/>
      <c r="ADF1101"/>
      <c r="ADG1101"/>
      <c r="ADH1101"/>
      <c r="ADI1101"/>
      <c r="ADJ1101"/>
      <c r="ADK1101"/>
      <c r="ADL1101"/>
      <c r="ADM1101"/>
      <c r="ADN1101"/>
      <c r="ADO1101"/>
      <c r="ADP1101"/>
      <c r="ADQ1101"/>
      <c r="ADR1101"/>
      <c r="ADS1101"/>
      <c r="ADT1101"/>
      <c r="ADU1101"/>
      <c r="ADV1101"/>
      <c r="ADW1101"/>
      <c r="ADX1101"/>
      <c r="ADY1101"/>
      <c r="ADZ1101"/>
      <c r="AEA1101"/>
      <c r="AEB1101"/>
      <c r="AEC1101"/>
      <c r="AED1101"/>
      <c r="AEE1101"/>
      <c r="AEF1101"/>
      <c r="AEG1101"/>
      <c r="AEH1101"/>
      <c r="AEI1101"/>
      <c r="AEJ1101"/>
      <c r="AEK1101"/>
      <c r="AEL1101"/>
      <c r="AEM1101"/>
      <c r="AEN1101"/>
      <c r="AEO1101"/>
      <c r="AEP1101"/>
      <c r="AEQ1101"/>
      <c r="AER1101"/>
      <c r="AES1101"/>
      <c r="AET1101"/>
      <c r="AEU1101"/>
      <c r="AEV1101"/>
      <c r="AEW1101"/>
      <c r="AEX1101"/>
      <c r="AEY1101"/>
      <c r="AEZ1101"/>
      <c r="AFA1101"/>
      <c r="AFB1101"/>
      <c r="AFC1101"/>
      <c r="AFD1101"/>
      <c r="AFE1101"/>
      <c r="AFF1101"/>
      <c r="AFG1101"/>
      <c r="AFH1101"/>
      <c r="AFI1101"/>
      <c r="AFJ1101"/>
      <c r="AFK1101"/>
      <c r="AFL1101"/>
      <c r="AFM1101"/>
      <c r="AFN1101"/>
      <c r="AFO1101"/>
      <c r="AFP1101"/>
      <c r="AFQ1101"/>
      <c r="AFR1101"/>
      <c r="AFS1101"/>
      <c r="AFT1101"/>
      <c r="AFU1101"/>
      <c r="AFV1101"/>
      <c r="AFW1101"/>
      <c r="AFX1101"/>
      <c r="AFY1101"/>
      <c r="AFZ1101"/>
      <c r="AGA1101"/>
      <c r="AGB1101"/>
      <c r="AGC1101"/>
      <c r="AGD1101"/>
      <c r="AGE1101"/>
      <c r="AGF1101"/>
      <c r="AGG1101"/>
      <c r="AGH1101"/>
      <c r="AGI1101"/>
      <c r="AGJ1101"/>
      <c r="AGK1101"/>
      <c r="AGL1101"/>
      <c r="AGM1101"/>
      <c r="AGN1101"/>
      <c r="AGO1101"/>
      <c r="AGP1101"/>
      <c r="AGQ1101"/>
      <c r="AGR1101"/>
      <c r="AGS1101"/>
      <c r="AGT1101"/>
      <c r="AGU1101"/>
      <c r="AGV1101"/>
      <c r="AGW1101"/>
      <c r="AGX1101"/>
      <c r="AGY1101"/>
      <c r="AGZ1101"/>
      <c r="AHA1101"/>
      <c r="AHB1101"/>
      <c r="AHC1101"/>
      <c r="AHD1101"/>
      <c r="AHE1101"/>
      <c r="AHF1101"/>
      <c r="AHG1101"/>
      <c r="AHH1101"/>
      <c r="AHI1101"/>
      <c r="AHJ1101"/>
      <c r="AHK1101"/>
      <c r="AHL1101"/>
      <c r="AHM1101"/>
      <c r="AHN1101"/>
      <c r="AHO1101"/>
      <c r="AHP1101"/>
      <c r="AHQ1101"/>
      <c r="AHR1101"/>
      <c r="AHS1101"/>
      <c r="AHT1101"/>
      <c r="AHU1101"/>
      <c r="AHV1101"/>
      <c r="AHW1101"/>
      <c r="AHX1101"/>
      <c r="AHY1101"/>
      <c r="AHZ1101"/>
      <c r="AIA1101"/>
      <c r="AIB1101"/>
      <c r="AIC1101"/>
      <c r="AID1101"/>
      <c r="AIE1101"/>
      <c r="AIF1101"/>
      <c r="AIG1101"/>
      <c r="AIH1101"/>
      <c r="AII1101"/>
      <c r="AIJ1101"/>
      <c r="AIK1101"/>
      <c r="AIL1101"/>
      <c r="AIM1101"/>
      <c r="AIN1101"/>
      <c r="AIO1101"/>
      <c r="AIP1101"/>
      <c r="AIQ1101"/>
      <c r="AIR1101"/>
      <c r="AIS1101"/>
      <c r="AIT1101"/>
      <c r="AIU1101"/>
      <c r="AIV1101"/>
      <c r="AIW1101"/>
      <c r="AIX1101"/>
      <c r="AIY1101"/>
      <c r="AIZ1101"/>
      <c r="AJA1101"/>
      <c r="AJB1101"/>
      <c r="AJC1101"/>
      <c r="AJD1101"/>
      <c r="AJE1101"/>
      <c r="AJF1101"/>
      <c r="AJG1101"/>
      <c r="AJH1101"/>
      <c r="AJI1101"/>
      <c r="AJJ1101"/>
      <c r="AJK1101"/>
      <c r="AJL1101"/>
      <c r="AJM1101"/>
      <c r="AJN1101"/>
      <c r="AJO1101"/>
      <c r="AJP1101"/>
      <c r="AJQ1101"/>
      <c r="AJR1101"/>
      <c r="AJS1101"/>
      <c r="AJT1101"/>
      <c r="AJU1101"/>
      <c r="AJV1101"/>
      <c r="AJW1101"/>
      <c r="AJX1101"/>
      <c r="AJY1101"/>
      <c r="AJZ1101"/>
      <c r="AKA1101"/>
      <c r="AKB1101"/>
      <c r="AKC1101"/>
      <c r="AKD1101"/>
      <c r="AKE1101"/>
      <c r="AKF1101"/>
      <c r="AKG1101"/>
      <c r="AKH1101"/>
      <c r="AKI1101"/>
      <c r="AKJ1101"/>
      <c r="AKK1101"/>
      <c r="AKL1101"/>
      <c r="AKM1101"/>
      <c r="AKN1101"/>
      <c r="AKO1101"/>
      <c r="AKP1101"/>
      <c r="AKQ1101"/>
      <c r="AKR1101"/>
      <c r="AKS1101"/>
      <c r="AKT1101"/>
      <c r="AKU1101"/>
      <c r="AKV1101"/>
      <c r="AKW1101"/>
      <c r="AKX1101"/>
      <c r="AKY1101"/>
      <c r="AKZ1101"/>
      <c r="ALA1101"/>
      <c r="ALB1101"/>
      <c r="ALC1101"/>
      <c r="ALD1101"/>
      <c r="ALE1101"/>
      <c r="ALF1101"/>
      <c r="ALG1101"/>
      <c r="ALH1101"/>
      <c r="ALI1101"/>
      <c r="ALJ1101"/>
      <c r="ALK1101"/>
      <c r="ALL1101"/>
      <c r="ALM1101"/>
      <c r="ALN1101"/>
      <c r="ALO1101"/>
      <c r="ALP1101"/>
      <c r="ALQ1101"/>
      <c r="ALR1101"/>
      <c r="ALS1101"/>
      <c r="ALT1101"/>
      <c r="ALU1101"/>
      <c r="ALV1101"/>
      <c r="ALW1101"/>
      <c r="ALX1101"/>
      <c r="ALY1101"/>
      <c r="ALZ1101"/>
      <c r="AMA1101"/>
      <c r="AMB1101"/>
      <c r="AMC1101"/>
      <c r="AMD1101"/>
      <c r="AME1101"/>
      <c r="AMF1101"/>
      <c r="AMG1101"/>
      <c r="AMH1101"/>
      <c r="AMI1101"/>
      <c r="AMJ1101"/>
    </row>
    <row r="1102" spans="1:1024" x14ac:dyDescent="0.2">
      <c r="A1102"/>
      <c r="B1102"/>
      <c r="C1102"/>
      <c r="D1102"/>
      <c r="E1102" s="2"/>
      <c r="F1102" s="2"/>
      <c r="G1102" s="271"/>
      <c r="H1102" s="240"/>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c r="EZ1102"/>
      <c r="FA1102"/>
      <c r="FB1102"/>
      <c r="FC1102"/>
      <c r="FD1102"/>
      <c r="FE1102"/>
      <c r="FF1102"/>
      <c r="FG1102"/>
      <c r="FH1102"/>
      <c r="FI1102"/>
      <c r="FJ1102"/>
      <c r="FK1102"/>
      <c r="FL1102"/>
      <c r="FM1102"/>
      <c r="FN1102"/>
      <c r="FO1102"/>
      <c r="FP1102"/>
      <c r="FQ1102"/>
      <c r="FR1102"/>
      <c r="FS1102"/>
      <c r="FT1102"/>
      <c r="FU1102"/>
      <c r="FV1102"/>
      <c r="FW1102"/>
      <c r="FX1102"/>
      <c r="FY1102"/>
      <c r="FZ1102"/>
      <c r="GA1102"/>
      <c r="GB1102"/>
      <c r="GC1102"/>
      <c r="GD1102"/>
      <c r="GE1102"/>
      <c r="GF1102"/>
      <c r="GG1102"/>
      <c r="GH1102"/>
      <c r="GI1102"/>
      <c r="GJ1102"/>
      <c r="GK1102"/>
      <c r="GL1102"/>
      <c r="GM1102"/>
      <c r="GN1102"/>
      <c r="GO1102"/>
      <c r="GP1102"/>
      <c r="GQ1102"/>
      <c r="GR1102"/>
      <c r="GS1102"/>
      <c r="GT1102"/>
      <c r="GU1102"/>
      <c r="GV1102"/>
      <c r="GW1102"/>
      <c r="GX1102"/>
      <c r="GY1102"/>
      <c r="GZ1102"/>
      <c r="HA1102"/>
      <c r="HB1102"/>
      <c r="HC1102"/>
      <c r="HD1102"/>
      <c r="HE1102"/>
      <c r="HF1102"/>
      <c r="HG1102"/>
      <c r="HH1102"/>
      <c r="HI1102"/>
      <c r="HJ1102"/>
      <c r="HK1102"/>
      <c r="HL1102"/>
      <c r="HM1102"/>
      <c r="HN1102"/>
      <c r="HO1102"/>
      <c r="HP1102"/>
      <c r="HQ1102"/>
      <c r="HR1102"/>
      <c r="HS1102"/>
      <c r="HT1102"/>
      <c r="HU1102"/>
      <c r="HV1102"/>
      <c r="HW1102"/>
      <c r="HX1102"/>
      <c r="HY1102"/>
      <c r="HZ1102"/>
      <c r="IA1102"/>
      <c r="IB1102"/>
      <c r="IC1102"/>
      <c r="ID1102"/>
      <c r="IE1102"/>
      <c r="IF1102"/>
      <c r="IG1102"/>
      <c r="IH1102"/>
      <c r="II1102"/>
      <c r="IJ1102"/>
      <c r="IK1102"/>
      <c r="IL1102"/>
      <c r="IM1102"/>
      <c r="IN1102"/>
      <c r="IO1102"/>
      <c r="IP1102"/>
      <c r="IQ1102"/>
      <c r="IR1102"/>
      <c r="IS1102"/>
      <c r="IT1102"/>
      <c r="IU1102"/>
      <c r="IV1102"/>
      <c r="IW1102"/>
      <c r="IX1102"/>
      <c r="IY1102"/>
      <c r="IZ1102"/>
      <c r="JA1102"/>
      <c r="JB1102"/>
      <c r="JC1102"/>
      <c r="JD1102"/>
      <c r="JE1102"/>
      <c r="JF1102"/>
      <c r="JG1102"/>
      <c r="JH1102"/>
      <c r="JI1102"/>
      <c r="JJ1102"/>
      <c r="JK1102"/>
      <c r="JL1102"/>
      <c r="JM1102"/>
      <c r="JN1102"/>
      <c r="JO1102"/>
      <c r="JP1102"/>
      <c r="JQ1102"/>
      <c r="JR1102"/>
      <c r="JS1102"/>
      <c r="JT1102"/>
      <c r="JU1102"/>
      <c r="JV1102"/>
      <c r="JW1102"/>
      <c r="JX1102"/>
      <c r="JY1102"/>
      <c r="JZ1102"/>
      <c r="KA1102"/>
      <c r="KB1102"/>
      <c r="KC1102"/>
      <c r="KD1102"/>
      <c r="KE1102"/>
      <c r="KF1102"/>
      <c r="KG1102"/>
      <c r="KH1102"/>
      <c r="KI1102"/>
      <c r="KJ1102"/>
      <c r="KK1102"/>
      <c r="KL1102"/>
      <c r="KM1102"/>
      <c r="KN1102"/>
      <c r="KO1102"/>
      <c r="KP1102"/>
      <c r="KQ1102"/>
      <c r="KR1102"/>
      <c r="KS1102"/>
      <c r="KT1102"/>
      <c r="KU1102"/>
      <c r="KV1102"/>
      <c r="KW1102"/>
      <c r="KX1102"/>
      <c r="KY1102"/>
      <c r="KZ1102"/>
      <c r="LA1102"/>
      <c r="LB1102"/>
      <c r="LC1102"/>
      <c r="LD1102"/>
      <c r="LE1102"/>
      <c r="LF1102"/>
      <c r="LG1102"/>
      <c r="LH1102"/>
      <c r="LI1102"/>
      <c r="LJ1102"/>
      <c r="LK1102"/>
      <c r="LL1102"/>
      <c r="LM1102"/>
      <c r="LN1102"/>
      <c r="LO1102"/>
      <c r="LP1102"/>
      <c r="LQ1102"/>
      <c r="LR1102"/>
      <c r="LS1102"/>
      <c r="LT1102"/>
      <c r="LU1102"/>
      <c r="LV1102"/>
      <c r="LW1102"/>
      <c r="LX1102"/>
      <c r="LY1102"/>
      <c r="LZ1102"/>
      <c r="MA1102"/>
      <c r="MB1102"/>
      <c r="MC1102"/>
      <c r="MD1102"/>
      <c r="ME1102"/>
      <c r="MF1102"/>
      <c r="MG1102"/>
      <c r="MH1102"/>
      <c r="MI1102"/>
      <c r="MJ1102"/>
      <c r="MK1102"/>
      <c r="ML1102"/>
      <c r="MM1102"/>
      <c r="MN1102"/>
      <c r="MO1102"/>
      <c r="MP1102"/>
      <c r="MQ1102"/>
      <c r="MR1102"/>
      <c r="MS1102"/>
      <c r="MT1102"/>
      <c r="MU1102"/>
      <c r="MV1102"/>
      <c r="MW1102"/>
      <c r="MX1102"/>
      <c r="MY1102"/>
      <c r="MZ1102"/>
      <c r="NA1102"/>
      <c r="NB1102"/>
      <c r="NC1102"/>
      <c r="ND1102"/>
      <c r="NE1102"/>
      <c r="NF1102"/>
      <c r="NG1102"/>
      <c r="NH1102"/>
      <c r="NI1102"/>
      <c r="NJ1102"/>
      <c r="NK1102"/>
      <c r="NL1102"/>
      <c r="NM1102"/>
      <c r="NN1102"/>
      <c r="NO1102"/>
      <c r="NP1102"/>
      <c r="NQ1102"/>
      <c r="NR1102"/>
      <c r="NS1102"/>
      <c r="NT1102"/>
      <c r="NU1102"/>
      <c r="NV1102"/>
      <c r="NW1102"/>
      <c r="NX1102"/>
      <c r="NY1102"/>
      <c r="NZ1102"/>
      <c r="OA1102"/>
      <c r="OB1102"/>
      <c r="OC1102"/>
      <c r="OD1102"/>
      <c r="OE1102"/>
      <c r="OF1102"/>
      <c r="OG1102"/>
      <c r="OH1102"/>
      <c r="OI1102"/>
      <c r="OJ1102"/>
      <c r="OK1102"/>
      <c r="OL1102"/>
      <c r="OM1102"/>
      <c r="ON1102"/>
      <c r="OO1102"/>
      <c r="OP1102"/>
      <c r="OQ1102"/>
      <c r="OR1102"/>
      <c r="OS1102"/>
      <c r="OT1102"/>
      <c r="OU1102"/>
      <c r="OV1102"/>
      <c r="OW1102"/>
      <c r="OX1102"/>
      <c r="OY1102"/>
      <c r="OZ1102"/>
      <c r="PA1102"/>
      <c r="PB1102"/>
      <c r="PC1102"/>
      <c r="PD1102"/>
      <c r="PE1102"/>
      <c r="PF1102"/>
      <c r="PG1102"/>
      <c r="PH1102"/>
      <c r="PI1102"/>
      <c r="PJ1102"/>
      <c r="PK1102"/>
      <c r="PL1102"/>
      <c r="PM1102"/>
      <c r="PN1102"/>
      <c r="PO1102"/>
      <c r="PP1102"/>
      <c r="PQ1102"/>
      <c r="PR1102"/>
      <c r="PS1102"/>
      <c r="PT1102"/>
      <c r="PU1102"/>
      <c r="PV1102"/>
      <c r="PW1102"/>
      <c r="PX1102"/>
      <c r="PY1102"/>
      <c r="PZ1102"/>
      <c r="QA1102"/>
      <c r="QB1102"/>
      <c r="QC1102"/>
      <c r="QD1102"/>
      <c r="QE1102"/>
      <c r="QF1102"/>
      <c r="QG1102"/>
      <c r="QH1102"/>
      <c r="QI1102"/>
      <c r="QJ1102"/>
      <c r="QK1102"/>
      <c r="QL1102"/>
      <c r="QM1102"/>
      <c r="QN1102"/>
      <c r="QO1102"/>
      <c r="QP1102"/>
      <c r="QQ1102"/>
      <c r="QR1102"/>
      <c r="QS1102"/>
      <c r="QT1102"/>
      <c r="QU1102"/>
      <c r="QV1102"/>
      <c r="QW1102"/>
      <c r="QX1102"/>
      <c r="QY1102"/>
      <c r="QZ1102"/>
      <c r="RA1102"/>
      <c r="RB1102"/>
      <c r="RC1102"/>
      <c r="RD1102"/>
      <c r="RE1102"/>
      <c r="RF1102"/>
      <c r="RG1102"/>
      <c r="RH1102"/>
      <c r="RI1102"/>
      <c r="RJ1102"/>
      <c r="RK1102"/>
      <c r="RL1102"/>
      <c r="RM1102"/>
      <c r="RN1102"/>
      <c r="RO1102"/>
      <c r="RP1102"/>
      <c r="RQ1102"/>
      <c r="RR1102"/>
      <c r="RS1102"/>
      <c r="RT1102"/>
      <c r="RU1102"/>
      <c r="RV1102"/>
      <c r="RW1102"/>
      <c r="RX1102"/>
      <c r="RY1102"/>
      <c r="RZ1102"/>
      <c r="SA1102"/>
      <c r="SB1102"/>
      <c r="SC1102"/>
      <c r="SD1102"/>
      <c r="SE1102"/>
      <c r="SF1102"/>
      <c r="SG1102"/>
      <c r="SH1102"/>
      <c r="SI1102"/>
      <c r="SJ1102"/>
      <c r="SK1102"/>
      <c r="SL1102"/>
      <c r="SM1102"/>
      <c r="SN1102"/>
      <c r="SO1102"/>
      <c r="SP1102"/>
      <c r="SQ1102"/>
      <c r="SR1102"/>
      <c r="SS1102"/>
      <c r="ST1102"/>
      <c r="SU1102"/>
      <c r="SV1102"/>
      <c r="SW1102"/>
      <c r="SX1102"/>
      <c r="SY1102"/>
      <c r="SZ1102"/>
      <c r="TA1102"/>
      <c r="TB1102"/>
      <c r="TC1102"/>
      <c r="TD1102"/>
      <c r="TE1102"/>
      <c r="TF1102"/>
      <c r="TG1102"/>
      <c r="TH1102"/>
      <c r="TI1102"/>
      <c r="TJ1102"/>
      <c r="TK1102"/>
      <c r="TL1102"/>
      <c r="TM1102"/>
      <c r="TN1102"/>
      <c r="TO1102"/>
      <c r="TP1102"/>
      <c r="TQ1102"/>
      <c r="TR1102"/>
      <c r="TS1102"/>
      <c r="TT1102"/>
      <c r="TU1102"/>
      <c r="TV1102"/>
      <c r="TW1102"/>
      <c r="TX1102"/>
      <c r="TY1102"/>
      <c r="TZ1102"/>
      <c r="UA1102"/>
      <c r="UB1102"/>
      <c r="UC1102"/>
      <c r="UD1102"/>
      <c r="UE1102"/>
      <c r="UF1102"/>
      <c r="UG1102"/>
      <c r="UH1102"/>
      <c r="UI1102"/>
      <c r="UJ1102"/>
      <c r="UK1102"/>
      <c r="UL1102"/>
      <c r="UM1102"/>
      <c r="UN1102"/>
      <c r="UO1102"/>
      <c r="UP1102"/>
      <c r="UQ1102"/>
      <c r="UR1102"/>
      <c r="US1102"/>
      <c r="UT1102"/>
      <c r="UU1102"/>
      <c r="UV1102"/>
      <c r="UW1102"/>
      <c r="UX1102"/>
      <c r="UY1102"/>
      <c r="UZ1102"/>
      <c r="VA1102"/>
      <c r="VB1102"/>
      <c r="VC1102"/>
      <c r="VD1102"/>
      <c r="VE1102"/>
      <c r="VF1102"/>
      <c r="VG1102"/>
      <c r="VH1102"/>
      <c r="VI1102"/>
      <c r="VJ1102"/>
      <c r="VK1102"/>
      <c r="VL1102"/>
      <c r="VM1102"/>
      <c r="VN1102"/>
      <c r="VO1102"/>
      <c r="VP1102"/>
      <c r="VQ1102"/>
      <c r="VR1102"/>
      <c r="VS1102"/>
      <c r="VT1102"/>
      <c r="VU1102"/>
      <c r="VV1102"/>
      <c r="VW1102"/>
      <c r="VX1102"/>
      <c r="VY1102"/>
      <c r="VZ1102"/>
      <c r="WA1102"/>
      <c r="WB1102"/>
      <c r="WC1102"/>
      <c r="WD1102"/>
      <c r="WE1102"/>
      <c r="WF1102"/>
      <c r="WG1102"/>
      <c r="WH1102"/>
      <c r="WI1102"/>
      <c r="WJ1102"/>
      <c r="WK1102"/>
      <c r="WL1102"/>
      <c r="WM1102"/>
      <c r="WN1102"/>
      <c r="WO1102"/>
      <c r="WP1102"/>
      <c r="WQ1102"/>
      <c r="WR1102"/>
      <c r="WS1102"/>
      <c r="WT1102"/>
      <c r="WU1102"/>
      <c r="WV1102"/>
      <c r="WW1102"/>
      <c r="WX1102"/>
      <c r="WY1102"/>
      <c r="WZ1102"/>
      <c r="XA1102"/>
      <c r="XB1102"/>
      <c r="XC1102"/>
      <c r="XD1102"/>
      <c r="XE1102"/>
      <c r="XF1102"/>
      <c r="XG1102"/>
      <c r="XH1102"/>
      <c r="XI1102"/>
      <c r="XJ1102"/>
      <c r="XK1102"/>
      <c r="XL1102"/>
      <c r="XM1102"/>
      <c r="XN1102"/>
      <c r="XO1102"/>
      <c r="XP1102"/>
      <c r="XQ1102"/>
      <c r="XR1102"/>
      <c r="XS1102"/>
      <c r="XT1102"/>
      <c r="XU1102"/>
      <c r="XV1102"/>
      <c r="XW1102"/>
      <c r="XX1102"/>
      <c r="XY1102"/>
      <c r="XZ1102"/>
      <c r="YA1102"/>
      <c r="YB1102"/>
      <c r="YC1102"/>
      <c r="YD1102"/>
      <c r="YE1102"/>
      <c r="YF1102"/>
      <c r="YG1102"/>
      <c r="YH1102"/>
      <c r="YI1102"/>
      <c r="YJ1102"/>
      <c r="YK1102"/>
      <c r="YL1102"/>
      <c r="YM1102"/>
      <c r="YN1102"/>
      <c r="YO1102"/>
      <c r="YP1102"/>
      <c r="YQ1102"/>
      <c r="YR1102"/>
      <c r="YS1102"/>
      <c r="YT1102"/>
      <c r="YU1102"/>
      <c r="YV1102"/>
      <c r="YW1102"/>
      <c r="YX1102"/>
      <c r="YY1102"/>
      <c r="YZ1102"/>
      <c r="ZA1102"/>
      <c r="ZB1102"/>
      <c r="ZC1102"/>
      <c r="ZD1102"/>
      <c r="ZE1102"/>
      <c r="ZF1102"/>
      <c r="ZG1102"/>
      <c r="ZH1102"/>
      <c r="ZI1102"/>
      <c r="ZJ1102"/>
      <c r="ZK1102"/>
      <c r="ZL1102"/>
      <c r="ZM1102"/>
      <c r="ZN1102"/>
      <c r="ZO1102"/>
      <c r="ZP1102"/>
      <c r="ZQ1102"/>
      <c r="ZR1102"/>
      <c r="ZS1102"/>
      <c r="ZT1102"/>
      <c r="ZU1102"/>
      <c r="ZV1102"/>
      <c r="ZW1102"/>
      <c r="ZX1102"/>
      <c r="ZY1102"/>
      <c r="ZZ1102"/>
      <c r="AAA1102"/>
      <c r="AAB1102"/>
      <c r="AAC1102"/>
      <c r="AAD1102"/>
      <c r="AAE1102"/>
      <c r="AAF1102"/>
      <c r="AAG1102"/>
      <c r="AAH1102"/>
      <c r="AAI1102"/>
      <c r="AAJ1102"/>
      <c r="AAK1102"/>
      <c r="AAL1102"/>
      <c r="AAM1102"/>
      <c r="AAN1102"/>
      <c r="AAO1102"/>
      <c r="AAP1102"/>
      <c r="AAQ1102"/>
      <c r="AAR1102"/>
      <c r="AAS1102"/>
      <c r="AAT1102"/>
      <c r="AAU1102"/>
      <c r="AAV1102"/>
      <c r="AAW1102"/>
      <c r="AAX1102"/>
      <c r="AAY1102"/>
      <c r="AAZ1102"/>
      <c r="ABA1102"/>
      <c r="ABB1102"/>
      <c r="ABC1102"/>
      <c r="ABD1102"/>
      <c r="ABE1102"/>
      <c r="ABF1102"/>
      <c r="ABG1102"/>
      <c r="ABH1102"/>
      <c r="ABI1102"/>
      <c r="ABJ1102"/>
      <c r="ABK1102"/>
      <c r="ABL1102"/>
      <c r="ABM1102"/>
      <c r="ABN1102"/>
      <c r="ABO1102"/>
      <c r="ABP1102"/>
      <c r="ABQ1102"/>
      <c r="ABR1102"/>
      <c r="ABS1102"/>
      <c r="ABT1102"/>
      <c r="ABU1102"/>
      <c r="ABV1102"/>
      <c r="ABW1102"/>
      <c r="ABX1102"/>
      <c r="ABY1102"/>
      <c r="ABZ1102"/>
      <c r="ACA1102"/>
      <c r="ACB1102"/>
      <c r="ACC1102"/>
      <c r="ACD1102"/>
      <c r="ACE1102"/>
      <c r="ACF1102"/>
      <c r="ACG1102"/>
      <c r="ACH1102"/>
      <c r="ACI1102"/>
      <c r="ACJ1102"/>
      <c r="ACK1102"/>
      <c r="ACL1102"/>
      <c r="ACM1102"/>
      <c r="ACN1102"/>
      <c r="ACO1102"/>
      <c r="ACP1102"/>
      <c r="ACQ1102"/>
      <c r="ACR1102"/>
      <c r="ACS1102"/>
      <c r="ACT1102"/>
      <c r="ACU1102"/>
      <c r="ACV1102"/>
      <c r="ACW1102"/>
      <c r="ACX1102"/>
      <c r="ACY1102"/>
      <c r="ACZ1102"/>
      <c r="ADA1102"/>
      <c r="ADB1102"/>
      <c r="ADC1102"/>
      <c r="ADD1102"/>
      <c r="ADE1102"/>
      <c r="ADF1102"/>
      <c r="ADG1102"/>
      <c r="ADH1102"/>
      <c r="ADI1102"/>
      <c r="ADJ1102"/>
      <c r="ADK1102"/>
      <c r="ADL1102"/>
      <c r="ADM1102"/>
      <c r="ADN1102"/>
      <c r="ADO1102"/>
      <c r="ADP1102"/>
      <c r="ADQ1102"/>
      <c r="ADR1102"/>
      <c r="ADS1102"/>
      <c r="ADT1102"/>
      <c r="ADU1102"/>
      <c r="ADV1102"/>
      <c r="ADW1102"/>
      <c r="ADX1102"/>
      <c r="ADY1102"/>
      <c r="ADZ1102"/>
      <c r="AEA1102"/>
      <c r="AEB1102"/>
      <c r="AEC1102"/>
      <c r="AED1102"/>
      <c r="AEE1102"/>
      <c r="AEF1102"/>
      <c r="AEG1102"/>
      <c r="AEH1102"/>
      <c r="AEI1102"/>
      <c r="AEJ1102"/>
      <c r="AEK1102"/>
      <c r="AEL1102"/>
      <c r="AEM1102"/>
      <c r="AEN1102"/>
      <c r="AEO1102"/>
      <c r="AEP1102"/>
      <c r="AEQ1102"/>
      <c r="AER1102"/>
      <c r="AES1102"/>
      <c r="AET1102"/>
      <c r="AEU1102"/>
      <c r="AEV1102"/>
      <c r="AEW1102"/>
      <c r="AEX1102"/>
      <c r="AEY1102"/>
      <c r="AEZ1102"/>
      <c r="AFA1102"/>
      <c r="AFB1102"/>
      <c r="AFC1102"/>
      <c r="AFD1102"/>
      <c r="AFE1102"/>
      <c r="AFF1102"/>
      <c r="AFG1102"/>
      <c r="AFH1102"/>
      <c r="AFI1102"/>
      <c r="AFJ1102"/>
      <c r="AFK1102"/>
      <c r="AFL1102"/>
      <c r="AFM1102"/>
      <c r="AFN1102"/>
      <c r="AFO1102"/>
      <c r="AFP1102"/>
      <c r="AFQ1102"/>
      <c r="AFR1102"/>
      <c r="AFS1102"/>
      <c r="AFT1102"/>
      <c r="AFU1102"/>
      <c r="AFV1102"/>
      <c r="AFW1102"/>
      <c r="AFX1102"/>
      <c r="AFY1102"/>
      <c r="AFZ1102"/>
      <c r="AGA1102"/>
      <c r="AGB1102"/>
      <c r="AGC1102"/>
      <c r="AGD1102"/>
      <c r="AGE1102"/>
      <c r="AGF1102"/>
      <c r="AGG1102"/>
      <c r="AGH1102"/>
      <c r="AGI1102"/>
      <c r="AGJ1102"/>
      <c r="AGK1102"/>
      <c r="AGL1102"/>
      <c r="AGM1102"/>
      <c r="AGN1102"/>
      <c r="AGO1102"/>
      <c r="AGP1102"/>
      <c r="AGQ1102"/>
      <c r="AGR1102"/>
      <c r="AGS1102"/>
      <c r="AGT1102"/>
      <c r="AGU1102"/>
      <c r="AGV1102"/>
      <c r="AGW1102"/>
      <c r="AGX1102"/>
      <c r="AGY1102"/>
      <c r="AGZ1102"/>
      <c r="AHA1102"/>
      <c r="AHB1102"/>
      <c r="AHC1102"/>
      <c r="AHD1102"/>
      <c r="AHE1102"/>
      <c r="AHF1102"/>
      <c r="AHG1102"/>
      <c r="AHH1102"/>
      <c r="AHI1102"/>
      <c r="AHJ1102"/>
      <c r="AHK1102"/>
      <c r="AHL1102"/>
      <c r="AHM1102"/>
      <c r="AHN1102"/>
      <c r="AHO1102"/>
      <c r="AHP1102"/>
      <c r="AHQ1102"/>
      <c r="AHR1102"/>
      <c r="AHS1102"/>
      <c r="AHT1102"/>
      <c r="AHU1102"/>
      <c r="AHV1102"/>
      <c r="AHW1102"/>
      <c r="AHX1102"/>
      <c r="AHY1102"/>
      <c r="AHZ1102"/>
      <c r="AIA1102"/>
      <c r="AIB1102"/>
      <c r="AIC1102"/>
      <c r="AID1102"/>
      <c r="AIE1102"/>
      <c r="AIF1102"/>
      <c r="AIG1102"/>
      <c r="AIH1102"/>
      <c r="AII1102"/>
      <c r="AIJ1102"/>
      <c r="AIK1102"/>
      <c r="AIL1102"/>
      <c r="AIM1102"/>
      <c r="AIN1102"/>
      <c r="AIO1102"/>
      <c r="AIP1102"/>
      <c r="AIQ1102"/>
      <c r="AIR1102"/>
      <c r="AIS1102"/>
      <c r="AIT1102"/>
      <c r="AIU1102"/>
      <c r="AIV1102"/>
      <c r="AIW1102"/>
      <c r="AIX1102"/>
      <c r="AIY1102"/>
      <c r="AIZ1102"/>
      <c r="AJA1102"/>
      <c r="AJB1102"/>
      <c r="AJC1102"/>
      <c r="AJD1102"/>
      <c r="AJE1102"/>
      <c r="AJF1102"/>
      <c r="AJG1102"/>
      <c r="AJH1102"/>
      <c r="AJI1102"/>
      <c r="AJJ1102"/>
      <c r="AJK1102"/>
      <c r="AJL1102"/>
      <c r="AJM1102"/>
      <c r="AJN1102"/>
      <c r="AJO1102"/>
      <c r="AJP1102"/>
      <c r="AJQ1102"/>
      <c r="AJR1102"/>
      <c r="AJS1102"/>
      <c r="AJT1102"/>
      <c r="AJU1102"/>
      <c r="AJV1102"/>
      <c r="AJW1102"/>
      <c r="AJX1102"/>
      <c r="AJY1102"/>
      <c r="AJZ1102"/>
      <c r="AKA1102"/>
      <c r="AKB1102"/>
      <c r="AKC1102"/>
      <c r="AKD1102"/>
      <c r="AKE1102"/>
      <c r="AKF1102"/>
      <c r="AKG1102"/>
      <c r="AKH1102"/>
      <c r="AKI1102"/>
      <c r="AKJ1102"/>
      <c r="AKK1102"/>
      <c r="AKL1102"/>
      <c r="AKM1102"/>
      <c r="AKN1102"/>
      <c r="AKO1102"/>
      <c r="AKP1102"/>
      <c r="AKQ1102"/>
      <c r="AKR1102"/>
      <c r="AKS1102"/>
      <c r="AKT1102"/>
      <c r="AKU1102"/>
      <c r="AKV1102"/>
      <c r="AKW1102"/>
      <c r="AKX1102"/>
      <c r="AKY1102"/>
      <c r="AKZ1102"/>
      <c r="ALA1102"/>
      <c r="ALB1102"/>
      <c r="ALC1102"/>
      <c r="ALD1102"/>
      <c r="ALE1102"/>
      <c r="ALF1102"/>
      <c r="ALG1102"/>
      <c r="ALH1102"/>
      <c r="ALI1102"/>
      <c r="ALJ1102"/>
      <c r="ALK1102"/>
      <c r="ALL1102"/>
      <c r="ALM1102"/>
      <c r="ALN1102"/>
      <c r="ALO1102"/>
      <c r="ALP1102"/>
      <c r="ALQ1102"/>
      <c r="ALR1102"/>
      <c r="ALS1102"/>
      <c r="ALT1102"/>
      <c r="ALU1102"/>
      <c r="ALV1102"/>
      <c r="ALW1102"/>
      <c r="ALX1102"/>
      <c r="ALY1102"/>
      <c r="ALZ1102"/>
      <c r="AMA1102"/>
      <c r="AMB1102"/>
      <c r="AMC1102"/>
      <c r="AMD1102"/>
      <c r="AME1102"/>
      <c r="AMF1102"/>
      <c r="AMG1102"/>
      <c r="AMH1102"/>
      <c r="AMI1102"/>
      <c r="AMJ1102"/>
    </row>
    <row r="1103" spans="1:1024" x14ac:dyDescent="0.2">
      <c r="A1103"/>
      <c r="B1103"/>
      <c r="C1103"/>
      <c r="D1103"/>
      <c r="E1103" s="2"/>
      <c r="F1103" s="2"/>
      <c r="G1103" s="271"/>
      <c r="H1103" s="240"/>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c r="EZ1103"/>
      <c r="FA1103"/>
      <c r="FB1103"/>
      <c r="FC1103"/>
      <c r="FD1103"/>
      <c r="FE1103"/>
      <c r="FF1103"/>
      <c r="FG1103"/>
      <c r="FH1103"/>
      <c r="FI1103"/>
      <c r="FJ1103"/>
      <c r="FK1103"/>
      <c r="FL1103"/>
      <c r="FM1103"/>
      <c r="FN1103"/>
      <c r="FO1103"/>
      <c r="FP1103"/>
      <c r="FQ1103"/>
      <c r="FR1103"/>
      <c r="FS1103"/>
      <c r="FT1103"/>
      <c r="FU1103"/>
      <c r="FV1103"/>
      <c r="FW1103"/>
      <c r="FX1103"/>
      <c r="FY1103"/>
      <c r="FZ1103"/>
      <c r="GA1103"/>
      <c r="GB1103"/>
      <c r="GC1103"/>
      <c r="GD1103"/>
      <c r="GE1103"/>
      <c r="GF1103"/>
      <c r="GG1103"/>
      <c r="GH1103"/>
      <c r="GI1103"/>
      <c r="GJ1103"/>
      <c r="GK1103"/>
      <c r="GL1103"/>
      <c r="GM1103"/>
      <c r="GN1103"/>
      <c r="GO1103"/>
      <c r="GP1103"/>
      <c r="GQ1103"/>
      <c r="GR1103"/>
      <c r="GS1103"/>
      <c r="GT1103"/>
      <c r="GU1103"/>
      <c r="GV1103"/>
      <c r="GW1103"/>
      <c r="GX1103"/>
      <c r="GY1103"/>
      <c r="GZ1103"/>
      <c r="HA1103"/>
      <c r="HB1103"/>
      <c r="HC1103"/>
      <c r="HD1103"/>
      <c r="HE1103"/>
      <c r="HF1103"/>
      <c r="HG1103"/>
      <c r="HH1103"/>
      <c r="HI1103"/>
      <c r="HJ1103"/>
      <c r="HK1103"/>
      <c r="HL1103"/>
      <c r="HM1103"/>
      <c r="HN1103"/>
      <c r="HO1103"/>
      <c r="HP1103"/>
      <c r="HQ1103"/>
      <c r="HR1103"/>
      <c r="HS1103"/>
      <c r="HT1103"/>
      <c r="HU1103"/>
      <c r="HV1103"/>
      <c r="HW1103"/>
      <c r="HX1103"/>
      <c r="HY1103"/>
      <c r="HZ1103"/>
      <c r="IA1103"/>
      <c r="IB1103"/>
      <c r="IC1103"/>
      <c r="ID1103"/>
      <c r="IE1103"/>
      <c r="IF1103"/>
      <c r="IG1103"/>
      <c r="IH1103"/>
      <c r="II1103"/>
      <c r="IJ1103"/>
      <c r="IK1103"/>
      <c r="IL1103"/>
      <c r="IM1103"/>
      <c r="IN1103"/>
      <c r="IO1103"/>
      <c r="IP1103"/>
      <c r="IQ1103"/>
      <c r="IR1103"/>
      <c r="IS1103"/>
      <c r="IT1103"/>
      <c r="IU1103"/>
      <c r="IV1103"/>
      <c r="IW1103"/>
      <c r="IX1103"/>
      <c r="IY1103"/>
      <c r="IZ1103"/>
      <c r="JA1103"/>
      <c r="JB1103"/>
      <c r="JC1103"/>
      <c r="JD1103"/>
      <c r="JE1103"/>
      <c r="JF1103"/>
      <c r="JG1103"/>
      <c r="JH1103"/>
      <c r="JI1103"/>
      <c r="JJ1103"/>
      <c r="JK1103"/>
      <c r="JL1103"/>
      <c r="JM1103"/>
      <c r="JN1103"/>
      <c r="JO1103"/>
      <c r="JP1103"/>
      <c r="JQ1103"/>
      <c r="JR1103"/>
      <c r="JS1103"/>
      <c r="JT1103"/>
      <c r="JU1103"/>
      <c r="JV1103"/>
      <c r="JW1103"/>
      <c r="JX1103"/>
      <c r="JY1103"/>
      <c r="JZ1103"/>
      <c r="KA1103"/>
      <c r="KB1103"/>
      <c r="KC1103"/>
      <c r="KD1103"/>
      <c r="KE1103"/>
      <c r="KF1103"/>
      <c r="KG1103"/>
      <c r="KH1103"/>
      <c r="KI1103"/>
      <c r="KJ1103"/>
      <c r="KK1103"/>
      <c r="KL1103"/>
      <c r="KM1103"/>
      <c r="KN1103"/>
      <c r="KO1103"/>
      <c r="KP1103"/>
      <c r="KQ1103"/>
      <c r="KR1103"/>
      <c r="KS1103"/>
      <c r="KT1103"/>
      <c r="KU1103"/>
      <c r="KV1103"/>
      <c r="KW1103"/>
      <c r="KX1103"/>
      <c r="KY1103"/>
      <c r="KZ1103"/>
      <c r="LA1103"/>
      <c r="LB1103"/>
      <c r="LC1103"/>
      <c r="LD1103"/>
      <c r="LE1103"/>
      <c r="LF1103"/>
      <c r="LG1103"/>
      <c r="LH1103"/>
      <c r="LI1103"/>
      <c r="LJ1103"/>
      <c r="LK1103"/>
      <c r="LL1103"/>
      <c r="LM1103"/>
      <c r="LN1103"/>
      <c r="LO1103"/>
      <c r="LP1103"/>
      <c r="LQ1103"/>
      <c r="LR1103"/>
      <c r="LS1103"/>
      <c r="LT1103"/>
      <c r="LU1103"/>
      <c r="LV1103"/>
      <c r="LW1103"/>
      <c r="LX1103"/>
      <c r="LY1103"/>
      <c r="LZ1103"/>
      <c r="MA1103"/>
      <c r="MB1103"/>
      <c r="MC1103"/>
      <c r="MD1103"/>
      <c r="ME1103"/>
      <c r="MF1103"/>
      <c r="MG1103"/>
      <c r="MH1103"/>
      <c r="MI1103"/>
      <c r="MJ1103"/>
      <c r="MK1103"/>
      <c r="ML1103"/>
      <c r="MM1103"/>
      <c r="MN1103"/>
      <c r="MO1103"/>
      <c r="MP1103"/>
      <c r="MQ1103"/>
      <c r="MR1103"/>
      <c r="MS1103"/>
      <c r="MT1103"/>
      <c r="MU1103"/>
      <c r="MV1103"/>
      <c r="MW1103"/>
      <c r="MX1103"/>
      <c r="MY1103"/>
      <c r="MZ1103"/>
      <c r="NA1103"/>
      <c r="NB1103"/>
      <c r="NC1103"/>
      <c r="ND1103"/>
      <c r="NE1103"/>
      <c r="NF1103"/>
      <c r="NG1103"/>
      <c r="NH1103"/>
      <c r="NI1103"/>
      <c r="NJ1103"/>
      <c r="NK1103"/>
      <c r="NL1103"/>
      <c r="NM1103"/>
      <c r="NN1103"/>
      <c r="NO1103"/>
      <c r="NP1103"/>
      <c r="NQ1103"/>
      <c r="NR1103"/>
      <c r="NS1103"/>
      <c r="NT1103"/>
      <c r="NU1103"/>
      <c r="NV1103"/>
      <c r="NW1103"/>
      <c r="NX1103"/>
      <c r="NY1103"/>
      <c r="NZ1103"/>
      <c r="OA1103"/>
      <c r="OB1103"/>
      <c r="OC1103"/>
      <c r="OD1103"/>
      <c r="OE1103"/>
      <c r="OF1103"/>
      <c r="OG1103"/>
      <c r="OH1103"/>
      <c r="OI1103"/>
      <c r="OJ1103"/>
      <c r="OK1103"/>
      <c r="OL1103"/>
      <c r="OM1103"/>
      <c r="ON1103"/>
      <c r="OO1103"/>
      <c r="OP1103"/>
      <c r="OQ1103"/>
      <c r="OR1103"/>
      <c r="OS1103"/>
      <c r="OT1103"/>
      <c r="OU1103"/>
      <c r="OV1103"/>
      <c r="OW1103"/>
      <c r="OX1103"/>
      <c r="OY1103"/>
      <c r="OZ1103"/>
      <c r="PA1103"/>
      <c r="PB1103"/>
      <c r="PC1103"/>
      <c r="PD1103"/>
      <c r="PE1103"/>
      <c r="PF1103"/>
      <c r="PG1103"/>
      <c r="PH1103"/>
      <c r="PI1103"/>
      <c r="PJ1103"/>
      <c r="PK1103"/>
      <c r="PL1103"/>
      <c r="PM1103"/>
      <c r="PN1103"/>
      <c r="PO1103"/>
      <c r="PP1103"/>
      <c r="PQ1103"/>
      <c r="PR1103"/>
      <c r="PS1103"/>
      <c r="PT1103"/>
      <c r="PU1103"/>
      <c r="PV1103"/>
      <c r="PW1103"/>
      <c r="PX1103"/>
      <c r="PY1103"/>
      <c r="PZ1103"/>
      <c r="QA1103"/>
      <c r="QB1103"/>
      <c r="QC1103"/>
      <c r="QD1103"/>
      <c r="QE1103"/>
      <c r="QF1103"/>
      <c r="QG1103"/>
      <c r="QH1103"/>
      <c r="QI1103"/>
      <c r="QJ1103"/>
      <c r="QK1103"/>
      <c r="QL1103"/>
      <c r="QM1103"/>
      <c r="QN1103"/>
      <c r="QO1103"/>
      <c r="QP1103"/>
      <c r="QQ1103"/>
      <c r="QR1103"/>
      <c r="QS1103"/>
      <c r="QT1103"/>
      <c r="QU1103"/>
      <c r="QV1103"/>
      <c r="QW1103"/>
      <c r="QX1103"/>
      <c r="QY1103"/>
      <c r="QZ1103"/>
      <c r="RA1103"/>
      <c r="RB1103"/>
      <c r="RC1103"/>
      <c r="RD1103"/>
      <c r="RE1103"/>
      <c r="RF1103"/>
      <c r="RG1103"/>
      <c r="RH1103"/>
      <c r="RI1103"/>
      <c r="RJ1103"/>
      <c r="RK1103"/>
      <c r="RL1103"/>
      <c r="RM1103"/>
      <c r="RN1103"/>
      <c r="RO1103"/>
      <c r="RP1103"/>
      <c r="RQ1103"/>
      <c r="RR1103"/>
      <c r="RS1103"/>
      <c r="RT1103"/>
      <c r="RU1103"/>
      <c r="RV1103"/>
      <c r="RW1103"/>
      <c r="RX1103"/>
      <c r="RY1103"/>
      <c r="RZ1103"/>
      <c r="SA1103"/>
      <c r="SB1103"/>
      <c r="SC1103"/>
      <c r="SD1103"/>
      <c r="SE1103"/>
      <c r="SF1103"/>
      <c r="SG1103"/>
      <c r="SH1103"/>
      <c r="SI1103"/>
      <c r="SJ1103"/>
      <c r="SK1103"/>
      <c r="SL1103"/>
      <c r="SM1103"/>
      <c r="SN1103"/>
      <c r="SO1103"/>
      <c r="SP1103"/>
      <c r="SQ1103"/>
      <c r="SR1103"/>
      <c r="SS1103"/>
      <c r="ST1103"/>
      <c r="SU1103"/>
      <c r="SV1103"/>
      <c r="SW1103"/>
      <c r="SX1103"/>
      <c r="SY1103"/>
      <c r="SZ1103"/>
      <c r="TA1103"/>
      <c r="TB1103"/>
      <c r="TC1103"/>
      <c r="TD1103"/>
      <c r="TE1103"/>
      <c r="TF1103"/>
      <c r="TG1103"/>
      <c r="TH1103"/>
      <c r="TI1103"/>
      <c r="TJ1103"/>
      <c r="TK1103"/>
      <c r="TL1103"/>
      <c r="TM1103"/>
      <c r="TN1103"/>
      <c r="TO1103"/>
      <c r="TP1103"/>
      <c r="TQ1103"/>
      <c r="TR1103"/>
      <c r="TS1103"/>
      <c r="TT1103"/>
      <c r="TU1103"/>
      <c r="TV1103"/>
      <c r="TW1103"/>
      <c r="TX1103"/>
      <c r="TY1103"/>
      <c r="TZ1103"/>
      <c r="UA1103"/>
      <c r="UB1103"/>
      <c r="UC1103"/>
      <c r="UD1103"/>
      <c r="UE1103"/>
      <c r="UF1103"/>
      <c r="UG1103"/>
      <c r="UH1103"/>
      <c r="UI1103"/>
      <c r="UJ1103"/>
      <c r="UK1103"/>
      <c r="UL1103"/>
      <c r="UM1103"/>
      <c r="UN1103"/>
      <c r="UO1103"/>
      <c r="UP1103"/>
      <c r="UQ1103"/>
      <c r="UR1103"/>
      <c r="US1103"/>
      <c r="UT1103"/>
      <c r="UU1103"/>
      <c r="UV1103"/>
      <c r="UW1103"/>
      <c r="UX1103"/>
      <c r="UY1103"/>
      <c r="UZ1103"/>
      <c r="VA1103"/>
      <c r="VB1103"/>
      <c r="VC1103"/>
      <c r="VD1103"/>
      <c r="VE1103"/>
      <c r="VF1103"/>
      <c r="VG1103"/>
      <c r="VH1103"/>
      <c r="VI1103"/>
      <c r="VJ1103"/>
      <c r="VK1103"/>
      <c r="VL1103"/>
      <c r="VM1103"/>
      <c r="VN1103"/>
      <c r="VO1103"/>
      <c r="VP1103"/>
      <c r="VQ1103"/>
      <c r="VR1103"/>
      <c r="VS1103"/>
      <c r="VT1103"/>
      <c r="VU1103"/>
      <c r="VV1103"/>
      <c r="VW1103"/>
      <c r="VX1103"/>
      <c r="VY1103"/>
      <c r="VZ1103"/>
      <c r="WA1103"/>
      <c r="WB1103"/>
      <c r="WC1103"/>
      <c r="WD1103"/>
      <c r="WE1103"/>
      <c r="WF1103"/>
      <c r="WG1103"/>
      <c r="WH1103"/>
      <c r="WI1103"/>
      <c r="WJ1103"/>
      <c r="WK1103"/>
      <c r="WL1103"/>
      <c r="WM1103"/>
      <c r="WN1103"/>
      <c r="WO1103"/>
      <c r="WP1103"/>
      <c r="WQ1103"/>
      <c r="WR1103"/>
      <c r="WS1103"/>
      <c r="WT1103"/>
      <c r="WU1103"/>
      <c r="WV1103"/>
      <c r="WW1103"/>
      <c r="WX1103"/>
      <c r="WY1103"/>
      <c r="WZ1103"/>
      <c r="XA1103"/>
      <c r="XB1103"/>
      <c r="XC1103"/>
      <c r="XD1103"/>
      <c r="XE1103"/>
      <c r="XF1103"/>
      <c r="XG1103"/>
      <c r="XH1103"/>
      <c r="XI1103"/>
      <c r="XJ1103"/>
      <c r="XK1103"/>
      <c r="XL1103"/>
      <c r="XM1103"/>
      <c r="XN1103"/>
      <c r="XO1103"/>
      <c r="XP1103"/>
      <c r="XQ1103"/>
      <c r="XR1103"/>
      <c r="XS1103"/>
      <c r="XT1103"/>
      <c r="XU1103"/>
      <c r="XV1103"/>
      <c r="XW1103"/>
      <c r="XX1103"/>
      <c r="XY1103"/>
      <c r="XZ1103"/>
      <c r="YA1103"/>
      <c r="YB1103"/>
      <c r="YC1103"/>
      <c r="YD1103"/>
      <c r="YE1103"/>
      <c r="YF1103"/>
      <c r="YG1103"/>
      <c r="YH1103"/>
      <c r="YI1103"/>
      <c r="YJ1103"/>
      <c r="YK1103"/>
      <c r="YL1103"/>
      <c r="YM1103"/>
      <c r="YN1103"/>
      <c r="YO1103"/>
      <c r="YP1103"/>
      <c r="YQ1103"/>
      <c r="YR1103"/>
      <c r="YS1103"/>
      <c r="YT1103"/>
      <c r="YU1103"/>
      <c r="YV1103"/>
      <c r="YW1103"/>
      <c r="YX1103"/>
      <c r="YY1103"/>
      <c r="YZ1103"/>
      <c r="ZA1103"/>
      <c r="ZB1103"/>
      <c r="ZC1103"/>
      <c r="ZD1103"/>
      <c r="ZE1103"/>
      <c r="ZF1103"/>
      <c r="ZG1103"/>
      <c r="ZH1103"/>
      <c r="ZI1103"/>
      <c r="ZJ1103"/>
      <c r="ZK1103"/>
      <c r="ZL1103"/>
      <c r="ZM1103"/>
      <c r="ZN1103"/>
      <c r="ZO1103"/>
      <c r="ZP1103"/>
      <c r="ZQ1103"/>
      <c r="ZR1103"/>
      <c r="ZS1103"/>
      <c r="ZT1103"/>
      <c r="ZU1103"/>
      <c r="ZV1103"/>
      <c r="ZW1103"/>
      <c r="ZX1103"/>
      <c r="ZY1103"/>
      <c r="ZZ1103"/>
      <c r="AAA1103"/>
      <c r="AAB1103"/>
      <c r="AAC1103"/>
      <c r="AAD1103"/>
      <c r="AAE1103"/>
      <c r="AAF1103"/>
      <c r="AAG1103"/>
      <c r="AAH1103"/>
      <c r="AAI1103"/>
      <c r="AAJ1103"/>
      <c r="AAK1103"/>
      <c r="AAL1103"/>
      <c r="AAM1103"/>
      <c r="AAN1103"/>
      <c r="AAO1103"/>
      <c r="AAP1103"/>
      <c r="AAQ1103"/>
      <c r="AAR1103"/>
      <c r="AAS1103"/>
      <c r="AAT1103"/>
      <c r="AAU1103"/>
      <c r="AAV1103"/>
      <c r="AAW1103"/>
      <c r="AAX1103"/>
      <c r="AAY1103"/>
      <c r="AAZ1103"/>
      <c r="ABA1103"/>
      <c r="ABB1103"/>
      <c r="ABC1103"/>
      <c r="ABD1103"/>
      <c r="ABE1103"/>
      <c r="ABF1103"/>
      <c r="ABG1103"/>
      <c r="ABH1103"/>
      <c r="ABI1103"/>
      <c r="ABJ1103"/>
      <c r="ABK1103"/>
      <c r="ABL1103"/>
      <c r="ABM1103"/>
      <c r="ABN1103"/>
      <c r="ABO1103"/>
      <c r="ABP1103"/>
      <c r="ABQ1103"/>
      <c r="ABR1103"/>
      <c r="ABS1103"/>
      <c r="ABT1103"/>
      <c r="ABU1103"/>
      <c r="ABV1103"/>
      <c r="ABW1103"/>
      <c r="ABX1103"/>
      <c r="ABY1103"/>
      <c r="ABZ1103"/>
      <c r="ACA1103"/>
      <c r="ACB1103"/>
      <c r="ACC1103"/>
      <c r="ACD1103"/>
      <c r="ACE1103"/>
      <c r="ACF1103"/>
      <c r="ACG1103"/>
      <c r="ACH1103"/>
      <c r="ACI1103"/>
      <c r="ACJ1103"/>
      <c r="ACK1103"/>
      <c r="ACL1103"/>
      <c r="ACM1103"/>
      <c r="ACN1103"/>
      <c r="ACO1103"/>
      <c r="ACP1103"/>
      <c r="ACQ1103"/>
      <c r="ACR1103"/>
      <c r="ACS1103"/>
      <c r="ACT1103"/>
      <c r="ACU1103"/>
      <c r="ACV1103"/>
      <c r="ACW1103"/>
      <c r="ACX1103"/>
      <c r="ACY1103"/>
      <c r="ACZ1103"/>
      <c r="ADA1103"/>
      <c r="ADB1103"/>
      <c r="ADC1103"/>
      <c r="ADD1103"/>
      <c r="ADE1103"/>
      <c r="ADF1103"/>
      <c r="ADG1103"/>
      <c r="ADH1103"/>
      <c r="ADI1103"/>
      <c r="ADJ1103"/>
      <c r="ADK1103"/>
      <c r="ADL1103"/>
      <c r="ADM1103"/>
      <c r="ADN1103"/>
      <c r="ADO1103"/>
      <c r="ADP1103"/>
      <c r="ADQ1103"/>
      <c r="ADR1103"/>
      <c r="ADS1103"/>
      <c r="ADT1103"/>
      <c r="ADU1103"/>
      <c r="ADV1103"/>
      <c r="ADW1103"/>
      <c r="ADX1103"/>
      <c r="ADY1103"/>
      <c r="ADZ1103"/>
      <c r="AEA1103"/>
      <c r="AEB1103"/>
      <c r="AEC1103"/>
      <c r="AED1103"/>
      <c r="AEE1103"/>
      <c r="AEF1103"/>
      <c r="AEG1103"/>
      <c r="AEH1103"/>
      <c r="AEI1103"/>
      <c r="AEJ1103"/>
      <c r="AEK1103"/>
      <c r="AEL1103"/>
      <c r="AEM1103"/>
      <c r="AEN1103"/>
      <c r="AEO1103"/>
      <c r="AEP1103"/>
      <c r="AEQ1103"/>
      <c r="AER1103"/>
      <c r="AES1103"/>
      <c r="AET1103"/>
      <c r="AEU1103"/>
      <c r="AEV1103"/>
      <c r="AEW1103"/>
      <c r="AEX1103"/>
      <c r="AEY1103"/>
      <c r="AEZ1103"/>
      <c r="AFA1103"/>
      <c r="AFB1103"/>
      <c r="AFC1103"/>
      <c r="AFD1103"/>
      <c r="AFE1103"/>
      <c r="AFF1103"/>
      <c r="AFG1103"/>
      <c r="AFH1103"/>
      <c r="AFI1103"/>
      <c r="AFJ1103"/>
      <c r="AFK1103"/>
      <c r="AFL1103"/>
      <c r="AFM1103"/>
      <c r="AFN1103"/>
      <c r="AFO1103"/>
      <c r="AFP1103"/>
      <c r="AFQ1103"/>
      <c r="AFR1103"/>
      <c r="AFS1103"/>
      <c r="AFT1103"/>
      <c r="AFU1103"/>
      <c r="AFV1103"/>
      <c r="AFW1103"/>
      <c r="AFX1103"/>
      <c r="AFY1103"/>
      <c r="AFZ1103"/>
      <c r="AGA1103"/>
      <c r="AGB1103"/>
      <c r="AGC1103"/>
      <c r="AGD1103"/>
      <c r="AGE1103"/>
      <c r="AGF1103"/>
      <c r="AGG1103"/>
      <c r="AGH1103"/>
      <c r="AGI1103"/>
      <c r="AGJ1103"/>
      <c r="AGK1103"/>
      <c r="AGL1103"/>
      <c r="AGM1103"/>
      <c r="AGN1103"/>
      <c r="AGO1103"/>
      <c r="AGP1103"/>
      <c r="AGQ1103"/>
      <c r="AGR1103"/>
      <c r="AGS1103"/>
      <c r="AGT1103"/>
      <c r="AGU1103"/>
      <c r="AGV1103"/>
      <c r="AGW1103"/>
      <c r="AGX1103"/>
      <c r="AGY1103"/>
      <c r="AGZ1103"/>
      <c r="AHA1103"/>
      <c r="AHB1103"/>
      <c r="AHC1103"/>
      <c r="AHD1103"/>
      <c r="AHE1103"/>
      <c r="AHF1103"/>
      <c r="AHG1103"/>
      <c r="AHH1103"/>
      <c r="AHI1103"/>
      <c r="AHJ1103"/>
      <c r="AHK1103"/>
      <c r="AHL1103"/>
      <c r="AHM1103"/>
      <c r="AHN1103"/>
      <c r="AHO1103"/>
      <c r="AHP1103"/>
      <c r="AHQ1103"/>
      <c r="AHR1103"/>
      <c r="AHS1103"/>
      <c r="AHT1103"/>
      <c r="AHU1103"/>
      <c r="AHV1103"/>
      <c r="AHW1103"/>
      <c r="AHX1103"/>
      <c r="AHY1103"/>
      <c r="AHZ1103"/>
      <c r="AIA1103"/>
      <c r="AIB1103"/>
      <c r="AIC1103"/>
      <c r="AID1103"/>
      <c r="AIE1103"/>
      <c r="AIF1103"/>
      <c r="AIG1103"/>
      <c r="AIH1103"/>
      <c r="AII1103"/>
      <c r="AIJ1103"/>
      <c r="AIK1103"/>
      <c r="AIL1103"/>
      <c r="AIM1103"/>
      <c r="AIN1103"/>
      <c r="AIO1103"/>
      <c r="AIP1103"/>
      <c r="AIQ1103"/>
      <c r="AIR1103"/>
      <c r="AIS1103"/>
      <c r="AIT1103"/>
      <c r="AIU1103"/>
      <c r="AIV1103"/>
      <c r="AIW1103"/>
      <c r="AIX1103"/>
      <c r="AIY1103"/>
      <c r="AIZ1103"/>
      <c r="AJA1103"/>
      <c r="AJB1103"/>
      <c r="AJC1103"/>
      <c r="AJD1103"/>
      <c r="AJE1103"/>
      <c r="AJF1103"/>
      <c r="AJG1103"/>
      <c r="AJH1103"/>
      <c r="AJI1103"/>
      <c r="AJJ1103"/>
      <c r="AJK1103"/>
      <c r="AJL1103"/>
      <c r="AJM1103"/>
      <c r="AJN1103"/>
      <c r="AJO1103"/>
      <c r="AJP1103"/>
      <c r="AJQ1103"/>
      <c r="AJR1103"/>
      <c r="AJS1103"/>
      <c r="AJT1103"/>
      <c r="AJU1103"/>
      <c r="AJV1103"/>
      <c r="AJW1103"/>
      <c r="AJX1103"/>
      <c r="AJY1103"/>
      <c r="AJZ1103"/>
      <c r="AKA1103"/>
      <c r="AKB1103"/>
      <c r="AKC1103"/>
      <c r="AKD1103"/>
      <c r="AKE1103"/>
      <c r="AKF1103"/>
      <c r="AKG1103"/>
      <c r="AKH1103"/>
      <c r="AKI1103"/>
      <c r="AKJ1103"/>
      <c r="AKK1103"/>
      <c r="AKL1103"/>
      <c r="AKM1103"/>
      <c r="AKN1103"/>
      <c r="AKO1103"/>
      <c r="AKP1103"/>
      <c r="AKQ1103"/>
      <c r="AKR1103"/>
      <c r="AKS1103"/>
      <c r="AKT1103"/>
      <c r="AKU1103"/>
      <c r="AKV1103"/>
      <c r="AKW1103"/>
      <c r="AKX1103"/>
      <c r="AKY1103"/>
      <c r="AKZ1103"/>
      <c r="ALA1103"/>
      <c r="ALB1103"/>
      <c r="ALC1103"/>
      <c r="ALD1103"/>
      <c r="ALE1103"/>
      <c r="ALF1103"/>
      <c r="ALG1103"/>
      <c r="ALH1103"/>
      <c r="ALI1103"/>
      <c r="ALJ1103"/>
      <c r="ALK1103"/>
      <c r="ALL1103"/>
      <c r="ALM1103"/>
      <c r="ALN1103"/>
      <c r="ALO1103"/>
      <c r="ALP1103"/>
      <c r="ALQ1103"/>
      <c r="ALR1103"/>
      <c r="ALS1103"/>
      <c r="ALT1103"/>
      <c r="ALU1103"/>
      <c r="ALV1103"/>
      <c r="ALW1103"/>
      <c r="ALX1103"/>
      <c r="ALY1103"/>
      <c r="ALZ1103"/>
      <c r="AMA1103"/>
      <c r="AMB1103"/>
      <c r="AMC1103"/>
      <c r="AMD1103"/>
      <c r="AME1103"/>
      <c r="AMF1103"/>
      <c r="AMG1103"/>
      <c r="AMH1103"/>
      <c r="AMI1103"/>
      <c r="AMJ1103"/>
    </row>
    <row r="1104" spans="1:1024" x14ac:dyDescent="0.2">
      <c r="A1104"/>
      <c r="B1104"/>
      <c r="C1104"/>
      <c r="D1104"/>
      <c r="E1104" s="2"/>
      <c r="F1104" s="2"/>
      <c r="G1104" s="271"/>
      <c r="H1104" s="240"/>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c r="FS1104"/>
      <c r="FT1104"/>
      <c r="FU1104"/>
      <c r="FV1104"/>
      <c r="FW1104"/>
      <c r="FX1104"/>
      <c r="FY1104"/>
      <c r="FZ1104"/>
      <c r="GA1104"/>
      <c r="GB1104"/>
      <c r="GC1104"/>
      <c r="GD1104"/>
      <c r="GE1104"/>
      <c r="GF1104"/>
      <c r="GG1104"/>
      <c r="GH1104"/>
      <c r="GI1104"/>
      <c r="GJ1104"/>
      <c r="GK1104"/>
      <c r="GL1104"/>
      <c r="GM1104"/>
      <c r="GN1104"/>
      <c r="GO1104"/>
      <c r="GP1104"/>
      <c r="GQ1104"/>
      <c r="GR1104"/>
      <c r="GS1104"/>
      <c r="GT1104"/>
      <c r="GU1104"/>
      <c r="GV1104"/>
      <c r="GW1104"/>
      <c r="GX1104"/>
      <c r="GY1104"/>
      <c r="GZ1104"/>
      <c r="HA1104"/>
      <c r="HB1104"/>
      <c r="HC1104"/>
      <c r="HD1104"/>
      <c r="HE1104"/>
      <c r="HF1104"/>
      <c r="HG1104"/>
      <c r="HH1104"/>
      <c r="HI1104"/>
      <c r="HJ1104"/>
      <c r="HK1104"/>
      <c r="HL1104"/>
      <c r="HM1104"/>
      <c r="HN1104"/>
      <c r="HO1104"/>
      <c r="HP1104"/>
      <c r="HQ1104"/>
      <c r="HR1104"/>
      <c r="HS1104"/>
      <c r="HT1104"/>
      <c r="HU1104"/>
      <c r="HV1104"/>
      <c r="HW1104"/>
      <c r="HX1104"/>
      <c r="HY1104"/>
      <c r="HZ1104"/>
      <c r="IA1104"/>
      <c r="IB1104"/>
      <c r="IC1104"/>
      <c r="ID1104"/>
      <c r="IE1104"/>
      <c r="IF1104"/>
      <c r="IG1104"/>
      <c r="IH1104"/>
      <c r="II1104"/>
      <c r="IJ1104"/>
      <c r="IK1104"/>
      <c r="IL1104"/>
      <c r="IM1104"/>
      <c r="IN1104"/>
      <c r="IO1104"/>
      <c r="IP1104"/>
      <c r="IQ1104"/>
      <c r="IR1104"/>
      <c r="IS1104"/>
      <c r="IT1104"/>
      <c r="IU1104"/>
      <c r="IV1104"/>
      <c r="IW1104"/>
      <c r="IX1104"/>
      <c r="IY1104"/>
      <c r="IZ1104"/>
      <c r="JA1104"/>
      <c r="JB1104"/>
      <c r="JC1104"/>
      <c r="JD1104"/>
      <c r="JE1104"/>
      <c r="JF1104"/>
      <c r="JG1104"/>
      <c r="JH1104"/>
      <c r="JI1104"/>
      <c r="JJ1104"/>
      <c r="JK1104"/>
      <c r="JL1104"/>
      <c r="JM1104"/>
      <c r="JN1104"/>
      <c r="JO1104"/>
      <c r="JP1104"/>
      <c r="JQ1104"/>
      <c r="JR1104"/>
      <c r="JS1104"/>
      <c r="JT1104"/>
      <c r="JU1104"/>
      <c r="JV1104"/>
      <c r="JW1104"/>
      <c r="JX1104"/>
      <c r="JY1104"/>
      <c r="JZ1104"/>
      <c r="KA1104"/>
      <c r="KB1104"/>
      <c r="KC1104"/>
      <c r="KD1104"/>
      <c r="KE1104"/>
      <c r="KF1104"/>
      <c r="KG1104"/>
      <c r="KH1104"/>
      <c r="KI1104"/>
      <c r="KJ1104"/>
      <c r="KK1104"/>
      <c r="KL1104"/>
      <c r="KM1104"/>
      <c r="KN1104"/>
      <c r="KO1104"/>
      <c r="KP1104"/>
      <c r="KQ1104"/>
      <c r="KR1104"/>
      <c r="KS1104"/>
      <c r="KT1104"/>
      <c r="KU1104"/>
      <c r="KV1104"/>
      <c r="KW1104"/>
      <c r="KX1104"/>
      <c r="KY1104"/>
      <c r="KZ1104"/>
      <c r="LA1104"/>
      <c r="LB1104"/>
      <c r="LC1104"/>
      <c r="LD1104"/>
      <c r="LE1104"/>
      <c r="LF1104"/>
      <c r="LG1104"/>
      <c r="LH1104"/>
      <c r="LI1104"/>
      <c r="LJ1104"/>
      <c r="LK1104"/>
      <c r="LL1104"/>
      <c r="LM1104"/>
      <c r="LN1104"/>
      <c r="LO1104"/>
      <c r="LP1104"/>
      <c r="LQ1104"/>
      <c r="LR1104"/>
      <c r="LS1104"/>
      <c r="LT1104"/>
      <c r="LU1104"/>
      <c r="LV1104"/>
      <c r="LW1104"/>
      <c r="LX1104"/>
      <c r="LY1104"/>
      <c r="LZ1104"/>
      <c r="MA1104"/>
      <c r="MB1104"/>
      <c r="MC1104"/>
      <c r="MD1104"/>
      <c r="ME1104"/>
      <c r="MF1104"/>
      <c r="MG1104"/>
      <c r="MH1104"/>
      <c r="MI1104"/>
      <c r="MJ1104"/>
      <c r="MK1104"/>
      <c r="ML1104"/>
      <c r="MM1104"/>
      <c r="MN1104"/>
      <c r="MO1104"/>
      <c r="MP1104"/>
      <c r="MQ1104"/>
      <c r="MR1104"/>
      <c r="MS1104"/>
      <c r="MT1104"/>
      <c r="MU1104"/>
      <c r="MV1104"/>
      <c r="MW1104"/>
      <c r="MX1104"/>
      <c r="MY1104"/>
      <c r="MZ1104"/>
      <c r="NA1104"/>
      <c r="NB1104"/>
      <c r="NC1104"/>
      <c r="ND1104"/>
      <c r="NE1104"/>
      <c r="NF1104"/>
      <c r="NG1104"/>
      <c r="NH1104"/>
      <c r="NI1104"/>
      <c r="NJ1104"/>
      <c r="NK1104"/>
      <c r="NL1104"/>
      <c r="NM1104"/>
      <c r="NN1104"/>
      <c r="NO1104"/>
      <c r="NP1104"/>
      <c r="NQ1104"/>
      <c r="NR1104"/>
      <c r="NS1104"/>
      <c r="NT1104"/>
      <c r="NU1104"/>
      <c r="NV1104"/>
      <c r="NW1104"/>
      <c r="NX1104"/>
      <c r="NY1104"/>
      <c r="NZ1104"/>
      <c r="OA1104"/>
      <c r="OB1104"/>
      <c r="OC1104"/>
      <c r="OD1104"/>
      <c r="OE1104"/>
      <c r="OF1104"/>
      <c r="OG1104"/>
      <c r="OH1104"/>
      <c r="OI1104"/>
      <c r="OJ1104"/>
      <c r="OK1104"/>
      <c r="OL1104"/>
      <c r="OM1104"/>
      <c r="ON1104"/>
      <c r="OO1104"/>
      <c r="OP1104"/>
      <c r="OQ1104"/>
      <c r="OR1104"/>
      <c r="OS1104"/>
      <c r="OT1104"/>
      <c r="OU1104"/>
      <c r="OV1104"/>
      <c r="OW1104"/>
      <c r="OX1104"/>
      <c r="OY1104"/>
      <c r="OZ1104"/>
      <c r="PA1104"/>
      <c r="PB1104"/>
      <c r="PC1104"/>
      <c r="PD1104"/>
      <c r="PE1104"/>
      <c r="PF1104"/>
      <c r="PG1104"/>
      <c r="PH1104"/>
      <c r="PI1104"/>
      <c r="PJ1104"/>
      <c r="PK1104"/>
      <c r="PL1104"/>
      <c r="PM1104"/>
      <c r="PN1104"/>
      <c r="PO1104"/>
      <c r="PP1104"/>
      <c r="PQ1104"/>
      <c r="PR1104"/>
      <c r="PS1104"/>
      <c r="PT1104"/>
      <c r="PU1104"/>
      <c r="PV1104"/>
      <c r="PW1104"/>
      <c r="PX1104"/>
      <c r="PY1104"/>
      <c r="PZ1104"/>
      <c r="QA1104"/>
      <c r="QB1104"/>
      <c r="QC1104"/>
      <c r="QD1104"/>
      <c r="QE1104"/>
      <c r="QF1104"/>
      <c r="QG1104"/>
      <c r="QH1104"/>
      <c r="QI1104"/>
      <c r="QJ1104"/>
      <c r="QK1104"/>
      <c r="QL1104"/>
      <c r="QM1104"/>
      <c r="QN1104"/>
      <c r="QO1104"/>
      <c r="QP1104"/>
      <c r="QQ1104"/>
      <c r="QR1104"/>
      <c r="QS1104"/>
      <c r="QT1104"/>
      <c r="QU1104"/>
      <c r="QV1104"/>
      <c r="QW1104"/>
      <c r="QX1104"/>
      <c r="QY1104"/>
      <c r="QZ1104"/>
      <c r="RA1104"/>
      <c r="RB1104"/>
      <c r="RC1104"/>
      <c r="RD1104"/>
      <c r="RE1104"/>
      <c r="RF1104"/>
      <c r="RG1104"/>
      <c r="RH1104"/>
      <c r="RI1104"/>
      <c r="RJ1104"/>
      <c r="RK1104"/>
      <c r="RL1104"/>
      <c r="RM1104"/>
      <c r="RN1104"/>
      <c r="RO1104"/>
      <c r="RP1104"/>
      <c r="RQ1104"/>
      <c r="RR1104"/>
      <c r="RS1104"/>
      <c r="RT1104"/>
      <c r="RU1104"/>
      <c r="RV1104"/>
      <c r="RW1104"/>
      <c r="RX1104"/>
      <c r="RY1104"/>
      <c r="RZ1104"/>
      <c r="SA1104"/>
      <c r="SB1104"/>
      <c r="SC1104"/>
      <c r="SD1104"/>
      <c r="SE1104"/>
      <c r="SF1104"/>
      <c r="SG1104"/>
      <c r="SH1104"/>
      <c r="SI1104"/>
      <c r="SJ1104"/>
      <c r="SK1104"/>
      <c r="SL1104"/>
      <c r="SM1104"/>
      <c r="SN1104"/>
      <c r="SO1104"/>
      <c r="SP1104"/>
      <c r="SQ1104"/>
      <c r="SR1104"/>
      <c r="SS1104"/>
      <c r="ST1104"/>
      <c r="SU1104"/>
      <c r="SV1104"/>
      <c r="SW1104"/>
      <c r="SX1104"/>
      <c r="SY1104"/>
      <c r="SZ1104"/>
      <c r="TA1104"/>
      <c r="TB1104"/>
      <c r="TC1104"/>
      <c r="TD1104"/>
      <c r="TE1104"/>
      <c r="TF1104"/>
      <c r="TG1104"/>
      <c r="TH1104"/>
      <c r="TI1104"/>
      <c r="TJ1104"/>
      <c r="TK1104"/>
      <c r="TL1104"/>
      <c r="TM1104"/>
      <c r="TN1104"/>
      <c r="TO1104"/>
      <c r="TP1104"/>
      <c r="TQ1104"/>
      <c r="TR1104"/>
      <c r="TS1104"/>
      <c r="TT1104"/>
      <c r="TU1104"/>
      <c r="TV1104"/>
      <c r="TW1104"/>
      <c r="TX1104"/>
      <c r="TY1104"/>
      <c r="TZ1104"/>
      <c r="UA1104"/>
      <c r="UB1104"/>
      <c r="UC1104"/>
      <c r="UD1104"/>
      <c r="UE1104"/>
      <c r="UF1104"/>
      <c r="UG1104"/>
      <c r="UH1104"/>
      <c r="UI1104"/>
      <c r="UJ1104"/>
      <c r="UK1104"/>
      <c r="UL1104"/>
      <c r="UM1104"/>
      <c r="UN1104"/>
      <c r="UO1104"/>
      <c r="UP1104"/>
      <c r="UQ1104"/>
      <c r="UR1104"/>
      <c r="US1104"/>
      <c r="UT1104"/>
      <c r="UU1104"/>
      <c r="UV1104"/>
      <c r="UW1104"/>
      <c r="UX1104"/>
      <c r="UY1104"/>
      <c r="UZ1104"/>
      <c r="VA1104"/>
      <c r="VB1104"/>
      <c r="VC1104"/>
      <c r="VD1104"/>
      <c r="VE1104"/>
      <c r="VF1104"/>
      <c r="VG1104"/>
      <c r="VH1104"/>
      <c r="VI1104"/>
      <c r="VJ1104"/>
      <c r="VK1104"/>
      <c r="VL1104"/>
      <c r="VM1104"/>
      <c r="VN1104"/>
      <c r="VO1104"/>
      <c r="VP1104"/>
      <c r="VQ1104"/>
      <c r="VR1104"/>
      <c r="VS1104"/>
      <c r="VT1104"/>
      <c r="VU1104"/>
      <c r="VV1104"/>
      <c r="VW1104"/>
      <c r="VX1104"/>
      <c r="VY1104"/>
      <c r="VZ1104"/>
      <c r="WA1104"/>
      <c r="WB1104"/>
      <c r="WC1104"/>
      <c r="WD1104"/>
      <c r="WE1104"/>
      <c r="WF1104"/>
      <c r="WG1104"/>
      <c r="WH1104"/>
      <c r="WI1104"/>
      <c r="WJ1104"/>
      <c r="WK1104"/>
      <c r="WL1104"/>
      <c r="WM1104"/>
      <c r="WN1104"/>
      <c r="WO1104"/>
      <c r="WP1104"/>
      <c r="WQ1104"/>
      <c r="WR1104"/>
      <c r="WS1104"/>
      <c r="WT1104"/>
      <c r="WU1104"/>
      <c r="WV1104"/>
      <c r="WW1104"/>
      <c r="WX1104"/>
      <c r="WY1104"/>
      <c r="WZ1104"/>
      <c r="XA1104"/>
      <c r="XB1104"/>
      <c r="XC1104"/>
      <c r="XD1104"/>
      <c r="XE1104"/>
      <c r="XF1104"/>
      <c r="XG1104"/>
      <c r="XH1104"/>
      <c r="XI1104"/>
      <c r="XJ1104"/>
      <c r="XK1104"/>
      <c r="XL1104"/>
      <c r="XM1104"/>
      <c r="XN1104"/>
      <c r="XO1104"/>
      <c r="XP1104"/>
      <c r="XQ1104"/>
      <c r="XR1104"/>
      <c r="XS1104"/>
      <c r="XT1104"/>
      <c r="XU1104"/>
      <c r="XV1104"/>
      <c r="XW1104"/>
      <c r="XX1104"/>
      <c r="XY1104"/>
      <c r="XZ1104"/>
      <c r="YA1104"/>
      <c r="YB1104"/>
      <c r="YC1104"/>
      <c r="YD1104"/>
      <c r="YE1104"/>
      <c r="YF1104"/>
      <c r="YG1104"/>
      <c r="YH1104"/>
      <c r="YI1104"/>
      <c r="YJ1104"/>
      <c r="YK1104"/>
      <c r="YL1104"/>
      <c r="YM1104"/>
      <c r="YN1104"/>
      <c r="YO1104"/>
      <c r="YP1104"/>
      <c r="YQ1104"/>
      <c r="YR1104"/>
      <c r="YS1104"/>
      <c r="YT1104"/>
      <c r="YU1104"/>
      <c r="YV1104"/>
      <c r="YW1104"/>
      <c r="YX1104"/>
      <c r="YY1104"/>
      <c r="YZ1104"/>
      <c r="ZA1104"/>
      <c r="ZB1104"/>
      <c r="ZC1104"/>
      <c r="ZD1104"/>
      <c r="ZE1104"/>
      <c r="ZF1104"/>
      <c r="ZG1104"/>
      <c r="ZH1104"/>
      <c r="ZI1104"/>
      <c r="ZJ1104"/>
      <c r="ZK1104"/>
      <c r="ZL1104"/>
      <c r="ZM1104"/>
      <c r="ZN1104"/>
      <c r="ZO1104"/>
      <c r="ZP1104"/>
      <c r="ZQ1104"/>
      <c r="ZR1104"/>
      <c r="ZS1104"/>
      <c r="ZT1104"/>
      <c r="ZU1104"/>
      <c r="ZV1104"/>
      <c r="ZW1104"/>
      <c r="ZX1104"/>
      <c r="ZY1104"/>
      <c r="ZZ1104"/>
      <c r="AAA1104"/>
      <c r="AAB1104"/>
      <c r="AAC1104"/>
      <c r="AAD1104"/>
      <c r="AAE1104"/>
      <c r="AAF1104"/>
      <c r="AAG1104"/>
      <c r="AAH1104"/>
      <c r="AAI1104"/>
      <c r="AAJ1104"/>
      <c r="AAK1104"/>
      <c r="AAL1104"/>
      <c r="AAM1104"/>
      <c r="AAN1104"/>
      <c r="AAO1104"/>
      <c r="AAP1104"/>
      <c r="AAQ1104"/>
      <c r="AAR1104"/>
      <c r="AAS1104"/>
      <c r="AAT1104"/>
      <c r="AAU1104"/>
      <c r="AAV1104"/>
      <c r="AAW1104"/>
      <c r="AAX1104"/>
      <c r="AAY1104"/>
      <c r="AAZ1104"/>
      <c r="ABA1104"/>
      <c r="ABB1104"/>
      <c r="ABC1104"/>
      <c r="ABD1104"/>
      <c r="ABE1104"/>
      <c r="ABF1104"/>
      <c r="ABG1104"/>
      <c r="ABH1104"/>
      <c r="ABI1104"/>
      <c r="ABJ1104"/>
      <c r="ABK1104"/>
      <c r="ABL1104"/>
      <c r="ABM1104"/>
      <c r="ABN1104"/>
      <c r="ABO1104"/>
      <c r="ABP1104"/>
      <c r="ABQ1104"/>
      <c r="ABR1104"/>
      <c r="ABS1104"/>
      <c r="ABT1104"/>
      <c r="ABU1104"/>
      <c r="ABV1104"/>
      <c r="ABW1104"/>
      <c r="ABX1104"/>
      <c r="ABY1104"/>
      <c r="ABZ1104"/>
      <c r="ACA1104"/>
      <c r="ACB1104"/>
      <c r="ACC1104"/>
      <c r="ACD1104"/>
      <c r="ACE1104"/>
      <c r="ACF1104"/>
      <c r="ACG1104"/>
      <c r="ACH1104"/>
      <c r="ACI1104"/>
      <c r="ACJ1104"/>
      <c r="ACK1104"/>
      <c r="ACL1104"/>
      <c r="ACM1104"/>
      <c r="ACN1104"/>
      <c r="ACO1104"/>
      <c r="ACP1104"/>
      <c r="ACQ1104"/>
      <c r="ACR1104"/>
      <c r="ACS1104"/>
      <c r="ACT1104"/>
      <c r="ACU1104"/>
      <c r="ACV1104"/>
      <c r="ACW1104"/>
      <c r="ACX1104"/>
      <c r="ACY1104"/>
      <c r="ACZ1104"/>
      <c r="ADA1104"/>
      <c r="ADB1104"/>
      <c r="ADC1104"/>
      <c r="ADD1104"/>
      <c r="ADE1104"/>
      <c r="ADF1104"/>
      <c r="ADG1104"/>
      <c r="ADH1104"/>
      <c r="ADI1104"/>
      <c r="ADJ1104"/>
      <c r="ADK1104"/>
      <c r="ADL1104"/>
      <c r="ADM1104"/>
      <c r="ADN1104"/>
      <c r="ADO1104"/>
      <c r="ADP1104"/>
      <c r="ADQ1104"/>
      <c r="ADR1104"/>
      <c r="ADS1104"/>
      <c r="ADT1104"/>
      <c r="ADU1104"/>
      <c r="ADV1104"/>
      <c r="ADW1104"/>
      <c r="ADX1104"/>
      <c r="ADY1104"/>
      <c r="ADZ1104"/>
      <c r="AEA1104"/>
      <c r="AEB1104"/>
      <c r="AEC1104"/>
      <c r="AED1104"/>
      <c r="AEE1104"/>
      <c r="AEF1104"/>
      <c r="AEG1104"/>
      <c r="AEH1104"/>
      <c r="AEI1104"/>
      <c r="AEJ1104"/>
      <c r="AEK1104"/>
      <c r="AEL1104"/>
      <c r="AEM1104"/>
      <c r="AEN1104"/>
      <c r="AEO1104"/>
      <c r="AEP1104"/>
      <c r="AEQ1104"/>
      <c r="AER1104"/>
      <c r="AES1104"/>
      <c r="AET1104"/>
      <c r="AEU1104"/>
      <c r="AEV1104"/>
      <c r="AEW1104"/>
      <c r="AEX1104"/>
      <c r="AEY1104"/>
      <c r="AEZ1104"/>
      <c r="AFA1104"/>
      <c r="AFB1104"/>
      <c r="AFC1104"/>
      <c r="AFD1104"/>
      <c r="AFE1104"/>
      <c r="AFF1104"/>
      <c r="AFG1104"/>
      <c r="AFH1104"/>
      <c r="AFI1104"/>
      <c r="AFJ1104"/>
      <c r="AFK1104"/>
      <c r="AFL1104"/>
      <c r="AFM1104"/>
      <c r="AFN1104"/>
      <c r="AFO1104"/>
      <c r="AFP1104"/>
      <c r="AFQ1104"/>
      <c r="AFR1104"/>
      <c r="AFS1104"/>
      <c r="AFT1104"/>
      <c r="AFU1104"/>
      <c r="AFV1104"/>
      <c r="AFW1104"/>
      <c r="AFX1104"/>
      <c r="AFY1104"/>
      <c r="AFZ1104"/>
      <c r="AGA1104"/>
      <c r="AGB1104"/>
      <c r="AGC1104"/>
      <c r="AGD1104"/>
      <c r="AGE1104"/>
      <c r="AGF1104"/>
      <c r="AGG1104"/>
      <c r="AGH1104"/>
      <c r="AGI1104"/>
      <c r="AGJ1104"/>
      <c r="AGK1104"/>
      <c r="AGL1104"/>
      <c r="AGM1104"/>
      <c r="AGN1104"/>
      <c r="AGO1104"/>
      <c r="AGP1104"/>
      <c r="AGQ1104"/>
      <c r="AGR1104"/>
      <c r="AGS1104"/>
      <c r="AGT1104"/>
      <c r="AGU1104"/>
      <c r="AGV1104"/>
      <c r="AGW1104"/>
      <c r="AGX1104"/>
      <c r="AGY1104"/>
      <c r="AGZ1104"/>
      <c r="AHA1104"/>
      <c r="AHB1104"/>
      <c r="AHC1104"/>
      <c r="AHD1104"/>
      <c r="AHE1104"/>
      <c r="AHF1104"/>
      <c r="AHG1104"/>
      <c r="AHH1104"/>
      <c r="AHI1104"/>
      <c r="AHJ1104"/>
      <c r="AHK1104"/>
      <c r="AHL1104"/>
      <c r="AHM1104"/>
      <c r="AHN1104"/>
      <c r="AHO1104"/>
      <c r="AHP1104"/>
      <c r="AHQ1104"/>
      <c r="AHR1104"/>
      <c r="AHS1104"/>
      <c r="AHT1104"/>
      <c r="AHU1104"/>
      <c r="AHV1104"/>
      <c r="AHW1104"/>
      <c r="AHX1104"/>
      <c r="AHY1104"/>
      <c r="AHZ1104"/>
      <c r="AIA1104"/>
      <c r="AIB1104"/>
      <c r="AIC1104"/>
      <c r="AID1104"/>
      <c r="AIE1104"/>
      <c r="AIF1104"/>
      <c r="AIG1104"/>
      <c r="AIH1104"/>
      <c r="AII1104"/>
      <c r="AIJ1104"/>
      <c r="AIK1104"/>
      <c r="AIL1104"/>
      <c r="AIM1104"/>
      <c r="AIN1104"/>
      <c r="AIO1104"/>
      <c r="AIP1104"/>
      <c r="AIQ1104"/>
      <c r="AIR1104"/>
      <c r="AIS1104"/>
      <c r="AIT1104"/>
      <c r="AIU1104"/>
      <c r="AIV1104"/>
      <c r="AIW1104"/>
      <c r="AIX1104"/>
      <c r="AIY1104"/>
      <c r="AIZ1104"/>
      <c r="AJA1104"/>
      <c r="AJB1104"/>
      <c r="AJC1104"/>
      <c r="AJD1104"/>
      <c r="AJE1104"/>
      <c r="AJF1104"/>
      <c r="AJG1104"/>
      <c r="AJH1104"/>
      <c r="AJI1104"/>
      <c r="AJJ1104"/>
      <c r="AJK1104"/>
      <c r="AJL1104"/>
      <c r="AJM1104"/>
      <c r="AJN1104"/>
      <c r="AJO1104"/>
      <c r="AJP1104"/>
      <c r="AJQ1104"/>
      <c r="AJR1104"/>
      <c r="AJS1104"/>
      <c r="AJT1104"/>
      <c r="AJU1104"/>
      <c r="AJV1104"/>
      <c r="AJW1104"/>
      <c r="AJX1104"/>
      <c r="AJY1104"/>
      <c r="AJZ1104"/>
      <c r="AKA1104"/>
      <c r="AKB1104"/>
      <c r="AKC1104"/>
      <c r="AKD1104"/>
      <c r="AKE1104"/>
      <c r="AKF1104"/>
      <c r="AKG1104"/>
      <c r="AKH1104"/>
      <c r="AKI1104"/>
      <c r="AKJ1104"/>
      <c r="AKK1104"/>
      <c r="AKL1104"/>
      <c r="AKM1104"/>
      <c r="AKN1104"/>
      <c r="AKO1104"/>
      <c r="AKP1104"/>
      <c r="AKQ1104"/>
      <c r="AKR1104"/>
      <c r="AKS1104"/>
      <c r="AKT1104"/>
      <c r="AKU1104"/>
      <c r="AKV1104"/>
      <c r="AKW1104"/>
      <c r="AKX1104"/>
      <c r="AKY1104"/>
      <c r="AKZ1104"/>
      <c r="ALA1104"/>
      <c r="ALB1104"/>
      <c r="ALC1104"/>
      <c r="ALD1104"/>
      <c r="ALE1104"/>
      <c r="ALF1104"/>
      <c r="ALG1104"/>
      <c r="ALH1104"/>
      <c r="ALI1104"/>
      <c r="ALJ1104"/>
      <c r="ALK1104"/>
      <c r="ALL1104"/>
      <c r="ALM1104"/>
      <c r="ALN1104"/>
      <c r="ALO1104"/>
      <c r="ALP1104"/>
      <c r="ALQ1104"/>
      <c r="ALR1104"/>
      <c r="ALS1104"/>
      <c r="ALT1104"/>
      <c r="ALU1104"/>
      <c r="ALV1104"/>
      <c r="ALW1104"/>
      <c r="ALX1104"/>
      <c r="ALY1104"/>
      <c r="ALZ1104"/>
      <c r="AMA1104"/>
      <c r="AMB1104"/>
      <c r="AMC1104"/>
      <c r="AMD1104"/>
      <c r="AME1104"/>
      <c r="AMF1104"/>
      <c r="AMG1104"/>
      <c r="AMH1104"/>
      <c r="AMI1104"/>
      <c r="AMJ1104"/>
    </row>
    <row r="1105" spans="1:1024" x14ac:dyDescent="0.2">
      <c r="A1105"/>
      <c r="B1105"/>
      <c r="C1105"/>
      <c r="D1105"/>
      <c r="E1105" s="2"/>
      <c r="F1105" s="2"/>
      <c r="G1105" s="271"/>
      <c r="H1105" s="240"/>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c r="FS1105"/>
      <c r="FT1105"/>
      <c r="FU1105"/>
      <c r="FV1105"/>
      <c r="FW1105"/>
      <c r="FX1105"/>
      <c r="FY1105"/>
      <c r="FZ1105"/>
      <c r="GA1105"/>
      <c r="GB1105"/>
      <c r="GC1105"/>
      <c r="GD1105"/>
      <c r="GE1105"/>
      <c r="GF1105"/>
      <c r="GG1105"/>
      <c r="GH1105"/>
      <c r="GI1105"/>
      <c r="GJ1105"/>
      <c r="GK1105"/>
      <c r="GL1105"/>
      <c r="GM1105"/>
      <c r="GN1105"/>
      <c r="GO1105"/>
      <c r="GP1105"/>
      <c r="GQ1105"/>
      <c r="GR1105"/>
      <c r="GS1105"/>
      <c r="GT1105"/>
      <c r="GU1105"/>
      <c r="GV1105"/>
      <c r="GW1105"/>
      <c r="GX1105"/>
      <c r="GY1105"/>
      <c r="GZ1105"/>
      <c r="HA1105"/>
      <c r="HB1105"/>
      <c r="HC1105"/>
      <c r="HD1105"/>
      <c r="HE1105"/>
      <c r="HF1105"/>
      <c r="HG1105"/>
      <c r="HH1105"/>
      <c r="HI1105"/>
      <c r="HJ1105"/>
      <c r="HK1105"/>
      <c r="HL1105"/>
      <c r="HM1105"/>
      <c r="HN1105"/>
      <c r="HO1105"/>
      <c r="HP1105"/>
      <c r="HQ1105"/>
      <c r="HR1105"/>
      <c r="HS1105"/>
      <c r="HT1105"/>
      <c r="HU1105"/>
      <c r="HV1105"/>
      <c r="HW1105"/>
      <c r="HX1105"/>
      <c r="HY1105"/>
      <c r="HZ1105"/>
      <c r="IA1105"/>
      <c r="IB1105"/>
      <c r="IC1105"/>
      <c r="ID1105"/>
      <c r="IE1105"/>
      <c r="IF1105"/>
      <c r="IG1105"/>
      <c r="IH1105"/>
      <c r="II1105"/>
      <c r="IJ1105"/>
      <c r="IK1105"/>
      <c r="IL1105"/>
      <c r="IM1105"/>
      <c r="IN1105"/>
      <c r="IO1105"/>
      <c r="IP1105"/>
      <c r="IQ1105"/>
      <c r="IR1105"/>
      <c r="IS1105"/>
      <c r="IT1105"/>
      <c r="IU1105"/>
      <c r="IV1105"/>
      <c r="IW1105"/>
      <c r="IX1105"/>
      <c r="IY1105"/>
      <c r="IZ1105"/>
      <c r="JA1105"/>
      <c r="JB1105"/>
      <c r="JC1105"/>
      <c r="JD1105"/>
      <c r="JE1105"/>
      <c r="JF1105"/>
      <c r="JG1105"/>
      <c r="JH1105"/>
      <c r="JI1105"/>
      <c r="JJ1105"/>
      <c r="JK1105"/>
      <c r="JL1105"/>
      <c r="JM1105"/>
      <c r="JN1105"/>
      <c r="JO1105"/>
      <c r="JP1105"/>
      <c r="JQ1105"/>
      <c r="JR1105"/>
      <c r="JS1105"/>
      <c r="JT1105"/>
      <c r="JU1105"/>
      <c r="JV1105"/>
      <c r="JW1105"/>
      <c r="JX1105"/>
      <c r="JY1105"/>
      <c r="JZ1105"/>
      <c r="KA1105"/>
      <c r="KB1105"/>
      <c r="KC1105"/>
      <c r="KD1105"/>
      <c r="KE1105"/>
      <c r="KF1105"/>
      <c r="KG1105"/>
      <c r="KH1105"/>
      <c r="KI1105"/>
      <c r="KJ1105"/>
      <c r="KK1105"/>
      <c r="KL1105"/>
      <c r="KM1105"/>
      <c r="KN1105"/>
      <c r="KO1105"/>
      <c r="KP1105"/>
      <c r="KQ1105"/>
      <c r="KR1105"/>
      <c r="KS1105"/>
      <c r="KT1105"/>
      <c r="KU1105"/>
      <c r="KV1105"/>
      <c r="KW1105"/>
      <c r="KX1105"/>
      <c r="KY1105"/>
      <c r="KZ1105"/>
      <c r="LA1105"/>
      <c r="LB1105"/>
      <c r="LC1105"/>
      <c r="LD1105"/>
      <c r="LE1105"/>
      <c r="LF1105"/>
      <c r="LG1105"/>
      <c r="LH1105"/>
      <c r="LI1105"/>
      <c r="LJ1105"/>
      <c r="LK1105"/>
      <c r="LL1105"/>
      <c r="LM1105"/>
      <c r="LN1105"/>
      <c r="LO1105"/>
      <c r="LP1105"/>
      <c r="LQ1105"/>
      <c r="LR1105"/>
      <c r="LS1105"/>
      <c r="LT1105"/>
      <c r="LU1105"/>
      <c r="LV1105"/>
      <c r="LW1105"/>
      <c r="LX1105"/>
      <c r="LY1105"/>
      <c r="LZ1105"/>
      <c r="MA1105"/>
      <c r="MB1105"/>
      <c r="MC1105"/>
      <c r="MD1105"/>
      <c r="ME1105"/>
      <c r="MF1105"/>
      <c r="MG1105"/>
      <c r="MH1105"/>
      <c r="MI1105"/>
      <c r="MJ1105"/>
      <c r="MK1105"/>
      <c r="ML1105"/>
      <c r="MM1105"/>
      <c r="MN1105"/>
      <c r="MO1105"/>
      <c r="MP1105"/>
      <c r="MQ1105"/>
      <c r="MR1105"/>
      <c r="MS1105"/>
      <c r="MT1105"/>
      <c r="MU1105"/>
      <c r="MV1105"/>
      <c r="MW1105"/>
      <c r="MX1105"/>
      <c r="MY1105"/>
      <c r="MZ1105"/>
      <c r="NA1105"/>
      <c r="NB1105"/>
      <c r="NC1105"/>
      <c r="ND1105"/>
      <c r="NE1105"/>
      <c r="NF1105"/>
      <c r="NG1105"/>
      <c r="NH1105"/>
      <c r="NI1105"/>
      <c r="NJ1105"/>
      <c r="NK1105"/>
      <c r="NL1105"/>
      <c r="NM1105"/>
      <c r="NN1105"/>
      <c r="NO1105"/>
      <c r="NP1105"/>
      <c r="NQ1105"/>
      <c r="NR1105"/>
      <c r="NS1105"/>
      <c r="NT1105"/>
      <c r="NU1105"/>
      <c r="NV1105"/>
      <c r="NW1105"/>
      <c r="NX1105"/>
      <c r="NY1105"/>
      <c r="NZ1105"/>
      <c r="OA1105"/>
      <c r="OB1105"/>
      <c r="OC1105"/>
      <c r="OD1105"/>
      <c r="OE1105"/>
      <c r="OF1105"/>
      <c r="OG1105"/>
      <c r="OH1105"/>
      <c r="OI1105"/>
      <c r="OJ1105"/>
      <c r="OK1105"/>
      <c r="OL1105"/>
      <c r="OM1105"/>
      <c r="ON1105"/>
      <c r="OO1105"/>
      <c r="OP1105"/>
      <c r="OQ1105"/>
      <c r="OR1105"/>
      <c r="OS1105"/>
      <c r="OT1105"/>
      <c r="OU1105"/>
      <c r="OV1105"/>
      <c r="OW1105"/>
      <c r="OX1105"/>
      <c r="OY1105"/>
      <c r="OZ1105"/>
      <c r="PA1105"/>
      <c r="PB1105"/>
      <c r="PC1105"/>
      <c r="PD1105"/>
      <c r="PE1105"/>
      <c r="PF1105"/>
      <c r="PG1105"/>
      <c r="PH1105"/>
      <c r="PI1105"/>
      <c r="PJ1105"/>
      <c r="PK1105"/>
      <c r="PL1105"/>
      <c r="PM1105"/>
      <c r="PN1105"/>
      <c r="PO1105"/>
      <c r="PP1105"/>
      <c r="PQ1105"/>
      <c r="PR1105"/>
      <c r="PS1105"/>
      <c r="PT1105"/>
      <c r="PU1105"/>
      <c r="PV1105"/>
      <c r="PW1105"/>
      <c r="PX1105"/>
      <c r="PY1105"/>
      <c r="PZ1105"/>
      <c r="QA1105"/>
      <c r="QB1105"/>
      <c r="QC1105"/>
      <c r="QD1105"/>
      <c r="QE1105"/>
      <c r="QF1105"/>
      <c r="QG1105"/>
      <c r="QH1105"/>
      <c r="QI1105"/>
      <c r="QJ1105"/>
      <c r="QK1105"/>
      <c r="QL1105"/>
      <c r="QM1105"/>
      <c r="QN1105"/>
      <c r="QO1105"/>
      <c r="QP1105"/>
      <c r="QQ1105"/>
      <c r="QR1105"/>
      <c r="QS1105"/>
      <c r="QT1105"/>
      <c r="QU1105"/>
      <c r="QV1105"/>
      <c r="QW1105"/>
      <c r="QX1105"/>
      <c r="QY1105"/>
      <c r="QZ1105"/>
      <c r="RA1105"/>
      <c r="RB1105"/>
      <c r="RC1105"/>
      <c r="RD1105"/>
      <c r="RE1105"/>
      <c r="RF1105"/>
      <c r="RG1105"/>
      <c r="RH1105"/>
      <c r="RI1105"/>
      <c r="RJ1105"/>
      <c r="RK1105"/>
      <c r="RL1105"/>
      <c r="RM1105"/>
      <c r="RN1105"/>
      <c r="RO1105"/>
      <c r="RP1105"/>
      <c r="RQ1105"/>
      <c r="RR1105"/>
      <c r="RS1105"/>
      <c r="RT1105"/>
      <c r="RU1105"/>
      <c r="RV1105"/>
      <c r="RW1105"/>
      <c r="RX1105"/>
      <c r="RY1105"/>
      <c r="RZ1105"/>
      <c r="SA1105"/>
      <c r="SB1105"/>
      <c r="SC1105"/>
      <c r="SD1105"/>
      <c r="SE1105"/>
      <c r="SF1105"/>
      <c r="SG1105"/>
      <c r="SH1105"/>
      <c r="SI1105"/>
      <c r="SJ1105"/>
      <c r="SK1105"/>
      <c r="SL1105"/>
      <c r="SM1105"/>
      <c r="SN1105"/>
      <c r="SO1105"/>
      <c r="SP1105"/>
      <c r="SQ1105"/>
      <c r="SR1105"/>
      <c r="SS1105"/>
      <c r="ST1105"/>
      <c r="SU1105"/>
      <c r="SV1105"/>
      <c r="SW1105"/>
      <c r="SX1105"/>
      <c r="SY1105"/>
      <c r="SZ1105"/>
      <c r="TA1105"/>
      <c r="TB1105"/>
      <c r="TC1105"/>
      <c r="TD1105"/>
      <c r="TE1105"/>
      <c r="TF1105"/>
      <c r="TG1105"/>
      <c r="TH1105"/>
      <c r="TI1105"/>
      <c r="TJ1105"/>
      <c r="TK1105"/>
      <c r="TL1105"/>
      <c r="TM1105"/>
      <c r="TN1105"/>
      <c r="TO1105"/>
      <c r="TP1105"/>
      <c r="TQ1105"/>
      <c r="TR1105"/>
      <c r="TS1105"/>
      <c r="TT1105"/>
      <c r="TU1105"/>
      <c r="TV1105"/>
      <c r="TW1105"/>
      <c r="TX1105"/>
      <c r="TY1105"/>
      <c r="TZ1105"/>
      <c r="UA1105"/>
      <c r="UB1105"/>
      <c r="UC1105"/>
      <c r="UD1105"/>
      <c r="UE1105"/>
      <c r="UF1105"/>
      <c r="UG1105"/>
      <c r="UH1105"/>
      <c r="UI1105"/>
      <c r="UJ1105"/>
      <c r="UK1105"/>
      <c r="UL1105"/>
      <c r="UM1105"/>
      <c r="UN1105"/>
      <c r="UO1105"/>
      <c r="UP1105"/>
      <c r="UQ1105"/>
      <c r="UR1105"/>
      <c r="US1105"/>
      <c r="UT1105"/>
      <c r="UU1105"/>
      <c r="UV1105"/>
      <c r="UW1105"/>
      <c r="UX1105"/>
      <c r="UY1105"/>
      <c r="UZ1105"/>
      <c r="VA1105"/>
      <c r="VB1105"/>
      <c r="VC1105"/>
      <c r="VD1105"/>
      <c r="VE1105"/>
      <c r="VF1105"/>
      <c r="VG1105"/>
      <c r="VH1105"/>
      <c r="VI1105"/>
      <c r="VJ1105"/>
      <c r="VK1105"/>
      <c r="VL1105"/>
      <c r="VM1105"/>
      <c r="VN1105"/>
      <c r="VO1105"/>
      <c r="VP1105"/>
      <c r="VQ1105"/>
      <c r="VR1105"/>
      <c r="VS1105"/>
      <c r="VT1105"/>
      <c r="VU1105"/>
      <c r="VV1105"/>
      <c r="VW1105"/>
      <c r="VX1105"/>
      <c r="VY1105"/>
      <c r="VZ1105"/>
      <c r="WA1105"/>
      <c r="WB1105"/>
      <c r="WC1105"/>
      <c r="WD1105"/>
      <c r="WE1105"/>
      <c r="WF1105"/>
      <c r="WG1105"/>
      <c r="WH1105"/>
      <c r="WI1105"/>
      <c r="WJ1105"/>
      <c r="WK1105"/>
      <c r="WL1105"/>
      <c r="WM1105"/>
      <c r="WN1105"/>
      <c r="WO1105"/>
      <c r="WP1105"/>
      <c r="WQ1105"/>
      <c r="WR1105"/>
      <c r="WS1105"/>
      <c r="WT1105"/>
      <c r="WU1105"/>
      <c r="WV1105"/>
      <c r="WW1105"/>
      <c r="WX1105"/>
      <c r="WY1105"/>
      <c r="WZ1105"/>
      <c r="XA1105"/>
      <c r="XB1105"/>
      <c r="XC1105"/>
      <c r="XD1105"/>
      <c r="XE1105"/>
      <c r="XF1105"/>
      <c r="XG1105"/>
      <c r="XH1105"/>
      <c r="XI1105"/>
      <c r="XJ1105"/>
      <c r="XK1105"/>
      <c r="XL1105"/>
      <c r="XM1105"/>
      <c r="XN1105"/>
      <c r="XO1105"/>
      <c r="XP1105"/>
      <c r="XQ1105"/>
      <c r="XR1105"/>
      <c r="XS1105"/>
      <c r="XT1105"/>
      <c r="XU1105"/>
      <c r="XV1105"/>
      <c r="XW1105"/>
      <c r="XX1105"/>
      <c r="XY1105"/>
      <c r="XZ1105"/>
      <c r="YA1105"/>
      <c r="YB1105"/>
      <c r="YC1105"/>
      <c r="YD1105"/>
      <c r="YE1105"/>
      <c r="YF1105"/>
      <c r="YG1105"/>
      <c r="YH1105"/>
      <c r="YI1105"/>
      <c r="YJ1105"/>
      <c r="YK1105"/>
      <c r="YL1105"/>
      <c r="YM1105"/>
      <c r="YN1105"/>
      <c r="YO1105"/>
      <c r="YP1105"/>
      <c r="YQ1105"/>
      <c r="YR1105"/>
      <c r="YS1105"/>
      <c r="YT1105"/>
      <c r="YU1105"/>
      <c r="YV1105"/>
      <c r="YW1105"/>
      <c r="YX1105"/>
      <c r="YY1105"/>
      <c r="YZ1105"/>
      <c r="ZA1105"/>
      <c r="ZB1105"/>
      <c r="ZC1105"/>
      <c r="ZD1105"/>
      <c r="ZE1105"/>
      <c r="ZF1105"/>
      <c r="ZG1105"/>
      <c r="ZH1105"/>
      <c r="ZI1105"/>
      <c r="ZJ1105"/>
      <c r="ZK1105"/>
      <c r="ZL1105"/>
      <c r="ZM1105"/>
      <c r="ZN1105"/>
      <c r="ZO1105"/>
      <c r="ZP1105"/>
      <c r="ZQ1105"/>
      <c r="ZR1105"/>
      <c r="ZS1105"/>
      <c r="ZT1105"/>
      <c r="ZU1105"/>
      <c r="ZV1105"/>
      <c r="ZW1105"/>
      <c r="ZX1105"/>
      <c r="ZY1105"/>
      <c r="ZZ1105"/>
      <c r="AAA1105"/>
      <c r="AAB1105"/>
      <c r="AAC1105"/>
      <c r="AAD1105"/>
      <c r="AAE1105"/>
      <c r="AAF1105"/>
      <c r="AAG1105"/>
      <c r="AAH1105"/>
      <c r="AAI1105"/>
      <c r="AAJ1105"/>
      <c r="AAK1105"/>
      <c r="AAL1105"/>
      <c r="AAM1105"/>
      <c r="AAN1105"/>
      <c r="AAO1105"/>
      <c r="AAP1105"/>
      <c r="AAQ1105"/>
      <c r="AAR1105"/>
      <c r="AAS1105"/>
      <c r="AAT1105"/>
      <c r="AAU1105"/>
      <c r="AAV1105"/>
      <c r="AAW1105"/>
      <c r="AAX1105"/>
      <c r="AAY1105"/>
      <c r="AAZ1105"/>
      <c r="ABA1105"/>
      <c r="ABB1105"/>
      <c r="ABC1105"/>
      <c r="ABD1105"/>
      <c r="ABE1105"/>
      <c r="ABF1105"/>
      <c r="ABG1105"/>
      <c r="ABH1105"/>
      <c r="ABI1105"/>
      <c r="ABJ1105"/>
      <c r="ABK1105"/>
      <c r="ABL1105"/>
      <c r="ABM1105"/>
      <c r="ABN1105"/>
      <c r="ABO1105"/>
      <c r="ABP1105"/>
      <c r="ABQ1105"/>
      <c r="ABR1105"/>
      <c r="ABS1105"/>
      <c r="ABT1105"/>
      <c r="ABU1105"/>
      <c r="ABV1105"/>
      <c r="ABW1105"/>
      <c r="ABX1105"/>
      <c r="ABY1105"/>
      <c r="ABZ1105"/>
      <c r="ACA1105"/>
      <c r="ACB1105"/>
      <c r="ACC1105"/>
      <c r="ACD1105"/>
      <c r="ACE1105"/>
      <c r="ACF1105"/>
      <c r="ACG1105"/>
      <c r="ACH1105"/>
      <c r="ACI1105"/>
      <c r="ACJ1105"/>
      <c r="ACK1105"/>
      <c r="ACL1105"/>
      <c r="ACM1105"/>
      <c r="ACN1105"/>
      <c r="ACO1105"/>
      <c r="ACP1105"/>
      <c r="ACQ1105"/>
      <c r="ACR1105"/>
      <c r="ACS1105"/>
      <c r="ACT1105"/>
      <c r="ACU1105"/>
      <c r="ACV1105"/>
      <c r="ACW1105"/>
      <c r="ACX1105"/>
      <c r="ACY1105"/>
      <c r="ACZ1105"/>
      <c r="ADA1105"/>
      <c r="ADB1105"/>
      <c r="ADC1105"/>
      <c r="ADD1105"/>
      <c r="ADE1105"/>
      <c r="ADF1105"/>
      <c r="ADG1105"/>
      <c r="ADH1105"/>
      <c r="ADI1105"/>
      <c r="ADJ1105"/>
      <c r="ADK1105"/>
      <c r="ADL1105"/>
      <c r="ADM1105"/>
      <c r="ADN1105"/>
      <c r="ADO1105"/>
      <c r="ADP1105"/>
      <c r="ADQ1105"/>
      <c r="ADR1105"/>
      <c r="ADS1105"/>
      <c r="ADT1105"/>
      <c r="ADU1105"/>
      <c r="ADV1105"/>
      <c r="ADW1105"/>
      <c r="ADX1105"/>
      <c r="ADY1105"/>
      <c r="ADZ1105"/>
      <c r="AEA1105"/>
      <c r="AEB1105"/>
      <c r="AEC1105"/>
      <c r="AED1105"/>
      <c r="AEE1105"/>
      <c r="AEF1105"/>
      <c r="AEG1105"/>
      <c r="AEH1105"/>
      <c r="AEI1105"/>
      <c r="AEJ1105"/>
      <c r="AEK1105"/>
      <c r="AEL1105"/>
      <c r="AEM1105"/>
      <c r="AEN1105"/>
      <c r="AEO1105"/>
      <c r="AEP1105"/>
      <c r="AEQ1105"/>
      <c r="AER1105"/>
      <c r="AES1105"/>
      <c r="AET1105"/>
      <c r="AEU1105"/>
      <c r="AEV1105"/>
      <c r="AEW1105"/>
      <c r="AEX1105"/>
      <c r="AEY1105"/>
      <c r="AEZ1105"/>
      <c r="AFA1105"/>
      <c r="AFB1105"/>
      <c r="AFC1105"/>
      <c r="AFD1105"/>
      <c r="AFE1105"/>
      <c r="AFF1105"/>
      <c r="AFG1105"/>
      <c r="AFH1105"/>
      <c r="AFI1105"/>
      <c r="AFJ1105"/>
      <c r="AFK1105"/>
      <c r="AFL1105"/>
      <c r="AFM1105"/>
      <c r="AFN1105"/>
      <c r="AFO1105"/>
      <c r="AFP1105"/>
      <c r="AFQ1105"/>
      <c r="AFR1105"/>
      <c r="AFS1105"/>
      <c r="AFT1105"/>
      <c r="AFU1105"/>
      <c r="AFV1105"/>
      <c r="AFW1105"/>
      <c r="AFX1105"/>
      <c r="AFY1105"/>
      <c r="AFZ1105"/>
      <c r="AGA1105"/>
      <c r="AGB1105"/>
      <c r="AGC1105"/>
      <c r="AGD1105"/>
      <c r="AGE1105"/>
      <c r="AGF1105"/>
      <c r="AGG1105"/>
      <c r="AGH1105"/>
      <c r="AGI1105"/>
      <c r="AGJ1105"/>
      <c r="AGK1105"/>
      <c r="AGL1105"/>
      <c r="AGM1105"/>
      <c r="AGN1105"/>
      <c r="AGO1105"/>
      <c r="AGP1105"/>
      <c r="AGQ1105"/>
      <c r="AGR1105"/>
      <c r="AGS1105"/>
      <c r="AGT1105"/>
      <c r="AGU1105"/>
      <c r="AGV1105"/>
      <c r="AGW1105"/>
      <c r="AGX1105"/>
      <c r="AGY1105"/>
      <c r="AGZ1105"/>
      <c r="AHA1105"/>
      <c r="AHB1105"/>
      <c r="AHC1105"/>
      <c r="AHD1105"/>
      <c r="AHE1105"/>
      <c r="AHF1105"/>
      <c r="AHG1105"/>
      <c r="AHH1105"/>
      <c r="AHI1105"/>
      <c r="AHJ1105"/>
      <c r="AHK1105"/>
      <c r="AHL1105"/>
      <c r="AHM1105"/>
      <c r="AHN1105"/>
      <c r="AHO1105"/>
      <c r="AHP1105"/>
      <c r="AHQ1105"/>
      <c r="AHR1105"/>
      <c r="AHS1105"/>
      <c r="AHT1105"/>
      <c r="AHU1105"/>
      <c r="AHV1105"/>
      <c r="AHW1105"/>
      <c r="AHX1105"/>
      <c r="AHY1105"/>
      <c r="AHZ1105"/>
      <c r="AIA1105"/>
      <c r="AIB1105"/>
      <c r="AIC1105"/>
      <c r="AID1105"/>
      <c r="AIE1105"/>
      <c r="AIF1105"/>
      <c r="AIG1105"/>
      <c r="AIH1105"/>
      <c r="AII1105"/>
      <c r="AIJ1105"/>
      <c r="AIK1105"/>
      <c r="AIL1105"/>
      <c r="AIM1105"/>
      <c r="AIN1105"/>
      <c r="AIO1105"/>
      <c r="AIP1105"/>
      <c r="AIQ1105"/>
      <c r="AIR1105"/>
      <c r="AIS1105"/>
      <c r="AIT1105"/>
      <c r="AIU1105"/>
      <c r="AIV1105"/>
      <c r="AIW1105"/>
      <c r="AIX1105"/>
      <c r="AIY1105"/>
      <c r="AIZ1105"/>
      <c r="AJA1105"/>
      <c r="AJB1105"/>
      <c r="AJC1105"/>
      <c r="AJD1105"/>
      <c r="AJE1105"/>
      <c r="AJF1105"/>
      <c r="AJG1105"/>
      <c r="AJH1105"/>
      <c r="AJI1105"/>
      <c r="AJJ1105"/>
      <c r="AJK1105"/>
      <c r="AJL1105"/>
      <c r="AJM1105"/>
      <c r="AJN1105"/>
      <c r="AJO1105"/>
      <c r="AJP1105"/>
      <c r="AJQ1105"/>
      <c r="AJR1105"/>
      <c r="AJS1105"/>
      <c r="AJT1105"/>
      <c r="AJU1105"/>
      <c r="AJV1105"/>
      <c r="AJW1105"/>
      <c r="AJX1105"/>
      <c r="AJY1105"/>
      <c r="AJZ1105"/>
      <c r="AKA1105"/>
      <c r="AKB1105"/>
      <c r="AKC1105"/>
      <c r="AKD1105"/>
      <c r="AKE1105"/>
      <c r="AKF1105"/>
      <c r="AKG1105"/>
      <c r="AKH1105"/>
      <c r="AKI1105"/>
      <c r="AKJ1105"/>
      <c r="AKK1105"/>
      <c r="AKL1105"/>
      <c r="AKM1105"/>
      <c r="AKN1105"/>
      <c r="AKO1105"/>
      <c r="AKP1105"/>
      <c r="AKQ1105"/>
      <c r="AKR1105"/>
      <c r="AKS1105"/>
      <c r="AKT1105"/>
      <c r="AKU1105"/>
      <c r="AKV1105"/>
      <c r="AKW1105"/>
      <c r="AKX1105"/>
      <c r="AKY1105"/>
      <c r="AKZ1105"/>
      <c r="ALA1105"/>
      <c r="ALB1105"/>
      <c r="ALC1105"/>
      <c r="ALD1105"/>
      <c r="ALE1105"/>
      <c r="ALF1105"/>
      <c r="ALG1105"/>
      <c r="ALH1105"/>
      <c r="ALI1105"/>
      <c r="ALJ1105"/>
      <c r="ALK1105"/>
      <c r="ALL1105"/>
      <c r="ALM1105"/>
      <c r="ALN1105"/>
      <c r="ALO1105"/>
      <c r="ALP1105"/>
      <c r="ALQ1105"/>
      <c r="ALR1105"/>
      <c r="ALS1105"/>
      <c r="ALT1105"/>
      <c r="ALU1105"/>
      <c r="ALV1105"/>
      <c r="ALW1105"/>
      <c r="ALX1105"/>
      <c r="ALY1105"/>
      <c r="ALZ1105"/>
      <c r="AMA1105"/>
      <c r="AMB1105"/>
      <c r="AMC1105"/>
      <c r="AMD1105"/>
      <c r="AME1105"/>
      <c r="AMF1105"/>
      <c r="AMG1105"/>
      <c r="AMH1105"/>
      <c r="AMI1105"/>
      <c r="AMJ1105"/>
    </row>
    <row r="1106" spans="1:1024" x14ac:dyDescent="0.2">
      <c r="A1106"/>
      <c r="B1106"/>
      <c r="C1106"/>
      <c r="D1106"/>
      <c r="E1106" s="2"/>
      <c r="F1106" s="2"/>
      <c r="G1106" s="271"/>
      <c r="H1106" s="240"/>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c r="FS1106"/>
      <c r="FT1106"/>
      <c r="FU1106"/>
      <c r="FV1106"/>
      <c r="FW1106"/>
      <c r="FX1106"/>
      <c r="FY1106"/>
      <c r="FZ1106"/>
      <c r="GA1106"/>
      <c r="GB1106"/>
      <c r="GC1106"/>
      <c r="GD1106"/>
      <c r="GE1106"/>
      <c r="GF1106"/>
      <c r="GG1106"/>
      <c r="GH1106"/>
      <c r="GI1106"/>
      <c r="GJ1106"/>
      <c r="GK1106"/>
      <c r="GL1106"/>
      <c r="GM1106"/>
      <c r="GN1106"/>
      <c r="GO1106"/>
      <c r="GP1106"/>
      <c r="GQ1106"/>
      <c r="GR1106"/>
      <c r="GS1106"/>
      <c r="GT1106"/>
      <c r="GU1106"/>
      <c r="GV1106"/>
      <c r="GW1106"/>
      <c r="GX1106"/>
      <c r="GY1106"/>
      <c r="GZ1106"/>
      <c r="HA1106"/>
      <c r="HB1106"/>
      <c r="HC1106"/>
      <c r="HD1106"/>
      <c r="HE1106"/>
      <c r="HF1106"/>
      <c r="HG1106"/>
      <c r="HH1106"/>
      <c r="HI1106"/>
      <c r="HJ1106"/>
      <c r="HK1106"/>
      <c r="HL1106"/>
      <c r="HM1106"/>
      <c r="HN1106"/>
      <c r="HO1106"/>
      <c r="HP1106"/>
      <c r="HQ1106"/>
      <c r="HR1106"/>
      <c r="HS1106"/>
      <c r="HT1106"/>
      <c r="HU1106"/>
      <c r="HV1106"/>
      <c r="HW1106"/>
      <c r="HX1106"/>
      <c r="HY1106"/>
      <c r="HZ1106"/>
      <c r="IA1106"/>
      <c r="IB1106"/>
      <c r="IC1106"/>
      <c r="ID1106"/>
      <c r="IE1106"/>
      <c r="IF1106"/>
      <c r="IG1106"/>
      <c r="IH1106"/>
      <c r="II1106"/>
      <c r="IJ1106"/>
      <c r="IK1106"/>
      <c r="IL1106"/>
      <c r="IM1106"/>
      <c r="IN1106"/>
      <c r="IO1106"/>
      <c r="IP1106"/>
      <c r="IQ1106"/>
      <c r="IR1106"/>
      <c r="IS1106"/>
      <c r="IT1106"/>
      <c r="IU1106"/>
      <c r="IV1106"/>
      <c r="IW1106"/>
      <c r="IX1106"/>
      <c r="IY1106"/>
      <c r="IZ1106"/>
      <c r="JA1106"/>
      <c r="JB1106"/>
      <c r="JC1106"/>
      <c r="JD1106"/>
      <c r="JE1106"/>
      <c r="JF1106"/>
      <c r="JG1106"/>
      <c r="JH1106"/>
      <c r="JI1106"/>
      <c r="JJ1106"/>
      <c r="JK1106"/>
      <c r="JL1106"/>
      <c r="JM1106"/>
      <c r="JN1106"/>
      <c r="JO1106"/>
      <c r="JP1106"/>
      <c r="JQ1106"/>
      <c r="JR1106"/>
      <c r="JS1106"/>
      <c r="JT1106"/>
      <c r="JU1106"/>
      <c r="JV1106"/>
      <c r="JW1106"/>
      <c r="JX1106"/>
      <c r="JY1106"/>
      <c r="JZ1106"/>
      <c r="KA1106"/>
      <c r="KB1106"/>
      <c r="KC1106"/>
      <c r="KD1106"/>
      <c r="KE1106"/>
      <c r="KF1106"/>
      <c r="KG1106"/>
      <c r="KH1106"/>
      <c r="KI1106"/>
      <c r="KJ1106"/>
      <c r="KK1106"/>
      <c r="KL1106"/>
      <c r="KM1106"/>
      <c r="KN1106"/>
      <c r="KO1106"/>
      <c r="KP1106"/>
      <c r="KQ1106"/>
      <c r="KR1106"/>
      <c r="KS1106"/>
      <c r="KT1106"/>
      <c r="KU1106"/>
      <c r="KV1106"/>
      <c r="KW1106"/>
      <c r="KX1106"/>
      <c r="KY1106"/>
      <c r="KZ1106"/>
      <c r="LA1106"/>
      <c r="LB1106"/>
      <c r="LC1106"/>
      <c r="LD1106"/>
      <c r="LE1106"/>
      <c r="LF1106"/>
      <c r="LG1106"/>
      <c r="LH1106"/>
      <c r="LI1106"/>
      <c r="LJ1106"/>
      <c r="LK1106"/>
      <c r="LL1106"/>
      <c r="LM1106"/>
      <c r="LN1106"/>
      <c r="LO1106"/>
      <c r="LP1106"/>
      <c r="LQ1106"/>
      <c r="LR1106"/>
      <c r="LS1106"/>
      <c r="LT1106"/>
      <c r="LU1106"/>
      <c r="LV1106"/>
      <c r="LW1106"/>
      <c r="LX1106"/>
      <c r="LY1106"/>
      <c r="LZ1106"/>
      <c r="MA1106"/>
      <c r="MB1106"/>
      <c r="MC1106"/>
      <c r="MD1106"/>
      <c r="ME1106"/>
      <c r="MF1106"/>
      <c r="MG1106"/>
      <c r="MH1106"/>
      <c r="MI1106"/>
      <c r="MJ1106"/>
      <c r="MK1106"/>
      <c r="ML1106"/>
      <c r="MM1106"/>
      <c r="MN1106"/>
      <c r="MO1106"/>
      <c r="MP1106"/>
      <c r="MQ1106"/>
      <c r="MR1106"/>
      <c r="MS1106"/>
      <c r="MT1106"/>
      <c r="MU1106"/>
      <c r="MV1106"/>
      <c r="MW1106"/>
      <c r="MX1106"/>
      <c r="MY1106"/>
      <c r="MZ1106"/>
      <c r="NA1106"/>
      <c r="NB1106"/>
      <c r="NC1106"/>
      <c r="ND1106"/>
      <c r="NE1106"/>
      <c r="NF1106"/>
      <c r="NG1106"/>
      <c r="NH1106"/>
      <c r="NI1106"/>
      <c r="NJ1106"/>
      <c r="NK1106"/>
      <c r="NL1106"/>
      <c r="NM1106"/>
      <c r="NN1106"/>
      <c r="NO1106"/>
      <c r="NP1106"/>
      <c r="NQ1106"/>
      <c r="NR1106"/>
      <c r="NS1106"/>
      <c r="NT1106"/>
      <c r="NU1106"/>
      <c r="NV1106"/>
      <c r="NW1106"/>
      <c r="NX1106"/>
      <c r="NY1106"/>
      <c r="NZ1106"/>
      <c r="OA1106"/>
      <c r="OB1106"/>
      <c r="OC1106"/>
      <c r="OD1106"/>
      <c r="OE1106"/>
      <c r="OF1106"/>
      <c r="OG1106"/>
      <c r="OH1106"/>
      <c r="OI1106"/>
      <c r="OJ1106"/>
      <c r="OK1106"/>
      <c r="OL1106"/>
      <c r="OM1106"/>
      <c r="ON1106"/>
      <c r="OO1106"/>
      <c r="OP1106"/>
      <c r="OQ1106"/>
      <c r="OR1106"/>
      <c r="OS1106"/>
      <c r="OT1106"/>
      <c r="OU1106"/>
      <c r="OV1106"/>
      <c r="OW1106"/>
      <c r="OX1106"/>
      <c r="OY1106"/>
      <c r="OZ1106"/>
      <c r="PA1106"/>
      <c r="PB1106"/>
      <c r="PC1106"/>
      <c r="PD1106"/>
      <c r="PE1106"/>
      <c r="PF1106"/>
      <c r="PG1106"/>
      <c r="PH1106"/>
      <c r="PI1106"/>
      <c r="PJ1106"/>
      <c r="PK1106"/>
      <c r="PL1106"/>
      <c r="PM1106"/>
      <c r="PN1106"/>
      <c r="PO1106"/>
      <c r="PP1106"/>
      <c r="PQ1106"/>
      <c r="PR1106"/>
      <c r="PS1106"/>
      <c r="PT1106"/>
      <c r="PU1106"/>
      <c r="PV1106"/>
      <c r="PW1106"/>
      <c r="PX1106"/>
      <c r="PY1106"/>
      <c r="PZ1106"/>
      <c r="QA1106"/>
      <c r="QB1106"/>
      <c r="QC1106"/>
      <c r="QD1106"/>
      <c r="QE1106"/>
      <c r="QF1106"/>
      <c r="QG1106"/>
      <c r="QH1106"/>
      <c r="QI1106"/>
      <c r="QJ1106"/>
      <c r="QK1106"/>
      <c r="QL1106"/>
      <c r="QM1106"/>
      <c r="QN1106"/>
      <c r="QO1106"/>
      <c r="QP1106"/>
      <c r="QQ1106"/>
      <c r="QR1106"/>
      <c r="QS1106"/>
      <c r="QT1106"/>
      <c r="QU1106"/>
      <c r="QV1106"/>
      <c r="QW1106"/>
      <c r="QX1106"/>
      <c r="QY1106"/>
      <c r="QZ1106"/>
      <c r="RA1106"/>
      <c r="RB1106"/>
      <c r="RC1106"/>
      <c r="RD1106"/>
      <c r="RE1106"/>
      <c r="RF1106"/>
      <c r="RG1106"/>
      <c r="RH1106"/>
      <c r="RI1106"/>
      <c r="RJ1106"/>
      <c r="RK1106"/>
      <c r="RL1106"/>
      <c r="RM1106"/>
      <c r="RN1106"/>
      <c r="RO1106"/>
      <c r="RP1106"/>
      <c r="RQ1106"/>
      <c r="RR1106"/>
      <c r="RS1106"/>
      <c r="RT1106"/>
      <c r="RU1106"/>
      <c r="RV1106"/>
      <c r="RW1106"/>
      <c r="RX1106"/>
      <c r="RY1106"/>
      <c r="RZ1106"/>
      <c r="SA1106"/>
      <c r="SB1106"/>
      <c r="SC1106"/>
      <c r="SD1106"/>
      <c r="SE1106"/>
      <c r="SF1106"/>
      <c r="SG1106"/>
      <c r="SH1106"/>
      <c r="SI1106"/>
      <c r="SJ1106"/>
      <c r="SK1106"/>
      <c r="SL1106"/>
      <c r="SM1106"/>
      <c r="SN1106"/>
      <c r="SO1106"/>
      <c r="SP1106"/>
      <c r="SQ1106"/>
      <c r="SR1106"/>
      <c r="SS1106"/>
      <c r="ST1106"/>
      <c r="SU1106"/>
      <c r="SV1106"/>
      <c r="SW1106"/>
      <c r="SX1106"/>
      <c r="SY1106"/>
      <c r="SZ1106"/>
      <c r="TA1106"/>
      <c r="TB1106"/>
      <c r="TC1106"/>
      <c r="TD1106"/>
      <c r="TE1106"/>
      <c r="TF1106"/>
      <c r="TG1106"/>
      <c r="TH1106"/>
      <c r="TI1106"/>
      <c r="TJ1106"/>
      <c r="TK1106"/>
      <c r="TL1106"/>
      <c r="TM1106"/>
      <c r="TN1106"/>
      <c r="TO1106"/>
      <c r="TP1106"/>
      <c r="TQ1106"/>
      <c r="TR1106"/>
      <c r="TS1106"/>
      <c r="TT1106"/>
      <c r="TU1106"/>
      <c r="TV1106"/>
      <c r="TW1106"/>
      <c r="TX1106"/>
      <c r="TY1106"/>
      <c r="TZ1106"/>
      <c r="UA1106"/>
      <c r="UB1106"/>
      <c r="UC1106"/>
      <c r="UD1106"/>
      <c r="UE1106"/>
      <c r="UF1106"/>
      <c r="UG1106"/>
      <c r="UH1106"/>
      <c r="UI1106"/>
      <c r="UJ1106"/>
      <c r="UK1106"/>
      <c r="UL1106"/>
      <c r="UM1106"/>
      <c r="UN1106"/>
      <c r="UO1106"/>
      <c r="UP1106"/>
      <c r="UQ1106"/>
      <c r="UR1106"/>
      <c r="US1106"/>
      <c r="UT1106"/>
      <c r="UU1106"/>
      <c r="UV1106"/>
      <c r="UW1106"/>
      <c r="UX1106"/>
      <c r="UY1106"/>
      <c r="UZ1106"/>
      <c r="VA1106"/>
      <c r="VB1106"/>
      <c r="VC1106"/>
      <c r="VD1106"/>
      <c r="VE1106"/>
      <c r="VF1106"/>
      <c r="VG1106"/>
      <c r="VH1106"/>
      <c r="VI1106"/>
      <c r="VJ1106"/>
      <c r="VK1106"/>
      <c r="VL1106"/>
      <c r="VM1106"/>
      <c r="VN1106"/>
      <c r="VO1106"/>
      <c r="VP1106"/>
      <c r="VQ1106"/>
      <c r="VR1106"/>
      <c r="VS1106"/>
      <c r="VT1106"/>
      <c r="VU1106"/>
      <c r="VV1106"/>
      <c r="VW1106"/>
      <c r="VX1106"/>
      <c r="VY1106"/>
      <c r="VZ1106"/>
      <c r="WA1106"/>
      <c r="WB1106"/>
      <c r="WC1106"/>
      <c r="WD1106"/>
      <c r="WE1106"/>
      <c r="WF1106"/>
      <c r="WG1106"/>
      <c r="WH1106"/>
      <c r="WI1106"/>
      <c r="WJ1106"/>
      <c r="WK1106"/>
      <c r="WL1106"/>
      <c r="WM1106"/>
      <c r="WN1106"/>
      <c r="WO1106"/>
      <c r="WP1106"/>
      <c r="WQ1106"/>
      <c r="WR1106"/>
      <c r="WS1106"/>
      <c r="WT1106"/>
      <c r="WU1106"/>
      <c r="WV1106"/>
      <c r="WW1106"/>
      <c r="WX1106"/>
      <c r="WY1106"/>
      <c r="WZ1106"/>
      <c r="XA1106"/>
      <c r="XB1106"/>
      <c r="XC1106"/>
      <c r="XD1106"/>
      <c r="XE1106"/>
      <c r="XF1106"/>
      <c r="XG1106"/>
      <c r="XH1106"/>
      <c r="XI1106"/>
      <c r="XJ1106"/>
      <c r="XK1106"/>
      <c r="XL1106"/>
      <c r="XM1106"/>
      <c r="XN1106"/>
      <c r="XO1106"/>
      <c r="XP1106"/>
      <c r="XQ1106"/>
      <c r="XR1106"/>
      <c r="XS1106"/>
      <c r="XT1106"/>
      <c r="XU1106"/>
      <c r="XV1106"/>
      <c r="XW1106"/>
      <c r="XX1106"/>
      <c r="XY1106"/>
      <c r="XZ1106"/>
      <c r="YA1106"/>
      <c r="YB1106"/>
      <c r="YC1106"/>
      <c r="YD1106"/>
      <c r="YE1106"/>
      <c r="YF1106"/>
      <c r="YG1106"/>
      <c r="YH1106"/>
      <c r="YI1106"/>
      <c r="YJ1106"/>
      <c r="YK1106"/>
      <c r="YL1106"/>
      <c r="YM1106"/>
      <c r="YN1106"/>
      <c r="YO1106"/>
      <c r="YP1106"/>
      <c r="YQ1106"/>
      <c r="YR1106"/>
      <c r="YS1106"/>
      <c r="YT1106"/>
      <c r="YU1106"/>
      <c r="YV1106"/>
      <c r="YW1106"/>
      <c r="YX1106"/>
      <c r="YY1106"/>
      <c r="YZ1106"/>
      <c r="ZA1106"/>
      <c r="ZB1106"/>
      <c r="ZC1106"/>
      <c r="ZD1106"/>
      <c r="ZE1106"/>
      <c r="ZF1106"/>
      <c r="ZG1106"/>
      <c r="ZH1106"/>
      <c r="ZI1106"/>
      <c r="ZJ1106"/>
      <c r="ZK1106"/>
      <c r="ZL1106"/>
      <c r="ZM1106"/>
      <c r="ZN1106"/>
      <c r="ZO1106"/>
      <c r="ZP1106"/>
      <c r="ZQ1106"/>
      <c r="ZR1106"/>
      <c r="ZS1106"/>
      <c r="ZT1106"/>
      <c r="ZU1106"/>
      <c r="ZV1106"/>
      <c r="ZW1106"/>
      <c r="ZX1106"/>
      <c r="ZY1106"/>
      <c r="ZZ1106"/>
      <c r="AAA1106"/>
      <c r="AAB1106"/>
      <c r="AAC1106"/>
      <c r="AAD1106"/>
      <c r="AAE1106"/>
      <c r="AAF1106"/>
      <c r="AAG1106"/>
      <c r="AAH1106"/>
      <c r="AAI1106"/>
      <c r="AAJ1106"/>
      <c r="AAK1106"/>
      <c r="AAL1106"/>
      <c r="AAM1106"/>
      <c r="AAN1106"/>
      <c r="AAO1106"/>
      <c r="AAP1106"/>
      <c r="AAQ1106"/>
      <c r="AAR1106"/>
      <c r="AAS1106"/>
      <c r="AAT1106"/>
      <c r="AAU1106"/>
      <c r="AAV1106"/>
      <c r="AAW1106"/>
      <c r="AAX1106"/>
      <c r="AAY1106"/>
      <c r="AAZ1106"/>
      <c r="ABA1106"/>
      <c r="ABB1106"/>
      <c r="ABC1106"/>
      <c r="ABD1106"/>
      <c r="ABE1106"/>
      <c r="ABF1106"/>
      <c r="ABG1106"/>
      <c r="ABH1106"/>
      <c r="ABI1106"/>
      <c r="ABJ1106"/>
      <c r="ABK1106"/>
      <c r="ABL1106"/>
      <c r="ABM1106"/>
      <c r="ABN1106"/>
      <c r="ABO1106"/>
      <c r="ABP1106"/>
      <c r="ABQ1106"/>
      <c r="ABR1106"/>
      <c r="ABS1106"/>
      <c r="ABT1106"/>
      <c r="ABU1106"/>
      <c r="ABV1106"/>
      <c r="ABW1106"/>
      <c r="ABX1106"/>
      <c r="ABY1106"/>
      <c r="ABZ1106"/>
      <c r="ACA1106"/>
      <c r="ACB1106"/>
      <c r="ACC1106"/>
      <c r="ACD1106"/>
      <c r="ACE1106"/>
      <c r="ACF1106"/>
      <c r="ACG1106"/>
      <c r="ACH1106"/>
      <c r="ACI1106"/>
      <c r="ACJ1106"/>
      <c r="ACK1106"/>
      <c r="ACL1106"/>
      <c r="ACM1106"/>
      <c r="ACN1106"/>
      <c r="ACO1106"/>
      <c r="ACP1106"/>
      <c r="ACQ1106"/>
      <c r="ACR1106"/>
      <c r="ACS1106"/>
      <c r="ACT1106"/>
      <c r="ACU1106"/>
      <c r="ACV1106"/>
      <c r="ACW1106"/>
      <c r="ACX1106"/>
      <c r="ACY1106"/>
      <c r="ACZ1106"/>
      <c r="ADA1106"/>
      <c r="ADB1106"/>
      <c r="ADC1106"/>
      <c r="ADD1106"/>
      <c r="ADE1106"/>
      <c r="ADF1106"/>
      <c r="ADG1106"/>
      <c r="ADH1106"/>
      <c r="ADI1106"/>
      <c r="ADJ1106"/>
      <c r="ADK1106"/>
      <c r="ADL1106"/>
      <c r="ADM1106"/>
      <c r="ADN1106"/>
      <c r="ADO1106"/>
      <c r="ADP1106"/>
      <c r="ADQ1106"/>
      <c r="ADR1106"/>
      <c r="ADS1106"/>
      <c r="ADT1106"/>
      <c r="ADU1106"/>
      <c r="ADV1106"/>
      <c r="ADW1106"/>
      <c r="ADX1106"/>
      <c r="ADY1106"/>
      <c r="ADZ1106"/>
      <c r="AEA1106"/>
      <c r="AEB1106"/>
      <c r="AEC1106"/>
      <c r="AED1106"/>
      <c r="AEE1106"/>
      <c r="AEF1106"/>
      <c r="AEG1106"/>
      <c r="AEH1106"/>
      <c r="AEI1106"/>
      <c r="AEJ1106"/>
      <c r="AEK1106"/>
      <c r="AEL1106"/>
      <c r="AEM1106"/>
      <c r="AEN1106"/>
      <c r="AEO1106"/>
      <c r="AEP1106"/>
      <c r="AEQ1106"/>
      <c r="AER1106"/>
      <c r="AES1106"/>
      <c r="AET1106"/>
      <c r="AEU1106"/>
      <c r="AEV1106"/>
      <c r="AEW1106"/>
      <c r="AEX1106"/>
      <c r="AEY1106"/>
      <c r="AEZ1106"/>
      <c r="AFA1106"/>
      <c r="AFB1106"/>
      <c r="AFC1106"/>
      <c r="AFD1106"/>
      <c r="AFE1106"/>
      <c r="AFF1106"/>
      <c r="AFG1106"/>
      <c r="AFH1106"/>
      <c r="AFI1106"/>
      <c r="AFJ1106"/>
      <c r="AFK1106"/>
      <c r="AFL1106"/>
      <c r="AFM1106"/>
      <c r="AFN1106"/>
      <c r="AFO1106"/>
      <c r="AFP1106"/>
      <c r="AFQ1106"/>
      <c r="AFR1106"/>
      <c r="AFS1106"/>
      <c r="AFT1106"/>
      <c r="AFU1106"/>
      <c r="AFV1106"/>
      <c r="AFW1106"/>
      <c r="AFX1106"/>
      <c r="AFY1106"/>
      <c r="AFZ1106"/>
      <c r="AGA1106"/>
      <c r="AGB1106"/>
      <c r="AGC1106"/>
      <c r="AGD1106"/>
      <c r="AGE1106"/>
      <c r="AGF1106"/>
      <c r="AGG1106"/>
      <c r="AGH1106"/>
      <c r="AGI1106"/>
      <c r="AGJ1106"/>
      <c r="AGK1106"/>
      <c r="AGL1106"/>
      <c r="AGM1106"/>
      <c r="AGN1106"/>
      <c r="AGO1106"/>
      <c r="AGP1106"/>
      <c r="AGQ1106"/>
      <c r="AGR1106"/>
      <c r="AGS1106"/>
      <c r="AGT1106"/>
      <c r="AGU1106"/>
      <c r="AGV1106"/>
      <c r="AGW1106"/>
      <c r="AGX1106"/>
      <c r="AGY1106"/>
      <c r="AGZ1106"/>
      <c r="AHA1106"/>
      <c r="AHB1106"/>
      <c r="AHC1106"/>
      <c r="AHD1106"/>
      <c r="AHE1106"/>
      <c r="AHF1106"/>
      <c r="AHG1106"/>
      <c r="AHH1106"/>
      <c r="AHI1106"/>
      <c r="AHJ1106"/>
      <c r="AHK1106"/>
      <c r="AHL1106"/>
      <c r="AHM1106"/>
      <c r="AHN1106"/>
      <c r="AHO1106"/>
      <c r="AHP1106"/>
      <c r="AHQ1106"/>
      <c r="AHR1106"/>
      <c r="AHS1106"/>
      <c r="AHT1106"/>
      <c r="AHU1106"/>
      <c r="AHV1106"/>
      <c r="AHW1106"/>
      <c r="AHX1106"/>
      <c r="AHY1106"/>
      <c r="AHZ1106"/>
      <c r="AIA1106"/>
      <c r="AIB1106"/>
      <c r="AIC1106"/>
      <c r="AID1106"/>
      <c r="AIE1106"/>
      <c r="AIF1106"/>
      <c r="AIG1106"/>
      <c r="AIH1106"/>
      <c r="AII1106"/>
      <c r="AIJ1106"/>
      <c r="AIK1106"/>
      <c r="AIL1106"/>
      <c r="AIM1106"/>
      <c r="AIN1106"/>
      <c r="AIO1106"/>
      <c r="AIP1106"/>
      <c r="AIQ1106"/>
      <c r="AIR1106"/>
      <c r="AIS1106"/>
      <c r="AIT1106"/>
      <c r="AIU1106"/>
      <c r="AIV1106"/>
      <c r="AIW1106"/>
      <c r="AIX1106"/>
      <c r="AIY1106"/>
      <c r="AIZ1106"/>
      <c r="AJA1106"/>
      <c r="AJB1106"/>
      <c r="AJC1106"/>
      <c r="AJD1106"/>
      <c r="AJE1106"/>
      <c r="AJF1106"/>
      <c r="AJG1106"/>
      <c r="AJH1106"/>
      <c r="AJI1106"/>
      <c r="AJJ1106"/>
      <c r="AJK1106"/>
      <c r="AJL1106"/>
      <c r="AJM1106"/>
      <c r="AJN1106"/>
      <c r="AJO1106"/>
      <c r="AJP1106"/>
      <c r="AJQ1106"/>
      <c r="AJR1106"/>
      <c r="AJS1106"/>
      <c r="AJT1106"/>
      <c r="AJU1106"/>
      <c r="AJV1106"/>
      <c r="AJW1106"/>
      <c r="AJX1106"/>
      <c r="AJY1106"/>
      <c r="AJZ1106"/>
      <c r="AKA1106"/>
      <c r="AKB1106"/>
      <c r="AKC1106"/>
      <c r="AKD1106"/>
      <c r="AKE1106"/>
      <c r="AKF1106"/>
      <c r="AKG1106"/>
      <c r="AKH1106"/>
      <c r="AKI1106"/>
      <c r="AKJ1106"/>
      <c r="AKK1106"/>
      <c r="AKL1106"/>
      <c r="AKM1106"/>
      <c r="AKN1106"/>
      <c r="AKO1106"/>
      <c r="AKP1106"/>
      <c r="AKQ1106"/>
      <c r="AKR1106"/>
      <c r="AKS1106"/>
      <c r="AKT1106"/>
      <c r="AKU1106"/>
      <c r="AKV1106"/>
      <c r="AKW1106"/>
      <c r="AKX1106"/>
      <c r="AKY1106"/>
      <c r="AKZ1106"/>
      <c r="ALA1106"/>
      <c r="ALB1106"/>
      <c r="ALC1106"/>
      <c r="ALD1106"/>
      <c r="ALE1106"/>
      <c r="ALF1106"/>
      <c r="ALG1106"/>
      <c r="ALH1106"/>
      <c r="ALI1106"/>
      <c r="ALJ1106"/>
      <c r="ALK1106"/>
      <c r="ALL1106"/>
      <c r="ALM1106"/>
      <c r="ALN1106"/>
      <c r="ALO1106"/>
      <c r="ALP1106"/>
      <c r="ALQ1106"/>
      <c r="ALR1106"/>
      <c r="ALS1106"/>
      <c r="ALT1106"/>
      <c r="ALU1106"/>
      <c r="ALV1106"/>
      <c r="ALW1106"/>
      <c r="ALX1106"/>
      <c r="ALY1106"/>
      <c r="ALZ1106"/>
      <c r="AMA1106"/>
      <c r="AMB1106"/>
      <c r="AMC1106"/>
      <c r="AMD1106"/>
      <c r="AME1106"/>
      <c r="AMF1106"/>
      <c r="AMG1106"/>
      <c r="AMH1106"/>
      <c r="AMI1106"/>
      <c r="AMJ1106"/>
    </row>
    <row r="1107" spans="1:1024" x14ac:dyDescent="0.2">
      <c r="A1107"/>
      <c r="B1107"/>
      <c r="C1107"/>
      <c r="D1107"/>
      <c r="E1107" s="2"/>
      <c r="F1107" s="2"/>
      <c r="G1107" s="271"/>
      <c r="H1107" s="240"/>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c r="FS1107"/>
      <c r="FT1107"/>
      <c r="FU1107"/>
      <c r="FV1107"/>
      <c r="FW1107"/>
      <c r="FX1107"/>
      <c r="FY1107"/>
      <c r="FZ1107"/>
      <c r="GA1107"/>
      <c r="GB1107"/>
      <c r="GC1107"/>
      <c r="GD1107"/>
      <c r="GE1107"/>
      <c r="GF1107"/>
      <c r="GG1107"/>
      <c r="GH1107"/>
      <c r="GI1107"/>
      <c r="GJ1107"/>
      <c r="GK1107"/>
      <c r="GL1107"/>
      <c r="GM1107"/>
      <c r="GN1107"/>
      <c r="GO1107"/>
      <c r="GP1107"/>
      <c r="GQ1107"/>
      <c r="GR1107"/>
      <c r="GS1107"/>
      <c r="GT1107"/>
      <c r="GU1107"/>
      <c r="GV1107"/>
      <c r="GW1107"/>
      <c r="GX1107"/>
      <c r="GY1107"/>
      <c r="GZ1107"/>
      <c r="HA1107"/>
      <c r="HB1107"/>
      <c r="HC1107"/>
      <c r="HD1107"/>
      <c r="HE1107"/>
      <c r="HF1107"/>
      <c r="HG1107"/>
      <c r="HH1107"/>
      <c r="HI1107"/>
      <c r="HJ1107"/>
      <c r="HK1107"/>
      <c r="HL1107"/>
      <c r="HM1107"/>
      <c r="HN1107"/>
      <c r="HO1107"/>
      <c r="HP1107"/>
      <c r="HQ1107"/>
      <c r="HR1107"/>
      <c r="HS1107"/>
      <c r="HT1107"/>
      <c r="HU1107"/>
      <c r="HV1107"/>
      <c r="HW1107"/>
      <c r="HX1107"/>
      <c r="HY1107"/>
      <c r="HZ1107"/>
      <c r="IA1107"/>
      <c r="IB1107"/>
      <c r="IC1107"/>
      <c r="ID1107"/>
      <c r="IE1107"/>
      <c r="IF1107"/>
      <c r="IG1107"/>
      <c r="IH1107"/>
      <c r="II1107"/>
      <c r="IJ1107"/>
      <c r="IK1107"/>
      <c r="IL1107"/>
      <c r="IM1107"/>
      <c r="IN1107"/>
      <c r="IO1107"/>
      <c r="IP1107"/>
      <c r="IQ1107"/>
      <c r="IR1107"/>
      <c r="IS1107"/>
      <c r="IT1107"/>
      <c r="IU1107"/>
      <c r="IV1107"/>
      <c r="IW1107"/>
      <c r="IX1107"/>
      <c r="IY1107"/>
      <c r="IZ1107"/>
      <c r="JA1107"/>
      <c r="JB1107"/>
      <c r="JC1107"/>
      <c r="JD1107"/>
      <c r="JE1107"/>
      <c r="JF1107"/>
      <c r="JG1107"/>
      <c r="JH1107"/>
      <c r="JI1107"/>
      <c r="JJ1107"/>
      <c r="JK1107"/>
      <c r="JL1107"/>
      <c r="JM1107"/>
      <c r="JN1107"/>
      <c r="JO1107"/>
      <c r="JP1107"/>
      <c r="JQ1107"/>
      <c r="JR1107"/>
      <c r="JS1107"/>
      <c r="JT1107"/>
      <c r="JU1107"/>
      <c r="JV1107"/>
      <c r="JW1107"/>
      <c r="JX1107"/>
      <c r="JY1107"/>
      <c r="JZ1107"/>
      <c r="KA1107"/>
      <c r="KB1107"/>
      <c r="KC1107"/>
      <c r="KD1107"/>
      <c r="KE1107"/>
      <c r="KF1107"/>
      <c r="KG1107"/>
      <c r="KH1107"/>
      <c r="KI1107"/>
      <c r="KJ1107"/>
      <c r="KK1107"/>
      <c r="KL1107"/>
      <c r="KM1107"/>
      <c r="KN1107"/>
      <c r="KO1107"/>
      <c r="KP1107"/>
      <c r="KQ1107"/>
      <c r="KR1107"/>
      <c r="KS1107"/>
      <c r="KT1107"/>
      <c r="KU1107"/>
      <c r="KV1107"/>
      <c r="KW1107"/>
      <c r="KX1107"/>
      <c r="KY1107"/>
      <c r="KZ1107"/>
      <c r="LA1107"/>
      <c r="LB1107"/>
      <c r="LC1107"/>
      <c r="LD1107"/>
      <c r="LE1107"/>
      <c r="LF1107"/>
      <c r="LG1107"/>
      <c r="LH1107"/>
      <c r="LI1107"/>
      <c r="LJ1107"/>
      <c r="LK1107"/>
      <c r="LL1107"/>
      <c r="LM1107"/>
      <c r="LN1107"/>
      <c r="LO1107"/>
      <c r="LP1107"/>
      <c r="LQ1107"/>
      <c r="LR1107"/>
      <c r="LS1107"/>
      <c r="LT1107"/>
      <c r="LU1107"/>
      <c r="LV1107"/>
      <c r="LW1107"/>
      <c r="LX1107"/>
      <c r="LY1107"/>
      <c r="LZ1107"/>
      <c r="MA1107"/>
      <c r="MB1107"/>
      <c r="MC1107"/>
      <c r="MD1107"/>
      <c r="ME1107"/>
      <c r="MF1107"/>
      <c r="MG1107"/>
      <c r="MH1107"/>
      <c r="MI1107"/>
      <c r="MJ1107"/>
      <c r="MK1107"/>
      <c r="ML1107"/>
      <c r="MM1107"/>
      <c r="MN1107"/>
      <c r="MO1107"/>
      <c r="MP1107"/>
      <c r="MQ1107"/>
      <c r="MR1107"/>
      <c r="MS1107"/>
      <c r="MT1107"/>
      <c r="MU1107"/>
      <c r="MV1107"/>
      <c r="MW1107"/>
      <c r="MX1107"/>
      <c r="MY1107"/>
      <c r="MZ1107"/>
      <c r="NA1107"/>
      <c r="NB1107"/>
      <c r="NC1107"/>
      <c r="ND1107"/>
      <c r="NE1107"/>
      <c r="NF1107"/>
      <c r="NG1107"/>
      <c r="NH1107"/>
      <c r="NI1107"/>
      <c r="NJ1107"/>
      <c r="NK1107"/>
      <c r="NL1107"/>
      <c r="NM1107"/>
      <c r="NN1107"/>
      <c r="NO1107"/>
      <c r="NP1107"/>
      <c r="NQ1107"/>
      <c r="NR1107"/>
      <c r="NS1107"/>
      <c r="NT1107"/>
      <c r="NU1107"/>
      <c r="NV1107"/>
      <c r="NW1107"/>
      <c r="NX1107"/>
      <c r="NY1107"/>
      <c r="NZ1107"/>
      <c r="OA1107"/>
      <c r="OB1107"/>
      <c r="OC1107"/>
      <c r="OD1107"/>
      <c r="OE1107"/>
      <c r="OF1107"/>
      <c r="OG1107"/>
      <c r="OH1107"/>
      <c r="OI1107"/>
      <c r="OJ1107"/>
      <c r="OK1107"/>
      <c r="OL1107"/>
      <c r="OM1107"/>
      <c r="ON1107"/>
      <c r="OO1107"/>
      <c r="OP1107"/>
      <c r="OQ1107"/>
      <c r="OR1107"/>
      <c r="OS1107"/>
      <c r="OT1107"/>
      <c r="OU1107"/>
      <c r="OV1107"/>
      <c r="OW1107"/>
      <c r="OX1107"/>
      <c r="OY1107"/>
      <c r="OZ1107"/>
      <c r="PA1107"/>
      <c r="PB1107"/>
      <c r="PC1107"/>
      <c r="PD1107"/>
      <c r="PE1107"/>
      <c r="PF1107"/>
      <c r="PG1107"/>
      <c r="PH1107"/>
      <c r="PI1107"/>
      <c r="PJ1107"/>
      <c r="PK1107"/>
      <c r="PL1107"/>
      <c r="PM1107"/>
      <c r="PN1107"/>
      <c r="PO1107"/>
      <c r="PP1107"/>
      <c r="PQ1107"/>
      <c r="PR1107"/>
      <c r="PS1107"/>
      <c r="PT1107"/>
      <c r="PU1107"/>
      <c r="PV1107"/>
      <c r="PW1107"/>
      <c r="PX1107"/>
      <c r="PY1107"/>
      <c r="PZ1107"/>
      <c r="QA1107"/>
      <c r="QB1107"/>
      <c r="QC1107"/>
      <c r="QD1107"/>
      <c r="QE1107"/>
      <c r="QF1107"/>
      <c r="QG1107"/>
      <c r="QH1107"/>
      <c r="QI1107"/>
      <c r="QJ1107"/>
      <c r="QK1107"/>
      <c r="QL1107"/>
      <c r="QM1107"/>
      <c r="QN1107"/>
      <c r="QO1107"/>
      <c r="QP1107"/>
      <c r="QQ1107"/>
      <c r="QR1107"/>
      <c r="QS1107"/>
      <c r="QT1107"/>
      <c r="QU1107"/>
      <c r="QV1107"/>
      <c r="QW1107"/>
      <c r="QX1107"/>
      <c r="QY1107"/>
      <c r="QZ1107"/>
      <c r="RA1107"/>
      <c r="RB1107"/>
      <c r="RC1107"/>
      <c r="RD1107"/>
      <c r="RE1107"/>
      <c r="RF1107"/>
      <c r="RG1107"/>
      <c r="RH1107"/>
      <c r="RI1107"/>
      <c r="RJ1107"/>
      <c r="RK1107"/>
      <c r="RL1107"/>
      <c r="RM1107"/>
      <c r="RN1107"/>
      <c r="RO1107"/>
      <c r="RP1107"/>
      <c r="RQ1107"/>
      <c r="RR1107"/>
      <c r="RS1107"/>
      <c r="RT1107"/>
      <c r="RU1107"/>
      <c r="RV1107"/>
      <c r="RW1107"/>
      <c r="RX1107"/>
      <c r="RY1107"/>
      <c r="RZ1107"/>
      <c r="SA1107"/>
      <c r="SB1107"/>
      <c r="SC1107"/>
      <c r="SD1107"/>
      <c r="SE1107"/>
      <c r="SF1107"/>
      <c r="SG1107"/>
      <c r="SH1107"/>
      <c r="SI1107"/>
      <c r="SJ1107"/>
      <c r="SK1107"/>
      <c r="SL1107"/>
      <c r="SM1107"/>
      <c r="SN1107"/>
      <c r="SO1107"/>
      <c r="SP1107"/>
      <c r="SQ1107"/>
      <c r="SR1107"/>
      <c r="SS1107"/>
      <c r="ST1107"/>
      <c r="SU1107"/>
      <c r="SV1107"/>
      <c r="SW1107"/>
      <c r="SX1107"/>
      <c r="SY1107"/>
      <c r="SZ1107"/>
      <c r="TA1107"/>
      <c r="TB1107"/>
      <c r="TC1107"/>
      <c r="TD1107"/>
      <c r="TE1107"/>
      <c r="TF1107"/>
      <c r="TG1107"/>
      <c r="TH1107"/>
      <c r="TI1107"/>
      <c r="TJ1107"/>
      <c r="TK1107"/>
      <c r="TL1107"/>
      <c r="TM1107"/>
      <c r="TN1107"/>
      <c r="TO1107"/>
      <c r="TP1107"/>
      <c r="TQ1107"/>
      <c r="TR1107"/>
      <c r="TS1107"/>
      <c r="TT1107"/>
      <c r="TU1107"/>
      <c r="TV1107"/>
      <c r="TW1107"/>
      <c r="TX1107"/>
      <c r="TY1107"/>
      <c r="TZ1107"/>
      <c r="UA1107"/>
      <c r="UB1107"/>
      <c r="UC1107"/>
      <c r="UD1107"/>
      <c r="UE1107"/>
      <c r="UF1107"/>
      <c r="UG1107"/>
      <c r="UH1107"/>
      <c r="UI1107"/>
      <c r="UJ1107"/>
      <c r="UK1107"/>
      <c r="UL1107"/>
      <c r="UM1107"/>
      <c r="UN1107"/>
      <c r="UO1107"/>
      <c r="UP1107"/>
      <c r="UQ1107"/>
      <c r="UR1107"/>
      <c r="US1107"/>
      <c r="UT1107"/>
      <c r="UU1107"/>
      <c r="UV1107"/>
      <c r="UW1107"/>
      <c r="UX1107"/>
      <c r="UY1107"/>
      <c r="UZ1107"/>
      <c r="VA1107"/>
      <c r="VB1107"/>
      <c r="VC1107"/>
      <c r="VD1107"/>
      <c r="VE1107"/>
      <c r="VF1107"/>
      <c r="VG1107"/>
      <c r="VH1107"/>
      <c r="VI1107"/>
      <c r="VJ1107"/>
      <c r="VK1107"/>
      <c r="VL1107"/>
      <c r="VM1107"/>
      <c r="VN1107"/>
      <c r="VO1107"/>
      <c r="VP1107"/>
      <c r="VQ1107"/>
      <c r="VR1107"/>
      <c r="VS1107"/>
      <c r="VT1107"/>
      <c r="VU1107"/>
      <c r="VV1107"/>
      <c r="VW1107"/>
      <c r="VX1107"/>
      <c r="VY1107"/>
      <c r="VZ1107"/>
      <c r="WA1107"/>
      <c r="WB1107"/>
      <c r="WC1107"/>
      <c r="WD1107"/>
      <c r="WE1107"/>
      <c r="WF1107"/>
      <c r="WG1107"/>
      <c r="WH1107"/>
      <c r="WI1107"/>
      <c r="WJ1107"/>
      <c r="WK1107"/>
      <c r="WL1107"/>
      <c r="WM1107"/>
      <c r="WN1107"/>
      <c r="WO1107"/>
      <c r="WP1107"/>
      <c r="WQ1107"/>
      <c r="WR1107"/>
      <c r="WS1107"/>
      <c r="WT1107"/>
      <c r="WU1107"/>
      <c r="WV1107"/>
      <c r="WW1107"/>
      <c r="WX1107"/>
      <c r="WY1107"/>
      <c r="WZ1107"/>
      <c r="XA1107"/>
      <c r="XB1107"/>
      <c r="XC1107"/>
      <c r="XD1107"/>
      <c r="XE1107"/>
      <c r="XF1107"/>
      <c r="XG1107"/>
      <c r="XH1107"/>
      <c r="XI1107"/>
      <c r="XJ1107"/>
      <c r="XK1107"/>
      <c r="XL1107"/>
      <c r="XM1107"/>
      <c r="XN1107"/>
      <c r="XO1107"/>
      <c r="XP1107"/>
      <c r="XQ1107"/>
      <c r="XR1107"/>
      <c r="XS1107"/>
      <c r="XT1107"/>
      <c r="XU1107"/>
      <c r="XV1107"/>
      <c r="XW1107"/>
      <c r="XX1107"/>
      <c r="XY1107"/>
      <c r="XZ1107"/>
      <c r="YA1107"/>
      <c r="YB1107"/>
      <c r="YC1107"/>
      <c r="YD1107"/>
      <c r="YE1107"/>
      <c r="YF1107"/>
      <c r="YG1107"/>
      <c r="YH1107"/>
      <c r="YI1107"/>
      <c r="YJ1107"/>
      <c r="YK1107"/>
      <c r="YL1107"/>
      <c r="YM1107"/>
      <c r="YN1107"/>
      <c r="YO1107"/>
      <c r="YP1107"/>
      <c r="YQ1107"/>
      <c r="YR1107"/>
      <c r="YS1107"/>
      <c r="YT1107"/>
      <c r="YU1107"/>
      <c r="YV1107"/>
      <c r="YW1107"/>
      <c r="YX1107"/>
      <c r="YY1107"/>
      <c r="YZ1107"/>
      <c r="ZA1107"/>
      <c r="ZB1107"/>
      <c r="ZC1107"/>
      <c r="ZD1107"/>
      <c r="ZE1107"/>
      <c r="ZF1107"/>
      <c r="ZG1107"/>
      <c r="ZH1107"/>
      <c r="ZI1107"/>
      <c r="ZJ1107"/>
      <c r="ZK1107"/>
      <c r="ZL1107"/>
      <c r="ZM1107"/>
      <c r="ZN1107"/>
      <c r="ZO1107"/>
      <c r="ZP1107"/>
      <c r="ZQ1107"/>
      <c r="ZR1107"/>
      <c r="ZS1107"/>
      <c r="ZT1107"/>
      <c r="ZU1107"/>
      <c r="ZV1107"/>
      <c r="ZW1107"/>
      <c r="ZX1107"/>
      <c r="ZY1107"/>
      <c r="ZZ1107"/>
      <c r="AAA1107"/>
      <c r="AAB1107"/>
      <c r="AAC1107"/>
      <c r="AAD1107"/>
      <c r="AAE1107"/>
      <c r="AAF1107"/>
      <c r="AAG1107"/>
      <c r="AAH1107"/>
      <c r="AAI1107"/>
      <c r="AAJ1107"/>
      <c r="AAK1107"/>
      <c r="AAL1107"/>
      <c r="AAM1107"/>
      <c r="AAN1107"/>
      <c r="AAO1107"/>
      <c r="AAP1107"/>
      <c r="AAQ1107"/>
      <c r="AAR1107"/>
      <c r="AAS1107"/>
      <c r="AAT1107"/>
      <c r="AAU1107"/>
      <c r="AAV1107"/>
      <c r="AAW1107"/>
      <c r="AAX1107"/>
      <c r="AAY1107"/>
      <c r="AAZ1107"/>
      <c r="ABA1107"/>
      <c r="ABB1107"/>
      <c r="ABC1107"/>
      <c r="ABD1107"/>
      <c r="ABE1107"/>
      <c r="ABF1107"/>
      <c r="ABG1107"/>
      <c r="ABH1107"/>
      <c r="ABI1107"/>
      <c r="ABJ1107"/>
      <c r="ABK1107"/>
      <c r="ABL1107"/>
      <c r="ABM1107"/>
      <c r="ABN1107"/>
      <c r="ABO1107"/>
      <c r="ABP1107"/>
      <c r="ABQ1107"/>
      <c r="ABR1107"/>
      <c r="ABS1107"/>
      <c r="ABT1107"/>
      <c r="ABU1107"/>
      <c r="ABV1107"/>
      <c r="ABW1107"/>
      <c r="ABX1107"/>
      <c r="ABY1107"/>
      <c r="ABZ1107"/>
      <c r="ACA1107"/>
      <c r="ACB1107"/>
      <c r="ACC1107"/>
      <c r="ACD1107"/>
      <c r="ACE1107"/>
      <c r="ACF1107"/>
      <c r="ACG1107"/>
      <c r="ACH1107"/>
      <c r="ACI1107"/>
      <c r="ACJ1107"/>
      <c r="ACK1107"/>
      <c r="ACL1107"/>
      <c r="ACM1107"/>
      <c r="ACN1107"/>
      <c r="ACO1107"/>
      <c r="ACP1107"/>
      <c r="ACQ1107"/>
      <c r="ACR1107"/>
      <c r="ACS1107"/>
      <c r="ACT1107"/>
      <c r="ACU1107"/>
      <c r="ACV1107"/>
      <c r="ACW1107"/>
      <c r="ACX1107"/>
      <c r="ACY1107"/>
      <c r="ACZ1107"/>
      <c r="ADA1107"/>
      <c r="ADB1107"/>
      <c r="ADC1107"/>
      <c r="ADD1107"/>
      <c r="ADE1107"/>
      <c r="ADF1107"/>
      <c r="ADG1107"/>
      <c r="ADH1107"/>
      <c r="ADI1107"/>
      <c r="ADJ1107"/>
      <c r="ADK1107"/>
      <c r="ADL1107"/>
      <c r="ADM1107"/>
      <c r="ADN1107"/>
      <c r="ADO1107"/>
      <c r="ADP1107"/>
      <c r="ADQ1107"/>
      <c r="ADR1107"/>
      <c r="ADS1107"/>
      <c r="ADT1107"/>
      <c r="ADU1107"/>
      <c r="ADV1107"/>
      <c r="ADW1107"/>
      <c r="ADX1107"/>
      <c r="ADY1107"/>
      <c r="ADZ1107"/>
      <c r="AEA1107"/>
      <c r="AEB1107"/>
      <c r="AEC1107"/>
      <c r="AED1107"/>
      <c r="AEE1107"/>
      <c r="AEF1107"/>
      <c r="AEG1107"/>
      <c r="AEH1107"/>
      <c r="AEI1107"/>
      <c r="AEJ1107"/>
      <c r="AEK1107"/>
      <c r="AEL1107"/>
      <c r="AEM1107"/>
      <c r="AEN1107"/>
      <c r="AEO1107"/>
      <c r="AEP1107"/>
      <c r="AEQ1107"/>
      <c r="AER1107"/>
      <c r="AES1107"/>
      <c r="AET1107"/>
      <c r="AEU1107"/>
      <c r="AEV1107"/>
      <c r="AEW1107"/>
      <c r="AEX1107"/>
      <c r="AEY1107"/>
      <c r="AEZ1107"/>
      <c r="AFA1107"/>
      <c r="AFB1107"/>
      <c r="AFC1107"/>
      <c r="AFD1107"/>
      <c r="AFE1107"/>
      <c r="AFF1107"/>
      <c r="AFG1107"/>
      <c r="AFH1107"/>
      <c r="AFI1107"/>
      <c r="AFJ1107"/>
      <c r="AFK1107"/>
      <c r="AFL1107"/>
      <c r="AFM1107"/>
      <c r="AFN1107"/>
      <c r="AFO1107"/>
      <c r="AFP1107"/>
      <c r="AFQ1107"/>
      <c r="AFR1107"/>
      <c r="AFS1107"/>
      <c r="AFT1107"/>
      <c r="AFU1107"/>
      <c r="AFV1107"/>
      <c r="AFW1107"/>
      <c r="AFX1107"/>
      <c r="AFY1107"/>
      <c r="AFZ1107"/>
      <c r="AGA1107"/>
      <c r="AGB1107"/>
      <c r="AGC1107"/>
      <c r="AGD1107"/>
      <c r="AGE1107"/>
      <c r="AGF1107"/>
      <c r="AGG1107"/>
      <c r="AGH1107"/>
      <c r="AGI1107"/>
      <c r="AGJ1107"/>
      <c r="AGK1107"/>
      <c r="AGL1107"/>
      <c r="AGM1107"/>
      <c r="AGN1107"/>
      <c r="AGO1107"/>
      <c r="AGP1107"/>
      <c r="AGQ1107"/>
      <c r="AGR1107"/>
      <c r="AGS1107"/>
      <c r="AGT1107"/>
      <c r="AGU1107"/>
      <c r="AGV1107"/>
      <c r="AGW1107"/>
      <c r="AGX1107"/>
      <c r="AGY1107"/>
      <c r="AGZ1107"/>
      <c r="AHA1107"/>
      <c r="AHB1107"/>
      <c r="AHC1107"/>
      <c r="AHD1107"/>
      <c r="AHE1107"/>
      <c r="AHF1107"/>
      <c r="AHG1107"/>
      <c r="AHH1107"/>
      <c r="AHI1107"/>
      <c r="AHJ1107"/>
      <c r="AHK1107"/>
      <c r="AHL1107"/>
      <c r="AHM1107"/>
      <c r="AHN1107"/>
      <c r="AHO1107"/>
      <c r="AHP1107"/>
      <c r="AHQ1107"/>
      <c r="AHR1107"/>
      <c r="AHS1107"/>
      <c r="AHT1107"/>
      <c r="AHU1107"/>
      <c r="AHV1107"/>
      <c r="AHW1107"/>
      <c r="AHX1107"/>
      <c r="AHY1107"/>
      <c r="AHZ1107"/>
      <c r="AIA1107"/>
      <c r="AIB1107"/>
      <c r="AIC1107"/>
      <c r="AID1107"/>
      <c r="AIE1107"/>
      <c r="AIF1107"/>
      <c r="AIG1107"/>
      <c r="AIH1107"/>
      <c r="AII1107"/>
      <c r="AIJ1107"/>
      <c r="AIK1107"/>
      <c r="AIL1107"/>
      <c r="AIM1107"/>
      <c r="AIN1107"/>
      <c r="AIO1107"/>
      <c r="AIP1107"/>
      <c r="AIQ1107"/>
      <c r="AIR1107"/>
      <c r="AIS1107"/>
      <c r="AIT1107"/>
      <c r="AIU1107"/>
      <c r="AIV1107"/>
      <c r="AIW1107"/>
      <c r="AIX1107"/>
      <c r="AIY1107"/>
      <c r="AIZ1107"/>
      <c r="AJA1107"/>
      <c r="AJB1107"/>
      <c r="AJC1107"/>
      <c r="AJD1107"/>
      <c r="AJE1107"/>
      <c r="AJF1107"/>
      <c r="AJG1107"/>
      <c r="AJH1107"/>
      <c r="AJI1107"/>
      <c r="AJJ1107"/>
      <c r="AJK1107"/>
      <c r="AJL1107"/>
      <c r="AJM1107"/>
      <c r="AJN1107"/>
      <c r="AJO1107"/>
      <c r="AJP1107"/>
      <c r="AJQ1107"/>
      <c r="AJR1107"/>
      <c r="AJS1107"/>
      <c r="AJT1107"/>
      <c r="AJU1107"/>
      <c r="AJV1107"/>
      <c r="AJW1107"/>
      <c r="AJX1107"/>
      <c r="AJY1107"/>
      <c r="AJZ1107"/>
      <c r="AKA1107"/>
      <c r="AKB1107"/>
      <c r="AKC1107"/>
      <c r="AKD1107"/>
      <c r="AKE1107"/>
      <c r="AKF1107"/>
      <c r="AKG1107"/>
      <c r="AKH1107"/>
      <c r="AKI1107"/>
      <c r="AKJ1107"/>
      <c r="AKK1107"/>
      <c r="AKL1107"/>
      <c r="AKM1107"/>
      <c r="AKN1107"/>
      <c r="AKO1107"/>
      <c r="AKP1107"/>
      <c r="AKQ1107"/>
      <c r="AKR1107"/>
      <c r="AKS1107"/>
      <c r="AKT1107"/>
      <c r="AKU1107"/>
      <c r="AKV1107"/>
      <c r="AKW1107"/>
      <c r="AKX1107"/>
      <c r="AKY1107"/>
      <c r="AKZ1107"/>
      <c r="ALA1107"/>
      <c r="ALB1107"/>
      <c r="ALC1107"/>
      <c r="ALD1107"/>
      <c r="ALE1107"/>
      <c r="ALF1107"/>
      <c r="ALG1107"/>
      <c r="ALH1107"/>
      <c r="ALI1107"/>
      <c r="ALJ1107"/>
      <c r="ALK1107"/>
      <c r="ALL1107"/>
      <c r="ALM1107"/>
      <c r="ALN1107"/>
      <c r="ALO1107"/>
      <c r="ALP1107"/>
      <c r="ALQ1107"/>
      <c r="ALR1107"/>
      <c r="ALS1107"/>
      <c r="ALT1107"/>
      <c r="ALU1107"/>
      <c r="ALV1107"/>
      <c r="ALW1107"/>
      <c r="ALX1107"/>
      <c r="ALY1107"/>
      <c r="ALZ1107"/>
      <c r="AMA1107"/>
      <c r="AMB1107"/>
      <c r="AMC1107"/>
      <c r="AMD1107"/>
      <c r="AME1107"/>
      <c r="AMF1107"/>
      <c r="AMG1107"/>
      <c r="AMH1107"/>
      <c r="AMI1107"/>
      <c r="AMJ1107"/>
    </row>
    <row r="1108" spans="1:1024" x14ac:dyDescent="0.2">
      <c r="A1108"/>
      <c r="B1108"/>
      <c r="C1108"/>
      <c r="D1108"/>
      <c r="E1108" s="2"/>
      <c r="F1108" s="2"/>
      <c r="G1108" s="271"/>
      <c r="H1108" s="240"/>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c r="FS1108"/>
      <c r="FT1108"/>
      <c r="FU1108"/>
      <c r="FV1108"/>
      <c r="FW1108"/>
      <c r="FX1108"/>
      <c r="FY1108"/>
      <c r="FZ1108"/>
      <c r="GA1108"/>
      <c r="GB1108"/>
      <c r="GC1108"/>
      <c r="GD1108"/>
      <c r="GE1108"/>
      <c r="GF1108"/>
      <c r="GG1108"/>
      <c r="GH1108"/>
      <c r="GI1108"/>
      <c r="GJ1108"/>
      <c r="GK1108"/>
      <c r="GL1108"/>
      <c r="GM1108"/>
      <c r="GN1108"/>
      <c r="GO1108"/>
      <c r="GP1108"/>
      <c r="GQ1108"/>
      <c r="GR1108"/>
      <c r="GS1108"/>
      <c r="GT1108"/>
      <c r="GU1108"/>
      <c r="GV1108"/>
      <c r="GW1108"/>
      <c r="GX1108"/>
      <c r="GY1108"/>
      <c r="GZ1108"/>
      <c r="HA1108"/>
      <c r="HB1108"/>
      <c r="HC1108"/>
      <c r="HD1108"/>
      <c r="HE1108"/>
      <c r="HF1108"/>
      <c r="HG1108"/>
      <c r="HH1108"/>
      <c r="HI1108"/>
      <c r="HJ1108"/>
      <c r="HK1108"/>
      <c r="HL1108"/>
      <c r="HM1108"/>
      <c r="HN1108"/>
      <c r="HO1108"/>
      <c r="HP1108"/>
      <c r="HQ1108"/>
      <c r="HR1108"/>
      <c r="HS1108"/>
      <c r="HT1108"/>
      <c r="HU1108"/>
      <c r="HV1108"/>
      <c r="HW1108"/>
      <c r="HX1108"/>
      <c r="HY1108"/>
      <c r="HZ1108"/>
      <c r="IA1108"/>
      <c r="IB1108"/>
      <c r="IC1108"/>
      <c r="ID1108"/>
      <c r="IE1108"/>
      <c r="IF1108"/>
      <c r="IG1108"/>
      <c r="IH1108"/>
      <c r="II1108"/>
      <c r="IJ1108"/>
      <c r="IK1108"/>
      <c r="IL1108"/>
      <c r="IM1108"/>
      <c r="IN1108"/>
      <c r="IO1108"/>
      <c r="IP1108"/>
      <c r="IQ1108"/>
      <c r="IR1108"/>
      <c r="IS1108"/>
      <c r="IT1108"/>
      <c r="IU1108"/>
      <c r="IV1108"/>
      <c r="IW1108"/>
      <c r="IX1108"/>
      <c r="IY1108"/>
      <c r="IZ1108"/>
      <c r="JA1108"/>
      <c r="JB1108"/>
      <c r="JC1108"/>
      <c r="JD1108"/>
      <c r="JE1108"/>
      <c r="JF1108"/>
      <c r="JG1108"/>
      <c r="JH1108"/>
      <c r="JI1108"/>
      <c r="JJ1108"/>
      <c r="JK1108"/>
      <c r="JL1108"/>
      <c r="JM1108"/>
      <c r="JN1108"/>
      <c r="JO1108"/>
      <c r="JP1108"/>
      <c r="JQ1108"/>
      <c r="JR1108"/>
      <c r="JS1108"/>
      <c r="JT1108"/>
      <c r="JU1108"/>
      <c r="JV1108"/>
      <c r="JW1108"/>
      <c r="JX1108"/>
      <c r="JY1108"/>
      <c r="JZ1108"/>
      <c r="KA1108"/>
      <c r="KB1108"/>
      <c r="KC1108"/>
      <c r="KD1108"/>
      <c r="KE1108"/>
      <c r="KF1108"/>
      <c r="KG1108"/>
      <c r="KH1108"/>
      <c r="KI1108"/>
      <c r="KJ1108"/>
      <c r="KK1108"/>
      <c r="KL1108"/>
      <c r="KM1108"/>
      <c r="KN1108"/>
      <c r="KO1108"/>
      <c r="KP1108"/>
      <c r="KQ1108"/>
      <c r="KR1108"/>
      <c r="KS1108"/>
      <c r="KT1108"/>
      <c r="KU1108"/>
      <c r="KV1108"/>
      <c r="KW1108"/>
      <c r="KX1108"/>
      <c r="KY1108"/>
      <c r="KZ1108"/>
      <c r="LA1108"/>
      <c r="LB1108"/>
      <c r="LC1108"/>
      <c r="LD1108"/>
      <c r="LE1108"/>
      <c r="LF1108"/>
      <c r="LG1108"/>
      <c r="LH1108"/>
      <c r="LI1108"/>
      <c r="LJ1108"/>
      <c r="LK1108"/>
      <c r="LL1108"/>
      <c r="LM1108"/>
      <c r="LN1108"/>
      <c r="LO1108"/>
      <c r="LP1108"/>
      <c r="LQ1108"/>
      <c r="LR1108"/>
      <c r="LS1108"/>
      <c r="LT1108"/>
      <c r="LU1108"/>
      <c r="LV1108"/>
      <c r="LW1108"/>
      <c r="LX1108"/>
      <c r="LY1108"/>
      <c r="LZ1108"/>
      <c r="MA1108"/>
      <c r="MB1108"/>
      <c r="MC1108"/>
      <c r="MD1108"/>
      <c r="ME1108"/>
      <c r="MF1108"/>
      <c r="MG1108"/>
      <c r="MH1108"/>
      <c r="MI1108"/>
      <c r="MJ1108"/>
      <c r="MK1108"/>
      <c r="ML1108"/>
      <c r="MM1108"/>
      <c r="MN1108"/>
      <c r="MO1108"/>
      <c r="MP1108"/>
      <c r="MQ1108"/>
      <c r="MR1108"/>
      <c r="MS1108"/>
      <c r="MT1108"/>
      <c r="MU1108"/>
      <c r="MV1108"/>
      <c r="MW1108"/>
      <c r="MX1108"/>
      <c r="MY1108"/>
      <c r="MZ1108"/>
      <c r="NA1108"/>
      <c r="NB1108"/>
      <c r="NC1108"/>
      <c r="ND1108"/>
      <c r="NE1108"/>
      <c r="NF1108"/>
      <c r="NG1108"/>
      <c r="NH1108"/>
      <c r="NI1108"/>
      <c r="NJ1108"/>
      <c r="NK1108"/>
      <c r="NL1108"/>
      <c r="NM1108"/>
      <c r="NN1108"/>
      <c r="NO1108"/>
      <c r="NP1108"/>
      <c r="NQ1108"/>
      <c r="NR1108"/>
      <c r="NS1108"/>
      <c r="NT1108"/>
      <c r="NU1108"/>
      <c r="NV1108"/>
      <c r="NW1108"/>
      <c r="NX1108"/>
      <c r="NY1108"/>
      <c r="NZ1108"/>
      <c r="OA1108"/>
      <c r="OB1108"/>
      <c r="OC1108"/>
      <c r="OD1108"/>
      <c r="OE1108"/>
      <c r="OF1108"/>
      <c r="OG1108"/>
      <c r="OH1108"/>
      <c r="OI1108"/>
      <c r="OJ1108"/>
      <c r="OK1108"/>
      <c r="OL1108"/>
      <c r="OM1108"/>
      <c r="ON1108"/>
      <c r="OO1108"/>
      <c r="OP1108"/>
      <c r="OQ1108"/>
      <c r="OR1108"/>
      <c r="OS1108"/>
      <c r="OT1108"/>
      <c r="OU1108"/>
      <c r="OV1108"/>
      <c r="OW1108"/>
      <c r="OX1108"/>
      <c r="OY1108"/>
      <c r="OZ1108"/>
      <c r="PA1108"/>
      <c r="PB1108"/>
      <c r="PC1108"/>
      <c r="PD1108"/>
      <c r="PE1108"/>
      <c r="PF1108"/>
      <c r="PG1108"/>
      <c r="PH1108"/>
      <c r="PI1108"/>
      <c r="PJ1108"/>
      <c r="PK1108"/>
      <c r="PL1108"/>
      <c r="PM1108"/>
      <c r="PN1108"/>
      <c r="PO1108"/>
      <c r="PP1108"/>
      <c r="PQ1108"/>
      <c r="PR1108"/>
      <c r="PS1108"/>
      <c r="PT1108"/>
      <c r="PU1108"/>
      <c r="PV1108"/>
      <c r="PW1108"/>
      <c r="PX1108"/>
      <c r="PY1108"/>
      <c r="PZ1108"/>
      <c r="QA1108"/>
      <c r="QB1108"/>
      <c r="QC1108"/>
      <c r="QD1108"/>
      <c r="QE1108"/>
      <c r="QF1108"/>
      <c r="QG1108"/>
      <c r="QH1108"/>
      <c r="QI1108"/>
      <c r="QJ1108"/>
      <c r="QK1108"/>
      <c r="QL1108"/>
      <c r="QM1108"/>
      <c r="QN1108"/>
      <c r="QO1108"/>
      <c r="QP1108"/>
      <c r="QQ1108"/>
      <c r="QR1108"/>
      <c r="QS1108"/>
      <c r="QT1108"/>
      <c r="QU1108"/>
      <c r="QV1108"/>
      <c r="QW1108"/>
      <c r="QX1108"/>
      <c r="QY1108"/>
      <c r="QZ1108"/>
      <c r="RA1108"/>
      <c r="RB1108"/>
      <c r="RC1108"/>
      <c r="RD1108"/>
      <c r="RE1108"/>
      <c r="RF1108"/>
      <c r="RG1108"/>
      <c r="RH1108"/>
      <c r="RI1108"/>
      <c r="RJ1108"/>
      <c r="RK1108"/>
      <c r="RL1108"/>
      <c r="RM1108"/>
      <c r="RN1108"/>
      <c r="RO1108"/>
      <c r="RP1108"/>
      <c r="RQ1108"/>
      <c r="RR1108"/>
      <c r="RS1108"/>
      <c r="RT1108"/>
      <c r="RU1108"/>
      <c r="RV1108"/>
      <c r="RW1108"/>
      <c r="RX1108"/>
      <c r="RY1108"/>
      <c r="RZ1108"/>
      <c r="SA1108"/>
      <c r="SB1108"/>
      <c r="SC1108"/>
      <c r="SD1108"/>
      <c r="SE1108"/>
      <c r="SF1108"/>
      <c r="SG1108"/>
      <c r="SH1108"/>
      <c r="SI1108"/>
      <c r="SJ1108"/>
      <c r="SK1108"/>
      <c r="SL1108"/>
      <c r="SM1108"/>
      <c r="SN1108"/>
      <c r="SO1108"/>
      <c r="SP1108"/>
      <c r="SQ1108"/>
      <c r="SR1108"/>
      <c r="SS1108"/>
      <c r="ST1108"/>
      <c r="SU1108"/>
      <c r="SV1108"/>
      <c r="SW1108"/>
      <c r="SX1108"/>
      <c r="SY1108"/>
      <c r="SZ1108"/>
      <c r="TA1108"/>
      <c r="TB1108"/>
      <c r="TC1108"/>
      <c r="TD1108"/>
      <c r="TE1108"/>
      <c r="TF1108"/>
      <c r="TG1108"/>
      <c r="TH1108"/>
      <c r="TI1108"/>
      <c r="TJ1108"/>
      <c r="TK1108"/>
      <c r="TL1108"/>
      <c r="TM1108"/>
      <c r="TN1108"/>
      <c r="TO1108"/>
      <c r="TP1108"/>
      <c r="TQ1108"/>
      <c r="TR1108"/>
      <c r="TS1108"/>
      <c r="TT1108"/>
      <c r="TU1108"/>
      <c r="TV1108"/>
      <c r="TW1108"/>
      <c r="TX1108"/>
      <c r="TY1108"/>
      <c r="TZ1108"/>
      <c r="UA1108"/>
      <c r="UB1108"/>
      <c r="UC1108"/>
      <c r="UD1108"/>
      <c r="UE1108"/>
      <c r="UF1108"/>
      <c r="UG1108"/>
      <c r="UH1108"/>
      <c r="UI1108"/>
      <c r="UJ1108"/>
      <c r="UK1108"/>
      <c r="UL1108"/>
      <c r="UM1108"/>
      <c r="UN1108"/>
      <c r="UO1108"/>
      <c r="UP1108"/>
      <c r="UQ1108"/>
      <c r="UR1108"/>
      <c r="US1108"/>
      <c r="UT1108"/>
      <c r="UU1108"/>
      <c r="UV1108"/>
      <c r="UW1108"/>
      <c r="UX1108"/>
      <c r="UY1108"/>
      <c r="UZ1108"/>
      <c r="VA1108"/>
      <c r="VB1108"/>
      <c r="VC1108"/>
      <c r="VD1108"/>
      <c r="VE1108"/>
      <c r="VF1108"/>
      <c r="VG1108"/>
      <c r="VH1108"/>
      <c r="VI1108"/>
      <c r="VJ1108"/>
      <c r="VK1108"/>
      <c r="VL1108"/>
      <c r="VM1108"/>
      <c r="VN1108"/>
      <c r="VO1108"/>
      <c r="VP1108"/>
      <c r="VQ1108"/>
      <c r="VR1108"/>
      <c r="VS1108"/>
      <c r="VT1108"/>
      <c r="VU1108"/>
      <c r="VV1108"/>
      <c r="VW1108"/>
      <c r="VX1108"/>
      <c r="VY1108"/>
      <c r="VZ1108"/>
      <c r="WA1108"/>
      <c r="WB1108"/>
      <c r="WC1108"/>
      <c r="WD1108"/>
      <c r="WE1108"/>
      <c r="WF1108"/>
      <c r="WG1108"/>
      <c r="WH1108"/>
      <c r="WI1108"/>
      <c r="WJ1108"/>
      <c r="WK1108"/>
      <c r="WL1108"/>
      <c r="WM1108"/>
      <c r="WN1108"/>
      <c r="WO1108"/>
      <c r="WP1108"/>
      <c r="WQ1108"/>
      <c r="WR1108"/>
      <c r="WS1108"/>
      <c r="WT1108"/>
      <c r="WU1108"/>
      <c r="WV1108"/>
      <c r="WW1108"/>
      <c r="WX1108"/>
      <c r="WY1108"/>
      <c r="WZ1108"/>
      <c r="XA1108"/>
      <c r="XB1108"/>
      <c r="XC1108"/>
      <c r="XD1108"/>
      <c r="XE1108"/>
      <c r="XF1108"/>
      <c r="XG1108"/>
      <c r="XH1108"/>
      <c r="XI1108"/>
      <c r="XJ1108"/>
      <c r="XK1108"/>
      <c r="XL1108"/>
      <c r="XM1108"/>
      <c r="XN1108"/>
      <c r="XO1108"/>
      <c r="XP1108"/>
      <c r="XQ1108"/>
      <c r="XR1108"/>
      <c r="XS1108"/>
      <c r="XT1108"/>
      <c r="XU1108"/>
      <c r="XV1108"/>
      <c r="XW1108"/>
      <c r="XX1108"/>
      <c r="XY1108"/>
      <c r="XZ1108"/>
      <c r="YA1108"/>
      <c r="YB1108"/>
      <c r="YC1108"/>
      <c r="YD1108"/>
      <c r="YE1108"/>
      <c r="YF1108"/>
      <c r="YG1108"/>
      <c r="YH1108"/>
      <c r="YI1108"/>
      <c r="YJ1108"/>
      <c r="YK1108"/>
      <c r="YL1108"/>
      <c r="YM1108"/>
      <c r="YN1108"/>
      <c r="YO1108"/>
      <c r="YP1108"/>
      <c r="YQ1108"/>
      <c r="YR1108"/>
      <c r="YS1108"/>
      <c r="YT1108"/>
      <c r="YU1108"/>
      <c r="YV1108"/>
      <c r="YW1108"/>
      <c r="YX1108"/>
      <c r="YY1108"/>
      <c r="YZ1108"/>
      <c r="ZA1108"/>
      <c r="ZB1108"/>
      <c r="ZC1108"/>
      <c r="ZD1108"/>
      <c r="ZE1108"/>
      <c r="ZF1108"/>
      <c r="ZG1108"/>
      <c r="ZH1108"/>
      <c r="ZI1108"/>
      <c r="ZJ1108"/>
      <c r="ZK1108"/>
      <c r="ZL1108"/>
      <c r="ZM1108"/>
      <c r="ZN1108"/>
      <c r="ZO1108"/>
      <c r="ZP1108"/>
      <c r="ZQ1108"/>
      <c r="ZR1108"/>
      <c r="ZS1108"/>
      <c r="ZT1108"/>
      <c r="ZU1108"/>
      <c r="ZV1108"/>
      <c r="ZW1108"/>
      <c r="ZX1108"/>
      <c r="ZY1108"/>
      <c r="ZZ1108"/>
      <c r="AAA1108"/>
      <c r="AAB1108"/>
      <c r="AAC1108"/>
      <c r="AAD1108"/>
      <c r="AAE1108"/>
      <c r="AAF1108"/>
      <c r="AAG1108"/>
      <c r="AAH1108"/>
      <c r="AAI1108"/>
      <c r="AAJ1108"/>
      <c r="AAK1108"/>
      <c r="AAL1108"/>
      <c r="AAM1108"/>
      <c r="AAN1108"/>
      <c r="AAO1108"/>
      <c r="AAP1108"/>
      <c r="AAQ1108"/>
      <c r="AAR1108"/>
      <c r="AAS1108"/>
      <c r="AAT1108"/>
      <c r="AAU1108"/>
      <c r="AAV1108"/>
      <c r="AAW1108"/>
      <c r="AAX1108"/>
      <c r="AAY1108"/>
      <c r="AAZ1108"/>
      <c r="ABA1108"/>
      <c r="ABB1108"/>
      <c r="ABC1108"/>
      <c r="ABD1108"/>
      <c r="ABE1108"/>
      <c r="ABF1108"/>
      <c r="ABG1108"/>
      <c r="ABH1108"/>
      <c r="ABI1108"/>
      <c r="ABJ1108"/>
      <c r="ABK1108"/>
      <c r="ABL1108"/>
      <c r="ABM1108"/>
      <c r="ABN1108"/>
      <c r="ABO1108"/>
      <c r="ABP1108"/>
      <c r="ABQ1108"/>
      <c r="ABR1108"/>
      <c r="ABS1108"/>
      <c r="ABT1108"/>
      <c r="ABU1108"/>
      <c r="ABV1108"/>
      <c r="ABW1108"/>
      <c r="ABX1108"/>
      <c r="ABY1108"/>
      <c r="ABZ1108"/>
      <c r="ACA1108"/>
      <c r="ACB1108"/>
      <c r="ACC1108"/>
      <c r="ACD1108"/>
      <c r="ACE1108"/>
      <c r="ACF1108"/>
      <c r="ACG1108"/>
      <c r="ACH1108"/>
      <c r="ACI1108"/>
      <c r="ACJ1108"/>
      <c r="ACK1108"/>
      <c r="ACL1108"/>
      <c r="ACM1108"/>
      <c r="ACN1108"/>
      <c r="ACO1108"/>
      <c r="ACP1108"/>
      <c r="ACQ1108"/>
      <c r="ACR1108"/>
      <c r="ACS1108"/>
      <c r="ACT1108"/>
      <c r="ACU1108"/>
      <c r="ACV1108"/>
      <c r="ACW1108"/>
      <c r="ACX1108"/>
      <c r="ACY1108"/>
      <c r="ACZ1108"/>
      <c r="ADA1108"/>
      <c r="ADB1108"/>
      <c r="ADC1108"/>
      <c r="ADD1108"/>
      <c r="ADE1108"/>
      <c r="ADF1108"/>
      <c r="ADG1108"/>
      <c r="ADH1108"/>
      <c r="ADI1108"/>
      <c r="ADJ1108"/>
      <c r="ADK1108"/>
      <c r="ADL1108"/>
      <c r="ADM1108"/>
      <c r="ADN1108"/>
      <c r="ADO1108"/>
      <c r="ADP1108"/>
      <c r="ADQ1108"/>
      <c r="ADR1108"/>
      <c r="ADS1108"/>
      <c r="ADT1108"/>
      <c r="ADU1108"/>
      <c r="ADV1108"/>
      <c r="ADW1108"/>
      <c r="ADX1108"/>
      <c r="ADY1108"/>
      <c r="ADZ1108"/>
      <c r="AEA1108"/>
      <c r="AEB1108"/>
      <c r="AEC1108"/>
      <c r="AED1108"/>
      <c r="AEE1108"/>
      <c r="AEF1108"/>
      <c r="AEG1108"/>
      <c r="AEH1108"/>
      <c r="AEI1108"/>
      <c r="AEJ1108"/>
      <c r="AEK1108"/>
      <c r="AEL1108"/>
      <c r="AEM1108"/>
      <c r="AEN1108"/>
      <c r="AEO1108"/>
      <c r="AEP1108"/>
      <c r="AEQ1108"/>
      <c r="AER1108"/>
      <c r="AES1108"/>
      <c r="AET1108"/>
      <c r="AEU1108"/>
      <c r="AEV1108"/>
      <c r="AEW1108"/>
      <c r="AEX1108"/>
      <c r="AEY1108"/>
      <c r="AEZ1108"/>
      <c r="AFA1108"/>
      <c r="AFB1108"/>
      <c r="AFC1108"/>
      <c r="AFD1108"/>
      <c r="AFE1108"/>
      <c r="AFF1108"/>
      <c r="AFG1108"/>
      <c r="AFH1108"/>
      <c r="AFI1108"/>
      <c r="AFJ1108"/>
      <c r="AFK1108"/>
      <c r="AFL1108"/>
      <c r="AFM1108"/>
      <c r="AFN1108"/>
      <c r="AFO1108"/>
      <c r="AFP1108"/>
      <c r="AFQ1108"/>
      <c r="AFR1108"/>
      <c r="AFS1108"/>
      <c r="AFT1108"/>
      <c r="AFU1108"/>
      <c r="AFV1108"/>
      <c r="AFW1108"/>
      <c r="AFX1108"/>
      <c r="AFY1108"/>
      <c r="AFZ1108"/>
      <c r="AGA1108"/>
      <c r="AGB1108"/>
      <c r="AGC1108"/>
      <c r="AGD1108"/>
      <c r="AGE1108"/>
      <c r="AGF1108"/>
      <c r="AGG1108"/>
      <c r="AGH1108"/>
      <c r="AGI1108"/>
      <c r="AGJ1108"/>
      <c r="AGK1108"/>
      <c r="AGL1108"/>
      <c r="AGM1108"/>
      <c r="AGN1108"/>
      <c r="AGO1108"/>
      <c r="AGP1108"/>
      <c r="AGQ1108"/>
      <c r="AGR1108"/>
      <c r="AGS1108"/>
      <c r="AGT1108"/>
      <c r="AGU1108"/>
      <c r="AGV1108"/>
      <c r="AGW1108"/>
      <c r="AGX1108"/>
      <c r="AGY1108"/>
      <c r="AGZ1108"/>
      <c r="AHA1108"/>
      <c r="AHB1108"/>
      <c r="AHC1108"/>
      <c r="AHD1108"/>
      <c r="AHE1108"/>
      <c r="AHF1108"/>
      <c r="AHG1108"/>
      <c r="AHH1108"/>
      <c r="AHI1108"/>
      <c r="AHJ1108"/>
      <c r="AHK1108"/>
      <c r="AHL1108"/>
      <c r="AHM1108"/>
      <c r="AHN1108"/>
      <c r="AHO1108"/>
      <c r="AHP1108"/>
      <c r="AHQ1108"/>
      <c r="AHR1108"/>
      <c r="AHS1108"/>
      <c r="AHT1108"/>
      <c r="AHU1108"/>
      <c r="AHV1108"/>
      <c r="AHW1108"/>
      <c r="AHX1108"/>
      <c r="AHY1108"/>
      <c r="AHZ1108"/>
      <c r="AIA1108"/>
      <c r="AIB1108"/>
      <c r="AIC1108"/>
      <c r="AID1108"/>
      <c r="AIE1108"/>
      <c r="AIF1108"/>
      <c r="AIG1108"/>
      <c r="AIH1108"/>
      <c r="AII1108"/>
      <c r="AIJ1108"/>
      <c r="AIK1108"/>
      <c r="AIL1108"/>
      <c r="AIM1108"/>
      <c r="AIN1108"/>
      <c r="AIO1108"/>
      <c r="AIP1108"/>
      <c r="AIQ1108"/>
      <c r="AIR1108"/>
      <c r="AIS1108"/>
      <c r="AIT1108"/>
      <c r="AIU1108"/>
      <c r="AIV1108"/>
      <c r="AIW1108"/>
      <c r="AIX1108"/>
      <c r="AIY1108"/>
      <c r="AIZ1108"/>
      <c r="AJA1108"/>
      <c r="AJB1108"/>
      <c r="AJC1108"/>
      <c r="AJD1108"/>
      <c r="AJE1108"/>
      <c r="AJF1108"/>
      <c r="AJG1108"/>
      <c r="AJH1108"/>
      <c r="AJI1108"/>
      <c r="AJJ1108"/>
      <c r="AJK1108"/>
      <c r="AJL1108"/>
      <c r="AJM1108"/>
      <c r="AJN1108"/>
      <c r="AJO1108"/>
      <c r="AJP1108"/>
      <c r="AJQ1108"/>
      <c r="AJR1108"/>
      <c r="AJS1108"/>
      <c r="AJT1108"/>
      <c r="AJU1108"/>
      <c r="AJV1108"/>
      <c r="AJW1108"/>
      <c r="AJX1108"/>
      <c r="AJY1108"/>
      <c r="AJZ1108"/>
      <c r="AKA1108"/>
      <c r="AKB1108"/>
      <c r="AKC1108"/>
      <c r="AKD1108"/>
      <c r="AKE1108"/>
      <c r="AKF1108"/>
      <c r="AKG1108"/>
      <c r="AKH1108"/>
      <c r="AKI1108"/>
      <c r="AKJ1108"/>
      <c r="AKK1108"/>
      <c r="AKL1108"/>
      <c r="AKM1108"/>
      <c r="AKN1108"/>
      <c r="AKO1108"/>
      <c r="AKP1108"/>
      <c r="AKQ1108"/>
      <c r="AKR1108"/>
      <c r="AKS1108"/>
      <c r="AKT1108"/>
      <c r="AKU1108"/>
      <c r="AKV1108"/>
      <c r="AKW1108"/>
      <c r="AKX1108"/>
      <c r="AKY1108"/>
      <c r="AKZ1108"/>
      <c r="ALA1108"/>
      <c r="ALB1108"/>
      <c r="ALC1108"/>
      <c r="ALD1108"/>
      <c r="ALE1108"/>
      <c r="ALF1108"/>
      <c r="ALG1108"/>
      <c r="ALH1108"/>
      <c r="ALI1108"/>
      <c r="ALJ1108"/>
      <c r="ALK1108"/>
      <c r="ALL1108"/>
      <c r="ALM1108"/>
      <c r="ALN1108"/>
      <c r="ALO1108"/>
      <c r="ALP1108"/>
      <c r="ALQ1108"/>
      <c r="ALR1108"/>
      <c r="ALS1108"/>
      <c r="ALT1108"/>
      <c r="ALU1108"/>
      <c r="ALV1108"/>
      <c r="ALW1108"/>
      <c r="ALX1108"/>
      <c r="ALY1108"/>
      <c r="ALZ1108"/>
      <c r="AMA1108"/>
      <c r="AMB1108"/>
      <c r="AMC1108"/>
      <c r="AMD1108"/>
      <c r="AME1108"/>
      <c r="AMF1108"/>
      <c r="AMG1108"/>
      <c r="AMH1108"/>
      <c r="AMI1108"/>
      <c r="AMJ1108"/>
    </row>
    <row r="1109" spans="1:1024" x14ac:dyDescent="0.2">
      <c r="A1109"/>
      <c r="B1109"/>
      <c r="C1109"/>
      <c r="D1109"/>
      <c r="E1109" s="2"/>
      <c r="F1109" s="2"/>
      <c r="G1109" s="271"/>
      <c r="H1109" s="240"/>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c r="FS1109"/>
      <c r="FT1109"/>
      <c r="FU1109"/>
      <c r="FV1109"/>
      <c r="FW1109"/>
      <c r="FX1109"/>
      <c r="FY1109"/>
      <c r="FZ1109"/>
      <c r="GA1109"/>
      <c r="GB1109"/>
      <c r="GC1109"/>
      <c r="GD1109"/>
      <c r="GE1109"/>
      <c r="GF1109"/>
      <c r="GG1109"/>
      <c r="GH1109"/>
      <c r="GI1109"/>
      <c r="GJ1109"/>
      <c r="GK1109"/>
      <c r="GL1109"/>
      <c r="GM1109"/>
      <c r="GN1109"/>
      <c r="GO1109"/>
      <c r="GP1109"/>
      <c r="GQ1109"/>
      <c r="GR1109"/>
      <c r="GS1109"/>
      <c r="GT1109"/>
      <c r="GU1109"/>
      <c r="GV1109"/>
      <c r="GW1109"/>
      <c r="GX1109"/>
      <c r="GY1109"/>
      <c r="GZ1109"/>
      <c r="HA1109"/>
      <c r="HB1109"/>
      <c r="HC1109"/>
      <c r="HD1109"/>
      <c r="HE1109"/>
      <c r="HF1109"/>
      <c r="HG1109"/>
      <c r="HH1109"/>
      <c r="HI1109"/>
      <c r="HJ1109"/>
      <c r="HK1109"/>
      <c r="HL1109"/>
      <c r="HM1109"/>
      <c r="HN1109"/>
      <c r="HO1109"/>
      <c r="HP1109"/>
      <c r="HQ1109"/>
      <c r="HR1109"/>
      <c r="HS1109"/>
      <c r="HT1109"/>
      <c r="HU1109"/>
      <c r="HV1109"/>
      <c r="HW1109"/>
      <c r="HX1109"/>
      <c r="HY1109"/>
      <c r="HZ1109"/>
      <c r="IA1109"/>
      <c r="IB1109"/>
      <c r="IC1109"/>
      <c r="ID1109"/>
      <c r="IE1109"/>
      <c r="IF1109"/>
      <c r="IG1109"/>
      <c r="IH1109"/>
      <c r="II1109"/>
      <c r="IJ1109"/>
      <c r="IK1109"/>
      <c r="IL1109"/>
      <c r="IM1109"/>
      <c r="IN1109"/>
      <c r="IO1109"/>
      <c r="IP1109"/>
      <c r="IQ1109"/>
      <c r="IR1109"/>
      <c r="IS1109"/>
      <c r="IT1109"/>
      <c r="IU1109"/>
      <c r="IV1109"/>
      <c r="IW1109"/>
      <c r="IX1109"/>
      <c r="IY1109"/>
      <c r="IZ1109"/>
      <c r="JA1109"/>
      <c r="JB1109"/>
      <c r="JC1109"/>
      <c r="JD1109"/>
      <c r="JE1109"/>
      <c r="JF1109"/>
      <c r="JG1109"/>
      <c r="JH1109"/>
      <c r="JI1109"/>
      <c r="JJ1109"/>
      <c r="JK1109"/>
      <c r="JL1109"/>
      <c r="JM1109"/>
      <c r="JN1109"/>
      <c r="JO1109"/>
      <c r="JP1109"/>
      <c r="JQ1109"/>
      <c r="JR1109"/>
      <c r="JS1109"/>
      <c r="JT1109"/>
      <c r="JU1109"/>
      <c r="JV1109"/>
      <c r="JW1109"/>
      <c r="JX1109"/>
      <c r="JY1109"/>
      <c r="JZ1109"/>
      <c r="KA1109"/>
      <c r="KB1109"/>
      <c r="KC1109"/>
      <c r="KD1109"/>
      <c r="KE1109"/>
      <c r="KF1109"/>
      <c r="KG1109"/>
      <c r="KH1109"/>
      <c r="KI1109"/>
      <c r="KJ1109"/>
      <c r="KK1109"/>
      <c r="KL1109"/>
      <c r="KM1109"/>
      <c r="KN1109"/>
      <c r="KO1109"/>
      <c r="KP1109"/>
      <c r="KQ1109"/>
      <c r="KR1109"/>
      <c r="KS1109"/>
      <c r="KT1109"/>
      <c r="KU1109"/>
      <c r="KV1109"/>
      <c r="KW1109"/>
      <c r="KX1109"/>
      <c r="KY1109"/>
      <c r="KZ1109"/>
      <c r="LA1109"/>
      <c r="LB1109"/>
      <c r="LC1109"/>
      <c r="LD1109"/>
      <c r="LE1109"/>
      <c r="LF1109"/>
      <c r="LG1109"/>
      <c r="LH1109"/>
      <c r="LI1109"/>
      <c r="LJ1109"/>
      <c r="LK1109"/>
      <c r="LL1109"/>
      <c r="LM1109"/>
      <c r="LN1109"/>
      <c r="LO1109"/>
      <c r="LP1109"/>
      <c r="LQ1109"/>
      <c r="LR1109"/>
      <c r="LS1109"/>
      <c r="LT1109"/>
      <c r="LU1109"/>
      <c r="LV1109"/>
      <c r="LW1109"/>
      <c r="LX1109"/>
      <c r="LY1109"/>
      <c r="LZ1109"/>
      <c r="MA1109"/>
      <c r="MB1109"/>
      <c r="MC1109"/>
      <c r="MD1109"/>
      <c r="ME1109"/>
      <c r="MF1109"/>
      <c r="MG1109"/>
      <c r="MH1109"/>
      <c r="MI1109"/>
      <c r="MJ1109"/>
      <c r="MK1109"/>
      <c r="ML1109"/>
      <c r="MM1109"/>
      <c r="MN1109"/>
      <c r="MO1109"/>
      <c r="MP1109"/>
      <c r="MQ1109"/>
      <c r="MR1109"/>
      <c r="MS1109"/>
      <c r="MT1109"/>
      <c r="MU1109"/>
      <c r="MV1109"/>
      <c r="MW1109"/>
      <c r="MX1109"/>
      <c r="MY1109"/>
      <c r="MZ1109"/>
      <c r="NA1109"/>
      <c r="NB1109"/>
      <c r="NC1109"/>
      <c r="ND1109"/>
      <c r="NE1109"/>
      <c r="NF1109"/>
      <c r="NG1109"/>
      <c r="NH1109"/>
      <c r="NI1109"/>
      <c r="NJ1109"/>
      <c r="NK1109"/>
      <c r="NL1109"/>
      <c r="NM1109"/>
      <c r="NN1109"/>
      <c r="NO1109"/>
      <c r="NP1109"/>
      <c r="NQ1109"/>
      <c r="NR1109"/>
      <c r="NS1109"/>
      <c r="NT1109"/>
      <c r="NU1109"/>
      <c r="NV1109"/>
      <c r="NW1109"/>
      <c r="NX1109"/>
      <c r="NY1109"/>
      <c r="NZ1109"/>
      <c r="OA1109"/>
      <c r="OB1109"/>
      <c r="OC1109"/>
      <c r="OD1109"/>
      <c r="OE1109"/>
      <c r="OF1109"/>
      <c r="OG1109"/>
      <c r="OH1109"/>
      <c r="OI1109"/>
      <c r="OJ1109"/>
      <c r="OK1109"/>
      <c r="OL1109"/>
      <c r="OM1109"/>
      <c r="ON1109"/>
      <c r="OO1109"/>
      <c r="OP1109"/>
      <c r="OQ1109"/>
      <c r="OR1109"/>
      <c r="OS1109"/>
      <c r="OT1109"/>
      <c r="OU1109"/>
      <c r="OV1109"/>
      <c r="OW1109"/>
      <c r="OX1109"/>
      <c r="OY1109"/>
      <c r="OZ1109"/>
      <c r="PA1109"/>
      <c r="PB1109"/>
      <c r="PC1109"/>
      <c r="PD1109"/>
      <c r="PE1109"/>
      <c r="PF1109"/>
      <c r="PG1109"/>
      <c r="PH1109"/>
      <c r="PI1109"/>
      <c r="PJ1109"/>
      <c r="PK1109"/>
      <c r="PL1109"/>
      <c r="PM1109"/>
      <c r="PN1109"/>
      <c r="PO1109"/>
      <c r="PP1109"/>
      <c r="PQ1109"/>
      <c r="PR1109"/>
      <c r="PS1109"/>
      <c r="PT1109"/>
      <c r="PU1109"/>
      <c r="PV1109"/>
      <c r="PW1109"/>
      <c r="PX1109"/>
      <c r="PY1109"/>
      <c r="PZ1109"/>
      <c r="QA1109"/>
      <c r="QB1109"/>
      <c r="QC1109"/>
      <c r="QD1109"/>
      <c r="QE1109"/>
      <c r="QF1109"/>
      <c r="QG1109"/>
      <c r="QH1109"/>
      <c r="QI1109"/>
      <c r="QJ1109"/>
      <c r="QK1109"/>
      <c r="QL1109"/>
      <c r="QM1109"/>
      <c r="QN1109"/>
      <c r="QO1109"/>
      <c r="QP1109"/>
      <c r="QQ1109"/>
      <c r="QR1109"/>
      <c r="QS1109"/>
      <c r="QT1109"/>
      <c r="QU1109"/>
      <c r="QV1109"/>
      <c r="QW1109"/>
      <c r="QX1109"/>
      <c r="QY1109"/>
      <c r="QZ1109"/>
      <c r="RA1109"/>
      <c r="RB1109"/>
      <c r="RC1109"/>
      <c r="RD1109"/>
      <c r="RE1109"/>
      <c r="RF1109"/>
      <c r="RG1109"/>
      <c r="RH1109"/>
      <c r="RI1109"/>
      <c r="RJ1109"/>
      <c r="RK1109"/>
      <c r="RL1109"/>
      <c r="RM1109"/>
      <c r="RN1109"/>
      <c r="RO1109"/>
      <c r="RP1109"/>
      <c r="RQ1109"/>
      <c r="RR1109"/>
      <c r="RS1109"/>
      <c r="RT1109"/>
      <c r="RU1109"/>
      <c r="RV1109"/>
      <c r="RW1109"/>
      <c r="RX1109"/>
      <c r="RY1109"/>
      <c r="RZ1109"/>
      <c r="SA1109"/>
      <c r="SB1109"/>
      <c r="SC1109"/>
      <c r="SD1109"/>
      <c r="SE1109"/>
      <c r="SF1109"/>
      <c r="SG1109"/>
      <c r="SH1109"/>
      <c r="SI1109"/>
      <c r="SJ1109"/>
      <c r="SK1109"/>
      <c r="SL1109"/>
      <c r="SM1109"/>
      <c r="SN1109"/>
      <c r="SO1109"/>
      <c r="SP1109"/>
      <c r="SQ1109"/>
      <c r="SR1109"/>
      <c r="SS1109"/>
      <c r="ST1109"/>
      <c r="SU1109"/>
      <c r="SV1109"/>
      <c r="SW1109"/>
      <c r="SX1109"/>
      <c r="SY1109"/>
      <c r="SZ1109"/>
      <c r="TA1109"/>
      <c r="TB1109"/>
      <c r="TC1109"/>
      <c r="TD1109"/>
      <c r="TE1109"/>
      <c r="TF1109"/>
      <c r="TG1109"/>
      <c r="TH1109"/>
      <c r="TI1109"/>
      <c r="TJ1109"/>
      <c r="TK1109"/>
      <c r="TL1109"/>
      <c r="TM1109"/>
      <c r="TN1109"/>
      <c r="TO1109"/>
      <c r="TP1109"/>
      <c r="TQ1109"/>
      <c r="TR1109"/>
      <c r="TS1109"/>
      <c r="TT1109"/>
      <c r="TU1109"/>
      <c r="TV1109"/>
      <c r="TW1109"/>
      <c r="TX1109"/>
      <c r="TY1109"/>
      <c r="TZ1109"/>
      <c r="UA1109"/>
      <c r="UB1109"/>
      <c r="UC1109"/>
      <c r="UD1109"/>
      <c r="UE1109"/>
      <c r="UF1109"/>
      <c r="UG1109"/>
      <c r="UH1109"/>
      <c r="UI1109"/>
      <c r="UJ1109"/>
      <c r="UK1109"/>
      <c r="UL1109"/>
      <c r="UM1109"/>
      <c r="UN1109"/>
      <c r="UO1109"/>
      <c r="UP1109"/>
      <c r="UQ1109"/>
      <c r="UR1109"/>
      <c r="US1109"/>
      <c r="UT1109"/>
      <c r="UU1109"/>
      <c r="UV1109"/>
      <c r="UW1109"/>
      <c r="UX1109"/>
      <c r="UY1109"/>
      <c r="UZ1109"/>
      <c r="VA1109"/>
      <c r="VB1109"/>
      <c r="VC1109"/>
      <c r="VD1109"/>
      <c r="VE1109"/>
      <c r="VF1109"/>
      <c r="VG1109"/>
      <c r="VH1109"/>
      <c r="VI1109"/>
      <c r="VJ1109"/>
      <c r="VK1109"/>
      <c r="VL1109"/>
      <c r="VM1109"/>
      <c r="VN1109"/>
      <c r="VO1109"/>
      <c r="VP1109"/>
      <c r="VQ1109"/>
      <c r="VR1109"/>
      <c r="VS1109"/>
      <c r="VT1109"/>
      <c r="VU1109"/>
      <c r="VV1109"/>
      <c r="VW1109"/>
      <c r="VX1109"/>
      <c r="VY1109"/>
      <c r="VZ1109"/>
      <c r="WA1109"/>
      <c r="WB1109"/>
      <c r="WC1109"/>
      <c r="WD1109"/>
      <c r="WE1109"/>
      <c r="WF1109"/>
      <c r="WG1109"/>
      <c r="WH1109"/>
      <c r="WI1109"/>
      <c r="WJ1109"/>
      <c r="WK1109"/>
      <c r="WL1109"/>
      <c r="WM1109"/>
      <c r="WN1109"/>
      <c r="WO1109"/>
      <c r="WP1109"/>
      <c r="WQ1109"/>
      <c r="WR1109"/>
      <c r="WS1109"/>
      <c r="WT1109"/>
      <c r="WU1109"/>
      <c r="WV1109"/>
      <c r="WW1109"/>
      <c r="WX1109"/>
      <c r="WY1109"/>
      <c r="WZ1109"/>
      <c r="XA1109"/>
      <c r="XB1109"/>
      <c r="XC1109"/>
      <c r="XD1109"/>
      <c r="XE1109"/>
      <c r="XF1109"/>
      <c r="XG1109"/>
      <c r="XH1109"/>
      <c r="XI1109"/>
      <c r="XJ1109"/>
      <c r="XK1109"/>
      <c r="XL1109"/>
      <c r="XM1109"/>
      <c r="XN1109"/>
      <c r="XO1109"/>
      <c r="XP1109"/>
      <c r="XQ1109"/>
      <c r="XR1109"/>
      <c r="XS1109"/>
      <c r="XT1109"/>
      <c r="XU1109"/>
      <c r="XV1109"/>
      <c r="XW1109"/>
      <c r="XX1109"/>
      <c r="XY1109"/>
      <c r="XZ1109"/>
      <c r="YA1109"/>
      <c r="YB1109"/>
      <c r="YC1109"/>
      <c r="YD1109"/>
      <c r="YE1109"/>
      <c r="YF1109"/>
      <c r="YG1109"/>
      <c r="YH1109"/>
      <c r="YI1109"/>
      <c r="YJ1109"/>
      <c r="YK1109"/>
      <c r="YL1109"/>
      <c r="YM1109"/>
      <c r="YN1109"/>
      <c r="YO1109"/>
      <c r="YP1109"/>
      <c r="YQ1109"/>
      <c r="YR1109"/>
      <c r="YS1109"/>
      <c r="YT1109"/>
      <c r="YU1109"/>
      <c r="YV1109"/>
      <c r="YW1109"/>
      <c r="YX1109"/>
      <c r="YY1109"/>
      <c r="YZ1109"/>
      <c r="ZA1109"/>
      <c r="ZB1109"/>
      <c r="ZC1109"/>
      <c r="ZD1109"/>
      <c r="ZE1109"/>
      <c r="ZF1109"/>
      <c r="ZG1109"/>
      <c r="ZH1109"/>
      <c r="ZI1109"/>
      <c r="ZJ1109"/>
      <c r="ZK1109"/>
      <c r="ZL1109"/>
      <c r="ZM1109"/>
      <c r="ZN1109"/>
      <c r="ZO1109"/>
      <c r="ZP1109"/>
      <c r="ZQ1109"/>
      <c r="ZR1109"/>
      <c r="ZS1109"/>
      <c r="ZT1109"/>
      <c r="ZU1109"/>
      <c r="ZV1109"/>
      <c r="ZW1109"/>
      <c r="ZX1109"/>
      <c r="ZY1109"/>
      <c r="ZZ1109"/>
      <c r="AAA1109"/>
      <c r="AAB1109"/>
      <c r="AAC1109"/>
      <c r="AAD1109"/>
      <c r="AAE1109"/>
      <c r="AAF1109"/>
      <c r="AAG1109"/>
      <c r="AAH1109"/>
      <c r="AAI1109"/>
      <c r="AAJ1109"/>
      <c r="AAK1109"/>
      <c r="AAL1109"/>
      <c r="AAM1109"/>
      <c r="AAN1109"/>
      <c r="AAO1109"/>
      <c r="AAP1109"/>
      <c r="AAQ1109"/>
      <c r="AAR1109"/>
      <c r="AAS1109"/>
      <c r="AAT1109"/>
      <c r="AAU1109"/>
      <c r="AAV1109"/>
      <c r="AAW1109"/>
      <c r="AAX1109"/>
      <c r="AAY1109"/>
      <c r="AAZ1109"/>
      <c r="ABA1109"/>
      <c r="ABB1109"/>
      <c r="ABC1109"/>
      <c r="ABD1109"/>
      <c r="ABE1109"/>
      <c r="ABF1109"/>
      <c r="ABG1109"/>
      <c r="ABH1109"/>
      <c r="ABI1109"/>
      <c r="ABJ1109"/>
      <c r="ABK1109"/>
      <c r="ABL1109"/>
      <c r="ABM1109"/>
      <c r="ABN1109"/>
      <c r="ABO1109"/>
      <c r="ABP1109"/>
      <c r="ABQ1109"/>
      <c r="ABR1109"/>
      <c r="ABS1109"/>
      <c r="ABT1109"/>
      <c r="ABU1109"/>
      <c r="ABV1109"/>
      <c r="ABW1109"/>
      <c r="ABX1109"/>
      <c r="ABY1109"/>
      <c r="ABZ1109"/>
      <c r="ACA1109"/>
      <c r="ACB1109"/>
      <c r="ACC1109"/>
      <c r="ACD1109"/>
      <c r="ACE1109"/>
      <c r="ACF1109"/>
      <c r="ACG1109"/>
      <c r="ACH1109"/>
      <c r="ACI1109"/>
      <c r="ACJ1109"/>
      <c r="ACK1109"/>
      <c r="ACL1109"/>
      <c r="ACM1109"/>
      <c r="ACN1109"/>
      <c r="ACO1109"/>
      <c r="ACP1109"/>
      <c r="ACQ1109"/>
      <c r="ACR1109"/>
      <c r="ACS1109"/>
      <c r="ACT1109"/>
      <c r="ACU1109"/>
      <c r="ACV1109"/>
      <c r="ACW1109"/>
      <c r="ACX1109"/>
      <c r="ACY1109"/>
      <c r="ACZ1109"/>
      <c r="ADA1109"/>
      <c r="ADB1109"/>
      <c r="ADC1109"/>
      <c r="ADD1109"/>
      <c r="ADE1109"/>
      <c r="ADF1109"/>
      <c r="ADG1109"/>
      <c r="ADH1109"/>
      <c r="ADI1109"/>
      <c r="ADJ1109"/>
      <c r="ADK1109"/>
      <c r="ADL1109"/>
      <c r="ADM1109"/>
      <c r="ADN1109"/>
      <c r="ADO1109"/>
      <c r="ADP1109"/>
      <c r="ADQ1109"/>
      <c r="ADR1109"/>
      <c r="ADS1109"/>
      <c r="ADT1109"/>
      <c r="ADU1109"/>
      <c r="ADV1109"/>
      <c r="ADW1109"/>
      <c r="ADX1109"/>
      <c r="ADY1109"/>
      <c r="ADZ1109"/>
      <c r="AEA1109"/>
      <c r="AEB1109"/>
      <c r="AEC1109"/>
      <c r="AED1109"/>
      <c r="AEE1109"/>
      <c r="AEF1109"/>
      <c r="AEG1109"/>
      <c r="AEH1109"/>
      <c r="AEI1109"/>
      <c r="AEJ1109"/>
      <c r="AEK1109"/>
      <c r="AEL1109"/>
      <c r="AEM1109"/>
      <c r="AEN1109"/>
      <c r="AEO1109"/>
      <c r="AEP1109"/>
      <c r="AEQ1109"/>
      <c r="AER1109"/>
      <c r="AES1109"/>
      <c r="AET1109"/>
      <c r="AEU1109"/>
      <c r="AEV1109"/>
      <c r="AEW1109"/>
      <c r="AEX1109"/>
      <c r="AEY1109"/>
      <c r="AEZ1109"/>
      <c r="AFA1109"/>
      <c r="AFB1109"/>
      <c r="AFC1109"/>
      <c r="AFD1109"/>
      <c r="AFE1109"/>
      <c r="AFF1109"/>
      <c r="AFG1109"/>
      <c r="AFH1109"/>
      <c r="AFI1109"/>
      <c r="AFJ1109"/>
      <c r="AFK1109"/>
      <c r="AFL1109"/>
      <c r="AFM1109"/>
      <c r="AFN1109"/>
      <c r="AFO1109"/>
      <c r="AFP1109"/>
      <c r="AFQ1109"/>
      <c r="AFR1109"/>
      <c r="AFS1109"/>
      <c r="AFT1109"/>
      <c r="AFU1109"/>
      <c r="AFV1109"/>
      <c r="AFW1109"/>
      <c r="AFX1109"/>
      <c r="AFY1109"/>
      <c r="AFZ1109"/>
      <c r="AGA1109"/>
      <c r="AGB1109"/>
      <c r="AGC1109"/>
      <c r="AGD1109"/>
      <c r="AGE1109"/>
      <c r="AGF1109"/>
      <c r="AGG1109"/>
      <c r="AGH1109"/>
      <c r="AGI1109"/>
      <c r="AGJ1109"/>
      <c r="AGK1109"/>
      <c r="AGL1109"/>
      <c r="AGM1109"/>
      <c r="AGN1109"/>
      <c r="AGO1109"/>
      <c r="AGP1109"/>
      <c r="AGQ1109"/>
      <c r="AGR1109"/>
      <c r="AGS1109"/>
      <c r="AGT1109"/>
      <c r="AGU1109"/>
      <c r="AGV1109"/>
      <c r="AGW1109"/>
      <c r="AGX1109"/>
      <c r="AGY1109"/>
      <c r="AGZ1109"/>
      <c r="AHA1109"/>
      <c r="AHB1109"/>
      <c r="AHC1109"/>
      <c r="AHD1109"/>
      <c r="AHE1109"/>
      <c r="AHF1109"/>
      <c r="AHG1109"/>
      <c r="AHH1109"/>
      <c r="AHI1109"/>
      <c r="AHJ1109"/>
      <c r="AHK1109"/>
      <c r="AHL1109"/>
      <c r="AHM1109"/>
      <c r="AHN1109"/>
      <c r="AHO1109"/>
      <c r="AHP1109"/>
      <c r="AHQ1109"/>
      <c r="AHR1109"/>
      <c r="AHS1109"/>
      <c r="AHT1109"/>
      <c r="AHU1109"/>
      <c r="AHV1109"/>
      <c r="AHW1109"/>
      <c r="AHX1109"/>
      <c r="AHY1109"/>
      <c r="AHZ1109"/>
      <c r="AIA1109"/>
      <c r="AIB1109"/>
      <c r="AIC1109"/>
      <c r="AID1109"/>
      <c r="AIE1109"/>
      <c r="AIF1109"/>
      <c r="AIG1109"/>
      <c r="AIH1109"/>
      <c r="AII1109"/>
      <c r="AIJ1109"/>
      <c r="AIK1109"/>
      <c r="AIL1109"/>
      <c r="AIM1109"/>
      <c r="AIN1109"/>
      <c r="AIO1109"/>
      <c r="AIP1109"/>
      <c r="AIQ1109"/>
      <c r="AIR1109"/>
      <c r="AIS1109"/>
      <c r="AIT1109"/>
      <c r="AIU1109"/>
      <c r="AIV1109"/>
      <c r="AIW1109"/>
      <c r="AIX1109"/>
      <c r="AIY1109"/>
      <c r="AIZ1109"/>
      <c r="AJA1109"/>
      <c r="AJB1109"/>
      <c r="AJC1109"/>
      <c r="AJD1109"/>
      <c r="AJE1109"/>
      <c r="AJF1109"/>
      <c r="AJG1109"/>
      <c r="AJH1109"/>
      <c r="AJI1109"/>
      <c r="AJJ1109"/>
      <c r="AJK1109"/>
      <c r="AJL1109"/>
      <c r="AJM1109"/>
      <c r="AJN1109"/>
      <c r="AJO1109"/>
      <c r="AJP1109"/>
      <c r="AJQ1109"/>
      <c r="AJR1109"/>
      <c r="AJS1109"/>
      <c r="AJT1109"/>
      <c r="AJU1109"/>
      <c r="AJV1109"/>
      <c r="AJW1109"/>
      <c r="AJX1109"/>
      <c r="AJY1109"/>
      <c r="AJZ1109"/>
      <c r="AKA1109"/>
      <c r="AKB1109"/>
      <c r="AKC1109"/>
      <c r="AKD1109"/>
      <c r="AKE1109"/>
      <c r="AKF1109"/>
      <c r="AKG1109"/>
      <c r="AKH1109"/>
      <c r="AKI1109"/>
      <c r="AKJ1109"/>
      <c r="AKK1109"/>
      <c r="AKL1109"/>
      <c r="AKM1109"/>
      <c r="AKN1109"/>
      <c r="AKO1109"/>
      <c r="AKP1109"/>
      <c r="AKQ1109"/>
      <c r="AKR1109"/>
      <c r="AKS1109"/>
      <c r="AKT1109"/>
      <c r="AKU1109"/>
      <c r="AKV1109"/>
      <c r="AKW1109"/>
      <c r="AKX1109"/>
      <c r="AKY1109"/>
      <c r="AKZ1109"/>
      <c r="ALA1109"/>
      <c r="ALB1109"/>
      <c r="ALC1109"/>
      <c r="ALD1109"/>
      <c r="ALE1109"/>
      <c r="ALF1109"/>
      <c r="ALG1109"/>
      <c r="ALH1109"/>
      <c r="ALI1109"/>
      <c r="ALJ1109"/>
      <c r="ALK1109"/>
      <c r="ALL1109"/>
      <c r="ALM1109"/>
      <c r="ALN1109"/>
      <c r="ALO1109"/>
      <c r="ALP1109"/>
      <c r="ALQ1109"/>
      <c r="ALR1109"/>
      <c r="ALS1109"/>
      <c r="ALT1109"/>
      <c r="ALU1109"/>
      <c r="ALV1109"/>
      <c r="ALW1109"/>
      <c r="ALX1109"/>
      <c r="ALY1109"/>
      <c r="ALZ1109"/>
      <c r="AMA1109"/>
      <c r="AMB1109"/>
      <c r="AMC1109"/>
      <c r="AMD1109"/>
      <c r="AME1109"/>
      <c r="AMF1109"/>
      <c r="AMG1109"/>
      <c r="AMH1109"/>
      <c r="AMI1109"/>
      <c r="AMJ1109"/>
    </row>
    <row r="1110" spans="1:1024" x14ac:dyDescent="0.2">
      <c r="A1110"/>
      <c r="B1110"/>
      <c r="C1110"/>
      <c r="D1110"/>
      <c r="E1110" s="2"/>
      <c r="F1110" s="2"/>
      <c r="G1110" s="271"/>
      <c r="H1110" s="24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c r="FS1110"/>
      <c r="FT1110"/>
      <c r="FU1110"/>
      <c r="FV1110"/>
      <c r="FW1110"/>
      <c r="FX1110"/>
      <c r="FY1110"/>
      <c r="FZ1110"/>
      <c r="GA1110"/>
      <c r="GB1110"/>
      <c r="GC1110"/>
      <c r="GD1110"/>
      <c r="GE1110"/>
      <c r="GF1110"/>
      <c r="GG1110"/>
      <c r="GH1110"/>
      <c r="GI1110"/>
      <c r="GJ1110"/>
      <c r="GK1110"/>
      <c r="GL1110"/>
      <c r="GM1110"/>
      <c r="GN1110"/>
      <c r="GO1110"/>
      <c r="GP1110"/>
      <c r="GQ1110"/>
      <c r="GR1110"/>
      <c r="GS1110"/>
      <c r="GT1110"/>
      <c r="GU1110"/>
      <c r="GV1110"/>
      <c r="GW1110"/>
      <c r="GX1110"/>
      <c r="GY1110"/>
      <c r="GZ1110"/>
      <c r="HA1110"/>
      <c r="HB1110"/>
      <c r="HC1110"/>
      <c r="HD1110"/>
      <c r="HE1110"/>
      <c r="HF1110"/>
      <c r="HG1110"/>
      <c r="HH1110"/>
      <c r="HI1110"/>
      <c r="HJ1110"/>
      <c r="HK1110"/>
      <c r="HL1110"/>
      <c r="HM1110"/>
      <c r="HN1110"/>
      <c r="HO1110"/>
      <c r="HP1110"/>
      <c r="HQ1110"/>
      <c r="HR1110"/>
      <c r="HS1110"/>
      <c r="HT1110"/>
      <c r="HU1110"/>
      <c r="HV1110"/>
      <c r="HW1110"/>
      <c r="HX1110"/>
      <c r="HY1110"/>
      <c r="HZ1110"/>
      <c r="IA1110"/>
      <c r="IB1110"/>
      <c r="IC1110"/>
      <c r="ID1110"/>
      <c r="IE1110"/>
      <c r="IF1110"/>
      <c r="IG1110"/>
      <c r="IH1110"/>
      <c r="II1110"/>
      <c r="IJ1110"/>
      <c r="IK1110"/>
      <c r="IL1110"/>
      <c r="IM1110"/>
      <c r="IN1110"/>
      <c r="IO1110"/>
      <c r="IP1110"/>
      <c r="IQ1110"/>
      <c r="IR1110"/>
      <c r="IS1110"/>
      <c r="IT1110"/>
      <c r="IU1110"/>
      <c r="IV1110"/>
      <c r="IW1110"/>
      <c r="IX1110"/>
      <c r="IY1110"/>
      <c r="IZ1110"/>
      <c r="JA1110"/>
      <c r="JB1110"/>
      <c r="JC1110"/>
      <c r="JD1110"/>
      <c r="JE1110"/>
      <c r="JF1110"/>
      <c r="JG1110"/>
      <c r="JH1110"/>
      <c r="JI1110"/>
      <c r="JJ1110"/>
      <c r="JK1110"/>
      <c r="JL1110"/>
      <c r="JM1110"/>
      <c r="JN1110"/>
      <c r="JO1110"/>
      <c r="JP1110"/>
      <c r="JQ1110"/>
      <c r="JR1110"/>
      <c r="JS1110"/>
      <c r="JT1110"/>
      <c r="JU1110"/>
      <c r="JV1110"/>
      <c r="JW1110"/>
      <c r="JX1110"/>
      <c r="JY1110"/>
      <c r="JZ1110"/>
      <c r="KA1110"/>
      <c r="KB1110"/>
      <c r="KC1110"/>
      <c r="KD1110"/>
      <c r="KE1110"/>
      <c r="KF1110"/>
      <c r="KG1110"/>
      <c r="KH1110"/>
      <c r="KI1110"/>
      <c r="KJ1110"/>
      <c r="KK1110"/>
      <c r="KL1110"/>
      <c r="KM1110"/>
      <c r="KN1110"/>
      <c r="KO1110"/>
      <c r="KP1110"/>
      <c r="KQ1110"/>
      <c r="KR1110"/>
      <c r="KS1110"/>
      <c r="KT1110"/>
      <c r="KU1110"/>
      <c r="KV1110"/>
      <c r="KW1110"/>
      <c r="KX1110"/>
      <c r="KY1110"/>
      <c r="KZ1110"/>
      <c r="LA1110"/>
      <c r="LB1110"/>
      <c r="LC1110"/>
      <c r="LD1110"/>
      <c r="LE1110"/>
      <c r="LF1110"/>
      <c r="LG1110"/>
      <c r="LH1110"/>
      <c r="LI1110"/>
      <c r="LJ1110"/>
      <c r="LK1110"/>
      <c r="LL1110"/>
      <c r="LM1110"/>
      <c r="LN1110"/>
      <c r="LO1110"/>
      <c r="LP1110"/>
      <c r="LQ1110"/>
      <c r="LR1110"/>
      <c r="LS1110"/>
      <c r="LT1110"/>
      <c r="LU1110"/>
      <c r="LV1110"/>
      <c r="LW1110"/>
      <c r="LX1110"/>
      <c r="LY1110"/>
      <c r="LZ1110"/>
      <c r="MA1110"/>
      <c r="MB1110"/>
      <c r="MC1110"/>
      <c r="MD1110"/>
      <c r="ME1110"/>
      <c r="MF1110"/>
      <c r="MG1110"/>
      <c r="MH1110"/>
      <c r="MI1110"/>
      <c r="MJ1110"/>
      <c r="MK1110"/>
      <c r="ML1110"/>
      <c r="MM1110"/>
      <c r="MN1110"/>
      <c r="MO1110"/>
      <c r="MP1110"/>
      <c r="MQ1110"/>
      <c r="MR1110"/>
      <c r="MS1110"/>
      <c r="MT1110"/>
      <c r="MU1110"/>
      <c r="MV1110"/>
      <c r="MW1110"/>
      <c r="MX1110"/>
      <c r="MY1110"/>
      <c r="MZ1110"/>
      <c r="NA1110"/>
      <c r="NB1110"/>
      <c r="NC1110"/>
      <c r="ND1110"/>
      <c r="NE1110"/>
      <c r="NF1110"/>
      <c r="NG1110"/>
      <c r="NH1110"/>
      <c r="NI1110"/>
      <c r="NJ1110"/>
      <c r="NK1110"/>
      <c r="NL1110"/>
      <c r="NM1110"/>
      <c r="NN1110"/>
      <c r="NO1110"/>
      <c r="NP1110"/>
      <c r="NQ1110"/>
      <c r="NR1110"/>
      <c r="NS1110"/>
      <c r="NT1110"/>
      <c r="NU1110"/>
      <c r="NV1110"/>
      <c r="NW1110"/>
      <c r="NX1110"/>
      <c r="NY1110"/>
      <c r="NZ1110"/>
      <c r="OA1110"/>
      <c r="OB1110"/>
      <c r="OC1110"/>
      <c r="OD1110"/>
      <c r="OE1110"/>
      <c r="OF1110"/>
      <c r="OG1110"/>
      <c r="OH1110"/>
      <c r="OI1110"/>
      <c r="OJ1110"/>
      <c r="OK1110"/>
      <c r="OL1110"/>
      <c r="OM1110"/>
      <c r="ON1110"/>
      <c r="OO1110"/>
      <c r="OP1110"/>
      <c r="OQ1110"/>
      <c r="OR1110"/>
      <c r="OS1110"/>
      <c r="OT1110"/>
      <c r="OU1110"/>
      <c r="OV1110"/>
      <c r="OW1110"/>
      <c r="OX1110"/>
      <c r="OY1110"/>
      <c r="OZ1110"/>
      <c r="PA1110"/>
      <c r="PB1110"/>
      <c r="PC1110"/>
      <c r="PD1110"/>
      <c r="PE1110"/>
      <c r="PF1110"/>
      <c r="PG1110"/>
      <c r="PH1110"/>
      <c r="PI1110"/>
      <c r="PJ1110"/>
      <c r="PK1110"/>
      <c r="PL1110"/>
      <c r="PM1110"/>
      <c r="PN1110"/>
      <c r="PO1110"/>
      <c r="PP1110"/>
      <c r="PQ1110"/>
      <c r="PR1110"/>
      <c r="PS1110"/>
      <c r="PT1110"/>
      <c r="PU1110"/>
      <c r="PV1110"/>
      <c r="PW1110"/>
      <c r="PX1110"/>
      <c r="PY1110"/>
      <c r="PZ1110"/>
      <c r="QA1110"/>
      <c r="QB1110"/>
      <c r="QC1110"/>
      <c r="QD1110"/>
      <c r="QE1110"/>
      <c r="QF1110"/>
      <c r="QG1110"/>
      <c r="QH1110"/>
      <c r="QI1110"/>
      <c r="QJ1110"/>
      <c r="QK1110"/>
      <c r="QL1110"/>
      <c r="QM1110"/>
      <c r="QN1110"/>
      <c r="QO1110"/>
      <c r="QP1110"/>
      <c r="QQ1110"/>
      <c r="QR1110"/>
      <c r="QS1110"/>
      <c r="QT1110"/>
      <c r="QU1110"/>
      <c r="QV1110"/>
      <c r="QW1110"/>
      <c r="QX1110"/>
      <c r="QY1110"/>
      <c r="QZ1110"/>
      <c r="RA1110"/>
      <c r="RB1110"/>
      <c r="RC1110"/>
      <c r="RD1110"/>
      <c r="RE1110"/>
      <c r="RF1110"/>
      <c r="RG1110"/>
      <c r="RH1110"/>
      <c r="RI1110"/>
      <c r="RJ1110"/>
      <c r="RK1110"/>
      <c r="RL1110"/>
      <c r="RM1110"/>
      <c r="RN1110"/>
      <c r="RO1110"/>
      <c r="RP1110"/>
      <c r="RQ1110"/>
      <c r="RR1110"/>
      <c r="RS1110"/>
      <c r="RT1110"/>
      <c r="RU1110"/>
      <c r="RV1110"/>
      <c r="RW1110"/>
      <c r="RX1110"/>
      <c r="RY1110"/>
      <c r="RZ1110"/>
      <c r="SA1110"/>
      <c r="SB1110"/>
      <c r="SC1110"/>
      <c r="SD1110"/>
      <c r="SE1110"/>
      <c r="SF1110"/>
      <c r="SG1110"/>
      <c r="SH1110"/>
      <c r="SI1110"/>
      <c r="SJ1110"/>
      <c r="SK1110"/>
      <c r="SL1110"/>
      <c r="SM1110"/>
      <c r="SN1110"/>
      <c r="SO1110"/>
      <c r="SP1110"/>
      <c r="SQ1110"/>
      <c r="SR1110"/>
      <c r="SS1110"/>
      <c r="ST1110"/>
      <c r="SU1110"/>
      <c r="SV1110"/>
      <c r="SW1110"/>
      <c r="SX1110"/>
      <c r="SY1110"/>
      <c r="SZ1110"/>
      <c r="TA1110"/>
      <c r="TB1110"/>
      <c r="TC1110"/>
      <c r="TD1110"/>
      <c r="TE1110"/>
      <c r="TF1110"/>
      <c r="TG1110"/>
      <c r="TH1110"/>
      <c r="TI1110"/>
      <c r="TJ1110"/>
      <c r="TK1110"/>
      <c r="TL1110"/>
      <c r="TM1110"/>
      <c r="TN1110"/>
      <c r="TO1110"/>
      <c r="TP1110"/>
      <c r="TQ1110"/>
      <c r="TR1110"/>
      <c r="TS1110"/>
      <c r="TT1110"/>
      <c r="TU1110"/>
      <c r="TV1110"/>
      <c r="TW1110"/>
      <c r="TX1110"/>
      <c r="TY1110"/>
      <c r="TZ1110"/>
      <c r="UA1110"/>
      <c r="UB1110"/>
      <c r="UC1110"/>
      <c r="UD1110"/>
      <c r="UE1110"/>
      <c r="UF1110"/>
      <c r="UG1110"/>
      <c r="UH1110"/>
      <c r="UI1110"/>
      <c r="UJ1110"/>
      <c r="UK1110"/>
      <c r="UL1110"/>
      <c r="UM1110"/>
      <c r="UN1110"/>
      <c r="UO1110"/>
      <c r="UP1110"/>
      <c r="UQ1110"/>
      <c r="UR1110"/>
      <c r="US1110"/>
      <c r="UT1110"/>
      <c r="UU1110"/>
      <c r="UV1110"/>
      <c r="UW1110"/>
      <c r="UX1110"/>
      <c r="UY1110"/>
      <c r="UZ1110"/>
      <c r="VA1110"/>
      <c r="VB1110"/>
      <c r="VC1110"/>
      <c r="VD1110"/>
      <c r="VE1110"/>
      <c r="VF1110"/>
      <c r="VG1110"/>
      <c r="VH1110"/>
      <c r="VI1110"/>
      <c r="VJ1110"/>
      <c r="VK1110"/>
      <c r="VL1110"/>
      <c r="VM1110"/>
      <c r="VN1110"/>
      <c r="VO1110"/>
      <c r="VP1110"/>
      <c r="VQ1110"/>
      <c r="VR1110"/>
      <c r="VS1110"/>
      <c r="VT1110"/>
      <c r="VU1110"/>
      <c r="VV1110"/>
      <c r="VW1110"/>
      <c r="VX1110"/>
      <c r="VY1110"/>
      <c r="VZ1110"/>
      <c r="WA1110"/>
      <c r="WB1110"/>
      <c r="WC1110"/>
      <c r="WD1110"/>
      <c r="WE1110"/>
      <c r="WF1110"/>
      <c r="WG1110"/>
      <c r="WH1110"/>
      <c r="WI1110"/>
      <c r="WJ1110"/>
      <c r="WK1110"/>
      <c r="WL1110"/>
      <c r="WM1110"/>
      <c r="WN1110"/>
      <c r="WO1110"/>
      <c r="WP1110"/>
      <c r="WQ1110"/>
      <c r="WR1110"/>
      <c r="WS1110"/>
      <c r="WT1110"/>
      <c r="WU1110"/>
      <c r="WV1110"/>
      <c r="WW1110"/>
      <c r="WX1110"/>
      <c r="WY1110"/>
      <c r="WZ1110"/>
      <c r="XA1110"/>
      <c r="XB1110"/>
      <c r="XC1110"/>
      <c r="XD1110"/>
      <c r="XE1110"/>
      <c r="XF1110"/>
      <c r="XG1110"/>
      <c r="XH1110"/>
      <c r="XI1110"/>
      <c r="XJ1110"/>
      <c r="XK1110"/>
      <c r="XL1110"/>
      <c r="XM1110"/>
      <c r="XN1110"/>
      <c r="XO1110"/>
      <c r="XP1110"/>
      <c r="XQ1110"/>
      <c r="XR1110"/>
      <c r="XS1110"/>
      <c r="XT1110"/>
      <c r="XU1110"/>
      <c r="XV1110"/>
      <c r="XW1110"/>
      <c r="XX1110"/>
      <c r="XY1110"/>
      <c r="XZ1110"/>
      <c r="YA1110"/>
      <c r="YB1110"/>
      <c r="YC1110"/>
      <c r="YD1110"/>
      <c r="YE1110"/>
      <c r="YF1110"/>
      <c r="YG1110"/>
      <c r="YH1110"/>
      <c r="YI1110"/>
      <c r="YJ1110"/>
      <c r="YK1110"/>
      <c r="YL1110"/>
      <c r="YM1110"/>
      <c r="YN1110"/>
      <c r="YO1110"/>
      <c r="YP1110"/>
      <c r="YQ1110"/>
      <c r="YR1110"/>
      <c r="YS1110"/>
      <c r="YT1110"/>
      <c r="YU1110"/>
      <c r="YV1110"/>
      <c r="YW1110"/>
      <c r="YX1110"/>
      <c r="YY1110"/>
      <c r="YZ1110"/>
      <c r="ZA1110"/>
      <c r="ZB1110"/>
      <c r="ZC1110"/>
      <c r="ZD1110"/>
      <c r="ZE1110"/>
      <c r="ZF1110"/>
      <c r="ZG1110"/>
      <c r="ZH1110"/>
      <c r="ZI1110"/>
      <c r="ZJ1110"/>
      <c r="ZK1110"/>
      <c r="ZL1110"/>
      <c r="ZM1110"/>
      <c r="ZN1110"/>
      <c r="ZO1110"/>
      <c r="ZP1110"/>
      <c r="ZQ1110"/>
      <c r="ZR1110"/>
      <c r="ZS1110"/>
      <c r="ZT1110"/>
      <c r="ZU1110"/>
      <c r="ZV1110"/>
      <c r="ZW1110"/>
      <c r="ZX1110"/>
      <c r="ZY1110"/>
      <c r="ZZ1110"/>
      <c r="AAA1110"/>
      <c r="AAB1110"/>
      <c r="AAC1110"/>
      <c r="AAD1110"/>
      <c r="AAE1110"/>
      <c r="AAF1110"/>
      <c r="AAG1110"/>
      <c r="AAH1110"/>
      <c r="AAI1110"/>
      <c r="AAJ1110"/>
      <c r="AAK1110"/>
      <c r="AAL1110"/>
      <c r="AAM1110"/>
      <c r="AAN1110"/>
      <c r="AAO1110"/>
      <c r="AAP1110"/>
      <c r="AAQ1110"/>
      <c r="AAR1110"/>
      <c r="AAS1110"/>
      <c r="AAT1110"/>
      <c r="AAU1110"/>
      <c r="AAV1110"/>
      <c r="AAW1110"/>
      <c r="AAX1110"/>
      <c r="AAY1110"/>
      <c r="AAZ1110"/>
      <c r="ABA1110"/>
      <c r="ABB1110"/>
      <c r="ABC1110"/>
      <c r="ABD1110"/>
      <c r="ABE1110"/>
      <c r="ABF1110"/>
      <c r="ABG1110"/>
      <c r="ABH1110"/>
      <c r="ABI1110"/>
      <c r="ABJ1110"/>
      <c r="ABK1110"/>
      <c r="ABL1110"/>
      <c r="ABM1110"/>
      <c r="ABN1110"/>
      <c r="ABO1110"/>
      <c r="ABP1110"/>
      <c r="ABQ1110"/>
      <c r="ABR1110"/>
      <c r="ABS1110"/>
      <c r="ABT1110"/>
      <c r="ABU1110"/>
      <c r="ABV1110"/>
      <c r="ABW1110"/>
      <c r="ABX1110"/>
      <c r="ABY1110"/>
      <c r="ABZ1110"/>
      <c r="ACA1110"/>
      <c r="ACB1110"/>
      <c r="ACC1110"/>
      <c r="ACD1110"/>
      <c r="ACE1110"/>
      <c r="ACF1110"/>
      <c r="ACG1110"/>
      <c r="ACH1110"/>
      <c r="ACI1110"/>
      <c r="ACJ1110"/>
      <c r="ACK1110"/>
      <c r="ACL1110"/>
      <c r="ACM1110"/>
      <c r="ACN1110"/>
      <c r="ACO1110"/>
      <c r="ACP1110"/>
      <c r="ACQ1110"/>
      <c r="ACR1110"/>
      <c r="ACS1110"/>
      <c r="ACT1110"/>
      <c r="ACU1110"/>
      <c r="ACV1110"/>
      <c r="ACW1110"/>
      <c r="ACX1110"/>
      <c r="ACY1110"/>
      <c r="ACZ1110"/>
      <c r="ADA1110"/>
      <c r="ADB1110"/>
      <c r="ADC1110"/>
      <c r="ADD1110"/>
      <c r="ADE1110"/>
      <c r="ADF1110"/>
      <c r="ADG1110"/>
      <c r="ADH1110"/>
      <c r="ADI1110"/>
      <c r="ADJ1110"/>
      <c r="ADK1110"/>
      <c r="ADL1110"/>
      <c r="ADM1110"/>
      <c r="ADN1110"/>
      <c r="ADO1110"/>
      <c r="ADP1110"/>
      <c r="ADQ1110"/>
      <c r="ADR1110"/>
      <c r="ADS1110"/>
      <c r="ADT1110"/>
      <c r="ADU1110"/>
      <c r="ADV1110"/>
      <c r="ADW1110"/>
      <c r="ADX1110"/>
      <c r="ADY1110"/>
      <c r="ADZ1110"/>
      <c r="AEA1110"/>
      <c r="AEB1110"/>
      <c r="AEC1110"/>
      <c r="AED1110"/>
      <c r="AEE1110"/>
      <c r="AEF1110"/>
      <c r="AEG1110"/>
      <c r="AEH1110"/>
      <c r="AEI1110"/>
      <c r="AEJ1110"/>
      <c r="AEK1110"/>
      <c r="AEL1110"/>
      <c r="AEM1110"/>
      <c r="AEN1110"/>
      <c r="AEO1110"/>
      <c r="AEP1110"/>
      <c r="AEQ1110"/>
      <c r="AER1110"/>
      <c r="AES1110"/>
      <c r="AET1110"/>
      <c r="AEU1110"/>
      <c r="AEV1110"/>
      <c r="AEW1110"/>
      <c r="AEX1110"/>
      <c r="AEY1110"/>
      <c r="AEZ1110"/>
      <c r="AFA1110"/>
      <c r="AFB1110"/>
      <c r="AFC1110"/>
      <c r="AFD1110"/>
      <c r="AFE1110"/>
      <c r="AFF1110"/>
      <c r="AFG1110"/>
      <c r="AFH1110"/>
      <c r="AFI1110"/>
      <c r="AFJ1110"/>
      <c r="AFK1110"/>
      <c r="AFL1110"/>
      <c r="AFM1110"/>
      <c r="AFN1110"/>
      <c r="AFO1110"/>
      <c r="AFP1110"/>
      <c r="AFQ1110"/>
      <c r="AFR1110"/>
      <c r="AFS1110"/>
      <c r="AFT1110"/>
      <c r="AFU1110"/>
      <c r="AFV1110"/>
      <c r="AFW1110"/>
      <c r="AFX1110"/>
      <c r="AFY1110"/>
      <c r="AFZ1110"/>
      <c r="AGA1110"/>
      <c r="AGB1110"/>
      <c r="AGC1110"/>
      <c r="AGD1110"/>
      <c r="AGE1110"/>
      <c r="AGF1110"/>
      <c r="AGG1110"/>
      <c r="AGH1110"/>
      <c r="AGI1110"/>
      <c r="AGJ1110"/>
      <c r="AGK1110"/>
      <c r="AGL1110"/>
      <c r="AGM1110"/>
      <c r="AGN1110"/>
      <c r="AGO1110"/>
      <c r="AGP1110"/>
      <c r="AGQ1110"/>
      <c r="AGR1110"/>
      <c r="AGS1110"/>
      <c r="AGT1110"/>
      <c r="AGU1110"/>
      <c r="AGV1110"/>
      <c r="AGW1110"/>
      <c r="AGX1110"/>
      <c r="AGY1110"/>
      <c r="AGZ1110"/>
      <c r="AHA1110"/>
      <c r="AHB1110"/>
      <c r="AHC1110"/>
      <c r="AHD1110"/>
      <c r="AHE1110"/>
      <c r="AHF1110"/>
      <c r="AHG1110"/>
      <c r="AHH1110"/>
      <c r="AHI1110"/>
      <c r="AHJ1110"/>
      <c r="AHK1110"/>
      <c r="AHL1110"/>
      <c r="AHM1110"/>
      <c r="AHN1110"/>
      <c r="AHO1110"/>
      <c r="AHP1110"/>
      <c r="AHQ1110"/>
      <c r="AHR1110"/>
      <c r="AHS1110"/>
      <c r="AHT1110"/>
      <c r="AHU1110"/>
      <c r="AHV1110"/>
      <c r="AHW1110"/>
      <c r="AHX1110"/>
      <c r="AHY1110"/>
      <c r="AHZ1110"/>
      <c r="AIA1110"/>
      <c r="AIB1110"/>
      <c r="AIC1110"/>
      <c r="AID1110"/>
      <c r="AIE1110"/>
      <c r="AIF1110"/>
      <c r="AIG1110"/>
      <c r="AIH1110"/>
      <c r="AII1110"/>
      <c r="AIJ1110"/>
      <c r="AIK1110"/>
      <c r="AIL1110"/>
      <c r="AIM1110"/>
      <c r="AIN1110"/>
      <c r="AIO1110"/>
      <c r="AIP1110"/>
      <c r="AIQ1110"/>
      <c r="AIR1110"/>
      <c r="AIS1110"/>
      <c r="AIT1110"/>
      <c r="AIU1110"/>
      <c r="AIV1110"/>
      <c r="AIW1110"/>
      <c r="AIX1110"/>
      <c r="AIY1110"/>
      <c r="AIZ1110"/>
      <c r="AJA1110"/>
      <c r="AJB1110"/>
      <c r="AJC1110"/>
      <c r="AJD1110"/>
      <c r="AJE1110"/>
      <c r="AJF1110"/>
      <c r="AJG1110"/>
      <c r="AJH1110"/>
      <c r="AJI1110"/>
      <c r="AJJ1110"/>
      <c r="AJK1110"/>
      <c r="AJL1110"/>
      <c r="AJM1110"/>
      <c r="AJN1110"/>
      <c r="AJO1110"/>
      <c r="AJP1110"/>
      <c r="AJQ1110"/>
      <c r="AJR1110"/>
      <c r="AJS1110"/>
      <c r="AJT1110"/>
      <c r="AJU1110"/>
      <c r="AJV1110"/>
      <c r="AJW1110"/>
      <c r="AJX1110"/>
      <c r="AJY1110"/>
      <c r="AJZ1110"/>
      <c r="AKA1110"/>
      <c r="AKB1110"/>
      <c r="AKC1110"/>
      <c r="AKD1110"/>
      <c r="AKE1110"/>
      <c r="AKF1110"/>
      <c r="AKG1110"/>
      <c r="AKH1110"/>
      <c r="AKI1110"/>
      <c r="AKJ1110"/>
      <c r="AKK1110"/>
      <c r="AKL1110"/>
      <c r="AKM1110"/>
      <c r="AKN1110"/>
      <c r="AKO1110"/>
      <c r="AKP1110"/>
      <c r="AKQ1110"/>
      <c r="AKR1110"/>
      <c r="AKS1110"/>
      <c r="AKT1110"/>
      <c r="AKU1110"/>
      <c r="AKV1110"/>
      <c r="AKW1110"/>
      <c r="AKX1110"/>
      <c r="AKY1110"/>
      <c r="AKZ1110"/>
      <c r="ALA1110"/>
      <c r="ALB1110"/>
      <c r="ALC1110"/>
      <c r="ALD1110"/>
      <c r="ALE1110"/>
      <c r="ALF1110"/>
      <c r="ALG1110"/>
      <c r="ALH1110"/>
      <c r="ALI1110"/>
      <c r="ALJ1110"/>
      <c r="ALK1110"/>
      <c r="ALL1110"/>
      <c r="ALM1110"/>
      <c r="ALN1110"/>
      <c r="ALO1110"/>
      <c r="ALP1110"/>
      <c r="ALQ1110"/>
      <c r="ALR1110"/>
      <c r="ALS1110"/>
      <c r="ALT1110"/>
      <c r="ALU1110"/>
      <c r="ALV1110"/>
      <c r="ALW1110"/>
      <c r="ALX1110"/>
      <c r="ALY1110"/>
      <c r="ALZ1110"/>
      <c r="AMA1110"/>
      <c r="AMB1110"/>
      <c r="AMC1110"/>
      <c r="AMD1110"/>
      <c r="AME1110"/>
      <c r="AMF1110"/>
      <c r="AMG1110"/>
      <c r="AMH1110"/>
      <c r="AMI1110"/>
      <c r="AMJ1110"/>
    </row>
    <row r="1111" spans="1:1024" x14ac:dyDescent="0.2">
      <c r="A1111"/>
      <c r="B1111"/>
      <c r="C1111"/>
      <c r="D1111"/>
      <c r="E1111" s="2"/>
      <c r="F1111" s="2"/>
      <c r="G1111" s="271"/>
      <c r="H1111" s="240"/>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c r="FS1111"/>
      <c r="FT1111"/>
      <c r="FU1111"/>
      <c r="FV1111"/>
      <c r="FW1111"/>
      <c r="FX1111"/>
      <c r="FY1111"/>
      <c r="FZ1111"/>
      <c r="GA1111"/>
      <c r="GB1111"/>
      <c r="GC1111"/>
      <c r="GD1111"/>
      <c r="GE1111"/>
      <c r="GF1111"/>
      <c r="GG1111"/>
      <c r="GH1111"/>
      <c r="GI1111"/>
      <c r="GJ1111"/>
      <c r="GK1111"/>
      <c r="GL1111"/>
      <c r="GM1111"/>
      <c r="GN1111"/>
      <c r="GO1111"/>
      <c r="GP1111"/>
      <c r="GQ1111"/>
      <c r="GR1111"/>
      <c r="GS1111"/>
      <c r="GT1111"/>
      <c r="GU1111"/>
      <c r="GV1111"/>
      <c r="GW1111"/>
      <c r="GX1111"/>
      <c r="GY1111"/>
      <c r="GZ1111"/>
      <c r="HA1111"/>
      <c r="HB1111"/>
      <c r="HC1111"/>
      <c r="HD1111"/>
      <c r="HE1111"/>
      <c r="HF1111"/>
      <c r="HG1111"/>
      <c r="HH1111"/>
      <c r="HI1111"/>
      <c r="HJ1111"/>
      <c r="HK1111"/>
      <c r="HL1111"/>
      <c r="HM1111"/>
      <c r="HN1111"/>
      <c r="HO1111"/>
      <c r="HP1111"/>
      <c r="HQ1111"/>
      <c r="HR1111"/>
      <c r="HS1111"/>
      <c r="HT1111"/>
      <c r="HU1111"/>
      <c r="HV1111"/>
      <c r="HW1111"/>
      <c r="HX1111"/>
      <c r="HY1111"/>
      <c r="HZ1111"/>
      <c r="IA1111"/>
      <c r="IB1111"/>
      <c r="IC1111"/>
      <c r="ID1111"/>
      <c r="IE1111"/>
      <c r="IF1111"/>
      <c r="IG1111"/>
      <c r="IH1111"/>
      <c r="II1111"/>
      <c r="IJ1111"/>
      <c r="IK1111"/>
      <c r="IL1111"/>
      <c r="IM1111"/>
      <c r="IN1111"/>
      <c r="IO1111"/>
      <c r="IP1111"/>
      <c r="IQ1111"/>
      <c r="IR1111"/>
      <c r="IS1111"/>
      <c r="IT1111"/>
      <c r="IU1111"/>
      <c r="IV1111"/>
      <c r="IW1111"/>
      <c r="IX1111"/>
      <c r="IY1111"/>
      <c r="IZ1111"/>
      <c r="JA1111"/>
      <c r="JB1111"/>
      <c r="JC1111"/>
      <c r="JD1111"/>
      <c r="JE1111"/>
      <c r="JF1111"/>
      <c r="JG1111"/>
      <c r="JH1111"/>
      <c r="JI1111"/>
      <c r="JJ1111"/>
      <c r="JK1111"/>
      <c r="JL1111"/>
      <c r="JM1111"/>
      <c r="JN1111"/>
      <c r="JO1111"/>
      <c r="JP1111"/>
      <c r="JQ1111"/>
      <c r="JR1111"/>
      <c r="JS1111"/>
      <c r="JT1111"/>
      <c r="JU1111"/>
      <c r="JV1111"/>
      <c r="JW1111"/>
      <c r="JX1111"/>
      <c r="JY1111"/>
      <c r="JZ1111"/>
      <c r="KA1111"/>
      <c r="KB1111"/>
      <c r="KC1111"/>
      <c r="KD1111"/>
      <c r="KE1111"/>
      <c r="KF1111"/>
      <c r="KG1111"/>
      <c r="KH1111"/>
      <c r="KI1111"/>
      <c r="KJ1111"/>
      <c r="KK1111"/>
      <c r="KL1111"/>
      <c r="KM1111"/>
      <c r="KN1111"/>
      <c r="KO1111"/>
      <c r="KP1111"/>
      <c r="KQ1111"/>
      <c r="KR1111"/>
      <c r="KS1111"/>
      <c r="KT1111"/>
      <c r="KU1111"/>
      <c r="KV1111"/>
      <c r="KW1111"/>
      <c r="KX1111"/>
      <c r="KY1111"/>
      <c r="KZ1111"/>
      <c r="LA1111"/>
      <c r="LB1111"/>
      <c r="LC1111"/>
      <c r="LD1111"/>
      <c r="LE1111"/>
      <c r="LF1111"/>
      <c r="LG1111"/>
      <c r="LH1111"/>
      <c r="LI1111"/>
      <c r="LJ1111"/>
      <c r="LK1111"/>
      <c r="LL1111"/>
      <c r="LM1111"/>
      <c r="LN1111"/>
      <c r="LO1111"/>
      <c r="LP1111"/>
      <c r="LQ1111"/>
      <c r="LR1111"/>
      <c r="LS1111"/>
      <c r="LT1111"/>
      <c r="LU1111"/>
      <c r="LV1111"/>
      <c r="LW1111"/>
      <c r="LX1111"/>
      <c r="LY1111"/>
      <c r="LZ1111"/>
      <c r="MA1111"/>
      <c r="MB1111"/>
      <c r="MC1111"/>
      <c r="MD1111"/>
      <c r="ME1111"/>
      <c r="MF1111"/>
      <c r="MG1111"/>
      <c r="MH1111"/>
      <c r="MI1111"/>
      <c r="MJ1111"/>
      <c r="MK1111"/>
      <c r="ML1111"/>
      <c r="MM1111"/>
      <c r="MN1111"/>
      <c r="MO1111"/>
      <c r="MP1111"/>
      <c r="MQ1111"/>
      <c r="MR1111"/>
      <c r="MS1111"/>
      <c r="MT1111"/>
      <c r="MU1111"/>
      <c r="MV1111"/>
      <c r="MW1111"/>
      <c r="MX1111"/>
      <c r="MY1111"/>
      <c r="MZ1111"/>
      <c r="NA1111"/>
      <c r="NB1111"/>
      <c r="NC1111"/>
      <c r="ND1111"/>
      <c r="NE1111"/>
      <c r="NF1111"/>
      <c r="NG1111"/>
      <c r="NH1111"/>
      <c r="NI1111"/>
      <c r="NJ1111"/>
      <c r="NK1111"/>
      <c r="NL1111"/>
      <c r="NM1111"/>
      <c r="NN1111"/>
      <c r="NO1111"/>
      <c r="NP1111"/>
      <c r="NQ1111"/>
      <c r="NR1111"/>
      <c r="NS1111"/>
      <c r="NT1111"/>
      <c r="NU1111"/>
      <c r="NV1111"/>
      <c r="NW1111"/>
      <c r="NX1111"/>
      <c r="NY1111"/>
      <c r="NZ1111"/>
      <c r="OA1111"/>
      <c r="OB1111"/>
      <c r="OC1111"/>
      <c r="OD1111"/>
      <c r="OE1111"/>
      <c r="OF1111"/>
      <c r="OG1111"/>
      <c r="OH1111"/>
      <c r="OI1111"/>
      <c r="OJ1111"/>
      <c r="OK1111"/>
      <c r="OL1111"/>
      <c r="OM1111"/>
      <c r="ON1111"/>
      <c r="OO1111"/>
      <c r="OP1111"/>
      <c r="OQ1111"/>
      <c r="OR1111"/>
      <c r="OS1111"/>
      <c r="OT1111"/>
      <c r="OU1111"/>
      <c r="OV1111"/>
      <c r="OW1111"/>
      <c r="OX1111"/>
      <c r="OY1111"/>
      <c r="OZ1111"/>
      <c r="PA1111"/>
      <c r="PB1111"/>
      <c r="PC1111"/>
      <c r="PD1111"/>
      <c r="PE1111"/>
      <c r="PF1111"/>
      <c r="PG1111"/>
      <c r="PH1111"/>
      <c r="PI1111"/>
      <c r="PJ1111"/>
      <c r="PK1111"/>
      <c r="PL1111"/>
      <c r="PM1111"/>
      <c r="PN1111"/>
      <c r="PO1111"/>
      <c r="PP1111"/>
      <c r="PQ1111"/>
      <c r="PR1111"/>
      <c r="PS1111"/>
      <c r="PT1111"/>
      <c r="PU1111"/>
      <c r="PV1111"/>
      <c r="PW1111"/>
      <c r="PX1111"/>
      <c r="PY1111"/>
      <c r="PZ1111"/>
      <c r="QA1111"/>
      <c r="QB1111"/>
      <c r="QC1111"/>
      <c r="QD1111"/>
      <c r="QE1111"/>
      <c r="QF1111"/>
      <c r="QG1111"/>
      <c r="QH1111"/>
      <c r="QI1111"/>
      <c r="QJ1111"/>
      <c r="QK1111"/>
      <c r="QL1111"/>
      <c r="QM1111"/>
      <c r="QN1111"/>
      <c r="QO1111"/>
      <c r="QP1111"/>
      <c r="QQ1111"/>
      <c r="QR1111"/>
      <c r="QS1111"/>
      <c r="QT1111"/>
      <c r="QU1111"/>
      <c r="QV1111"/>
      <c r="QW1111"/>
      <c r="QX1111"/>
      <c r="QY1111"/>
      <c r="QZ1111"/>
      <c r="RA1111"/>
      <c r="RB1111"/>
      <c r="RC1111"/>
      <c r="RD1111"/>
      <c r="RE1111"/>
      <c r="RF1111"/>
      <c r="RG1111"/>
      <c r="RH1111"/>
      <c r="RI1111"/>
      <c r="RJ1111"/>
      <c r="RK1111"/>
      <c r="RL1111"/>
      <c r="RM1111"/>
      <c r="RN1111"/>
      <c r="RO1111"/>
      <c r="RP1111"/>
      <c r="RQ1111"/>
      <c r="RR1111"/>
      <c r="RS1111"/>
      <c r="RT1111"/>
      <c r="RU1111"/>
      <c r="RV1111"/>
      <c r="RW1111"/>
      <c r="RX1111"/>
      <c r="RY1111"/>
      <c r="RZ1111"/>
      <c r="SA1111"/>
      <c r="SB1111"/>
      <c r="SC1111"/>
      <c r="SD1111"/>
      <c r="SE1111"/>
      <c r="SF1111"/>
      <c r="SG1111"/>
      <c r="SH1111"/>
      <c r="SI1111"/>
      <c r="SJ1111"/>
      <c r="SK1111"/>
      <c r="SL1111"/>
      <c r="SM1111"/>
      <c r="SN1111"/>
      <c r="SO1111"/>
      <c r="SP1111"/>
      <c r="SQ1111"/>
      <c r="SR1111"/>
      <c r="SS1111"/>
      <c r="ST1111"/>
      <c r="SU1111"/>
      <c r="SV1111"/>
      <c r="SW1111"/>
      <c r="SX1111"/>
      <c r="SY1111"/>
      <c r="SZ1111"/>
      <c r="TA1111"/>
      <c r="TB1111"/>
      <c r="TC1111"/>
      <c r="TD1111"/>
      <c r="TE1111"/>
      <c r="TF1111"/>
      <c r="TG1111"/>
      <c r="TH1111"/>
      <c r="TI1111"/>
      <c r="TJ1111"/>
      <c r="TK1111"/>
      <c r="TL1111"/>
      <c r="TM1111"/>
      <c r="TN1111"/>
      <c r="TO1111"/>
      <c r="TP1111"/>
      <c r="TQ1111"/>
      <c r="TR1111"/>
      <c r="TS1111"/>
      <c r="TT1111"/>
      <c r="TU1111"/>
      <c r="TV1111"/>
      <c r="TW1111"/>
      <c r="TX1111"/>
      <c r="TY1111"/>
      <c r="TZ1111"/>
      <c r="UA1111"/>
      <c r="UB1111"/>
      <c r="UC1111"/>
      <c r="UD1111"/>
      <c r="UE1111"/>
      <c r="UF1111"/>
      <c r="UG1111"/>
      <c r="UH1111"/>
      <c r="UI1111"/>
      <c r="UJ1111"/>
      <c r="UK1111"/>
      <c r="UL1111"/>
      <c r="UM1111"/>
      <c r="UN1111"/>
      <c r="UO1111"/>
      <c r="UP1111"/>
      <c r="UQ1111"/>
      <c r="UR1111"/>
      <c r="US1111"/>
      <c r="UT1111"/>
      <c r="UU1111"/>
      <c r="UV1111"/>
      <c r="UW1111"/>
      <c r="UX1111"/>
      <c r="UY1111"/>
      <c r="UZ1111"/>
      <c r="VA1111"/>
      <c r="VB1111"/>
      <c r="VC1111"/>
      <c r="VD1111"/>
      <c r="VE1111"/>
      <c r="VF1111"/>
      <c r="VG1111"/>
      <c r="VH1111"/>
      <c r="VI1111"/>
      <c r="VJ1111"/>
      <c r="VK1111"/>
      <c r="VL1111"/>
      <c r="VM1111"/>
      <c r="VN1111"/>
      <c r="VO1111"/>
      <c r="VP1111"/>
      <c r="VQ1111"/>
      <c r="VR1111"/>
      <c r="VS1111"/>
      <c r="VT1111"/>
      <c r="VU1111"/>
      <c r="VV1111"/>
      <c r="VW1111"/>
      <c r="VX1111"/>
      <c r="VY1111"/>
      <c r="VZ1111"/>
      <c r="WA1111"/>
      <c r="WB1111"/>
      <c r="WC1111"/>
      <c r="WD1111"/>
      <c r="WE1111"/>
      <c r="WF1111"/>
      <c r="WG1111"/>
      <c r="WH1111"/>
      <c r="WI1111"/>
      <c r="WJ1111"/>
      <c r="WK1111"/>
      <c r="WL1111"/>
      <c r="WM1111"/>
      <c r="WN1111"/>
      <c r="WO1111"/>
      <c r="WP1111"/>
      <c r="WQ1111"/>
      <c r="WR1111"/>
      <c r="WS1111"/>
      <c r="WT1111"/>
      <c r="WU1111"/>
      <c r="WV1111"/>
      <c r="WW1111"/>
      <c r="WX1111"/>
      <c r="WY1111"/>
      <c r="WZ1111"/>
      <c r="XA1111"/>
      <c r="XB1111"/>
      <c r="XC1111"/>
      <c r="XD1111"/>
      <c r="XE1111"/>
      <c r="XF1111"/>
      <c r="XG1111"/>
      <c r="XH1111"/>
      <c r="XI1111"/>
      <c r="XJ1111"/>
      <c r="XK1111"/>
      <c r="XL1111"/>
      <c r="XM1111"/>
      <c r="XN1111"/>
      <c r="XO1111"/>
      <c r="XP1111"/>
      <c r="XQ1111"/>
      <c r="XR1111"/>
      <c r="XS1111"/>
      <c r="XT1111"/>
      <c r="XU1111"/>
      <c r="XV1111"/>
      <c r="XW1111"/>
      <c r="XX1111"/>
      <c r="XY1111"/>
      <c r="XZ1111"/>
      <c r="YA1111"/>
      <c r="YB1111"/>
      <c r="YC1111"/>
      <c r="YD1111"/>
      <c r="YE1111"/>
      <c r="YF1111"/>
      <c r="YG1111"/>
      <c r="YH1111"/>
      <c r="YI1111"/>
      <c r="YJ1111"/>
      <c r="YK1111"/>
      <c r="YL1111"/>
      <c r="YM1111"/>
      <c r="YN1111"/>
      <c r="YO1111"/>
      <c r="YP1111"/>
      <c r="YQ1111"/>
      <c r="YR1111"/>
      <c r="YS1111"/>
      <c r="YT1111"/>
      <c r="YU1111"/>
      <c r="YV1111"/>
      <c r="YW1111"/>
      <c r="YX1111"/>
      <c r="YY1111"/>
      <c r="YZ1111"/>
      <c r="ZA1111"/>
      <c r="ZB1111"/>
      <c r="ZC1111"/>
      <c r="ZD1111"/>
      <c r="ZE1111"/>
      <c r="ZF1111"/>
      <c r="ZG1111"/>
      <c r="ZH1111"/>
      <c r="ZI1111"/>
      <c r="ZJ1111"/>
      <c r="ZK1111"/>
      <c r="ZL1111"/>
      <c r="ZM1111"/>
      <c r="ZN1111"/>
      <c r="ZO1111"/>
      <c r="ZP1111"/>
      <c r="ZQ1111"/>
      <c r="ZR1111"/>
      <c r="ZS1111"/>
      <c r="ZT1111"/>
      <c r="ZU1111"/>
      <c r="ZV1111"/>
      <c r="ZW1111"/>
      <c r="ZX1111"/>
      <c r="ZY1111"/>
      <c r="ZZ1111"/>
      <c r="AAA1111"/>
      <c r="AAB1111"/>
      <c r="AAC1111"/>
      <c r="AAD1111"/>
      <c r="AAE1111"/>
      <c r="AAF1111"/>
      <c r="AAG1111"/>
      <c r="AAH1111"/>
      <c r="AAI1111"/>
      <c r="AAJ1111"/>
      <c r="AAK1111"/>
      <c r="AAL1111"/>
      <c r="AAM1111"/>
      <c r="AAN1111"/>
      <c r="AAO1111"/>
      <c r="AAP1111"/>
      <c r="AAQ1111"/>
      <c r="AAR1111"/>
      <c r="AAS1111"/>
      <c r="AAT1111"/>
      <c r="AAU1111"/>
      <c r="AAV1111"/>
      <c r="AAW1111"/>
      <c r="AAX1111"/>
      <c r="AAY1111"/>
      <c r="AAZ1111"/>
      <c r="ABA1111"/>
      <c r="ABB1111"/>
      <c r="ABC1111"/>
      <c r="ABD1111"/>
      <c r="ABE1111"/>
      <c r="ABF1111"/>
      <c r="ABG1111"/>
      <c r="ABH1111"/>
      <c r="ABI1111"/>
      <c r="ABJ1111"/>
      <c r="ABK1111"/>
      <c r="ABL1111"/>
      <c r="ABM1111"/>
      <c r="ABN1111"/>
      <c r="ABO1111"/>
      <c r="ABP1111"/>
      <c r="ABQ1111"/>
      <c r="ABR1111"/>
      <c r="ABS1111"/>
      <c r="ABT1111"/>
      <c r="ABU1111"/>
      <c r="ABV1111"/>
      <c r="ABW1111"/>
      <c r="ABX1111"/>
      <c r="ABY1111"/>
      <c r="ABZ1111"/>
      <c r="ACA1111"/>
      <c r="ACB1111"/>
      <c r="ACC1111"/>
      <c r="ACD1111"/>
      <c r="ACE1111"/>
      <c r="ACF1111"/>
      <c r="ACG1111"/>
      <c r="ACH1111"/>
      <c r="ACI1111"/>
      <c r="ACJ1111"/>
      <c r="ACK1111"/>
      <c r="ACL1111"/>
      <c r="ACM1111"/>
      <c r="ACN1111"/>
      <c r="ACO1111"/>
      <c r="ACP1111"/>
      <c r="ACQ1111"/>
      <c r="ACR1111"/>
      <c r="ACS1111"/>
      <c r="ACT1111"/>
      <c r="ACU1111"/>
      <c r="ACV1111"/>
      <c r="ACW1111"/>
      <c r="ACX1111"/>
      <c r="ACY1111"/>
      <c r="ACZ1111"/>
      <c r="ADA1111"/>
      <c r="ADB1111"/>
      <c r="ADC1111"/>
      <c r="ADD1111"/>
      <c r="ADE1111"/>
      <c r="ADF1111"/>
      <c r="ADG1111"/>
      <c r="ADH1111"/>
      <c r="ADI1111"/>
      <c r="ADJ1111"/>
      <c r="ADK1111"/>
      <c r="ADL1111"/>
      <c r="ADM1111"/>
      <c r="ADN1111"/>
      <c r="ADO1111"/>
      <c r="ADP1111"/>
      <c r="ADQ1111"/>
      <c r="ADR1111"/>
      <c r="ADS1111"/>
      <c r="ADT1111"/>
      <c r="ADU1111"/>
      <c r="ADV1111"/>
      <c r="ADW1111"/>
      <c r="ADX1111"/>
      <c r="ADY1111"/>
      <c r="ADZ1111"/>
      <c r="AEA1111"/>
      <c r="AEB1111"/>
      <c r="AEC1111"/>
      <c r="AED1111"/>
      <c r="AEE1111"/>
      <c r="AEF1111"/>
      <c r="AEG1111"/>
      <c r="AEH1111"/>
      <c r="AEI1111"/>
      <c r="AEJ1111"/>
      <c r="AEK1111"/>
      <c r="AEL1111"/>
      <c r="AEM1111"/>
      <c r="AEN1111"/>
      <c r="AEO1111"/>
      <c r="AEP1111"/>
      <c r="AEQ1111"/>
      <c r="AER1111"/>
      <c r="AES1111"/>
      <c r="AET1111"/>
      <c r="AEU1111"/>
      <c r="AEV1111"/>
      <c r="AEW1111"/>
      <c r="AEX1111"/>
      <c r="AEY1111"/>
      <c r="AEZ1111"/>
      <c r="AFA1111"/>
      <c r="AFB1111"/>
      <c r="AFC1111"/>
      <c r="AFD1111"/>
      <c r="AFE1111"/>
      <c r="AFF1111"/>
      <c r="AFG1111"/>
      <c r="AFH1111"/>
      <c r="AFI1111"/>
      <c r="AFJ1111"/>
      <c r="AFK1111"/>
      <c r="AFL1111"/>
      <c r="AFM1111"/>
      <c r="AFN1111"/>
      <c r="AFO1111"/>
      <c r="AFP1111"/>
      <c r="AFQ1111"/>
      <c r="AFR1111"/>
      <c r="AFS1111"/>
      <c r="AFT1111"/>
      <c r="AFU1111"/>
      <c r="AFV1111"/>
      <c r="AFW1111"/>
      <c r="AFX1111"/>
      <c r="AFY1111"/>
      <c r="AFZ1111"/>
      <c r="AGA1111"/>
      <c r="AGB1111"/>
      <c r="AGC1111"/>
      <c r="AGD1111"/>
      <c r="AGE1111"/>
      <c r="AGF1111"/>
      <c r="AGG1111"/>
      <c r="AGH1111"/>
      <c r="AGI1111"/>
      <c r="AGJ1111"/>
      <c r="AGK1111"/>
      <c r="AGL1111"/>
      <c r="AGM1111"/>
      <c r="AGN1111"/>
      <c r="AGO1111"/>
      <c r="AGP1111"/>
      <c r="AGQ1111"/>
      <c r="AGR1111"/>
      <c r="AGS1111"/>
      <c r="AGT1111"/>
      <c r="AGU1111"/>
      <c r="AGV1111"/>
      <c r="AGW1111"/>
      <c r="AGX1111"/>
      <c r="AGY1111"/>
      <c r="AGZ1111"/>
      <c r="AHA1111"/>
      <c r="AHB1111"/>
      <c r="AHC1111"/>
      <c r="AHD1111"/>
      <c r="AHE1111"/>
      <c r="AHF1111"/>
      <c r="AHG1111"/>
      <c r="AHH1111"/>
      <c r="AHI1111"/>
      <c r="AHJ1111"/>
      <c r="AHK1111"/>
      <c r="AHL1111"/>
      <c r="AHM1111"/>
      <c r="AHN1111"/>
      <c r="AHO1111"/>
      <c r="AHP1111"/>
      <c r="AHQ1111"/>
      <c r="AHR1111"/>
      <c r="AHS1111"/>
      <c r="AHT1111"/>
      <c r="AHU1111"/>
      <c r="AHV1111"/>
      <c r="AHW1111"/>
      <c r="AHX1111"/>
      <c r="AHY1111"/>
      <c r="AHZ1111"/>
      <c r="AIA1111"/>
      <c r="AIB1111"/>
      <c r="AIC1111"/>
      <c r="AID1111"/>
      <c r="AIE1111"/>
      <c r="AIF1111"/>
      <c r="AIG1111"/>
      <c r="AIH1111"/>
      <c r="AII1111"/>
      <c r="AIJ1111"/>
      <c r="AIK1111"/>
      <c r="AIL1111"/>
      <c r="AIM1111"/>
      <c r="AIN1111"/>
      <c r="AIO1111"/>
      <c r="AIP1111"/>
      <c r="AIQ1111"/>
      <c r="AIR1111"/>
      <c r="AIS1111"/>
      <c r="AIT1111"/>
      <c r="AIU1111"/>
      <c r="AIV1111"/>
      <c r="AIW1111"/>
      <c r="AIX1111"/>
      <c r="AIY1111"/>
      <c r="AIZ1111"/>
      <c r="AJA1111"/>
      <c r="AJB1111"/>
      <c r="AJC1111"/>
      <c r="AJD1111"/>
      <c r="AJE1111"/>
      <c r="AJF1111"/>
      <c r="AJG1111"/>
      <c r="AJH1111"/>
      <c r="AJI1111"/>
      <c r="AJJ1111"/>
      <c r="AJK1111"/>
      <c r="AJL1111"/>
      <c r="AJM1111"/>
      <c r="AJN1111"/>
      <c r="AJO1111"/>
      <c r="AJP1111"/>
      <c r="AJQ1111"/>
      <c r="AJR1111"/>
      <c r="AJS1111"/>
      <c r="AJT1111"/>
      <c r="AJU1111"/>
      <c r="AJV1111"/>
      <c r="AJW1111"/>
      <c r="AJX1111"/>
      <c r="AJY1111"/>
      <c r="AJZ1111"/>
      <c r="AKA1111"/>
      <c r="AKB1111"/>
      <c r="AKC1111"/>
      <c r="AKD1111"/>
      <c r="AKE1111"/>
      <c r="AKF1111"/>
      <c r="AKG1111"/>
      <c r="AKH1111"/>
      <c r="AKI1111"/>
      <c r="AKJ1111"/>
      <c r="AKK1111"/>
      <c r="AKL1111"/>
      <c r="AKM1111"/>
      <c r="AKN1111"/>
      <c r="AKO1111"/>
      <c r="AKP1111"/>
      <c r="AKQ1111"/>
      <c r="AKR1111"/>
      <c r="AKS1111"/>
      <c r="AKT1111"/>
      <c r="AKU1111"/>
      <c r="AKV1111"/>
      <c r="AKW1111"/>
      <c r="AKX1111"/>
      <c r="AKY1111"/>
      <c r="AKZ1111"/>
      <c r="ALA1111"/>
      <c r="ALB1111"/>
      <c r="ALC1111"/>
      <c r="ALD1111"/>
      <c r="ALE1111"/>
      <c r="ALF1111"/>
      <c r="ALG1111"/>
      <c r="ALH1111"/>
      <c r="ALI1111"/>
      <c r="ALJ1111"/>
      <c r="ALK1111"/>
      <c r="ALL1111"/>
      <c r="ALM1111"/>
      <c r="ALN1111"/>
      <c r="ALO1111"/>
      <c r="ALP1111"/>
      <c r="ALQ1111"/>
      <c r="ALR1111"/>
      <c r="ALS1111"/>
      <c r="ALT1111"/>
      <c r="ALU1111"/>
      <c r="ALV1111"/>
      <c r="ALW1111"/>
      <c r="ALX1111"/>
      <c r="ALY1111"/>
      <c r="ALZ1111"/>
      <c r="AMA1111"/>
      <c r="AMB1111"/>
      <c r="AMC1111"/>
      <c r="AMD1111"/>
      <c r="AME1111"/>
      <c r="AMF1111"/>
      <c r="AMG1111"/>
      <c r="AMH1111"/>
      <c r="AMI1111"/>
      <c r="AMJ1111"/>
    </row>
    <row r="1112" spans="1:1024" x14ac:dyDescent="0.2">
      <c r="A1112"/>
      <c r="B1112"/>
      <c r="C1112"/>
      <c r="D1112"/>
      <c r="E1112" s="2"/>
      <c r="F1112" s="2"/>
      <c r="G1112" s="271"/>
      <c r="H1112" s="240"/>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c r="FS1112"/>
      <c r="FT1112"/>
      <c r="FU1112"/>
      <c r="FV1112"/>
      <c r="FW1112"/>
      <c r="FX1112"/>
      <c r="FY1112"/>
      <c r="FZ1112"/>
      <c r="GA1112"/>
      <c r="GB1112"/>
      <c r="GC1112"/>
      <c r="GD1112"/>
      <c r="GE1112"/>
      <c r="GF1112"/>
      <c r="GG1112"/>
      <c r="GH1112"/>
      <c r="GI1112"/>
      <c r="GJ1112"/>
      <c r="GK1112"/>
      <c r="GL1112"/>
      <c r="GM1112"/>
      <c r="GN1112"/>
      <c r="GO1112"/>
      <c r="GP1112"/>
      <c r="GQ1112"/>
      <c r="GR1112"/>
      <c r="GS1112"/>
      <c r="GT1112"/>
      <c r="GU1112"/>
      <c r="GV1112"/>
      <c r="GW1112"/>
      <c r="GX1112"/>
      <c r="GY1112"/>
      <c r="GZ1112"/>
      <c r="HA1112"/>
      <c r="HB1112"/>
      <c r="HC1112"/>
      <c r="HD1112"/>
      <c r="HE1112"/>
      <c r="HF1112"/>
      <c r="HG1112"/>
      <c r="HH1112"/>
      <c r="HI1112"/>
      <c r="HJ1112"/>
      <c r="HK1112"/>
      <c r="HL1112"/>
      <c r="HM1112"/>
      <c r="HN1112"/>
      <c r="HO1112"/>
      <c r="HP1112"/>
      <c r="HQ1112"/>
      <c r="HR1112"/>
      <c r="HS1112"/>
      <c r="HT1112"/>
      <c r="HU1112"/>
      <c r="HV1112"/>
      <c r="HW1112"/>
      <c r="HX1112"/>
      <c r="HY1112"/>
      <c r="HZ1112"/>
      <c r="IA1112"/>
      <c r="IB1112"/>
      <c r="IC1112"/>
      <c r="ID1112"/>
      <c r="IE1112"/>
      <c r="IF1112"/>
      <c r="IG1112"/>
      <c r="IH1112"/>
      <c r="II1112"/>
      <c r="IJ1112"/>
      <c r="IK1112"/>
      <c r="IL1112"/>
      <c r="IM1112"/>
      <c r="IN1112"/>
      <c r="IO1112"/>
      <c r="IP1112"/>
      <c r="IQ1112"/>
      <c r="IR1112"/>
      <c r="IS1112"/>
      <c r="IT1112"/>
      <c r="IU1112"/>
      <c r="IV1112"/>
      <c r="IW1112"/>
      <c r="IX1112"/>
      <c r="IY1112"/>
      <c r="IZ1112"/>
      <c r="JA1112"/>
      <c r="JB1112"/>
      <c r="JC1112"/>
      <c r="JD1112"/>
      <c r="JE1112"/>
      <c r="JF1112"/>
      <c r="JG1112"/>
      <c r="JH1112"/>
      <c r="JI1112"/>
      <c r="JJ1112"/>
      <c r="JK1112"/>
      <c r="JL1112"/>
      <c r="JM1112"/>
      <c r="JN1112"/>
      <c r="JO1112"/>
      <c r="JP1112"/>
      <c r="JQ1112"/>
      <c r="JR1112"/>
      <c r="JS1112"/>
      <c r="JT1112"/>
      <c r="JU1112"/>
      <c r="JV1112"/>
      <c r="JW1112"/>
      <c r="JX1112"/>
      <c r="JY1112"/>
      <c r="JZ1112"/>
      <c r="KA1112"/>
      <c r="KB1112"/>
      <c r="KC1112"/>
      <c r="KD1112"/>
      <c r="KE1112"/>
      <c r="KF1112"/>
      <c r="KG1112"/>
      <c r="KH1112"/>
      <c r="KI1112"/>
      <c r="KJ1112"/>
      <c r="KK1112"/>
      <c r="KL1112"/>
      <c r="KM1112"/>
      <c r="KN1112"/>
      <c r="KO1112"/>
      <c r="KP1112"/>
      <c r="KQ1112"/>
      <c r="KR1112"/>
      <c r="KS1112"/>
      <c r="KT1112"/>
      <c r="KU1112"/>
      <c r="KV1112"/>
      <c r="KW1112"/>
      <c r="KX1112"/>
      <c r="KY1112"/>
      <c r="KZ1112"/>
      <c r="LA1112"/>
      <c r="LB1112"/>
      <c r="LC1112"/>
      <c r="LD1112"/>
      <c r="LE1112"/>
      <c r="LF1112"/>
      <c r="LG1112"/>
      <c r="LH1112"/>
      <c r="LI1112"/>
      <c r="LJ1112"/>
      <c r="LK1112"/>
      <c r="LL1112"/>
      <c r="LM1112"/>
      <c r="LN1112"/>
      <c r="LO1112"/>
      <c r="LP1112"/>
      <c r="LQ1112"/>
      <c r="LR1112"/>
      <c r="LS1112"/>
      <c r="LT1112"/>
      <c r="LU1112"/>
      <c r="LV1112"/>
      <c r="LW1112"/>
      <c r="LX1112"/>
      <c r="LY1112"/>
      <c r="LZ1112"/>
      <c r="MA1112"/>
      <c r="MB1112"/>
      <c r="MC1112"/>
      <c r="MD1112"/>
      <c r="ME1112"/>
      <c r="MF1112"/>
      <c r="MG1112"/>
      <c r="MH1112"/>
      <c r="MI1112"/>
      <c r="MJ1112"/>
      <c r="MK1112"/>
      <c r="ML1112"/>
      <c r="MM1112"/>
      <c r="MN1112"/>
      <c r="MO1112"/>
      <c r="MP1112"/>
      <c r="MQ1112"/>
      <c r="MR1112"/>
      <c r="MS1112"/>
      <c r="MT1112"/>
      <c r="MU1112"/>
      <c r="MV1112"/>
      <c r="MW1112"/>
      <c r="MX1112"/>
      <c r="MY1112"/>
      <c r="MZ1112"/>
      <c r="NA1112"/>
      <c r="NB1112"/>
      <c r="NC1112"/>
      <c r="ND1112"/>
      <c r="NE1112"/>
      <c r="NF1112"/>
      <c r="NG1112"/>
      <c r="NH1112"/>
      <c r="NI1112"/>
      <c r="NJ1112"/>
      <c r="NK1112"/>
      <c r="NL1112"/>
      <c r="NM1112"/>
      <c r="NN1112"/>
      <c r="NO1112"/>
      <c r="NP1112"/>
      <c r="NQ1112"/>
      <c r="NR1112"/>
      <c r="NS1112"/>
      <c r="NT1112"/>
      <c r="NU1112"/>
      <c r="NV1112"/>
      <c r="NW1112"/>
      <c r="NX1112"/>
      <c r="NY1112"/>
      <c r="NZ1112"/>
      <c r="OA1112"/>
      <c r="OB1112"/>
      <c r="OC1112"/>
      <c r="OD1112"/>
      <c r="OE1112"/>
      <c r="OF1112"/>
      <c r="OG1112"/>
      <c r="OH1112"/>
      <c r="OI1112"/>
      <c r="OJ1112"/>
      <c r="OK1112"/>
      <c r="OL1112"/>
      <c r="OM1112"/>
      <c r="ON1112"/>
      <c r="OO1112"/>
      <c r="OP1112"/>
      <c r="OQ1112"/>
      <c r="OR1112"/>
      <c r="OS1112"/>
      <c r="OT1112"/>
      <c r="OU1112"/>
      <c r="OV1112"/>
      <c r="OW1112"/>
      <c r="OX1112"/>
      <c r="OY1112"/>
      <c r="OZ1112"/>
      <c r="PA1112"/>
      <c r="PB1112"/>
      <c r="PC1112"/>
      <c r="PD1112"/>
      <c r="PE1112"/>
      <c r="PF1112"/>
      <c r="PG1112"/>
      <c r="PH1112"/>
      <c r="PI1112"/>
      <c r="PJ1112"/>
      <c r="PK1112"/>
      <c r="PL1112"/>
      <c r="PM1112"/>
      <c r="PN1112"/>
      <c r="PO1112"/>
      <c r="PP1112"/>
      <c r="PQ1112"/>
      <c r="PR1112"/>
      <c r="PS1112"/>
      <c r="PT1112"/>
      <c r="PU1112"/>
      <c r="PV1112"/>
      <c r="PW1112"/>
      <c r="PX1112"/>
      <c r="PY1112"/>
      <c r="PZ1112"/>
      <c r="QA1112"/>
      <c r="QB1112"/>
      <c r="QC1112"/>
      <c r="QD1112"/>
      <c r="QE1112"/>
      <c r="QF1112"/>
      <c r="QG1112"/>
      <c r="QH1112"/>
      <c r="QI1112"/>
      <c r="QJ1112"/>
      <c r="QK1112"/>
      <c r="QL1112"/>
      <c r="QM1112"/>
      <c r="QN1112"/>
      <c r="QO1112"/>
      <c r="QP1112"/>
      <c r="QQ1112"/>
      <c r="QR1112"/>
      <c r="QS1112"/>
      <c r="QT1112"/>
      <c r="QU1112"/>
      <c r="QV1112"/>
      <c r="QW1112"/>
      <c r="QX1112"/>
      <c r="QY1112"/>
      <c r="QZ1112"/>
      <c r="RA1112"/>
      <c r="RB1112"/>
      <c r="RC1112"/>
      <c r="RD1112"/>
      <c r="RE1112"/>
      <c r="RF1112"/>
      <c r="RG1112"/>
      <c r="RH1112"/>
      <c r="RI1112"/>
      <c r="RJ1112"/>
      <c r="RK1112"/>
      <c r="RL1112"/>
      <c r="RM1112"/>
      <c r="RN1112"/>
      <c r="RO1112"/>
      <c r="RP1112"/>
      <c r="RQ1112"/>
      <c r="RR1112"/>
      <c r="RS1112"/>
      <c r="RT1112"/>
      <c r="RU1112"/>
      <c r="RV1112"/>
      <c r="RW1112"/>
      <c r="RX1112"/>
      <c r="RY1112"/>
      <c r="RZ1112"/>
      <c r="SA1112"/>
      <c r="SB1112"/>
      <c r="SC1112"/>
      <c r="SD1112"/>
      <c r="SE1112"/>
      <c r="SF1112"/>
      <c r="SG1112"/>
      <c r="SH1112"/>
      <c r="SI1112"/>
      <c r="SJ1112"/>
      <c r="SK1112"/>
      <c r="SL1112"/>
      <c r="SM1112"/>
      <c r="SN1112"/>
      <c r="SO1112"/>
      <c r="SP1112"/>
      <c r="SQ1112"/>
      <c r="SR1112"/>
      <c r="SS1112"/>
      <c r="ST1112"/>
      <c r="SU1112"/>
      <c r="SV1112"/>
      <c r="SW1112"/>
      <c r="SX1112"/>
      <c r="SY1112"/>
      <c r="SZ1112"/>
      <c r="TA1112"/>
      <c r="TB1112"/>
      <c r="TC1112"/>
      <c r="TD1112"/>
      <c r="TE1112"/>
      <c r="TF1112"/>
      <c r="TG1112"/>
      <c r="TH1112"/>
      <c r="TI1112"/>
      <c r="TJ1112"/>
      <c r="TK1112"/>
      <c r="TL1112"/>
      <c r="TM1112"/>
      <c r="TN1112"/>
      <c r="TO1112"/>
      <c r="TP1112"/>
      <c r="TQ1112"/>
      <c r="TR1112"/>
      <c r="TS1112"/>
      <c r="TT1112"/>
      <c r="TU1112"/>
      <c r="TV1112"/>
      <c r="TW1112"/>
      <c r="TX1112"/>
      <c r="TY1112"/>
      <c r="TZ1112"/>
      <c r="UA1112"/>
      <c r="UB1112"/>
      <c r="UC1112"/>
      <c r="UD1112"/>
      <c r="UE1112"/>
      <c r="UF1112"/>
      <c r="UG1112"/>
      <c r="UH1112"/>
      <c r="UI1112"/>
      <c r="UJ1112"/>
      <c r="UK1112"/>
      <c r="UL1112"/>
      <c r="UM1112"/>
      <c r="UN1112"/>
      <c r="UO1112"/>
      <c r="UP1112"/>
      <c r="UQ1112"/>
      <c r="UR1112"/>
      <c r="US1112"/>
      <c r="UT1112"/>
      <c r="UU1112"/>
      <c r="UV1112"/>
      <c r="UW1112"/>
      <c r="UX1112"/>
      <c r="UY1112"/>
      <c r="UZ1112"/>
      <c r="VA1112"/>
      <c r="VB1112"/>
      <c r="VC1112"/>
      <c r="VD1112"/>
      <c r="VE1112"/>
      <c r="VF1112"/>
      <c r="VG1112"/>
      <c r="VH1112"/>
      <c r="VI1112"/>
      <c r="VJ1112"/>
      <c r="VK1112"/>
      <c r="VL1112"/>
      <c r="VM1112"/>
      <c r="VN1112"/>
      <c r="VO1112"/>
      <c r="VP1112"/>
      <c r="VQ1112"/>
      <c r="VR1112"/>
      <c r="VS1112"/>
      <c r="VT1112"/>
      <c r="VU1112"/>
      <c r="VV1112"/>
      <c r="VW1112"/>
      <c r="VX1112"/>
      <c r="VY1112"/>
      <c r="VZ1112"/>
      <c r="WA1112"/>
      <c r="WB1112"/>
      <c r="WC1112"/>
      <c r="WD1112"/>
      <c r="WE1112"/>
      <c r="WF1112"/>
      <c r="WG1112"/>
      <c r="WH1112"/>
      <c r="WI1112"/>
      <c r="WJ1112"/>
      <c r="WK1112"/>
      <c r="WL1112"/>
      <c r="WM1112"/>
      <c r="WN1112"/>
      <c r="WO1112"/>
      <c r="WP1112"/>
      <c r="WQ1112"/>
      <c r="WR1112"/>
      <c r="WS1112"/>
      <c r="WT1112"/>
      <c r="WU1112"/>
      <c r="WV1112"/>
      <c r="WW1112"/>
      <c r="WX1112"/>
      <c r="WY1112"/>
      <c r="WZ1112"/>
      <c r="XA1112"/>
      <c r="XB1112"/>
      <c r="XC1112"/>
      <c r="XD1112"/>
      <c r="XE1112"/>
      <c r="XF1112"/>
      <c r="XG1112"/>
      <c r="XH1112"/>
      <c r="XI1112"/>
      <c r="XJ1112"/>
      <c r="XK1112"/>
      <c r="XL1112"/>
      <c r="XM1112"/>
      <c r="XN1112"/>
      <c r="XO1112"/>
      <c r="XP1112"/>
      <c r="XQ1112"/>
      <c r="XR1112"/>
      <c r="XS1112"/>
      <c r="XT1112"/>
      <c r="XU1112"/>
      <c r="XV1112"/>
      <c r="XW1112"/>
      <c r="XX1112"/>
      <c r="XY1112"/>
      <c r="XZ1112"/>
      <c r="YA1112"/>
      <c r="YB1112"/>
      <c r="YC1112"/>
      <c r="YD1112"/>
      <c r="YE1112"/>
      <c r="YF1112"/>
      <c r="YG1112"/>
      <c r="YH1112"/>
      <c r="YI1112"/>
      <c r="YJ1112"/>
      <c r="YK1112"/>
      <c r="YL1112"/>
      <c r="YM1112"/>
      <c r="YN1112"/>
      <c r="YO1112"/>
      <c r="YP1112"/>
      <c r="YQ1112"/>
      <c r="YR1112"/>
      <c r="YS1112"/>
      <c r="YT1112"/>
      <c r="YU1112"/>
      <c r="YV1112"/>
      <c r="YW1112"/>
      <c r="YX1112"/>
      <c r="YY1112"/>
      <c r="YZ1112"/>
      <c r="ZA1112"/>
      <c r="ZB1112"/>
      <c r="ZC1112"/>
      <c r="ZD1112"/>
      <c r="ZE1112"/>
      <c r="ZF1112"/>
      <c r="ZG1112"/>
      <c r="ZH1112"/>
      <c r="ZI1112"/>
      <c r="ZJ1112"/>
      <c r="ZK1112"/>
      <c r="ZL1112"/>
      <c r="ZM1112"/>
      <c r="ZN1112"/>
      <c r="ZO1112"/>
      <c r="ZP1112"/>
      <c r="ZQ1112"/>
      <c r="ZR1112"/>
      <c r="ZS1112"/>
      <c r="ZT1112"/>
      <c r="ZU1112"/>
      <c r="ZV1112"/>
      <c r="ZW1112"/>
      <c r="ZX1112"/>
      <c r="ZY1112"/>
      <c r="ZZ1112"/>
      <c r="AAA1112"/>
      <c r="AAB1112"/>
      <c r="AAC1112"/>
      <c r="AAD1112"/>
      <c r="AAE1112"/>
      <c r="AAF1112"/>
      <c r="AAG1112"/>
      <c r="AAH1112"/>
      <c r="AAI1112"/>
      <c r="AAJ1112"/>
      <c r="AAK1112"/>
      <c r="AAL1112"/>
      <c r="AAM1112"/>
      <c r="AAN1112"/>
      <c r="AAO1112"/>
      <c r="AAP1112"/>
      <c r="AAQ1112"/>
      <c r="AAR1112"/>
      <c r="AAS1112"/>
      <c r="AAT1112"/>
      <c r="AAU1112"/>
      <c r="AAV1112"/>
      <c r="AAW1112"/>
      <c r="AAX1112"/>
      <c r="AAY1112"/>
      <c r="AAZ1112"/>
      <c r="ABA1112"/>
      <c r="ABB1112"/>
      <c r="ABC1112"/>
      <c r="ABD1112"/>
      <c r="ABE1112"/>
      <c r="ABF1112"/>
      <c r="ABG1112"/>
      <c r="ABH1112"/>
      <c r="ABI1112"/>
      <c r="ABJ1112"/>
      <c r="ABK1112"/>
      <c r="ABL1112"/>
      <c r="ABM1112"/>
      <c r="ABN1112"/>
      <c r="ABO1112"/>
      <c r="ABP1112"/>
      <c r="ABQ1112"/>
      <c r="ABR1112"/>
      <c r="ABS1112"/>
      <c r="ABT1112"/>
      <c r="ABU1112"/>
      <c r="ABV1112"/>
      <c r="ABW1112"/>
      <c r="ABX1112"/>
      <c r="ABY1112"/>
      <c r="ABZ1112"/>
      <c r="ACA1112"/>
      <c r="ACB1112"/>
      <c r="ACC1112"/>
      <c r="ACD1112"/>
      <c r="ACE1112"/>
      <c r="ACF1112"/>
      <c r="ACG1112"/>
      <c r="ACH1112"/>
      <c r="ACI1112"/>
      <c r="ACJ1112"/>
      <c r="ACK1112"/>
      <c r="ACL1112"/>
      <c r="ACM1112"/>
      <c r="ACN1112"/>
      <c r="ACO1112"/>
      <c r="ACP1112"/>
      <c r="ACQ1112"/>
      <c r="ACR1112"/>
      <c r="ACS1112"/>
      <c r="ACT1112"/>
      <c r="ACU1112"/>
      <c r="ACV1112"/>
      <c r="ACW1112"/>
      <c r="ACX1112"/>
      <c r="ACY1112"/>
      <c r="ACZ1112"/>
      <c r="ADA1112"/>
      <c r="ADB1112"/>
      <c r="ADC1112"/>
      <c r="ADD1112"/>
      <c r="ADE1112"/>
      <c r="ADF1112"/>
      <c r="ADG1112"/>
      <c r="ADH1112"/>
      <c r="ADI1112"/>
      <c r="ADJ1112"/>
      <c r="ADK1112"/>
      <c r="ADL1112"/>
      <c r="ADM1112"/>
      <c r="ADN1112"/>
      <c r="ADO1112"/>
      <c r="ADP1112"/>
      <c r="ADQ1112"/>
      <c r="ADR1112"/>
      <c r="ADS1112"/>
      <c r="ADT1112"/>
      <c r="ADU1112"/>
      <c r="ADV1112"/>
      <c r="ADW1112"/>
      <c r="ADX1112"/>
      <c r="ADY1112"/>
      <c r="ADZ1112"/>
      <c r="AEA1112"/>
      <c r="AEB1112"/>
      <c r="AEC1112"/>
      <c r="AED1112"/>
      <c r="AEE1112"/>
      <c r="AEF1112"/>
      <c r="AEG1112"/>
      <c r="AEH1112"/>
      <c r="AEI1112"/>
      <c r="AEJ1112"/>
      <c r="AEK1112"/>
      <c r="AEL1112"/>
      <c r="AEM1112"/>
      <c r="AEN1112"/>
      <c r="AEO1112"/>
      <c r="AEP1112"/>
      <c r="AEQ1112"/>
      <c r="AER1112"/>
      <c r="AES1112"/>
      <c r="AET1112"/>
      <c r="AEU1112"/>
      <c r="AEV1112"/>
      <c r="AEW1112"/>
      <c r="AEX1112"/>
      <c r="AEY1112"/>
      <c r="AEZ1112"/>
      <c r="AFA1112"/>
      <c r="AFB1112"/>
      <c r="AFC1112"/>
      <c r="AFD1112"/>
      <c r="AFE1112"/>
      <c r="AFF1112"/>
      <c r="AFG1112"/>
      <c r="AFH1112"/>
      <c r="AFI1112"/>
      <c r="AFJ1112"/>
      <c r="AFK1112"/>
      <c r="AFL1112"/>
      <c r="AFM1112"/>
      <c r="AFN1112"/>
      <c r="AFO1112"/>
      <c r="AFP1112"/>
      <c r="AFQ1112"/>
      <c r="AFR1112"/>
      <c r="AFS1112"/>
      <c r="AFT1112"/>
      <c r="AFU1112"/>
      <c r="AFV1112"/>
      <c r="AFW1112"/>
      <c r="AFX1112"/>
      <c r="AFY1112"/>
      <c r="AFZ1112"/>
      <c r="AGA1112"/>
      <c r="AGB1112"/>
      <c r="AGC1112"/>
      <c r="AGD1112"/>
      <c r="AGE1112"/>
      <c r="AGF1112"/>
      <c r="AGG1112"/>
      <c r="AGH1112"/>
      <c r="AGI1112"/>
      <c r="AGJ1112"/>
      <c r="AGK1112"/>
      <c r="AGL1112"/>
      <c r="AGM1112"/>
      <c r="AGN1112"/>
      <c r="AGO1112"/>
      <c r="AGP1112"/>
      <c r="AGQ1112"/>
      <c r="AGR1112"/>
      <c r="AGS1112"/>
      <c r="AGT1112"/>
      <c r="AGU1112"/>
      <c r="AGV1112"/>
      <c r="AGW1112"/>
      <c r="AGX1112"/>
      <c r="AGY1112"/>
      <c r="AGZ1112"/>
      <c r="AHA1112"/>
      <c r="AHB1112"/>
      <c r="AHC1112"/>
      <c r="AHD1112"/>
      <c r="AHE1112"/>
      <c r="AHF1112"/>
      <c r="AHG1112"/>
      <c r="AHH1112"/>
      <c r="AHI1112"/>
      <c r="AHJ1112"/>
      <c r="AHK1112"/>
      <c r="AHL1112"/>
      <c r="AHM1112"/>
      <c r="AHN1112"/>
      <c r="AHO1112"/>
      <c r="AHP1112"/>
      <c r="AHQ1112"/>
      <c r="AHR1112"/>
      <c r="AHS1112"/>
      <c r="AHT1112"/>
      <c r="AHU1112"/>
      <c r="AHV1112"/>
      <c r="AHW1112"/>
      <c r="AHX1112"/>
      <c r="AHY1112"/>
      <c r="AHZ1112"/>
      <c r="AIA1112"/>
      <c r="AIB1112"/>
      <c r="AIC1112"/>
      <c r="AID1112"/>
      <c r="AIE1112"/>
      <c r="AIF1112"/>
      <c r="AIG1112"/>
      <c r="AIH1112"/>
      <c r="AII1112"/>
      <c r="AIJ1112"/>
      <c r="AIK1112"/>
      <c r="AIL1112"/>
      <c r="AIM1112"/>
      <c r="AIN1112"/>
      <c r="AIO1112"/>
      <c r="AIP1112"/>
      <c r="AIQ1112"/>
      <c r="AIR1112"/>
      <c r="AIS1112"/>
      <c r="AIT1112"/>
      <c r="AIU1112"/>
      <c r="AIV1112"/>
      <c r="AIW1112"/>
      <c r="AIX1112"/>
      <c r="AIY1112"/>
      <c r="AIZ1112"/>
      <c r="AJA1112"/>
      <c r="AJB1112"/>
      <c r="AJC1112"/>
      <c r="AJD1112"/>
      <c r="AJE1112"/>
      <c r="AJF1112"/>
      <c r="AJG1112"/>
      <c r="AJH1112"/>
      <c r="AJI1112"/>
      <c r="AJJ1112"/>
      <c r="AJK1112"/>
      <c r="AJL1112"/>
      <c r="AJM1112"/>
      <c r="AJN1112"/>
      <c r="AJO1112"/>
      <c r="AJP1112"/>
      <c r="AJQ1112"/>
      <c r="AJR1112"/>
      <c r="AJS1112"/>
      <c r="AJT1112"/>
      <c r="AJU1112"/>
      <c r="AJV1112"/>
      <c r="AJW1112"/>
      <c r="AJX1112"/>
      <c r="AJY1112"/>
      <c r="AJZ1112"/>
      <c r="AKA1112"/>
      <c r="AKB1112"/>
      <c r="AKC1112"/>
      <c r="AKD1112"/>
      <c r="AKE1112"/>
      <c r="AKF1112"/>
      <c r="AKG1112"/>
      <c r="AKH1112"/>
      <c r="AKI1112"/>
      <c r="AKJ1112"/>
      <c r="AKK1112"/>
      <c r="AKL1112"/>
      <c r="AKM1112"/>
      <c r="AKN1112"/>
      <c r="AKO1112"/>
      <c r="AKP1112"/>
      <c r="AKQ1112"/>
      <c r="AKR1112"/>
      <c r="AKS1112"/>
      <c r="AKT1112"/>
      <c r="AKU1112"/>
      <c r="AKV1112"/>
      <c r="AKW1112"/>
      <c r="AKX1112"/>
      <c r="AKY1112"/>
      <c r="AKZ1112"/>
      <c r="ALA1112"/>
      <c r="ALB1112"/>
      <c r="ALC1112"/>
      <c r="ALD1112"/>
      <c r="ALE1112"/>
      <c r="ALF1112"/>
      <c r="ALG1112"/>
      <c r="ALH1112"/>
      <c r="ALI1112"/>
      <c r="ALJ1112"/>
      <c r="ALK1112"/>
      <c r="ALL1112"/>
      <c r="ALM1112"/>
      <c r="ALN1112"/>
      <c r="ALO1112"/>
      <c r="ALP1112"/>
      <c r="ALQ1112"/>
      <c r="ALR1112"/>
      <c r="ALS1112"/>
      <c r="ALT1112"/>
      <c r="ALU1112"/>
      <c r="ALV1112"/>
      <c r="ALW1112"/>
      <c r="ALX1112"/>
      <c r="ALY1112"/>
      <c r="ALZ1112"/>
      <c r="AMA1112"/>
      <c r="AMB1112"/>
      <c r="AMC1112"/>
      <c r="AMD1112"/>
      <c r="AME1112"/>
      <c r="AMF1112"/>
      <c r="AMG1112"/>
      <c r="AMH1112"/>
      <c r="AMI1112"/>
      <c r="AMJ1112"/>
    </row>
    <row r="1113" spans="1:1024" x14ac:dyDescent="0.2">
      <c r="A1113"/>
      <c r="B1113"/>
      <c r="C1113"/>
      <c r="D1113"/>
      <c r="E1113" s="2"/>
      <c r="F1113" s="2"/>
      <c r="G1113" s="271"/>
      <c r="H1113" s="240"/>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c r="FS1113"/>
      <c r="FT1113"/>
      <c r="FU1113"/>
      <c r="FV1113"/>
      <c r="FW1113"/>
      <c r="FX1113"/>
      <c r="FY1113"/>
      <c r="FZ1113"/>
      <c r="GA1113"/>
      <c r="GB1113"/>
      <c r="GC1113"/>
      <c r="GD1113"/>
      <c r="GE1113"/>
      <c r="GF1113"/>
      <c r="GG1113"/>
      <c r="GH1113"/>
      <c r="GI1113"/>
      <c r="GJ1113"/>
      <c r="GK1113"/>
      <c r="GL1113"/>
      <c r="GM1113"/>
      <c r="GN1113"/>
      <c r="GO1113"/>
      <c r="GP1113"/>
      <c r="GQ1113"/>
      <c r="GR1113"/>
      <c r="GS1113"/>
      <c r="GT1113"/>
      <c r="GU1113"/>
      <c r="GV1113"/>
      <c r="GW1113"/>
      <c r="GX1113"/>
      <c r="GY1113"/>
      <c r="GZ1113"/>
      <c r="HA1113"/>
      <c r="HB1113"/>
      <c r="HC1113"/>
      <c r="HD1113"/>
      <c r="HE1113"/>
      <c r="HF1113"/>
      <c r="HG1113"/>
      <c r="HH1113"/>
      <c r="HI1113"/>
      <c r="HJ1113"/>
      <c r="HK1113"/>
      <c r="HL1113"/>
      <c r="HM1113"/>
      <c r="HN1113"/>
      <c r="HO1113"/>
      <c r="HP1113"/>
      <c r="HQ1113"/>
      <c r="HR1113"/>
      <c r="HS1113"/>
      <c r="HT1113"/>
      <c r="HU1113"/>
      <c r="HV1113"/>
      <c r="HW1113"/>
      <c r="HX1113"/>
      <c r="HY1113"/>
      <c r="HZ1113"/>
      <c r="IA1113"/>
      <c r="IB1113"/>
      <c r="IC1113"/>
      <c r="ID1113"/>
      <c r="IE1113"/>
      <c r="IF1113"/>
      <c r="IG1113"/>
      <c r="IH1113"/>
      <c r="II1113"/>
      <c r="IJ1113"/>
      <c r="IK1113"/>
      <c r="IL1113"/>
      <c r="IM1113"/>
      <c r="IN1113"/>
      <c r="IO1113"/>
      <c r="IP1113"/>
      <c r="IQ1113"/>
      <c r="IR1113"/>
      <c r="IS1113"/>
      <c r="IT1113"/>
      <c r="IU1113"/>
      <c r="IV1113"/>
      <c r="IW1113"/>
      <c r="IX1113"/>
      <c r="IY1113"/>
      <c r="IZ1113"/>
      <c r="JA1113"/>
      <c r="JB1113"/>
      <c r="JC1113"/>
      <c r="JD1113"/>
      <c r="JE1113"/>
      <c r="JF1113"/>
      <c r="JG1113"/>
      <c r="JH1113"/>
      <c r="JI1113"/>
      <c r="JJ1113"/>
      <c r="JK1113"/>
      <c r="JL1113"/>
      <c r="JM1113"/>
      <c r="JN1113"/>
      <c r="JO1113"/>
      <c r="JP1113"/>
      <c r="JQ1113"/>
      <c r="JR1113"/>
      <c r="JS1113"/>
      <c r="JT1113"/>
      <c r="JU1113"/>
      <c r="JV1113"/>
      <c r="JW1113"/>
      <c r="JX1113"/>
      <c r="JY1113"/>
      <c r="JZ1113"/>
      <c r="KA1113"/>
      <c r="KB1113"/>
      <c r="KC1113"/>
      <c r="KD1113"/>
      <c r="KE1113"/>
      <c r="KF1113"/>
      <c r="KG1113"/>
      <c r="KH1113"/>
      <c r="KI1113"/>
      <c r="KJ1113"/>
      <c r="KK1113"/>
      <c r="KL1113"/>
      <c r="KM1113"/>
      <c r="KN1113"/>
      <c r="KO1113"/>
      <c r="KP1113"/>
      <c r="KQ1113"/>
      <c r="KR1113"/>
      <c r="KS1113"/>
      <c r="KT1113"/>
      <c r="KU1113"/>
      <c r="KV1113"/>
      <c r="KW1113"/>
      <c r="KX1113"/>
      <c r="KY1113"/>
      <c r="KZ1113"/>
      <c r="LA1113"/>
      <c r="LB1113"/>
      <c r="LC1113"/>
      <c r="LD1113"/>
      <c r="LE1113"/>
      <c r="LF1113"/>
      <c r="LG1113"/>
      <c r="LH1113"/>
      <c r="LI1113"/>
      <c r="LJ1113"/>
      <c r="LK1113"/>
      <c r="LL1113"/>
      <c r="LM1113"/>
      <c r="LN1113"/>
      <c r="LO1113"/>
      <c r="LP1113"/>
      <c r="LQ1113"/>
      <c r="LR1113"/>
      <c r="LS1113"/>
      <c r="LT1113"/>
      <c r="LU1113"/>
      <c r="LV1113"/>
      <c r="LW1113"/>
      <c r="LX1113"/>
      <c r="LY1113"/>
      <c r="LZ1113"/>
      <c r="MA1113"/>
      <c r="MB1113"/>
      <c r="MC1113"/>
      <c r="MD1113"/>
      <c r="ME1113"/>
      <c r="MF1113"/>
      <c r="MG1113"/>
      <c r="MH1113"/>
      <c r="MI1113"/>
      <c r="MJ1113"/>
      <c r="MK1113"/>
      <c r="ML1113"/>
      <c r="MM1113"/>
      <c r="MN1113"/>
      <c r="MO1113"/>
      <c r="MP1113"/>
      <c r="MQ1113"/>
      <c r="MR1113"/>
      <c r="MS1113"/>
      <c r="MT1113"/>
      <c r="MU1113"/>
      <c r="MV1113"/>
      <c r="MW1113"/>
      <c r="MX1113"/>
      <c r="MY1113"/>
      <c r="MZ1113"/>
      <c r="NA1113"/>
      <c r="NB1113"/>
      <c r="NC1113"/>
      <c r="ND1113"/>
      <c r="NE1113"/>
      <c r="NF1113"/>
      <c r="NG1113"/>
      <c r="NH1113"/>
      <c r="NI1113"/>
      <c r="NJ1113"/>
      <c r="NK1113"/>
      <c r="NL1113"/>
      <c r="NM1113"/>
      <c r="NN1113"/>
      <c r="NO1113"/>
      <c r="NP1113"/>
      <c r="NQ1113"/>
      <c r="NR1113"/>
      <c r="NS1113"/>
      <c r="NT1113"/>
      <c r="NU1113"/>
      <c r="NV1113"/>
      <c r="NW1113"/>
      <c r="NX1113"/>
      <c r="NY1113"/>
      <c r="NZ1113"/>
      <c r="OA1113"/>
      <c r="OB1113"/>
      <c r="OC1113"/>
      <c r="OD1113"/>
      <c r="OE1113"/>
      <c r="OF1113"/>
      <c r="OG1113"/>
      <c r="OH1113"/>
      <c r="OI1113"/>
      <c r="OJ1113"/>
      <c r="OK1113"/>
      <c r="OL1113"/>
      <c r="OM1113"/>
      <c r="ON1113"/>
      <c r="OO1113"/>
      <c r="OP1113"/>
      <c r="OQ1113"/>
      <c r="OR1113"/>
      <c r="OS1113"/>
      <c r="OT1113"/>
      <c r="OU1113"/>
      <c r="OV1113"/>
      <c r="OW1113"/>
      <c r="OX1113"/>
      <c r="OY1113"/>
      <c r="OZ1113"/>
      <c r="PA1113"/>
      <c r="PB1113"/>
      <c r="PC1113"/>
      <c r="PD1113"/>
      <c r="PE1113"/>
      <c r="PF1113"/>
      <c r="PG1113"/>
      <c r="PH1113"/>
      <c r="PI1113"/>
      <c r="PJ1113"/>
      <c r="PK1113"/>
      <c r="PL1113"/>
      <c r="PM1113"/>
      <c r="PN1113"/>
      <c r="PO1113"/>
      <c r="PP1113"/>
      <c r="PQ1113"/>
      <c r="PR1113"/>
      <c r="PS1113"/>
      <c r="PT1113"/>
      <c r="PU1113"/>
      <c r="PV1113"/>
      <c r="PW1113"/>
      <c r="PX1113"/>
      <c r="PY1113"/>
      <c r="PZ1113"/>
      <c r="QA1113"/>
      <c r="QB1113"/>
      <c r="QC1113"/>
      <c r="QD1113"/>
      <c r="QE1113"/>
      <c r="QF1113"/>
      <c r="QG1113"/>
      <c r="QH1113"/>
      <c r="QI1113"/>
      <c r="QJ1113"/>
      <c r="QK1113"/>
      <c r="QL1113"/>
      <c r="QM1113"/>
      <c r="QN1113"/>
      <c r="QO1113"/>
      <c r="QP1113"/>
      <c r="QQ1113"/>
      <c r="QR1113"/>
      <c r="QS1113"/>
      <c r="QT1113"/>
      <c r="QU1113"/>
      <c r="QV1113"/>
      <c r="QW1113"/>
      <c r="QX1113"/>
      <c r="QY1113"/>
      <c r="QZ1113"/>
      <c r="RA1113"/>
      <c r="RB1113"/>
      <c r="RC1113"/>
      <c r="RD1113"/>
      <c r="RE1113"/>
      <c r="RF1113"/>
      <c r="RG1113"/>
      <c r="RH1113"/>
      <c r="RI1113"/>
      <c r="RJ1113"/>
      <c r="RK1113"/>
      <c r="RL1113"/>
      <c r="RM1113"/>
      <c r="RN1113"/>
      <c r="RO1113"/>
      <c r="RP1113"/>
      <c r="RQ1113"/>
      <c r="RR1113"/>
      <c r="RS1113"/>
      <c r="RT1113"/>
      <c r="RU1113"/>
      <c r="RV1113"/>
      <c r="RW1113"/>
      <c r="RX1113"/>
      <c r="RY1113"/>
      <c r="RZ1113"/>
      <c r="SA1113"/>
      <c r="SB1113"/>
      <c r="SC1113"/>
      <c r="SD1113"/>
      <c r="SE1113"/>
      <c r="SF1113"/>
      <c r="SG1113"/>
      <c r="SH1113"/>
      <c r="SI1113"/>
      <c r="SJ1113"/>
      <c r="SK1113"/>
      <c r="SL1113"/>
      <c r="SM1113"/>
      <c r="SN1113"/>
      <c r="SO1113"/>
      <c r="SP1113"/>
      <c r="SQ1113"/>
      <c r="SR1113"/>
      <c r="SS1113"/>
      <c r="ST1113"/>
      <c r="SU1113"/>
      <c r="SV1113"/>
      <c r="SW1113"/>
      <c r="SX1113"/>
      <c r="SY1113"/>
      <c r="SZ1113"/>
      <c r="TA1113"/>
      <c r="TB1113"/>
      <c r="TC1113"/>
      <c r="TD1113"/>
      <c r="TE1113"/>
      <c r="TF1113"/>
      <c r="TG1113"/>
      <c r="TH1113"/>
      <c r="TI1113"/>
      <c r="TJ1113"/>
      <c r="TK1113"/>
      <c r="TL1113"/>
      <c r="TM1113"/>
      <c r="TN1113"/>
      <c r="TO1113"/>
      <c r="TP1113"/>
      <c r="TQ1113"/>
      <c r="TR1113"/>
      <c r="TS1113"/>
      <c r="TT1113"/>
      <c r="TU1113"/>
      <c r="TV1113"/>
      <c r="TW1113"/>
      <c r="TX1113"/>
      <c r="TY1113"/>
      <c r="TZ1113"/>
      <c r="UA1113"/>
      <c r="UB1113"/>
      <c r="UC1113"/>
      <c r="UD1113"/>
      <c r="UE1113"/>
      <c r="UF1113"/>
      <c r="UG1113"/>
      <c r="UH1113"/>
      <c r="UI1113"/>
      <c r="UJ1113"/>
      <c r="UK1113"/>
      <c r="UL1113"/>
      <c r="UM1113"/>
      <c r="UN1113"/>
      <c r="UO1113"/>
      <c r="UP1113"/>
      <c r="UQ1113"/>
      <c r="UR1113"/>
      <c r="US1113"/>
      <c r="UT1113"/>
      <c r="UU1113"/>
      <c r="UV1113"/>
      <c r="UW1113"/>
      <c r="UX1113"/>
      <c r="UY1113"/>
      <c r="UZ1113"/>
      <c r="VA1113"/>
      <c r="VB1113"/>
      <c r="VC1113"/>
      <c r="VD1113"/>
      <c r="VE1113"/>
      <c r="VF1113"/>
      <c r="VG1113"/>
      <c r="VH1113"/>
      <c r="VI1113"/>
      <c r="VJ1113"/>
      <c r="VK1113"/>
      <c r="VL1113"/>
      <c r="VM1113"/>
      <c r="VN1113"/>
      <c r="VO1113"/>
      <c r="VP1113"/>
      <c r="VQ1113"/>
      <c r="VR1113"/>
      <c r="VS1113"/>
      <c r="VT1113"/>
      <c r="VU1113"/>
      <c r="VV1113"/>
      <c r="VW1113"/>
      <c r="VX1113"/>
      <c r="VY1113"/>
      <c r="VZ1113"/>
      <c r="WA1113"/>
      <c r="WB1113"/>
      <c r="WC1113"/>
      <c r="WD1113"/>
      <c r="WE1113"/>
      <c r="WF1113"/>
      <c r="WG1113"/>
      <c r="WH1113"/>
      <c r="WI1113"/>
      <c r="WJ1113"/>
      <c r="WK1113"/>
      <c r="WL1113"/>
      <c r="WM1113"/>
      <c r="WN1113"/>
      <c r="WO1113"/>
      <c r="WP1113"/>
      <c r="WQ1113"/>
      <c r="WR1113"/>
      <c r="WS1113"/>
      <c r="WT1113"/>
      <c r="WU1113"/>
      <c r="WV1113"/>
      <c r="WW1113"/>
      <c r="WX1113"/>
      <c r="WY1113"/>
      <c r="WZ1113"/>
      <c r="XA1113"/>
      <c r="XB1113"/>
      <c r="XC1113"/>
      <c r="XD1113"/>
      <c r="XE1113"/>
      <c r="XF1113"/>
      <c r="XG1113"/>
      <c r="XH1113"/>
      <c r="XI1113"/>
      <c r="XJ1113"/>
      <c r="XK1113"/>
      <c r="XL1113"/>
      <c r="XM1113"/>
      <c r="XN1113"/>
      <c r="XO1113"/>
      <c r="XP1113"/>
      <c r="XQ1113"/>
      <c r="XR1113"/>
      <c r="XS1113"/>
      <c r="XT1113"/>
      <c r="XU1113"/>
      <c r="XV1113"/>
      <c r="XW1113"/>
      <c r="XX1113"/>
      <c r="XY1113"/>
      <c r="XZ1113"/>
      <c r="YA1113"/>
      <c r="YB1113"/>
      <c r="YC1113"/>
      <c r="YD1113"/>
      <c r="YE1113"/>
      <c r="YF1113"/>
      <c r="YG1113"/>
      <c r="YH1113"/>
      <c r="YI1113"/>
      <c r="YJ1113"/>
      <c r="YK1113"/>
      <c r="YL1113"/>
      <c r="YM1113"/>
      <c r="YN1113"/>
      <c r="YO1113"/>
      <c r="YP1113"/>
      <c r="YQ1113"/>
      <c r="YR1113"/>
      <c r="YS1113"/>
      <c r="YT1113"/>
      <c r="YU1113"/>
      <c r="YV1113"/>
      <c r="YW1113"/>
      <c r="YX1113"/>
      <c r="YY1113"/>
      <c r="YZ1113"/>
      <c r="ZA1113"/>
      <c r="ZB1113"/>
      <c r="ZC1113"/>
      <c r="ZD1113"/>
      <c r="ZE1113"/>
      <c r="ZF1113"/>
      <c r="ZG1113"/>
      <c r="ZH1113"/>
      <c r="ZI1113"/>
      <c r="ZJ1113"/>
      <c r="ZK1113"/>
      <c r="ZL1113"/>
      <c r="ZM1113"/>
      <c r="ZN1113"/>
      <c r="ZO1113"/>
      <c r="ZP1113"/>
      <c r="ZQ1113"/>
      <c r="ZR1113"/>
      <c r="ZS1113"/>
      <c r="ZT1113"/>
      <c r="ZU1113"/>
      <c r="ZV1113"/>
      <c r="ZW1113"/>
      <c r="ZX1113"/>
      <c r="ZY1113"/>
      <c r="ZZ1113"/>
      <c r="AAA1113"/>
      <c r="AAB1113"/>
      <c r="AAC1113"/>
      <c r="AAD1113"/>
      <c r="AAE1113"/>
      <c r="AAF1113"/>
      <c r="AAG1113"/>
      <c r="AAH1113"/>
      <c r="AAI1113"/>
      <c r="AAJ1113"/>
      <c r="AAK1113"/>
      <c r="AAL1113"/>
      <c r="AAM1113"/>
      <c r="AAN1113"/>
      <c r="AAO1113"/>
      <c r="AAP1113"/>
      <c r="AAQ1113"/>
      <c r="AAR1113"/>
      <c r="AAS1113"/>
      <c r="AAT1113"/>
      <c r="AAU1113"/>
      <c r="AAV1113"/>
      <c r="AAW1113"/>
      <c r="AAX1113"/>
      <c r="AAY1113"/>
      <c r="AAZ1113"/>
      <c r="ABA1113"/>
      <c r="ABB1113"/>
      <c r="ABC1113"/>
      <c r="ABD1113"/>
      <c r="ABE1113"/>
      <c r="ABF1113"/>
      <c r="ABG1113"/>
      <c r="ABH1113"/>
      <c r="ABI1113"/>
      <c r="ABJ1113"/>
      <c r="ABK1113"/>
      <c r="ABL1113"/>
      <c r="ABM1113"/>
      <c r="ABN1113"/>
      <c r="ABO1113"/>
      <c r="ABP1113"/>
      <c r="ABQ1113"/>
      <c r="ABR1113"/>
      <c r="ABS1113"/>
      <c r="ABT1113"/>
      <c r="ABU1113"/>
      <c r="ABV1113"/>
      <c r="ABW1113"/>
      <c r="ABX1113"/>
      <c r="ABY1113"/>
      <c r="ABZ1113"/>
      <c r="ACA1113"/>
      <c r="ACB1113"/>
      <c r="ACC1113"/>
      <c r="ACD1113"/>
      <c r="ACE1113"/>
      <c r="ACF1113"/>
      <c r="ACG1113"/>
      <c r="ACH1113"/>
      <c r="ACI1113"/>
      <c r="ACJ1113"/>
      <c r="ACK1113"/>
      <c r="ACL1113"/>
      <c r="ACM1113"/>
      <c r="ACN1113"/>
      <c r="ACO1113"/>
      <c r="ACP1113"/>
      <c r="ACQ1113"/>
      <c r="ACR1113"/>
      <c r="ACS1113"/>
      <c r="ACT1113"/>
      <c r="ACU1113"/>
      <c r="ACV1113"/>
      <c r="ACW1113"/>
      <c r="ACX1113"/>
      <c r="ACY1113"/>
      <c r="ACZ1113"/>
      <c r="ADA1113"/>
      <c r="ADB1113"/>
      <c r="ADC1113"/>
      <c r="ADD1113"/>
      <c r="ADE1113"/>
      <c r="ADF1113"/>
      <c r="ADG1113"/>
      <c r="ADH1113"/>
      <c r="ADI1113"/>
      <c r="ADJ1113"/>
      <c r="ADK1113"/>
      <c r="ADL1113"/>
      <c r="ADM1113"/>
      <c r="ADN1113"/>
      <c r="ADO1113"/>
      <c r="ADP1113"/>
      <c r="ADQ1113"/>
      <c r="ADR1113"/>
      <c r="ADS1113"/>
      <c r="ADT1113"/>
      <c r="ADU1113"/>
      <c r="ADV1113"/>
      <c r="ADW1113"/>
      <c r="ADX1113"/>
      <c r="ADY1113"/>
      <c r="ADZ1113"/>
      <c r="AEA1113"/>
      <c r="AEB1113"/>
      <c r="AEC1113"/>
      <c r="AED1113"/>
      <c r="AEE1113"/>
      <c r="AEF1113"/>
      <c r="AEG1113"/>
      <c r="AEH1113"/>
      <c r="AEI1113"/>
      <c r="AEJ1113"/>
      <c r="AEK1113"/>
      <c r="AEL1113"/>
      <c r="AEM1113"/>
      <c r="AEN1113"/>
      <c r="AEO1113"/>
      <c r="AEP1113"/>
      <c r="AEQ1113"/>
      <c r="AER1113"/>
      <c r="AES1113"/>
      <c r="AET1113"/>
      <c r="AEU1113"/>
      <c r="AEV1113"/>
      <c r="AEW1113"/>
      <c r="AEX1113"/>
      <c r="AEY1113"/>
      <c r="AEZ1113"/>
      <c r="AFA1113"/>
      <c r="AFB1113"/>
      <c r="AFC1113"/>
      <c r="AFD1113"/>
      <c r="AFE1113"/>
      <c r="AFF1113"/>
      <c r="AFG1113"/>
      <c r="AFH1113"/>
      <c r="AFI1113"/>
      <c r="AFJ1113"/>
      <c r="AFK1113"/>
      <c r="AFL1113"/>
      <c r="AFM1113"/>
      <c r="AFN1113"/>
      <c r="AFO1113"/>
      <c r="AFP1113"/>
      <c r="AFQ1113"/>
      <c r="AFR1113"/>
      <c r="AFS1113"/>
      <c r="AFT1113"/>
      <c r="AFU1113"/>
      <c r="AFV1113"/>
      <c r="AFW1113"/>
      <c r="AFX1113"/>
      <c r="AFY1113"/>
      <c r="AFZ1113"/>
      <c r="AGA1113"/>
      <c r="AGB1113"/>
      <c r="AGC1113"/>
      <c r="AGD1113"/>
      <c r="AGE1113"/>
      <c r="AGF1113"/>
      <c r="AGG1113"/>
      <c r="AGH1113"/>
      <c r="AGI1113"/>
      <c r="AGJ1113"/>
      <c r="AGK1113"/>
      <c r="AGL1113"/>
      <c r="AGM1113"/>
      <c r="AGN1113"/>
      <c r="AGO1113"/>
      <c r="AGP1113"/>
      <c r="AGQ1113"/>
      <c r="AGR1113"/>
      <c r="AGS1113"/>
      <c r="AGT1113"/>
      <c r="AGU1113"/>
      <c r="AGV1113"/>
      <c r="AGW1113"/>
      <c r="AGX1113"/>
      <c r="AGY1113"/>
      <c r="AGZ1113"/>
      <c r="AHA1113"/>
      <c r="AHB1113"/>
      <c r="AHC1113"/>
      <c r="AHD1113"/>
      <c r="AHE1113"/>
      <c r="AHF1113"/>
      <c r="AHG1113"/>
      <c r="AHH1113"/>
      <c r="AHI1113"/>
      <c r="AHJ1113"/>
      <c r="AHK1113"/>
      <c r="AHL1113"/>
      <c r="AHM1113"/>
      <c r="AHN1113"/>
      <c r="AHO1113"/>
      <c r="AHP1113"/>
      <c r="AHQ1113"/>
      <c r="AHR1113"/>
      <c r="AHS1113"/>
      <c r="AHT1113"/>
      <c r="AHU1113"/>
      <c r="AHV1113"/>
      <c r="AHW1113"/>
      <c r="AHX1113"/>
      <c r="AHY1113"/>
      <c r="AHZ1113"/>
      <c r="AIA1113"/>
      <c r="AIB1113"/>
      <c r="AIC1113"/>
      <c r="AID1113"/>
      <c r="AIE1113"/>
      <c r="AIF1113"/>
      <c r="AIG1113"/>
      <c r="AIH1113"/>
      <c r="AII1113"/>
      <c r="AIJ1113"/>
      <c r="AIK1113"/>
      <c r="AIL1113"/>
      <c r="AIM1113"/>
      <c r="AIN1113"/>
      <c r="AIO1113"/>
      <c r="AIP1113"/>
      <c r="AIQ1113"/>
      <c r="AIR1113"/>
      <c r="AIS1113"/>
      <c r="AIT1113"/>
      <c r="AIU1113"/>
      <c r="AIV1113"/>
      <c r="AIW1113"/>
      <c r="AIX1113"/>
      <c r="AIY1113"/>
      <c r="AIZ1113"/>
      <c r="AJA1113"/>
      <c r="AJB1113"/>
      <c r="AJC1113"/>
      <c r="AJD1113"/>
      <c r="AJE1113"/>
      <c r="AJF1113"/>
      <c r="AJG1113"/>
      <c r="AJH1113"/>
      <c r="AJI1113"/>
      <c r="AJJ1113"/>
      <c r="AJK1113"/>
      <c r="AJL1113"/>
      <c r="AJM1113"/>
      <c r="AJN1113"/>
      <c r="AJO1113"/>
      <c r="AJP1113"/>
      <c r="AJQ1113"/>
      <c r="AJR1113"/>
      <c r="AJS1113"/>
      <c r="AJT1113"/>
      <c r="AJU1113"/>
      <c r="AJV1113"/>
      <c r="AJW1113"/>
      <c r="AJX1113"/>
      <c r="AJY1113"/>
      <c r="AJZ1113"/>
      <c r="AKA1113"/>
      <c r="AKB1113"/>
      <c r="AKC1113"/>
      <c r="AKD1113"/>
      <c r="AKE1113"/>
      <c r="AKF1113"/>
      <c r="AKG1113"/>
      <c r="AKH1113"/>
      <c r="AKI1113"/>
      <c r="AKJ1113"/>
      <c r="AKK1113"/>
      <c r="AKL1113"/>
      <c r="AKM1113"/>
      <c r="AKN1113"/>
      <c r="AKO1113"/>
      <c r="AKP1113"/>
      <c r="AKQ1113"/>
      <c r="AKR1113"/>
      <c r="AKS1113"/>
      <c r="AKT1113"/>
      <c r="AKU1113"/>
      <c r="AKV1113"/>
      <c r="AKW1113"/>
      <c r="AKX1113"/>
      <c r="AKY1113"/>
      <c r="AKZ1113"/>
      <c r="ALA1113"/>
      <c r="ALB1113"/>
      <c r="ALC1113"/>
      <c r="ALD1113"/>
      <c r="ALE1113"/>
      <c r="ALF1113"/>
      <c r="ALG1113"/>
      <c r="ALH1113"/>
      <c r="ALI1113"/>
      <c r="ALJ1113"/>
      <c r="ALK1113"/>
      <c r="ALL1113"/>
      <c r="ALM1113"/>
      <c r="ALN1113"/>
      <c r="ALO1113"/>
      <c r="ALP1113"/>
      <c r="ALQ1113"/>
      <c r="ALR1113"/>
      <c r="ALS1113"/>
      <c r="ALT1113"/>
      <c r="ALU1113"/>
      <c r="ALV1113"/>
      <c r="ALW1113"/>
      <c r="ALX1113"/>
      <c r="ALY1113"/>
      <c r="ALZ1113"/>
      <c r="AMA1113"/>
      <c r="AMB1113"/>
      <c r="AMC1113"/>
      <c r="AMD1113"/>
      <c r="AME1113"/>
      <c r="AMF1113"/>
      <c r="AMG1113"/>
      <c r="AMH1113"/>
      <c r="AMI1113"/>
      <c r="AMJ1113"/>
    </row>
    <row r="1114" spans="1:1024" x14ac:dyDescent="0.2">
      <c r="A1114"/>
      <c r="B1114"/>
      <c r="C1114"/>
      <c r="D1114"/>
      <c r="E1114" s="2"/>
      <c r="F1114" s="2"/>
      <c r="G1114" s="271"/>
      <c r="H1114" s="240"/>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c r="FS1114"/>
      <c r="FT1114"/>
      <c r="FU1114"/>
      <c r="FV1114"/>
      <c r="FW1114"/>
      <c r="FX1114"/>
      <c r="FY1114"/>
      <c r="FZ1114"/>
      <c r="GA1114"/>
      <c r="GB1114"/>
      <c r="GC1114"/>
      <c r="GD1114"/>
      <c r="GE1114"/>
      <c r="GF1114"/>
      <c r="GG1114"/>
      <c r="GH1114"/>
      <c r="GI1114"/>
      <c r="GJ1114"/>
      <c r="GK1114"/>
      <c r="GL1114"/>
      <c r="GM1114"/>
      <c r="GN1114"/>
      <c r="GO1114"/>
      <c r="GP1114"/>
      <c r="GQ1114"/>
      <c r="GR1114"/>
      <c r="GS1114"/>
      <c r="GT1114"/>
      <c r="GU1114"/>
      <c r="GV1114"/>
      <c r="GW1114"/>
      <c r="GX1114"/>
      <c r="GY1114"/>
      <c r="GZ1114"/>
      <c r="HA1114"/>
      <c r="HB1114"/>
      <c r="HC1114"/>
      <c r="HD1114"/>
      <c r="HE1114"/>
      <c r="HF1114"/>
      <c r="HG1114"/>
      <c r="HH1114"/>
      <c r="HI1114"/>
      <c r="HJ1114"/>
      <c r="HK1114"/>
      <c r="HL1114"/>
      <c r="HM1114"/>
      <c r="HN1114"/>
      <c r="HO1114"/>
      <c r="HP1114"/>
      <c r="HQ1114"/>
      <c r="HR1114"/>
      <c r="HS1114"/>
      <c r="HT1114"/>
      <c r="HU1114"/>
      <c r="HV1114"/>
      <c r="HW1114"/>
      <c r="HX1114"/>
      <c r="HY1114"/>
      <c r="HZ1114"/>
      <c r="IA1114"/>
      <c r="IB1114"/>
      <c r="IC1114"/>
      <c r="ID1114"/>
      <c r="IE1114"/>
      <c r="IF1114"/>
      <c r="IG1114"/>
      <c r="IH1114"/>
      <c r="II1114"/>
      <c r="IJ1114"/>
      <c r="IK1114"/>
      <c r="IL1114"/>
      <c r="IM1114"/>
      <c r="IN1114"/>
      <c r="IO1114"/>
      <c r="IP1114"/>
      <c r="IQ1114"/>
      <c r="IR1114"/>
      <c r="IS1114"/>
      <c r="IT1114"/>
      <c r="IU1114"/>
      <c r="IV1114"/>
      <c r="IW1114"/>
      <c r="IX1114"/>
      <c r="IY1114"/>
      <c r="IZ1114"/>
      <c r="JA1114"/>
      <c r="JB1114"/>
      <c r="JC1114"/>
      <c r="JD1114"/>
      <c r="JE1114"/>
      <c r="JF1114"/>
      <c r="JG1114"/>
      <c r="JH1114"/>
      <c r="JI1114"/>
      <c r="JJ1114"/>
      <c r="JK1114"/>
      <c r="JL1114"/>
      <c r="JM1114"/>
      <c r="JN1114"/>
      <c r="JO1114"/>
      <c r="JP1114"/>
      <c r="JQ1114"/>
      <c r="JR1114"/>
      <c r="JS1114"/>
      <c r="JT1114"/>
      <c r="JU1114"/>
      <c r="JV1114"/>
      <c r="JW1114"/>
      <c r="JX1114"/>
      <c r="JY1114"/>
      <c r="JZ1114"/>
      <c r="KA1114"/>
      <c r="KB1114"/>
      <c r="KC1114"/>
      <c r="KD1114"/>
      <c r="KE1114"/>
      <c r="KF1114"/>
      <c r="KG1114"/>
      <c r="KH1114"/>
      <c r="KI1114"/>
      <c r="KJ1114"/>
      <c r="KK1114"/>
      <c r="KL1114"/>
      <c r="KM1114"/>
      <c r="KN1114"/>
      <c r="KO1114"/>
      <c r="KP1114"/>
      <c r="KQ1114"/>
      <c r="KR1114"/>
      <c r="KS1114"/>
      <c r="KT1114"/>
      <c r="KU1114"/>
      <c r="KV1114"/>
      <c r="KW1114"/>
      <c r="KX1114"/>
      <c r="KY1114"/>
      <c r="KZ1114"/>
      <c r="LA1114"/>
      <c r="LB1114"/>
      <c r="LC1114"/>
      <c r="LD1114"/>
      <c r="LE1114"/>
      <c r="LF1114"/>
      <c r="LG1114"/>
      <c r="LH1114"/>
      <c r="LI1114"/>
      <c r="LJ1114"/>
      <c r="LK1114"/>
      <c r="LL1114"/>
      <c r="LM1114"/>
      <c r="LN1114"/>
      <c r="LO1114"/>
      <c r="LP1114"/>
      <c r="LQ1114"/>
      <c r="LR1114"/>
      <c r="LS1114"/>
      <c r="LT1114"/>
      <c r="LU1114"/>
      <c r="LV1114"/>
      <c r="LW1114"/>
      <c r="LX1114"/>
      <c r="LY1114"/>
      <c r="LZ1114"/>
      <c r="MA1114"/>
      <c r="MB1114"/>
      <c r="MC1114"/>
      <c r="MD1114"/>
      <c r="ME1114"/>
      <c r="MF1114"/>
      <c r="MG1114"/>
      <c r="MH1114"/>
      <c r="MI1114"/>
      <c r="MJ1114"/>
      <c r="MK1114"/>
      <c r="ML1114"/>
      <c r="MM1114"/>
      <c r="MN1114"/>
      <c r="MO1114"/>
      <c r="MP1114"/>
      <c r="MQ1114"/>
      <c r="MR1114"/>
      <c r="MS1114"/>
      <c r="MT1114"/>
      <c r="MU1114"/>
      <c r="MV1114"/>
      <c r="MW1114"/>
      <c r="MX1114"/>
      <c r="MY1114"/>
      <c r="MZ1114"/>
      <c r="NA1114"/>
      <c r="NB1114"/>
      <c r="NC1114"/>
      <c r="ND1114"/>
      <c r="NE1114"/>
      <c r="NF1114"/>
      <c r="NG1114"/>
      <c r="NH1114"/>
      <c r="NI1114"/>
      <c r="NJ1114"/>
      <c r="NK1114"/>
      <c r="NL1114"/>
      <c r="NM1114"/>
      <c r="NN1114"/>
      <c r="NO1114"/>
      <c r="NP1114"/>
      <c r="NQ1114"/>
      <c r="NR1114"/>
      <c r="NS1114"/>
      <c r="NT1114"/>
      <c r="NU1114"/>
      <c r="NV1114"/>
      <c r="NW1114"/>
      <c r="NX1114"/>
      <c r="NY1114"/>
      <c r="NZ1114"/>
      <c r="OA1114"/>
      <c r="OB1114"/>
      <c r="OC1114"/>
      <c r="OD1114"/>
      <c r="OE1114"/>
      <c r="OF1114"/>
      <c r="OG1114"/>
      <c r="OH1114"/>
      <c r="OI1114"/>
      <c r="OJ1114"/>
      <c r="OK1114"/>
      <c r="OL1114"/>
      <c r="OM1114"/>
      <c r="ON1114"/>
      <c r="OO1114"/>
      <c r="OP1114"/>
      <c r="OQ1114"/>
      <c r="OR1114"/>
      <c r="OS1114"/>
      <c r="OT1114"/>
      <c r="OU1114"/>
      <c r="OV1114"/>
      <c r="OW1114"/>
      <c r="OX1114"/>
      <c r="OY1114"/>
      <c r="OZ1114"/>
      <c r="PA1114"/>
      <c r="PB1114"/>
      <c r="PC1114"/>
      <c r="PD1114"/>
      <c r="PE1114"/>
      <c r="PF1114"/>
      <c r="PG1114"/>
      <c r="PH1114"/>
      <c r="PI1114"/>
      <c r="PJ1114"/>
      <c r="PK1114"/>
      <c r="PL1114"/>
      <c r="PM1114"/>
      <c r="PN1114"/>
      <c r="PO1114"/>
      <c r="PP1114"/>
      <c r="PQ1114"/>
      <c r="PR1114"/>
      <c r="PS1114"/>
      <c r="PT1114"/>
      <c r="PU1114"/>
      <c r="PV1114"/>
      <c r="PW1114"/>
      <c r="PX1114"/>
      <c r="PY1114"/>
      <c r="PZ1114"/>
      <c r="QA1114"/>
      <c r="QB1114"/>
      <c r="QC1114"/>
      <c r="QD1114"/>
      <c r="QE1114"/>
      <c r="QF1114"/>
      <c r="QG1114"/>
      <c r="QH1114"/>
      <c r="QI1114"/>
      <c r="QJ1114"/>
      <c r="QK1114"/>
      <c r="QL1114"/>
      <c r="QM1114"/>
      <c r="QN1114"/>
      <c r="QO1114"/>
      <c r="QP1114"/>
      <c r="QQ1114"/>
      <c r="QR1114"/>
      <c r="QS1114"/>
      <c r="QT1114"/>
      <c r="QU1114"/>
      <c r="QV1114"/>
      <c r="QW1114"/>
      <c r="QX1114"/>
      <c r="QY1114"/>
      <c r="QZ1114"/>
      <c r="RA1114"/>
      <c r="RB1114"/>
      <c r="RC1114"/>
      <c r="RD1114"/>
      <c r="RE1114"/>
      <c r="RF1114"/>
      <c r="RG1114"/>
      <c r="RH1114"/>
      <c r="RI1114"/>
      <c r="RJ1114"/>
      <c r="RK1114"/>
      <c r="RL1114"/>
      <c r="RM1114"/>
      <c r="RN1114"/>
      <c r="RO1114"/>
      <c r="RP1114"/>
      <c r="RQ1114"/>
      <c r="RR1114"/>
      <c r="RS1114"/>
      <c r="RT1114"/>
      <c r="RU1114"/>
      <c r="RV1114"/>
      <c r="RW1114"/>
      <c r="RX1114"/>
      <c r="RY1114"/>
      <c r="RZ1114"/>
      <c r="SA1114"/>
      <c r="SB1114"/>
      <c r="SC1114"/>
      <c r="SD1114"/>
      <c r="SE1114"/>
      <c r="SF1114"/>
      <c r="SG1114"/>
      <c r="SH1114"/>
      <c r="SI1114"/>
      <c r="SJ1114"/>
      <c r="SK1114"/>
      <c r="SL1114"/>
      <c r="SM1114"/>
      <c r="SN1114"/>
      <c r="SO1114"/>
      <c r="SP1114"/>
      <c r="SQ1114"/>
      <c r="SR1114"/>
      <c r="SS1114"/>
      <c r="ST1114"/>
      <c r="SU1114"/>
      <c r="SV1114"/>
      <c r="SW1114"/>
      <c r="SX1114"/>
      <c r="SY1114"/>
      <c r="SZ1114"/>
      <c r="TA1114"/>
      <c r="TB1114"/>
      <c r="TC1114"/>
      <c r="TD1114"/>
      <c r="TE1114"/>
      <c r="TF1114"/>
      <c r="TG1114"/>
      <c r="TH1114"/>
      <c r="TI1114"/>
      <c r="TJ1114"/>
      <c r="TK1114"/>
      <c r="TL1114"/>
      <c r="TM1114"/>
      <c r="TN1114"/>
      <c r="TO1114"/>
      <c r="TP1114"/>
      <c r="TQ1114"/>
      <c r="TR1114"/>
      <c r="TS1114"/>
      <c r="TT1114"/>
      <c r="TU1114"/>
      <c r="TV1114"/>
      <c r="TW1114"/>
      <c r="TX1114"/>
      <c r="TY1114"/>
      <c r="TZ1114"/>
      <c r="UA1114"/>
      <c r="UB1114"/>
      <c r="UC1114"/>
      <c r="UD1114"/>
      <c r="UE1114"/>
      <c r="UF1114"/>
      <c r="UG1114"/>
      <c r="UH1114"/>
      <c r="UI1114"/>
      <c r="UJ1114"/>
      <c r="UK1114"/>
      <c r="UL1114"/>
      <c r="UM1114"/>
      <c r="UN1114"/>
      <c r="UO1114"/>
      <c r="UP1114"/>
      <c r="UQ1114"/>
      <c r="UR1114"/>
      <c r="US1114"/>
      <c r="UT1114"/>
      <c r="UU1114"/>
      <c r="UV1114"/>
      <c r="UW1114"/>
      <c r="UX1114"/>
      <c r="UY1114"/>
      <c r="UZ1114"/>
      <c r="VA1114"/>
      <c r="VB1114"/>
      <c r="VC1114"/>
      <c r="VD1114"/>
      <c r="VE1114"/>
      <c r="VF1114"/>
      <c r="VG1114"/>
      <c r="VH1114"/>
      <c r="VI1114"/>
      <c r="VJ1114"/>
      <c r="VK1114"/>
      <c r="VL1114"/>
      <c r="VM1114"/>
      <c r="VN1114"/>
      <c r="VO1114"/>
      <c r="VP1114"/>
      <c r="VQ1114"/>
      <c r="VR1114"/>
      <c r="VS1114"/>
      <c r="VT1114"/>
      <c r="VU1114"/>
      <c r="VV1114"/>
      <c r="VW1114"/>
      <c r="VX1114"/>
      <c r="VY1114"/>
      <c r="VZ1114"/>
      <c r="WA1114"/>
      <c r="WB1114"/>
      <c r="WC1114"/>
      <c r="WD1114"/>
      <c r="WE1114"/>
      <c r="WF1114"/>
      <c r="WG1114"/>
      <c r="WH1114"/>
      <c r="WI1114"/>
      <c r="WJ1114"/>
      <c r="WK1114"/>
      <c r="WL1114"/>
      <c r="WM1114"/>
      <c r="WN1114"/>
      <c r="WO1114"/>
      <c r="WP1114"/>
      <c r="WQ1114"/>
      <c r="WR1114"/>
      <c r="WS1114"/>
      <c r="WT1114"/>
      <c r="WU1114"/>
      <c r="WV1114"/>
      <c r="WW1114"/>
      <c r="WX1114"/>
      <c r="WY1114"/>
      <c r="WZ1114"/>
      <c r="XA1114"/>
      <c r="XB1114"/>
      <c r="XC1114"/>
      <c r="XD1114"/>
      <c r="XE1114"/>
      <c r="XF1114"/>
      <c r="XG1114"/>
      <c r="XH1114"/>
      <c r="XI1114"/>
      <c r="XJ1114"/>
      <c r="XK1114"/>
      <c r="XL1114"/>
      <c r="XM1114"/>
      <c r="XN1114"/>
      <c r="XO1114"/>
      <c r="XP1114"/>
      <c r="XQ1114"/>
      <c r="XR1114"/>
      <c r="XS1114"/>
      <c r="XT1114"/>
      <c r="XU1114"/>
      <c r="XV1114"/>
      <c r="XW1114"/>
      <c r="XX1114"/>
      <c r="XY1114"/>
      <c r="XZ1114"/>
      <c r="YA1114"/>
      <c r="YB1114"/>
      <c r="YC1114"/>
      <c r="YD1114"/>
      <c r="YE1114"/>
      <c r="YF1114"/>
      <c r="YG1114"/>
      <c r="YH1114"/>
      <c r="YI1114"/>
      <c r="YJ1114"/>
      <c r="YK1114"/>
      <c r="YL1114"/>
      <c r="YM1114"/>
      <c r="YN1114"/>
      <c r="YO1114"/>
      <c r="YP1114"/>
      <c r="YQ1114"/>
      <c r="YR1114"/>
      <c r="YS1114"/>
      <c r="YT1114"/>
      <c r="YU1114"/>
      <c r="YV1114"/>
      <c r="YW1114"/>
      <c r="YX1114"/>
      <c r="YY1114"/>
      <c r="YZ1114"/>
      <c r="ZA1114"/>
      <c r="ZB1114"/>
      <c r="ZC1114"/>
      <c r="ZD1114"/>
      <c r="ZE1114"/>
      <c r="ZF1114"/>
      <c r="ZG1114"/>
      <c r="ZH1114"/>
      <c r="ZI1114"/>
      <c r="ZJ1114"/>
      <c r="ZK1114"/>
      <c r="ZL1114"/>
      <c r="ZM1114"/>
      <c r="ZN1114"/>
      <c r="ZO1114"/>
      <c r="ZP1114"/>
      <c r="ZQ1114"/>
      <c r="ZR1114"/>
      <c r="ZS1114"/>
      <c r="ZT1114"/>
      <c r="ZU1114"/>
      <c r="ZV1114"/>
      <c r="ZW1114"/>
      <c r="ZX1114"/>
      <c r="ZY1114"/>
      <c r="ZZ1114"/>
      <c r="AAA1114"/>
      <c r="AAB1114"/>
      <c r="AAC1114"/>
      <c r="AAD1114"/>
      <c r="AAE1114"/>
      <c r="AAF1114"/>
      <c r="AAG1114"/>
      <c r="AAH1114"/>
      <c r="AAI1114"/>
      <c r="AAJ1114"/>
      <c r="AAK1114"/>
      <c r="AAL1114"/>
      <c r="AAM1114"/>
      <c r="AAN1114"/>
      <c r="AAO1114"/>
      <c r="AAP1114"/>
      <c r="AAQ1114"/>
      <c r="AAR1114"/>
      <c r="AAS1114"/>
      <c r="AAT1114"/>
      <c r="AAU1114"/>
      <c r="AAV1114"/>
      <c r="AAW1114"/>
      <c r="AAX1114"/>
      <c r="AAY1114"/>
      <c r="AAZ1114"/>
      <c r="ABA1114"/>
      <c r="ABB1114"/>
      <c r="ABC1114"/>
      <c r="ABD1114"/>
      <c r="ABE1114"/>
      <c r="ABF1114"/>
      <c r="ABG1114"/>
      <c r="ABH1114"/>
      <c r="ABI1114"/>
      <c r="ABJ1114"/>
      <c r="ABK1114"/>
      <c r="ABL1114"/>
      <c r="ABM1114"/>
      <c r="ABN1114"/>
      <c r="ABO1114"/>
      <c r="ABP1114"/>
      <c r="ABQ1114"/>
      <c r="ABR1114"/>
      <c r="ABS1114"/>
      <c r="ABT1114"/>
      <c r="ABU1114"/>
      <c r="ABV1114"/>
      <c r="ABW1114"/>
      <c r="ABX1114"/>
      <c r="ABY1114"/>
      <c r="ABZ1114"/>
      <c r="ACA1114"/>
      <c r="ACB1114"/>
      <c r="ACC1114"/>
      <c r="ACD1114"/>
      <c r="ACE1114"/>
      <c r="ACF1114"/>
      <c r="ACG1114"/>
      <c r="ACH1114"/>
      <c r="ACI1114"/>
      <c r="ACJ1114"/>
      <c r="ACK1114"/>
      <c r="ACL1114"/>
      <c r="ACM1114"/>
      <c r="ACN1114"/>
      <c r="ACO1114"/>
      <c r="ACP1114"/>
      <c r="ACQ1114"/>
      <c r="ACR1114"/>
      <c r="ACS1114"/>
      <c r="ACT1114"/>
      <c r="ACU1114"/>
      <c r="ACV1114"/>
      <c r="ACW1114"/>
      <c r="ACX1114"/>
      <c r="ACY1114"/>
      <c r="ACZ1114"/>
      <c r="ADA1114"/>
      <c r="ADB1114"/>
      <c r="ADC1114"/>
      <c r="ADD1114"/>
      <c r="ADE1114"/>
      <c r="ADF1114"/>
      <c r="ADG1114"/>
      <c r="ADH1114"/>
      <c r="ADI1114"/>
      <c r="ADJ1114"/>
      <c r="ADK1114"/>
      <c r="ADL1114"/>
      <c r="ADM1114"/>
      <c r="ADN1114"/>
      <c r="ADO1114"/>
      <c r="ADP1114"/>
      <c r="ADQ1114"/>
      <c r="ADR1114"/>
      <c r="ADS1114"/>
      <c r="ADT1114"/>
      <c r="ADU1114"/>
      <c r="ADV1114"/>
      <c r="ADW1114"/>
      <c r="ADX1114"/>
      <c r="ADY1114"/>
      <c r="ADZ1114"/>
      <c r="AEA1114"/>
      <c r="AEB1114"/>
      <c r="AEC1114"/>
      <c r="AED1114"/>
      <c r="AEE1114"/>
      <c r="AEF1114"/>
      <c r="AEG1114"/>
      <c r="AEH1114"/>
      <c r="AEI1114"/>
      <c r="AEJ1114"/>
      <c r="AEK1114"/>
      <c r="AEL1114"/>
      <c r="AEM1114"/>
      <c r="AEN1114"/>
      <c r="AEO1114"/>
      <c r="AEP1114"/>
      <c r="AEQ1114"/>
      <c r="AER1114"/>
      <c r="AES1114"/>
      <c r="AET1114"/>
      <c r="AEU1114"/>
      <c r="AEV1114"/>
      <c r="AEW1114"/>
      <c r="AEX1114"/>
      <c r="AEY1114"/>
      <c r="AEZ1114"/>
      <c r="AFA1114"/>
      <c r="AFB1114"/>
      <c r="AFC1114"/>
      <c r="AFD1114"/>
      <c r="AFE1114"/>
      <c r="AFF1114"/>
      <c r="AFG1114"/>
      <c r="AFH1114"/>
      <c r="AFI1114"/>
      <c r="AFJ1114"/>
      <c r="AFK1114"/>
      <c r="AFL1114"/>
      <c r="AFM1114"/>
      <c r="AFN1114"/>
      <c r="AFO1114"/>
      <c r="AFP1114"/>
      <c r="AFQ1114"/>
      <c r="AFR1114"/>
      <c r="AFS1114"/>
      <c r="AFT1114"/>
      <c r="AFU1114"/>
      <c r="AFV1114"/>
      <c r="AFW1114"/>
      <c r="AFX1114"/>
      <c r="AFY1114"/>
      <c r="AFZ1114"/>
      <c r="AGA1114"/>
      <c r="AGB1114"/>
      <c r="AGC1114"/>
      <c r="AGD1114"/>
      <c r="AGE1114"/>
      <c r="AGF1114"/>
      <c r="AGG1114"/>
      <c r="AGH1114"/>
      <c r="AGI1114"/>
      <c r="AGJ1114"/>
      <c r="AGK1114"/>
      <c r="AGL1114"/>
      <c r="AGM1114"/>
      <c r="AGN1114"/>
      <c r="AGO1114"/>
      <c r="AGP1114"/>
      <c r="AGQ1114"/>
      <c r="AGR1114"/>
      <c r="AGS1114"/>
      <c r="AGT1114"/>
      <c r="AGU1114"/>
      <c r="AGV1114"/>
      <c r="AGW1114"/>
      <c r="AGX1114"/>
      <c r="AGY1114"/>
      <c r="AGZ1114"/>
      <c r="AHA1114"/>
      <c r="AHB1114"/>
      <c r="AHC1114"/>
      <c r="AHD1114"/>
      <c r="AHE1114"/>
      <c r="AHF1114"/>
      <c r="AHG1114"/>
      <c r="AHH1114"/>
      <c r="AHI1114"/>
      <c r="AHJ1114"/>
      <c r="AHK1114"/>
      <c r="AHL1114"/>
      <c r="AHM1114"/>
      <c r="AHN1114"/>
      <c r="AHO1114"/>
      <c r="AHP1114"/>
      <c r="AHQ1114"/>
      <c r="AHR1114"/>
      <c r="AHS1114"/>
      <c r="AHT1114"/>
      <c r="AHU1114"/>
      <c r="AHV1114"/>
      <c r="AHW1114"/>
      <c r="AHX1114"/>
      <c r="AHY1114"/>
      <c r="AHZ1114"/>
      <c r="AIA1114"/>
      <c r="AIB1114"/>
      <c r="AIC1114"/>
      <c r="AID1114"/>
      <c r="AIE1114"/>
      <c r="AIF1114"/>
      <c r="AIG1114"/>
      <c r="AIH1114"/>
      <c r="AII1114"/>
      <c r="AIJ1114"/>
      <c r="AIK1114"/>
      <c r="AIL1114"/>
      <c r="AIM1114"/>
      <c r="AIN1114"/>
      <c r="AIO1114"/>
      <c r="AIP1114"/>
      <c r="AIQ1114"/>
      <c r="AIR1114"/>
      <c r="AIS1114"/>
      <c r="AIT1114"/>
      <c r="AIU1114"/>
      <c r="AIV1114"/>
      <c r="AIW1114"/>
      <c r="AIX1114"/>
      <c r="AIY1114"/>
      <c r="AIZ1114"/>
      <c r="AJA1114"/>
      <c r="AJB1114"/>
      <c r="AJC1114"/>
      <c r="AJD1114"/>
      <c r="AJE1114"/>
      <c r="AJF1114"/>
      <c r="AJG1114"/>
      <c r="AJH1114"/>
      <c r="AJI1114"/>
      <c r="AJJ1114"/>
      <c r="AJK1114"/>
      <c r="AJL1114"/>
      <c r="AJM1114"/>
      <c r="AJN1114"/>
      <c r="AJO1114"/>
      <c r="AJP1114"/>
      <c r="AJQ1114"/>
      <c r="AJR1114"/>
      <c r="AJS1114"/>
      <c r="AJT1114"/>
      <c r="AJU1114"/>
      <c r="AJV1114"/>
      <c r="AJW1114"/>
      <c r="AJX1114"/>
      <c r="AJY1114"/>
      <c r="AJZ1114"/>
      <c r="AKA1114"/>
      <c r="AKB1114"/>
      <c r="AKC1114"/>
      <c r="AKD1114"/>
      <c r="AKE1114"/>
      <c r="AKF1114"/>
      <c r="AKG1114"/>
      <c r="AKH1114"/>
      <c r="AKI1114"/>
      <c r="AKJ1114"/>
      <c r="AKK1114"/>
      <c r="AKL1114"/>
      <c r="AKM1114"/>
      <c r="AKN1114"/>
      <c r="AKO1114"/>
      <c r="AKP1114"/>
      <c r="AKQ1114"/>
      <c r="AKR1114"/>
      <c r="AKS1114"/>
      <c r="AKT1114"/>
      <c r="AKU1114"/>
      <c r="AKV1114"/>
      <c r="AKW1114"/>
      <c r="AKX1114"/>
      <c r="AKY1114"/>
      <c r="AKZ1114"/>
      <c r="ALA1114"/>
      <c r="ALB1114"/>
      <c r="ALC1114"/>
      <c r="ALD1114"/>
      <c r="ALE1114"/>
      <c r="ALF1114"/>
      <c r="ALG1114"/>
      <c r="ALH1114"/>
      <c r="ALI1114"/>
      <c r="ALJ1114"/>
      <c r="ALK1114"/>
      <c r="ALL1114"/>
      <c r="ALM1114"/>
      <c r="ALN1114"/>
      <c r="ALO1114"/>
      <c r="ALP1114"/>
      <c r="ALQ1114"/>
      <c r="ALR1114"/>
      <c r="ALS1114"/>
      <c r="ALT1114"/>
      <c r="ALU1114"/>
      <c r="ALV1114"/>
      <c r="ALW1114"/>
      <c r="ALX1114"/>
      <c r="ALY1114"/>
      <c r="ALZ1114"/>
      <c r="AMA1114"/>
      <c r="AMB1114"/>
      <c r="AMC1114"/>
      <c r="AMD1114"/>
      <c r="AME1114"/>
      <c r="AMF1114"/>
      <c r="AMG1114"/>
      <c r="AMH1114"/>
      <c r="AMI1114"/>
      <c r="AMJ1114"/>
    </row>
    <row r="1115" spans="1:1024" x14ac:dyDescent="0.2">
      <c r="A1115"/>
      <c r="B1115"/>
      <c r="C1115"/>
      <c r="D1115"/>
      <c r="E1115" s="2"/>
      <c r="F1115" s="2"/>
      <c r="G1115" s="271"/>
      <c r="H1115" s="240"/>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c r="FS1115"/>
      <c r="FT1115"/>
      <c r="FU1115"/>
      <c r="FV1115"/>
      <c r="FW1115"/>
      <c r="FX1115"/>
      <c r="FY1115"/>
      <c r="FZ1115"/>
      <c r="GA1115"/>
      <c r="GB1115"/>
      <c r="GC1115"/>
      <c r="GD1115"/>
      <c r="GE1115"/>
      <c r="GF1115"/>
      <c r="GG1115"/>
      <c r="GH1115"/>
      <c r="GI1115"/>
      <c r="GJ1115"/>
      <c r="GK1115"/>
      <c r="GL1115"/>
      <c r="GM1115"/>
      <c r="GN1115"/>
      <c r="GO1115"/>
      <c r="GP1115"/>
      <c r="GQ1115"/>
      <c r="GR1115"/>
      <c r="GS1115"/>
      <c r="GT1115"/>
      <c r="GU1115"/>
      <c r="GV1115"/>
      <c r="GW1115"/>
      <c r="GX1115"/>
      <c r="GY1115"/>
      <c r="GZ1115"/>
      <c r="HA1115"/>
      <c r="HB1115"/>
      <c r="HC1115"/>
      <c r="HD1115"/>
      <c r="HE1115"/>
      <c r="HF1115"/>
      <c r="HG1115"/>
      <c r="HH1115"/>
      <c r="HI1115"/>
      <c r="HJ1115"/>
      <c r="HK1115"/>
      <c r="HL1115"/>
      <c r="HM1115"/>
      <c r="HN1115"/>
      <c r="HO1115"/>
      <c r="HP1115"/>
      <c r="HQ1115"/>
      <c r="HR1115"/>
      <c r="HS1115"/>
      <c r="HT1115"/>
      <c r="HU1115"/>
      <c r="HV1115"/>
      <c r="HW1115"/>
      <c r="HX1115"/>
      <c r="HY1115"/>
      <c r="HZ1115"/>
      <c r="IA1115"/>
      <c r="IB1115"/>
      <c r="IC1115"/>
      <c r="ID1115"/>
      <c r="IE1115"/>
      <c r="IF1115"/>
      <c r="IG1115"/>
      <c r="IH1115"/>
      <c r="II1115"/>
      <c r="IJ1115"/>
      <c r="IK1115"/>
      <c r="IL1115"/>
      <c r="IM1115"/>
      <c r="IN1115"/>
      <c r="IO1115"/>
      <c r="IP1115"/>
      <c r="IQ1115"/>
      <c r="IR1115"/>
      <c r="IS1115"/>
      <c r="IT1115"/>
      <c r="IU1115"/>
      <c r="IV1115"/>
      <c r="IW1115"/>
      <c r="IX1115"/>
      <c r="IY1115"/>
      <c r="IZ1115"/>
      <c r="JA1115"/>
      <c r="JB1115"/>
      <c r="JC1115"/>
      <c r="JD1115"/>
      <c r="JE1115"/>
      <c r="JF1115"/>
      <c r="JG1115"/>
      <c r="JH1115"/>
      <c r="JI1115"/>
      <c r="JJ1115"/>
      <c r="JK1115"/>
      <c r="JL1115"/>
      <c r="JM1115"/>
      <c r="JN1115"/>
      <c r="JO1115"/>
      <c r="JP1115"/>
      <c r="JQ1115"/>
      <c r="JR1115"/>
      <c r="JS1115"/>
      <c r="JT1115"/>
      <c r="JU1115"/>
      <c r="JV1115"/>
      <c r="JW1115"/>
      <c r="JX1115"/>
      <c r="JY1115"/>
      <c r="JZ1115"/>
      <c r="KA1115"/>
      <c r="KB1115"/>
      <c r="KC1115"/>
      <c r="KD1115"/>
      <c r="KE1115"/>
      <c r="KF1115"/>
      <c r="KG1115"/>
      <c r="KH1115"/>
      <c r="KI1115"/>
      <c r="KJ1115"/>
      <c r="KK1115"/>
      <c r="KL1115"/>
      <c r="KM1115"/>
      <c r="KN1115"/>
      <c r="KO1115"/>
      <c r="KP1115"/>
      <c r="KQ1115"/>
      <c r="KR1115"/>
      <c r="KS1115"/>
      <c r="KT1115"/>
      <c r="KU1115"/>
      <c r="KV1115"/>
      <c r="KW1115"/>
      <c r="KX1115"/>
      <c r="KY1115"/>
      <c r="KZ1115"/>
      <c r="LA1115"/>
      <c r="LB1115"/>
      <c r="LC1115"/>
      <c r="LD1115"/>
      <c r="LE1115"/>
      <c r="LF1115"/>
      <c r="LG1115"/>
      <c r="LH1115"/>
      <c r="LI1115"/>
      <c r="LJ1115"/>
      <c r="LK1115"/>
      <c r="LL1115"/>
      <c r="LM1115"/>
      <c r="LN1115"/>
      <c r="LO1115"/>
      <c r="LP1115"/>
      <c r="LQ1115"/>
      <c r="LR1115"/>
      <c r="LS1115"/>
      <c r="LT1115"/>
      <c r="LU1115"/>
      <c r="LV1115"/>
      <c r="LW1115"/>
      <c r="LX1115"/>
      <c r="LY1115"/>
      <c r="LZ1115"/>
      <c r="MA1115"/>
      <c r="MB1115"/>
      <c r="MC1115"/>
      <c r="MD1115"/>
      <c r="ME1115"/>
      <c r="MF1115"/>
      <c r="MG1115"/>
      <c r="MH1115"/>
      <c r="MI1115"/>
      <c r="MJ1115"/>
      <c r="MK1115"/>
      <c r="ML1115"/>
      <c r="MM1115"/>
      <c r="MN1115"/>
      <c r="MO1115"/>
      <c r="MP1115"/>
      <c r="MQ1115"/>
      <c r="MR1115"/>
      <c r="MS1115"/>
      <c r="MT1115"/>
      <c r="MU1115"/>
      <c r="MV1115"/>
      <c r="MW1115"/>
      <c r="MX1115"/>
      <c r="MY1115"/>
      <c r="MZ1115"/>
      <c r="NA1115"/>
      <c r="NB1115"/>
      <c r="NC1115"/>
      <c r="ND1115"/>
      <c r="NE1115"/>
      <c r="NF1115"/>
      <c r="NG1115"/>
      <c r="NH1115"/>
      <c r="NI1115"/>
      <c r="NJ1115"/>
      <c r="NK1115"/>
      <c r="NL1115"/>
      <c r="NM1115"/>
      <c r="NN1115"/>
      <c r="NO1115"/>
      <c r="NP1115"/>
      <c r="NQ1115"/>
      <c r="NR1115"/>
      <c r="NS1115"/>
      <c r="NT1115"/>
      <c r="NU1115"/>
      <c r="NV1115"/>
      <c r="NW1115"/>
      <c r="NX1115"/>
      <c r="NY1115"/>
      <c r="NZ1115"/>
      <c r="OA1115"/>
      <c r="OB1115"/>
      <c r="OC1115"/>
      <c r="OD1115"/>
      <c r="OE1115"/>
      <c r="OF1115"/>
      <c r="OG1115"/>
      <c r="OH1115"/>
      <c r="OI1115"/>
      <c r="OJ1115"/>
      <c r="OK1115"/>
      <c r="OL1115"/>
      <c r="OM1115"/>
      <c r="ON1115"/>
      <c r="OO1115"/>
      <c r="OP1115"/>
      <c r="OQ1115"/>
      <c r="OR1115"/>
      <c r="OS1115"/>
      <c r="OT1115"/>
      <c r="OU1115"/>
      <c r="OV1115"/>
      <c r="OW1115"/>
      <c r="OX1115"/>
      <c r="OY1115"/>
      <c r="OZ1115"/>
      <c r="PA1115"/>
      <c r="PB1115"/>
      <c r="PC1115"/>
      <c r="PD1115"/>
      <c r="PE1115"/>
      <c r="PF1115"/>
      <c r="PG1115"/>
      <c r="PH1115"/>
      <c r="PI1115"/>
      <c r="PJ1115"/>
      <c r="PK1115"/>
      <c r="PL1115"/>
      <c r="PM1115"/>
      <c r="PN1115"/>
      <c r="PO1115"/>
      <c r="PP1115"/>
      <c r="PQ1115"/>
      <c r="PR1115"/>
      <c r="PS1115"/>
      <c r="PT1115"/>
      <c r="PU1115"/>
      <c r="PV1115"/>
      <c r="PW1115"/>
      <c r="PX1115"/>
      <c r="PY1115"/>
      <c r="PZ1115"/>
      <c r="QA1115"/>
      <c r="QB1115"/>
      <c r="QC1115"/>
      <c r="QD1115"/>
      <c r="QE1115"/>
      <c r="QF1115"/>
      <c r="QG1115"/>
      <c r="QH1115"/>
      <c r="QI1115"/>
      <c r="QJ1115"/>
      <c r="QK1115"/>
      <c r="QL1115"/>
      <c r="QM1115"/>
      <c r="QN1115"/>
      <c r="QO1115"/>
      <c r="QP1115"/>
      <c r="QQ1115"/>
      <c r="QR1115"/>
      <c r="QS1115"/>
      <c r="QT1115"/>
      <c r="QU1115"/>
      <c r="QV1115"/>
      <c r="QW1115"/>
      <c r="QX1115"/>
      <c r="QY1115"/>
      <c r="QZ1115"/>
      <c r="RA1115"/>
      <c r="RB1115"/>
      <c r="RC1115"/>
      <c r="RD1115"/>
      <c r="RE1115"/>
      <c r="RF1115"/>
      <c r="RG1115"/>
      <c r="RH1115"/>
      <c r="RI1115"/>
      <c r="RJ1115"/>
      <c r="RK1115"/>
      <c r="RL1115"/>
      <c r="RM1115"/>
      <c r="RN1115"/>
      <c r="RO1115"/>
      <c r="RP1115"/>
      <c r="RQ1115"/>
      <c r="RR1115"/>
      <c r="RS1115"/>
      <c r="RT1115"/>
      <c r="RU1115"/>
      <c r="RV1115"/>
      <c r="RW1115"/>
      <c r="RX1115"/>
      <c r="RY1115"/>
      <c r="RZ1115"/>
      <c r="SA1115"/>
      <c r="SB1115"/>
      <c r="SC1115"/>
      <c r="SD1115"/>
      <c r="SE1115"/>
      <c r="SF1115"/>
      <c r="SG1115"/>
      <c r="SH1115"/>
      <c r="SI1115"/>
      <c r="SJ1115"/>
      <c r="SK1115"/>
      <c r="SL1115"/>
      <c r="SM1115"/>
      <c r="SN1115"/>
      <c r="SO1115"/>
      <c r="SP1115"/>
      <c r="SQ1115"/>
      <c r="SR1115"/>
      <c r="SS1115"/>
      <c r="ST1115"/>
      <c r="SU1115"/>
      <c r="SV1115"/>
      <c r="SW1115"/>
      <c r="SX1115"/>
      <c r="SY1115"/>
      <c r="SZ1115"/>
      <c r="TA1115"/>
      <c r="TB1115"/>
      <c r="TC1115"/>
      <c r="TD1115"/>
      <c r="TE1115"/>
      <c r="TF1115"/>
      <c r="TG1115"/>
      <c r="TH1115"/>
      <c r="TI1115"/>
      <c r="TJ1115"/>
      <c r="TK1115"/>
      <c r="TL1115"/>
      <c r="TM1115"/>
      <c r="TN1115"/>
      <c r="TO1115"/>
      <c r="TP1115"/>
      <c r="TQ1115"/>
      <c r="TR1115"/>
      <c r="TS1115"/>
      <c r="TT1115"/>
      <c r="TU1115"/>
      <c r="TV1115"/>
      <c r="TW1115"/>
      <c r="TX1115"/>
      <c r="TY1115"/>
      <c r="TZ1115"/>
      <c r="UA1115"/>
      <c r="UB1115"/>
      <c r="UC1115"/>
      <c r="UD1115"/>
      <c r="UE1115"/>
      <c r="UF1115"/>
      <c r="UG1115"/>
      <c r="UH1115"/>
      <c r="UI1115"/>
      <c r="UJ1115"/>
      <c r="UK1115"/>
      <c r="UL1115"/>
      <c r="UM1115"/>
      <c r="UN1115"/>
      <c r="UO1115"/>
      <c r="UP1115"/>
      <c r="UQ1115"/>
      <c r="UR1115"/>
      <c r="US1115"/>
      <c r="UT1115"/>
      <c r="UU1115"/>
      <c r="UV1115"/>
      <c r="UW1115"/>
      <c r="UX1115"/>
      <c r="UY1115"/>
      <c r="UZ1115"/>
      <c r="VA1115"/>
      <c r="VB1115"/>
      <c r="VC1115"/>
      <c r="VD1115"/>
      <c r="VE1115"/>
      <c r="VF1115"/>
      <c r="VG1115"/>
      <c r="VH1115"/>
      <c r="VI1115"/>
      <c r="VJ1115"/>
      <c r="VK1115"/>
      <c r="VL1115"/>
      <c r="VM1115"/>
      <c r="VN1115"/>
      <c r="VO1115"/>
      <c r="VP1115"/>
      <c r="VQ1115"/>
      <c r="VR1115"/>
      <c r="VS1115"/>
      <c r="VT1115"/>
      <c r="VU1115"/>
      <c r="VV1115"/>
      <c r="VW1115"/>
      <c r="VX1115"/>
      <c r="VY1115"/>
      <c r="VZ1115"/>
      <c r="WA1115"/>
      <c r="WB1115"/>
      <c r="WC1115"/>
      <c r="WD1115"/>
      <c r="WE1115"/>
      <c r="WF1115"/>
      <c r="WG1115"/>
      <c r="WH1115"/>
      <c r="WI1115"/>
      <c r="WJ1115"/>
      <c r="WK1115"/>
      <c r="WL1115"/>
      <c r="WM1115"/>
      <c r="WN1115"/>
      <c r="WO1115"/>
      <c r="WP1115"/>
      <c r="WQ1115"/>
      <c r="WR1115"/>
      <c r="WS1115"/>
      <c r="WT1115"/>
      <c r="WU1115"/>
      <c r="WV1115"/>
      <c r="WW1115"/>
      <c r="WX1115"/>
      <c r="WY1115"/>
      <c r="WZ1115"/>
      <c r="XA1115"/>
      <c r="XB1115"/>
      <c r="XC1115"/>
      <c r="XD1115"/>
      <c r="XE1115"/>
      <c r="XF1115"/>
      <c r="XG1115"/>
      <c r="XH1115"/>
      <c r="XI1115"/>
      <c r="XJ1115"/>
      <c r="XK1115"/>
      <c r="XL1115"/>
      <c r="XM1115"/>
      <c r="XN1115"/>
      <c r="XO1115"/>
      <c r="XP1115"/>
      <c r="XQ1115"/>
      <c r="XR1115"/>
      <c r="XS1115"/>
      <c r="XT1115"/>
      <c r="XU1115"/>
      <c r="XV1115"/>
      <c r="XW1115"/>
      <c r="XX1115"/>
      <c r="XY1115"/>
      <c r="XZ1115"/>
      <c r="YA1115"/>
      <c r="YB1115"/>
      <c r="YC1115"/>
      <c r="YD1115"/>
      <c r="YE1115"/>
      <c r="YF1115"/>
      <c r="YG1115"/>
      <c r="YH1115"/>
      <c r="YI1115"/>
      <c r="YJ1115"/>
      <c r="YK1115"/>
      <c r="YL1115"/>
      <c r="YM1115"/>
      <c r="YN1115"/>
      <c r="YO1115"/>
      <c r="YP1115"/>
      <c r="YQ1115"/>
      <c r="YR1115"/>
      <c r="YS1115"/>
      <c r="YT1115"/>
      <c r="YU1115"/>
      <c r="YV1115"/>
      <c r="YW1115"/>
      <c r="YX1115"/>
      <c r="YY1115"/>
      <c r="YZ1115"/>
      <c r="ZA1115"/>
      <c r="ZB1115"/>
      <c r="ZC1115"/>
      <c r="ZD1115"/>
      <c r="ZE1115"/>
      <c r="ZF1115"/>
      <c r="ZG1115"/>
      <c r="ZH1115"/>
      <c r="ZI1115"/>
      <c r="ZJ1115"/>
      <c r="ZK1115"/>
      <c r="ZL1115"/>
      <c r="ZM1115"/>
      <c r="ZN1115"/>
      <c r="ZO1115"/>
      <c r="ZP1115"/>
      <c r="ZQ1115"/>
      <c r="ZR1115"/>
      <c r="ZS1115"/>
      <c r="ZT1115"/>
      <c r="ZU1115"/>
      <c r="ZV1115"/>
      <c r="ZW1115"/>
      <c r="ZX1115"/>
      <c r="ZY1115"/>
      <c r="ZZ1115"/>
      <c r="AAA1115"/>
      <c r="AAB1115"/>
      <c r="AAC1115"/>
      <c r="AAD1115"/>
      <c r="AAE1115"/>
      <c r="AAF1115"/>
      <c r="AAG1115"/>
      <c r="AAH1115"/>
      <c r="AAI1115"/>
      <c r="AAJ1115"/>
      <c r="AAK1115"/>
      <c r="AAL1115"/>
      <c r="AAM1115"/>
      <c r="AAN1115"/>
      <c r="AAO1115"/>
      <c r="AAP1115"/>
      <c r="AAQ1115"/>
      <c r="AAR1115"/>
      <c r="AAS1115"/>
      <c r="AAT1115"/>
      <c r="AAU1115"/>
      <c r="AAV1115"/>
      <c r="AAW1115"/>
      <c r="AAX1115"/>
      <c r="AAY1115"/>
      <c r="AAZ1115"/>
      <c r="ABA1115"/>
      <c r="ABB1115"/>
      <c r="ABC1115"/>
      <c r="ABD1115"/>
      <c r="ABE1115"/>
      <c r="ABF1115"/>
      <c r="ABG1115"/>
      <c r="ABH1115"/>
      <c r="ABI1115"/>
      <c r="ABJ1115"/>
      <c r="ABK1115"/>
      <c r="ABL1115"/>
      <c r="ABM1115"/>
      <c r="ABN1115"/>
      <c r="ABO1115"/>
      <c r="ABP1115"/>
      <c r="ABQ1115"/>
      <c r="ABR1115"/>
      <c r="ABS1115"/>
      <c r="ABT1115"/>
      <c r="ABU1115"/>
      <c r="ABV1115"/>
      <c r="ABW1115"/>
      <c r="ABX1115"/>
      <c r="ABY1115"/>
      <c r="ABZ1115"/>
      <c r="ACA1115"/>
      <c r="ACB1115"/>
      <c r="ACC1115"/>
      <c r="ACD1115"/>
      <c r="ACE1115"/>
      <c r="ACF1115"/>
      <c r="ACG1115"/>
      <c r="ACH1115"/>
      <c r="ACI1115"/>
      <c r="ACJ1115"/>
      <c r="ACK1115"/>
      <c r="ACL1115"/>
      <c r="ACM1115"/>
      <c r="ACN1115"/>
      <c r="ACO1115"/>
      <c r="ACP1115"/>
      <c r="ACQ1115"/>
      <c r="ACR1115"/>
      <c r="ACS1115"/>
      <c r="ACT1115"/>
      <c r="ACU1115"/>
      <c r="ACV1115"/>
      <c r="ACW1115"/>
      <c r="ACX1115"/>
      <c r="ACY1115"/>
      <c r="ACZ1115"/>
      <c r="ADA1115"/>
      <c r="ADB1115"/>
      <c r="ADC1115"/>
      <c r="ADD1115"/>
      <c r="ADE1115"/>
      <c r="ADF1115"/>
      <c r="ADG1115"/>
      <c r="ADH1115"/>
      <c r="ADI1115"/>
      <c r="ADJ1115"/>
      <c r="ADK1115"/>
      <c r="ADL1115"/>
      <c r="ADM1115"/>
      <c r="ADN1115"/>
      <c r="ADO1115"/>
      <c r="ADP1115"/>
      <c r="ADQ1115"/>
      <c r="ADR1115"/>
      <c r="ADS1115"/>
      <c r="ADT1115"/>
      <c r="ADU1115"/>
      <c r="ADV1115"/>
      <c r="ADW1115"/>
      <c r="ADX1115"/>
      <c r="ADY1115"/>
      <c r="ADZ1115"/>
      <c r="AEA1115"/>
      <c r="AEB1115"/>
      <c r="AEC1115"/>
      <c r="AED1115"/>
      <c r="AEE1115"/>
      <c r="AEF1115"/>
      <c r="AEG1115"/>
      <c r="AEH1115"/>
      <c r="AEI1115"/>
      <c r="AEJ1115"/>
      <c r="AEK1115"/>
      <c r="AEL1115"/>
      <c r="AEM1115"/>
      <c r="AEN1115"/>
      <c r="AEO1115"/>
      <c r="AEP1115"/>
      <c r="AEQ1115"/>
      <c r="AER1115"/>
      <c r="AES1115"/>
      <c r="AET1115"/>
      <c r="AEU1115"/>
      <c r="AEV1115"/>
      <c r="AEW1115"/>
      <c r="AEX1115"/>
      <c r="AEY1115"/>
      <c r="AEZ1115"/>
      <c r="AFA1115"/>
      <c r="AFB1115"/>
      <c r="AFC1115"/>
      <c r="AFD1115"/>
      <c r="AFE1115"/>
      <c r="AFF1115"/>
      <c r="AFG1115"/>
      <c r="AFH1115"/>
      <c r="AFI1115"/>
      <c r="AFJ1115"/>
      <c r="AFK1115"/>
      <c r="AFL1115"/>
      <c r="AFM1115"/>
      <c r="AFN1115"/>
      <c r="AFO1115"/>
      <c r="AFP1115"/>
      <c r="AFQ1115"/>
      <c r="AFR1115"/>
      <c r="AFS1115"/>
      <c r="AFT1115"/>
      <c r="AFU1115"/>
      <c r="AFV1115"/>
      <c r="AFW1115"/>
      <c r="AFX1115"/>
      <c r="AFY1115"/>
      <c r="AFZ1115"/>
      <c r="AGA1115"/>
      <c r="AGB1115"/>
      <c r="AGC1115"/>
      <c r="AGD1115"/>
      <c r="AGE1115"/>
      <c r="AGF1115"/>
      <c r="AGG1115"/>
      <c r="AGH1115"/>
      <c r="AGI1115"/>
      <c r="AGJ1115"/>
      <c r="AGK1115"/>
      <c r="AGL1115"/>
      <c r="AGM1115"/>
      <c r="AGN1115"/>
      <c r="AGO1115"/>
      <c r="AGP1115"/>
      <c r="AGQ1115"/>
      <c r="AGR1115"/>
      <c r="AGS1115"/>
      <c r="AGT1115"/>
      <c r="AGU1115"/>
      <c r="AGV1115"/>
      <c r="AGW1115"/>
      <c r="AGX1115"/>
      <c r="AGY1115"/>
      <c r="AGZ1115"/>
      <c r="AHA1115"/>
      <c r="AHB1115"/>
      <c r="AHC1115"/>
      <c r="AHD1115"/>
      <c r="AHE1115"/>
      <c r="AHF1115"/>
      <c r="AHG1115"/>
      <c r="AHH1115"/>
      <c r="AHI1115"/>
      <c r="AHJ1115"/>
      <c r="AHK1115"/>
      <c r="AHL1115"/>
      <c r="AHM1115"/>
      <c r="AHN1115"/>
      <c r="AHO1115"/>
      <c r="AHP1115"/>
      <c r="AHQ1115"/>
      <c r="AHR1115"/>
      <c r="AHS1115"/>
      <c r="AHT1115"/>
      <c r="AHU1115"/>
      <c r="AHV1115"/>
      <c r="AHW1115"/>
      <c r="AHX1115"/>
      <c r="AHY1115"/>
      <c r="AHZ1115"/>
      <c r="AIA1115"/>
      <c r="AIB1115"/>
      <c r="AIC1115"/>
      <c r="AID1115"/>
      <c r="AIE1115"/>
      <c r="AIF1115"/>
      <c r="AIG1115"/>
      <c r="AIH1115"/>
      <c r="AII1115"/>
      <c r="AIJ1115"/>
      <c r="AIK1115"/>
      <c r="AIL1115"/>
      <c r="AIM1115"/>
      <c r="AIN1115"/>
      <c r="AIO1115"/>
      <c r="AIP1115"/>
      <c r="AIQ1115"/>
      <c r="AIR1115"/>
      <c r="AIS1115"/>
      <c r="AIT1115"/>
      <c r="AIU1115"/>
      <c r="AIV1115"/>
      <c r="AIW1115"/>
      <c r="AIX1115"/>
      <c r="AIY1115"/>
      <c r="AIZ1115"/>
      <c r="AJA1115"/>
      <c r="AJB1115"/>
      <c r="AJC1115"/>
      <c r="AJD1115"/>
      <c r="AJE1115"/>
      <c r="AJF1115"/>
      <c r="AJG1115"/>
      <c r="AJH1115"/>
      <c r="AJI1115"/>
      <c r="AJJ1115"/>
      <c r="AJK1115"/>
      <c r="AJL1115"/>
      <c r="AJM1115"/>
      <c r="AJN1115"/>
      <c r="AJO1115"/>
      <c r="AJP1115"/>
      <c r="AJQ1115"/>
      <c r="AJR1115"/>
      <c r="AJS1115"/>
      <c r="AJT1115"/>
      <c r="AJU1115"/>
      <c r="AJV1115"/>
      <c r="AJW1115"/>
      <c r="AJX1115"/>
      <c r="AJY1115"/>
      <c r="AJZ1115"/>
      <c r="AKA1115"/>
      <c r="AKB1115"/>
      <c r="AKC1115"/>
      <c r="AKD1115"/>
      <c r="AKE1115"/>
      <c r="AKF1115"/>
      <c r="AKG1115"/>
      <c r="AKH1115"/>
      <c r="AKI1115"/>
      <c r="AKJ1115"/>
      <c r="AKK1115"/>
      <c r="AKL1115"/>
      <c r="AKM1115"/>
      <c r="AKN1115"/>
      <c r="AKO1115"/>
      <c r="AKP1115"/>
      <c r="AKQ1115"/>
      <c r="AKR1115"/>
      <c r="AKS1115"/>
      <c r="AKT1115"/>
      <c r="AKU1115"/>
      <c r="AKV1115"/>
      <c r="AKW1115"/>
      <c r="AKX1115"/>
      <c r="AKY1115"/>
      <c r="AKZ1115"/>
      <c r="ALA1115"/>
      <c r="ALB1115"/>
      <c r="ALC1115"/>
      <c r="ALD1115"/>
      <c r="ALE1115"/>
      <c r="ALF1115"/>
      <c r="ALG1115"/>
      <c r="ALH1115"/>
      <c r="ALI1115"/>
      <c r="ALJ1115"/>
      <c r="ALK1115"/>
      <c r="ALL1115"/>
      <c r="ALM1115"/>
      <c r="ALN1115"/>
      <c r="ALO1115"/>
      <c r="ALP1115"/>
      <c r="ALQ1115"/>
      <c r="ALR1115"/>
      <c r="ALS1115"/>
      <c r="ALT1115"/>
      <c r="ALU1115"/>
      <c r="ALV1115"/>
      <c r="ALW1115"/>
      <c r="ALX1115"/>
      <c r="ALY1115"/>
      <c r="ALZ1115"/>
      <c r="AMA1115"/>
      <c r="AMB1115"/>
      <c r="AMC1115"/>
      <c r="AMD1115"/>
      <c r="AME1115"/>
      <c r="AMF1115"/>
      <c r="AMG1115"/>
      <c r="AMH1115"/>
      <c r="AMI1115"/>
      <c r="AMJ1115"/>
    </row>
    <row r="1116" spans="1:1024" x14ac:dyDescent="0.2">
      <c r="A1116"/>
      <c r="B1116"/>
      <c r="C1116"/>
      <c r="D1116"/>
      <c r="E1116" s="2"/>
      <c r="F1116" s="2"/>
      <c r="G1116" s="271"/>
      <c r="H1116" s="240"/>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c r="FS1116"/>
      <c r="FT1116"/>
      <c r="FU1116"/>
      <c r="FV1116"/>
      <c r="FW1116"/>
      <c r="FX1116"/>
      <c r="FY1116"/>
      <c r="FZ1116"/>
      <c r="GA1116"/>
      <c r="GB1116"/>
      <c r="GC1116"/>
      <c r="GD1116"/>
      <c r="GE1116"/>
      <c r="GF1116"/>
      <c r="GG1116"/>
      <c r="GH1116"/>
      <c r="GI1116"/>
      <c r="GJ1116"/>
      <c r="GK1116"/>
      <c r="GL1116"/>
      <c r="GM1116"/>
      <c r="GN1116"/>
      <c r="GO1116"/>
      <c r="GP1116"/>
      <c r="GQ1116"/>
      <c r="GR1116"/>
      <c r="GS1116"/>
      <c r="GT1116"/>
      <c r="GU1116"/>
      <c r="GV1116"/>
      <c r="GW1116"/>
      <c r="GX1116"/>
      <c r="GY1116"/>
      <c r="GZ1116"/>
      <c r="HA1116"/>
      <c r="HB1116"/>
      <c r="HC1116"/>
      <c r="HD1116"/>
      <c r="HE1116"/>
      <c r="HF1116"/>
      <c r="HG1116"/>
      <c r="HH1116"/>
      <c r="HI1116"/>
      <c r="HJ1116"/>
      <c r="HK1116"/>
      <c r="HL1116"/>
      <c r="HM1116"/>
      <c r="HN1116"/>
      <c r="HO1116"/>
      <c r="HP1116"/>
      <c r="HQ1116"/>
      <c r="HR1116"/>
      <c r="HS1116"/>
      <c r="HT1116"/>
      <c r="HU1116"/>
      <c r="HV1116"/>
      <c r="HW1116"/>
      <c r="HX1116"/>
      <c r="HY1116"/>
      <c r="HZ1116"/>
      <c r="IA1116"/>
      <c r="IB1116"/>
      <c r="IC1116"/>
      <c r="ID1116"/>
      <c r="IE1116"/>
      <c r="IF1116"/>
      <c r="IG1116"/>
      <c r="IH1116"/>
      <c r="II1116"/>
      <c r="IJ1116"/>
      <c r="IK1116"/>
      <c r="IL1116"/>
      <c r="IM1116"/>
      <c r="IN1116"/>
      <c r="IO1116"/>
      <c r="IP1116"/>
      <c r="IQ1116"/>
      <c r="IR1116"/>
      <c r="IS1116"/>
      <c r="IT1116"/>
      <c r="IU1116"/>
      <c r="IV1116"/>
      <c r="IW1116"/>
      <c r="IX1116"/>
      <c r="IY1116"/>
      <c r="IZ1116"/>
      <c r="JA1116"/>
      <c r="JB1116"/>
      <c r="JC1116"/>
      <c r="JD1116"/>
      <c r="JE1116"/>
      <c r="JF1116"/>
      <c r="JG1116"/>
      <c r="JH1116"/>
      <c r="JI1116"/>
      <c r="JJ1116"/>
      <c r="JK1116"/>
      <c r="JL1116"/>
      <c r="JM1116"/>
      <c r="JN1116"/>
      <c r="JO1116"/>
      <c r="JP1116"/>
      <c r="JQ1116"/>
      <c r="JR1116"/>
      <c r="JS1116"/>
      <c r="JT1116"/>
      <c r="JU1116"/>
      <c r="JV1116"/>
      <c r="JW1116"/>
      <c r="JX1116"/>
      <c r="JY1116"/>
      <c r="JZ1116"/>
      <c r="KA1116"/>
      <c r="KB1116"/>
      <c r="KC1116"/>
      <c r="KD1116"/>
      <c r="KE1116"/>
      <c r="KF1116"/>
      <c r="KG1116"/>
      <c r="KH1116"/>
      <c r="KI1116"/>
      <c r="KJ1116"/>
      <c r="KK1116"/>
      <c r="KL1116"/>
      <c r="KM1116"/>
      <c r="KN1116"/>
      <c r="KO1116"/>
      <c r="KP1116"/>
      <c r="KQ1116"/>
      <c r="KR1116"/>
      <c r="KS1116"/>
      <c r="KT1116"/>
      <c r="KU1116"/>
      <c r="KV1116"/>
      <c r="KW1116"/>
      <c r="KX1116"/>
      <c r="KY1116"/>
      <c r="KZ1116"/>
      <c r="LA1116"/>
      <c r="LB1116"/>
      <c r="LC1116"/>
      <c r="LD1116"/>
      <c r="LE1116"/>
      <c r="LF1116"/>
      <c r="LG1116"/>
      <c r="LH1116"/>
      <c r="LI1116"/>
      <c r="LJ1116"/>
      <c r="LK1116"/>
      <c r="LL1116"/>
      <c r="LM1116"/>
      <c r="LN1116"/>
      <c r="LO1116"/>
      <c r="LP1116"/>
      <c r="LQ1116"/>
      <c r="LR1116"/>
      <c r="LS1116"/>
      <c r="LT1116"/>
      <c r="LU1116"/>
      <c r="LV1116"/>
      <c r="LW1116"/>
      <c r="LX1116"/>
      <c r="LY1116"/>
      <c r="LZ1116"/>
      <c r="MA1116"/>
      <c r="MB1116"/>
      <c r="MC1116"/>
      <c r="MD1116"/>
      <c r="ME1116"/>
      <c r="MF1116"/>
      <c r="MG1116"/>
      <c r="MH1116"/>
      <c r="MI1116"/>
      <c r="MJ1116"/>
      <c r="MK1116"/>
      <c r="ML1116"/>
      <c r="MM1116"/>
      <c r="MN1116"/>
      <c r="MO1116"/>
      <c r="MP1116"/>
      <c r="MQ1116"/>
      <c r="MR1116"/>
      <c r="MS1116"/>
      <c r="MT1116"/>
      <c r="MU1116"/>
      <c r="MV1116"/>
      <c r="MW1116"/>
      <c r="MX1116"/>
      <c r="MY1116"/>
      <c r="MZ1116"/>
      <c r="NA1116"/>
      <c r="NB1116"/>
      <c r="NC1116"/>
      <c r="ND1116"/>
      <c r="NE1116"/>
      <c r="NF1116"/>
      <c r="NG1116"/>
      <c r="NH1116"/>
      <c r="NI1116"/>
      <c r="NJ1116"/>
      <c r="NK1116"/>
      <c r="NL1116"/>
      <c r="NM1116"/>
      <c r="NN1116"/>
      <c r="NO1116"/>
      <c r="NP1116"/>
      <c r="NQ1116"/>
      <c r="NR1116"/>
      <c r="NS1116"/>
      <c r="NT1116"/>
      <c r="NU1116"/>
      <c r="NV1116"/>
      <c r="NW1116"/>
      <c r="NX1116"/>
      <c r="NY1116"/>
      <c r="NZ1116"/>
      <c r="OA1116"/>
      <c r="OB1116"/>
      <c r="OC1116"/>
      <c r="OD1116"/>
      <c r="OE1116"/>
      <c r="OF1116"/>
      <c r="OG1116"/>
      <c r="OH1116"/>
      <c r="OI1116"/>
      <c r="OJ1116"/>
      <c r="OK1116"/>
      <c r="OL1116"/>
      <c r="OM1116"/>
      <c r="ON1116"/>
      <c r="OO1116"/>
      <c r="OP1116"/>
      <c r="OQ1116"/>
      <c r="OR1116"/>
      <c r="OS1116"/>
      <c r="OT1116"/>
      <c r="OU1116"/>
      <c r="OV1116"/>
      <c r="OW1116"/>
      <c r="OX1116"/>
      <c r="OY1116"/>
      <c r="OZ1116"/>
      <c r="PA1116"/>
      <c r="PB1116"/>
      <c r="PC1116"/>
      <c r="PD1116"/>
      <c r="PE1116"/>
      <c r="PF1116"/>
      <c r="PG1116"/>
      <c r="PH1116"/>
      <c r="PI1116"/>
      <c r="PJ1116"/>
      <c r="PK1116"/>
      <c r="PL1116"/>
      <c r="PM1116"/>
      <c r="PN1116"/>
      <c r="PO1116"/>
      <c r="PP1116"/>
      <c r="PQ1116"/>
      <c r="PR1116"/>
      <c r="PS1116"/>
      <c r="PT1116"/>
      <c r="PU1116"/>
      <c r="PV1116"/>
      <c r="PW1116"/>
      <c r="PX1116"/>
      <c r="PY1116"/>
      <c r="PZ1116"/>
      <c r="QA1116"/>
      <c r="QB1116"/>
      <c r="QC1116"/>
      <c r="QD1116"/>
      <c r="QE1116"/>
      <c r="QF1116"/>
      <c r="QG1116"/>
      <c r="QH1116"/>
      <c r="QI1116"/>
      <c r="QJ1116"/>
      <c r="QK1116"/>
      <c r="QL1116"/>
      <c r="QM1116"/>
      <c r="QN1116"/>
      <c r="QO1116"/>
      <c r="QP1116"/>
      <c r="QQ1116"/>
      <c r="QR1116"/>
      <c r="QS1116"/>
      <c r="QT1116"/>
      <c r="QU1116"/>
      <c r="QV1116"/>
      <c r="QW1116"/>
      <c r="QX1116"/>
      <c r="QY1116"/>
      <c r="QZ1116"/>
      <c r="RA1116"/>
      <c r="RB1116"/>
      <c r="RC1116"/>
      <c r="RD1116"/>
      <c r="RE1116"/>
      <c r="RF1116"/>
      <c r="RG1116"/>
      <c r="RH1116"/>
      <c r="RI1116"/>
      <c r="RJ1116"/>
      <c r="RK1116"/>
      <c r="RL1116"/>
      <c r="RM1116"/>
      <c r="RN1116"/>
      <c r="RO1116"/>
      <c r="RP1116"/>
      <c r="RQ1116"/>
      <c r="RR1116"/>
      <c r="RS1116"/>
      <c r="RT1116"/>
      <c r="RU1116"/>
      <c r="RV1116"/>
      <c r="RW1116"/>
      <c r="RX1116"/>
      <c r="RY1116"/>
      <c r="RZ1116"/>
      <c r="SA1116"/>
      <c r="SB1116"/>
      <c r="SC1116"/>
      <c r="SD1116"/>
      <c r="SE1116"/>
      <c r="SF1116"/>
      <c r="SG1116"/>
      <c r="SH1116"/>
      <c r="SI1116"/>
      <c r="SJ1116"/>
      <c r="SK1116"/>
      <c r="SL1116"/>
      <c r="SM1116"/>
      <c r="SN1116"/>
      <c r="SO1116"/>
      <c r="SP1116"/>
      <c r="SQ1116"/>
      <c r="SR1116"/>
      <c r="SS1116"/>
      <c r="ST1116"/>
      <c r="SU1116"/>
      <c r="SV1116"/>
      <c r="SW1116"/>
      <c r="SX1116"/>
      <c r="SY1116"/>
      <c r="SZ1116"/>
      <c r="TA1116"/>
      <c r="TB1116"/>
      <c r="TC1116"/>
      <c r="TD1116"/>
      <c r="TE1116"/>
      <c r="TF1116"/>
      <c r="TG1116"/>
      <c r="TH1116"/>
      <c r="TI1116"/>
      <c r="TJ1116"/>
      <c r="TK1116"/>
      <c r="TL1116"/>
      <c r="TM1116"/>
      <c r="TN1116"/>
      <c r="TO1116"/>
      <c r="TP1116"/>
      <c r="TQ1116"/>
      <c r="TR1116"/>
      <c r="TS1116"/>
      <c r="TT1116"/>
      <c r="TU1116"/>
      <c r="TV1116"/>
      <c r="TW1116"/>
      <c r="TX1116"/>
      <c r="TY1116"/>
      <c r="TZ1116"/>
      <c r="UA1116"/>
      <c r="UB1116"/>
      <c r="UC1116"/>
      <c r="UD1116"/>
      <c r="UE1116"/>
      <c r="UF1116"/>
      <c r="UG1116"/>
      <c r="UH1116"/>
      <c r="UI1116"/>
      <c r="UJ1116"/>
      <c r="UK1116"/>
      <c r="UL1116"/>
      <c r="UM1116"/>
      <c r="UN1116"/>
      <c r="UO1116"/>
      <c r="UP1116"/>
      <c r="UQ1116"/>
      <c r="UR1116"/>
      <c r="US1116"/>
      <c r="UT1116"/>
      <c r="UU1116"/>
      <c r="UV1116"/>
      <c r="UW1116"/>
      <c r="UX1116"/>
      <c r="UY1116"/>
      <c r="UZ1116"/>
      <c r="VA1116"/>
      <c r="VB1116"/>
      <c r="VC1116"/>
      <c r="VD1116"/>
      <c r="VE1116"/>
      <c r="VF1116"/>
      <c r="VG1116"/>
      <c r="VH1116"/>
      <c r="VI1116"/>
      <c r="VJ1116"/>
      <c r="VK1116"/>
      <c r="VL1116"/>
      <c r="VM1116"/>
      <c r="VN1116"/>
      <c r="VO1116"/>
      <c r="VP1116"/>
      <c r="VQ1116"/>
      <c r="VR1116"/>
      <c r="VS1116"/>
      <c r="VT1116"/>
      <c r="VU1116"/>
      <c r="VV1116"/>
      <c r="VW1116"/>
      <c r="VX1116"/>
      <c r="VY1116"/>
      <c r="VZ1116"/>
      <c r="WA1116"/>
      <c r="WB1116"/>
      <c r="WC1116"/>
      <c r="WD1116"/>
      <c r="WE1116"/>
      <c r="WF1116"/>
      <c r="WG1116"/>
      <c r="WH1116"/>
      <c r="WI1116"/>
      <c r="WJ1116"/>
      <c r="WK1116"/>
      <c r="WL1116"/>
      <c r="WM1116"/>
      <c r="WN1116"/>
      <c r="WO1116"/>
      <c r="WP1116"/>
      <c r="WQ1116"/>
      <c r="WR1116"/>
      <c r="WS1116"/>
      <c r="WT1116"/>
      <c r="WU1116"/>
      <c r="WV1116"/>
      <c r="WW1116"/>
      <c r="WX1116"/>
      <c r="WY1116"/>
      <c r="WZ1116"/>
      <c r="XA1116"/>
      <c r="XB1116"/>
      <c r="XC1116"/>
      <c r="XD1116"/>
      <c r="XE1116"/>
      <c r="XF1116"/>
      <c r="XG1116"/>
      <c r="XH1116"/>
      <c r="XI1116"/>
      <c r="XJ1116"/>
      <c r="XK1116"/>
      <c r="XL1116"/>
      <c r="XM1116"/>
      <c r="XN1116"/>
      <c r="XO1116"/>
      <c r="XP1116"/>
      <c r="XQ1116"/>
      <c r="XR1116"/>
      <c r="XS1116"/>
      <c r="XT1116"/>
      <c r="XU1116"/>
      <c r="XV1116"/>
      <c r="XW1116"/>
      <c r="XX1116"/>
      <c r="XY1116"/>
      <c r="XZ1116"/>
      <c r="YA1116"/>
      <c r="YB1116"/>
      <c r="YC1116"/>
      <c r="YD1116"/>
      <c r="YE1116"/>
      <c r="YF1116"/>
      <c r="YG1116"/>
      <c r="YH1116"/>
      <c r="YI1116"/>
      <c r="YJ1116"/>
      <c r="YK1116"/>
      <c r="YL1116"/>
      <c r="YM1116"/>
      <c r="YN1116"/>
      <c r="YO1116"/>
      <c r="YP1116"/>
      <c r="YQ1116"/>
      <c r="YR1116"/>
      <c r="YS1116"/>
      <c r="YT1116"/>
      <c r="YU1116"/>
      <c r="YV1116"/>
      <c r="YW1116"/>
      <c r="YX1116"/>
      <c r="YY1116"/>
      <c r="YZ1116"/>
      <c r="ZA1116"/>
      <c r="ZB1116"/>
      <c r="ZC1116"/>
      <c r="ZD1116"/>
      <c r="ZE1116"/>
      <c r="ZF1116"/>
      <c r="ZG1116"/>
      <c r="ZH1116"/>
      <c r="ZI1116"/>
      <c r="ZJ1116"/>
      <c r="ZK1116"/>
      <c r="ZL1116"/>
      <c r="ZM1116"/>
      <c r="ZN1116"/>
      <c r="ZO1116"/>
      <c r="ZP1116"/>
      <c r="ZQ1116"/>
      <c r="ZR1116"/>
      <c r="ZS1116"/>
      <c r="ZT1116"/>
      <c r="ZU1116"/>
      <c r="ZV1116"/>
      <c r="ZW1116"/>
      <c r="ZX1116"/>
      <c r="ZY1116"/>
      <c r="ZZ1116"/>
      <c r="AAA1116"/>
      <c r="AAB1116"/>
      <c r="AAC1116"/>
      <c r="AAD1116"/>
      <c r="AAE1116"/>
      <c r="AAF1116"/>
      <c r="AAG1116"/>
      <c r="AAH1116"/>
      <c r="AAI1116"/>
      <c r="AAJ1116"/>
      <c r="AAK1116"/>
      <c r="AAL1116"/>
      <c r="AAM1116"/>
      <c r="AAN1116"/>
      <c r="AAO1116"/>
      <c r="AAP1116"/>
      <c r="AAQ1116"/>
      <c r="AAR1116"/>
      <c r="AAS1116"/>
      <c r="AAT1116"/>
      <c r="AAU1116"/>
      <c r="AAV1116"/>
      <c r="AAW1116"/>
      <c r="AAX1116"/>
      <c r="AAY1116"/>
      <c r="AAZ1116"/>
      <c r="ABA1116"/>
      <c r="ABB1116"/>
      <c r="ABC1116"/>
      <c r="ABD1116"/>
      <c r="ABE1116"/>
      <c r="ABF1116"/>
      <c r="ABG1116"/>
      <c r="ABH1116"/>
      <c r="ABI1116"/>
      <c r="ABJ1116"/>
      <c r="ABK1116"/>
      <c r="ABL1116"/>
      <c r="ABM1116"/>
      <c r="ABN1116"/>
      <c r="ABO1116"/>
      <c r="ABP1116"/>
      <c r="ABQ1116"/>
      <c r="ABR1116"/>
      <c r="ABS1116"/>
      <c r="ABT1116"/>
      <c r="ABU1116"/>
      <c r="ABV1116"/>
      <c r="ABW1116"/>
      <c r="ABX1116"/>
      <c r="ABY1116"/>
      <c r="ABZ1116"/>
      <c r="ACA1116"/>
      <c r="ACB1116"/>
      <c r="ACC1116"/>
      <c r="ACD1116"/>
      <c r="ACE1116"/>
      <c r="ACF1116"/>
      <c r="ACG1116"/>
      <c r="ACH1116"/>
      <c r="ACI1116"/>
      <c r="ACJ1116"/>
      <c r="ACK1116"/>
      <c r="ACL1116"/>
      <c r="ACM1116"/>
      <c r="ACN1116"/>
      <c r="ACO1116"/>
      <c r="ACP1116"/>
      <c r="ACQ1116"/>
      <c r="ACR1116"/>
      <c r="ACS1116"/>
      <c r="ACT1116"/>
      <c r="ACU1116"/>
      <c r="ACV1116"/>
      <c r="ACW1116"/>
      <c r="ACX1116"/>
      <c r="ACY1116"/>
      <c r="ACZ1116"/>
      <c r="ADA1116"/>
      <c r="ADB1116"/>
      <c r="ADC1116"/>
      <c r="ADD1116"/>
      <c r="ADE1116"/>
      <c r="ADF1116"/>
      <c r="ADG1116"/>
      <c r="ADH1116"/>
      <c r="ADI1116"/>
      <c r="ADJ1116"/>
      <c r="ADK1116"/>
      <c r="ADL1116"/>
      <c r="ADM1116"/>
      <c r="ADN1116"/>
      <c r="ADO1116"/>
      <c r="ADP1116"/>
      <c r="ADQ1116"/>
      <c r="ADR1116"/>
      <c r="ADS1116"/>
      <c r="ADT1116"/>
      <c r="ADU1116"/>
      <c r="ADV1116"/>
      <c r="ADW1116"/>
      <c r="ADX1116"/>
      <c r="ADY1116"/>
      <c r="ADZ1116"/>
      <c r="AEA1116"/>
      <c r="AEB1116"/>
      <c r="AEC1116"/>
      <c r="AED1116"/>
      <c r="AEE1116"/>
      <c r="AEF1116"/>
      <c r="AEG1116"/>
      <c r="AEH1116"/>
      <c r="AEI1116"/>
      <c r="AEJ1116"/>
      <c r="AEK1116"/>
      <c r="AEL1116"/>
      <c r="AEM1116"/>
      <c r="AEN1116"/>
      <c r="AEO1116"/>
      <c r="AEP1116"/>
      <c r="AEQ1116"/>
      <c r="AER1116"/>
      <c r="AES1116"/>
      <c r="AET1116"/>
      <c r="AEU1116"/>
      <c r="AEV1116"/>
      <c r="AEW1116"/>
      <c r="AEX1116"/>
      <c r="AEY1116"/>
      <c r="AEZ1116"/>
      <c r="AFA1116"/>
      <c r="AFB1116"/>
      <c r="AFC1116"/>
      <c r="AFD1116"/>
      <c r="AFE1116"/>
      <c r="AFF1116"/>
      <c r="AFG1116"/>
      <c r="AFH1116"/>
      <c r="AFI1116"/>
      <c r="AFJ1116"/>
      <c r="AFK1116"/>
      <c r="AFL1116"/>
      <c r="AFM1116"/>
      <c r="AFN1116"/>
      <c r="AFO1116"/>
      <c r="AFP1116"/>
      <c r="AFQ1116"/>
      <c r="AFR1116"/>
      <c r="AFS1116"/>
      <c r="AFT1116"/>
      <c r="AFU1116"/>
      <c r="AFV1116"/>
      <c r="AFW1116"/>
      <c r="AFX1116"/>
      <c r="AFY1116"/>
      <c r="AFZ1116"/>
      <c r="AGA1116"/>
      <c r="AGB1116"/>
      <c r="AGC1116"/>
      <c r="AGD1116"/>
      <c r="AGE1116"/>
      <c r="AGF1116"/>
      <c r="AGG1116"/>
      <c r="AGH1116"/>
      <c r="AGI1116"/>
      <c r="AGJ1116"/>
      <c r="AGK1116"/>
      <c r="AGL1116"/>
      <c r="AGM1116"/>
      <c r="AGN1116"/>
      <c r="AGO1116"/>
      <c r="AGP1116"/>
      <c r="AGQ1116"/>
      <c r="AGR1116"/>
      <c r="AGS1116"/>
      <c r="AGT1116"/>
      <c r="AGU1116"/>
      <c r="AGV1116"/>
      <c r="AGW1116"/>
      <c r="AGX1116"/>
      <c r="AGY1116"/>
      <c r="AGZ1116"/>
      <c r="AHA1116"/>
      <c r="AHB1116"/>
      <c r="AHC1116"/>
      <c r="AHD1116"/>
      <c r="AHE1116"/>
      <c r="AHF1116"/>
      <c r="AHG1116"/>
      <c r="AHH1116"/>
      <c r="AHI1116"/>
      <c r="AHJ1116"/>
      <c r="AHK1116"/>
      <c r="AHL1116"/>
      <c r="AHM1116"/>
      <c r="AHN1116"/>
      <c r="AHO1116"/>
      <c r="AHP1116"/>
      <c r="AHQ1116"/>
      <c r="AHR1116"/>
      <c r="AHS1116"/>
      <c r="AHT1116"/>
      <c r="AHU1116"/>
      <c r="AHV1116"/>
      <c r="AHW1116"/>
      <c r="AHX1116"/>
      <c r="AHY1116"/>
      <c r="AHZ1116"/>
      <c r="AIA1116"/>
      <c r="AIB1116"/>
      <c r="AIC1116"/>
      <c r="AID1116"/>
      <c r="AIE1116"/>
      <c r="AIF1116"/>
      <c r="AIG1116"/>
      <c r="AIH1116"/>
      <c r="AII1116"/>
      <c r="AIJ1116"/>
      <c r="AIK1116"/>
      <c r="AIL1116"/>
      <c r="AIM1116"/>
      <c r="AIN1116"/>
      <c r="AIO1116"/>
      <c r="AIP1116"/>
      <c r="AIQ1116"/>
      <c r="AIR1116"/>
      <c r="AIS1116"/>
      <c r="AIT1116"/>
      <c r="AIU1116"/>
      <c r="AIV1116"/>
      <c r="AIW1116"/>
      <c r="AIX1116"/>
      <c r="AIY1116"/>
      <c r="AIZ1116"/>
      <c r="AJA1116"/>
      <c r="AJB1116"/>
      <c r="AJC1116"/>
      <c r="AJD1116"/>
      <c r="AJE1116"/>
      <c r="AJF1116"/>
      <c r="AJG1116"/>
      <c r="AJH1116"/>
      <c r="AJI1116"/>
      <c r="AJJ1116"/>
      <c r="AJK1116"/>
      <c r="AJL1116"/>
      <c r="AJM1116"/>
      <c r="AJN1116"/>
      <c r="AJO1116"/>
      <c r="AJP1116"/>
      <c r="AJQ1116"/>
      <c r="AJR1116"/>
      <c r="AJS1116"/>
      <c r="AJT1116"/>
      <c r="AJU1116"/>
      <c r="AJV1116"/>
      <c r="AJW1116"/>
      <c r="AJX1116"/>
      <c r="AJY1116"/>
      <c r="AJZ1116"/>
      <c r="AKA1116"/>
      <c r="AKB1116"/>
      <c r="AKC1116"/>
      <c r="AKD1116"/>
      <c r="AKE1116"/>
      <c r="AKF1116"/>
      <c r="AKG1116"/>
      <c r="AKH1116"/>
      <c r="AKI1116"/>
      <c r="AKJ1116"/>
      <c r="AKK1116"/>
      <c r="AKL1116"/>
      <c r="AKM1116"/>
      <c r="AKN1116"/>
      <c r="AKO1116"/>
      <c r="AKP1116"/>
      <c r="AKQ1116"/>
      <c r="AKR1116"/>
      <c r="AKS1116"/>
      <c r="AKT1116"/>
      <c r="AKU1116"/>
      <c r="AKV1116"/>
      <c r="AKW1116"/>
      <c r="AKX1116"/>
      <c r="AKY1116"/>
      <c r="AKZ1116"/>
      <c r="ALA1116"/>
      <c r="ALB1116"/>
      <c r="ALC1116"/>
      <c r="ALD1116"/>
      <c r="ALE1116"/>
      <c r="ALF1116"/>
      <c r="ALG1116"/>
      <c r="ALH1116"/>
      <c r="ALI1116"/>
      <c r="ALJ1116"/>
      <c r="ALK1116"/>
      <c r="ALL1116"/>
      <c r="ALM1116"/>
      <c r="ALN1116"/>
      <c r="ALO1116"/>
      <c r="ALP1116"/>
      <c r="ALQ1116"/>
      <c r="ALR1116"/>
      <c r="ALS1116"/>
      <c r="ALT1116"/>
      <c r="ALU1116"/>
      <c r="ALV1116"/>
      <c r="ALW1116"/>
      <c r="ALX1116"/>
      <c r="ALY1116"/>
      <c r="ALZ1116"/>
      <c r="AMA1116"/>
      <c r="AMB1116"/>
      <c r="AMC1116"/>
      <c r="AMD1116"/>
      <c r="AME1116"/>
      <c r="AMF1116"/>
      <c r="AMG1116"/>
      <c r="AMH1116"/>
      <c r="AMI1116"/>
      <c r="AMJ1116"/>
    </row>
    <row r="1117" spans="1:1024" x14ac:dyDescent="0.2">
      <c r="A1117"/>
      <c r="B1117"/>
      <c r="C1117"/>
      <c r="D1117"/>
      <c r="E1117" s="2"/>
      <c r="F1117" s="2"/>
      <c r="G1117" s="271"/>
      <c r="H1117" s="240"/>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c r="FS1117"/>
      <c r="FT1117"/>
      <c r="FU1117"/>
      <c r="FV1117"/>
      <c r="FW1117"/>
      <c r="FX1117"/>
      <c r="FY1117"/>
      <c r="FZ1117"/>
      <c r="GA1117"/>
      <c r="GB1117"/>
      <c r="GC1117"/>
      <c r="GD1117"/>
      <c r="GE1117"/>
      <c r="GF1117"/>
      <c r="GG1117"/>
      <c r="GH1117"/>
      <c r="GI1117"/>
      <c r="GJ1117"/>
      <c r="GK1117"/>
      <c r="GL1117"/>
      <c r="GM1117"/>
      <c r="GN1117"/>
      <c r="GO1117"/>
      <c r="GP1117"/>
      <c r="GQ1117"/>
      <c r="GR1117"/>
      <c r="GS1117"/>
      <c r="GT1117"/>
      <c r="GU1117"/>
      <c r="GV1117"/>
      <c r="GW1117"/>
      <c r="GX1117"/>
      <c r="GY1117"/>
      <c r="GZ1117"/>
      <c r="HA1117"/>
      <c r="HB1117"/>
      <c r="HC1117"/>
      <c r="HD1117"/>
      <c r="HE1117"/>
      <c r="HF1117"/>
      <c r="HG1117"/>
      <c r="HH1117"/>
      <c r="HI1117"/>
      <c r="HJ1117"/>
      <c r="HK1117"/>
      <c r="HL1117"/>
      <c r="HM1117"/>
      <c r="HN1117"/>
      <c r="HO1117"/>
      <c r="HP1117"/>
      <c r="HQ1117"/>
      <c r="HR1117"/>
      <c r="HS1117"/>
      <c r="HT1117"/>
      <c r="HU1117"/>
      <c r="HV1117"/>
      <c r="HW1117"/>
      <c r="HX1117"/>
      <c r="HY1117"/>
      <c r="HZ1117"/>
      <c r="IA1117"/>
      <c r="IB1117"/>
      <c r="IC1117"/>
      <c r="ID1117"/>
      <c r="IE1117"/>
      <c r="IF1117"/>
      <c r="IG1117"/>
      <c r="IH1117"/>
      <c r="II1117"/>
      <c r="IJ1117"/>
      <c r="IK1117"/>
      <c r="IL1117"/>
      <c r="IM1117"/>
      <c r="IN1117"/>
      <c r="IO1117"/>
      <c r="IP1117"/>
      <c r="IQ1117"/>
      <c r="IR1117"/>
      <c r="IS1117"/>
      <c r="IT1117"/>
      <c r="IU1117"/>
      <c r="IV1117"/>
      <c r="IW1117"/>
      <c r="IX1117"/>
      <c r="IY1117"/>
      <c r="IZ1117"/>
      <c r="JA1117"/>
      <c r="JB1117"/>
      <c r="JC1117"/>
      <c r="JD1117"/>
      <c r="JE1117"/>
      <c r="JF1117"/>
      <c r="JG1117"/>
      <c r="JH1117"/>
      <c r="JI1117"/>
      <c r="JJ1117"/>
      <c r="JK1117"/>
      <c r="JL1117"/>
      <c r="JM1117"/>
      <c r="JN1117"/>
      <c r="JO1117"/>
      <c r="JP1117"/>
      <c r="JQ1117"/>
      <c r="JR1117"/>
      <c r="JS1117"/>
      <c r="JT1117"/>
      <c r="JU1117"/>
      <c r="JV1117"/>
      <c r="JW1117"/>
      <c r="JX1117"/>
      <c r="JY1117"/>
      <c r="JZ1117"/>
      <c r="KA1117"/>
      <c r="KB1117"/>
      <c r="KC1117"/>
      <c r="KD1117"/>
      <c r="KE1117"/>
      <c r="KF1117"/>
      <c r="KG1117"/>
      <c r="KH1117"/>
      <c r="KI1117"/>
      <c r="KJ1117"/>
      <c r="KK1117"/>
      <c r="KL1117"/>
      <c r="KM1117"/>
      <c r="KN1117"/>
      <c r="KO1117"/>
      <c r="KP1117"/>
      <c r="KQ1117"/>
      <c r="KR1117"/>
      <c r="KS1117"/>
      <c r="KT1117"/>
      <c r="KU1117"/>
      <c r="KV1117"/>
      <c r="KW1117"/>
      <c r="KX1117"/>
      <c r="KY1117"/>
      <c r="KZ1117"/>
      <c r="LA1117"/>
      <c r="LB1117"/>
      <c r="LC1117"/>
      <c r="LD1117"/>
      <c r="LE1117"/>
      <c r="LF1117"/>
      <c r="LG1117"/>
      <c r="LH1117"/>
      <c r="LI1117"/>
      <c r="LJ1117"/>
      <c r="LK1117"/>
      <c r="LL1117"/>
      <c r="LM1117"/>
      <c r="LN1117"/>
      <c r="LO1117"/>
      <c r="LP1117"/>
      <c r="LQ1117"/>
      <c r="LR1117"/>
      <c r="LS1117"/>
      <c r="LT1117"/>
      <c r="LU1117"/>
      <c r="LV1117"/>
      <c r="LW1117"/>
      <c r="LX1117"/>
      <c r="LY1117"/>
      <c r="LZ1117"/>
      <c r="MA1117"/>
      <c r="MB1117"/>
      <c r="MC1117"/>
      <c r="MD1117"/>
      <c r="ME1117"/>
      <c r="MF1117"/>
      <c r="MG1117"/>
      <c r="MH1117"/>
      <c r="MI1117"/>
      <c r="MJ1117"/>
      <c r="MK1117"/>
      <c r="ML1117"/>
      <c r="MM1117"/>
      <c r="MN1117"/>
      <c r="MO1117"/>
      <c r="MP1117"/>
      <c r="MQ1117"/>
      <c r="MR1117"/>
      <c r="MS1117"/>
      <c r="MT1117"/>
      <c r="MU1117"/>
      <c r="MV1117"/>
      <c r="MW1117"/>
      <c r="MX1117"/>
      <c r="MY1117"/>
      <c r="MZ1117"/>
      <c r="NA1117"/>
      <c r="NB1117"/>
      <c r="NC1117"/>
      <c r="ND1117"/>
      <c r="NE1117"/>
      <c r="NF1117"/>
      <c r="NG1117"/>
      <c r="NH1117"/>
      <c r="NI1117"/>
      <c r="NJ1117"/>
      <c r="NK1117"/>
      <c r="NL1117"/>
      <c r="NM1117"/>
      <c r="NN1117"/>
      <c r="NO1117"/>
      <c r="NP1117"/>
      <c r="NQ1117"/>
      <c r="NR1117"/>
      <c r="NS1117"/>
      <c r="NT1117"/>
      <c r="NU1117"/>
      <c r="NV1117"/>
      <c r="NW1117"/>
      <c r="NX1117"/>
      <c r="NY1117"/>
      <c r="NZ1117"/>
      <c r="OA1117"/>
      <c r="OB1117"/>
      <c r="OC1117"/>
      <c r="OD1117"/>
      <c r="OE1117"/>
      <c r="OF1117"/>
      <c r="OG1117"/>
      <c r="OH1117"/>
      <c r="OI1117"/>
      <c r="OJ1117"/>
      <c r="OK1117"/>
      <c r="OL1117"/>
      <c r="OM1117"/>
      <c r="ON1117"/>
      <c r="OO1117"/>
      <c r="OP1117"/>
      <c r="OQ1117"/>
      <c r="OR1117"/>
      <c r="OS1117"/>
      <c r="OT1117"/>
      <c r="OU1117"/>
      <c r="OV1117"/>
      <c r="OW1117"/>
      <c r="OX1117"/>
      <c r="OY1117"/>
      <c r="OZ1117"/>
      <c r="PA1117"/>
      <c r="PB1117"/>
      <c r="PC1117"/>
      <c r="PD1117"/>
      <c r="PE1117"/>
      <c r="PF1117"/>
      <c r="PG1117"/>
      <c r="PH1117"/>
      <c r="PI1117"/>
      <c r="PJ1117"/>
      <c r="PK1117"/>
      <c r="PL1117"/>
      <c r="PM1117"/>
      <c r="PN1117"/>
      <c r="PO1117"/>
      <c r="PP1117"/>
      <c r="PQ1117"/>
      <c r="PR1117"/>
      <c r="PS1117"/>
      <c r="PT1117"/>
      <c r="PU1117"/>
      <c r="PV1117"/>
      <c r="PW1117"/>
      <c r="PX1117"/>
      <c r="PY1117"/>
      <c r="PZ1117"/>
      <c r="QA1117"/>
      <c r="QB1117"/>
      <c r="QC1117"/>
      <c r="QD1117"/>
      <c r="QE1117"/>
      <c r="QF1117"/>
      <c r="QG1117"/>
      <c r="QH1117"/>
      <c r="QI1117"/>
      <c r="QJ1117"/>
      <c r="QK1117"/>
      <c r="QL1117"/>
      <c r="QM1117"/>
      <c r="QN1117"/>
      <c r="QO1117"/>
      <c r="QP1117"/>
      <c r="QQ1117"/>
      <c r="QR1117"/>
      <c r="QS1117"/>
      <c r="QT1117"/>
      <c r="QU1117"/>
      <c r="QV1117"/>
      <c r="QW1117"/>
      <c r="QX1117"/>
      <c r="QY1117"/>
      <c r="QZ1117"/>
      <c r="RA1117"/>
      <c r="RB1117"/>
      <c r="RC1117"/>
      <c r="RD1117"/>
      <c r="RE1117"/>
      <c r="RF1117"/>
      <c r="RG1117"/>
      <c r="RH1117"/>
      <c r="RI1117"/>
      <c r="RJ1117"/>
      <c r="RK1117"/>
      <c r="RL1117"/>
      <c r="RM1117"/>
      <c r="RN1117"/>
      <c r="RO1117"/>
      <c r="RP1117"/>
      <c r="RQ1117"/>
      <c r="RR1117"/>
      <c r="RS1117"/>
      <c r="RT1117"/>
      <c r="RU1117"/>
      <c r="RV1117"/>
      <c r="RW1117"/>
      <c r="RX1117"/>
      <c r="RY1117"/>
      <c r="RZ1117"/>
      <c r="SA1117"/>
      <c r="SB1117"/>
      <c r="SC1117"/>
      <c r="SD1117"/>
      <c r="SE1117"/>
      <c r="SF1117"/>
      <c r="SG1117"/>
      <c r="SH1117"/>
      <c r="SI1117"/>
      <c r="SJ1117"/>
      <c r="SK1117"/>
      <c r="SL1117"/>
      <c r="SM1117"/>
      <c r="SN1117"/>
      <c r="SO1117"/>
      <c r="SP1117"/>
      <c r="SQ1117"/>
      <c r="SR1117"/>
      <c r="SS1117"/>
      <c r="ST1117"/>
      <c r="SU1117"/>
      <c r="SV1117"/>
      <c r="SW1117"/>
      <c r="SX1117"/>
      <c r="SY1117"/>
      <c r="SZ1117"/>
      <c r="TA1117"/>
      <c r="TB1117"/>
      <c r="TC1117"/>
      <c r="TD1117"/>
      <c r="TE1117"/>
      <c r="TF1117"/>
      <c r="TG1117"/>
      <c r="TH1117"/>
      <c r="TI1117"/>
      <c r="TJ1117"/>
      <c r="TK1117"/>
      <c r="TL1117"/>
      <c r="TM1117"/>
      <c r="TN1117"/>
      <c r="TO1117"/>
      <c r="TP1117"/>
      <c r="TQ1117"/>
      <c r="TR1117"/>
      <c r="TS1117"/>
      <c r="TT1117"/>
      <c r="TU1117"/>
      <c r="TV1117"/>
      <c r="TW1117"/>
      <c r="TX1117"/>
      <c r="TY1117"/>
      <c r="TZ1117"/>
      <c r="UA1117"/>
      <c r="UB1117"/>
      <c r="UC1117"/>
      <c r="UD1117"/>
      <c r="UE1117"/>
      <c r="UF1117"/>
      <c r="UG1117"/>
      <c r="UH1117"/>
      <c r="UI1117"/>
      <c r="UJ1117"/>
      <c r="UK1117"/>
      <c r="UL1117"/>
      <c r="UM1117"/>
      <c r="UN1117"/>
      <c r="UO1117"/>
      <c r="UP1117"/>
      <c r="UQ1117"/>
      <c r="UR1117"/>
      <c r="US1117"/>
      <c r="UT1117"/>
      <c r="UU1117"/>
      <c r="UV1117"/>
      <c r="UW1117"/>
      <c r="UX1117"/>
      <c r="UY1117"/>
      <c r="UZ1117"/>
      <c r="VA1117"/>
      <c r="VB1117"/>
      <c r="VC1117"/>
      <c r="VD1117"/>
      <c r="VE1117"/>
      <c r="VF1117"/>
      <c r="VG1117"/>
      <c r="VH1117"/>
      <c r="VI1117"/>
      <c r="VJ1117"/>
      <c r="VK1117"/>
      <c r="VL1117"/>
      <c r="VM1117"/>
      <c r="VN1117"/>
      <c r="VO1117"/>
      <c r="VP1117"/>
      <c r="VQ1117"/>
      <c r="VR1117"/>
      <c r="VS1117"/>
      <c r="VT1117"/>
      <c r="VU1117"/>
      <c r="VV1117"/>
      <c r="VW1117"/>
      <c r="VX1117"/>
      <c r="VY1117"/>
      <c r="VZ1117"/>
      <c r="WA1117"/>
      <c r="WB1117"/>
      <c r="WC1117"/>
      <c r="WD1117"/>
      <c r="WE1117"/>
      <c r="WF1117"/>
      <c r="WG1117"/>
      <c r="WH1117"/>
      <c r="WI1117"/>
      <c r="WJ1117"/>
      <c r="WK1117"/>
      <c r="WL1117"/>
      <c r="WM1117"/>
      <c r="WN1117"/>
      <c r="WO1117"/>
      <c r="WP1117"/>
      <c r="WQ1117"/>
      <c r="WR1117"/>
      <c r="WS1117"/>
      <c r="WT1117"/>
      <c r="WU1117"/>
      <c r="WV1117"/>
      <c r="WW1117"/>
      <c r="WX1117"/>
      <c r="WY1117"/>
      <c r="WZ1117"/>
      <c r="XA1117"/>
      <c r="XB1117"/>
      <c r="XC1117"/>
      <c r="XD1117"/>
      <c r="XE1117"/>
      <c r="XF1117"/>
      <c r="XG1117"/>
      <c r="XH1117"/>
      <c r="XI1117"/>
      <c r="XJ1117"/>
      <c r="XK1117"/>
      <c r="XL1117"/>
      <c r="XM1117"/>
      <c r="XN1117"/>
      <c r="XO1117"/>
      <c r="XP1117"/>
      <c r="XQ1117"/>
      <c r="XR1117"/>
      <c r="XS1117"/>
      <c r="XT1117"/>
      <c r="XU1117"/>
      <c r="XV1117"/>
      <c r="XW1117"/>
      <c r="XX1117"/>
      <c r="XY1117"/>
      <c r="XZ1117"/>
      <c r="YA1117"/>
      <c r="YB1117"/>
      <c r="YC1117"/>
      <c r="YD1117"/>
      <c r="YE1117"/>
      <c r="YF1117"/>
      <c r="YG1117"/>
      <c r="YH1117"/>
      <c r="YI1117"/>
      <c r="YJ1117"/>
      <c r="YK1117"/>
      <c r="YL1117"/>
      <c r="YM1117"/>
      <c r="YN1117"/>
      <c r="YO1117"/>
      <c r="YP1117"/>
      <c r="YQ1117"/>
      <c r="YR1117"/>
      <c r="YS1117"/>
      <c r="YT1117"/>
      <c r="YU1117"/>
      <c r="YV1117"/>
      <c r="YW1117"/>
      <c r="YX1117"/>
      <c r="YY1117"/>
      <c r="YZ1117"/>
      <c r="ZA1117"/>
      <c r="ZB1117"/>
      <c r="ZC1117"/>
      <c r="ZD1117"/>
      <c r="ZE1117"/>
      <c r="ZF1117"/>
      <c r="ZG1117"/>
      <c r="ZH1117"/>
      <c r="ZI1117"/>
      <c r="ZJ1117"/>
      <c r="ZK1117"/>
      <c r="ZL1117"/>
      <c r="ZM1117"/>
      <c r="ZN1117"/>
      <c r="ZO1117"/>
      <c r="ZP1117"/>
      <c r="ZQ1117"/>
      <c r="ZR1117"/>
      <c r="ZS1117"/>
      <c r="ZT1117"/>
      <c r="ZU1117"/>
      <c r="ZV1117"/>
      <c r="ZW1117"/>
      <c r="ZX1117"/>
      <c r="ZY1117"/>
      <c r="ZZ1117"/>
      <c r="AAA1117"/>
      <c r="AAB1117"/>
      <c r="AAC1117"/>
      <c r="AAD1117"/>
      <c r="AAE1117"/>
      <c r="AAF1117"/>
      <c r="AAG1117"/>
      <c r="AAH1117"/>
      <c r="AAI1117"/>
      <c r="AAJ1117"/>
      <c r="AAK1117"/>
      <c r="AAL1117"/>
      <c r="AAM1117"/>
      <c r="AAN1117"/>
      <c r="AAO1117"/>
      <c r="AAP1117"/>
      <c r="AAQ1117"/>
      <c r="AAR1117"/>
      <c r="AAS1117"/>
      <c r="AAT1117"/>
      <c r="AAU1117"/>
      <c r="AAV1117"/>
      <c r="AAW1117"/>
      <c r="AAX1117"/>
      <c r="AAY1117"/>
      <c r="AAZ1117"/>
      <c r="ABA1117"/>
      <c r="ABB1117"/>
      <c r="ABC1117"/>
      <c r="ABD1117"/>
      <c r="ABE1117"/>
      <c r="ABF1117"/>
      <c r="ABG1117"/>
      <c r="ABH1117"/>
      <c r="ABI1117"/>
      <c r="ABJ1117"/>
      <c r="ABK1117"/>
      <c r="ABL1117"/>
      <c r="ABM1117"/>
      <c r="ABN1117"/>
      <c r="ABO1117"/>
      <c r="ABP1117"/>
      <c r="ABQ1117"/>
      <c r="ABR1117"/>
      <c r="ABS1117"/>
      <c r="ABT1117"/>
      <c r="ABU1117"/>
      <c r="ABV1117"/>
      <c r="ABW1117"/>
      <c r="ABX1117"/>
      <c r="ABY1117"/>
      <c r="ABZ1117"/>
      <c r="ACA1117"/>
      <c r="ACB1117"/>
      <c r="ACC1117"/>
      <c r="ACD1117"/>
      <c r="ACE1117"/>
      <c r="ACF1117"/>
      <c r="ACG1117"/>
      <c r="ACH1117"/>
      <c r="ACI1117"/>
      <c r="ACJ1117"/>
      <c r="ACK1117"/>
      <c r="ACL1117"/>
      <c r="ACM1117"/>
      <c r="ACN1117"/>
      <c r="ACO1117"/>
      <c r="ACP1117"/>
      <c r="ACQ1117"/>
      <c r="ACR1117"/>
      <c r="ACS1117"/>
      <c r="ACT1117"/>
      <c r="ACU1117"/>
      <c r="ACV1117"/>
      <c r="ACW1117"/>
      <c r="ACX1117"/>
      <c r="ACY1117"/>
      <c r="ACZ1117"/>
      <c r="ADA1117"/>
      <c r="ADB1117"/>
      <c r="ADC1117"/>
      <c r="ADD1117"/>
      <c r="ADE1117"/>
      <c r="ADF1117"/>
      <c r="ADG1117"/>
      <c r="ADH1117"/>
      <c r="ADI1117"/>
      <c r="ADJ1117"/>
      <c r="ADK1117"/>
      <c r="ADL1117"/>
      <c r="ADM1117"/>
      <c r="ADN1117"/>
      <c r="ADO1117"/>
      <c r="ADP1117"/>
      <c r="ADQ1117"/>
      <c r="ADR1117"/>
      <c r="ADS1117"/>
      <c r="ADT1117"/>
      <c r="ADU1117"/>
      <c r="ADV1117"/>
      <c r="ADW1117"/>
      <c r="ADX1117"/>
      <c r="ADY1117"/>
      <c r="ADZ1117"/>
      <c r="AEA1117"/>
      <c r="AEB1117"/>
      <c r="AEC1117"/>
      <c r="AED1117"/>
      <c r="AEE1117"/>
      <c r="AEF1117"/>
      <c r="AEG1117"/>
      <c r="AEH1117"/>
      <c r="AEI1117"/>
      <c r="AEJ1117"/>
      <c r="AEK1117"/>
      <c r="AEL1117"/>
      <c r="AEM1117"/>
      <c r="AEN1117"/>
      <c r="AEO1117"/>
      <c r="AEP1117"/>
      <c r="AEQ1117"/>
      <c r="AER1117"/>
      <c r="AES1117"/>
      <c r="AET1117"/>
      <c r="AEU1117"/>
      <c r="AEV1117"/>
      <c r="AEW1117"/>
      <c r="AEX1117"/>
      <c r="AEY1117"/>
      <c r="AEZ1117"/>
      <c r="AFA1117"/>
      <c r="AFB1117"/>
      <c r="AFC1117"/>
      <c r="AFD1117"/>
      <c r="AFE1117"/>
      <c r="AFF1117"/>
      <c r="AFG1117"/>
      <c r="AFH1117"/>
      <c r="AFI1117"/>
      <c r="AFJ1117"/>
      <c r="AFK1117"/>
      <c r="AFL1117"/>
      <c r="AFM1117"/>
      <c r="AFN1117"/>
      <c r="AFO1117"/>
      <c r="AFP1117"/>
      <c r="AFQ1117"/>
      <c r="AFR1117"/>
      <c r="AFS1117"/>
      <c r="AFT1117"/>
      <c r="AFU1117"/>
      <c r="AFV1117"/>
      <c r="AFW1117"/>
      <c r="AFX1117"/>
      <c r="AFY1117"/>
      <c r="AFZ1117"/>
      <c r="AGA1117"/>
      <c r="AGB1117"/>
      <c r="AGC1117"/>
      <c r="AGD1117"/>
      <c r="AGE1117"/>
      <c r="AGF1117"/>
      <c r="AGG1117"/>
      <c r="AGH1117"/>
      <c r="AGI1117"/>
      <c r="AGJ1117"/>
      <c r="AGK1117"/>
      <c r="AGL1117"/>
      <c r="AGM1117"/>
      <c r="AGN1117"/>
      <c r="AGO1117"/>
      <c r="AGP1117"/>
      <c r="AGQ1117"/>
      <c r="AGR1117"/>
      <c r="AGS1117"/>
      <c r="AGT1117"/>
      <c r="AGU1117"/>
      <c r="AGV1117"/>
      <c r="AGW1117"/>
      <c r="AGX1117"/>
      <c r="AGY1117"/>
      <c r="AGZ1117"/>
      <c r="AHA1117"/>
      <c r="AHB1117"/>
      <c r="AHC1117"/>
      <c r="AHD1117"/>
      <c r="AHE1117"/>
      <c r="AHF1117"/>
      <c r="AHG1117"/>
      <c r="AHH1117"/>
      <c r="AHI1117"/>
      <c r="AHJ1117"/>
      <c r="AHK1117"/>
      <c r="AHL1117"/>
      <c r="AHM1117"/>
      <c r="AHN1117"/>
      <c r="AHO1117"/>
      <c r="AHP1117"/>
      <c r="AHQ1117"/>
      <c r="AHR1117"/>
      <c r="AHS1117"/>
      <c r="AHT1117"/>
      <c r="AHU1117"/>
      <c r="AHV1117"/>
      <c r="AHW1117"/>
      <c r="AHX1117"/>
      <c r="AHY1117"/>
      <c r="AHZ1117"/>
      <c r="AIA1117"/>
      <c r="AIB1117"/>
      <c r="AIC1117"/>
      <c r="AID1117"/>
      <c r="AIE1117"/>
      <c r="AIF1117"/>
      <c r="AIG1117"/>
      <c r="AIH1117"/>
      <c r="AII1117"/>
      <c r="AIJ1117"/>
      <c r="AIK1117"/>
      <c r="AIL1117"/>
      <c r="AIM1117"/>
      <c r="AIN1117"/>
      <c r="AIO1117"/>
      <c r="AIP1117"/>
      <c r="AIQ1117"/>
      <c r="AIR1117"/>
      <c r="AIS1117"/>
      <c r="AIT1117"/>
      <c r="AIU1117"/>
      <c r="AIV1117"/>
      <c r="AIW1117"/>
      <c r="AIX1117"/>
      <c r="AIY1117"/>
      <c r="AIZ1117"/>
      <c r="AJA1117"/>
      <c r="AJB1117"/>
      <c r="AJC1117"/>
      <c r="AJD1117"/>
      <c r="AJE1117"/>
      <c r="AJF1117"/>
      <c r="AJG1117"/>
      <c r="AJH1117"/>
      <c r="AJI1117"/>
      <c r="AJJ1117"/>
      <c r="AJK1117"/>
      <c r="AJL1117"/>
      <c r="AJM1117"/>
      <c r="AJN1117"/>
      <c r="AJO1117"/>
      <c r="AJP1117"/>
      <c r="AJQ1117"/>
      <c r="AJR1117"/>
      <c r="AJS1117"/>
      <c r="AJT1117"/>
      <c r="AJU1117"/>
      <c r="AJV1117"/>
      <c r="AJW1117"/>
      <c r="AJX1117"/>
      <c r="AJY1117"/>
      <c r="AJZ1117"/>
      <c r="AKA1117"/>
      <c r="AKB1117"/>
      <c r="AKC1117"/>
      <c r="AKD1117"/>
      <c r="AKE1117"/>
      <c r="AKF1117"/>
      <c r="AKG1117"/>
      <c r="AKH1117"/>
      <c r="AKI1117"/>
      <c r="AKJ1117"/>
      <c r="AKK1117"/>
      <c r="AKL1117"/>
      <c r="AKM1117"/>
      <c r="AKN1117"/>
      <c r="AKO1117"/>
      <c r="AKP1117"/>
      <c r="AKQ1117"/>
      <c r="AKR1117"/>
      <c r="AKS1117"/>
      <c r="AKT1117"/>
      <c r="AKU1117"/>
      <c r="AKV1117"/>
      <c r="AKW1117"/>
      <c r="AKX1117"/>
      <c r="AKY1117"/>
      <c r="AKZ1117"/>
      <c r="ALA1117"/>
      <c r="ALB1117"/>
      <c r="ALC1117"/>
      <c r="ALD1117"/>
      <c r="ALE1117"/>
      <c r="ALF1117"/>
      <c r="ALG1117"/>
      <c r="ALH1117"/>
      <c r="ALI1117"/>
      <c r="ALJ1117"/>
      <c r="ALK1117"/>
      <c r="ALL1117"/>
      <c r="ALM1117"/>
      <c r="ALN1117"/>
      <c r="ALO1117"/>
      <c r="ALP1117"/>
      <c r="ALQ1117"/>
      <c r="ALR1117"/>
      <c r="ALS1117"/>
      <c r="ALT1117"/>
      <c r="ALU1117"/>
      <c r="ALV1117"/>
      <c r="ALW1117"/>
      <c r="ALX1117"/>
      <c r="ALY1117"/>
      <c r="ALZ1117"/>
      <c r="AMA1117"/>
      <c r="AMB1117"/>
      <c r="AMC1117"/>
      <c r="AMD1117"/>
      <c r="AME1117"/>
      <c r="AMF1117"/>
      <c r="AMG1117"/>
      <c r="AMH1117"/>
      <c r="AMI1117"/>
      <c r="AMJ1117"/>
    </row>
    <row r="1118" spans="1:1024" x14ac:dyDescent="0.2">
      <c r="A1118"/>
      <c r="B1118"/>
      <c r="C1118"/>
      <c r="D1118"/>
      <c r="E1118" s="2"/>
      <c r="F1118" s="2"/>
      <c r="G1118" s="271"/>
      <c r="H1118" s="240"/>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c r="FS1118"/>
      <c r="FT1118"/>
      <c r="FU1118"/>
      <c r="FV1118"/>
      <c r="FW1118"/>
      <c r="FX1118"/>
      <c r="FY1118"/>
      <c r="FZ1118"/>
      <c r="GA1118"/>
      <c r="GB1118"/>
      <c r="GC1118"/>
      <c r="GD1118"/>
      <c r="GE1118"/>
      <c r="GF1118"/>
      <c r="GG1118"/>
      <c r="GH1118"/>
      <c r="GI1118"/>
      <c r="GJ1118"/>
      <c r="GK1118"/>
      <c r="GL1118"/>
      <c r="GM1118"/>
      <c r="GN1118"/>
      <c r="GO1118"/>
      <c r="GP1118"/>
      <c r="GQ1118"/>
      <c r="GR1118"/>
      <c r="GS1118"/>
      <c r="GT1118"/>
      <c r="GU1118"/>
      <c r="GV1118"/>
      <c r="GW1118"/>
      <c r="GX1118"/>
      <c r="GY1118"/>
      <c r="GZ1118"/>
      <c r="HA1118"/>
      <c r="HB1118"/>
      <c r="HC1118"/>
      <c r="HD1118"/>
      <c r="HE1118"/>
      <c r="HF1118"/>
      <c r="HG1118"/>
      <c r="HH1118"/>
      <c r="HI1118"/>
      <c r="HJ1118"/>
      <c r="HK1118"/>
      <c r="HL1118"/>
      <c r="HM1118"/>
      <c r="HN1118"/>
      <c r="HO1118"/>
      <c r="HP1118"/>
      <c r="HQ1118"/>
      <c r="HR1118"/>
      <c r="HS1118"/>
      <c r="HT1118"/>
      <c r="HU1118"/>
      <c r="HV1118"/>
      <c r="HW1118"/>
      <c r="HX1118"/>
      <c r="HY1118"/>
      <c r="HZ1118"/>
      <c r="IA1118"/>
      <c r="IB1118"/>
      <c r="IC1118"/>
      <c r="ID1118"/>
      <c r="IE1118"/>
      <c r="IF1118"/>
      <c r="IG1118"/>
      <c r="IH1118"/>
      <c r="II1118"/>
      <c r="IJ1118"/>
      <c r="IK1118"/>
      <c r="IL1118"/>
      <c r="IM1118"/>
      <c r="IN1118"/>
      <c r="IO1118"/>
      <c r="IP1118"/>
      <c r="IQ1118"/>
      <c r="IR1118"/>
      <c r="IS1118"/>
      <c r="IT1118"/>
      <c r="IU1118"/>
      <c r="IV1118"/>
      <c r="IW1118"/>
      <c r="IX1118"/>
      <c r="IY1118"/>
      <c r="IZ1118"/>
      <c r="JA1118"/>
      <c r="JB1118"/>
      <c r="JC1118"/>
      <c r="JD1118"/>
      <c r="JE1118"/>
      <c r="JF1118"/>
      <c r="JG1118"/>
      <c r="JH1118"/>
      <c r="JI1118"/>
      <c r="JJ1118"/>
      <c r="JK1118"/>
      <c r="JL1118"/>
      <c r="JM1118"/>
      <c r="JN1118"/>
      <c r="JO1118"/>
      <c r="JP1118"/>
      <c r="JQ1118"/>
      <c r="JR1118"/>
      <c r="JS1118"/>
      <c r="JT1118"/>
      <c r="JU1118"/>
      <c r="JV1118"/>
      <c r="JW1118"/>
      <c r="JX1118"/>
      <c r="JY1118"/>
      <c r="JZ1118"/>
      <c r="KA1118"/>
      <c r="KB1118"/>
      <c r="KC1118"/>
      <c r="KD1118"/>
      <c r="KE1118"/>
      <c r="KF1118"/>
      <c r="KG1118"/>
      <c r="KH1118"/>
      <c r="KI1118"/>
      <c r="KJ1118"/>
      <c r="KK1118"/>
      <c r="KL1118"/>
      <c r="KM1118"/>
      <c r="KN1118"/>
      <c r="KO1118"/>
      <c r="KP1118"/>
      <c r="KQ1118"/>
      <c r="KR1118"/>
      <c r="KS1118"/>
      <c r="KT1118"/>
      <c r="KU1118"/>
      <c r="KV1118"/>
      <c r="KW1118"/>
      <c r="KX1118"/>
      <c r="KY1118"/>
      <c r="KZ1118"/>
      <c r="LA1118"/>
      <c r="LB1118"/>
      <c r="LC1118"/>
      <c r="LD1118"/>
      <c r="LE1118"/>
      <c r="LF1118"/>
      <c r="LG1118"/>
      <c r="LH1118"/>
      <c r="LI1118"/>
      <c r="LJ1118"/>
      <c r="LK1118"/>
      <c r="LL1118"/>
      <c r="LM1118"/>
      <c r="LN1118"/>
      <c r="LO1118"/>
      <c r="LP1118"/>
      <c r="LQ1118"/>
      <c r="LR1118"/>
      <c r="LS1118"/>
      <c r="LT1118"/>
      <c r="LU1118"/>
      <c r="LV1118"/>
      <c r="LW1118"/>
      <c r="LX1118"/>
      <c r="LY1118"/>
      <c r="LZ1118"/>
      <c r="MA1118"/>
      <c r="MB1118"/>
      <c r="MC1118"/>
      <c r="MD1118"/>
      <c r="ME1118"/>
      <c r="MF1118"/>
      <c r="MG1118"/>
      <c r="MH1118"/>
      <c r="MI1118"/>
      <c r="MJ1118"/>
      <c r="MK1118"/>
      <c r="ML1118"/>
      <c r="MM1118"/>
      <c r="MN1118"/>
      <c r="MO1118"/>
      <c r="MP1118"/>
      <c r="MQ1118"/>
      <c r="MR1118"/>
      <c r="MS1118"/>
      <c r="MT1118"/>
      <c r="MU1118"/>
      <c r="MV1118"/>
      <c r="MW1118"/>
      <c r="MX1118"/>
      <c r="MY1118"/>
      <c r="MZ1118"/>
      <c r="NA1118"/>
      <c r="NB1118"/>
      <c r="NC1118"/>
      <c r="ND1118"/>
      <c r="NE1118"/>
      <c r="NF1118"/>
      <c r="NG1118"/>
      <c r="NH1118"/>
      <c r="NI1118"/>
      <c r="NJ1118"/>
      <c r="NK1118"/>
      <c r="NL1118"/>
      <c r="NM1118"/>
      <c r="NN1118"/>
      <c r="NO1118"/>
      <c r="NP1118"/>
      <c r="NQ1118"/>
      <c r="NR1118"/>
      <c r="NS1118"/>
      <c r="NT1118"/>
      <c r="NU1118"/>
      <c r="NV1118"/>
      <c r="NW1118"/>
      <c r="NX1118"/>
      <c r="NY1118"/>
      <c r="NZ1118"/>
      <c r="OA1118"/>
      <c r="OB1118"/>
      <c r="OC1118"/>
      <c r="OD1118"/>
      <c r="OE1118"/>
      <c r="OF1118"/>
      <c r="OG1118"/>
      <c r="OH1118"/>
      <c r="OI1118"/>
      <c r="OJ1118"/>
      <c r="OK1118"/>
      <c r="OL1118"/>
      <c r="OM1118"/>
      <c r="ON1118"/>
      <c r="OO1118"/>
      <c r="OP1118"/>
      <c r="OQ1118"/>
      <c r="OR1118"/>
      <c r="OS1118"/>
      <c r="OT1118"/>
      <c r="OU1118"/>
      <c r="OV1118"/>
      <c r="OW1118"/>
      <c r="OX1118"/>
      <c r="OY1118"/>
      <c r="OZ1118"/>
      <c r="PA1118"/>
      <c r="PB1118"/>
      <c r="PC1118"/>
      <c r="PD1118"/>
      <c r="PE1118"/>
      <c r="PF1118"/>
      <c r="PG1118"/>
      <c r="PH1118"/>
      <c r="PI1118"/>
      <c r="PJ1118"/>
      <c r="PK1118"/>
      <c r="PL1118"/>
      <c r="PM1118"/>
      <c r="PN1118"/>
      <c r="PO1118"/>
      <c r="PP1118"/>
      <c r="PQ1118"/>
      <c r="PR1118"/>
      <c r="PS1118"/>
      <c r="PT1118"/>
      <c r="PU1118"/>
      <c r="PV1118"/>
      <c r="PW1118"/>
      <c r="PX1118"/>
      <c r="PY1118"/>
      <c r="PZ1118"/>
      <c r="QA1118"/>
      <c r="QB1118"/>
      <c r="QC1118"/>
      <c r="QD1118"/>
      <c r="QE1118"/>
      <c r="QF1118"/>
      <c r="QG1118"/>
      <c r="QH1118"/>
      <c r="QI1118"/>
      <c r="QJ1118"/>
      <c r="QK1118"/>
      <c r="QL1118"/>
      <c r="QM1118"/>
      <c r="QN1118"/>
      <c r="QO1118"/>
      <c r="QP1118"/>
      <c r="QQ1118"/>
      <c r="QR1118"/>
      <c r="QS1118"/>
      <c r="QT1118"/>
      <c r="QU1118"/>
      <c r="QV1118"/>
      <c r="QW1118"/>
      <c r="QX1118"/>
      <c r="QY1118"/>
      <c r="QZ1118"/>
      <c r="RA1118"/>
      <c r="RB1118"/>
      <c r="RC1118"/>
      <c r="RD1118"/>
      <c r="RE1118"/>
      <c r="RF1118"/>
      <c r="RG1118"/>
      <c r="RH1118"/>
      <c r="RI1118"/>
      <c r="RJ1118"/>
      <c r="RK1118"/>
      <c r="RL1118"/>
      <c r="RM1118"/>
      <c r="RN1118"/>
      <c r="RO1118"/>
      <c r="RP1118"/>
      <c r="RQ1118"/>
      <c r="RR1118"/>
      <c r="RS1118"/>
      <c r="RT1118"/>
      <c r="RU1118"/>
      <c r="RV1118"/>
      <c r="RW1118"/>
      <c r="RX1118"/>
      <c r="RY1118"/>
      <c r="RZ1118"/>
      <c r="SA1118"/>
      <c r="SB1118"/>
      <c r="SC1118"/>
      <c r="SD1118"/>
      <c r="SE1118"/>
      <c r="SF1118"/>
      <c r="SG1118"/>
      <c r="SH1118"/>
      <c r="SI1118"/>
      <c r="SJ1118"/>
      <c r="SK1118"/>
      <c r="SL1118"/>
      <c r="SM1118"/>
      <c r="SN1118"/>
      <c r="SO1118"/>
      <c r="SP1118"/>
      <c r="SQ1118"/>
      <c r="SR1118"/>
      <c r="SS1118"/>
      <c r="ST1118"/>
      <c r="SU1118"/>
      <c r="SV1118"/>
      <c r="SW1118"/>
      <c r="SX1118"/>
      <c r="SY1118"/>
      <c r="SZ1118"/>
      <c r="TA1118"/>
      <c r="TB1118"/>
      <c r="TC1118"/>
      <c r="TD1118"/>
      <c r="TE1118"/>
      <c r="TF1118"/>
      <c r="TG1118"/>
      <c r="TH1118"/>
      <c r="TI1118"/>
      <c r="TJ1118"/>
      <c r="TK1118"/>
      <c r="TL1118"/>
      <c r="TM1118"/>
      <c r="TN1118"/>
      <c r="TO1118"/>
      <c r="TP1118"/>
      <c r="TQ1118"/>
      <c r="TR1118"/>
      <c r="TS1118"/>
      <c r="TT1118"/>
      <c r="TU1118"/>
      <c r="TV1118"/>
      <c r="TW1118"/>
      <c r="TX1118"/>
      <c r="TY1118"/>
      <c r="TZ1118"/>
      <c r="UA1118"/>
      <c r="UB1118"/>
      <c r="UC1118"/>
      <c r="UD1118"/>
      <c r="UE1118"/>
      <c r="UF1118"/>
      <c r="UG1118"/>
      <c r="UH1118"/>
      <c r="UI1118"/>
      <c r="UJ1118"/>
      <c r="UK1118"/>
      <c r="UL1118"/>
      <c r="UM1118"/>
      <c r="UN1118"/>
      <c r="UO1118"/>
      <c r="UP1118"/>
      <c r="UQ1118"/>
      <c r="UR1118"/>
      <c r="US1118"/>
      <c r="UT1118"/>
      <c r="UU1118"/>
      <c r="UV1118"/>
      <c r="UW1118"/>
      <c r="UX1118"/>
      <c r="UY1118"/>
      <c r="UZ1118"/>
      <c r="VA1118"/>
      <c r="VB1118"/>
      <c r="VC1118"/>
      <c r="VD1118"/>
      <c r="VE1118"/>
      <c r="VF1118"/>
      <c r="VG1118"/>
      <c r="VH1118"/>
      <c r="VI1118"/>
      <c r="VJ1118"/>
      <c r="VK1118"/>
      <c r="VL1118"/>
      <c r="VM1118"/>
      <c r="VN1118"/>
      <c r="VO1118"/>
      <c r="VP1118"/>
      <c r="VQ1118"/>
      <c r="VR1118"/>
      <c r="VS1118"/>
      <c r="VT1118"/>
      <c r="VU1118"/>
      <c r="VV1118"/>
      <c r="VW1118"/>
      <c r="VX1118"/>
      <c r="VY1118"/>
      <c r="VZ1118"/>
      <c r="WA1118"/>
      <c r="WB1118"/>
      <c r="WC1118"/>
      <c r="WD1118"/>
      <c r="WE1118"/>
      <c r="WF1118"/>
      <c r="WG1118"/>
      <c r="WH1118"/>
      <c r="WI1118"/>
      <c r="WJ1118"/>
      <c r="WK1118"/>
      <c r="WL1118"/>
      <c r="WM1118"/>
      <c r="WN1118"/>
      <c r="WO1118"/>
      <c r="WP1118"/>
      <c r="WQ1118"/>
      <c r="WR1118"/>
      <c r="WS1118"/>
      <c r="WT1118"/>
      <c r="WU1118"/>
      <c r="WV1118"/>
      <c r="WW1118"/>
      <c r="WX1118"/>
      <c r="WY1118"/>
      <c r="WZ1118"/>
      <c r="XA1118"/>
      <c r="XB1118"/>
      <c r="XC1118"/>
      <c r="XD1118"/>
      <c r="XE1118"/>
      <c r="XF1118"/>
      <c r="XG1118"/>
      <c r="XH1118"/>
      <c r="XI1118"/>
      <c r="XJ1118"/>
      <c r="XK1118"/>
      <c r="XL1118"/>
      <c r="XM1118"/>
      <c r="XN1118"/>
      <c r="XO1118"/>
      <c r="XP1118"/>
      <c r="XQ1118"/>
      <c r="XR1118"/>
      <c r="XS1118"/>
      <c r="XT1118"/>
      <c r="XU1118"/>
      <c r="XV1118"/>
      <c r="XW1118"/>
      <c r="XX1118"/>
      <c r="XY1118"/>
      <c r="XZ1118"/>
      <c r="YA1118"/>
      <c r="YB1118"/>
      <c r="YC1118"/>
      <c r="YD1118"/>
      <c r="YE1118"/>
      <c r="YF1118"/>
      <c r="YG1118"/>
      <c r="YH1118"/>
      <c r="YI1118"/>
      <c r="YJ1118"/>
      <c r="YK1118"/>
      <c r="YL1118"/>
      <c r="YM1118"/>
      <c r="YN1118"/>
      <c r="YO1118"/>
      <c r="YP1118"/>
      <c r="YQ1118"/>
      <c r="YR1118"/>
      <c r="YS1118"/>
      <c r="YT1118"/>
      <c r="YU1118"/>
      <c r="YV1118"/>
      <c r="YW1118"/>
      <c r="YX1118"/>
      <c r="YY1118"/>
      <c r="YZ1118"/>
      <c r="ZA1118"/>
      <c r="ZB1118"/>
      <c r="ZC1118"/>
      <c r="ZD1118"/>
      <c r="ZE1118"/>
      <c r="ZF1118"/>
      <c r="ZG1118"/>
      <c r="ZH1118"/>
      <c r="ZI1118"/>
      <c r="ZJ1118"/>
      <c r="ZK1118"/>
      <c r="ZL1118"/>
      <c r="ZM1118"/>
      <c r="ZN1118"/>
      <c r="ZO1118"/>
      <c r="ZP1118"/>
      <c r="ZQ1118"/>
      <c r="ZR1118"/>
      <c r="ZS1118"/>
      <c r="ZT1118"/>
      <c r="ZU1118"/>
      <c r="ZV1118"/>
      <c r="ZW1118"/>
      <c r="ZX1118"/>
      <c r="ZY1118"/>
      <c r="ZZ1118"/>
      <c r="AAA1118"/>
      <c r="AAB1118"/>
      <c r="AAC1118"/>
      <c r="AAD1118"/>
      <c r="AAE1118"/>
      <c r="AAF1118"/>
      <c r="AAG1118"/>
      <c r="AAH1118"/>
      <c r="AAI1118"/>
      <c r="AAJ1118"/>
      <c r="AAK1118"/>
      <c r="AAL1118"/>
      <c r="AAM1118"/>
      <c r="AAN1118"/>
      <c r="AAO1118"/>
      <c r="AAP1118"/>
      <c r="AAQ1118"/>
      <c r="AAR1118"/>
      <c r="AAS1118"/>
      <c r="AAT1118"/>
      <c r="AAU1118"/>
      <c r="AAV1118"/>
      <c r="AAW1118"/>
      <c r="AAX1118"/>
      <c r="AAY1118"/>
      <c r="AAZ1118"/>
      <c r="ABA1118"/>
      <c r="ABB1118"/>
      <c r="ABC1118"/>
      <c r="ABD1118"/>
      <c r="ABE1118"/>
      <c r="ABF1118"/>
      <c r="ABG1118"/>
      <c r="ABH1118"/>
      <c r="ABI1118"/>
      <c r="ABJ1118"/>
      <c r="ABK1118"/>
      <c r="ABL1118"/>
      <c r="ABM1118"/>
      <c r="ABN1118"/>
      <c r="ABO1118"/>
      <c r="ABP1118"/>
      <c r="ABQ1118"/>
      <c r="ABR1118"/>
      <c r="ABS1118"/>
      <c r="ABT1118"/>
      <c r="ABU1118"/>
      <c r="ABV1118"/>
      <c r="ABW1118"/>
      <c r="ABX1118"/>
      <c r="ABY1118"/>
      <c r="ABZ1118"/>
      <c r="ACA1118"/>
      <c r="ACB1118"/>
      <c r="ACC1118"/>
      <c r="ACD1118"/>
      <c r="ACE1118"/>
      <c r="ACF1118"/>
      <c r="ACG1118"/>
      <c r="ACH1118"/>
      <c r="ACI1118"/>
      <c r="ACJ1118"/>
      <c r="ACK1118"/>
      <c r="ACL1118"/>
      <c r="ACM1118"/>
      <c r="ACN1118"/>
      <c r="ACO1118"/>
      <c r="ACP1118"/>
      <c r="ACQ1118"/>
      <c r="ACR1118"/>
      <c r="ACS1118"/>
      <c r="ACT1118"/>
      <c r="ACU1118"/>
      <c r="ACV1118"/>
      <c r="ACW1118"/>
      <c r="ACX1118"/>
      <c r="ACY1118"/>
      <c r="ACZ1118"/>
      <c r="ADA1118"/>
      <c r="ADB1118"/>
      <c r="ADC1118"/>
      <c r="ADD1118"/>
      <c r="ADE1118"/>
      <c r="ADF1118"/>
      <c r="ADG1118"/>
      <c r="ADH1118"/>
      <c r="ADI1118"/>
      <c r="ADJ1118"/>
      <c r="ADK1118"/>
      <c r="ADL1118"/>
      <c r="ADM1118"/>
      <c r="ADN1118"/>
      <c r="ADO1118"/>
      <c r="ADP1118"/>
      <c r="ADQ1118"/>
      <c r="ADR1118"/>
      <c r="ADS1118"/>
      <c r="ADT1118"/>
      <c r="ADU1118"/>
      <c r="ADV1118"/>
      <c r="ADW1118"/>
      <c r="ADX1118"/>
      <c r="ADY1118"/>
      <c r="ADZ1118"/>
      <c r="AEA1118"/>
      <c r="AEB1118"/>
      <c r="AEC1118"/>
      <c r="AED1118"/>
      <c r="AEE1118"/>
      <c r="AEF1118"/>
      <c r="AEG1118"/>
      <c r="AEH1118"/>
      <c r="AEI1118"/>
      <c r="AEJ1118"/>
      <c r="AEK1118"/>
      <c r="AEL1118"/>
      <c r="AEM1118"/>
      <c r="AEN1118"/>
      <c r="AEO1118"/>
      <c r="AEP1118"/>
      <c r="AEQ1118"/>
      <c r="AER1118"/>
      <c r="AES1118"/>
      <c r="AET1118"/>
      <c r="AEU1118"/>
      <c r="AEV1118"/>
      <c r="AEW1118"/>
      <c r="AEX1118"/>
      <c r="AEY1118"/>
      <c r="AEZ1118"/>
      <c r="AFA1118"/>
      <c r="AFB1118"/>
      <c r="AFC1118"/>
      <c r="AFD1118"/>
      <c r="AFE1118"/>
      <c r="AFF1118"/>
      <c r="AFG1118"/>
      <c r="AFH1118"/>
      <c r="AFI1118"/>
      <c r="AFJ1118"/>
      <c r="AFK1118"/>
      <c r="AFL1118"/>
      <c r="AFM1118"/>
      <c r="AFN1118"/>
      <c r="AFO1118"/>
      <c r="AFP1118"/>
      <c r="AFQ1118"/>
      <c r="AFR1118"/>
      <c r="AFS1118"/>
      <c r="AFT1118"/>
      <c r="AFU1118"/>
      <c r="AFV1118"/>
      <c r="AFW1118"/>
      <c r="AFX1118"/>
      <c r="AFY1118"/>
      <c r="AFZ1118"/>
      <c r="AGA1118"/>
      <c r="AGB1118"/>
      <c r="AGC1118"/>
      <c r="AGD1118"/>
      <c r="AGE1118"/>
      <c r="AGF1118"/>
      <c r="AGG1118"/>
      <c r="AGH1118"/>
      <c r="AGI1118"/>
      <c r="AGJ1118"/>
      <c r="AGK1118"/>
      <c r="AGL1118"/>
      <c r="AGM1118"/>
      <c r="AGN1118"/>
      <c r="AGO1118"/>
      <c r="AGP1118"/>
      <c r="AGQ1118"/>
      <c r="AGR1118"/>
      <c r="AGS1118"/>
      <c r="AGT1118"/>
      <c r="AGU1118"/>
      <c r="AGV1118"/>
      <c r="AGW1118"/>
      <c r="AGX1118"/>
      <c r="AGY1118"/>
      <c r="AGZ1118"/>
      <c r="AHA1118"/>
      <c r="AHB1118"/>
      <c r="AHC1118"/>
      <c r="AHD1118"/>
      <c r="AHE1118"/>
      <c r="AHF1118"/>
      <c r="AHG1118"/>
      <c r="AHH1118"/>
      <c r="AHI1118"/>
      <c r="AHJ1118"/>
      <c r="AHK1118"/>
      <c r="AHL1118"/>
      <c r="AHM1118"/>
      <c r="AHN1118"/>
      <c r="AHO1118"/>
      <c r="AHP1118"/>
      <c r="AHQ1118"/>
      <c r="AHR1118"/>
      <c r="AHS1118"/>
      <c r="AHT1118"/>
      <c r="AHU1118"/>
      <c r="AHV1118"/>
      <c r="AHW1118"/>
      <c r="AHX1118"/>
      <c r="AHY1118"/>
      <c r="AHZ1118"/>
      <c r="AIA1118"/>
      <c r="AIB1118"/>
      <c r="AIC1118"/>
      <c r="AID1118"/>
      <c r="AIE1118"/>
      <c r="AIF1118"/>
      <c r="AIG1118"/>
      <c r="AIH1118"/>
      <c r="AII1118"/>
      <c r="AIJ1118"/>
      <c r="AIK1118"/>
      <c r="AIL1118"/>
      <c r="AIM1118"/>
      <c r="AIN1118"/>
      <c r="AIO1118"/>
      <c r="AIP1118"/>
      <c r="AIQ1118"/>
      <c r="AIR1118"/>
      <c r="AIS1118"/>
      <c r="AIT1118"/>
      <c r="AIU1118"/>
      <c r="AIV1118"/>
      <c r="AIW1118"/>
      <c r="AIX1118"/>
      <c r="AIY1118"/>
      <c r="AIZ1118"/>
      <c r="AJA1118"/>
      <c r="AJB1118"/>
      <c r="AJC1118"/>
      <c r="AJD1118"/>
      <c r="AJE1118"/>
      <c r="AJF1118"/>
      <c r="AJG1118"/>
      <c r="AJH1118"/>
      <c r="AJI1118"/>
      <c r="AJJ1118"/>
      <c r="AJK1118"/>
      <c r="AJL1118"/>
      <c r="AJM1118"/>
      <c r="AJN1118"/>
      <c r="AJO1118"/>
      <c r="AJP1118"/>
      <c r="AJQ1118"/>
      <c r="AJR1118"/>
      <c r="AJS1118"/>
      <c r="AJT1118"/>
      <c r="AJU1118"/>
      <c r="AJV1118"/>
      <c r="AJW1118"/>
      <c r="AJX1118"/>
      <c r="AJY1118"/>
      <c r="AJZ1118"/>
      <c r="AKA1118"/>
      <c r="AKB1118"/>
      <c r="AKC1118"/>
      <c r="AKD1118"/>
      <c r="AKE1118"/>
      <c r="AKF1118"/>
      <c r="AKG1118"/>
      <c r="AKH1118"/>
      <c r="AKI1118"/>
      <c r="AKJ1118"/>
      <c r="AKK1118"/>
      <c r="AKL1118"/>
      <c r="AKM1118"/>
      <c r="AKN1118"/>
      <c r="AKO1118"/>
      <c r="AKP1118"/>
      <c r="AKQ1118"/>
      <c r="AKR1118"/>
      <c r="AKS1118"/>
      <c r="AKT1118"/>
      <c r="AKU1118"/>
      <c r="AKV1118"/>
      <c r="AKW1118"/>
      <c r="AKX1118"/>
      <c r="AKY1118"/>
      <c r="AKZ1118"/>
      <c r="ALA1118"/>
      <c r="ALB1118"/>
      <c r="ALC1118"/>
      <c r="ALD1118"/>
      <c r="ALE1118"/>
      <c r="ALF1118"/>
      <c r="ALG1118"/>
      <c r="ALH1118"/>
      <c r="ALI1118"/>
      <c r="ALJ1118"/>
      <c r="ALK1118"/>
      <c r="ALL1118"/>
      <c r="ALM1118"/>
      <c r="ALN1118"/>
      <c r="ALO1118"/>
      <c r="ALP1118"/>
      <c r="ALQ1118"/>
      <c r="ALR1118"/>
      <c r="ALS1118"/>
      <c r="ALT1118"/>
      <c r="ALU1118"/>
      <c r="ALV1118"/>
      <c r="ALW1118"/>
      <c r="ALX1118"/>
      <c r="ALY1118"/>
      <c r="ALZ1118"/>
      <c r="AMA1118"/>
      <c r="AMB1118"/>
      <c r="AMC1118"/>
      <c r="AMD1118"/>
      <c r="AME1118"/>
      <c r="AMF1118"/>
      <c r="AMG1118"/>
      <c r="AMH1118"/>
      <c r="AMI1118"/>
      <c r="AMJ1118"/>
    </row>
    <row r="1119" spans="1:1024" x14ac:dyDescent="0.2">
      <c r="A1119"/>
      <c r="B1119"/>
      <c r="C1119"/>
      <c r="D1119"/>
      <c r="E1119" s="2"/>
      <c r="F1119" s="2"/>
      <c r="G1119" s="271"/>
      <c r="H1119" s="240"/>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c r="FS1119"/>
      <c r="FT1119"/>
      <c r="FU1119"/>
      <c r="FV1119"/>
      <c r="FW1119"/>
      <c r="FX1119"/>
      <c r="FY1119"/>
      <c r="FZ1119"/>
      <c r="GA1119"/>
      <c r="GB1119"/>
      <c r="GC1119"/>
      <c r="GD1119"/>
      <c r="GE1119"/>
      <c r="GF1119"/>
      <c r="GG1119"/>
      <c r="GH1119"/>
      <c r="GI1119"/>
      <c r="GJ1119"/>
      <c r="GK1119"/>
      <c r="GL1119"/>
      <c r="GM1119"/>
      <c r="GN1119"/>
      <c r="GO1119"/>
      <c r="GP1119"/>
      <c r="GQ1119"/>
      <c r="GR1119"/>
      <c r="GS1119"/>
      <c r="GT1119"/>
      <c r="GU1119"/>
      <c r="GV1119"/>
      <c r="GW1119"/>
      <c r="GX1119"/>
      <c r="GY1119"/>
      <c r="GZ1119"/>
      <c r="HA1119"/>
      <c r="HB1119"/>
      <c r="HC1119"/>
      <c r="HD1119"/>
      <c r="HE1119"/>
      <c r="HF1119"/>
      <c r="HG1119"/>
      <c r="HH1119"/>
      <c r="HI1119"/>
      <c r="HJ1119"/>
      <c r="HK1119"/>
      <c r="HL1119"/>
      <c r="HM1119"/>
      <c r="HN1119"/>
      <c r="HO1119"/>
      <c r="HP1119"/>
      <c r="HQ1119"/>
      <c r="HR1119"/>
      <c r="HS1119"/>
      <c r="HT1119"/>
      <c r="HU1119"/>
      <c r="HV1119"/>
      <c r="HW1119"/>
      <c r="HX1119"/>
      <c r="HY1119"/>
      <c r="HZ1119"/>
      <c r="IA1119"/>
      <c r="IB1119"/>
      <c r="IC1119"/>
      <c r="ID1119"/>
      <c r="IE1119"/>
      <c r="IF1119"/>
      <c r="IG1119"/>
      <c r="IH1119"/>
      <c r="II1119"/>
      <c r="IJ1119"/>
      <c r="IK1119"/>
      <c r="IL1119"/>
      <c r="IM1119"/>
      <c r="IN1119"/>
      <c r="IO1119"/>
      <c r="IP1119"/>
      <c r="IQ1119"/>
      <c r="IR1119"/>
      <c r="IS1119"/>
      <c r="IT1119"/>
      <c r="IU1119"/>
      <c r="IV1119"/>
      <c r="IW1119"/>
      <c r="IX1119"/>
      <c r="IY1119"/>
      <c r="IZ1119"/>
      <c r="JA1119"/>
      <c r="JB1119"/>
      <c r="JC1119"/>
      <c r="JD1119"/>
      <c r="JE1119"/>
      <c r="JF1119"/>
      <c r="JG1119"/>
      <c r="JH1119"/>
      <c r="JI1119"/>
      <c r="JJ1119"/>
      <c r="JK1119"/>
      <c r="JL1119"/>
      <c r="JM1119"/>
      <c r="JN1119"/>
      <c r="JO1119"/>
      <c r="JP1119"/>
      <c r="JQ1119"/>
      <c r="JR1119"/>
      <c r="JS1119"/>
      <c r="JT1119"/>
      <c r="JU1119"/>
      <c r="JV1119"/>
      <c r="JW1119"/>
      <c r="JX1119"/>
      <c r="JY1119"/>
      <c r="JZ1119"/>
      <c r="KA1119"/>
      <c r="KB1119"/>
      <c r="KC1119"/>
      <c r="KD1119"/>
      <c r="KE1119"/>
      <c r="KF1119"/>
      <c r="KG1119"/>
      <c r="KH1119"/>
      <c r="KI1119"/>
      <c r="KJ1119"/>
      <c r="KK1119"/>
      <c r="KL1119"/>
      <c r="KM1119"/>
      <c r="KN1119"/>
      <c r="KO1119"/>
      <c r="KP1119"/>
      <c r="KQ1119"/>
      <c r="KR1119"/>
      <c r="KS1119"/>
      <c r="KT1119"/>
      <c r="KU1119"/>
      <c r="KV1119"/>
      <c r="KW1119"/>
      <c r="KX1119"/>
      <c r="KY1119"/>
      <c r="KZ1119"/>
      <c r="LA1119"/>
      <c r="LB1119"/>
      <c r="LC1119"/>
      <c r="LD1119"/>
      <c r="LE1119"/>
      <c r="LF1119"/>
      <c r="LG1119"/>
      <c r="LH1119"/>
      <c r="LI1119"/>
      <c r="LJ1119"/>
      <c r="LK1119"/>
      <c r="LL1119"/>
      <c r="LM1119"/>
      <c r="LN1119"/>
      <c r="LO1119"/>
      <c r="LP1119"/>
      <c r="LQ1119"/>
      <c r="LR1119"/>
      <c r="LS1119"/>
      <c r="LT1119"/>
      <c r="LU1119"/>
      <c r="LV1119"/>
      <c r="LW1119"/>
      <c r="LX1119"/>
      <c r="LY1119"/>
      <c r="LZ1119"/>
      <c r="MA1119"/>
      <c r="MB1119"/>
      <c r="MC1119"/>
      <c r="MD1119"/>
      <c r="ME1119"/>
      <c r="MF1119"/>
      <c r="MG1119"/>
      <c r="MH1119"/>
      <c r="MI1119"/>
      <c r="MJ1119"/>
      <c r="MK1119"/>
      <c r="ML1119"/>
      <c r="MM1119"/>
      <c r="MN1119"/>
      <c r="MO1119"/>
      <c r="MP1119"/>
      <c r="MQ1119"/>
      <c r="MR1119"/>
      <c r="MS1119"/>
      <c r="MT1119"/>
      <c r="MU1119"/>
      <c r="MV1119"/>
      <c r="MW1119"/>
      <c r="MX1119"/>
      <c r="MY1119"/>
      <c r="MZ1119"/>
      <c r="NA1119"/>
      <c r="NB1119"/>
      <c r="NC1119"/>
      <c r="ND1119"/>
      <c r="NE1119"/>
      <c r="NF1119"/>
      <c r="NG1119"/>
      <c r="NH1119"/>
      <c r="NI1119"/>
      <c r="NJ1119"/>
      <c r="NK1119"/>
      <c r="NL1119"/>
      <c r="NM1119"/>
      <c r="NN1119"/>
      <c r="NO1119"/>
      <c r="NP1119"/>
      <c r="NQ1119"/>
      <c r="NR1119"/>
      <c r="NS1119"/>
      <c r="NT1119"/>
      <c r="NU1119"/>
      <c r="NV1119"/>
      <c r="NW1119"/>
      <c r="NX1119"/>
      <c r="NY1119"/>
      <c r="NZ1119"/>
      <c r="OA1119"/>
      <c r="OB1119"/>
      <c r="OC1119"/>
      <c r="OD1119"/>
      <c r="OE1119"/>
      <c r="OF1119"/>
      <c r="OG1119"/>
      <c r="OH1119"/>
      <c r="OI1119"/>
      <c r="OJ1119"/>
      <c r="OK1119"/>
      <c r="OL1119"/>
      <c r="OM1119"/>
      <c r="ON1119"/>
      <c r="OO1119"/>
      <c r="OP1119"/>
      <c r="OQ1119"/>
      <c r="OR1119"/>
      <c r="OS1119"/>
      <c r="OT1119"/>
      <c r="OU1119"/>
      <c r="OV1119"/>
      <c r="OW1119"/>
      <c r="OX1119"/>
      <c r="OY1119"/>
      <c r="OZ1119"/>
      <c r="PA1119"/>
      <c r="PB1119"/>
      <c r="PC1119"/>
      <c r="PD1119"/>
      <c r="PE1119"/>
      <c r="PF1119"/>
      <c r="PG1119"/>
      <c r="PH1119"/>
      <c r="PI1119"/>
      <c r="PJ1119"/>
      <c r="PK1119"/>
      <c r="PL1119"/>
      <c r="PM1119"/>
      <c r="PN1119"/>
      <c r="PO1119"/>
      <c r="PP1119"/>
      <c r="PQ1119"/>
      <c r="PR1119"/>
      <c r="PS1119"/>
      <c r="PT1119"/>
      <c r="PU1119"/>
      <c r="PV1119"/>
      <c r="PW1119"/>
      <c r="PX1119"/>
      <c r="PY1119"/>
      <c r="PZ1119"/>
      <c r="QA1119"/>
      <c r="QB1119"/>
      <c r="QC1119"/>
      <c r="QD1119"/>
      <c r="QE1119"/>
      <c r="QF1119"/>
      <c r="QG1119"/>
      <c r="QH1119"/>
      <c r="QI1119"/>
      <c r="QJ1119"/>
      <c r="QK1119"/>
      <c r="QL1119"/>
      <c r="QM1119"/>
      <c r="QN1119"/>
      <c r="QO1119"/>
      <c r="QP1119"/>
      <c r="QQ1119"/>
      <c r="QR1119"/>
      <c r="QS1119"/>
      <c r="QT1119"/>
      <c r="QU1119"/>
      <c r="QV1119"/>
      <c r="QW1119"/>
      <c r="QX1119"/>
      <c r="QY1119"/>
      <c r="QZ1119"/>
      <c r="RA1119"/>
      <c r="RB1119"/>
      <c r="RC1119"/>
      <c r="RD1119"/>
      <c r="RE1119"/>
      <c r="RF1119"/>
      <c r="RG1119"/>
      <c r="RH1119"/>
      <c r="RI1119"/>
      <c r="RJ1119"/>
      <c r="RK1119"/>
      <c r="RL1119"/>
      <c r="RM1119"/>
      <c r="RN1119"/>
      <c r="RO1119"/>
      <c r="RP1119"/>
      <c r="RQ1119"/>
      <c r="RR1119"/>
      <c r="RS1119"/>
      <c r="RT1119"/>
      <c r="RU1119"/>
      <c r="RV1119"/>
      <c r="RW1119"/>
      <c r="RX1119"/>
      <c r="RY1119"/>
      <c r="RZ1119"/>
      <c r="SA1119"/>
      <c r="SB1119"/>
      <c r="SC1119"/>
      <c r="SD1119"/>
      <c r="SE1119"/>
      <c r="SF1119"/>
      <c r="SG1119"/>
      <c r="SH1119"/>
      <c r="SI1119"/>
      <c r="SJ1119"/>
      <c r="SK1119"/>
      <c r="SL1119"/>
      <c r="SM1119"/>
      <c r="SN1119"/>
      <c r="SO1119"/>
      <c r="SP1119"/>
      <c r="SQ1119"/>
      <c r="SR1119"/>
      <c r="SS1119"/>
      <c r="ST1119"/>
      <c r="SU1119"/>
      <c r="SV1119"/>
      <c r="SW1119"/>
      <c r="SX1119"/>
      <c r="SY1119"/>
      <c r="SZ1119"/>
      <c r="TA1119"/>
      <c r="TB1119"/>
      <c r="TC1119"/>
      <c r="TD1119"/>
      <c r="TE1119"/>
      <c r="TF1119"/>
      <c r="TG1119"/>
      <c r="TH1119"/>
      <c r="TI1119"/>
      <c r="TJ1119"/>
      <c r="TK1119"/>
      <c r="TL1119"/>
      <c r="TM1119"/>
      <c r="TN1119"/>
      <c r="TO1119"/>
      <c r="TP1119"/>
      <c r="TQ1119"/>
      <c r="TR1119"/>
      <c r="TS1119"/>
      <c r="TT1119"/>
      <c r="TU1119"/>
      <c r="TV1119"/>
      <c r="TW1119"/>
      <c r="TX1119"/>
      <c r="TY1119"/>
      <c r="TZ1119"/>
      <c r="UA1119"/>
      <c r="UB1119"/>
      <c r="UC1119"/>
      <c r="UD1119"/>
      <c r="UE1119"/>
      <c r="UF1119"/>
      <c r="UG1119"/>
      <c r="UH1119"/>
      <c r="UI1119"/>
      <c r="UJ1119"/>
      <c r="UK1119"/>
      <c r="UL1119"/>
      <c r="UM1119"/>
      <c r="UN1119"/>
      <c r="UO1119"/>
      <c r="UP1119"/>
      <c r="UQ1119"/>
      <c r="UR1119"/>
      <c r="US1119"/>
      <c r="UT1119"/>
      <c r="UU1119"/>
      <c r="UV1119"/>
      <c r="UW1119"/>
      <c r="UX1119"/>
      <c r="UY1119"/>
      <c r="UZ1119"/>
      <c r="VA1119"/>
      <c r="VB1119"/>
      <c r="VC1119"/>
      <c r="VD1119"/>
      <c r="VE1119"/>
      <c r="VF1119"/>
      <c r="VG1119"/>
      <c r="VH1119"/>
      <c r="VI1119"/>
      <c r="VJ1119"/>
      <c r="VK1119"/>
      <c r="VL1119"/>
      <c r="VM1119"/>
      <c r="VN1119"/>
      <c r="VO1119"/>
      <c r="VP1119"/>
      <c r="VQ1119"/>
      <c r="VR1119"/>
      <c r="VS1119"/>
      <c r="VT1119"/>
      <c r="VU1119"/>
      <c r="VV1119"/>
      <c r="VW1119"/>
      <c r="VX1119"/>
      <c r="VY1119"/>
      <c r="VZ1119"/>
      <c r="WA1119"/>
      <c r="WB1119"/>
      <c r="WC1119"/>
      <c r="WD1119"/>
      <c r="WE1119"/>
      <c r="WF1119"/>
      <c r="WG1119"/>
      <c r="WH1119"/>
      <c r="WI1119"/>
      <c r="WJ1119"/>
      <c r="WK1119"/>
      <c r="WL1119"/>
      <c r="WM1119"/>
      <c r="WN1119"/>
      <c r="WO1119"/>
      <c r="WP1119"/>
      <c r="WQ1119"/>
      <c r="WR1119"/>
      <c r="WS1119"/>
      <c r="WT1119"/>
      <c r="WU1119"/>
      <c r="WV1119"/>
      <c r="WW1119"/>
      <c r="WX1119"/>
      <c r="WY1119"/>
      <c r="WZ1119"/>
      <c r="XA1119"/>
      <c r="XB1119"/>
      <c r="XC1119"/>
      <c r="XD1119"/>
      <c r="XE1119"/>
      <c r="XF1119"/>
      <c r="XG1119"/>
      <c r="XH1119"/>
      <c r="XI1119"/>
      <c r="XJ1119"/>
      <c r="XK1119"/>
      <c r="XL1119"/>
      <c r="XM1119"/>
      <c r="XN1119"/>
      <c r="XO1119"/>
      <c r="XP1119"/>
      <c r="XQ1119"/>
      <c r="XR1119"/>
      <c r="XS1119"/>
      <c r="XT1119"/>
      <c r="XU1119"/>
      <c r="XV1119"/>
      <c r="XW1119"/>
      <c r="XX1119"/>
      <c r="XY1119"/>
      <c r="XZ1119"/>
      <c r="YA1119"/>
      <c r="YB1119"/>
      <c r="YC1119"/>
      <c r="YD1119"/>
      <c r="YE1119"/>
      <c r="YF1119"/>
      <c r="YG1119"/>
      <c r="YH1119"/>
      <c r="YI1119"/>
      <c r="YJ1119"/>
      <c r="YK1119"/>
      <c r="YL1119"/>
      <c r="YM1119"/>
      <c r="YN1119"/>
      <c r="YO1119"/>
      <c r="YP1119"/>
      <c r="YQ1119"/>
      <c r="YR1119"/>
      <c r="YS1119"/>
      <c r="YT1119"/>
      <c r="YU1119"/>
      <c r="YV1119"/>
      <c r="YW1119"/>
      <c r="YX1119"/>
      <c r="YY1119"/>
      <c r="YZ1119"/>
      <c r="ZA1119"/>
      <c r="ZB1119"/>
      <c r="ZC1119"/>
      <c r="ZD1119"/>
      <c r="ZE1119"/>
      <c r="ZF1119"/>
      <c r="ZG1119"/>
      <c r="ZH1119"/>
      <c r="ZI1119"/>
      <c r="ZJ1119"/>
      <c r="ZK1119"/>
      <c r="ZL1119"/>
      <c r="ZM1119"/>
      <c r="ZN1119"/>
      <c r="ZO1119"/>
      <c r="ZP1119"/>
      <c r="ZQ1119"/>
      <c r="ZR1119"/>
      <c r="ZS1119"/>
      <c r="ZT1119"/>
      <c r="ZU1119"/>
      <c r="ZV1119"/>
      <c r="ZW1119"/>
      <c r="ZX1119"/>
      <c r="ZY1119"/>
      <c r="ZZ1119"/>
      <c r="AAA1119"/>
      <c r="AAB1119"/>
      <c r="AAC1119"/>
      <c r="AAD1119"/>
      <c r="AAE1119"/>
      <c r="AAF1119"/>
      <c r="AAG1119"/>
      <c r="AAH1119"/>
      <c r="AAI1119"/>
      <c r="AAJ1119"/>
      <c r="AAK1119"/>
      <c r="AAL1119"/>
      <c r="AAM1119"/>
      <c r="AAN1119"/>
      <c r="AAO1119"/>
      <c r="AAP1119"/>
      <c r="AAQ1119"/>
      <c r="AAR1119"/>
      <c r="AAS1119"/>
      <c r="AAT1119"/>
      <c r="AAU1119"/>
      <c r="AAV1119"/>
      <c r="AAW1119"/>
      <c r="AAX1119"/>
      <c r="AAY1119"/>
      <c r="AAZ1119"/>
      <c r="ABA1119"/>
      <c r="ABB1119"/>
      <c r="ABC1119"/>
      <c r="ABD1119"/>
      <c r="ABE1119"/>
      <c r="ABF1119"/>
      <c r="ABG1119"/>
      <c r="ABH1119"/>
      <c r="ABI1119"/>
      <c r="ABJ1119"/>
      <c r="ABK1119"/>
      <c r="ABL1119"/>
      <c r="ABM1119"/>
      <c r="ABN1119"/>
      <c r="ABO1119"/>
      <c r="ABP1119"/>
      <c r="ABQ1119"/>
      <c r="ABR1119"/>
      <c r="ABS1119"/>
      <c r="ABT1119"/>
      <c r="ABU1119"/>
      <c r="ABV1119"/>
      <c r="ABW1119"/>
      <c r="ABX1119"/>
      <c r="ABY1119"/>
      <c r="ABZ1119"/>
      <c r="ACA1119"/>
      <c r="ACB1119"/>
      <c r="ACC1119"/>
      <c r="ACD1119"/>
      <c r="ACE1119"/>
      <c r="ACF1119"/>
      <c r="ACG1119"/>
      <c r="ACH1119"/>
      <c r="ACI1119"/>
      <c r="ACJ1119"/>
      <c r="ACK1119"/>
      <c r="ACL1119"/>
      <c r="ACM1119"/>
      <c r="ACN1119"/>
      <c r="ACO1119"/>
      <c r="ACP1119"/>
      <c r="ACQ1119"/>
      <c r="ACR1119"/>
      <c r="ACS1119"/>
      <c r="ACT1119"/>
      <c r="ACU1119"/>
      <c r="ACV1119"/>
      <c r="ACW1119"/>
      <c r="ACX1119"/>
      <c r="ACY1119"/>
      <c r="ACZ1119"/>
      <c r="ADA1119"/>
      <c r="ADB1119"/>
      <c r="ADC1119"/>
      <c r="ADD1119"/>
      <c r="ADE1119"/>
      <c r="ADF1119"/>
      <c r="ADG1119"/>
      <c r="ADH1119"/>
      <c r="ADI1119"/>
      <c r="ADJ1119"/>
      <c r="ADK1119"/>
      <c r="ADL1119"/>
      <c r="ADM1119"/>
      <c r="ADN1119"/>
      <c r="ADO1119"/>
      <c r="ADP1119"/>
      <c r="ADQ1119"/>
      <c r="ADR1119"/>
      <c r="ADS1119"/>
      <c r="ADT1119"/>
      <c r="ADU1119"/>
      <c r="ADV1119"/>
      <c r="ADW1119"/>
      <c r="ADX1119"/>
      <c r="ADY1119"/>
      <c r="ADZ1119"/>
      <c r="AEA1119"/>
      <c r="AEB1119"/>
      <c r="AEC1119"/>
      <c r="AED1119"/>
      <c r="AEE1119"/>
      <c r="AEF1119"/>
      <c r="AEG1119"/>
      <c r="AEH1119"/>
      <c r="AEI1119"/>
      <c r="AEJ1119"/>
      <c r="AEK1119"/>
      <c r="AEL1119"/>
      <c r="AEM1119"/>
      <c r="AEN1119"/>
      <c r="AEO1119"/>
      <c r="AEP1119"/>
      <c r="AEQ1119"/>
      <c r="AER1119"/>
      <c r="AES1119"/>
      <c r="AET1119"/>
      <c r="AEU1119"/>
      <c r="AEV1119"/>
      <c r="AEW1119"/>
      <c r="AEX1119"/>
      <c r="AEY1119"/>
      <c r="AEZ1119"/>
      <c r="AFA1119"/>
      <c r="AFB1119"/>
      <c r="AFC1119"/>
      <c r="AFD1119"/>
      <c r="AFE1119"/>
      <c r="AFF1119"/>
      <c r="AFG1119"/>
      <c r="AFH1119"/>
      <c r="AFI1119"/>
      <c r="AFJ1119"/>
      <c r="AFK1119"/>
      <c r="AFL1119"/>
      <c r="AFM1119"/>
      <c r="AFN1119"/>
      <c r="AFO1119"/>
      <c r="AFP1119"/>
      <c r="AFQ1119"/>
      <c r="AFR1119"/>
      <c r="AFS1119"/>
      <c r="AFT1119"/>
      <c r="AFU1119"/>
      <c r="AFV1119"/>
      <c r="AFW1119"/>
      <c r="AFX1119"/>
      <c r="AFY1119"/>
      <c r="AFZ1119"/>
      <c r="AGA1119"/>
      <c r="AGB1119"/>
      <c r="AGC1119"/>
      <c r="AGD1119"/>
      <c r="AGE1119"/>
      <c r="AGF1119"/>
      <c r="AGG1119"/>
      <c r="AGH1119"/>
      <c r="AGI1119"/>
      <c r="AGJ1119"/>
      <c r="AGK1119"/>
      <c r="AGL1119"/>
      <c r="AGM1119"/>
      <c r="AGN1119"/>
      <c r="AGO1119"/>
      <c r="AGP1119"/>
      <c r="AGQ1119"/>
      <c r="AGR1119"/>
      <c r="AGS1119"/>
      <c r="AGT1119"/>
      <c r="AGU1119"/>
      <c r="AGV1119"/>
      <c r="AGW1119"/>
      <c r="AGX1119"/>
      <c r="AGY1119"/>
      <c r="AGZ1119"/>
      <c r="AHA1119"/>
      <c r="AHB1119"/>
      <c r="AHC1119"/>
      <c r="AHD1119"/>
      <c r="AHE1119"/>
      <c r="AHF1119"/>
      <c r="AHG1119"/>
      <c r="AHH1119"/>
      <c r="AHI1119"/>
      <c r="AHJ1119"/>
      <c r="AHK1119"/>
      <c r="AHL1119"/>
      <c r="AHM1119"/>
      <c r="AHN1119"/>
      <c r="AHO1119"/>
      <c r="AHP1119"/>
      <c r="AHQ1119"/>
      <c r="AHR1119"/>
      <c r="AHS1119"/>
      <c r="AHT1119"/>
      <c r="AHU1119"/>
      <c r="AHV1119"/>
      <c r="AHW1119"/>
      <c r="AHX1119"/>
      <c r="AHY1119"/>
      <c r="AHZ1119"/>
      <c r="AIA1119"/>
      <c r="AIB1119"/>
      <c r="AIC1119"/>
      <c r="AID1119"/>
      <c r="AIE1119"/>
      <c r="AIF1119"/>
      <c r="AIG1119"/>
      <c r="AIH1119"/>
      <c r="AII1119"/>
      <c r="AIJ1119"/>
      <c r="AIK1119"/>
      <c r="AIL1119"/>
      <c r="AIM1119"/>
      <c r="AIN1119"/>
      <c r="AIO1119"/>
      <c r="AIP1119"/>
      <c r="AIQ1119"/>
      <c r="AIR1119"/>
      <c r="AIS1119"/>
      <c r="AIT1119"/>
      <c r="AIU1119"/>
      <c r="AIV1119"/>
      <c r="AIW1119"/>
      <c r="AIX1119"/>
      <c r="AIY1119"/>
      <c r="AIZ1119"/>
      <c r="AJA1119"/>
      <c r="AJB1119"/>
      <c r="AJC1119"/>
      <c r="AJD1119"/>
      <c r="AJE1119"/>
      <c r="AJF1119"/>
      <c r="AJG1119"/>
      <c r="AJH1119"/>
      <c r="AJI1119"/>
      <c r="AJJ1119"/>
      <c r="AJK1119"/>
      <c r="AJL1119"/>
      <c r="AJM1119"/>
      <c r="AJN1119"/>
      <c r="AJO1119"/>
      <c r="AJP1119"/>
      <c r="AJQ1119"/>
      <c r="AJR1119"/>
      <c r="AJS1119"/>
      <c r="AJT1119"/>
      <c r="AJU1119"/>
      <c r="AJV1119"/>
      <c r="AJW1119"/>
      <c r="AJX1119"/>
      <c r="AJY1119"/>
      <c r="AJZ1119"/>
      <c r="AKA1119"/>
      <c r="AKB1119"/>
      <c r="AKC1119"/>
      <c r="AKD1119"/>
      <c r="AKE1119"/>
      <c r="AKF1119"/>
      <c r="AKG1119"/>
      <c r="AKH1119"/>
      <c r="AKI1119"/>
      <c r="AKJ1119"/>
      <c r="AKK1119"/>
      <c r="AKL1119"/>
      <c r="AKM1119"/>
      <c r="AKN1119"/>
      <c r="AKO1119"/>
      <c r="AKP1119"/>
      <c r="AKQ1119"/>
      <c r="AKR1119"/>
      <c r="AKS1119"/>
      <c r="AKT1119"/>
      <c r="AKU1119"/>
      <c r="AKV1119"/>
      <c r="AKW1119"/>
      <c r="AKX1119"/>
      <c r="AKY1119"/>
      <c r="AKZ1119"/>
      <c r="ALA1119"/>
      <c r="ALB1119"/>
      <c r="ALC1119"/>
      <c r="ALD1119"/>
      <c r="ALE1119"/>
      <c r="ALF1119"/>
      <c r="ALG1119"/>
      <c r="ALH1119"/>
      <c r="ALI1119"/>
      <c r="ALJ1119"/>
      <c r="ALK1119"/>
      <c r="ALL1119"/>
      <c r="ALM1119"/>
      <c r="ALN1119"/>
      <c r="ALO1119"/>
      <c r="ALP1119"/>
      <c r="ALQ1119"/>
      <c r="ALR1119"/>
      <c r="ALS1119"/>
      <c r="ALT1119"/>
      <c r="ALU1119"/>
      <c r="ALV1119"/>
      <c r="ALW1119"/>
      <c r="ALX1119"/>
      <c r="ALY1119"/>
      <c r="ALZ1119"/>
      <c r="AMA1119"/>
      <c r="AMB1119"/>
      <c r="AMC1119"/>
      <c r="AMD1119"/>
      <c r="AME1119"/>
      <c r="AMF1119"/>
      <c r="AMG1119"/>
      <c r="AMH1119"/>
      <c r="AMI1119"/>
      <c r="AMJ1119"/>
    </row>
    <row r="1120" spans="1:1024" x14ac:dyDescent="0.2">
      <c r="A1120"/>
      <c r="B1120"/>
      <c r="C1120"/>
      <c r="D1120"/>
      <c r="E1120" s="2"/>
      <c r="F1120" s="2"/>
      <c r="G1120" s="271"/>
      <c r="H1120" s="24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c r="FS1120"/>
      <c r="FT1120"/>
      <c r="FU1120"/>
      <c r="FV1120"/>
      <c r="FW1120"/>
      <c r="FX1120"/>
      <c r="FY1120"/>
      <c r="FZ1120"/>
      <c r="GA1120"/>
      <c r="GB1120"/>
      <c r="GC1120"/>
      <c r="GD1120"/>
      <c r="GE1120"/>
      <c r="GF1120"/>
      <c r="GG1120"/>
      <c r="GH1120"/>
      <c r="GI1120"/>
      <c r="GJ1120"/>
      <c r="GK1120"/>
      <c r="GL1120"/>
      <c r="GM1120"/>
      <c r="GN1120"/>
      <c r="GO1120"/>
      <c r="GP1120"/>
      <c r="GQ1120"/>
      <c r="GR1120"/>
      <c r="GS1120"/>
      <c r="GT1120"/>
      <c r="GU1120"/>
      <c r="GV1120"/>
      <c r="GW1120"/>
      <c r="GX1120"/>
      <c r="GY1120"/>
      <c r="GZ1120"/>
      <c r="HA1120"/>
      <c r="HB1120"/>
      <c r="HC1120"/>
      <c r="HD1120"/>
      <c r="HE1120"/>
      <c r="HF1120"/>
      <c r="HG1120"/>
      <c r="HH1120"/>
      <c r="HI1120"/>
      <c r="HJ1120"/>
      <c r="HK1120"/>
      <c r="HL1120"/>
      <c r="HM1120"/>
      <c r="HN1120"/>
      <c r="HO1120"/>
      <c r="HP1120"/>
      <c r="HQ1120"/>
      <c r="HR1120"/>
      <c r="HS1120"/>
      <c r="HT1120"/>
      <c r="HU1120"/>
      <c r="HV1120"/>
      <c r="HW1120"/>
      <c r="HX1120"/>
      <c r="HY1120"/>
      <c r="HZ1120"/>
      <c r="IA1120"/>
      <c r="IB1120"/>
      <c r="IC1120"/>
      <c r="ID1120"/>
      <c r="IE1120"/>
      <c r="IF1120"/>
      <c r="IG1120"/>
      <c r="IH1120"/>
      <c r="II1120"/>
      <c r="IJ1120"/>
      <c r="IK1120"/>
      <c r="IL1120"/>
      <c r="IM1120"/>
      <c r="IN1120"/>
      <c r="IO1120"/>
      <c r="IP1120"/>
      <c r="IQ1120"/>
      <c r="IR1120"/>
      <c r="IS1120"/>
      <c r="IT1120"/>
      <c r="IU1120"/>
      <c r="IV1120"/>
      <c r="IW1120"/>
      <c r="IX1120"/>
      <c r="IY1120"/>
      <c r="IZ1120"/>
      <c r="JA1120"/>
      <c r="JB1120"/>
      <c r="JC1120"/>
      <c r="JD1120"/>
      <c r="JE1120"/>
      <c r="JF1120"/>
      <c r="JG1120"/>
      <c r="JH1120"/>
      <c r="JI1120"/>
      <c r="JJ1120"/>
      <c r="JK1120"/>
      <c r="JL1120"/>
      <c r="JM1120"/>
      <c r="JN1120"/>
      <c r="JO1120"/>
      <c r="JP1120"/>
      <c r="JQ1120"/>
      <c r="JR1120"/>
      <c r="JS1120"/>
      <c r="JT1120"/>
      <c r="JU1120"/>
      <c r="JV1120"/>
      <c r="JW1120"/>
      <c r="JX1120"/>
      <c r="JY1120"/>
      <c r="JZ1120"/>
      <c r="KA1120"/>
      <c r="KB1120"/>
      <c r="KC1120"/>
      <c r="KD1120"/>
      <c r="KE1120"/>
      <c r="KF1120"/>
      <c r="KG1120"/>
      <c r="KH1120"/>
      <c r="KI1120"/>
      <c r="KJ1120"/>
      <c r="KK1120"/>
      <c r="KL1120"/>
      <c r="KM1120"/>
      <c r="KN1120"/>
      <c r="KO1120"/>
      <c r="KP1120"/>
      <c r="KQ1120"/>
      <c r="KR1120"/>
      <c r="KS1120"/>
      <c r="KT1120"/>
      <c r="KU1120"/>
      <c r="KV1120"/>
      <c r="KW1120"/>
      <c r="KX1120"/>
      <c r="KY1120"/>
      <c r="KZ1120"/>
      <c r="LA1120"/>
      <c r="LB1120"/>
      <c r="LC1120"/>
      <c r="LD1120"/>
      <c r="LE1120"/>
      <c r="LF1120"/>
      <c r="LG1120"/>
      <c r="LH1120"/>
      <c r="LI1120"/>
      <c r="LJ1120"/>
      <c r="LK1120"/>
      <c r="LL1120"/>
      <c r="LM1120"/>
      <c r="LN1120"/>
      <c r="LO1120"/>
      <c r="LP1120"/>
      <c r="LQ1120"/>
      <c r="LR1120"/>
      <c r="LS1120"/>
      <c r="LT1120"/>
      <c r="LU1120"/>
      <c r="LV1120"/>
      <c r="LW1120"/>
      <c r="LX1120"/>
      <c r="LY1120"/>
      <c r="LZ1120"/>
      <c r="MA1120"/>
      <c r="MB1120"/>
      <c r="MC1120"/>
      <c r="MD1120"/>
      <c r="ME1120"/>
      <c r="MF1120"/>
      <c r="MG1120"/>
      <c r="MH1120"/>
      <c r="MI1120"/>
      <c r="MJ1120"/>
      <c r="MK1120"/>
      <c r="ML1120"/>
      <c r="MM1120"/>
      <c r="MN1120"/>
      <c r="MO1120"/>
      <c r="MP1120"/>
      <c r="MQ1120"/>
      <c r="MR1120"/>
      <c r="MS1120"/>
      <c r="MT1120"/>
      <c r="MU1120"/>
      <c r="MV1120"/>
      <c r="MW1120"/>
      <c r="MX1120"/>
      <c r="MY1120"/>
      <c r="MZ1120"/>
      <c r="NA1120"/>
      <c r="NB1120"/>
      <c r="NC1120"/>
      <c r="ND1120"/>
      <c r="NE1120"/>
      <c r="NF1120"/>
      <c r="NG1120"/>
      <c r="NH1120"/>
      <c r="NI1120"/>
      <c r="NJ1120"/>
      <c r="NK1120"/>
      <c r="NL1120"/>
      <c r="NM1120"/>
      <c r="NN1120"/>
      <c r="NO1120"/>
      <c r="NP1120"/>
      <c r="NQ1120"/>
      <c r="NR1120"/>
      <c r="NS1120"/>
      <c r="NT1120"/>
      <c r="NU1120"/>
      <c r="NV1120"/>
      <c r="NW1120"/>
      <c r="NX1120"/>
      <c r="NY1120"/>
      <c r="NZ1120"/>
      <c r="OA1120"/>
      <c r="OB1120"/>
      <c r="OC1120"/>
      <c r="OD1120"/>
      <c r="OE1120"/>
      <c r="OF1120"/>
      <c r="OG1120"/>
      <c r="OH1120"/>
      <c r="OI1120"/>
      <c r="OJ1120"/>
      <c r="OK1120"/>
      <c r="OL1120"/>
      <c r="OM1120"/>
      <c r="ON1120"/>
      <c r="OO1120"/>
      <c r="OP1120"/>
      <c r="OQ1120"/>
      <c r="OR1120"/>
      <c r="OS1120"/>
      <c r="OT1120"/>
      <c r="OU1120"/>
      <c r="OV1120"/>
      <c r="OW1120"/>
      <c r="OX1120"/>
      <c r="OY1120"/>
      <c r="OZ1120"/>
      <c r="PA1120"/>
      <c r="PB1120"/>
      <c r="PC1120"/>
      <c r="PD1120"/>
      <c r="PE1120"/>
      <c r="PF1120"/>
      <c r="PG1120"/>
      <c r="PH1120"/>
      <c r="PI1120"/>
      <c r="PJ1120"/>
      <c r="PK1120"/>
      <c r="PL1120"/>
      <c r="PM1120"/>
      <c r="PN1120"/>
      <c r="PO1120"/>
      <c r="PP1120"/>
      <c r="PQ1120"/>
      <c r="PR1120"/>
      <c r="PS1120"/>
      <c r="PT1120"/>
      <c r="PU1120"/>
      <c r="PV1120"/>
      <c r="PW1120"/>
      <c r="PX1120"/>
      <c r="PY1120"/>
      <c r="PZ1120"/>
      <c r="QA1120"/>
      <c r="QB1120"/>
      <c r="QC1120"/>
      <c r="QD1120"/>
      <c r="QE1120"/>
      <c r="QF1120"/>
      <c r="QG1120"/>
      <c r="QH1120"/>
      <c r="QI1120"/>
      <c r="QJ1120"/>
      <c r="QK1120"/>
      <c r="QL1120"/>
      <c r="QM1120"/>
      <c r="QN1120"/>
      <c r="QO1120"/>
      <c r="QP1120"/>
      <c r="QQ1120"/>
      <c r="QR1120"/>
      <c r="QS1120"/>
      <c r="QT1120"/>
      <c r="QU1120"/>
      <c r="QV1120"/>
      <c r="QW1120"/>
      <c r="QX1120"/>
      <c r="QY1120"/>
      <c r="QZ1120"/>
      <c r="RA1120"/>
      <c r="RB1120"/>
      <c r="RC1120"/>
      <c r="RD1120"/>
      <c r="RE1120"/>
      <c r="RF1120"/>
      <c r="RG1120"/>
      <c r="RH1120"/>
      <c r="RI1120"/>
      <c r="RJ1120"/>
      <c r="RK1120"/>
      <c r="RL1120"/>
      <c r="RM1120"/>
      <c r="RN1120"/>
      <c r="RO1120"/>
      <c r="RP1120"/>
      <c r="RQ1120"/>
      <c r="RR1120"/>
      <c r="RS1120"/>
      <c r="RT1120"/>
      <c r="RU1120"/>
      <c r="RV1120"/>
      <c r="RW1120"/>
      <c r="RX1120"/>
      <c r="RY1120"/>
      <c r="RZ1120"/>
      <c r="SA1120"/>
      <c r="SB1120"/>
      <c r="SC1120"/>
      <c r="SD1120"/>
      <c r="SE1120"/>
      <c r="SF1120"/>
      <c r="SG1120"/>
      <c r="SH1120"/>
      <c r="SI1120"/>
      <c r="SJ1120"/>
      <c r="SK1120"/>
      <c r="SL1120"/>
      <c r="SM1120"/>
      <c r="SN1120"/>
      <c r="SO1120"/>
      <c r="SP1120"/>
      <c r="SQ1120"/>
      <c r="SR1120"/>
      <c r="SS1120"/>
      <c r="ST1120"/>
      <c r="SU1120"/>
      <c r="SV1120"/>
      <c r="SW1120"/>
      <c r="SX1120"/>
      <c r="SY1120"/>
      <c r="SZ1120"/>
      <c r="TA1120"/>
      <c r="TB1120"/>
      <c r="TC1120"/>
      <c r="TD1120"/>
      <c r="TE1120"/>
      <c r="TF1120"/>
      <c r="TG1120"/>
      <c r="TH1120"/>
      <c r="TI1120"/>
      <c r="TJ1120"/>
      <c r="TK1120"/>
      <c r="TL1120"/>
      <c r="TM1120"/>
      <c r="TN1120"/>
      <c r="TO1120"/>
      <c r="TP1120"/>
      <c r="TQ1120"/>
      <c r="TR1120"/>
      <c r="TS1120"/>
      <c r="TT1120"/>
      <c r="TU1120"/>
      <c r="TV1120"/>
      <c r="TW1120"/>
      <c r="TX1120"/>
      <c r="TY1120"/>
      <c r="TZ1120"/>
      <c r="UA1120"/>
      <c r="UB1120"/>
      <c r="UC1120"/>
      <c r="UD1120"/>
      <c r="UE1120"/>
      <c r="UF1120"/>
      <c r="UG1120"/>
      <c r="UH1120"/>
      <c r="UI1120"/>
      <c r="UJ1120"/>
      <c r="UK1120"/>
      <c r="UL1120"/>
      <c r="UM1120"/>
      <c r="UN1120"/>
      <c r="UO1120"/>
      <c r="UP1120"/>
      <c r="UQ1120"/>
      <c r="UR1120"/>
      <c r="US1120"/>
      <c r="UT1120"/>
      <c r="UU1120"/>
      <c r="UV1120"/>
      <c r="UW1120"/>
      <c r="UX1120"/>
      <c r="UY1120"/>
      <c r="UZ1120"/>
      <c r="VA1120"/>
      <c r="VB1120"/>
      <c r="VC1120"/>
      <c r="VD1120"/>
      <c r="VE1120"/>
      <c r="VF1120"/>
      <c r="VG1120"/>
      <c r="VH1120"/>
      <c r="VI1120"/>
      <c r="VJ1120"/>
      <c r="VK1120"/>
      <c r="VL1120"/>
      <c r="VM1120"/>
      <c r="VN1120"/>
      <c r="VO1120"/>
      <c r="VP1120"/>
      <c r="VQ1120"/>
      <c r="VR1120"/>
      <c r="VS1120"/>
      <c r="VT1120"/>
      <c r="VU1120"/>
      <c r="VV1120"/>
      <c r="VW1120"/>
      <c r="VX1120"/>
      <c r="VY1120"/>
      <c r="VZ1120"/>
      <c r="WA1120"/>
      <c r="WB1120"/>
      <c r="WC1120"/>
      <c r="WD1120"/>
      <c r="WE1120"/>
      <c r="WF1120"/>
      <c r="WG1120"/>
      <c r="WH1120"/>
      <c r="WI1120"/>
      <c r="WJ1120"/>
      <c r="WK1120"/>
      <c r="WL1120"/>
      <c r="WM1120"/>
      <c r="WN1120"/>
      <c r="WO1120"/>
      <c r="WP1120"/>
      <c r="WQ1120"/>
      <c r="WR1120"/>
      <c r="WS1120"/>
      <c r="WT1120"/>
      <c r="WU1120"/>
      <c r="WV1120"/>
      <c r="WW1120"/>
      <c r="WX1120"/>
      <c r="WY1120"/>
      <c r="WZ1120"/>
      <c r="XA1120"/>
      <c r="XB1120"/>
      <c r="XC1120"/>
      <c r="XD1120"/>
      <c r="XE1120"/>
      <c r="XF1120"/>
      <c r="XG1120"/>
      <c r="XH1120"/>
      <c r="XI1120"/>
      <c r="XJ1120"/>
      <c r="XK1120"/>
      <c r="XL1120"/>
      <c r="XM1120"/>
      <c r="XN1120"/>
      <c r="XO1120"/>
      <c r="XP1120"/>
      <c r="XQ1120"/>
      <c r="XR1120"/>
      <c r="XS1120"/>
      <c r="XT1120"/>
      <c r="XU1120"/>
      <c r="XV1120"/>
      <c r="XW1120"/>
      <c r="XX1120"/>
      <c r="XY1120"/>
      <c r="XZ1120"/>
      <c r="YA1120"/>
      <c r="YB1120"/>
      <c r="YC1120"/>
      <c r="YD1120"/>
      <c r="YE1120"/>
      <c r="YF1120"/>
      <c r="YG1120"/>
      <c r="YH1120"/>
      <c r="YI1120"/>
      <c r="YJ1120"/>
      <c r="YK1120"/>
      <c r="YL1120"/>
      <c r="YM1120"/>
      <c r="YN1120"/>
      <c r="YO1120"/>
      <c r="YP1120"/>
      <c r="YQ1120"/>
      <c r="YR1120"/>
      <c r="YS1120"/>
      <c r="YT1120"/>
      <c r="YU1120"/>
      <c r="YV1120"/>
      <c r="YW1120"/>
      <c r="YX1120"/>
      <c r="YY1120"/>
      <c r="YZ1120"/>
      <c r="ZA1120"/>
      <c r="ZB1120"/>
      <c r="ZC1120"/>
      <c r="ZD1120"/>
      <c r="ZE1120"/>
      <c r="ZF1120"/>
      <c r="ZG1120"/>
      <c r="ZH1120"/>
      <c r="ZI1120"/>
      <c r="ZJ1120"/>
      <c r="ZK1120"/>
      <c r="ZL1120"/>
      <c r="ZM1120"/>
      <c r="ZN1120"/>
      <c r="ZO1120"/>
      <c r="ZP1120"/>
      <c r="ZQ1120"/>
      <c r="ZR1120"/>
      <c r="ZS1120"/>
      <c r="ZT1120"/>
      <c r="ZU1120"/>
      <c r="ZV1120"/>
      <c r="ZW1120"/>
      <c r="ZX1120"/>
      <c r="ZY1120"/>
      <c r="ZZ1120"/>
      <c r="AAA1120"/>
      <c r="AAB1120"/>
      <c r="AAC1120"/>
      <c r="AAD1120"/>
      <c r="AAE1120"/>
      <c r="AAF1120"/>
      <c r="AAG1120"/>
      <c r="AAH1120"/>
      <c r="AAI1120"/>
      <c r="AAJ1120"/>
      <c r="AAK1120"/>
      <c r="AAL1120"/>
      <c r="AAM1120"/>
      <c r="AAN1120"/>
      <c r="AAO1120"/>
      <c r="AAP1120"/>
      <c r="AAQ1120"/>
      <c r="AAR1120"/>
      <c r="AAS1120"/>
      <c r="AAT1120"/>
      <c r="AAU1120"/>
      <c r="AAV1120"/>
      <c r="AAW1120"/>
      <c r="AAX1120"/>
      <c r="AAY1120"/>
      <c r="AAZ1120"/>
      <c r="ABA1120"/>
      <c r="ABB1120"/>
      <c r="ABC1120"/>
      <c r="ABD1120"/>
      <c r="ABE1120"/>
      <c r="ABF1120"/>
      <c r="ABG1120"/>
      <c r="ABH1120"/>
      <c r="ABI1120"/>
      <c r="ABJ1120"/>
      <c r="ABK1120"/>
      <c r="ABL1120"/>
      <c r="ABM1120"/>
      <c r="ABN1120"/>
      <c r="ABO1120"/>
      <c r="ABP1120"/>
      <c r="ABQ1120"/>
      <c r="ABR1120"/>
      <c r="ABS1120"/>
      <c r="ABT1120"/>
      <c r="ABU1120"/>
      <c r="ABV1120"/>
      <c r="ABW1120"/>
      <c r="ABX1120"/>
      <c r="ABY1120"/>
      <c r="ABZ1120"/>
      <c r="ACA1120"/>
      <c r="ACB1120"/>
      <c r="ACC1120"/>
      <c r="ACD1120"/>
      <c r="ACE1120"/>
      <c r="ACF1120"/>
      <c r="ACG1120"/>
      <c r="ACH1120"/>
      <c r="ACI1120"/>
      <c r="ACJ1120"/>
      <c r="ACK1120"/>
      <c r="ACL1120"/>
      <c r="ACM1120"/>
      <c r="ACN1120"/>
      <c r="ACO1120"/>
      <c r="ACP1120"/>
      <c r="ACQ1120"/>
      <c r="ACR1120"/>
      <c r="ACS1120"/>
      <c r="ACT1120"/>
      <c r="ACU1120"/>
      <c r="ACV1120"/>
      <c r="ACW1120"/>
      <c r="ACX1120"/>
      <c r="ACY1120"/>
      <c r="ACZ1120"/>
      <c r="ADA1120"/>
      <c r="ADB1120"/>
      <c r="ADC1120"/>
      <c r="ADD1120"/>
      <c r="ADE1120"/>
      <c r="ADF1120"/>
      <c r="ADG1120"/>
      <c r="ADH1120"/>
      <c r="ADI1120"/>
      <c r="ADJ1120"/>
      <c r="ADK1120"/>
      <c r="ADL1120"/>
      <c r="ADM1120"/>
      <c r="ADN1120"/>
      <c r="ADO1120"/>
      <c r="ADP1120"/>
      <c r="ADQ1120"/>
      <c r="ADR1120"/>
      <c r="ADS1120"/>
      <c r="ADT1120"/>
      <c r="ADU1120"/>
      <c r="ADV1120"/>
      <c r="ADW1120"/>
      <c r="ADX1120"/>
      <c r="ADY1120"/>
      <c r="ADZ1120"/>
      <c r="AEA1120"/>
      <c r="AEB1120"/>
      <c r="AEC1120"/>
      <c r="AED1120"/>
      <c r="AEE1120"/>
      <c r="AEF1120"/>
      <c r="AEG1120"/>
      <c r="AEH1120"/>
      <c r="AEI1120"/>
      <c r="AEJ1120"/>
      <c r="AEK1120"/>
      <c r="AEL1120"/>
      <c r="AEM1120"/>
      <c r="AEN1120"/>
      <c r="AEO1120"/>
      <c r="AEP1120"/>
      <c r="AEQ1120"/>
      <c r="AER1120"/>
      <c r="AES1120"/>
      <c r="AET1120"/>
      <c r="AEU1120"/>
      <c r="AEV1120"/>
      <c r="AEW1120"/>
      <c r="AEX1120"/>
      <c r="AEY1120"/>
      <c r="AEZ1120"/>
      <c r="AFA1120"/>
      <c r="AFB1120"/>
      <c r="AFC1120"/>
      <c r="AFD1120"/>
      <c r="AFE1120"/>
      <c r="AFF1120"/>
      <c r="AFG1120"/>
      <c r="AFH1120"/>
      <c r="AFI1120"/>
      <c r="AFJ1120"/>
      <c r="AFK1120"/>
      <c r="AFL1120"/>
      <c r="AFM1120"/>
      <c r="AFN1120"/>
      <c r="AFO1120"/>
      <c r="AFP1120"/>
      <c r="AFQ1120"/>
      <c r="AFR1120"/>
      <c r="AFS1120"/>
      <c r="AFT1120"/>
      <c r="AFU1120"/>
      <c r="AFV1120"/>
      <c r="AFW1120"/>
      <c r="AFX1120"/>
      <c r="AFY1120"/>
      <c r="AFZ1120"/>
      <c r="AGA1120"/>
      <c r="AGB1120"/>
      <c r="AGC1120"/>
      <c r="AGD1120"/>
      <c r="AGE1120"/>
      <c r="AGF1120"/>
      <c r="AGG1120"/>
      <c r="AGH1120"/>
      <c r="AGI1120"/>
      <c r="AGJ1120"/>
      <c r="AGK1120"/>
      <c r="AGL1120"/>
      <c r="AGM1120"/>
      <c r="AGN1120"/>
      <c r="AGO1120"/>
      <c r="AGP1120"/>
      <c r="AGQ1120"/>
      <c r="AGR1120"/>
      <c r="AGS1120"/>
      <c r="AGT1120"/>
      <c r="AGU1120"/>
      <c r="AGV1120"/>
      <c r="AGW1120"/>
      <c r="AGX1120"/>
      <c r="AGY1120"/>
      <c r="AGZ1120"/>
      <c r="AHA1120"/>
      <c r="AHB1120"/>
      <c r="AHC1120"/>
      <c r="AHD1120"/>
      <c r="AHE1120"/>
      <c r="AHF1120"/>
      <c r="AHG1120"/>
      <c r="AHH1120"/>
      <c r="AHI1120"/>
      <c r="AHJ1120"/>
      <c r="AHK1120"/>
      <c r="AHL1120"/>
      <c r="AHM1120"/>
      <c r="AHN1120"/>
      <c r="AHO1120"/>
      <c r="AHP1120"/>
      <c r="AHQ1120"/>
      <c r="AHR1120"/>
      <c r="AHS1120"/>
      <c r="AHT1120"/>
      <c r="AHU1120"/>
      <c r="AHV1120"/>
      <c r="AHW1120"/>
      <c r="AHX1120"/>
      <c r="AHY1120"/>
      <c r="AHZ1120"/>
      <c r="AIA1120"/>
      <c r="AIB1120"/>
      <c r="AIC1120"/>
      <c r="AID1120"/>
      <c r="AIE1120"/>
      <c r="AIF1120"/>
      <c r="AIG1120"/>
      <c r="AIH1120"/>
      <c r="AII1120"/>
      <c r="AIJ1120"/>
      <c r="AIK1120"/>
      <c r="AIL1120"/>
      <c r="AIM1120"/>
      <c r="AIN1120"/>
      <c r="AIO1120"/>
      <c r="AIP1120"/>
      <c r="AIQ1120"/>
      <c r="AIR1120"/>
      <c r="AIS1120"/>
      <c r="AIT1120"/>
      <c r="AIU1120"/>
      <c r="AIV1120"/>
      <c r="AIW1120"/>
      <c r="AIX1120"/>
      <c r="AIY1120"/>
      <c r="AIZ1120"/>
      <c r="AJA1120"/>
      <c r="AJB1120"/>
      <c r="AJC1120"/>
      <c r="AJD1120"/>
      <c r="AJE1120"/>
      <c r="AJF1120"/>
      <c r="AJG1120"/>
      <c r="AJH1120"/>
      <c r="AJI1120"/>
      <c r="AJJ1120"/>
      <c r="AJK1120"/>
      <c r="AJL1120"/>
      <c r="AJM1120"/>
      <c r="AJN1120"/>
      <c r="AJO1120"/>
      <c r="AJP1120"/>
      <c r="AJQ1120"/>
      <c r="AJR1120"/>
      <c r="AJS1120"/>
      <c r="AJT1120"/>
      <c r="AJU1120"/>
      <c r="AJV1120"/>
      <c r="AJW1120"/>
      <c r="AJX1120"/>
      <c r="AJY1120"/>
      <c r="AJZ1120"/>
      <c r="AKA1120"/>
      <c r="AKB1120"/>
      <c r="AKC1120"/>
      <c r="AKD1120"/>
      <c r="AKE1120"/>
      <c r="AKF1120"/>
      <c r="AKG1120"/>
      <c r="AKH1120"/>
      <c r="AKI1120"/>
      <c r="AKJ1120"/>
      <c r="AKK1120"/>
      <c r="AKL1120"/>
      <c r="AKM1120"/>
      <c r="AKN1120"/>
      <c r="AKO1120"/>
      <c r="AKP1120"/>
      <c r="AKQ1120"/>
      <c r="AKR1120"/>
      <c r="AKS1120"/>
      <c r="AKT1120"/>
      <c r="AKU1120"/>
      <c r="AKV1120"/>
      <c r="AKW1120"/>
      <c r="AKX1120"/>
      <c r="AKY1120"/>
      <c r="AKZ1120"/>
      <c r="ALA1120"/>
      <c r="ALB1120"/>
      <c r="ALC1120"/>
      <c r="ALD1120"/>
      <c r="ALE1120"/>
      <c r="ALF1120"/>
      <c r="ALG1120"/>
      <c r="ALH1120"/>
      <c r="ALI1120"/>
      <c r="ALJ1120"/>
      <c r="ALK1120"/>
      <c r="ALL1120"/>
      <c r="ALM1120"/>
      <c r="ALN1120"/>
      <c r="ALO1120"/>
      <c r="ALP1120"/>
      <c r="ALQ1120"/>
      <c r="ALR1120"/>
      <c r="ALS1120"/>
      <c r="ALT1120"/>
      <c r="ALU1120"/>
      <c r="ALV1120"/>
      <c r="ALW1120"/>
      <c r="ALX1120"/>
      <c r="ALY1120"/>
      <c r="ALZ1120"/>
      <c r="AMA1120"/>
      <c r="AMB1120"/>
      <c r="AMC1120"/>
      <c r="AMD1120"/>
      <c r="AME1120"/>
      <c r="AMF1120"/>
      <c r="AMG1120"/>
      <c r="AMH1120"/>
      <c r="AMI1120"/>
      <c r="AMJ1120"/>
    </row>
    <row r="1121" spans="1:1024" x14ac:dyDescent="0.2">
      <c r="A1121"/>
      <c r="B1121"/>
      <c r="C1121"/>
      <c r="D1121"/>
      <c r="E1121" s="2"/>
      <c r="F1121" s="2"/>
      <c r="G1121" s="271"/>
      <c r="H1121" s="240"/>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c r="FS1121"/>
      <c r="FT1121"/>
      <c r="FU1121"/>
      <c r="FV1121"/>
      <c r="FW1121"/>
      <c r="FX1121"/>
      <c r="FY1121"/>
      <c r="FZ1121"/>
      <c r="GA1121"/>
      <c r="GB1121"/>
      <c r="GC1121"/>
      <c r="GD1121"/>
      <c r="GE1121"/>
      <c r="GF1121"/>
      <c r="GG1121"/>
      <c r="GH1121"/>
      <c r="GI1121"/>
      <c r="GJ1121"/>
      <c r="GK1121"/>
      <c r="GL1121"/>
      <c r="GM1121"/>
      <c r="GN1121"/>
      <c r="GO1121"/>
      <c r="GP1121"/>
      <c r="GQ1121"/>
      <c r="GR1121"/>
      <c r="GS1121"/>
      <c r="GT1121"/>
      <c r="GU1121"/>
      <c r="GV1121"/>
      <c r="GW1121"/>
      <c r="GX1121"/>
      <c r="GY1121"/>
      <c r="GZ1121"/>
      <c r="HA1121"/>
      <c r="HB1121"/>
      <c r="HC1121"/>
      <c r="HD1121"/>
      <c r="HE1121"/>
      <c r="HF1121"/>
      <c r="HG1121"/>
      <c r="HH1121"/>
      <c r="HI1121"/>
      <c r="HJ1121"/>
      <c r="HK1121"/>
      <c r="HL1121"/>
      <c r="HM1121"/>
      <c r="HN1121"/>
      <c r="HO1121"/>
      <c r="HP1121"/>
      <c r="HQ1121"/>
      <c r="HR1121"/>
      <c r="HS1121"/>
      <c r="HT1121"/>
      <c r="HU1121"/>
      <c r="HV1121"/>
      <c r="HW1121"/>
      <c r="HX1121"/>
      <c r="HY1121"/>
      <c r="HZ1121"/>
      <c r="IA1121"/>
      <c r="IB1121"/>
      <c r="IC1121"/>
      <c r="ID1121"/>
      <c r="IE1121"/>
      <c r="IF1121"/>
      <c r="IG1121"/>
      <c r="IH1121"/>
      <c r="II1121"/>
      <c r="IJ1121"/>
      <c r="IK1121"/>
      <c r="IL1121"/>
      <c r="IM1121"/>
      <c r="IN1121"/>
      <c r="IO1121"/>
      <c r="IP1121"/>
      <c r="IQ1121"/>
      <c r="IR1121"/>
      <c r="IS1121"/>
      <c r="IT1121"/>
      <c r="IU1121"/>
      <c r="IV1121"/>
      <c r="IW1121"/>
      <c r="IX1121"/>
      <c r="IY1121"/>
      <c r="IZ1121"/>
      <c r="JA1121"/>
      <c r="JB1121"/>
      <c r="JC1121"/>
      <c r="JD1121"/>
      <c r="JE1121"/>
      <c r="JF1121"/>
      <c r="JG1121"/>
      <c r="JH1121"/>
      <c r="JI1121"/>
      <c r="JJ1121"/>
      <c r="JK1121"/>
      <c r="JL1121"/>
      <c r="JM1121"/>
      <c r="JN1121"/>
      <c r="JO1121"/>
      <c r="JP1121"/>
      <c r="JQ1121"/>
      <c r="JR1121"/>
      <c r="JS1121"/>
      <c r="JT1121"/>
      <c r="JU1121"/>
      <c r="JV1121"/>
      <c r="JW1121"/>
      <c r="JX1121"/>
      <c r="JY1121"/>
      <c r="JZ1121"/>
      <c r="KA1121"/>
      <c r="KB1121"/>
      <c r="KC1121"/>
      <c r="KD1121"/>
      <c r="KE1121"/>
      <c r="KF1121"/>
      <c r="KG1121"/>
      <c r="KH1121"/>
      <c r="KI1121"/>
      <c r="KJ1121"/>
      <c r="KK1121"/>
      <c r="KL1121"/>
      <c r="KM1121"/>
      <c r="KN1121"/>
      <c r="KO1121"/>
      <c r="KP1121"/>
      <c r="KQ1121"/>
      <c r="KR1121"/>
      <c r="KS1121"/>
      <c r="KT1121"/>
      <c r="KU1121"/>
      <c r="KV1121"/>
      <c r="KW1121"/>
      <c r="KX1121"/>
      <c r="KY1121"/>
      <c r="KZ1121"/>
      <c r="LA1121"/>
      <c r="LB1121"/>
      <c r="LC1121"/>
      <c r="LD1121"/>
      <c r="LE1121"/>
      <c r="LF1121"/>
      <c r="LG1121"/>
      <c r="LH1121"/>
      <c r="LI1121"/>
      <c r="LJ1121"/>
      <c r="LK1121"/>
      <c r="LL1121"/>
      <c r="LM1121"/>
      <c r="LN1121"/>
      <c r="LO1121"/>
      <c r="LP1121"/>
      <c r="LQ1121"/>
      <c r="LR1121"/>
      <c r="LS1121"/>
      <c r="LT1121"/>
      <c r="LU1121"/>
      <c r="LV1121"/>
      <c r="LW1121"/>
      <c r="LX1121"/>
      <c r="LY1121"/>
      <c r="LZ1121"/>
      <c r="MA1121"/>
      <c r="MB1121"/>
      <c r="MC1121"/>
      <c r="MD1121"/>
      <c r="ME1121"/>
      <c r="MF1121"/>
      <c r="MG1121"/>
      <c r="MH1121"/>
      <c r="MI1121"/>
      <c r="MJ1121"/>
      <c r="MK1121"/>
      <c r="ML1121"/>
      <c r="MM1121"/>
      <c r="MN1121"/>
      <c r="MO1121"/>
      <c r="MP1121"/>
      <c r="MQ1121"/>
      <c r="MR1121"/>
      <c r="MS1121"/>
      <c r="MT1121"/>
      <c r="MU1121"/>
      <c r="MV1121"/>
      <c r="MW1121"/>
      <c r="MX1121"/>
      <c r="MY1121"/>
      <c r="MZ1121"/>
      <c r="NA1121"/>
      <c r="NB1121"/>
      <c r="NC1121"/>
      <c r="ND1121"/>
      <c r="NE1121"/>
      <c r="NF1121"/>
      <c r="NG1121"/>
      <c r="NH1121"/>
      <c r="NI1121"/>
      <c r="NJ1121"/>
      <c r="NK1121"/>
      <c r="NL1121"/>
      <c r="NM1121"/>
      <c r="NN1121"/>
      <c r="NO1121"/>
      <c r="NP1121"/>
      <c r="NQ1121"/>
      <c r="NR1121"/>
      <c r="NS1121"/>
      <c r="NT1121"/>
      <c r="NU1121"/>
      <c r="NV1121"/>
      <c r="NW1121"/>
      <c r="NX1121"/>
      <c r="NY1121"/>
      <c r="NZ1121"/>
      <c r="OA1121"/>
      <c r="OB1121"/>
      <c r="OC1121"/>
      <c r="OD1121"/>
      <c r="OE1121"/>
      <c r="OF1121"/>
      <c r="OG1121"/>
      <c r="OH1121"/>
      <c r="OI1121"/>
      <c r="OJ1121"/>
      <c r="OK1121"/>
      <c r="OL1121"/>
      <c r="OM1121"/>
      <c r="ON1121"/>
      <c r="OO1121"/>
      <c r="OP1121"/>
      <c r="OQ1121"/>
      <c r="OR1121"/>
      <c r="OS1121"/>
      <c r="OT1121"/>
      <c r="OU1121"/>
      <c r="OV1121"/>
      <c r="OW1121"/>
      <c r="OX1121"/>
      <c r="OY1121"/>
      <c r="OZ1121"/>
      <c r="PA1121"/>
      <c r="PB1121"/>
      <c r="PC1121"/>
      <c r="PD1121"/>
      <c r="PE1121"/>
      <c r="PF1121"/>
      <c r="PG1121"/>
      <c r="PH1121"/>
      <c r="PI1121"/>
      <c r="PJ1121"/>
      <c r="PK1121"/>
      <c r="PL1121"/>
      <c r="PM1121"/>
      <c r="PN1121"/>
      <c r="PO1121"/>
      <c r="PP1121"/>
      <c r="PQ1121"/>
      <c r="PR1121"/>
      <c r="PS1121"/>
      <c r="PT1121"/>
      <c r="PU1121"/>
      <c r="PV1121"/>
      <c r="PW1121"/>
      <c r="PX1121"/>
      <c r="PY1121"/>
      <c r="PZ1121"/>
      <c r="QA1121"/>
      <c r="QB1121"/>
      <c r="QC1121"/>
      <c r="QD1121"/>
      <c r="QE1121"/>
      <c r="QF1121"/>
      <c r="QG1121"/>
      <c r="QH1121"/>
      <c r="QI1121"/>
      <c r="QJ1121"/>
      <c r="QK1121"/>
      <c r="QL1121"/>
      <c r="QM1121"/>
      <c r="QN1121"/>
      <c r="QO1121"/>
      <c r="QP1121"/>
      <c r="QQ1121"/>
      <c r="QR1121"/>
      <c r="QS1121"/>
      <c r="QT1121"/>
      <c r="QU1121"/>
      <c r="QV1121"/>
      <c r="QW1121"/>
      <c r="QX1121"/>
      <c r="QY1121"/>
      <c r="QZ1121"/>
      <c r="RA1121"/>
      <c r="RB1121"/>
      <c r="RC1121"/>
      <c r="RD1121"/>
      <c r="RE1121"/>
      <c r="RF1121"/>
      <c r="RG1121"/>
      <c r="RH1121"/>
      <c r="RI1121"/>
      <c r="RJ1121"/>
      <c r="RK1121"/>
      <c r="RL1121"/>
      <c r="RM1121"/>
      <c r="RN1121"/>
      <c r="RO1121"/>
      <c r="RP1121"/>
      <c r="RQ1121"/>
      <c r="RR1121"/>
      <c r="RS1121"/>
      <c r="RT1121"/>
      <c r="RU1121"/>
      <c r="RV1121"/>
      <c r="RW1121"/>
      <c r="RX1121"/>
      <c r="RY1121"/>
      <c r="RZ1121"/>
      <c r="SA1121"/>
      <c r="SB1121"/>
      <c r="SC1121"/>
      <c r="SD1121"/>
      <c r="SE1121"/>
      <c r="SF1121"/>
      <c r="SG1121"/>
      <c r="SH1121"/>
      <c r="SI1121"/>
      <c r="SJ1121"/>
      <c r="SK1121"/>
      <c r="SL1121"/>
      <c r="SM1121"/>
      <c r="SN1121"/>
      <c r="SO1121"/>
      <c r="SP1121"/>
      <c r="SQ1121"/>
      <c r="SR1121"/>
      <c r="SS1121"/>
      <c r="ST1121"/>
      <c r="SU1121"/>
      <c r="SV1121"/>
      <c r="SW1121"/>
      <c r="SX1121"/>
      <c r="SY1121"/>
      <c r="SZ1121"/>
      <c r="TA1121"/>
      <c r="TB1121"/>
      <c r="TC1121"/>
      <c r="TD1121"/>
      <c r="TE1121"/>
      <c r="TF1121"/>
      <c r="TG1121"/>
      <c r="TH1121"/>
      <c r="TI1121"/>
      <c r="TJ1121"/>
      <c r="TK1121"/>
      <c r="TL1121"/>
      <c r="TM1121"/>
      <c r="TN1121"/>
      <c r="TO1121"/>
      <c r="TP1121"/>
      <c r="TQ1121"/>
      <c r="TR1121"/>
      <c r="TS1121"/>
      <c r="TT1121"/>
      <c r="TU1121"/>
      <c r="TV1121"/>
      <c r="TW1121"/>
      <c r="TX1121"/>
      <c r="TY1121"/>
      <c r="TZ1121"/>
      <c r="UA1121"/>
      <c r="UB1121"/>
      <c r="UC1121"/>
      <c r="UD1121"/>
      <c r="UE1121"/>
      <c r="UF1121"/>
      <c r="UG1121"/>
      <c r="UH1121"/>
      <c r="UI1121"/>
      <c r="UJ1121"/>
      <c r="UK1121"/>
      <c r="UL1121"/>
      <c r="UM1121"/>
      <c r="UN1121"/>
      <c r="UO1121"/>
      <c r="UP1121"/>
      <c r="UQ1121"/>
      <c r="UR1121"/>
      <c r="US1121"/>
      <c r="UT1121"/>
      <c r="UU1121"/>
      <c r="UV1121"/>
      <c r="UW1121"/>
      <c r="UX1121"/>
      <c r="UY1121"/>
      <c r="UZ1121"/>
      <c r="VA1121"/>
      <c r="VB1121"/>
      <c r="VC1121"/>
      <c r="VD1121"/>
      <c r="VE1121"/>
      <c r="VF1121"/>
      <c r="VG1121"/>
      <c r="VH1121"/>
      <c r="VI1121"/>
      <c r="VJ1121"/>
      <c r="VK1121"/>
      <c r="VL1121"/>
      <c r="VM1121"/>
      <c r="VN1121"/>
      <c r="VO1121"/>
      <c r="VP1121"/>
      <c r="VQ1121"/>
      <c r="VR1121"/>
      <c r="VS1121"/>
      <c r="VT1121"/>
      <c r="VU1121"/>
      <c r="VV1121"/>
      <c r="VW1121"/>
      <c r="VX1121"/>
      <c r="VY1121"/>
      <c r="VZ1121"/>
      <c r="WA1121"/>
      <c r="WB1121"/>
      <c r="WC1121"/>
      <c r="WD1121"/>
      <c r="WE1121"/>
      <c r="WF1121"/>
      <c r="WG1121"/>
      <c r="WH1121"/>
      <c r="WI1121"/>
      <c r="WJ1121"/>
      <c r="WK1121"/>
      <c r="WL1121"/>
      <c r="WM1121"/>
      <c r="WN1121"/>
      <c r="WO1121"/>
      <c r="WP1121"/>
      <c r="WQ1121"/>
      <c r="WR1121"/>
      <c r="WS1121"/>
      <c r="WT1121"/>
      <c r="WU1121"/>
      <c r="WV1121"/>
      <c r="WW1121"/>
      <c r="WX1121"/>
      <c r="WY1121"/>
      <c r="WZ1121"/>
      <c r="XA1121"/>
      <c r="XB1121"/>
      <c r="XC1121"/>
      <c r="XD1121"/>
      <c r="XE1121"/>
      <c r="XF1121"/>
      <c r="XG1121"/>
      <c r="XH1121"/>
      <c r="XI1121"/>
      <c r="XJ1121"/>
      <c r="XK1121"/>
      <c r="XL1121"/>
      <c r="XM1121"/>
      <c r="XN1121"/>
      <c r="XO1121"/>
      <c r="XP1121"/>
      <c r="XQ1121"/>
      <c r="XR1121"/>
      <c r="XS1121"/>
      <c r="XT1121"/>
      <c r="XU1121"/>
      <c r="XV1121"/>
      <c r="XW1121"/>
      <c r="XX1121"/>
      <c r="XY1121"/>
      <c r="XZ1121"/>
      <c r="YA1121"/>
      <c r="YB1121"/>
      <c r="YC1121"/>
      <c r="YD1121"/>
      <c r="YE1121"/>
      <c r="YF1121"/>
      <c r="YG1121"/>
      <c r="YH1121"/>
      <c r="YI1121"/>
      <c r="YJ1121"/>
      <c r="YK1121"/>
      <c r="YL1121"/>
      <c r="YM1121"/>
      <c r="YN1121"/>
      <c r="YO1121"/>
      <c r="YP1121"/>
      <c r="YQ1121"/>
      <c r="YR1121"/>
      <c r="YS1121"/>
      <c r="YT1121"/>
      <c r="YU1121"/>
      <c r="YV1121"/>
      <c r="YW1121"/>
      <c r="YX1121"/>
      <c r="YY1121"/>
      <c r="YZ1121"/>
      <c r="ZA1121"/>
      <c r="ZB1121"/>
      <c r="ZC1121"/>
      <c r="ZD1121"/>
      <c r="ZE1121"/>
      <c r="ZF1121"/>
      <c r="ZG1121"/>
      <c r="ZH1121"/>
      <c r="ZI1121"/>
      <c r="ZJ1121"/>
      <c r="ZK1121"/>
      <c r="ZL1121"/>
      <c r="ZM1121"/>
      <c r="ZN1121"/>
      <c r="ZO1121"/>
      <c r="ZP1121"/>
      <c r="ZQ1121"/>
      <c r="ZR1121"/>
      <c r="ZS1121"/>
      <c r="ZT1121"/>
      <c r="ZU1121"/>
      <c r="ZV1121"/>
      <c r="ZW1121"/>
      <c r="ZX1121"/>
      <c r="ZY1121"/>
      <c r="ZZ1121"/>
      <c r="AAA1121"/>
      <c r="AAB1121"/>
      <c r="AAC1121"/>
      <c r="AAD1121"/>
      <c r="AAE1121"/>
      <c r="AAF1121"/>
      <c r="AAG1121"/>
      <c r="AAH1121"/>
      <c r="AAI1121"/>
      <c r="AAJ1121"/>
      <c r="AAK1121"/>
      <c r="AAL1121"/>
      <c r="AAM1121"/>
      <c r="AAN1121"/>
      <c r="AAO1121"/>
      <c r="AAP1121"/>
      <c r="AAQ1121"/>
      <c r="AAR1121"/>
      <c r="AAS1121"/>
      <c r="AAT1121"/>
      <c r="AAU1121"/>
      <c r="AAV1121"/>
      <c r="AAW1121"/>
      <c r="AAX1121"/>
      <c r="AAY1121"/>
      <c r="AAZ1121"/>
      <c r="ABA1121"/>
      <c r="ABB1121"/>
      <c r="ABC1121"/>
      <c r="ABD1121"/>
      <c r="ABE1121"/>
      <c r="ABF1121"/>
      <c r="ABG1121"/>
      <c r="ABH1121"/>
      <c r="ABI1121"/>
      <c r="ABJ1121"/>
      <c r="ABK1121"/>
      <c r="ABL1121"/>
      <c r="ABM1121"/>
      <c r="ABN1121"/>
      <c r="ABO1121"/>
      <c r="ABP1121"/>
      <c r="ABQ1121"/>
      <c r="ABR1121"/>
      <c r="ABS1121"/>
      <c r="ABT1121"/>
      <c r="ABU1121"/>
      <c r="ABV1121"/>
      <c r="ABW1121"/>
      <c r="ABX1121"/>
      <c r="ABY1121"/>
      <c r="ABZ1121"/>
      <c r="ACA1121"/>
      <c r="ACB1121"/>
      <c r="ACC1121"/>
      <c r="ACD1121"/>
      <c r="ACE1121"/>
      <c r="ACF1121"/>
      <c r="ACG1121"/>
      <c r="ACH1121"/>
      <c r="ACI1121"/>
      <c r="ACJ1121"/>
      <c r="ACK1121"/>
      <c r="ACL1121"/>
      <c r="ACM1121"/>
      <c r="ACN1121"/>
      <c r="ACO1121"/>
      <c r="ACP1121"/>
      <c r="ACQ1121"/>
      <c r="ACR1121"/>
      <c r="ACS1121"/>
      <c r="ACT1121"/>
      <c r="ACU1121"/>
      <c r="ACV1121"/>
      <c r="ACW1121"/>
      <c r="ACX1121"/>
      <c r="ACY1121"/>
      <c r="ACZ1121"/>
      <c r="ADA1121"/>
      <c r="ADB1121"/>
      <c r="ADC1121"/>
      <c r="ADD1121"/>
      <c r="ADE1121"/>
      <c r="ADF1121"/>
      <c r="ADG1121"/>
      <c r="ADH1121"/>
      <c r="ADI1121"/>
      <c r="ADJ1121"/>
      <c r="ADK1121"/>
      <c r="ADL1121"/>
      <c r="ADM1121"/>
      <c r="ADN1121"/>
      <c r="ADO1121"/>
      <c r="ADP1121"/>
      <c r="ADQ1121"/>
      <c r="ADR1121"/>
      <c r="ADS1121"/>
      <c r="ADT1121"/>
      <c r="ADU1121"/>
      <c r="ADV1121"/>
      <c r="ADW1121"/>
      <c r="ADX1121"/>
      <c r="ADY1121"/>
      <c r="ADZ1121"/>
      <c r="AEA1121"/>
      <c r="AEB1121"/>
      <c r="AEC1121"/>
      <c r="AED1121"/>
      <c r="AEE1121"/>
      <c r="AEF1121"/>
      <c r="AEG1121"/>
      <c r="AEH1121"/>
      <c r="AEI1121"/>
      <c r="AEJ1121"/>
      <c r="AEK1121"/>
      <c r="AEL1121"/>
      <c r="AEM1121"/>
      <c r="AEN1121"/>
      <c r="AEO1121"/>
      <c r="AEP1121"/>
      <c r="AEQ1121"/>
      <c r="AER1121"/>
      <c r="AES1121"/>
      <c r="AET1121"/>
      <c r="AEU1121"/>
      <c r="AEV1121"/>
      <c r="AEW1121"/>
      <c r="AEX1121"/>
      <c r="AEY1121"/>
      <c r="AEZ1121"/>
      <c r="AFA1121"/>
      <c r="AFB1121"/>
      <c r="AFC1121"/>
      <c r="AFD1121"/>
      <c r="AFE1121"/>
      <c r="AFF1121"/>
      <c r="AFG1121"/>
      <c r="AFH1121"/>
      <c r="AFI1121"/>
      <c r="AFJ1121"/>
      <c r="AFK1121"/>
      <c r="AFL1121"/>
      <c r="AFM1121"/>
      <c r="AFN1121"/>
      <c r="AFO1121"/>
      <c r="AFP1121"/>
      <c r="AFQ1121"/>
      <c r="AFR1121"/>
      <c r="AFS1121"/>
      <c r="AFT1121"/>
      <c r="AFU1121"/>
      <c r="AFV1121"/>
      <c r="AFW1121"/>
      <c r="AFX1121"/>
      <c r="AFY1121"/>
      <c r="AFZ1121"/>
      <c r="AGA1121"/>
      <c r="AGB1121"/>
      <c r="AGC1121"/>
      <c r="AGD1121"/>
      <c r="AGE1121"/>
      <c r="AGF1121"/>
      <c r="AGG1121"/>
      <c r="AGH1121"/>
      <c r="AGI1121"/>
      <c r="AGJ1121"/>
      <c r="AGK1121"/>
      <c r="AGL1121"/>
      <c r="AGM1121"/>
      <c r="AGN1121"/>
      <c r="AGO1121"/>
      <c r="AGP1121"/>
      <c r="AGQ1121"/>
      <c r="AGR1121"/>
      <c r="AGS1121"/>
      <c r="AGT1121"/>
      <c r="AGU1121"/>
      <c r="AGV1121"/>
      <c r="AGW1121"/>
      <c r="AGX1121"/>
      <c r="AGY1121"/>
      <c r="AGZ1121"/>
      <c r="AHA1121"/>
      <c r="AHB1121"/>
      <c r="AHC1121"/>
      <c r="AHD1121"/>
      <c r="AHE1121"/>
      <c r="AHF1121"/>
      <c r="AHG1121"/>
      <c r="AHH1121"/>
      <c r="AHI1121"/>
      <c r="AHJ1121"/>
      <c r="AHK1121"/>
      <c r="AHL1121"/>
      <c r="AHM1121"/>
      <c r="AHN1121"/>
      <c r="AHO1121"/>
      <c r="AHP1121"/>
      <c r="AHQ1121"/>
      <c r="AHR1121"/>
      <c r="AHS1121"/>
      <c r="AHT1121"/>
      <c r="AHU1121"/>
      <c r="AHV1121"/>
      <c r="AHW1121"/>
      <c r="AHX1121"/>
      <c r="AHY1121"/>
      <c r="AHZ1121"/>
      <c r="AIA1121"/>
      <c r="AIB1121"/>
      <c r="AIC1121"/>
      <c r="AID1121"/>
      <c r="AIE1121"/>
      <c r="AIF1121"/>
      <c r="AIG1121"/>
      <c r="AIH1121"/>
      <c r="AII1121"/>
      <c r="AIJ1121"/>
      <c r="AIK1121"/>
      <c r="AIL1121"/>
      <c r="AIM1121"/>
      <c r="AIN1121"/>
      <c r="AIO1121"/>
      <c r="AIP1121"/>
      <c r="AIQ1121"/>
      <c r="AIR1121"/>
      <c r="AIS1121"/>
      <c r="AIT1121"/>
      <c r="AIU1121"/>
      <c r="AIV1121"/>
      <c r="AIW1121"/>
      <c r="AIX1121"/>
      <c r="AIY1121"/>
      <c r="AIZ1121"/>
      <c r="AJA1121"/>
      <c r="AJB1121"/>
      <c r="AJC1121"/>
      <c r="AJD1121"/>
      <c r="AJE1121"/>
      <c r="AJF1121"/>
      <c r="AJG1121"/>
      <c r="AJH1121"/>
      <c r="AJI1121"/>
      <c r="AJJ1121"/>
      <c r="AJK1121"/>
      <c r="AJL1121"/>
      <c r="AJM1121"/>
      <c r="AJN1121"/>
      <c r="AJO1121"/>
      <c r="AJP1121"/>
      <c r="AJQ1121"/>
      <c r="AJR1121"/>
      <c r="AJS1121"/>
      <c r="AJT1121"/>
      <c r="AJU1121"/>
      <c r="AJV1121"/>
      <c r="AJW1121"/>
      <c r="AJX1121"/>
      <c r="AJY1121"/>
      <c r="AJZ1121"/>
      <c r="AKA1121"/>
      <c r="AKB1121"/>
      <c r="AKC1121"/>
      <c r="AKD1121"/>
      <c r="AKE1121"/>
      <c r="AKF1121"/>
      <c r="AKG1121"/>
      <c r="AKH1121"/>
      <c r="AKI1121"/>
      <c r="AKJ1121"/>
      <c r="AKK1121"/>
      <c r="AKL1121"/>
      <c r="AKM1121"/>
      <c r="AKN1121"/>
      <c r="AKO1121"/>
      <c r="AKP1121"/>
      <c r="AKQ1121"/>
      <c r="AKR1121"/>
      <c r="AKS1121"/>
      <c r="AKT1121"/>
      <c r="AKU1121"/>
      <c r="AKV1121"/>
      <c r="AKW1121"/>
      <c r="AKX1121"/>
      <c r="AKY1121"/>
      <c r="AKZ1121"/>
      <c r="ALA1121"/>
      <c r="ALB1121"/>
      <c r="ALC1121"/>
      <c r="ALD1121"/>
      <c r="ALE1121"/>
      <c r="ALF1121"/>
      <c r="ALG1121"/>
      <c r="ALH1121"/>
      <c r="ALI1121"/>
      <c r="ALJ1121"/>
      <c r="ALK1121"/>
      <c r="ALL1121"/>
      <c r="ALM1121"/>
      <c r="ALN1121"/>
      <c r="ALO1121"/>
      <c r="ALP1121"/>
      <c r="ALQ1121"/>
      <c r="ALR1121"/>
      <c r="ALS1121"/>
      <c r="ALT1121"/>
      <c r="ALU1121"/>
      <c r="ALV1121"/>
      <c r="ALW1121"/>
      <c r="ALX1121"/>
      <c r="ALY1121"/>
      <c r="ALZ1121"/>
      <c r="AMA1121"/>
      <c r="AMB1121"/>
      <c r="AMC1121"/>
      <c r="AMD1121"/>
      <c r="AME1121"/>
      <c r="AMF1121"/>
      <c r="AMG1121"/>
      <c r="AMH1121"/>
      <c r="AMI1121"/>
      <c r="AMJ1121"/>
    </row>
    <row r="1122" spans="1:1024" x14ac:dyDescent="0.2">
      <c r="A1122"/>
      <c r="B1122"/>
      <c r="C1122"/>
      <c r="D1122"/>
      <c r="E1122" s="2"/>
      <c r="F1122" s="2"/>
      <c r="G1122" s="271"/>
      <c r="H1122" s="240"/>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c r="FS1122"/>
      <c r="FT1122"/>
      <c r="FU1122"/>
      <c r="FV1122"/>
      <c r="FW1122"/>
      <c r="FX1122"/>
      <c r="FY1122"/>
      <c r="FZ1122"/>
      <c r="GA1122"/>
      <c r="GB1122"/>
      <c r="GC1122"/>
      <c r="GD1122"/>
      <c r="GE1122"/>
      <c r="GF1122"/>
      <c r="GG1122"/>
      <c r="GH1122"/>
      <c r="GI1122"/>
      <c r="GJ1122"/>
      <c r="GK1122"/>
      <c r="GL1122"/>
      <c r="GM1122"/>
      <c r="GN1122"/>
      <c r="GO1122"/>
      <c r="GP1122"/>
      <c r="GQ1122"/>
      <c r="GR1122"/>
      <c r="GS1122"/>
      <c r="GT1122"/>
      <c r="GU1122"/>
      <c r="GV1122"/>
      <c r="GW1122"/>
      <c r="GX1122"/>
      <c r="GY1122"/>
      <c r="GZ1122"/>
      <c r="HA1122"/>
      <c r="HB1122"/>
      <c r="HC1122"/>
      <c r="HD1122"/>
      <c r="HE1122"/>
      <c r="HF1122"/>
      <c r="HG1122"/>
      <c r="HH1122"/>
      <c r="HI1122"/>
      <c r="HJ1122"/>
      <c r="HK1122"/>
      <c r="HL1122"/>
      <c r="HM1122"/>
      <c r="HN1122"/>
      <c r="HO1122"/>
      <c r="HP1122"/>
      <c r="HQ1122"/>
      <c r="HR1122"/>
      <c r="HS1122"/>
      <c r="HT1122"/>
      <c r="HU1122"/>
      <c r="HV1122"/>
      <c r="HW1122"/>
      <c r="HX1122"/>
      <c r="HY1122"/>
      <c r="HZ1122"/>
      <c r="IA1122"/>
      <c r="IB1122"/>
      <c r="IC1122"/>
      <c r="ID1122"/>
      <c r="IE1122"/>
      <c r="IF1122"/>
      <c r="IG1122"/>
      <c r="IH1122"/>
      <c r="II1122"/>
      <c r="IJ1122"/>
      <c r="IK1122"/>
      <c r="IL1122"/>
      <c r="IM1122"/>
      <c r="IN1122"/>
      <c r="IO1122"/>
      <c r="IP1122"/>
      <c r="IQ1122"/>
      <c r="IR1122"/>
      <c r="IS1122"/>
      <c r="IT1122"/>
      <c r="IU1122"/>
      <c r="IV1122"/>
      <c r="IW1122"/>
      <c r="IX1122"/>
      <c r="IY1122"/>
      <c r="IZ1122"/>
      <c r="JA1122"/>
      <c r="JB1122"/>
      <c r="JC1122"/>
      <c r="JD1122"/>
      <c r="JE1122"/>
      <c r="JF1122"/>
      <c r="JG1122"/>
      <c r="JH1122"/>
      <c r="JI1122"/>
      <c r="JJ1122"/>
      <c r="JK1122"/>
      <c r="JL1122"/>
      <c r="JM1122"/>
      <c r="JN1122"/>
      <c r="JO1122"/>
      <c r="JP1122"/>
      <c r="JQ1122"/>
      <c r="JR1122"/>
      <c r="JS1122"/>
      <c r="JT1122"/>
      <c r="JU1122"/>
      <c r="JV1122"/>
      <c r="JW1122"/>
      <c r="JX1122"/>
      <c r="JY1122"/>
      <c r="JZ1122"/>
      <c r="KA1122"/>
      <c r="KB1122"/>
      <c r="KC1122"/>
      <c r="KD1122"/>
      <c r="KE1122"/>
      <c r="KF1122"/>
      <c r="KG1122"/>
      <c r="KH1122"/>
      <c r="KI1122"/>
      <c r="KJ1122"/>
      <c r="KK1122"/>
      <c r="KL1122"/>
      <c r="KM1122"/>
      <c r="KN1122"/>
      <c r="KO1122"/>
      <c r="KP1122"/>
      <c r="KQ1122"/>
      <c r="KR1122"/>
      <c r="KS1122"/>
      <c r="KT1122"/>
      <c r="KU1122"/>
      <c r="KV1122"/>
      <c r="KW1122"/>
      <c r="KX1122"/>
      <c r="KY1122"/>
      <c r="KZ1122"/>
      <c r="LA1122"/>
      <c r="LB1122"/>
      <c r="LC1122"/>
      <c r="LD1122"/>
      <c r="LE1122"/>
      <c r="LF1122"/>
      <c r="LG1122"/>
      <c r="LH1122"/>
      <c r="LI1122"/>
      <c r="LJ1122"/>
      <c r="LK1122"/>
      <c r="LL1122"/>
      <c r="LM1122"/>
      <c r="LN1122"/>
      <c r="LO1122"/>
      <c r="LP1122"/>
      <c r="LQ1122"/>
      <c r="LR1122"/>
      <c r="LS1122"/>
      <c r="LT1122"/>
      <c r="LU1122"/>
      <c r="LV1122"/>
      <c r="LW1122"/>
      <c r="LX1122"/>
      <c r="LY1122"/>
      <c r="LZ1122"/>
      <c r="MA1122"/>
      <c r="MB1122"/>
      <c r="MC1122"/>
      <c r="MD1122"/>
      <c r="ME1122"/>
      <c r="MF1122"/>
      <c r="MG1122"/>
      <c r="MH1122"/>
      <c r="MI1122"/>
      <c r="MJ1122"/>
      <c r="MK1122"/>
      <c r="ML1122"/>
      <c r="MM1122"/>
      <c r="MN1122"/>
      <c r="MO1122"/>
      <c r="MP1122"/>
      <c r="MQ1122"/>
      <c r="MR1122"/>
      <c r="MS1122"/>
      <c r="MT1122"/>
      <c r="MU1122"/>
      <c r="MV1122"/>
      <c r="MW1122"/>
      <c r="MX1122"/>
      <c r="MY1122"/>
      <c r="MZ1122"/>
      <c r="NA1122"/>
      <c r="NB1122"/>
      <c r="NC1122"/>
      <c r="ND1122"/>
      <c r="NE1122"/>
      <c r="NF1122"/>
      <c r="NG1122"/>
      <c r="NH1122"/>
      <c r="NI1122"/>
      <c r="NJ1122"/>
      <c r="NK1122"/>
      <c r="NL1122"/>
      <c r="NM1122"/>
      <c r="NN1122"/>
      <c r="NO1122"/>
      <c r="NP1122"/>
      <c r="NQ1122"/>
      <c r="NR1122"/>
      <c r="NS1122"/>
      <c r="NT1122"/>
      <c r="NU1122"/>
      <c r="NV1122"/>
      <c r="NW1122"/>
      <c r="NX1122"/>
      <c r="NY1122"/>
      <c r="NZ1122"/>
      <c r="OA1122"/>
      <c r="OB1122"/>
      <c r="OC1122"/>
      <c r="OD1122"/>
      <c r="OE1122"/>
      <c r="OF1122"/>
      <c r="OG1122"/>
      <c r="OH1122"/>
      <c r="OI1122"/>
      <c r="OJ1122"/>
      <c r="OK1122"/>
      <c r="OL1122"/>
      <c r="OM1122"/>
      <c r="ON1122"/>
      <c r="OO1122"/>
      <c r="OP1122"/>
      <c r="OQ1122"/>
      <c r="OR1122"/>
      <c r="OS1122"/>
      <c r="OT1122"/>
      <c r="OU1122"/>
      <c r="OV1122"/>
      <c r="OW1122"/>
      <c r="OX1122"/>
      <c r="OY1122"/>
      <c r="OZ1122"/>
      <c r="PA1122"/>
      <c r="PB1122"/>
      <c r="PC1122"/>
      <c r="PD1122"/>
      <c r="PE1122"/>
      <c r="PF1122"/>
      <c r="PG1122"/>
      <c r="PH1122"/>
      <c r="PI1122"/>
      <c r="PJ1122"/>
      <c r="PK1122"/>
      <c r="PL1122"/>
      <c r="PM1122"/>
      <c r="PN1122"/>
      <c r="PO1122"/>
      <c r="PP1122"/>
      <c r="PQ1122"/>
      <c r="PR1122"/>
      <c r="PS1122"/>
      <c r="PT1122"/>
      <c r="PU1122"/>
      <c r="PV1122"/>
      <c r="PW1122"/>
      <c r="PX1122"/>
      <c r="PY1122"/>
      <c r="PZ1122"/>
      <c r="QA1122"/>
      <c r="QB1122"/>
      <c r="QC1122"/>
      <c r="QD1122"/>
      <c r="QE1122"/>
      <c r="QF1122"/>
      <c r="QG1122"/>
      <c r="QH1122"/>
      <c r="QI1122"/>
      <c r="QJ1122"/>
      <c r="QK1122"/>
      <c r="QL1122"/>
      <c r="QM1122"/>
      <c r="QN1122"/>
      <c r="QO1122"/>
      <c r="QP1122"/>
      <c r="QQ1122"/>
      <c r="QR1122"/>
      <c r="QS1122"/>
      <c r="QT1122"/>
      <c r="QU1122"/>
      <c r="QV1122"/>
      <c r="QW1122"/>
      <c r="QX1122"/>
      <c r="QY1122"/>
      <c r="QZ1122"/>
      <c r="RA1122"/>
      <c r="RB1122"/>
      <c r="RC1122"/>
      <c r="RD1122"/>
      <c r="RE1122"/>
      <c r="RF1122"/>
      <c r="RG1122"/>
      <c r="RH1122"/>
      <c r="RI1122"/>
      <c r="RJ1122"/>
      <c r="RK1122"/>
      <c r="RL1122"/>
      <c r="RM1122"/>
      <c r="RN1122"/>
      <c r="RO1122"/>
      <c r="RP1122"/>
      <c r="RQ1122"/>
      <c r="RR1122"/>
      <c r="RS1122"/>
      <c r="RT1122"/>
      <c r="RU1122"/>
      <c r="RV1122"/>
      <c r="RW1122"/>
      <c r="RX1122"/>
      <c r="RY1122"/>
      <c r="RZ1122"/>
      <c r="SA1122"/>
      <c r="SB1122"/>
      <c r="SC1122"/>
      <c r="SD1122"/>
      <c r="SE1122"/>
      <c r="SF1122"/>
      <c r="SG1122"/>
      <c r="SH1122"/>
      <c r="SI1122"/>
      <c r="SJ1122"/>
      <c r="SK1122"/>
      <c r="SL1122"/>
      <c r="SM1122"/>
      <c r="SN1122"/>
      <c r="SO1122"/>
      <c r="SP1122"/>
      <c r="SQ1122"/>
      <c r="SR1122"/>
      <c r="SS1122"/>
      <c r="ST1122"/>
      <c r="SU1122"/>
      <c r="SV1122"/>
      <c r="SW1122"/>
      <c r="SX1122"/>
      <c r="SY1122"/>
      <c r="SZ1122"/>
      <c r="TA1122"/>
      <c r="TB1122"/>
      <c r="TC1122"/>
      <c r="TD1122"/>
      <c r="TE1122"/>
      <c r="TF1122"/>
      <c r="TG1122"/>
      <c r="TH1122"/>
      <c r="TI1122"/>
      <c r="TJ1122"/>
      <c r="TK1122"/>
      <c r="TL1122"/>
      <c r="TM1122"/>
      <c r="TN1122"/>
      <c r="TO1122"/>
      <c r="TP1122"/>
      <c r="TQ1122"/>
      <c r="TR1122"/>
      <c r="TS1122"/>
      <c r="TT1122"/>
      <c r="TU1122"/>
      <c r="TV1122"/>
      <c r="TW1122"/>
      <c r="TX1122"/>
      <c r="TY1122"/>
      <c r="TZ1122"/>
      <c r="UA1122"/>
      <c r="UB1122"/>
      <c r="UC1122"/>
      <c r="UD1122"/>
      <c r="UE1122"/>
      <c r="UF1122"/>
      <c r="UG1122"/>
      <c r="UH1122"/>
      <c r="UI1122"/>
      <c r="UJ1122"/>
      <c r="UK1122"/>
      <c r="UL1122"/>
      <c r="UM1122"/>
      <c r="UN1122"/>
      <c r="UO1122"/>
      <c r="UP1122"/>
      <c r="UQ1122"/>
      <c r="UR1122"/>
      <c r="US1122"/>
      <c r="UT1122"/>
      <c r="UU1122"/>
      <c r="UV1122"/>
      <c r="UW1122"/>
      <c r="UX1122"/>
      <c r="UY1122"/>
      <c r="UZ1122"/>
      <c r="VA1122"/>
      <c r="VB1122"/>
      <c r="VC1122"/>
      <c r="VD1122"/>
      <c r="VE1122"/>
      <c r="VF1122"/>
      <c r="VG1122"/>
      <c r="VH1122"/>
      <c r="VI1122"/>
      <c r="VJ1122"/>
      <c r="VK1122"/>
      <c r="VL1122"/>
      <c r="VM1122"/>
      <c r="VN1122"/>
      <c r="VO1122"/>
      <c r="VP1122"/>
      <c r="VQ1122"/>
      <c r="VR1122"/>
      <c r="VS1122"/>
      <c r="VT1122"/>
      <c r="VU1122"/>
      <c r="VV1122"/>
      <c r="VW1122"/>
      <c r="VX1122"/>
      <c r="VY1122"/>
      <c r="VZ1122"/>
      <c r="WA1122"/>
      <c r="WB1122"/>
      <c r="WC1122"/>
      <c r="WD1122"/>
      <c r="WE1122"/>
      <c r="WF1122"/>
      <c r="WG1122"/>
      <c r="WH1122"/>
      <c r="WI1122"/>
      <c r="WJ1122"/>
      <c r="WK1122"/>
      <c r="WL1122"/>
      <c r="WM1122"/>
      <c r="WN1122"/>
      <c r="WO1122"/>
      <c r="WP1122"/>
      <c r="WQ1122"/>
      <c r="WR1122"/>
      <c r="WS1122"/>
      <c r="WT1122"/>
      <c r="WU1122"/>
      <c r="WV1122"/>
      <c r="WW1122"/>
      <c r="WX1122"/>
      <c r="WY1122"/>
      <c r="WZ1122"/>
      <c r="XA1122"/>
      <c r="XB1122"/>
      <c r="XC1122"/>
      <c r="XD1122"/>
      <c r="XE1122"/>
      <c r="XF1122"/>
      <c r="XG1122"/>
      <c r="XH1122"/>
      <c r="XI1122"/>
      <c r="XJ1122"/>
      <c r="XK1122"/>
      <c r="XL1122"/>
      <c r="XM1122"/>
      <c r="XN1122"/>
      <c r="XO1122"/>
      <c r="XP1122"/>
      <c r="XQ1122"/>
      <c r="XR1122"/>
      <c r="XS1122"/>
      <c r="XT1122"/>
      <c r="XU1122"/>
      <c r="XV1122"/>
      <c r="XW1122"/>
      <c r="XX1122"/>
      <c r="XY1122"/>
      <c r="XZ1122"/>
      <c r="YA1122"/>
      <c r="YB1122"/>
      <c r="YC1122"/>
      <c r="YD1122"/>
      <c r="YE1122"/>
      <c r="YF1122"/>
      <c r="YG1122"/>
      <c r="YH1122"/>
      <c r="YI1122"/>
      <c r="YJ1122"/>
      <c r="YK1122"/>
      <c r="YL1122"/>
      <c r="YM1122"/>
      <c r="YN1122"/>
      <c r="YO1122"/>
      <c r="YP1122"/>
      <c r="YQ1122"/>
      <c r="YR1122"/>
      <c r="YS1122"/>
      <c r="YT1122"/>
      <c r="YU1122"/>
      <c r="YV1122"/>
      <c r="YW1122"/>
      <c r="YX1122"/>
      <c r="YY1122"/>
      <c r="YZ1122"/>
      <c r="ZA1122"/>
      <c r="ZB1122"/>
      <c r="ZC1122"/>
      <c r="ZD1122"/>
      <c r="ZE1122"/>
      <c r="ZF1122"/>
      <c r="ZG1122"/>
      <c r="ZH1122"/>
      <c r="ZI1122"/>
      <c r="ZJ1122"/>
      <c r="ZK1122"/>
      <c r="ZL1122"/>
      <c r="ZM1122"/>
      <c r="ZN1122"/>
      <c r="ZO1122"/>
      <c r="ZP1122"/>
      <c r="ZQ1122"/>
      <c r="ZR1122"/>
      <c r="ZS1122"/>
      <c r="ZT1122"/>
      <c r="ZU1122"/>
      <c r="ZV1122"/>
      <c r="ZW1122"/>
      <c r="ZX1122"/>
      <c r="ZY1122"/>
      <c r="ZZ1122"/>
      <c r="AAA1122"/>
      <c r="AAB1122"/>
      <c r="AAC1122"/>
      <c r="AAD1122"/>
      <c r="AAE1122"/>
      <c r="AAF1122"/>
      <c r="AAG1122"/>
      <c r="AAH1122"/>
      <c r="AAI1122"/>
      <c r="AAJ1122"/>
      <c r="AAK1122"/>
      <c r="AAL1122"/>
      <c r="AAM1122"/>
      <c r="AAN1122"/>
      <c r="AAO1122"/>
      <c r="AAP1122"/>
      <c r="AAQ1122"/>
      <c r="AAR1122"/>
      <c r="AAS1122"/>
      <c r="AAT1122"/>
      <c r="AAU1122"/>
      <c r="AAV1122"/>
      <c r="AAW1122"/>
      <c r="AAX1122"/>
      <c r="AAY1122"/>
      <c r="AAZ1122"/>
      <c r="ABA1122"/>
      <c r="ABB1122"/>
      <c r="ABC1122"/>
      <c r="ABD1122"/>
      <c r="ABE1122"/>
      <c r="ABF1122"/>
      <c r="ABG1122"/>
      <c r="ABH1122"/>
      <c r="ABI1122"/>
      <c r="ABJ1122"/>
      <c r="ABK1122"/>
      <c r="ABL1122"/>
      <c r="ABM1122"/>
      <c r="ABN1122"/>
      <c r="ABO1122"/>
      <c r="ABP1122"/>
      <c r="ABQ1122"/>
      <c r="ABR1122"/>
      <c r="ABS1122"/>
      <c r="ABT1122"/>
      <c r="ABU1122"/>
      <c r="ABV1122"/>
      <c r="ABW1122"/>
      <c r="ABX1122"/>
      <c r="ABY1122"/>
      <c r="ABZ1122"/>
      <c r="ACA1122"/>
      <c r="ACB1122"/>
      <c r="ACC1122"/>
      <c r="ACD1122"/>
      <c r="ACE1122"/>
      <c r="ACF1122"/>
      <c r="ACG1122"/>
      <c r="ACH1122"/>
      <c r="ACI1122"/>
      <c r="ACJ1122"/>
      <c r="ACK1122"/>
      <c r="ACL1122"/>
      <c r="ACM1122"/>
      <c r="ACN1122"/>
      <c r="ACO1122"/>
      <c r="ACP1122"/>
      <c r="ACQ1122"/>
      <c r="ACR1122"/>
      <c r="ACS1122"/>
      <c r="ACT1122"/>
      <c r="ACU1122"/>
      <c r="ACV1122"/>
      <c r="ACW1122"/>
      <c r="ACX1122"/>
      <c r="ACY1122"/>
      <c r="ACZ1122"/>
      <c r="ADA1122"/>
      <c r="ADB1122"/>
      <c r="ADC1122"/>
      <c r="ADD1122"/>
      <c r="ADE1122"/>
      <c r="ADF1122"/>
      <c r="ADG1122"/>
      <c r="ADH1122"/>
      <c r="ADI1122"/>
      <c r="ADJ1122"/>
      <c r="ADK1122"/>
      <c r="ADL1122"/>
      <c r="ADM1122"/>
      <c r="ADN1122"/>
      <c r="ADO1122"/>
      <c r="ADP1122"/>
      <c r="ADQ1122"/>
      <c r="ADR1122"/>
      <c r="ADS1122"/>
      <c r="ADT1122"/>
      <c r="ADU1122"/>
      <c r="ADV1122"/>
      <c r="ADW1122"/>
      <c r="ADX1122"/>
      <c r="ADY1122"/>
      <c r="ADZ1122"/>
      <c r="AEA1122"/>
      <c r="AEB1122"/>
      <c r="AEC1122"/>
      <c r="AED1122"/>
      <c r="AEE1122"/>
      <c r="AEF1122"/>
      <c r="AEG1122"/>
      <c r="AEH1122"/>
      <c r="AEI1122"/>
      <c r="AEJ1122"/>
      <c r="AEK1122"/>
      <c r="AEL1122"/>
      <c r="AEM1122"/>
      <c r="AEN1122"/>
      <c r="AEO1122"/>
      <c r="AEP1122"/>
      <c r="AEQ1122"/>
      <c r="AER1122"/>
      <c r="AES1122"/>
      <c r="AET1122"/>
      <c r="AEU1122"/>
      <c r="AEV1122"/>
      <c r="AEW1122"/>
      <c r="AEX1122"/>
      <c r="AEY1122"/>
      <c r="AEZ1122"/>
      <c r="AFA1122"/>
      <c r="AFB1122"/>
      <c r="AFC1122"/>
      <c r="AFD1122"/>
      <c r="AFE1122"/>
      <c r="AFF1122"/>
      <c r="AFG1122"/>
      <c r="AFH1122"/>
      <c r="AFI1122"/>
      <c r="AFJ1122"/>
      <c r="AFK1122"/>
      <c r="AFL1122"/>
      <c r="AFM1122"/>
      <c r="AFN1122"/>
      <c r="AFO1122"/>
      <c r="AFP1122"/>
      <c r="AFQ1122"/>
      <c r="AFR1122"/>
      <c r="AFS1122"/>
      <c r="AFT1122"/>
      <c r="AFU1122"/>
      <c r="AFV1122"/>
      <c r="AFW1122"/>
      <c r="AFX1122"/>
      <c r="AFY1122"/>
      <c r="AFZ1122"/>
      <c r="AGA1122"/>
      <c r="AGB1122"/>
      <c r="AGC1122"/>
      <c r="AGD1122"/>
      <c r="AGE1122"/>
      <c r="AGF1122"/>
      <c r="AGG1122"/>
      <c r="AGH1122"/>
      <c r="AGI1122"/>
      <c r="AGJ1122"/>
      <c r="AGK1122"/>
      <c r="AGL1122"/>
      <c r="AGM1122"/>
      <c r="AGN1122"/>
      <c r="AGO1122"/>
      <c r="AGP1122"/>
      <c r="AGQ1122"/>
      <c r="AGR1122"/>
      <c r="AGS1122"/>
      <c r="AGT1122"/>
      <c r="AGU1122"/>
      <c r="AGV1122"/>
      <c r="AGW1122"/>
      <c r="AGX1122"/>
      <c r="AGY1122"/>
      <c r="AGZ1122"/>
      <c r="AHA1122"/>
      <c r="AHB1122"/>
      <c r="AHC1122"/>
      <c r="AHD1122"/>
      <c r="AHE1122"/>
      <c r="AHF1122"/>
      <c r="AHG1122"/>
      <c r="AHH1122"/>
      <c r="AHI1122"/>
      <c r="AHJ1122"/>
      <c r="AHK1122"/>
      <c r="AHL1122"/>
      <c r="AHM1122"/>
      <c r="AHN1122"/>
      <c r="AHO1122"/>
      <c r="AHP1122"/>
      <c r="AHQ1122"/>
      <c r="AHR1122"/>
      <c r="AHS1122"/>
      <c r="AHT1122"/>
      <c r="AHU1122"/>
      <c r="AHV1122"/>
      <c r="AHW1122"/>
      <c r="AHX1122"/>
      <c r="AHY1122"/>
      <c r="AHZ1122"/>
      <c r="AIA1122"/>
      <c r="AIB1122"/>
      <c r="AIC1122"/>
      <c r="AID1122"/>
      <c r="AIE1122"/>
      <c r="AIF1122"/>
      <c r="AIG1122"/>
      <c r="AIH1122"/>
      <c r="AII1122"/>
      <c r="AIJ1122"/>
      <c r="AIK1122"/>
      <c r="AIL1122"/>
      <c r="AIM1122"/>
      <c r="AIN1122"/>
      <c r="AIO1122"/>
      <c r="AIP1122"/>
      <c r="AIQ1122"/>
      <c r="AIR1122"/>
      <c r="AIS1122"/>
      <c r="AIT1122"/>
      <c r="AIU1122"/>
      <c r="AIV1122"/>
      <c r="AIW1122"/>
      <c r="AIX1122"/>
      <c r="AIY1122"/>
      <c r="AIZ1122"/>
      <c r="AJA1122"/>
      <c r="AJB1122"/>
      <c r="AJC1122"/>
      <c r="AJD1122"/>
      <c r="AJE1122"/>
      <c r="AJF1122"/>
      <c r="AJG1122"/>
      <c r="AJH1122"/>
      <c r="AJI1122"/>
      <c r="AJJ1122"/>
      <c r="AJK1122"/>
      <c r="AJL1122"/>
      <c r="AJM1122"/>
      <c r="AJN1122"/>
      <c r="AJO1122"/>
      <c r="AJP1122"/>
      <c r="AJQ1122"/>
      <c r="AJR1122"/>
      <c r="AJS1122"/>
      <c r="AJT1122"/>
      <c r="AJU1122"/>
      <c r="AJV1122"/>
      <c r="AJW1122"/>
      <c r="AJX1122"/>
      <c r="AJY1122"/>
      <c r="AJZ1122"/>
      <c r="AKA1122"/>
      <c r="AKB1122"/>
      <c r="AKC1122"/>
      <c r="AKD1122"/>
      <c r="AKE1122"/>
      <c r="AKF1122"/>
      <c r="AKG1122"/>
      <c r="AKH1122"/>
      <c r="AKI1122"/>
      <c r="AKJ1122"/>
      <c r="AKK1122"/>
      <c r="AKL1122"/>
      <c r="AKM1122"/>
      <c r="AKN1122"/>
      <c r="AKO1122"/>
      <c r="AKP1122"/>
      <c r="AKQ1122"/>
      <c r="AKR1122"/>
      <c r="AKS1122"/>
      <c r="AKT1122"/>
      <c r="AKU1122"/>
      <c r="AKV1122"/>
      <c r="AKW1122"/>
      <c r="AKX1122"/>
      <c r="AKY1122"/>
      <c r="AKZ1122"/>
      <c r="ALA1122"/>
      <c r="ALB1122"/>
      <c r="ALC1122"/>
      <c r="ALD1122"/>
      <c r="ALE1122"/>
      <c r="ALF1122"/>
      <c r="ALG1122"/>
      <c r="ALH1122"/>
      <c r="ALI1122"/>
      <c r="ALJ1122"/>
      <c r="ALK1122"/>
      <c r="ALL1122"/>
      <c r="ALM1122"/>
      <c r="ALN1122"/>
      <c r="ALO1122"/>
      <c r="ALP1122"/>
      <c r="ALQ1122"/>
      <c r="ALR1122"/>
      <c r="ALS1122"/>
      <c r="ALT1122"/>
      <c r="ALU1122"/>
      <c r="ALV1122"/>
      <c r="ALW1122"/>
      <c r="ALX1122"/>
      <c r="ALY1122"/>
      <c r="ALZ1122"/>
      <c r="AMA1122"/>
      <c r="AMB1122"/>
      <c r="AMC1122"/>
      <c r="AMD1122"/>
      <c r="AME1122"/>
      <c r="AMF1122"/>
      <c r="AMG1122"/>
      <c r="AMH1122"/>
      <c r="AMI1122"/>
      <c r="AMJ1122"/>
    </row>
    <row r="1123" spans="1:1024" x14ac:dyDescent="0.2">
      <c r="A1123"/>
      <c r="B1123"/>
      <c r="C1123"/>
      <c r="D1123"/>
      <c r="E1123" s="2"/>
      <c r="F1123" s="2"/>
      <c r="G1123" s="271"/>
      <c r="H1123" s="240"/>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c r="FS1123"/>
      <c r="FT1123"/>
      <c r="FU1123"/>
      <c r="FV1123"/>
      <c r="FW1123"/>
      <c r="FX1123"/>
      <c r="FY1123"/>
      <c r="FZ1123"/>
      <c r="GA1123"/>
      <c r="GB1123"/>
      <c r="GC1123"/>
      <c r="GD1123"/>
      <c r="GE1123"/>
      <c r="GF1123"/>
      <c r="GG1123"/>
      <c r="GH1123"/>
      <c r="GI1123"/>
      <c r="GJ1123"/>
      <c r="GK1123"/>
      <c r="GL1123"/>
      <c r="GM1123"/>
      <c r="GN1123"/>
      <c r="GO1123"/>
      <c r="GP1123"/>
      <c r="GQ1123"/>
      <c r="GR1123"/>
      <c r="GS1123"/>
      <c r="GT1123"/>
      <c r="GU1123"/>
      <c r="GV1123"/>
      <c r="GW1123"/>
      <c r="GX1123"/>
      <c r="GY1123"/>
      <c r="GZ1123"/>
      <c r="HA1123"/>
      <c r="HB1123"/>
      <c r="HC1123"/>
      <c r="HD1123"/>
      <c r="HE1123"/>
      <c r="HF1123"/>
      <c r="HG1123"/>
      <c r="HH1123"/>
      <c r="HI1123"/>
      <c r="HJ1123"/>
      <c r="HK1123"/>
      <c r="HL1123"/>
      <c r="HM1123"/>
      <c r="HN1123"/>
      <c r="HO1123"/>
      <c r="HP1123"/>
      <c r="HQ1123"/>
      <c r="HR1123"/>
      <c r="HS1123"/>
      <c r="HT1123"/>
      <c r="HU1123"/>
      <c r="HV1123"/>
      <c r="HW1123"/>
      <c r="HX1123"/>
      <c r="HY1123"/>
      <c r="HZ1123"/>
      <c r="IA1123"/>
      <c r="IB1123"/>
      <c r="IC1123"/>
      <c r="ID1123"/>
      <c r="IE1123"/>
      <c r="IF1123"/>
      <c r="IG1123"/>
      <c r="IH1123"/>
      <c r="II1123"/>
      <c r="IJ1123"/>
      <c r="IK1123"/>
      <c r="IL1123"/>
      <c r="IM1123"/>
      <c r="IN1123"/>
      <c r="IO1123"/>
      <c r="IP1123"/>
      <c r="IQ1123"/>
      <c r="IR1123"/>
      <c r="IS1123"/>
      <c r="IT1123"/>
      <c r="IU1123"/>
      <c r="IV1123"/>
      <c r="IW1123"/>
      <c r="IX1123"/>
      <c r="IY1123"/>
      <c r="IZ1123"/>
      <c r="JA1123"/>
      <c r="JB1123"/>
      <c r="JC1123"/>
      <c r="JD1123"/>
      <c r="JE1123"/>
      <c r="JF1123"/>
      <c r="JG1123"/>
      <c r="JH1123"/>
      <c r="JI1123"/>
      <c r="JJ1123"/>
      <c r="JK1123"/>
      <c r="JL1123"/>
      <c r="JM1123"/>
      <c r="JN1123"/>
      <c r="JO1123"/>
      <c r="JP1123"/>
      <c r="JQ1123"/>
      <c r="JR1123"/>
      <c r="JS1123"/>
      <c r="JT1123"/>
      <c r="JU1123"/>
      <c r="JV1123"/>
      <c r="JW1123"/>
      <c r="JX1123"/>
      <c r="JY1123"/>
      <c r="JZ1123"/>
      <c r="KA1123"/>
      <c r="KB1123"/>
      <c r="KC1123"/>
      <c r="KD1123"/>
      <c r="KE1123"/>
      <c r="KF1123"/>
      <c r="KG1123"/>
      <c r="KH1123"/>
      <c r="KI1123"/>
      <c r="KJ1123"/>
      <c r="KK1123"/>
      <c r="KL1123"/>
      <c r="KM1123"/>
      <c r="KN1123"/>
      <c r="KO1123"/>
      <c r="KP1123"/>
      <c r="KQ1123"/>
      <c r="KR1123"/>
      <c r="KS1123"/>
      <c r="KT1123"/>
      <c r="KU1123"/>
      <c r="KV1123"/>
      <c r="KW1123"/>
      <c r="KX1123"/>
      <c r="KY1123"/>
      <c r="KZ1123"/>
      <c r="LA1123"/>
      <c r="LB1123"/>
      <c r="LC1123"/>
      <c r="LD1123"/>
      <c r="LE1123"/>
      <c r="LF1123"/>
      <c r="LG1123"/>
      <c r="LH1123"/>
      <c r="LI1123"/>
      <c r="LJ1123"/>
      <c r="LK1123"/>
      <c r="LL1123"/>
      <c r="LM1123"/>
      <c r="LN1123"/>
      <c r="LO1123"/>
      <c r="LP1123"/>
      <c r="LQ1123"/>
      <c r="LR1123"/>
      <c r="LS1123"/>
      <c r="LT1123"/>
      <c r="LU1123"/>
      <c r="LV1123"/>
      <c r="LW1123"/>
      <c r="LX1123"/>
      <c r="LY1123"/>
      <c r="LZ1123"/>
      <c r="MA1123"/>
      <c r="MB1123"/>
      <c r="MC1123"/>
      <c r="MD1123"/>
      <c r="ME1123"/>
      <c r="MF1123"/>
      <c r="MG1123"/>
      <c r="MH1123"/>
      <c r="MI1123"/>
      <c r="MJ1123"/>
      <c r="MK1123"/>
      <c r="ML1123"/>
      <c r="MM1123"/>
      <c r="MN1123"/>
      <c r="MO1123"/>
      <c r="MP1123"/>
      <c r="MQ1123"/>
      <c r="MR1123"/>
      <c r="MS1123"/>
      <c r="MT1123"/>
      <c r="MU1123"/>
      <c r="MV1123"/>
      <c r="MW1123"/>
      <c r="MX1123"/>
      <c r="MY1123"/>
      <c r="MZ1123"/>
      <c r="NA1123"/>
      <c r="NB1123"/>
      <c r="NC1123"/>
      <c r="ND1123"/>
      <c r="NE1123"/>
      <c r="NF1123"/>
      <c r="NG1123"/>
      <c r="NH1123"/>
      <c r="NI1123"/>
      <c r="NJ1123"/>
      <c r="NK1123"/>
      <c r="NL1123"/>
      <c r="NM1123"/>
      <c r="NN1123"/>
      <c r="NO1123"/>
      <c r="NP1123"/>
      <c r="NQ1123"/>
      <c r="NR1123"/>
      <c r="NS1123"/>
      <c r="NT1123"/>
      <c r="NU1123"/>
      <c r="NV1123"/>
      <c r="NW1123"/>
      <c r="NX1123"/>
      <c r="NY1123"/>
      <c r="NZ1123"/>
      <c r="OA1123"/>
      <c r="OB1123"/>
      <c r="OC1123"/>
      <c r="OD1123"/>
      <c r="OE1123"/>
      <c r="OF1123"/>
      <c r="OG1123"/>
      <c r="OH1123"/>
      <c r="OI1123"/>
      <c r="OJ1123"/>
      <c r="OK1123"/>
      <c r="OL1123"/>
      <c r="OM1123"/>
      <c r="ON1123"/>
      <c r="OO1123"/>
      <c r="OP1123"/>
      <c r="OQ1123"/>
      <c r="OR1123"/>
      <c r="OS1123"/>
      <c r="OT1123"/>
      <c r="OU1123"/>
      <c r="OV1123"/>
      <c r="OW1123"/>
      <c r="OX1123"/>
      <c r="OY1123"/>
      <c r="OZ1123"/>
      <c r="PA1123"/>
      <c r="PB1123"/>
      <c r="PC1123"/>
      <c r="PD1123"/>
      <c r="PE1123"/>
      <c r="PF1123"/>
      <c r="PG1123"/>
      <c r="PH1123"/>
      <c r="PI1123"/>
      <c r="PJ1123"/>
      <c r="PK1123"/>
      <c r="PL1123"/>
      <c r="PM1123"/>
      <c r="PN1123"/>
      <c r="PO1123"/>
      <c r="PP1123"/>
      <c r="PQ1123"/>
      <c r="PR1123"/>
      <c r="PS1123"/>
      <c r="PT1123"/>
      <c r="PU1123"/>
      <c r="PV1123"/>
      <c r="PW1123"/>
      <c r="PX1123"/>
      <c r="PY1123"/>
      <c r="PZ1123"/>
      <c r="QA1123"/>
      <c r="QB1123"/>
      <c r="QC1123"/>
      <c r="QD1123"/>
      <c r="QE1123"/>
      <c r="QF1123"/>
      <c r="QG1123"/>
      <c r="QH1123"/>
      <c r="QI1123"/>
      <c r="QJ1123"/>
      <c r="QK1123"/>
      <c r="QL1123"/>
      <c r="QM1123"/>
      <c r="QN1123"/>
      <c r="QO1123"/>
      <c r="QP1123"/>
      <c r="QQ1123"/>
      <c r="QR1123"/>
      <c r="QS1123"/>
      <c r="QT1123"/>
      <c r="QU1123"/>
      <c r="QV1123"/>
      <c r="QW1123"/>
      <c r="QX1123"/>
      <c r="QY1123"/>
      <c r="QZ1123"/>
      <c r="RA1123"/>
      <c r="RB1123"/>
      <c r="RC1123"/>
      <c r="RD1123"/>
      <c r="RE1123"/>
      <c r="RF1123"/>
      <c r="RG1123"/>
      <c r="RH1123"/>
      <c r="RI1123"/>
      <c r="RJ1123"/>
      <c r="RK1123"/>
      <c r="RL1123"/>
      <c r="RM1123"/>
      <c r="RN1123"/>
      <c r="RO1123"/>
      <c r="RP1123"/>
      <c r="RQ1123"/>
      <c r="RR1123"/>
      <c r="RS1123"/>
      <c r="RT1123"/>
      <c r="RU1123"/>
      <c r="RV1123"/>
      <c r="RW1123"/>
      <c r="RX1123"/>
      <c r="RY1123"/>
      <c r="RZ1123"/>
      <c r="SA1123"/>
      <c r="SB1123"/>
      <c r="SC1123"/>
      <c r="SD1123"/>
      <c r="SE1123"/>
      <c r="SF1123"/>
      <c r="SG1123"/>
      <c r="SH1123"/>
      <c r="SI1123"/>
      <c r="SJ1123"/>
      <c r="SK1123"/>
      <c r="SL1123"/>
      <c r="SM1123"/>
      <c r="SN1123"/>
      <c r="SO1123"/>
      <c r="SP1123"/>
      <c r="SQ1123"/>
      <c r="SR1123"/>
      <c r="SS1123"/>
      <c r="ST1123"/>
      <c r="SU1123"/>
      <c r="SV1123"/>
      <c r="SW1123"/>
      <c r="SX1123"/>
      <c r="SY1123"/>
      <c r="SZ1123"/>
      <c r="TA1123"/>
      <c r="TB1123"/>
      <c r="TC1123"/>
      <c r="TD1123"/>
      <c r="TE1123"/>
      <c r="TF1123"/>
      <c r="TG1123"/>
      <c r="TH1123"/>
      <c r="TI1123"/>
      <c r="TJ1123"/>
      <c r="TK1123"/>
      <c r="TL1123"/>
      <c r="TM1123"/>
      <c r="TN1123"/>
      <c r="TO1123"/>
      <c r="TP1123"/>
      <c r="TQ1123"/>
      <c r="TR1123"/>
      <c r="TS1123"/>
      <c r="TT1123"/>
      <c r="TU1123"/>
      <c r="TV1123"/>
      <c r="TW1123"/>
      <c r="TX1123"/>
      <c r="TY1123"/>
      <c r="TZ1123"/>
      <c r="UA1123"/>
      <c r="UB1123"/>
      <c r="UC1123"/>
      <c r="UD1123"/>
      <c r="UE1123"/>
      <c r="UF1123"/>
      <c r="UG1123"/>
      <c r="UH1123"/>
      <c r="UI1123"/>
      <c r="UJ1123"/>
      <c r="UK1123"/>
      <c r="UL1123"/>
      <c r="UM1123"/>
      <c r="UN1123"/>
      <c r="UO1123"/>
      <c r="UP1123"/>
      <c r="UQ1123"/>
      <c r="UR1123"/>
      <c r="US1123"/>
      <c r="UT1123"/>
      <c r="UU1123"/>
      <c r="UV1123"/>
      <c r="UW1123"/>
      <c r="UX1123"/>
      <c r="UY1123"/>
      <c r="UZ1123"/>
      <c r="VA1123"/>
      <c r="VB1123"/>
      <c r="VC1123"/>
      <c r="VD1123"/>
      <c r="VE1123"/>
      <c r="VF1123"/>
      <c r="VG1123"/>
      <c r="VH1123"/>
      <c r="VI1123"/>
      <c r="VJ1123"/>
      <c r="VK1123"/>
      <c r="VL1123"/>
      <c r="VM1123"/>
      <c r="VN1123"/>
      <c r="VO1123"/>
      <c r="VP1123"/>
      <c r="VQ1123"/>
      <c r="VR1123"/>
      <c r="VS1123"/>
      <c r="VT1123"/>
      <c r="VU1123"/>
      <c r="VV1123"/>
      <c r="VW1123"/>
      <c r="VX1123"/>
      <c r="VY1123"/>
      <c r="VZ1123"/>
      <c r="WA1123"/>
      <c r="WB1123"/>
      <c r="WC1123"/>
      <c r="WD1123"/>
      <c r="WE1123"/>
      <c r="WF1123"/>
      <c r="WG1123"/>
      <c r="WH1123"/>
      <c r="WI1123"/>
      <c r="WJ1123"/>
      <c r="WK1123"/>
      <c r="WL1123"/>
      <c r="WM1123"/>
      <c r="WN1123"/>
      <c r="WO1123"/>
      <c r="WP1123"/>
      <c r="WQ1123"/>
      <c r="WR1123"/>
      <c r="WS1123"/>
      <c r="WT1123"/>
      <c r="WU1123"/>
      <c r="WV1123"/>
      <c r="WW1123"/>
      <c r="WX1123"/>
      <c r="WY1123"/>
      <c r="WZ1123"/>
      <c r="XA1123"/>
      <c r="XB1123"/>
      <c r="XC1123"/>
      <c r="XD1123"/>
      <c r="XE1123"/>
      <c r="XF1123"/>
      <c r="XG1123"/>
      <c r="XH1123"/>
      <c r="XI1123"/>
      <c r="XJ1123"/>
      <c r="XK1123"/>
      <c r="XL1123"/>
      <c r="XM1123"/>
      <c r="XN1123"/>
      <c r="XO1123"/>
      <c r="XP1123"/>
      <c r="XQ1123"/>
      <c r="XR1123"/>
      <c r="XS1123"/>
      <c r="XT1123"/>
      <c r="XU1123"/>
      <c r="XV1123"/>
      <c r="XW1123"/>
      <c r="XX1123"/>
      <c r="XY1123"/>
      <c r="XZ1123"/>
      <c r="YA1123"/>
      <c r="YB1123"/>
      <c r="YC1123"/>
      <c r="YD1123"/>
      <c r="YE1123"/>
      <c r="YF1123"/>
      <c r="YG1123"/>
      <c r="YH1123"/>
      <c r="YI1123"/>
      <c r="YJ1123"/>
      <c r="YK1123"/>
      <c r="YL1123"/>
      <c r="YM1123"/>
      <c r="YN1123"/>
      <c r="YO1123"/>
      <c r="YP1123"/>
      <c r="YQ1123"/>
      <c r="YR1123"/>
      <c r="YS1123"/>
      <c r="YT1123"/>
      <c r="YU1123"/>
      <c r="YV1123"/>
      <c r="YW1123"/>
      <c r="YX1123"/>
      <c r="YY1123"/>
      <c r="YZ1123"/>
      <c r="ZA1123"/>
      <c r="ZB1123"/>
      <c r="ZC1123"/>
      <c r="ZD1123"/>
      <c r="ZE1123"/>
      <c r="ZF1123"/>
      <c r="ZG1123"/>
      <c r="ZH1123"/>
      <c r="ZI1123"/>
      <c r="ZJ1123"/>
      <c r="ZK1123"/>
      <c r="ZL1123"/>
      <c r="ZM1123"/>
      <c r="ZN1123"/>
      <c r="ZO1123"/>
      <c r="ZP1123"/>
      <c r="ZQ1123"/>
      <c r="ZR1123"/>
      <c r="ZS1123"/>
      <c r="ZT1123"/>
      <c r="ZU1123"/>
      <c r="ZV1123"/>
      <c r="ZW1123"/>
      <c r="ZX1123"/>
      <c r="ZY1123"/>
      <c r="ZZ1123"/>
      <c r="AAA1123"/>
      <c r="AAB1123"/>
      <c r="AAC1123"/>
      <c r="AAD1123"/>
      <c r="AAE1123"/>
      <c r="AAF1123"/>
      <c r="AAG1123"/>
      <c r="AAH1123"/>
      <c r="AAI1123"/>
      <c r="AAJ1123"/>
      <c r="AAK1123"/>
      <c r="AAL1123"/>
      <c r="AAM1123"/>
      <c r="AAN1123"/>
      <c r="AAO1123"/>
      <c r="AAP1123"/>
      <c r="AAQ1123"/>
      <c r="AAR1123"/>
      <c r="AAS1123"/>
      <c r="AAT1123"/>
      <c r="AAU1123"/>
      <c r="AAV1123"/>
      <c r="AAW1123"/>
      <c r="AAX1123"/>
      <c r="AAY1123"/>
      <c r="AAZ1123"/>
      <c r="ABA1123"/>
      <c r="ABB1123"/>
      <c r="ABC1123"/>
      <c r="ABD1123"/>
      <c r="ABE1123"/>
      <c r="ABF1123"/>
      <c r="ABG1123"/>
      <c r="ABH1123"/>
      <c r="ABI1123"/>
      <c r="ABJ1123"/>
      <c r="ABK1123"/>
      <c r="ABL1123"/>
      <c r="ABM1123"/>
      <c r="ABN1123"/>
      <c r="ABO1123"/>
      <c r="ABP1123"/>
      <c r="ABQ1123"/>
      <c r="ABR1123"/>
      <c r="ABS1123"/>
      <c r="ABT1123"/>
      <c r="ABU1123"/>
      <c r="ABV1123"/>
      <c r="ABW1123"/>
      <c r="ABX1123"/>
      <c r="ABY1123"/>
      <c r="ABZ1123"/>
      <c r="ACA1123"/>
      <c r="ACB1123"/>
      <c r="ACC1123"/>
      <c r="ACD1123"/>
      <c r="ACE1123"/>
      <c r="ACF1123"/>
      <c r="ACG1123"/>
      <c r="ACH1123"/>
      <c r="ACI1123"/>
      <c r="ACJ1123"/>
      <c r="ACK1123"/>
      <c r="ACL1123"/>
      <c r="ACM1123"/>
      <c r="ACN1123"/>
      <c r="ACO1123"/>
      <c r="ACP1123"/>
      <c r="ACQ1123"/>
      <c r="ACR1123"/>
      <c r="ACS1123"/>
      <c r="ACT1123"/>
      <c r="ACU1123"/>
      <c r="ACV1123"/>
      <c r="ACW1123"/>
      <c r="ACX1123"/>
      <c r="ACY1123"/>
      <c r="ACZ1123"/>
      <c r="ADA1123"/>
      <c r="ADB1123"/>
      <c r="ADC1123"/>
      <c r="ADD1123"/>
      <c r="ADE1123"/>
      <c r="ADF1123"/>
      <c r="ADG1123"/>
      <c r="ADH1123"/>
      <c r="ADI1123"/>
      <c r="ADJ1123"/>
      <c r="ADK1123"/>
      <c r="ADL1123"/>
      <c r="ADM1123"/>
      <c r="ADN1123"/>
      <c r="ADO1123"/>
      <c r="ADP1123"/>
      <c r="ADQ1123"/>
      <c r="ADR1123"/>
      <c r="ADS1123"/>
      <c r="ADT1123"/>
      <c r="ADU1123"/>
      <c r="ADV1123"/>
      <c r="ADW1123"/>
      <c r="ADX1123"/>
      <c r="ADY1123"/>
      <c r="ADZ1123"/>
      <c r="AEA1123"/>
      <c r="AEB1123"/>
      <c r="AEC1123"/>
      <c r="AED1123"/>
      <c r="AEE1123"/>
      <c r="AEF1123"/>
      <c r="AEG1123"/>
      <c r="AEH1123"/>
      <c r="AEI1123"/>
      <c r="AEJ1123"/>
      <c r="AEK1123"/>
      <c r="AEL1123"/>
      <c r="AEM1123"/>
      <c r="AEN1123"/>
      <c r="AEO1123"/>
      <c r="AEP1123"/>
      <c r="AEQ1123"/>
      <c r="AER1123"/>
      <c r="AES1123"/>
      <c r="AET1123"/>
      <c r="AEU1123"/>
      <c r="AEV1123"/>
      <c r="AEW1123"/>
      <c r="AEX1123"/>
      <c r="AEY1123"/>
      <c r="AEZ1123"/>
      <c r="AFA1123"/>
      <c r="AFB1123"/>
      <c r="AFC1123"/>
      <c r="AFD1123"/>
      <c r="AFE1123"/>
      <c r="AFF1123"/>
      <c r="AFG1123"/>
      <c r="AFH1123"/>
      <c r="AFI1123"/>
      <c r="AFJ1123"/>
      <c r="AFK1123"/>
      <c r="AFL1123"/>
      <c r="AFM1123"/>
      <c r="AFN1123"/>
      <c r="AFO1123"/>
      <c r="AFP1123"/>
      <c r="AFQ1123"/>
      <c r="AFR1123"/>
      <c r="AFS1123"/>
      <c r="AFT1123"/>
      <c r="AFU1123"/>
      <c r="AFV1123"/>
      <c r="AFW1123"/>
      <c r="AFX1123"/>
      <c r="AFY1123"/>
      <c r="AFZ1123"/>
      <c r="AGA1123"/>
      <c r="AGB1123"/>
      <c r="AGC1123"/>
      <c r="AGD1123"/>
      <c r="AGE1123"/>
      <c r="AGF1123"/>
      <c r="AGG1123"/>
      <c r="AGH1123"/>
      <c r="AGI1123"/>
      <c r="AGJ1123"/>
      <c r="AGK1123"/>
      <c r="AGL1123"/>
      <c r="AGM1123"/>
      <c r="AGN1123"/>
      <c r="AGO1123"/>
      <c r="AGP1123"/>
      <c r="AGQ1123"/>
      <c r="AGR1123"/>
      <c r="AGS1123"/>
      <c r="AGT1123"/>
      <c r="AGU1123"/>
      <c r="AGV1123"/>
      <c r="AGW1123"/>
      <c r="AGX1123"/>
      <c r="AGY1123"/>
      <c r="AGZ1123"/>
      <c r="AHA1123"/>
      <c r="AHB1123"/>
      <c r="AHC1123"/>
      <c r="AHD1123"/>
      <c r="AHE1123"/>
      <c r="AHF1123"/>
      <c r="AHG1123"/>
      <c r="AHH1123"/>
      <c r="AHI1123"/>
      <c r="AHJ1123"/>
      <c r="AHK1123"/>
      <c r="AHL1123"/>
      <c r="AHM1123"/>
      <c r="AHN1123"/>
      <c r="AHO1123"/>
      <c r="AHP1123"/>
      <c r="AHQ1123"/>
      <c r="AHR1123"/>
      <c r="AHS1123"/>
      <c r="AHT1123"/>
      <c r="AHU1123"/>
      <c r="AHV1123"/>
      <c r="AHW1123"/>
      <c r="AHX1123"/>
      <c r="AHY1123"/>
      <c r="AHZ1123"/>
      <c r="AIA1123"/>
      <c r="AIB1123"/>
      <c r="AIC1123"/>
      <c r="AID1123"/>
      <c r="AIE1123"/>
      <c r="AIF1123"/>
      <c r="AIG1123"/>
      <c r="AIH1123"/>
      <c r="AII1123"/>
      <c r="AIJ1123"/>
      <c r="AIK1123"/>
      <c r="AIL1123"/>
      <c r="AIM1123"/>
      <c r="AIN1123"/>
      <c r="AIO1123"/>
      <c r="AIP1123"/>
      <c r="AIQ1123"/>
      <c r="AIR1123"/>
      <c r="AIS1123"/>
      <c r="AIT1123"/>
      <c r="AIU1123"/>
      <c r="AIV1123"/>
      <c r="AIW1123"/>
      <c r="AIX1123"/>
      <c r="AIY1123"/>
      <c r="AIZ1123"/>
      <c r="AJA1123"/>
      <c r="AJB1123"/>
      <c r="AJC1123"/>
      <c r="AJD1123"/>
      <c r="AJE1123"/>
      <c r="AJF1123"/>
      <c r="AJG1123"/>
      <c r="AJH1123"/>
      <c r="AJI1123"/>
      <c r="AJJ1123"/>
      <c r="AJK1123"/>
      <c r="AJL1123"/>
      <c r="AJM1123"/>
      <c r="AJN1123"/>
      <c r="AJO1123"/>
      <c r="AJP1123"/>
      <c r="AJQ1123"/>
      <c r="AJR1123"/>
      <c r="AJS1123"/>
      <c r="AJT1123"/>
      <c r="AJU1123"/>
      <c r="AJV1123"/>
      <c r="AJW1123"/>
      <c r="AJX1123"/>
      <c r="AJY1123"/>
      <c r="AJZ1123"/>
      <c r="AKA1123"/>
      <c r="AKB1123"/>
      <c r="AKC1123"/>
      <c r="AKD1123"/>
      <c r="AKE1123"/>
      <c r="AKF1123"/>
      <c r="AKG1123"/>
      <c r="AKH1123"/>
      <c r="AKI1123"/>
      <c r="AKJ1123"/>
      <c r="AKK1123"/>
      <c r="AKL1123"/>
      <c r="AKM1123"/>
      <c r="AKN1123"/>
      <c r="AKO1123"/>
      <c r="AKP1123"/>
      <c r="AKQ1123"/>
      <c r="AKR1123"/>
      <c r="AKS1123"/>
      <c r="AKT1123"/>
      <c r="AKU1123"/>
      <c r="AKV1123"/>
      <c r="AKW1123"/>
      <c r="AKX1123"/>
      <c r="AKY1123"/>
      <c r="AKZ1123"/>
      <c r="ALA1123"/>
      <c r="ALB1123"/>
      <c r="ALC1123"/>
      <c r="ALD1123"/>
      <c r="ALE1123"/>
      <c r="ALF1123"/>
      <c r="ALG1123"/>
      <c r="ALH1123"/>
      <c r="ALI1123"/>
      <c r="ALJ1123"/>
      <c r="ALK1123"/>
      <c r="ALL1123"/>
      <c r="ALM1123"/>
      <c r="ALN1123"/>
      <c r="ALO1123"/>
      <c r="ALP1123"/>
      <c r="ALQ1123"/>
      <c r="ALR1123"/>
      <c r="ALS1123"/>
      <c r="ALT1123"/>
      <c r="ALU1123"/>
      <c r="ALV1123"/>
      <c r="ALW1123"/>
      <c r="ALX1123"/>
      <c r="ALY1123"/>
      <c r="ALZ1123"/>
      <c r="AMA1123"/>
      <c r="AMB1123"/>
      <c r="AMC1123"/>
      <c r="AMD1123"/>
      <c r="AME1123"/>
      <c r="AMF1123"/>
      <c r="AMG1123"/>
      <c r="AMH1123"/>
      <c r="AMI1123"/>
      <c r="AMJ1123"/>
    </row>
    <row r="1124" spans="1:1024" x14ac:dyDescent="0.2">
      <c r="A1124"/>
      <c r="B1124"/>
      <c r="C1124"/>
      <c r="D1124"/>
      <c r="E1124" s="2"/>
      <c r="F1124" s="2"/>
      <c r="G1124" s="271"/>
      <c r="H1124" s="240"/>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c r="FS1124"/>
      <c r="FT1124"/>
      <c r="FU1124"/>
      <c r="FV1124"/>
      <c r="FW1124"/>
      <c r="FX1124"/>
      <c r="FY1124"/>
      <c r="FZ1124"/>
      <c r="GA1124"/>
      <c r="GB1124"/>
      <c r="GC1124"/>
      <c r="GD1124"/>
      <c r="GE1124"/>
      <c r="GF1124"/>
      <c r="GG1124"/>
      <c r="GH1124"/>
      <c r="GI1124"/>
      <c r="GJ1124"/>
      <c r="GK1124"/>
      <c r="GL1124"/>
      <c r="GM1124"/>
      <c r="GN1124"/>
      <c r="GO1124"/>
      <c r="GP1124"/>
      <c r="GQ1124"/>
      <c r="GR1124"/>
      <c r="GS1124"/>
      <c r="GT1124"/>
      <c r="GU1124"/>
      <c r="GV1124"/>
      <c r="GW1124"/>
      <c r="GX1124"/>
      <c r="GY1124"/>
      <c r="GZ1124"/>
      <c r="HA1124"/>
      <c r="HB1124"/>
      <c r="HC1124"/>
      <c r="HD1124"/>
      <c r="HE1124"/>
      <c r="HF1124"/>
      <c r="HG1124"/>
      <c r="HH1124"/>
      <c r="HI1124"/>
      <c r="HJ1124"/>
      <c r="HK1124"/>
      <c r="HL1124"/>
      <c r="HM1124"/>
      <c r="HN1124"/>
      <c r="HO1124"/>
      <c r="HP1124"/>
      <c r="HQ1124"/>
      <c r="HR1124"/>
      <c r="HS1124"/>
      <c r="HT1124"/>
      <c r="HU1124"/>
      <c r="HV1124"/>
      <c r="HW1124"/>
      <c r="HX1124"/>
      <c r="HY1124"/>
      <c r="HZ1124"/>
      <c r="IA1124"/>
      <c r="IB1124"/>
      <c r="IC1124"/>
      <c r="ID1124"/>
      <c r="IE1124"/>
      <c r="IF1124"/>
      <c r="IG1124"/>
      <c r="IH1124"/>
      <c r="II1124"/>
      <c r="IJ1124"/>
      <c r="IK1124"/>
      <c r="IL1124"/>
      <c r="IM1124"/>
      <c r="IN1124"/>
      <c r="IO1124"/>
      <c r="IP1124"/>
      <c r="IQ1124"/>
      <c r="IR1124"/>
      <c r="IS1124"/>
      <c r="IT1124"/>
      <c r="IU1124"/>
      <c r="IV1124"/>
      <c r="IW1124"/>
      <c r="IX1124"/>
      <c r="IY1124"/>
      <c r="IZ1124"/>
      <c r="JA1124"/>
      <c r="JB1124"/>
      <c r="JC1124"/>
      <c r="JD1124"/>
      <c r="JE1124"/>
      <c r="JF1124"/>
      <c r="JG1124"/>
      <c r="JH1124"/>
      <c r="JI1124"/>
      <c r="JJ1124"/>
      <c r="JK1124"/>
      <c r="JL1124"/>
      <c r="JM1124"/>
      <c r="JN1124"/>
      <c r="JO1124"/>
      <c r="JP1124"/>
      <c r="JQ1124"/>
      <c r="JR1124"/>
      <c r="JS1124"/>
      <c r="JT1124"/>
      <c r="JU1124"/>
      <c r="JV1124"/>
      <c r="JW1124"/>
      <c r="JX1124"/>
      <c r="JY1124"/>
      <c r="JZ1124"/>
      <c r="KA1124"/>
      <c r="KB1124"/>
      <c r="KC1124"/>
      <c r="KD1124"/>
      <c r="KE1124"/>
      <c r="KF1124"/>
      <c r="KG1124"/>
      <c r="KH1124"/>
      <c r="KI1124"/>
      <c r="KJ1124"/>
      <c r="KK1124"/>
      <c r="KL1124"/>
      <c r="KM1124"/>
      <c r="KN1124"/>
      <c r="KO1124"/>
      <c r="KP1124"/>
      <c r="KQ1124"/>
      <c r="KR1124"/>
      <c r="KS1124"/>
      <c r="KT1124"/>
      <c r="KU1124"/>
      <c r="KV1124"/>
      <c r="KW1124"/>
      <c r="KX1124"/>
      <c r="KY1124"/>
      <c r="KZ1124"/>
      <c r="LA1124"/>
      <c r="LB1124"/>
      <c r="LC1124"/>
      <c r="LD1124"/>
      <c r="LE1124"/>
      <c r="LF1124"/>
      <c r="LG1124"/>
      <c r="LH1124"/>
      <c r="LI1124"/>
      <c r="LJ1124"/>
      <c r="LK1124"/>
      <c r="LL1124"/>
      <c r="LM1124"/>
      <c r="LN1124"/>
      <c r="LO1124"/>
      <c r="LP1124"/>
      <c r="LQ1124"/>
      <c r="LR1124"/>
      <c r="LS1124"/>
      <c r="LT1124"/>
      <c r="LU1124"/>
      <c r="LV1124"/>
      <c r="LW1124"/>
      <c r="LX1124"/>
      <c r="LY1124"/>
      <c r="LZ1124"/>
      <c r="MA1124"/>
      <c r="MB1124"/>
      <c r="MC1124"/>
      <c r="MD1124"/>
      <c r="ME1124"/>
      <c r="MF1124"/>
      <c r="MG1124"/>
      <c r="MH1124"/>
      <c r="MI1124"/>
      <c r="MJ1124"/>
      <c r="MK1124"/>
      <c r="ML1124"/>
      <c r="MM1124"/>
      <c r="MN1124"/>
      <c r="MO1124"/>
      <c r="MP1124"/>
      <c r="MQ1124"/>
      <c r="MR1124"/>
      <c r="MS1124"/>
      <c r="MT1124"/>
      <c r="MU1124"/>
      <c r="MV1124"/>
      <c r="MW1124"/>
      <c r="MX1124"/>
      <c r="MY1124"/>
      <c r="MZ1124"/>
      <c r="NA1124"/>
      <c r="NB1124"/>
      <c r="NC1124"/>
      <c r="ND1124"/>
      <c r="NE1124"/>
      <c r="NF1124"/>
      <c r="NG1124"/>
      <c r="NH1124"/>
      <c r="NI1124"/>
      <c r="NJ1124"/>
      <c r="NK1124"/>
      <c r="NL1124"/>
      <c r="NM1124"/>
      <c r="NN1124"/>
      <c r="NO1124"/>
      <c r="NP1124"/>
      <c r="NQ1124"/>
      <c r="NR1124"/>
      <c r="NS1124"/>
      <c r="NT1124"/>
      <c r="NU1124"/>
      <c r="NV1124"/>
      <c r="NW1124"/>
      <c r="NX1124"/>
      <c r="NY1124"/>
      <c r="NZ1124"/>
      <c r="OA1124"/>
      <c r="OB1124"/>
      <c r="OC1124"/>
      <c r="OD1124"/>
      <c r="OE1124"/>
      <c r="OF1124"/>
      <c r="OG1124"/>
      <c r="OH1124"/>
      <c r="OI1124"/>
      <c r="OJ1124"/>
      <c r="OK1124"/>
      <c r="OL1124"/>
      <c r="OM1124"/>
      <c r="ON1124"/>
      <c r="OO1124"/>
      <c r="OP1124"/>
      <c r="OQ1124"/>
      <c r="OR1124"/>
      <c r="OS1124"/>
      <c r="OT1124"/>
      <c r="OU1124"/>
      <c r="OV1124"/>
      <c r="OW1124"/>
      <c r="OX1124"/>
      <c r="OY1124"/>
      <c r="OZ1124"/>
      <c r="PA1124"/>
      <c r="PB1124"/>
      <c r="PC1124"/>
      <c r="PD1124"/>
      <c r="PE1124"/>
      <c r="PF1124"/>
      <c r="PG1124"/>
      <c r="PH1124"/>
      <c r="PI1124"/>
      <c r="PJ1124"/>
      <c r="PK1124"/>
      <c r="PL1124"/>
      <c r="PM1124"/>
      <c r="PN1124"/>
      <c r="PO1124"/>
      <c r="PP1124"/>
      <c r="PQ1124"/>
      <c r="PR1124"/>
      <c r="PS1124"/>
      <c r="PT1124"/>
      <c r="PU1124"/>
      <c r="PV1124"/>
      <c r="PW1124"/>
      <c r="PX1124"/>
      <c r="PY1124"/>
      <c r="PZ1124"/>
      <c r="QA1124"/>
      <c r="QB1124"/>
      <c r="QC1124"/>
      <c r="QD1124"/>
      <c r="QE1124"/>
      <c r="QF1124"/>
      <c r="QG1124"/>
      <c r="QH1124"/>
      <c r="QI1124"/>
      <c r="QJ1124"/>
      <c r="QK1124"/>
      <c r="QL1124"/>
      <c r="QM1124"/>
      <c r="QN1124"/>
      <c r="QO1124"/>
      <c r="QP1124"/>
      <c r="QQ1124"/>
      <c r="QR1124"/>
      <c r="QS1124"/>
      <c r="QT1124"/>
      <c r="QU1124"/>
      <c r="QV1124"/>
      <c r="QW1124"/>
      <c r="QX1124"/>
      <c r="QY1124"/>
      <c r="QZ1124"/>
      <c r="RA1124"/>
      <c r="RB1124"/>
      <c r="RC1124"/>
      <c r="RD1124"/>
      <c r="RE1124"/>
      <c r="RF1124"/>
      <c r="RG1124"/>
      <c r="RH1124"/>
      <c r="RI1124"/>
      <c r="RJ1124"/>
      <c r="RK1124"/>
      <c r="RL1124"/>
      <c r="RM1124"/>
      <c r="RN1124"/>
      <c r="RO1124"/>
      <c r="RP1124"/>
      <c r="RQ1124"/>
      <c r="RR1124"/>
      <c r="RS1124"/>
      <c r="RT1124"/>
      <c r="RU1124"/>
      <c r="RV1124"/>
      <c r="RW1124"/>
      <c r="RX1124"/>
      <c r="RY1124"/>
      <c r="RZ1124"/>
      <c r="SA1124"/>
      <c r="SB1124"/>
      <c r="SC1124"/>
      <c r="SD1124"/>
      <c r="SE1124"/>
      <c r="SF1124"/>
      <c r="SG1124"/>
      <c r="SH1124"/>
      <c r="SI1124"/>
      <c r="SJ1124"/>
      <c r="SK1124"/>
      <c r="SL1124"/>
      <c r="SM1124"/>
      <c r="SN1124"/>
      <c r="SO1124"/>
      <c r="SP1124"/>
      <c r="SQ1124"/>
      <c r="SR1124"/>
      <c r="SS1124"/>
      <c r="ST1124"/>
      <c r="SU1124"/>
      <c r="SV1124"/>
      <c r="SW1124"/>
      <c r="SX1124"/>
      <c r="SY1124"/>
      <c r="SZ1124"/>
      <c r="TA1124"/>
      <c r="TB1124"/>
      <c r="TC1124"/>
      <c r="TD1124"/>
      <c r="TE1124"/>
      <c r="TF1124"/>
      <c r="TG1124"/>
      <c r="TH1124"/>
      <c r="TI1124"/>
      <c r="TJ1124"/>
      <c r="TK1124"/>
      <c r="TL1124"/>
      <c r="TM1124"/>
      <c r="TN1124"/>
      <c r="TO1124"/>
      <c r="TP1124"/>
      <c r="TQ1124"/>
      <c r="TR1124"/>
      <c r="TS1124"/>
      <c r="TT1124"/>
      <c r="TU1124"/>
      <c r="TV1124"/>
      <c r="TW1124"/>
      <c r="TX1124"/>
      <c r="TY1124"/>
      <c r="TZ1124"/>
      <c r="UA1124"/>
      <c r="UB1124"/>
      <c r="UC1124"/>
      <c r="UD1124"/>
      <c r="UE1124"/>
      <c r="UF1124"/>
      <c r="UG1124"/>
      <c r="UH1124"/>
      <c r="UI1124"/>
      <c r="UJ1124"/>
      <c r="UK1124"/>
      <c r="UL1124"/>
      <c r="UM1124"/>
      <c r="UN1124"/>
      <c r="UO1124"/>
      <c r="UP1124"/>
      <c r="UQ1124"/>
      <c r="UR1124"/>
      <c r="US1124"/>
      <c r="UT1124"/>
      <c r="UU1124"/>
      <c r="UV1124"/>
      <c r="UW1124"/>
      <c r="UX1124"/>
      <c r="UY1124"/>
      <c r="UZ1124"/>
      <c r="VA1124"/>
      <c r="VB1124"/>
      <c r="VC1124"/>
      <c r="VD1124"/>
      <c r="VE1124"/>
      <c r="VF1124"/>
      <c r="VG1124"/>
      <c r="VH1124"/>
      <c r="VI1124"/>
      <c r="VJ1124"/>
      <c r="VK1124"/>
      <c r="VL1124"/>
      <c r="VM1124"/>
      <c r="VN1124"/>
      <c r="VO1124"/>
      <c r="VP1124"/>
      <c r="VQ1124"/>
      <c r="VR1124"/>
      <c r="VS1124"/>
      <c r="VT1124"/>
      <c r="VU1124"/>
      <c r="VV1124"/>
      <c r="VW1124"/>
      <c r="VX1124"/>
      <c r="VY1124"/>
      <c r="VZ1124"/>
      <c r="WA1124"/>
      <c r="WB1124"/>
      <c r="WC1124"/>
      <c r="WD1124"/>
      <c r="WE1124"/>
      <c r="WF1124"/>
      <c r="WG1124"/>
      <c r="WH1124"/>
      <c r="WI1124"/>
      <c r="WJ1124"/>
      <c r="WK1124"/>
      <c r="WL1124"/>
      <c r="WM1124"/>
      <c r="WN1124"/>
      <c r="WO1124"/>
      <c r="WP1124"/>
      <c r="WQ1124"/>
      <c r="WR1124"/>
      <c r="WS1124"/>
      <c r="WT1124"/>
      <c r="WU1124"/>
      <c r="WV1124"/>
      <c r="WW1124"/>
      <c r="WX1124"/>
      <c r="WY1124"/>
      <c r="WZ1124"/>
      <c r="XA1124"/>
      <c r="XB1124"/>
      <c r="XC1124"/>
      <c r="XD1124"/>
      <c r="XE1124"/>
      <c r="XF1124"/>
      <c r="XG1124"/>
      <c r="XH1124"/>
      <c r="XI1124"/>
      <c r="XJ1124"/>
      <c r="XK1124"/>
      <c r="XL1124"/>
      <c r="XM1124"/>
      <c r="XN1124"/>
      <c r="XO1124"/>
      <c r="XP1124"/>
      <c r="XQ1124"/>
      <c r="XR1124"/>
      <c r="XS1124"/>
      <c r="XT1124"/>
      <c r="XU1124"/>
      <c r="XV1124"/>
      <c r="XW1124"/>
      <c r="XX1124"/>
      <c r="XY1124"/>
      <c r="XZ1124"/>
      <c r="YA1124"/>
      <c r="YB1124"/>
      <c r="YC1124"/>
      <c r="YD1124"/>
      <c r="YE1124"/>
      <c r="YF1124"/>
      <c r="YG1124"/>
      <c r="YH1124"/>
      <c r="YI1124"/>
      <c r="YJ1124"/>
      <c r="YK1124"/>
      <c r="YL1124"/>
      <c r="YM1124"/>
      <c r="YN1124"/>
      <c r="YO1124"/>
      <c r="YP1124"/>
      <c r="YQ1124"/>
      <c r="YR1124"/>
      <c r="YS1124"/>
      <c r="YT1124"/>
      <c r="YU1124"/>
      <c r="YV1124"/>
      <c r="YW1124"/>
      <c r="YX1124"/>
      <c r="YY1124"/>
      <c r="YZ1124"/>
      <c r="ZA1124"/>
      <c r="ZB1124"/>
      <c r="ZC1124"/>
      <c r="ZD1124"/>
      <c r="ZE1124"/>
      <c r="ZF1124"/>
      <c r="ZG1124"/>
      <c r="ZH1124"/>
      <c r="ZI1124"/>
      <c r="ZJ1124"/>
      <c r="ZK1124"/>
      <c r="ZL1124"/>
      <c r="ZM1124"/>
      <c r="ZN1124"/>
      <c r="ZO1124"/>
      <c r="ZP1124"/>
      <c r="ZQ1124"/>
      <c r="ZR1124"/>
      <c r="ZS1124"/>
      <c r="ZT1124"/>
      <c r="ZU1124"/>
      <c r="ZV1124"/>
      <c r="ZW1124"/>
      <c r="ZX1124"/>
      <c r="ZY1124"/>
      <c r="ZZ1124"/>
      <c r="AAA1124"/>
      <c r="AAB1124"/>
      <c r="AAC1124"/>
      <c r="AAD1124"/>
      <c r="AAE1124"/>
      <c r="AAF1124"/>
      <c r="AAG1124"/>
      <c r="AAH1124"/>
      <c r="AAI1124"/>
      <c r="AAJ1124"/>
      <c r="AAK1124"/>
      <c r="AAL1124"/>
      <c r="AAM1124"/>
      <c r="AAN1124"/>
      <c r="AAO1124"/>
      <c r="AAP1124"/>
      <c r="AAQ1124"/>
      <c r="AAR1124"/>
      <c r="AAS1124"/>
      <c r="AAT1124"/>
      <c r="AAU1124"/>
      <c r="AAV1124"/>
      <c r="AAW1124"/>
      <c r="AAX1124"/>
      <c r="AAY1124"/>
      <c r="AAZ1124"/>
      <c r="ABA1124"/>
      <c r="ABB1124"/>
      <c r="ABC1124"/>
      <c r="ABD1124"/>
      <c r="ABE1124"/>
      <c r="ABF1124"/>
      <c r="ABG1124"/>
      <c r="ABH1124"/>
      <c r="ABI1124"/>
      <c r="ABJ1124"/>
      <c r="ABK1124"/>
      <c r="ABL1124"/>
      <c r="ABM1124"/>
      <c r="ABN1124"/>
      <c r="ABO1124"/>
      <c r="ABP1124"/>
      <c r="ABQ1124"/>
      <c r="ABR1124"/>
      <c r="ABS1124"/>
      <c r="ABT1124"/>
      <c r="ABU1124"/>
      <c r="ABV1124"/>
      <c r="ABW1124"/>
      <c r="ABX1124"/>
      <c r="ABY1124"/>
      <c r="ABZ1124"/>
      <c r="ACA1124"/>
      <c r="ACB1124"/>
      <c r="ACC1124"/>
      <c r="ACD1124"/>
      <c r="ACE1124"/>
      <c r="ACF1124"/>
      <c r="ACG1124"/>
      <c r="ACH1124"/>
      <c r="ACI1124"/>
      <c r="ACJ1124"/>
      <c r="ACK1124"/>
      <c r="ACL1124"/>
      <c r="ACM1124"/>
      <c r="ACN1124"/>
      <c r="ACO1124"/>
      <c r="ACP1124"/>
      <c r="ACQ1124"/>
      <c r="ACR1124"/>
      <c r="ACS1124"/>
      <c r="ACT1124"/>
      <c r="ACU1124"/>
      <c r="ACV1124"/>
      <c r="ACW1124"/>
      <c r="ACX1124"/>
      <c r="ACY1124"/>
      <c r="ACZ1124"/>
      <c r="ADA1124"/>
      <c r="ADB1124"/>
      <c r="ADC1124"/>
      <c r="ADD1124"/>
      <c r="ADE1124"/>
      <c r="ADF1124"/>
      <c r="ADG1124"/>
      <c r="ADH1124"/>
      <c r="ADI1124"/>
      <c r="ADJ1124"/>
      <c r="ADK1124"/>
      <c r="ADL1124"/>
      <c r="ADM1124"/>
      <c r="ADN1124"/>
      <c r="ADO1124"/>
      <c r="ADP1124"/>
      <c r="ADQ1124"/>
      <c r="ADR1124"/>
      <c r="ADS1124"/>
      <c r="ADT1124"/>
      <c r="ADU1124"/>
      <c r="ADV1124"/>
      <c r="ADW1124"/>
      <c r="ADX1124"/>
      <c r="ADY1124"/>
      <c r="ADZ1124"/>
      <c r="AEA1124"/>
      <c r="AEB1124"/>
      <c r="AEC1124"/>
      <c r="AED1124"/>
      <c r="AEE1124"/>
      <c r="AEF1124"/>
      <c r="AEG1124"/>
      <c r="AEH1124"/>
      <c r="AEI1124"/>
      <c r="AEJ1124"/>
      <c r="AEK1124"/>
      <c r="AEL1124"/>
      <c r="AEM1124"/>
      <c r="AEN1124"/>
      <c r="AEO1124"/>
      <c r="AEP1124"/>
      <c r="AEQ1124"/>
      <c r="AER1124"/>
      <c r="AES1124"/>
      <c r="AET1124"/>
      <c r="AEU1124"/>
      <c r="AEV1124"/>
      <c r="AEW1124"/>
      <c r="AEX1124"/>
      <c r="AEY1124"/>
      <c r="AEZ1124"/>
      <c r="AFA1124"/>
      <c r="AFB1124"/>
      <c r="AFC1124"/>
      <c r="AFD1124"/>
      <c r="AFE1124"/>
      <c r="AFF1124"/>
      <c r="AFG1124"/>
      <c r="AFH1124"/>
      <c r="AFI1124"/>
      <c r="AFJ1124"/>
      <c r="AFK1124"/>
      <c r="AFL1124"/>
      <c r="AFM1124"/>
      <c r="AFN1124"/>
      <c r="AFO1124"/>
      <c r="AFP1124"/>
      <c r="AFQ1124"/>
      <c r="AFR1124"/>
      <c r="AFS1124"/>
      <c r="AFT1124"/>
      <c r="AFU1124"/>
      <c r="AFV1124"/>
      <c r="AFW1124"/>
      <c r="AFX1124"/>
      <c r="AFY1124"/>
      <c r="AFZ1124"/>
      <c r="AGA1124"/>
      <c r="AGB1124"/>
      <c r="AGC1124"/>
      <c r="AGD1124"/>
      <c r="AGE1124"/>
      <c r="AGF1124"/>
      <c r="AGG1124"/>
      <c r="AGH1124"/>
      <c r="AGI1124"/>
      <c r="AGJ1124"/>
      <c r="AGK1124"/>
      <c r="AGL1124"/>
      <c r="AGM1124"/>
      <c r="AGN1124"/>
      <c r="AGO1124"/>
      <c r="AGP1124"/>
      <c r="AGQ1124"/>
      <c r="AGR1124"/>
      <c r="AGS1124"/>
      <c r="AGT1124"/>
      <c r="AGU1124"/>
      <c r="AGV1124"/>
      <c r="AGW1124"/>
      <c r="AGX1124"/>
      <c r="AGY1124"/>
      <c r="AGZ1124"/>
      <c r="AHA1124"/>
      <c r="AHB1124"/>
      <c r="AHC1124"/>
      <c r="AHD1124"/>
      <c r="AHE1124"/>
      <c r="AHF1124"/>
      <c r="AHG1124"/>
      <c r="AHH1124"/>
      <c r="AHI1124"/>
      <c r="AHJ1124"/>
      <c r="AHK1124"/>
      <c r="AHL1124"/>
      <c r="AHM1124"/>
      <c r="AHN1124"/>
      <c r="AHO1124"/>
      <c r="AHP1124"/>
      <c r="AHQ1124"/>
      <c r="AHR1124"/>
      <c r="AHS1124"/>
      <c r="AHT1124"/>
      <c r="AHU1124"/>
      <c r="AHV1124"/>
      <c r="AHW1124"/>
      <c r="AHX1124"/>
      <c r="AHY1124"/>
      <c r="AHZ1124"/>
      <c r="AIA1124"/>
      <c r="AIB1124"/>
      <c r="AIC1124"/>
      <c r="AID1124"/>
      <c r="AIE1124"/>
      <c r="AIF1124"/>
      <c r="AIG1124"/>
      <c r="AIH1124"/>
      <c r="AII1124"/>
      <c r="AIJ1124"/>
      <c r="AIK1124"/>
      <c r="AIL1124"/>
      <c r="AIM1124"/>
      <c r="AIN1124"/>
      <c r="AIO1124"/>
      <c r="AIP1124"/>
      <c r="AIQ1124"/>
      <c r="AIR1124"/>
      <c r="AIS1124"/>
      <c r="AIT1124"/>
      <c r="AIU1124"/>
      <c r="AIV1124"/>
      <c r="AIW1124"/>
      <c r="AIX1124"/>
      <c r="AIY1124"/>
      <c r="AIZ1124"/>
      <c r="AJA1124"/>
      <c r="AJB1124"/>
      <c r="AJC1124"/>
      <c r="AJD1124"/>
      <c r="AJE1124"/>
      <c r="AJF1124"/>
      <c r="AJG1124"/>
      <c r="AJH1124"/>
      <c r="AJI1124"/>
      <c r="AJJ1124"/>
      <c r="AJK1124"/>
      <c r="AJL1124"/>
      <c r="AJM1124"/>
      <c r="AJN1124"/>
      <c r="AJO1124"/>
      <c r="AJP1124"/>
      <c r="AJQ1124"/>
      <c r="AJR1124"/>
      <c r="AJS1124"/>
      <c r="AJT1124"/>
      <c r="AJU1124"/>
      <c r="AJV1124"/>
      <c r="AJW1124"/>
      <c r="AJX1124"/>
      <c r="AJY1124"/>
      <c r="AJZ1124"/>
      <c r="AKA1124"/>
      <c r="AKB1124"/>
      <c r="AKC1124"/>
      <c r="AKD1124"/>
      <c r="AKE1124"/>
      <c r="AKF1124"/>
      <c r="AKG1124"/>
      <c r="AKH1124"/>
      <c r="AKI1124"/>
      <c r="AKJ1124"/>
      <c r="AKK1124"/>
      <c r="AKL1124"/>
      <c r="AKM1124"/>
      <c r="AKN1124"/>
      <c r="AKO1124"/>
      <c r="AKP1124"/>
      <c r="AKQ1124"/>
      <c r="AKR1124"/>
      <c r="AKS1124"/>
      <c r="AKT1124"/>
      <c r="AKU1124"/>
      <c r="AKV1124"/>
      <c r="AKW1124"/>
      <c r="AKX1124"/>
      <c r="AKY1124"/>
      <c r="AKZ1124"/>
      <c r="ALA1124"/>
      <c r="ALB1124"/>
      <c r="ALC1124"/>
      <c r="ALD1124"/>
      <c r="ALE1124"/>
      <c r="ALF1124"/>
      <c r="ALG1124"/>
      <c r="ALH1124"/>
      <c r="ALI1124"/>
      <c r="ALJ1124"/>
      <c r="ALK1124"/>
      <c r="ALL1124"/>
      <c r="ALM1124"/>
      <c r="ALN1124"/>
      <c r="ALO1124"/>
      <c r="ALP1124"/>
      <c r="ALQ1124"/>
      <c r="ALR1124"/>
      <c r="ALS1124"/>
      <c r="ALT1124"/>
      <c r="ALU1124"/>
      <c r="ALV1124"/>
      <c r="ALW1124"/>
      <c r="ALX1124"/>
      <c r="ALY1124"/>
      <c r="ALZ1124"/>
      <c r="AMA1124"/>
      <c r="AMB1124"/>
      <c r="AMC1124"/>
      <c r="AMD1124"/>
      <c r="AME1124"/>
      <c r="AMF1124"/>
      <c r="AMG1124"/>
      <c r="AMH1124"/>
      <c r="AMI1124"/>
      <c r="AMJ1124"/>
    </row>
  </sheetData>
  <conditionalFormatting sqref="N2:AMJ2 J1 L1 P296:P1048576 P3:P75 G2:I75 H211:I215 A188:A214 A244:A245 H76:I153 A2:A176">
    <cfRule type="cellIs" dxfId="167" priority="12" operator="equal">
      <formula>0</formula>
    </cfRule>
  </conditionalFormatting>
  <conditionalFormatting sqref="H1">
    <cfRule type="cellIs" dxfId="166" priority="13" operator="equal">
      <formula>0</formula>
    </cfRule>
  </conditionalFormatting>
  <conditionalFormatting sqref="G1">
    <cfRule type="cellIs" dxfId="165" priority="14" operator="equal">
      <formula>0</formula>
    </cfRule>
  </conditionalFormatting>
  <conditionalFormatting sqref="N1">
    <cfRule type="cellIs" dxfId="164" priority="15" operator="equal">
      <formula>0</formula>
    </cfRule>
  </conditionalFormatting>
  <conditionalFormatting sqref="O1">
    <cfRule type="cellIs" dxfId="163" priority="16" operator="equal">
      <formula>0</formula>
    </cfRule>
  </conditionalFormatting>
  <conditionalFormatting sqref="J1">
    <cfRule type="cellIs" dxfId="162" priority="17" operator="equal">
      <formula>0</formula>
    </cfRule>
  </conditionalFormatting>
  <conditionalFormatting sqref="I1">
    <cfRule type="cellIs" dxfId="161" priority="20" operator="equal">
      <formula>0</formula>
    </cfRule>
  </conditionalFormatting>
  <conditionalFormatting sqref="K1">
    <cfRule type="cellIs" dxfId="160" priority="21" operator="equal">
      <formula>0</formula>
    </cfRule>
  </conditionalFormatting>
  <conditionalFormatting sqref="D1">
    <cfRule type="cellIs" dxfId="159" priority="22" operator="equal">
      <formula>0</formula>
    </cfRule>
  </conditionalFormatting>
  <conditionalFormatting sqref="D1">
    <cfRule type="cellIs" dxfId="158" priority="23" operator="equal">
      <formula>0</formula>
    </cfRule>
  </conditionalFormatting>
  <conditionalFormatting sqref="F1">
    <cfRule type="cellIs" dxfId="157" priority="24" operator="equal">
      <formula>0</formula>
    </cfRule>
  </conditionalFormatting>
  <conditionalFormatting sqref="F1">
    <cfRule type="cellIs" dxfId="156" priority="25" operator="equal">
      <formula>0</formula>
    </cfRule>
  </conditionalFormatting>
  <conditionalFormatting sqref="M1">
    <cfRule type="cellIs" dxfId="155" priority="26" operator="equal">
      <formula>0</formula>
    </cfRule>
  </conditionalFormatting>
  <conditionalFormatting sqref="H177:I187 A177:A182 A184:A187">
    <cfRule type="cellIs" dxfId="154" priority="9" operator="equal">
      <formula>0</formula>
    </cfRule>
  </conditionalFormatting>
  <conditionalFormatting sqref="A183">
    <cfRule type="cellIs" dxfId="153" priority="8" operator="equal">
      <formula>0</formula>
    </cfRule>
  </conditionalFormatting>
  <conditionalFormatting sqref="A215">
    <cfRule type="cellIs" dxfId="152" priority="5" operator="equal">
      <formula>0</formula>
    </cfRule>
  </conditionalFormatting>
  <conditionalFormatting sqref="Q3">
    <cfRule type="cellIs" dxfId="151" priority="4" operator="equal">
      <formula>0</formula>
    </cfRule>
  </conditionalFormatting>
  <conditionalFormatting sqref="A216:A242">
    <cfRule type="cellIs" dxfId="150" priority="3" operator="equal">
      <formula>0</formula>
    </cfRule>
  </conditionalFormatting>
  <conditionalFormatting sqref="A243">
    <cfRule type="cellIs" dxfId="149" priority="2" operator="equal">
      <formula>0</formula>
    </cfRule>
  </conditionalFormatting>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99"/>
  <sheetViews>
    <sheetView topLeftCell="D1" zoomScale="111" zoomScaleNormal="60" zoomScalePageLayoutView="60" workbookViewId="0">
      <pane ySplit="1" topLeftCell="A277" activePane="bottomLeft" state="frozen"/>
      <selection activeCell="D1" sqref="D1"/>
      <selection pane="bottomLeft" activeCell="I468" sqref="I468"/>
    </sheetView>
  </sheetViews>
  <sheetFormatPr baseColWidth="10" defaultColWidth="9" defaultRowHeight="16" x14ac:dyDescent="0.2"/>
  <cols>
    <col min="1" max="1" width="12" style="118" customWidth="1"/>
    <col min="2" max="2" width="9" style="118"/>
    <col min="3" max="3" width="17.6640625" style="119" customWidth="1"/>
    <col min="4" max="4" width="26.83203125" style="120" customWidth="1"/>
    <col min="5" max="5" width="30.1640625" style="120" customWidth="1"/>
    <col min="6" max="6" width="32.6640625" style="121" customWidth="1"/>
    <col min="7" max="7" width="16.5" style="122" customWidth="1"/>
    <col min="8" max="8" width="30.5" style="120" hidden="1" customWidth="1"/>
    <col min="9" max="10" width="16" style="123" customWidth="1"/>
    <col min="11" max="11" width="255.6640625" style="120" customWidth="1"/>
    <col min="12" max="1025" width="9" style="120"/>
  </cols>
  <sheetData>
    <row r="1" spans="1:11" s="126" customFormat="1" ht="17" thickBot="1" x14ac:dyDescent="0.25">
      <c r="A1" s="20" t="s">
        <v>77</v>
      </c>
      <c r="B1" s="20" t="s">
        <v>78</v>
      </c>
      <c r="C1" s="98" t="s">
        <v>0</v>
      </c>
      <c r="D1" s="124" t="s">
        <v>120</v>
      </c>
      <c r="E1" s="20" t="s">
        <v>121</v>
      </c>
      <c r="F1" s="124" t="s">
        <v>122</v>
      </c>
      <c r="G1" s="94" t="s">
        <v>79</v>
      </c>
      <c r="H1" s="124" t="s">
        <v>80</v>
      </c>
      <c r="I1" s="125" t="s">
        <v>123</v>
      </c>
      <c r="J1" s="252" t="s">
        <v>1507</v>
      </c>
      <c r="K1" s="87" t="s">
        <v>75</v>
      </c>
    </row>
    <row r="2" spans="1:11" x14ac:dyDescent="0.2">
      <c r="F2" s="127"/>
      <c r="K2" s="253" t="s">
        <v>1508</v>
      </c>
    </row>
    <row r="3" spans="1:11" x14ac:dyDescent="0.2">
      <c r="A3" s="17" t="s">
        <v>93</v>
      </c>
      <c r="B3" s="17">
        <v>2016</v>
      </c>
      <c r="C3" s="23" t="s">
        <v>113</v>
      </c>
      <c r="D3" s="2" t="s">
        <v>358</v>
      </c>
      <c r="E3" s="2" t="s">
        <v>359</v>
      </c>
      <c r="F3" s="2" t="s">
        <v>1183</v>
      </c>
      <c r="G3" s="130">
        <v>172</v>
      </c>
      <c r="H3" s="116"/>
      <c r="I3" s="33">
        <f>G3/SUM(G3:G97)*100</f>
        <v>14.829314192732863</v>
      </c>
      <c r="J3" s="33"/>
      <c r="K3" s="227" t="s">
        <v>1185</v>
      </c>
    </row>
    <row r="4" spans="1:11" x14ac:dyDescent="0.2">
      <c r="A4" s="17" t="s">
        <v>93</v>
      </c>
      <c r="B4" s="17">
        <v>2016</v>
      </c>
      <c r="C4" s="23" t="s">
        <v>113</v>
      </c>
      <c r="D4" s="2" t="s">
        <v>230</v>
      </c>
      <c r="E4" s="2" t="s">
        <v>1188</v>
      </c>
      <c r="F4" s="2" t="s">
        <v>1190</v>
      </c>
      <c r="G4" s="130">
        <v>108</v>
      </c>
      <c r="H4" s="116"/>
      <c r="I4" s="33">
        <f>G4/SUM(G4:G97)*100</f>
        <v>10.932669795590687</v>
      </c>
      <c r="J4" s="33"/>
      <c r="K4" s="227" t="s">
        <v>1185</v>
      </c>
    </row>
    <row r="5" spans="1:11" x14ac:dyDescent="0.2">
      <c r="A5" s="17" t="s">
        <v>93</v>
      </c>
      <c r="B5" s="17">
        <v>2016</v>
      </c>
      <c r="C5" s="23" t="s">
        <v>113</v>
      </c>
      <c r="D5" s="2" t="s">
        <v>360</v>
      </c>
      <c r="E5" s="2" t="s">
        <v>361</v>
      </c>
      <c r="F5" s="2"/>
      <c r="G5" s="130">
        <v>45.434092999999997</v>
      </c>
      <c r="H5" s="116">
        <v>64907195</v>
      </c>
      <c r="I5" s="33">
        <f t="shared" ref="I5:I12" si="0">G5/SUM(G5:G97)*100</f>
        <v>5.1637582727749685</v>
      </c>
      <c r="J5" s="33"/>
      <c r="K5" s="227" t="s">
        <v>1185</v>
      </c>
    </row>
    <row r="6" spans="1:11" x14ac:dyDescent="0.2">
      <c r="A6" s="17" t="s">
        <v>93</v>
      </c>
      <c r="B6" s="17">
        <v>2016</v>
      </c>
      <c r="C6" s="23" t="s">
        <v>113</v>
      </c>
      <c r="D6" s="2" t="s">
        <v>362</v>
      </c>
      <c r="E6" s="2" t="s">
        <v>363</v>
      </c>
      <c r="F6" s="2" t="s">
        <v>364</v>
      </c>
      <c r="G6" s="130">
        <v>62.853506000000003</v>
      </c>
      <c r="H6" s="116">
        <v>52722506</v>
      </c>
      <c r="I6" s="33">
        <f t="shared" si="0"/>
        <v>6.0585737146338543</v>
      </c>
      <c r="J6" s="33"/>
      <c r="K6" s="227" t="s">
        <v>1185</v>
      </c>
    </row>
    <row r="7" spans="1:11" x14ac:dyDescent="0.2">
      <c r="A7" s="17" t="s">
        <v>93</v>
      </c>
      <c r="B7" s="17">
        <v>2016</v>
      </c>
      <c r="C7" s="23" t="s">
        <v>113</v>
      </c>
      <c r="D7" s="2" t="s">
        <v>195</v>
      </c>
      <c r="E7" s="2" t="s">
        <v>1191</v>
      </c>
      <c r="F7" s="2"/>
      <c r="G7" s="130">
        <v>30.757341</v>
      </c>
      <c r="H7" s="116">
        <v>54399286</v>
      </c>
      <c r="I7" s="33">
        <f t="shared" si="0"/>
        <v>2.8385001171748501</v>
      </c>
      <c r="J7" s="33"/>
      <c r="K7" s="227" t="s">
        <v>1185</v>
      </c>
    </row>
    <row r="8" spans="1:11" x14ac:dyDescent="0.2">
      <c r="A8" s="17" t="s">
        <v>93</v>
      </c>
      <c r="B8" s="17">
        <v>2016</v>
      </c>
      <c r="C8" s="23" t="s">
        <v>113</v>
      </c>
      <c r="D8" s="2" t="s">
        <v>365</v>
      </c>
      <c r="E8" s="2" t="s">
        <v>1197</v>
      </c>
      <c r="F8" s="2" t="s">
        <v>1198</v>
      </c>
      <c r="G8" s="130">
        <v>12.315343</v>
      </c>
      <c r="H8" s="116">
        <v>53972055</v>
      </c>
      <c r="I8" s="33">
        <f t="shared" si="0"/>
        <v>1.1211165500777831</v>
      </c>
      <c r="J8" s="33"/>
      <c r="K8" s="227" t="s">
        <v>1185</v>
      </c>
    </row>
    <row r="9" spans="1:11" x14ac:dyDescent="0.2">
      <c r="A9" s="17" t="s">
        <v>93</v>
      </c>
      <c r="B9" s="17">
        <v>2016</v>
      </c>
      <c r="C9" s="23" t="s">
        <v>113</v>
      </c>
      <c r="D9" s="2" t="s">
        <v>379</v>
      </c>
      <c r="E9" s="2" t="s">
        <v>1199</v>
      </c>
      <c r="F9" s="2" t="s">
        <v>1175</v>
      </c>
      <c r="G9" s="130">
        <v>70</v>
      </c>
      <c r="H9" s="116"/>
      <c r="I9" s="33">
        <f t="shared" si="0"/>
        <v>6.0754725683959956</v>
      </c>
      <c r="J9" s="33"/>
      <c r="K9" s="227" t="s">
        <v>1185</v>
      </c>
    </row>
    <row r="10" spans="1:11" x14ac:dyDescent="0.2">
      <c r="A10" s="17" t="s">
        <v>93</v>
      </c>
      <c r="B10" s="17">
        <v>2016</v>
      </c>
      <c r="C10" s="23" t="s">
        <v>113</v>
      </c>
      <c r="D10" s="2" t="s">
        <v>366</v>
      </c>
      <c r="E10" s="2" t="s">
        <v>367</v>
      </c>
      <c r="F10" s="2" t="s">
        <v>368</v>
      </c>
      <c r="G10" s="130">
        <v>35.637416000000002</v>
      </c>
      <c r="H10" s="116">
        <v>40857605</v>
      </c>
      <c r="I10" s="33">
        <f t="shared" si="0"/>
        <v>2.9846989911346897</v>
      </c>
      <c r="J10" s="33"/>
      <c r="K10" s="227" t="s">
        <v>1185</v>
      </c>
    </row>
    <row r="11" spans="1:11" x14ac:dyDescent="0.2">
      <c r="A11" s="17" t="s">
        <v>93</v>
      </c>
      <c r="B11" s="17">
        <v>2016</v>
      </c>
      <c r="C11" s="23" t="s">
        <v>113</v>
      </c>
      <c r="D11" s="2" t="s">
        <v>369</v>
      </c>
      <c r="E11" s="2" t="s">
        <v>370</v>
      </c>
      <c r="F11" s="2"/>
      <c r="G11" s="130">
        <v>0</v>
      </c>
      <c r="H11" s="116"/>
      <c r="I11" s="33">
        <f t="shared" si="0"/>
        <v>0</v>
      </c>
      <c r="J11" s="33"/>
      <c r="K11" s="227" t="s">
        <v>1213</v>
      </c>
    </row>
    <row r="12" spans="1:11" x14ac:dyDescent="0.2">
      <c r="A12" s="17" t="s">
        <v>93</v>
      </c>
      <c r="B12" s="17">
        <v>2016</v>
      </c>
      <c r="C12" s="23" t="s">
        <v>113</v>
      </c>
      <c r="D12" s="2" t="s">
        <v>528</v>
      </c>
      <c r="E12" s="2" t="s">
        <v>371</v>
      </c>
      <c r="F12" s="2"/>
      <c r="G12" s="130">
        <v>0</v>
      </c>
      <c r="H12" s="116">
        <v>29348857</v>
      </c>
      <c r="I12" s="33">
        <f t="shared" si="0"/>
        <v>0</v>
      </c>
      <c r="J12" s="33"/>
      <c r="K12" s="227" t="s">
        <v>1185</v>
      </c>
    </row>
    <row r="13" spans="1:11" x14ac:dyDescent="0.2">
      <c r="A13" s="17" t="s">
        <v>93</v>
      </c>
      <c r="B13" s="17">
        <v>2016</v>
      </c>
      <c r="C13" s="23" t="s">
        <v>113</v>
      </c>
      <c r="D13" s="2" t="s">
        <v>389</v>
      </c>
      <c r="E13" s="2" t="s">
        <v>390</v>
      </c>
      <c r="F13" s="2" t="s">
        <v>390</v>
      </c>
      <c r="G13" s="130">
        <v>3.2715839999999998</v>
      </c>
      <c r="H13" s="116">
        <v>5384735</v>
      </c>
      <c r="I13" s="33">
        <f>G13/SUM(G13:G180)*100</f>
        <v>0.16790231997147531</v>
      </c>
      <c r="J13" s="33"/>
      <c r="K13" s="227" t="s">
        <v>1185</v>
      </c>
    </row>
    <row r="14" spans="1:11" x14ac:dyDescent="0.2">
      <c r="A14" s="17" t="s">
        <v>93</v>
      </c>
      <c r="B14" s="17">
        <v>2018</v>
      </c>
      <c r="C14" s="23" t="s">
        <v>113</v>
      </c>
      <c r="D14" s="2" t="s">
        <v>389</v>
      </c>
      <c r="E14" s="2" t="s">
        <v>494</v>
      </c>
      <c r="F14" s="2" t="s">
        <v>494</v>
      </c>
      <c r="G14" s="33">
        <v>13</v>
      </c>
      <c r="H14" s="116">
        <v>19670849</v>
      </c>
      <c r="I14" s="33">
        <f>G15/SUM(G3:G90)*100</f>
        <v>0</v>
      </c>
      <c r="J14" s="33"/>
      <c r="K14" s="227" t="s">
        <v>1248</v>
      </c>
    </row>
    <row r="15" spans="1:11" x14ac:dyDescent="0.2">
      <c r="A15" s="17" t="s">
        <v>93</v>
      </c>
      <c r="B15" s="17">
        <v>2016</v>
      </c>
      <c r="C15" s="23" t="s">
        <v>113</v>
      </c>
      <c r="D15" s="2" t="s">
        <v>372</v>
      </c>
      <c r="E15" s="2" t="s">
        <v>373</v>
      </c>
      <c r="F15" s="2" t="s">
        <v>374</v>
      </c>
      <c r="G15" s="130">
        <v>0</v>
      </c>
      <c r="H15" s="116">
        <v>28259579</v>
      </c>
      <c r="I15" s="33">
        <f>G15/SUM(G15:G105)*100</f>
        <v>0</v>
      </c>
      <c r="J15" s="33"/>
      <c r="K15" s="227" t="s">
        <v>1185</v>
      </c>
    </row>
    <row r="16" spans="1:11" x14ac:dyDescent="0.2">
      <c r="A16" s="17" t="s">
        <v>93</v>
      </c>
      <c r="B16" s="17">
        <v>2016</v>
      </c>
      <c r="C16" s="23" t="s">
        <v>113</v>
      </c>
      <c r="D16" s="2" t="s">
        <v>375</v>
      </c>
      <c r="E16" s="2" t="s">
        <v>376</v>
      </c>
      <c r="F16" s="2"/>
      <c r="G16" s="130">
        <v>18.950562999999999</v>
      </c>
      <c r="H16" s="116" t="s">
        <v>377</v>
      </c>
      <c r="I16" s="33">
        <f>G16/SUM(G16:G106)*100</f>
        <v>1.4788128828684002</v>
      </c>
      <c r="J16" s="33"/>
      <c r="K16" s="227" t="s">
        <v>1185</v>
      </c>
    </row>
    <row r="17" spans="1:11" x14ac:dyDescent="0.2">
      <c r="A17" s="17" t="s">
        <v>93</v>
      </c>
      <c r="B17" s="17">
        <v>2016</v>
      </c>
      <c r="C17" s="23" t="s">
        <v>113</v>
      </c>
      <c r="D17" s="2" t="s">
        <v>1239</v>
      </c>
      <c r="E17" s="2" t="s">
        <v>1238</v>
      </c>
      <c r="F17" s="2" t="s">
        <v>378</v>
      </c>
      <c r="G17" s="130">
        <v>16.033999999999999</v>
      </c>
      <c r="H17" s="116"/>
      <c r="I17" s="33">
        <f>G17/SUM(G17:G107)*100</f>
        <v>1.2621557170958486</v>
      </c>
      <c r="J17" s="33"/>
      <c r="K17" s="227" t="s">
        <v>1185</v>
      </c>
    </row>
    <row r="18" spans="1:11" x14ac:dyDescent="0.2">
      <c r="A18" s="17" t="s">
        <v>93</v>
      </c>
      <c r="B18" s="17">
        <v>2016</v>
      </c>
      <c r="C18" s="23" t="s">
        <v>113</v>
      </c>
      <c r="D18" s="2" t="s">
        <v>379</v>
      </c>
      <c r="E18" s="2" t="s">
        <v>380</v>
      </c>
      <c r="F18" s="2"/>
      <c r="G18" s="130">
        <v>0</v>
      </c>
      <c r="H18" s="116">
        <v>39596502</v>
      </c>
      <c r="I18" s="33">
        <f t="shared" ref="I18:I25" si="1">G18/SUM(G18:G109)*100</f>
        <v>0</v>
      </c>
      <c r="J18" s="33"/>
      <c r="K18" s="227" t="s">
        <v>1185</v>
      </c>
    </row>
    <row r="19" spans="1:11" x14ac:dyDescent="0.2">
      <c r="A19" s="17" t="s">
        <v>93</v>
      </c>
      <c r="B19" s="17">
        <v>2016</v>
      </c>
      <c r="C19" s="23" t="s">
        <v>113</v>
      </c>
      <c r="D19" s="2" t="s">
        <v>375</v>
      </c>
      <c r="E19" s="2" t="s">
        <v>381</v>
      </c>
      <c r="F19" s="2"/>
      <c r="G19" s="130">
        <v>15.791226</v>
      </c>
      <c r="H19" s="116" t="s">
        <v>382</v>
      </c>
      <c r="I19" s="33">
        <f t="shared" si="1"/>
        <v>1.2209991217120471</v>
      </c>
      <c r="J19" s="33"/>
      <c r="K19" s="227" t="s">
        <v>1185</v>
      </c>
    </row>
    <row r="20" spans="1:11" x14ac:dyDescent="0.2">
      <c r="A20" s="17" t="s">
        <v>93</v>
      </c>
      <c r="B20" s="17">
        <v>2016</v>
      </c>
      <c r="C20" s="23" t="s">
        <v>113</v>
      </c>
      <c r="D20" s="2" t="s">
        <v>383</v>
      </c>
      <c r="E20" s="2" t="s">
        <v>384</v>
      </c>
      <c r="F20" s="2"/>
      <c r="G20" s="130">
        <v>12.549706</v>
      </c>
      <c r="H20" s="116">
        <v>24549845</v>
      </c>
      <c r="I20" s="33">
        <f t="shared" si="1"/>
        <v>0.96424021257908754</v>
      </c>
      <c r="J20" s="33"/>
      <c r="K20" s="227" t="s">
        <v>1185</v>
      </c>
    </row>
    <row r="21" spans="1:11" x14ac:dyDescent="0.2">
      <c r="A21" s="17" t="s">
        <v>93</v>
      </c>
      <c r="B21" s="17">
        <v>2016</v>
      </c>
      <c r="C21" s="23" t="s">
        <v>113</v>
      </c>
      <c r="D21" s="2" t="s">
        <v>385</v>
      </c>
      <c r="E21" s="2" t="s">
        <v>386</v>
      </c>
      <c r="F21" s="2"/>
      <c r="G21" s="130">
        <v>0</v>
      </c>
      <c r="H21" s="116">
        <v>26431167</v>
      </c>
      <c r="I21" s="33">
        <f t="shared" si="1"/>
        <v>0</v>
      </c>
      <c r="J21" s="33"/>
      <c r="K21" s="227" t="s">
        <v>1185</v>
      </c>
    </row>
    <row r="22" spans="1:11" x14ac:dyDescent="0.2">
      <c r="A22" s="17" t="s">
        <v>93</v>
      </c>
      <c r="B22" s="17">
        <v>2016</v>
      </c>
      <c r="C22" s="23" t="s">
        <v>113</v>
      </c>
      <c r="D22" s="2" t="s">
        <v>387</v>
      </c>
      <c r="E22" s="2" t="s">
        <v>388</v>
      </c>
      <c r="F22" s="2"/>
      <c r="G22" s="130">
        <v>20.319807999999998</v>
      </c>
      <c r="H22" s="116">
        <v>16019492</v>
      </c>
      <c r="I22" s="33">
        <f t="shared" si="1"/>
        <v>1.5545730751299331</v>
      </c>
      <c r="J22" s="33"/>
      <c r="K22" s="227" t="s">
        <v>1185</v>
      </c>
    </row>
    <row r="23" spans="1:11" x14ac:dyDescent="0.2">
      <c r="A23" s="17" t="s">
        <v>93</v>
      </c>
      <c r="B23" s="17">
        <v>2016</v>
      </c>
      <c r="C23" s="23" t="s">
        <v>113</v>
      </c>
      <c r="D23" s="2" t="s">
        <v>389</v>
      </c>
      <c r="E23" s="2" t="s">
        <v>390</v>
      </c>
      <c r="F23" s="2"/>
      <c r="G23" s="130">
        <v>2.4708000000000001E-2</v>
      </c>
      <c r="H23" s="116">
        <v>4679926</v>
      </c>
      <c r="I23" s="33">
        <f t="shared" si="1"/>
        <v>1.9201430623151541E-3</v>
      </c>
      <c r="J23" s="33"/>
      <c r="K23" s="227" t="s">
        <v>1185</v>
      </c>
    </row>
    <row r="24" spans="1:11" x14ac:dyDescent="0.2">
      <c r="A24" s="17" t="s">
        <v>93</v>
      </c>
      <c r="B24" s="17">
        <v>2016</v>
      </c>
      <c r="C24" s="23" t="s">
        <v>113</v>
      </c>
      <c r="D24" s="2" t="s">
        <v>366</v>
      </c>
      <c r="E24" s="2" t="s">
        <v>391</v>
      </c>
      <c r="F24" s="2"/>
      <c r="G24" s="130">
        <v>17.941889</v>
      </c>
      <c r="H24" s="116">
        <v>19670849</v>
      </c>
      <c r="I24" s="33">
        <f t="shared" si="1"/>
        <v>1.3723929208371533</v>
      </c>
      <c r="J24" s="33"/>
      <c r="K24" s="227" t="s">
        <v>1185</v>
      </c>
    </row>
    <row r="25" spans="1:11" x14ac:dyDescent="0.2">
      <c r="A25" s="17" t="s">
        <v>93</v>
      </c>
      <c r="B25" s="17">
        <v>2016</v>
      </c>
      <c r="C25" s="23" t="s">
        <v>113</v>
      </c>
      <c r="D25" s="2" t="s">
        <v>392</v>
      </c>
      <c r="E25" s="2" t="s">
        <v>393</v>
      </c>
      <c r="F25" s="2" t="s">
        <v>394</v>
      </c>
      <c r="G25" s="130">
        <v>16.149398000000001</v>
      </c>
      <c r="H25" s="116">
        <v>16470536</v>
      </c>
      <c r="I25" s="33">
        <f t="shared" si="1"/>
        <v>1.252329238919148</v>
      </c>
      <c r="J25" s="33"/>
      <c r="K25" s="227" t="s">
        <v>1185</v>
      </c>
    </row>
    <row r="26" spans="1:11" x14ac:dyDescent="0.2">
      <c r="A26" s="17" t="s">
        <v>93</v>
      </c>
      <c r="B26" s="17">
        <v>2016</v>
      </c>
      <c r="C26" s="23" t="s">
        <v>113</v>
      </c>
      <c r="D26" s="2" t="s">
        <v>395</v>
      </c>
      <c r="E26" s="2" t="s">
        <v>396</v>
      </c>
      <c r="F26" s="2"/>
      <c r="G26" s="130">
        <v>0</v>
      </c>
      <c r="H26" s="116">
        <v>7884326</v>
      </c>
      <c r="I26" s="33">
        <f t="shared" ref="I26:I36" si="2">G26/SUM(G26:G118)*100</f>
        <v>0</v>
      </c>
      <c r="J26" s="33"/>
      <c r="K26" s="227" t="s">
        <v>1185</v>
      </c>
    </row>
    <row r="27" spans="1:11" x14ac:dyDescent="0.2">
      <c r="A27" s="17" t="s">
        <v>93</v>
      </c>
      <c r="B27" s="17">
        <v>2016</v>
      </c>
      <c r="C27" s="23" t="s">
        <v>113</v>
      </c>
      <c r="D27" s="2" t="s">
        <v>397</v>
      </c>
      <c r="E27" s="2" t="s">
        <v>398</v>
      </c>
      <c r="F27" s="2"/>
      <c r="G27" s="130">
        <v>13.002699</v>
      </c>
      <c r="H27" s="116">
        <v>17949833</v>
      </c>
      <c r="I27" s="33">
        <f t="shared" si="2"/>
        <v>0.97980907649271332</v>
      </c>
      <c r="J27" s="33"/>
      <c r="K27" s="227" t="s">
        <v>1185</v>
      </c>
    </row>
    <row r="28" spans="1:11" x14ac:dyDescent="0.2">
      <c r="A28" s="17" t="s">
        <v>93</v>
      </c>
      <c r="B28" s="17">
        <v>2016</v>
      </c>
      <c r="C28" s="23" t="s">
        <v>113</v>
      </c>
      <c r="D28" s="2" t="s">
        <v>399</v>
      </c>
      <c r="E28" s="2" t="s">
        <v>400</v>
      </c>
      <c r="F28" s="2"/>
      <c r="G28" s="130">
        <v>25.305551000000001</v>
      </c>
      <c r="H28" s="116"/>
      <c r="I28" s="33">
        <f t="shared" si="2"/>
        <v>1.9119698935603808</v>
      </c>
      <c r="J28" s="33"/>
      <c r="K28" s="227" t="s">
        <v>1185</v>
      </c>
    </row>
    <row r="29" spans="1:11" x14ac:dyDescent="0.2">
      <c r="A29" s="17" t="s">
        <v>93</v>
      </c>
      <c r="B29" s="17">
        <v>2016</v>
      </c>
      <c r="C29" s="23" t="s">
        <v>113</v>
      </c>
      <c r="D29" s="2" t="s">
        <v>401</v>
      </c>
      <c r="E29" s="2" t="s">
        <v>402</v>
      </c>
      <c r="F29" s="2" t="s">
        <v>403</v>
      </c>
      <c r="G29" s="130">
        <v>0</v>
      </c>
      <c r="H29" s="116"/>
      <c r="I29" s="33">
        <f t="shared" si="2"/>
        <v>0</v>
      </c>
      <c r="J29" s="33"/>
      <c r="K29" s="227" t="s">
        <v>1185</v>
      </c>
    </row>
    <row r="30" spans="1:11" x14ac:dyDescent="0.2">
      <c r="A30" s="17" t="s">
        <v>93</v>
      </c>
      <c r="B30" s="17">
        <v>2016</v>
      </c>
      <c r="C30" s="23" t="s">
        <v>113</v>
      </c>
      <c r="D30" s="2" t="s">
        <v>404</v>
      </c>
      <c r="E30" s="2" t="s">
        <v>405</v>
      </c>
      <c r="F30" s="2"/>
      <c r="G30" s="130">
        <v>8.6200880000000009</v>
      </c>
      <c r="H30" s="116">
        <v>14557614</v>
      </c>
      <c r="I30" s="33">
        <f t="shared" si="2"/>
        <v>0.65594643501736272</v>
      </c>
      <c r="J30" s="33"/>
      <c r="K30" s="227" t="s">
        <v>1185</v>
      </c>
    </row>
    <row r="31" spans="1:11" x14ac:dyDescent="0.2">
      <c r="A31" s="17" t="s">
        <v>93</v>
      </c>
      <c r="B31" s="17">
        <v>2016</v>
      </c>
      <c r="C31" s="23" t="s">
        <v>113</v>
      </c>
      <c r="D31" s="2" t="s">
        <v>406</v>
      </c>
      <c r="E31" s="2" t="s">
        <v>407</v>
      </c>
      <c r="F31" s="2"/>
      <c r="G31" s="130">
        <v>17.207768999999999</v>
      </c>
      <c r="H31" s="116">
        <v>14651751</v>
      </c>
      <c r="I31" s="33">
        <f t="shared" si="2"/>
        <v>1.3050368900271305</v>
      </c>
      <c r="J31" s="33"/>
      <c r="K31" s="227" t="s">
        <v>1185</v>
      </c>
    </row>
    <row r="32" spans="1:11" x14ac:dyDescent="0.2">
      <c r="A32" s="17" t="s">
        <v>93</v>
      </c>
      <c r="B32" s="17">
        <v>2016</v>
      </c>
      <c r="C32" s="23" t="s">
        <v>113</v>
      </c>
      <c r="D32" s="2" t="s">
        <v>408</v>
      </c>
      <c r="E32" s="2" t="s">
        <v>408</v>
      </c>
      <c r="F32" s="2" t="s">
        <v>1231</v>
      </c>
      <c r="G32" s="130">
        <v>13</v>
      </c>
      <c r="H32" s="116">
        <v>12977425</v>
      </c>
      <c r="I32" s="33">
        <f t="shared" si="2"/>
        <v>0.98717399530858319</v>
      </c>
      <c r="J32" s="33"/>
      <c r="K32" s="227" t="s">
        <v>1185</v>
      </c>
    </row>
    <row r="33" spans="1:11" x14ac:dyDescent="0.2">
      <c r="A33" s="17" t="s">
        <v>93</v>
      </c>
      <c r="B33" s="17">
        <v>2016</v>
      </c>
      <c r="C33" s="23" t="s">
        <v>113</v>
      </c>
      <c r="D33" s="2" t="s">
        <v>409</v>
      </c>
      <c r="E33" s="2" t="s">
        <v>410</v>
      </c>
      <c r="F33" s="2"/>
      <c r="G33" s="130">
        <v>29.481811</v>
      </c>
      <c r="H33" s="116">
        <v>22147324</v>
      </c>
      <c r="I33" s="33">
        <f t="shared" si="2"/>
        <v>2.2218722845982546</v>
      </c>
      <c r="J33" s="33"/>
      <c r="K33" s="227" t="s">
        <v>1185</v>
      </c>
    </row>
    <row r="34" spans="1:11" x14ac:dyDescent="0.2">
      <c r="A34" s="17" t="s">
        <v>93</v>
      </c>
      <c r="B34" s="17">
        <v>2016</v>
      </c>
      <c r="C34" s="23" t="s">
        <v>113</v>
      </c>
      <c r="D34" s="2" t="s">
        <v>411</v>
      </c>
      <c r="E34" s="2" t="s">
        <v>412</v>
      </c>
      <c r="F34" s="2" t="s">
        <v>413</v>
      </c>
      <c r="G34" s="130">
        <v>11.131024999999999</v>
      </c>
      <c r="H34" s="116"/>
      <c r="I34" s="33">
        <f t="shared" si="2"/>
        <v>0.83843809873928954</v>
      </c>
      <c r="J34" s="33"/>
      <c r="K34" s="227" t="s">
        <v>1228</v>
      </c>
    </row>
    <row r="35" spans="1:11" x14ac:dyDescent="0.2">
      <c r="A35" s="17" t="s">
        <v>93</v>
      </c>
      <c r="B35" s="17">
        <v>2016</v>
      </c>
      <c r="C35" s="23" t="s">
        <v>113</v>
      </c>
      <c r="D35" s="2" t="s">
        <v>414</v>
      </c>
      <c r="E35" s="2" t="s">
        <v>415</v>
      </c>
      <c r="F35" s="2"/>
      <c r="G35" s="130">
        <v>14.319201</v>
      </c>
      <c r="H35" s="116">
        <v>12148787</v>
      </c>
      <c r="I35" s="33">
        <f t="shared" si="2"/>
        <v>1.0785573127944377</v>
      </c>
      <c r="J35" s="33"/>
      <c r="K35" s="227" t="s">
        <v>1185</v>
      </c>
    </row>
    <row r="36" spans="1:11" x14ac:dyDescent="0.2">
      <c r="A36" s="17" t="s">
        <v>93</v>
      </c>
      <c r="B36" s="17">
        <v>2016</v>
      </c>
      <c r="C36" s="23" t="s">
        <v>113</v>
      </c>
      <c r="D36" s="2" t="s">
        <v>416</v>
      </c>
      <c r="E36" s="2" t="s">
        <v>417</v>
      </c>
      <c r="F36" s="2"/>
      <c r="G36" s="130">
        <v>36.466999999999999</v>
      </c>
      <c r="H36" s="116">
        <v>9599053</v>
      </c>
      <c r="I36" s="33">
        <f t="shared" si="2"/>
        <v>2.7497612427261324</v>
      </c>
      <c r="J36" s="33"/>
      <c r="K36" s="227" t="s">
        <v>1185</v>
      </c>
    </row>
    <row r="37" spans="1:11" x14ac:dyDescent="0.2">
      <c r="A37" s="17" t="s">
        <v>93</v>
      </c>
      <c r="B37" s="17">
        <v>2016</v>
      </c>
      <c r="C37" s="23" t="s">
        <v>113</v>
      </c>
      <c r="D37" s="2" t="s">
        <v>512</v>
      </c>
      <c r="E37" s="2" t="s">
        <v>1214</v>
      </c>
      <c r="F37" s="2" t="s">
        <v>522</v>
      </c>
      <c r="G37" s="130">
        <v>4.1903379999999997</v>
      </c>
      <c r="H37" s="116">
        <v>39546228</v>
      </c>
      <c r="I37" s="33">
        <f>G37/SUM(G37:G130)*100</f>
        <v>0.31156980562942688</v>
      </c>
      <c r="J37" s="33"/>
      <c r="K37" s="227" t="s">
        <v>1185</v>
      </c>
    </row>
    <row r="38" spans="1:11" x14ac:dyDescent="0.2">
      <c r="A38" s="17" t="s">
        <v>93</v>
      </c>
      <c r="B38" s="17">
        <v>2016</v>
      </c>
      <c r="C38" s="23" t="s">
        <v>113</v>
      </c>
      <c r="D38" s="2" t="s">
        <v>512</v>
      </c>
      <c r="E38" s="2" t="s">
        <v>1214</v>
      </c>
      <c r="F38" s="2" t="s">
        <v>523</v>
      </c>
      <c r="G38" s="130">
        <v>0</v>
      </c>
      <c r="H38" s="116"/>
      <c r="I38" s="33">
        <f>G38/SUM(G38:G194)*100</f>
        <v>0</v>
      </c>
      <c r="J38" s="33"/>
      <c r="K38" s="227" t="s">
        <v>1185</v>
      </c>
    </row>
    <row r="39" spans="1:11" x14ac:dyDescent="0.2">
      <c r="A39" s="17" t="s">
        <v>93</v>
      </c>
      <c r="B39" s="17">
        <v>2016</v>
      </c>
      <c r="C39" s="23" t="s">
        <v>113</v>
      </c>
      <c r="D39" s="2" t="s">
        <v>512</v>
      </c>
      <c r="E39" s="2" t="s">
        <v>1214</v>
      </c>
      <c r="F39" s="2" t="s">
        <v>513</v>
      </c>
      <c r="G39" s="130">
        <v>4.5603899999999999</v>
      </c>
      <c r="H39" s="116">
        <v>3889671</v>
      </c>
      <c r="I39" s="33">
        <f>G39/SUM(G39:G190)*100</f>
        <v>0.26795766843840751</v>
      </c>
      <c r="J39" s="33"/>
      <c r="K39" s="227" t="s">
        <v>1185</v>
      </c>
    </row>
    <row r="40" spans="1:11" x14ac:dyDescent="0.2">
      <c r="A40" s="17" t="s">
        <v>93</v>
      </c>
      <c r="B40" s="17">
        <v>2016</v>
      </c>
      <c r="C40" s="23" t="s">
        <v>113</v>
      </c>
      <c r="D40" s="2" t="s">
        <v>447</v>
      </c>
      <c r="E40" s="2" t="s">
        <v>458</v>
      </c>
      <c r="F40" s="2" t="s">
        <v>459</v>
      </c>
      <c r="G40" s="130">
        <v>3.3472219999999999</v>
      </c>
      <c r="H40" s="116">
        <v>6227525</v>
      </c>
      <c r="I40" s="33">
        <f>G40/SUM(G40:G159)*100</f>
        <v>0.21818810659819909</v>
      </c>
      <c r="J40" s="33"/>
      <c r="K40" s="227" t="s">
        <v>1185</v>
      </c>
    </row>
    <row r="41" spans="1:11" x14ac:dyDescent="0.2">
      <c r="A41" s="17" t="s">
        <v>93</v>
      </c>
      <c r="B41" s="17">
        <v>2016</v>
      </c>
      <c r="C41" s="23" t="s">
        <v>113</v>
      </c>
      <c r="D41" s="2" t="s">
        <v>447</v>
      </c>
      <c r="E41" s="2" t="s">
        <v>516</v>
      </c>
      <c r="F41" s="2" t="s">
        <v>517</v>
      </c>
      <c r="G41" s="130">
        <v>4.3290170000000003</v>
      </c>
      <c r="H41" s="116">
        <v>3013053</v>
      </c>
      <c r="I41" s="33">
        <f>G41/SUM(G41:G192)*100</f>
        <v>0.25511495821464408</v>
      </c>
      <c r="J41" s="33"/>
      <c r="K41" s="227" t="s">
        <v>1185</v>
      </c>
    </row>
    <row r="42" spans="1:11" x14ac:dyDescent="0.2">
      <c r="A42" s="17" t="s">
        <v>93</v>
      </c>
      <c r="B42" s="17">
        <v>2016</v>
      </c>
      <c r="C42" s="23" t="s">
        <v>113</v>
      </c>
      <c r="D42" s="2" t="s">
        <v>447</v>
      </c>
      <c r="E42" s="2" t="s">
        <v>448</v>
      </c>
      <c r="F42" s="2"/>
      <c r="G42" s="130">
        <v>5.4781719999999998</v>
      </c>
      <c r="H42" s="116">
        <v>6711183</v>
      </c>
      <c r="I42" s="33">
        <f>G42/SUM(G42:G152)*100</f>
        <v>0.36802504735031355</v>
      </c>
      <c r="J42" s="33"/>
      <c r="K42" s="227" t="s">
        <v>1185</v>
      </c>
    </row>
    <row r="43" spans="1:11" x14ac:dyDescent="0.2">
      <c r="A43" s="17" t="s">
        <v>93</v>
      </c>
      <c r="B43" s="17">
        <v>2016</v>
      </c>
      <c r="C43" s="23" t="s">
        <v>113</v>
      </c>
      <c r="D43" s="2" t="s">
        <v>1218</v>
      </c>
      <c r="E43" s="2" t="s">
        <v>1218</v>
      </c>
      <c r="F43" s="2" t="s">
        <v>1218</v>
      </c>
      <c r="G43" s="130">
        <v>10.659682</v>
      </c>
      <c r="H43" s="116"/>
      <c r="I43" s="33">
        <f>G43/SUM(G43:G129)*100</f>
        <v>0.82367464290856041</v>
      </c>
      <c r="J43" s="33"/>
      <c r="K43" s="227" t="s">
        <v>1185</v>
      </c>
    </row>
    <row r="44" spans="1:11" x14ac:dyDescent="0.2">
      <c r="A44" s="17" t="s">
        <v>93</v>
      </c>
      <c r="B44" s="17">
        <v>2016</v>
      </c>
      <c r="C44" s="23" t="s">
        <v>113</v>
      </c>
      <c r="D44" s="2" t="s">
        <v>1217</v>
      </c>
      <c r="E44" s="2" t="s">
        <v>1217</v>
      </c>
      <c r="F44" s="2" t="s">
        <v>418</v>
      </c>
      <c r="G44" s="130">
        <v>8.7683400000000002</v>
      </c>
      <c r="H44" s="116"/>
      <c r="I44" s="33">
        <f>G44/SUM(G44:G136)*100</f>
        <v>0.6546660221811228</v>
      </c>
      <c r="J44" s="33"/>
      <c r="K44" s="227" t="s">
        <v>1185</v>
      </c>
    </row>
    <row r="45" spans="1:11" x14ac:dyDescent="0.2">
      <c r="A45" s="17" t="s">
        <v>93</v>
      </c>
      <c r="B45" s="17">
        <v>2016</v>
      </c>
      <c r="C45" s="23" t="s">
        <v>113</v>
      </c>
      <c r="D45" s="2" t="s">
        <v>419</v>
      </c>
      <c r="E45" s="2" t="s">
        <v>419</v>
      </c>
      <c r="F45" s="2" t="s">
        <v>1220</v>
      </c>
      <c r="G45" s="130">
        <v>30</v>
      </c>
      <c r="H45" s="116">
        <v>23850143</v>
      </c>
      <c r="I45" s="33">
        <f>G45/SUM(G45:G137)*100</f>
        <v>2.2375828989874771</v>
      </c>
      <c r="J45" s="33"/>
      <c r="K45" s="227" t="s">
        <v>1219</v>
      </c>
    </row>
    <row r="46" spans="1:11" x14ac:dyDescent="0.2">
      <c r="A46" s="17" t="s">
        <v>93</v>
      </c>
      <c r="B46" s="17">
        <v>2016</v>
      </c>
      <c r="C46" s="23" t="s">
        <v>113</v>
      </c>
      <c r="D46" s="2" t="s">
        <v>420</v>
      </c>
      <c r="E46" s="2" t="s">
        <v>421</v>
      </c>
      <c r="F46" s="2"/>
      <c r="G46" s="130">
        <v>5.9794460000000003</v>
      </c>
      <c r="H46" s="116">
        <v>632019</v>
      </c>
      <c r="I46" s="33">
        <f>G46/SUM(G46:G138)*100</f>
        <v>0.44235425467691791</v>
      </c>
      <c r="J46" s="33"/>
      <c r="K46" s="227" t="s">
        <v>1185</v>
      </c>
    </row>
    <row r="47" spans="1:11" x14ac:dyDescent="0.2">
      <c r="A47" s="17" t="s">
        <v>93</v>
      </c>
      <c r="B47" s="17">
        <v>2016</v>
      </c>
      <c r="C47" s="23" t="s">
        <v>113</v>
      </c>
      <c r="D47" s="2" t="s">
        <v>422</v>
      </c>
      <c r="E47" s="2" t="s">
        <v>422</v>
      </c>
      <c r="F47" s="2" t="s">
        <v>422</v>
      </c>
      <c r="G47" s="130">
        <v>3.3947479999999999</v>
      </c>
      <c r="H47" s="116" t="s">
        <v>423</v>
      </c>
      <c r="I47" s="33">
        <f>G47/SUM(G47:G139)*100</f>
        <v>0.25109447168657623</v>
      </c>
      <c r="J47" s="33"/>
      <c r="K47" s="227" t="s">
        <v>1185</v>
      </c>
    </row>
    <row r="48" spans="1:11" x14ac:dyDescent="0.2">
      <c r="A48" s="17" t="s">
        <v>93</v>
      </c>
      <c r="B48" s="17">
        <v>2016</v>
      </c>
      <c r="C48" s="23" t="s">
        <v>113</v>
      </c>
      <c r="D48" s="2" t="s">
        <v>427</v>
      </c>
      <c r="E48" s="2" t="s">
        <v>427</v>
      </c>
      <c r="F48" s="2" t="s">
        <v>427</v>
      </c>
      <c r="G48" s="130">
        <v>5</v>
      </c>
      <c r="H48" s="116"/>
      <c r="I48" s="33">
        <f>G48/SUM(G48:G141)*100</f>
        <v>0.36775910772255255</v>
      </c>
      <c r="J48" s="33"/>
      <c r="K48" s="227" t="s">
        <v>1221</v>
      </c>
    </row>
    <row r="49" spans="1:11" x14ac:dyDescent="0.2">
      <c r="A49" s="17" t="s">
        <v>93</v>
      </c>
      <c r="B49" s="17">
        <v>2016</v>
      </c>
      <c r="C49" s="23" t="s">
        <v>113</v>
      </c>
      <c r="D49" s="2" t="s">
        <v>428</v>
      </c>
      <c r="E49" s="2" t="s">
        <v>428</v>
      </c>
      <c r="F49" s="2" t="s">
        <v>428</v>
      </c>
      <c r="G49" s="130">
        <v>6.6744149999999998</v>
      </c>
      <c r="H49" s="116">
        <v>4424253</v>
      </c>
      <c r="I49" s="33">
        <f>G49/SUM(G49:G142)*100</f>
        <v>0.48911661011293001</v>
      </c>
      <c r="J49" s="33"/>
      <c r="K49" s="227" t="s">
        <v>1185</v>
      </c>
    </row>
    <row r="50" spans="1:11" x14ac:dyDescent="0.2">
      <c r="A50" s="17" t="s">
        <v>93</v>
      </c>
      <c r="B50" s="17">
        <v>2016</v>
      </c>
      <c r="C50" s="23" t="s">
        <v>113</v>
      </c>
      <c r="D50" s="2" t="s">
        <v>429</v>
      </c>
      <c r="E50" s="2" t="s">
        <v>430</v>
      </c>
      <c r="F50" s="2" t="s">
        <v>431</v>
      </c>
      <c r="G50" s="130">
        <v>2.621559</v>
      </c>
      <c r="H50" s="116">
        <v>9932989</v>
      </c>
      <c r="I50" s="33">
        <f>G50/SUM(G50:G143)*100</f>
        <v>0.19224600709446382</v>
      </c>
      <c r="J50" s="33"/>
      <c r="K50" s="227" t="s">
        <v>1185</v>
      </c>
    </row>
    <row r="51" spans="1:11" x14ac:dyDescent="0.2">
      <c r="A51" s="17" t="s">
        <v>93</v>
      </c>
      <c r="B51" s="17">
        <v>2016</v>
      </c>
      <c r="C51" s="23" t="s">
        <v>113</v>
      </c>
      <c r="D51" s="2" t="s">
        <v>1240</v>
      </c>
      <c r="E51" s="2" t="s">
        <v>435</v>
      </c>
      <c r="F51" s="2" t="s">
        <v>436</v>
      </c>
      <c r="G51" s="130">
        <v>9.3733009999999997</v>
      </c>
      <c r="H51" s="116" t="s">
        <v>437</v>
      </c>
      <c r="I51" s="33">
        <f>G51/SUM(G51:G146)*100</f>
        <v>0.68001596588199364</v>
      </c>
      <c r="J51" s="33"/>
      <c r="K51" s="227" t="s">
        <v>1185</v>
      </c>
    </row>
    <row r="52" spans="1:11" x14ac:dyDescent="0.2">
      <c r="A52" s="17" t="s">
        <v>93</v>
      </c>
      <c r="B52" s="17">
        <v>2016</v>
      </c>
      <c r="C52" s="23" t="s">
        <v>113</v>
      </c>
      <c r="D52" s="2" t="s">
        <v>399</v>
      </c>
      <c r="E52" s="2" t="s">
        <v>438</v>
      </c>
      <c r="F52" s="2"/>
      <c r="G52" s="130">
        <v>8.3763869999999994</v>
      </c>
      <c r="H52" s="116"/>
      <c r="I52" s="33">
        <f>G52/SUM(G52:G147)*100</f>
        <v>0.61095980930643012</v>
      </c>
      <c r="J52" s="33"/>
      <c r="K52" s="227" t="s">
        <v>1185</v>
      </c>
    </row>
    <row r="53" spans="1:11" x14ac:dyDescent="0.2">
      <c r="A53" s="17" t="s">
        <v>93</v>
      </c>
      <c r="B53" s="17">
        <v>2016</v>
      </c>
      <c r="C53" s="23" t="s">
        <v>113</v>
      </c>
      <c r="D53" s="2" t="s">
        <v>1243</v>
      </c>
      <c r="E53" s="2" t="s">
        <v>439</v>
      </c>
      <c r="F53" s="2" t="s">
        <v>1244</v>
      </c>
      <c r="G53" s="130">
        <v>6.5983200000000002</v>
      </c>
      <c r="H53" s="116">
        <v>11316919</v>
      </c>
      <c r="I53" s="33">
        <f>G53/SUM(G53:G148)*100</f>
        <v>0.48105173625570297</v>
      </c>
      <c r="J53" s="33"/>
      <c r="K53" s="227" t="s">
        <v>1185</v>
      </c>
    </row>
    <row r="54" spans="1:11" x14ac:dyDescent="0.2">
      <c r="A54" s="17" t="s">
        <v>93</v>
      </c>
      <c r="B54" s="17">
        <v>2016</v>
      </c>
      <c r="C54" s="23" t="s">
        <v>113</v>
      </c>
      <c r="D54" s="2" t="s">
        <v>441</v>
      </c>
      <c r="E54" s="2" t="s">
        <v>442</v>
      </c>
      <c r="F54" s="2"/>
      <c r="G54" s="130">
        <v>4.3822619999999999</v>
      </c>
      <c r="H54" s="116">
        <v>6596353</v>
      </c>
      <c r="I54" s="33">
        <f>G54/SUM(G54:G149)*100</f>
        <v>0.31818089845492431</v>
      </c>
      <c r="J54" s="33"/>
      <c r="K54" s="227" t="s">
        <v>1185</v>
      </c>
    </row>
    <row r="55" spans="1:11" x14ac:dyDescent="0.2">
      <c r="A55" s="17" t="s">
        <v>93</v>
      </c>
      <c r="B55" s="17">
        <v>2016</v>
      </c>
      <c r="C55" s="23" t="s">
        <v>113</v>
      </c>
      <c r="D55" s="2"/>
      <c r="E55" s="2" t="s">
        <v>446</v>
      </c>
      <c r="F55" s="2"/>
      <c r="G55" s="130">
        <v>6.7127030000000003</v>
      </c>
      <c r="H55" s="116">
        <v>10542125</v>
      </c>
      <c r="I55" s="33">
        <f t="shared" ref="I55:I75" si="3">G55/SUM(G55:G152)*100</f>
        <v>0.4859960802830357</v>
      </c>
      <c r="J55" s="33"/>
      <c r="K55" s="227" t="s">
        <v>1185</v>
      </c>
    </row>
    <row r="56" spans="1:11" x14ac:dyDescent="0.2">
      <c r="A56" s="17" t="s">
        <v>93</v>
      </c>
      <c r="B56" s="17">
        <v>2016</v>
      </c>
      <c r="C56" s="23" t="s">
        <v>113</v>
      </c>
      <c r="D56" s="2"/>
      <c r="E56" s="2" t="s">
        <v>449</v>
      </c>
      <c r="F56" s="2"/>
      <c r="G56" s="130">
        <v>1.617929</v>
      </c>
      <c r="H56" s="116">
        <v>11764012</v>
      </c>
      <c r="I56" s="33">
        <f t="shared" si="3"/>
        <v>0.11744680651886953</v>
      </c>
      <c r="J56" s="33"/>
      <c r="K56" s="227" t="s">
        <v>1185</v>
      </c>
    </row>
    <row r="57" spans="1:11" x14ac:dyDescent="0.2">
      <c r="A57" s="17" t="s">
        <v>93</v>
      </c>
      <c r="B57" s="17">
        <v>2016</v>
      </c>
      <c r="C57" s="23" t="s">
        <v>113</v>
      </c>
      <c r="D57" s="2"/>
      <c r="E57" s="2" t="s">
        <v>450</v>
      </c>
      <c r="F57" s="2"/>
      <c r="G57" s="130">
        <v>1.7703230000000001</v>
      </c>
      <c r="H57" s="116">
        <v>1763080</v>
      </c>
      <c r="I57" s="33">
        <f t="shared" si="3"/>
        <v>0.12843867223478431</v>
      </c>
      <c r="J57" s="33"/>
      <c r="K57" s="227" t="s">
        <v>1185</v>
      </c>
    </row>
    <row r="58" spans="1:11" x14ac:dyDescent="0.2">
      <c r="A58" s="17" t="s">
        <v>93</v>
      </c>
      <c r="B58" s="17">
        <v>2016</v>
      </c>
      <c r="C58" s="23" t="s">
        <v>113</v>
      </c>
      <c r="D58" s="2"/>
      <c r="E58" s="2" t="s">
        <v>451</v>
      </c>
      <c r="F58" s="2"/>
      <c r="G58" s="130">
        <v>6.4322350000000004</v>
      </c>
      <c r="H58" s="116"/>
      <c r="I58" s="33">
        <f t="shared" si="3"/>
        <v>0.46492825169794016</v>
      </c>
      <c r="J58" s="33"/>
      <c r="K58" s="227" t="s">
        <v>1185</v>
      </c>
    </row>
    <row r="59" spans="1:11" x14ac:dyDescent="0.2">
      <c r="A59" s="17" t="s">
        <v>93</v>
      </c>
      <c r="B59" s="17">
        <v>2016</v>
      </c>
      <c r="C59" s="23" t="s">
        <v>113</v>
      </c>
      <c r="D59" s="2"/>
      <c r="E59" s="2" t="s">
        <v>452</v>
      </c>
      <c r="F59" s="2"/>
      <c r="G59" s="130">
        <v>7.9013119999999999</v>
      </c>
      <c r="H59" s="116">
        <v>7051041</v>
      </c>
      <c r="I59" s="33">
        <f t="shared" si="3"/>
        <v>0.57061319265952715</v>
      </c>
      <c r="J59" s="33"/>
      <c r="K59" s="227" t="s">
        <v>1185</v>
      </c>
    </row>
    <row r="60" spans="1:11" x14ac:dyDescent="0.2">
      <c r="A60" s="17" t="s">
        <v>93</v>
      </c>
      <c r="B60" s="17">
        <v>2016</v>
      </c>
      <c r="C60" s="23" t="s">
        <v>113</v>
      </c>
      <c r="D60" s="2"/>
      <c r="E60" s="2" t="s">
        <v>453</v>
      </c>
      <c r="F60" s="2"/>
      <c r="G60" s="130">
        <v>0</v>
      </c>
      <c r="H60" s="116"/>
      <c r="I60" s="33">
        <f t="shared" si="3"/>
        <v>0</v>
      </c>
      <c r="J60" s="33"/>
      <c r="K60" s="227" t="s">
        <v>1185</v>
      </c>
    </row>
    <row r="61" spans="1:11" x14ac:dyDescent="0.2">
      <c r="A61" s="17" t="s">
        <v>93</v>
      </c>
      <c r="B61" s="17">
        <v>2016</v>
      </c>
      <c r="C61" s="23" t="s">
        <v>113</v>
      </c>
      <c r="D61" s="2" t="s">
        <v>454</v>
      </c>
      <c r="E61" s="2" t="s">
        <v>455</v>
      </c>
      <c r="F61" s="2"/>
      <c r="G61" s="130">
        <v>8.0987709999999993</v>
      </c>
      <c r="H61" s="116">
        <v>5673200</v>
      </c>
      <c r="I61" s="33">
        <f t="shared" si="3"/>
        <v>0.58388512241855672</v>
      </c>
      <c r="J61" s="33"/>
      <c r="K61" s="227" t="s">
        <v>1185</v>
      </c>
    </row>
    <row r="62" spans="1:11" x14ac:dyDescent="0.2">
      <c r="A62" s="17" t="s">
        <v>93</v>
      </c>
      <c r="B62" s="17">
        <v>2016</v>
      </c>
      <c r="C62" s="23" t="s">
        <v>113</v>
      </c>
      <c r="D62" s="2"/>
      <c r="E62" s="2" t="s">
        <v>456</v>
      </c>
      <c r="F62" s="2"/>
      <c r="G62" s="130">
        <v>8.5651360000000007</v>
      </c>
      <c r="H62" s="116"/>
      <c r="I62" s="33">
        <f t="shared" si="3"/>
        <v>0.61771532233571791</v>
      </c>
      <c r="J62" s="33"/>
      <c r="K62" s="227" t="s">
        <v>1185</v>
      </c>
    </row>
    <row r="63" spans="1:11" x14ac:dyDescent="0.2">
      <c r="A63" s="17" t="s">
        <v>93</v>
      </c>
      <c r="B63" s="17">
        <v>2016</v>
      </c>
      <c r="C63" s="23" t="s">
        <v>113</v>
      </c>
      <c r="D63" s="2"/>
      <c r="E63" s="2" t="s">
        <v>460</v>
      </c>
      <c r="F63" s="2"/>
      <c r="G63" s="130">
        <v>3.4274680000000002</v>
      </c>
      <c r="H63" s="116"/>
      <c r="I63" s="33">
        <f t="shared" si="3"/>
        <v>0.24768735284948487</v>
      </c>
      <c r="J63" s="33"/>
      <c r="K63" s="227" t="s">
        <v>1185</v>
      </c>
    </row>
    <row r="64" spans="1:11" x14ac:dyDescent="0.2">
      <c r="A64" s="17" t="s">
        <v>93</v>
      </c>
      <c r="B64" s="17">
        <v>2016</v>
      </c>
      <c r="C64" s="23" t="s">
        <v>113</v>
      </c>
      <c r="D64" s="2"/>
      <c r="E64" s="2" t="s">
        <v>461</v>
      </c>
      <c r="F64" s="2"/>
      <c r="G64" s="130">
        <v>5.6816409999999999</v>
      </c>
      <c r="H64" s="116"/>
      <c r="I64" s="33">
        <f t="shared" si="3"/>
        <v>0.41160556579380636</v>
      </c>
      <c r="J64" s="33"/>
      <c r="K64" s="227" t="s">
        <v>1185</v>
      </c>
    </row>
    <row r="65" spans="1:11" x14ac:dyDescent="0.2">
      <c r="A65" s="17" t="s">
        <v>93</v>
      </c>
      <c r="B65" s="17">
        <v>2016</v>
      </c>
      <c r="C65" s="23" t="s">
        <v>113</v>
      </c>
      <c r="D65" s="2"/>
      <c r="E65" s="2" t="s">
        <v>462</v>
      </c>
      <c r="F65" s="2" t="s">
        <v>463</v>
      </c>
      <c r="G65" s="130">
        <v>0</v>
      </c>
      <c r="H65" s="116"/>
      <c r="I65" s="33">
        <f t="shared" si="3"/>
        <v>0</v>
      </c>
      <c r="J65" s="33"/>
      <c r="K65" s="227" t="s">
        <v>1185</v>
      </c>
    </row>
    <row r="66" spans="1:11" x14ac:dyDescent="0.2">
      <c r="A66" s="17" t="s">
        <v>93</v>
      </c>
      <c r="B66" s="17">
        <v>2016</v>
      </c>
      <c r="C66" s="23" t="s">
        <v>113</v>
      </c>
      <c r="D66" s="2" t="s">
        <v>464</v>
      </c>
      <c r="E66" s="2" t="s">
        <v>465</v>
      </c>
      <c r="F66" s="2"/>
      <c r="G66" s="130">
        <v>5.9033569999999997</v>
      </c>
      <c r="H66" s="116">
        <v>5291196</v>
      </c>
      <c r="I66" s="33">
        <f t="shared" si="3"/>
        <v>0.42734872956963893</v>
      </c>
      <c r="J66" s="33"/>
      <c r="K66" s="227" t="s">
        <v>1185</v>
      </c>
    </row>
    <row r="67" spans="1:11" x14ac:dyDescent="0.2">
      <c r="A67" s="17" t="s">
        <v>93</v>
      </c>
      <c r="B67" s="17">
        <v>2016</v>
      </c>
      <c r="C67" s="23" t="s">
        <v>113</v>
      </c>
      <c r="D67" s="2" t="s">
        <v>466</v>
      </c>
      <c r="E67" s="2" t="s">
        <v>467</v>
      </c>
      <c r="F67" s="2"/>
      <c r="G67" s="130">
        <v>0</v>
      </c>
      <c r="H67" s="116">
        <v>24385107</v>
      </c>
      <c r="I67" s="33">
        <f t="shared" si="3"/>
        <v>0</v>
      </c>
      <c r="J67" s="33"/>
      <c r="K67" s="227" t="s">
        <v>1185</v>
      </c>
    </row>
    <row r="68" spans="1:11" x14ac:dyDescent="0.2">
      <c r="A68" s="17" t="s">
        <v>93</v>
      </c>
      <c r="B68" s="17">
        <v>2016</v>
      </c>
      <c r="C68" s="23" t="s">
        <v>113</v>
      </c>
      <c r="D68" s="2" t="s">
        <v>468</v>
      </c>
      <c r="E68" s="2" t="s">
        <v>469</v>
      </c>
      <c r="F68" s="2"/>
      <c r="G68" s="130">
        <v>11.244096000000001</v>
      </c>
      <c r="H68" s="116">
        <v>9089835</v>
      </c>
      <c r="I68" s="33">
        <f t="shared" si="3"/>
        <v>0.79809944588522275</v>
      </c>
      <c r="J68" s="33"/>
      <c r="K68" s="227" t="s">
        <v>1185</v>
      </c>
    </row>
    <row r="69" spans="1:11" x14ac:dyDescent="0.2">
      <c r="A69" s="17" t="s">
        <v>93</v>
      </c>
      <c r="B69" s="17">
        <v>2016</v>
      </c>
      <c r="C69" s="23" t="s">
        <v>113</v>
      </c>
      <c r="D69" s="2" t="s">
        <v>470</v>
      </c>
      <c r="E69" s="2" t="s">
        <v>471</v>
      </c>
      <c r="F69" s="2"/>
      <c r="G69" s="130">
        <v>1.8063910000000001</v>
      </c>
      <c r="H69" s="116">
        <v>5363614</v>
      </c>
      <c r="I69" s="33">
        <f t="shared" si="3"/>
        <v>0.12882202331402415</v>
      </c>
      <c r="J69" s="33"/>
      <c r="K69" s="227" t="s">
        <v>1185</v>
      </c>
    </row>
    <row r="70" spans="1:11" x14ac:dyDescent="0.2">
      <c r="A70" s="17" t="s">
        <v>93</v>
      </c>
      <c r="B70" s="17">
        <v>2016</v>
      </c>
      <c r="C70" s="23" t="s">
        <v>113</v>
      </c>
      <c r="D70" s="2" t="s">
        <v>392</v>
      </c>
      <c r="E70" s="2" t="s">
        <v>472</v>
      </c>
      <c r="F70" s="2"/>
      <c r="G70" s="130">
        <v>6.847963</v>
      </c>
      <c r="H70" s="116">
        <v>5297099</v>
      </c>
      <c r="I70" s="33">
        <f t="shared" si="3"/>
        <v>0.48654388786102026</v>
      </c>
      <c r="J70" s="33"/>
      <c r="K70" s="227" t="s">
        <v>1185</v>
      </c>
    </row>
    <row r="71" spans="1:11" x14ac:dyDescent="0.2">
      <c r="A71" s="17" t="s">
        <v>93</v>
      </c>
      <c r="B71" s="17">
        <v>2016</v>
      </c>
      <c r="C71" s="23" t="s">
        <v>113</v>
      </c>
      <c r="D71" s="2"/>
      <c r="E71" s="2" t="s">
        <v>473</v>
      </c>
      <c r="F71" s="2"/>
      <c r="G71" s="130">
        <v>11.936676</v>
      </c>
      <c r="H71" s="116"/>
      <c r="I71" s="33">
        <f t="shared" si="3"/>
        <v>0.84431356847742556</v>
      </c>
      <c r="J71" s="33"/>
      <c r="K71" s="227" t="s">
        <v>1185</v>
      </c>
    </row>
    <row r="72" spans="1:11" x14ac:dyDescent="0.2">
      <c r="A72" s="17" t="s">
        <v>93</v>
      </c>
      <c r="B72" s="17">
        <v>2016</v>
      </c>
      <c r="C72" s="23" t="s">
        <v>113</v>
      </c>
      <c r="D72" s="2" t="s">
        <v>399</v>
      </c>
      <c r="E72" s="2" t="s">
        <v>474</v>
      </c>
      <c r="F72" s="2"/>
      <c r="G72" s="130">
        <v>0</v>
      </c>
      <c r="H72" s="116"/>
      <c r="I72" s="33">
        <f t="shared" si="3"/>
        <v>0</v>
      </c>
      <c r="J72" s="33"/>
      <c r="K72" s="227" t="s">
        <v>1185</v>
      </c>
    </row>
    <row r="73" spans="1:11" x14ac:dyDescent="0.2">
      <c r="A73" s="17" t="s">
        <v>93</v>
      </c>
      <c r="B73" s="17">
        <v>2016</v>
      </c>
      <c r="C73" s="23" t="s">
        <v>113</v>
      </c>
      <c r="D73" s="2" t="s">
        <v>475</v>
      </c>
      <c r="E73" s="2" t="s">
        <v>476</v>
      </c>
      <c r="F73" s="2" t="s">
        <v>477</v>
      </c>
      <c r="G73" s="130">
        <v>5.8309410000000002</v>
      </c>
      <c r="H73" s="116"/>
      <c r="I73" s="33">
        <f t="shared" si="3"/>
        <v>0.41551792067968385</v>
      </c>
      <c r="J73" s="33"/>
      <c r="K73" s="227" t="s">
        <v>1185</v>
      </c>
    </row>
    <row r="74" spans="1:11" x14ac:dyDescent="0.2">
      <c r="A74" s="17" t="s">
        <v>93</v>
      </c>
      <c r="B74" s="17">
        <v>2016</v>
      </c>
      <c r="C74" s="23" t="s">
        <v>113</v>
      </c>
      <c r="D74" s="2"/>
      <c r="E74" s="2" t="s">
        <v>478</v>
      </c>
      <c r="F74" s="2"/>
      <c r="G74" s="130">
        <v>0</v>
      </c>
      <c r="H74" s="116">
        <v>1402511</v>
      </c>
      <c r="I74" s="33">
        <f t="shared" si="3"/>
        <v>0</v>
      </c>
      <c r="J74" s="33"/>
      <c r="K74" s="227" t="s">
        <v>1185</v>
      </c>
    </row>
    <row r="75" spans="1:11" x14ac:dyDescent="0.2">
      <c r="A75" s="17" t="s">
        <v>93</v>
      </c>
      <c r="B75" s="17">
        <v>2016</v>
      </c>
      <c r="C75" s="23" t="s">
        <v>113</v>
      </c>
      <c r="D75" s="2"/>
      <c r="E75" s="2" t="s">
        <v>479</v>
      </c>
      <c r="F75" s="2"/>
      <c r="G75" s="130">
        <v>0</v>
      </c>
      <c r="H75" s="116"/>
      <c r="I75" s="33">
        <f t="shared" si="3"/>
        <v>0</v>
      </c>
      <c r="J75" s="33"/>
      <c r="K75" s="227" t="s">
        <v>1185</v>
      </c>
    </row>
    <row r="76" spans="1:11" x14ac:dyDescent="0.2">
      <c r="A76" s="17" t="s">
        <v>93</v>
      </c>
      <c r="B76" s="17">
        <v>2016</v>
      </c>
      <c r="C76" s="23" t="s">
        <v>113</v>
      </c>
      <c r="D76" s="2" t="s">
        <v>482</v>
      </c>
      <c r="E76" s="2" t="s">
        <v>483</v>
      </c>
      <c r="F76" s="2" t="s">
        <v>484</v>
      </c>
      <c r="G76" s="130">
        <v>3.0996950000000001</v>
      </c>
      <c r="H76" s="116">
        <v>4712121</v>
      </c>
      <c r="I76" s="33">
        <f t="shared" ref="I76:I81" si="4">G76/SUM(G76:G174)*100</f>
        <v>0.22080815996692463</v>
      </c>
      <c r="J76" s="33"/>
      <c r="K76" s="227" t="s">
        <v>1185</v>
      </c>
    </row>
    <row r="77" spans="1:11" x14ac:dyDescent="0.2">
      <c r="A77" s="17" t="s">
        <v>93</v>
      </c>
      <c r="B77" s="17">
        <v>2016</v>
      </c>
      <c r="C77" s="23" t="s">
        <v>113</v>
      </c>
      <c r="D77" s="2" t="s">
        <v>485</v>
      </c>
      <c r="E77" s="2" t="s">
        <v>486</v>
      </c>
      <c r="F77" s="2"/>
      <c r="G77" s="130">
        <v>0.179064</v>
      </c>
      <c r="H77" s="116"/>
      <c r="I77" s="33">
        <f t="shared" si="4"/>
        <v>1.2730097848031927E-2</v>
      </c>
      <c r="J77" s="33"/>
      <c r="K77" s="227" t="s">
        <v>1185</v>
      </c>
    </row>
    <row r="78" spans="1:11" x14ac:dyDescent="0.2">
      <c r="A78" s="17" t="s">
        <v>93</v>
      </c>
      <c r="B78" s="17">
        <v>2016</v>
      </c>
      <c r="C78" s="23" t="s">
        <v>113</v>
      </c>
      <c r="D78" s="2" t="s">
        <v>487</v>
      </c>
      <c r="E78" s="2" t="s">
        <v>470</v>
      </c>
      <c r="F78" s="2"/>
      <c r="G78" s="130">
        <v>3.6144690000000002</v>
      </c>
      <c r="H78" s="116"/>
      <c r="I78" s="33">
        <f t="shared" si="4"/>
        <v>0.25699415977700496</v>
      </c>
      <c r="J78" s="33"/>
      <c r="K78" s="227" t="s">
        <v>1185</v>
      </c>
    </row>
    <row r="79" spans="1:11" x14ac:dyDescent="0.2">
      <c r="A79" s="17" t="s">
        <v>93</v>
      </c>
      <c r="B79" s="17">
        <v>2016</v>
      </c>
      <c r="C79" s="23" t="s">
        <v>113</v>
      </c>
      <c r="D79" s="2"/>
      <c r="E79" s="2" t="s">
        <v>488</v>
      </c>
      <c r="F79" s="2"/>
      <c r="G79" s="130">
        <v>2.5166309999999998</v>
      </c>
      <c r="H79" s="116">
        <v>924351</v>
      </c>
      <c r="I79" s="33">
        <f t="shared" si="4"/>
        <v>0.17899619344737971</v>
      </c>
      <c r="J79" s="33"/>
      <c r="K79" s="227" t="s">
        <v>1185</v>
      </c>
    </row>
    <row r="80" spans="1:11" x14ac:dyDescent="0.2">
      <c r="A80" s="17" t="s">
        <v>93</v>
      </c>
      <c r="B80" s="17">
        <v>2016</v>
      </c>
      <c r="C80" s="23" t="s">
        <v>113</v>
      </c>
      <c r="D80" s="2" t="s">
        <v>489</v>
      </c>
      <c r="E80" s="2" t="s">
        <v>490</v>
      </c>
      <c r="F80" s="2"/>
      <c r="G80" s="130">
        <v>0</v>
      </c>
      <c r="H80" s="116">
        <v>4462520</v>
      </c>
      <c r="I80" s="33">
        <f t="shared" si="4"/>
        <v>0</v>
      </c>
      <c r="J80" s="33"/>
      <c r="K80" s="227" t="s">
        <v>1185</v>
      </c>
    </row>
    <row r="81" spans="1:11" x14ac:dyDescent="0.2">
      <c r="A81" s="17" t="s">
        <v>93</v>
      </c>
      <c r="B81" s="17">
        <v>2016</v>
      </c>
      <c r="C81" s="23" t="s">
        <v>113</v>
      </c>
      <c r="D81" s="2"/>
      <c r="E81" s="2" t="s">
        <v>491</v>
      </c>
      <c r="F81" s="2"/>
      <c r="G81" s="130">
        <v>3.7528060000000001</v>
      </c>
      <c r="H81" s="116">
        <v>4400464</v>
      </c>
      <c r="I81" s="33">
        <f t="shared" si="4"/>
        <v>0.26575373502564137</v>
      </c>
      <c r="J81" s="33"/>
      <c r="K81" s="227" t="s">
        <v>1185</v>
      </c>
    </row>
    <row r="82" spans="1:11" x14ac:dyDescent="0.2">
      <c r="A82" s="17" t="s">
        <v>93</v>
      </c>
      <c r="B82" s="17">
        <v>2016</v>
      </c>
      <c r="C82" s="23" t="s">
        <v>113</v>
      </c>
      <c r="D82" s="2"/>
      <c r="E82" s="2" t="s">
        <v>492</v>
      </c>
      <c r="F82" s="2" t="s">
        <v>493</v>
      </c>
      <c r="G82" s="130">
        <v>5.4064249999999996</v>
      </c>
      <c r="H82" s="116">
        <v>4556992</v>
      </c>
      <c r="I82" s="33">
        <f>G82/SUM(G82:G179)*100</f>
        <v>0.38387438663429457</v>
      </c>
      <c r="J82" s="33"/>
      <c r="K82" s="227" t="s">
        <v>1185</v>
      </c>
    </row>
    <row r="83" spans="1:11" x14ac:dyDescent="0.2">
      <c r="A83" s="17" t="s">
        <v>93</v>
      </c>
      <c r="B83" s="17">
        <v>2016</v>
      </c>
      <c r="C83" s="23" t="s">
        <v>113</v>
      </c>
      <c r="D83" s="2" t="s">
        <v>495</v>
      </c>
      <c r="E83" s="2" t="s">
        <v>496</v>
      </c>
      <c r="F83" s="2"/>
      <c r="G83" s="130">
        <v>6.5322180000000003</v>
      </c>
      <c r="H83" s="116">
        <v>6172859</v>
      </c>
      <c r="I83" s="33">
        <f>G83/SUM(G83:G181)*100</f>
        <v>0.45856135577662593</v>
      </c>
      <c r="J83" s="33"/>
      <c r="K83" s="227" t="s">
        <v>1185</v>
      </c>
    </row>
    <row r="84" spans="1:11" x14ac:dyDescent="0.2">
      <c r="A84" s="17" t="s">
        <v>93</v>
      </c>
      <c r="B84" s="17">
        <v>2016</v>
      </c>
      <c r="C84" s="23" t="s">
        <v>113</v>
      </c>
      <c r="D84" s="2" t="s">
        <v>497</v>
      </c>
      <c r="E84" s="2" t="s">
        <v>498</v>
      </c>
      <c r="F84" s="2"/>
      <c r="G84" s="130">
        <v>7.3535089999999999</v>
      </c>
      <c r="H84" s="116">
        <v>14409062</v>
      </c>
      <c r="I84" s="33">
        <f>G84/SUM(G84:G181)*100</f>
        <v>0.51859401197734678</v>
      </c>
      <c r="J84" s="33"/>
      <c r="K84" s="227" t="s">
        <v>1185</v>
      </c>
    </row>
    <row r="85" spans="1:11" x14ac:dyDescent="0.2">
      <c r="A85" s="17" t="s">
        <v>93</v>
      </c>
      <c r="B85" s="17">
        <v>2016</v>
      </c>
      <c r="C85" s="23" t="s">
        <v>113</v>
      </c>
      <c r="D85" s="2" t="s">
        <v>1233</v>
      </c>
      <c r="E85" s="2" t="s">
        <v>1232</v>
      </c>
      <c r="F85" s="2" t="s">
        <v>500</v>
      </c>
      <c r="G85" s="130">
        <v>12</v>
      </c>
      <c r="H85" s="116" t="s">
        <v>502</v>
      </c>
      <c r="I85" s="33">
        <f>G85/SUM(G61:G152)*100</f>
        <v>0.88443966796905493</v>
      </c>
      <c r="J85" s="33"/>
      <c r="K85" s="227" t="s">
        <v>1234</v>
      </c>
    </row>
    <row r="86" spans="1:11" x14ac:dyDescent="0.2">
      <c r="A86" s="17" t="s">
        <v>93</v>
      </c>
      <c r="B86" s="17">
        <v>2016</v>
      </c>
      <c r="C86" s="23" t="s">
        <v>113</v>
      </c>
      <c r="D86" s="2" t="s">
        <v>363</v>
      </c>
      <c r="E86" s="2" t="s">
        <v>501</v>
      </c>
      <c r="F86" s="2"/>
      <c r="G86" s="130">
        <v>0</v>
      </c>
      <c r="H86" s="116" t="s">
        <v>502</v>
      </c>
      <c r="I86" s="33">
        <f>G86/SUM(G86:G184)*100</f>
        <v>0</v>
      </c>
      <c r="J86" s="33"/>
      <c r="K86" s="227" t="s">
        <v>1185</v>
      </c>
    </row>
    <row r="87" spans="1:11" x14ac:dyDescent="0.2">
      <c r="A87" s="17" t="s">
        <v>93</v>
      </c>
      <c r="B87" s="17">
        <v>2016</v>
      </c>
      <c r="C87" s="23" t="s">
        <v>113</v>
      </c>
      <c r="D87" s="2" t="s">
        <v>503</v>
      </c>
      <c r="E87" s="2" t="s">
        <v>504</v>
      </c>
      <c r="F87" s="2" t="s">
        <v>504</v>
      </c>
      <c r="G87" s="130">
        <v>0</v>
      </c>
      <c r="H87" s="116"/>
      <c r="I87" s="33">
        <f>G87/SUM(G87:G185)*100</f>
        <v>0</v>
      </c>
      <c r="J87" s="33"/>
      <c r="K87" s="227" t="s">
        <v>1185</v>
      </c>
    </row>
    <row r="88" spans="1:11" x14ac:dyDescent="0.2">
      <c r="A88" s="17" t="s">
        <v>93</v>
      </c>
      <c r="B88" s="17">
        <v>2016</v>
      </c>
      <c r="C88" s="23" t="s">
        <v>113</v>
      </c>
      <c r="D88" s="2" t="s">
        <v>505</v>
      </c>
      <c r="E88" s="2" t="s">
        <v>505</v>
      </c>
      <c r="F88" s="2" t="s">
        <v>505</v>
      </c>
      <c r="G88" s="130">
        <v>10.66</v>
      </c>
      <c r="H88" s="116">
        <v>3868446</v>
      </c>
      <c r="I88" s="33">
        <f>G88/SUM(G88:G173)*100</f>
        <v>0.78429037883645103</v>
      </c>
      <c r="J88" s="33"/>
      <c r="K88" s="227" t="s">
        <v>1249</v>
      </c>
    </row>
    <row r="89" spans="1:11" x14ac:dyDescent="0.2">
      <c r="A89" s="17" t="s">
        <v>93</v>
      </c>
      <c r="B89" s="17">
        <v>2016</v>
      </c>
      <c r="C89" s="23" t="s">
        <v>113</v>
      </c>
      <c r="D89" s="2" t="s">
        <v>383</v>
      </c>
      <c r="E89" s="2" t="s">
        <v>383</v>
      </c>
      <c r="F89" s="2" t="s">
        <v>506</v>
      </c>
      <c r="G89" s="130">
        <v>5.6560670000000002</v>
      </c>
      <c r="H89" s="116">
        <v>3868446</v>
      </c>
      <c r="I89" s="33">
        <f>G89/SUM(G89:G187)*100</f>
        <v>0.39885589372926522</v>
      </c>
      <c r="J89" s="33"/>
      <c r="K89" s="227" t="s">
        <v>1185</v>
      </c>
    </row>
    <row r="90" spans="1:11" x14ac:dyDescent="0.2">
      <c r="A90" s="17" t="s">
        <v>93</v>
      </c>
      <c r="B90" s="17">
        <v>2016</v>
      </c>
      <c r="C90" s="23" t="s">
        <v>113</v>
      </c>
      <c r="D90" s="2"/>
      <c r="E90" s="2" t="s">
        <v>509</v>
      </c>
      <c r="F90" s="2"/>
      <c r="G90" s="130">
        <v>2.7729119999999998</v>
      </c>
      <c r="H90" s="116">
        <v>2997291</v>
      </c>
      <c r="I90" s="33">
        <f>G90/SUM(G90:G189)*100</f>
        <v>0.19456221759188116</v>
      </c>
      <c r="J90" s="33"/>
      <c r="K90" s="227" t="s">
        <v>1185</v>
      </c>
    </row>
    <row r="91" spans="1:11" x14ac:dyDescent="0.2">
      <c r="A91" s="17" t="s">
        <v>93</v>
      </c>
      <c r="B91" s="17">
        <v>2016</v>
      </c>
      <c r="C91" s="23" t="s">
        <v>113</v>
      </c>
      <c r="D91" s="2" t="s">
        <v>510</v>
      </c>
      <c r="E91" s="2" t="s">
        <v>511</v>
      </c>
      <c r="F91" s="2"/>
      <c r="G91" s="130">
        <v>5.6127690000000001</v>
      </c>
      <c r="H91" s="116">
        <v>3808367</v>
      </c>
      <c r="I91" s="33">
        <f>G91/SUM(G91:G189)*100</f>
        <v>0.39458937339541239</v>
      </c>
      <c r="J91" s="33"/>
      <c r="K91" s="227" t="s">
        <v>1185</v>
      </c>
    </row>
    <row r="92" spans="1:11" x14ac:dyDescent="0.2">
      <c r="A92" s="17" t="s">
        <v>93</v>
      </c>
      <c r="B92" s="17">
        <v>2016</v>
      </c>
      <c r="C92" s="23" t="s">
        <v>113</v>
      </c>
      <c r="D92" s="2" t="s">
        <v>1177</v>
      </c>
      <c r="E92" s="2" t="s">
        <v>1177</v>
      </c>
      <c r="F92" s="2"/>
      <c r="G92" s="130">
        <v>3.645</v>
      </c>
      <c r="H92" s="116"/>
      <c r="I92" s="33">
        <f>G92/SUM(G92:G191)*100</f>
        <v>0.25627151879250226</v>
      </c>
      <c r="J92" s="33"/>
      <c r="K92" s="227" t="s">
        <v>1185</v>
      </c>
    </row>
    <row r="93" spans="1:11" x14ac:dyDescent="0.2">
      <c r="A93" s="17" t="s">
        <v>93</v>
      </c>
      <c r="B93" s="17">
        <v>2016</v>
      </c>
      <c r="C93" s="23" t="s">
        <v>113</v>
      </c>
      <c r="D93" s="2" t="s">
        <v>514</v>
      </c>
      <c r="E93" s="2" t="s">
        <v>515</v>
      </c>
      <c r="F93" s="2"/>
      <c r="G93" s="130">
        <v>2.9870000000000001</v>
      </c>
      <c r="H93" s="116">
        <v>779500</v>
      </c>
      <c r="I93" s="33">
        <f>G93/SUM(G93:G191)*100</f>
        <v>0.21054863699454276</v>
      </c>
      <c r="J93" s="33"/>
      <c r="K93" s="227" t="s">
        <v>1185</v>
      </c>
    </row>
    <row r="94" spans="1:11" x14ac:dyDescent="0.2">
      <c r="A94" s="17" t="s">
        <v>93</v>
      </c>
      <c r="B94" s="17">
        <v>2016</v>
      </c>
      <c r="C94" s="23" t="s">
        <v>113</v>
      </c>
      <c r="D94" s="2" t="s">
        <v>518</v>
      </c>
      <c r="E94" s="2" t="s">
        <v>519</v>
      </c>
      <c r="F94" s="2"/>
      <c r="G94" s="130">
        <v>0</v>
      </c>
      <c r="H94" s="116" t="s">
        <v>520</v>
      </c>
      <c r="I94" s="33">
        <f>G94/SUM(G94:G193)*100</f>
        <v>0</v>
      </c>
      <c r="J94" s="33"/>
      <c r="K94" s="227" t="s">
        <v>1185</v>
      </c>
    </row>
    <row r="95" spans="1:11" x14ac:dyDescent="0.2">
      <c r="A95" s="17" t="s">
        <v>93</v>
      </c>
      <c r="B95" s="17">
        <v>2016</v>
      </c>
      <c r="C95" s="23" t="s">
        <v>113</v>
      </c>
      <c r="D95" s="2" t="s">
        <v>409</v>
      </c>
      <c r="E95" s="2" t="s">
        <v>521</v>
      </c>
      <c r="F95" s="2"/>
      <c r="G95" s="130">
        <v>0</v>
      </c>
      <c r="H95" s="116"/>
      <c r="I95" s="33">
        <f>G95/SUM(G95:G194)*100</f>
        <v>0</v>
      </c>
      <c r="J95" s="33"/>
      <c r="K95" s="227" t="s">
        <v>1185</v>
      </c>
    </row>
    <row r="96" spans="1:11" x14ac:dyDescent="0.2">
      <c r="A96" s="17" t="s">
        <v>93</v>
      </c>
      <c r="B96" s="17">
        <v>2016</v>
      </c>
      <c r="C96" s="23" t="s">
        <v>113</v>
      </c>
      <c r="D96" s="2" t="s">
        <v>524</v>
      </c>
      <c r="E96" s="2" t="s">
        <v>525</v>
      </c>
      <c r="F96" s="2"/>
      <c r="G96" s="130">
        <v>0</v>
      </c>
      <c r="H96" s="116">
        <v>8905436</v>
      </c>
      <c r="I96" s="33">
        <f>G96/SUM(G96:G195)*100</f>
        <v>0</v>
      </c>
      <c r="J96" s="33"/>
      <c r="K96" s="227" t="s">
        <v>1185</v>
      </c>
    </row>
    <row r="97" spans="1:11" x14ac:dyDescent="0.2">
      <c r="A97" s="17" t="s">
        <v>93</v>
      </c>
      <c r="B97" s="17">
        <v>2016</v>
      </c>
      <c r="C97" s="23" t="s">
        <v>113</v>
      </c>
      <c r="D97" s="2" t="s">
        <v>526</v>
      </c>
      <c r="E97" s="2" t="s">
        <v>526</v>
      </c>
      <c r="F97" s="2" t="s">
        <v>1227</v>
      </c>
      <c r="G97" s="130">
        <v>27</v>
      </c>
      <c r="H97" s="116">
        <v>490000</v>
      </c>
      <c r="I97" s="33">
        <f>G97/SUM(G97:G196)*100</f>
        <v>1.8855772345382893</v>
      </c>
      <c r="J97" s="33"/>
      <c r="K97" s="227" t="s">
        <v>1185</v>
      </c>
    </row>
    <row r="98" spans="1:11" x14ac:dyDescent="0.2">
      <c r="A98" s="17" t="s">
        <v>93</v>
      </c>
      <c r="B98" s="17">
        <v>2017</v>
      </c>
      <c r="C98" s="23" t="s">
        <v>113</v>
      </c>
      <c r="D98" s="2" t="s">
        <v>358</v>
      </c>
      <c r="E98" s="2" t="s">
        <v>527</v>
      </c>
      <c r="F98" s="2" t="s">
        <v>1183</v>
      </c>
      <c r="G98" s="130">
        <v>203</v>
      </c>
      <c r="H98" s="116"/>
      <c r="I98" s="33">
        <f>G98/SUM(G98:G196)*100</f>
        <v>14.4491981468025</v>
      </c>
      <c r="J98" s="33"/>
      <c r="K98" s="227" t="s">
        <v>1186</v>
      </c>
    </row>
    <row r="99" spans="1:11" x14ac:dyDescent="0.2">
      <c r="A99" s="17" t="s">
        <v>93</v>
      </c>
      <c r="B99" s="17">
        <v>2017</v>
      </c>
      <c r="C99" s="23" t="s">
        <v>113</v>
      </c>
      <c r="D99" s="2" t="s">
        <v>230</v>
      </c>
      <c r="E99" s="2" t="s">
        <v>1188</v>
      </c>
      <c r="F99" s="2" t="s">
        <v>1190</v>
      </c>
      <c r="G99" s="130">
        <v>109</v>
      </c>
      <c r="H99" s="116"/>
      <c r="I99" s="33">
        <f>G99/SUM(G98:G196)*100</f>
        <v>7.7584364433570068</v>
      </c>
      <c r="J99" s="33"/>
      <c r="K99" s="227" t="s">
        <v>1186</v>
      </c>
    </row>
    <row r="100" spans="1:11" x14ac:dyDescent="0.2">
      <c r="A100" s="17" t="s">
        <v>93</v>
      </c>
      <c r="B100" s="17">
        <v>2017</v>
      </c>
      <c r="C100" s="23" t="s">
        <v>113</v>
      </c>
      <c r="D100" s="2" t="s">
        <v>360</v>
      </c>
      <c r="E100" s="2" t="s">
        <v>361</v>
      </c>
      <c r="F100" s="2" t="s">
        <v>1200</v>
      </c>
      <c r="G100" s="130">
        <v>45.669199999999996</v>
      </c>
      <c r="H100" s="116">
        <v>64907195</v>
      </c>
      <c r="I100" s="33">
        <f>G100/SUM(G98:G196)*100</f>
        <v>3.2506567487977964</v>
      </c>
      <c r="J100" s="33"/>
      <c r="K100" s="227" t="s">
        <v>1186</v>
      </c>
    </row>
    <row r="101" spans="1:11" x14ac:dyDescent="0.2">
      <c r="A101" s="17" t="s">
        <v>93</v>
      </c>
      <c r="B101" s="17">
        <v>2017</v>
      </c>
      <c r="C101" s="23" t="s">
        <v>113</v>
      </c>
      <c r="D101" s="2" t="s">
        <v>379</v>
      </c>
      <c r="E101" s="2" t="s">
        <v>1199</v>
      </c>
      <c r="F101" s="2" t="s">
        <v>1175</v>
      </c>
      <c r="G101" s="33">
        <v>66</v>
      </c>
      <c r="H101" s="2"/>
      <c r="I101" s="33">
        <f>G101/SUM(G98:G194)*100</f>
        <v>4.7347004439392864</v>
      </c>
      <c r="J101" s="33"/>
      <c r="K101" s="227" t="s">
        <v>1186</v>
      </c>
    </row>
    <row r="102" spans="1:11" x14ac:dyDescent="0.2">
      <c r="A102" s="17" t="s">
        <v>93</v>
      </c>
      <c r="B102" s="17">
        <v>2017</v>
      </c>
      <c r="C102" s="23" t="s">
        <v>113</v>
      </c>
      <c r="D102" s="2" t="s">
        <v>362</v>
      </c>
      <c r="E102" s="2" t="s">
        <v>363</v>
      </c>
      <c r="F102" s="2" t="s">
        <v>364</v>
      </c>
      <c r="G102" s="130">
        <v>111.829939</v>
      </c>
      <c r="H102" s="116">
        <v>52722506</v>
      </c>
      <c r="I102" s="33">
        <f>G102/SUM(G98:G196)*100</f>
        <v>7.9598667357430379</v>
      </c>
      <c r="J102" s="33"/>
      <c r="K102" s="227" t="s">
        <v>1186</v>
      </c>
    </row>
    <row r="103" spans="1:11" x14ac:dyDescent="0.2">
      <c r="A103" s="17" t="s">
        <v>93</v>
      </c>
      <c r="B103" s="17">
        <v>2017</v>
      </c>
      <c r="C103" s="23" t="s">
        <v>113</v>
      </c>
      <c r="D103" s="2" t="s">
        <v>195</v>
      </c>
      <c r="E103" s="2" t="s">
        <v>1191</v>
      </c>
      <c r="F103" s="2" t="s">
        <v>355</v>
      </c>
      <c r="G103" s="130">
        <v>50</v>
      </c>
      <c r="H103" s="116">
        <v>54399286</v>
      </c>
      <c r="I103" s="33">
        <f>G103/SUM(G98:G196)*100</f>
        <v>3.5589157997050496</v>
      </c>
      <c r="J103" s="33"/>
      <c r="K103" s="227" t="s">
        <v>1186</v>
      </c>
    </row>
    <row r="104" spans="1:11" x14ac:dyDescent="0.2">
      <c r="A104" s="17" t="s">
        <v>93</v>
      </c>
      <c r="B104" s="17">
        <v>2017</v>
      </c>
      <c r="C104" s="23" t="s">
        <v>113</v>
      </c>
      <c r="D104" s="2" t="s">
        <v>365</v>
      </c>
      <c r="E104" s="2" t="s">
        <v>1197</v>
      </c>
      <c r="F104" s="2" t="s">
        <v>1198</v>
      </c>
      <c r="G104" s="130">
        <v>13.990916</v>
      </c>
      <c r="H104" s="116">
        <v>53972055</v>
      </c>
      <c r="I104" s="33">
        <f>G104/SUM(G98:G196)*100</f>
        <v>0.9958498400949235</v>
      </c>
      <c r="J104" s="33"/>
      <c r="K104" s="227" t="s">
        <v>1186</v>
      </c>
    </row>
    <row r="105" spans="1:11" x14ac:dyDescent="0.2">
      <c r="A105" s="17" t="s">
        <v>93</v>
      </c>
      <c r="B105" s="17">
        <v>2017</v>
      </c>
      <c r="C105" s="23" t="s">
        <v>113</v>
      </c>
      <c r="D105" s="2" t="s">
        <v>366</v>
      </c>
      <c r="E105" s="2" t="s">
        <v>367</v>
      </c>
      <c r="F105" s="2" t="s">
        <v>368</v>
      </c>
      <c r="G105" s="130">
        <v>42.385719000000002</v>
      </c>
      <c r="H105" s="116">
        <v>40857605</v>
      </c>
      <c r="I105" s="33">
        <f>G105/SUM(G98:G196)*100</f>
        <v>3.01694410061917</v>
      </c>
      <c r="J105" s="33"/>
      <c r="K105" s="227" t="s">
        <v>1186</v>
      </c>
    </row>
    <row r="106" spans="1:11" x14ac:dyDescent="0.2">
      <c r="A106" s="17" t="s">
        <v>93</v>
      </c>
      <c r="B106" s="17">
        <v>2017</v>
      </c>
      <c r="C106" s="23" t="s">
        <v>113</v>
      </c>
      <c r="D106" s="2" t="s">
        <v>369</v>
      </c>
      <c r="E106" s="2" t="s">
        <v>1184</v>
      </c>
      <c r="F106" s="2"/>
      <c r="G106" s="130">
        <v>33</v>
      </c>
      <c r="H106" s="116"/>
      <c r="I106" s="33">
        <f>G106/SUM(G98:G196)*100</f>
        <v>2.3488844278053325</v>
      </c>
      <c r="J106" s="33"/>
      <c r="K106" s="227" t="s">
        <v>1213</v>
      </c>
    </row>
    <row r="107" spans="1:11" x14ac:dyDescent="0.2">
      <c r="A107" s="17" t="s">
        <v>93</v>
      </c>
      <c r="B107" s="17">
        <v>2017</v>
      </c>
      <c r="C107" s="23" t="s">
        <v>113</v>
      </c>
      <c r="D107" s="2" t="s">
        <v>528</v>
      </c>
      <c r="E107" s="2" t="s">
        <v>371</v>
      </c>
      <c r="F107" s="2"/>
      <c r="G107" s="130">
        <v>7.8454709999999999</v>
      </c>
      <c r="H107" s="116">
        <v>29348857</v>
      </c>
      <c r="I107" s="33">
        <f>G107/SUM(G98:G196)*100</f>
        <v>0.55842741396055551</v>
      </c>
      <c r="J107" s="33"/>
      <c r="K107" s="227" t="s">
        <v>1186</v>
      </c>
    </row>
    <row r="108" spans="1:11" x14ac:dyDescent="0.2">
      <c r="A108" s="17" t="s">
        <v>93</v>
      </c>
      <c r="B108" s="17">
        <v>2017</v>
      </c>
      <c r="C108" s="23" t="s">
        <v>113</v>
      </c>
      <c r="D108" s="2" t="s">
        <v>389</v>
      </c>
      <c r="E108" s="2" t="s">
        <v>494</v>
      </c>
      <c r="F108" s="2"/>
      <c r="G108" s="130">
        <v>5.5114869999999998</v>
      </c>
      <c r="H108" s="116">
        <v>5384735</v>
      </c>
      <c r="I108" s="33">
        <f>G108/SUM(G98:G196)*100</f>
        <v>0.39229836328337964</v>
      </c>
      <c r="J108" s="33"/>
      <c r="K108" s="227" t="s">
        <v>1186</v>
      </c>
    </row>
    <row r="109" spans="1:11" x14ac:dyDescent="0.2">
      <c r="A109" s="17" t="s">
        <v>93</v>
      </c>
      <c r="B109" s="17">
        <v>2017</v>
      </c>
      <c r="C109" s="23" t="s">
        <v>113</v>
      </c>
      <c r="D109" s="2" t="s">
        <v>372</v>
      </c>
      <c r="E109" s="2" t="s">
        <v>373</v>
      </c>
      <c r="F109" s="2" t="s">
        <v>374</v>
      </c>
      <c r="G109" s="130">
        <v>33.459916</v>
      </c>
      <c r="H109" s="116">
        <v>28259579</v>
      </c>
      <c r="I109" s="33">
        <f>G109/SUM(G98:G196)*100</f>
        <v>2.3816204741840754</v>
      </c>
      <c r="J109" s="33"/>
      <c r="K109" s="227" t="s">
        <v>1186</v>
      </c>
    </row>
    <row r="110" spans="1:11" x14ac:dyDescent="0.2">
      <c r="A110" s="17" t="s">
        <v>93</v>
      </c>
      <c r="B110" s="17">
        <v>2017</v>
      </c>
      <c r="C110" s="23" t="s">
        <v>113</v>
      </c>
      <c r="D110" s="2" t="s">
        <v>375</v>
      </c>
      <c r="E110" s="2" t="s">
        <v>376</v>
      </c>
      <c r="F110" s="2"/>
      <c r="G110" s="130">
        <v>0</v>
      </c>
      <c r="H110" s="116" t="s">
        <v>377</v>
      </c>
      <c r="I110" s="33">
        <f>G110/SUM(G98:G196)*100</f>
        <v>0</v>
      </c>
      <c r="J110" s="33"/>
      <c r="K110" s="227" t="s">
        <v>1186</v>
      </c>
    </row>
    <row r="111" spans="1:11" x14ac:dyDescent="0.2">
      <c r="A111" s="17" t="s">
        <v>93</v>
      </c>
      <c r="B111" s="17">
        <v>2018</v>
      </c>
      <c r="C111" s="23" t="s">
        <v>113</v>
      </c>
      <c r="D111" s="2" t="s">
        <v>1239</v>
      </c>
      <c r="E111" s="2" t="s">
        <v>1238</v>
      </c>
      <c r="F111" s="2" t="s">
        <v>378</v>
      </c>
      <c r="G111" s="33">
        <v>24</v>
      </c>
      <c r="H111" s="2"/>
      <c r="I111" s="33">
        <f>G111/SUM(G98:G183)*100</f>
        <v>1.7826860671340408</v>
      </c>
      <c r="J111" s="33"/>
      <c r="K111" s="227" t="s">
        <v>1237</v>
      </c>
    </row>
    <row r="112" spans="1:11" x14ac:dyDescent="0.2">
      <c r="A112" s="17" t="s">
        <v>93</v>
      </c>
      <c r="B112" s="17">
        <v>2017</v>
      </c>
      <c r="C112" s="23" t="s">
        <v>113</v>
      </c>
      <c r="D112" s="2" t="s">
        <v>375</v>
      </c>
      <c r="E112" s="2" t="s">
        <v>381</v>
      </c>
      <c r="F112" s="2"/>
      <c r="G112" s="130">
        <v>0</v>
      </c>
      <c r="H112" s="116" t="s">
        <v>382</v>
      </c>
      <c r="I112" s="33">
        <f>G112/SUM(G98:G196)*100</f>
        <v>0</v>
      </c>
      <c r="J112" s="33"/>
      <c r="K112" s="227" t="s">
        <v>1186</v>
      </c>
    </row>
    <row r="113" spans="1:11" x14ac:dyDescent="0.2">
      <c r="A113" s="17" t="s">
        <v>93</v>
      </c>
      <c r="B113" s="17">
        <v>2017</v>
      </c>
      <c r="C113" s="23" t="s">
        <v>113</v>
      </c>
      <c r="D113" s="2" t="s">
        <v>383</v>
      </c>
      <c r="E113" s="2" t="s">
        <v>384</v>
      </c>
      <c r="F113" s="2"/>
      <c r="G113" s="130">
        <v>18.136227000000002</v>
      </c>
      <c r="H113" s="116">
        <v>24549845</v>
      </c>
      <c r="I113" s="33">
        <f>G113/SUM(G98:G196)*100</f>
        <v>1.2909060963467465</v>
      </c>
      <c r="J113" s="33"/>
      <c r="K113" s="227" t="s">
        <v>1186</v>
      </c>
    </row>
    <row r="114" spans="1:11" x14ac:dyDescent="0.2">
      <c r="A114" s="17" t="s">
        <v>93</v>
      </c>
      <c r="B114" s="17">
        <v>2017</v>
      </c>
      <c r="C114" s="23" t="s">
        <v>113</v>
      </c>
      <c r="D114" s="2" t="s">
        <v>385</v>
      </c>
      <c r="E114" s="2" t="s">
        <v>386</v>
      </c>
      <c r="F114" s="2"/>
      <c r="G114" s="130">
        <v>0</v>
      </c>
      <c r="H114" s="116">
        <v>26431167</v>
      </c>
      <c r="I114" s="33">
        <f>G114/SUM(G98:G196)*100</f>
        <v>0</v>
      </c>
      <c r="J114" s="33"/>
      <c r="K114" s="227" t="s">
        <v>1186</v>
      </c>
    </row>
    <row r="115" spans="1:11" x14ac:dyDescent="0.2">
      <c r="A115" s="17" t="s">
        <v>93</v>
      </c>
      <c r="B115" s="17">
        <v>2017</v>
      </c>
      <c r="C115" s="23" t="s">
        <v>113</v>
      </c>
      <c r="D115" s="2" t="s">
        <v>387</v>
      </c>
      <c r="E115" s="2" t="s">
        <v>388</v>
      </c>
      <c r="F115" s="2"/>
      <c r="G115" s="130">
        <v>20.589041000000002</v>
      </c>
      <c r="H115" s="116">
        <v>16019492</v>
      </c>
      <c r="I115" s="33">
        <f>G115/SUM(G98:G196)*100</f>
        <v>1.4654932663135012</v>
      </c>
      <c r="J115" s="33"/>
      <c r="K115" s="227" t="s">
        <v>1186</v>
      </c>
    </row>
    <row r="116" spans="1:11" x14ac:dyDescent="0.2">
      <c r="A116" s="17" t="s">
        <v>93</v>
      </c>
      <c r="B116" s="17">
        <v>2017</v>
      </c>
      <c r="C116" s="23" t="s">
        <v>113</v>
      </c>
      <c r="D116" s="2" t="s">
        <v>389</v>
      </c>
      <c r="E116" s="2" t="s">
        <v>390</v>
      </c>
      <c r="F116" s="2"/>
      <c r="G116" s="130">
        <v>0.147342</v>
      </c>
      <c r="H116" s="116">
        <v>4679926</v>
      </c>
      <c r="I116" s="33">
        <f>G116/SUM(G98:G196)*100</f>
        <v>1.0487555435202828E-2</v>
      </c>
      <c r="J116" s="33"/>
      <c r="K116" s="227" t="s">
        <v>1186</v>
      </c>
    </row>
    <row r="117" spans="1:11" x14ac:dyDescent="0.2">
      <c r="A117" s="17" t="s">
        <v>93</v>
      </c>
      <c r="B117" s="17">
        <v>2017</v>
      </c>
      <c r="C117" s="23" t="s">
        <v>113</v>
      </c>
      <c r="D117" s="2" t="s">
        <v>389</v>
      </c>
      <c r="E117" s="2" t="s">
        <v>494</v>
      </c>
      <c r="F117" s="2" t="s">
        <v>494</v>
      </c>
      <c r="G117" s="33">
        <v>20</v>
      </c>
      <c r="H117" s="116">
        <v>19670849</v>
      </c>
      <c r="I117" s="33">
        <f>G118/SUM(G99:G194)*100</f>
        <v>1.4687663195585998</v>
      </c>
      <c r="J117" s="33"/>
      <c r="K117" s="227" t="s">
        <v>1248</v>
      </c>
    </row>
    <row r="118" spans="1:11" x14ac:dyDescent="0.2">
      <c r="A118" s="17" t="s">
        <v>93</v>
      </c>
      <c r="B118" s="17">
        <v>2017</v>
      </c>
      <c r="C118" s="23" t="s">
        <v>113</v>
      </c>
      <c r="D118" s="2" t="s">
        <v>366</v>
      </c>
      <c r="E118" s="2" t="s">
        <v>391</v>
      </c>
      <c r="F118" s="2"/>
      <c r="G118" s="130">
        <v>17.492471999999999</v>
      </c>
      <c r="H118" s="116">
        <v>19670849</v>
      </c>
      <c r="I118" s="33">
        <f>G118/SUM(G98:G196)*100</f>
        <v>1.2450846995339637</v>
      </c>
      <c r="J118" s="33"/>
      <c r="K118" s="227" t="s">
        <v>1186</v>
      </c>
    </row>
    <row r="119" spans="1:11" x14ac:dyDescent="0.2">
      <c r="A119" s="17" t="s">
        <v>93</v>
      </c>
      <c r="B119" s="17">
        <v>2017</v>
      </c>
      <c r="C119" s="23" t="s">
        <v>113</v>
      </c>
      <c r="D119" s="2" t="s">
        <v>392</v>
      </c>
      <c r="E119" s="2" t="s">
        <v>393</v>
      </c>
      <c r="F119" s="2" t="s">
        <v>394</v>
      </c>
      <c r="G119" s="130">
        <v>16.172578999999999</v>
      </c>
      <c r="H119" s="116">
        <v>16470536</v>
      </c>
      <c r="I119" s="33">
        <f>G119/SUM(G98:G196)*100</f>
        <v>1.1511369385015617</v>
      </c>
      <c r="J119" s="33"/>
      <c r="K119" s="227" t="s">
        <v>1186</v>
      </c>
    </row>
    <row r="120" spans="1:11" x14ac:dyDescent="0.2">
      <c r="A120" s="17" t="s">
        <v>93</v>
      </c>
      <c r="B120" s="17">
        <v>2017</v>
      </c>
      <c r="C120" s="23" t="s">
        <v>113</v>
      </c>
      <c r="D120" s="2" t="s">
        <v>395</v>
      </c>
      <c r="E120" s="2" t="s">
        <v>396</v>
      </c>
      <c r="F120" s="2"/>
      <c r="G120" s="130">
        <v>9.4710619999999999</v>
      </c>
      <c r="H120" s="116">
        <v>7884326</v>
      </c>
      <c r="I120" s="33">
        <f>G120/SUM(G98:G196)*100</f>
        <v>0.67413424383572207</v>
      </c>
      <c r="J120" s="33"/>
      <c r="K120" s="227" t="s">
        <v>1186</v>
      </c>
    </row>
    <row r="121" spans="1:11" x14ac:dyDescent="0.2">
      <c r="A121" s="17" t="s">
        <v>93</v>
      </c>
      <c r="B121" s="17">
        <v>2017</v>
      </c>
      <c r="C121" s="23" t="s">
        <v>113</v>
      </c>
      <c r="D121" s="2" t="s">
        <v>397</v>
      </c>
      <c r="E121" s="2" t="s">
        <v>398</v>
      </c>
      <c r="F121" s="2"/>
      <c r="G121" s="130">
        <v>15.917738999999999</v>
      </c>
      <c r="H121" s="116">
        <v>17949833</v>
      </c>
      <c r="I121" s="33">
        <f>G121/SUM(G98:G196)*100</f>
        <v>1.1329978564536249</v>
      </c>
      <c r="J121" s="33"/>
      <c r="K121" s="227" t="s">
        <v>1186</v>
      </c>
    </row>
    <row r="122" spans="1:11" x14ac:dyDescent="0.2">
      <c r="A122" s="17" t="s">
        <v>93</v>
      </c>
      <c r="B122" s="17">
        <v>2017</v>
      </c>
      <c r="C122" s="23" t="s">
        <v>113</v>
      </c>
      <c r="D122" s="2" t="s">
        <v>401</v>
      </c>
      <c r="E122" s="2" t="s">
        <v>402</v>
      </c>
      <c r="F122" s="2" t="s">
        <v>403</v>
      </c>
      <c r="G122" s="130">
        <v>0</v>
      </c>
      <c r="H122" s="116"/>
      <c r="I122" s="33">
        <f>G122/SUM(G98:G196)*100</f>
        <v>0</v>
      </c>
      <c r="J122" s="33"/>
      <c r="K122" s="227" t="s">
        <v>1186</v>
      </c>
    </row>
    <row r="123" spans="1:11" x14ac:dyDescent="0.2">
      <c r="A123" s="17" t="s">
        <v>93</v>
      </c>
      <c r="B123" s="17">
        <v>2017</v>
      </c>
      <c r="C123" s="23" t="s">
        <v>113</v>
      </c>
      <c r="D123" s="2" t="s">
        <v>404</v>
      </c>
      <c r="E123" s="2" t="s">
        <v>405</v>
      </c>
      <c r="F123" s="2"/>
      <c r="G123" s="130">
        <v>13.040692999999999</v>
      </c>
      <c r="H123" s="116">
        <v>14557614</v>
      </c>
      <c r="I123" s="33">
        <f>G123/SUM(G98:G196)*100</f>
        <v>0.92821456713606076</v>
      </c>
      <c r="J123" s="33"/>
      <c r="K123" s="227" t="s">
        <v>1186</v>
      </c>
    </row>
    <row r="124" spans="1:11" x14ac:dyDescent="0.2">
      <c r="A124" s="17" t="s">
        <v>93</v>
      </c>
      <c r="B124" s="17">
        <v>2017</v>
      </c>
      <c r="C124" s="23" t="s">
        <v>113</v>
      </c>
      <c r="D124" s="2" t="s">
        <v>406</v>
      </c>
      <c r="E124" s="2" t="s">
        <v>407</v>
      </c>
      <c r="F124" s="2"/>
      <c r="G124" s="130">
        <v>15.532496999999999</v>
      </c>
      <c r="H124" s="116">
        <v>14651751</v>
      </c>
      <c r="I124" s="33">
        <f>G124/SUM(G98:G196)*100</f>
        <v>1.1055769796434256</v>
      </c>
      <c r="J124" s="33"/>
      <c r="K124" s="227" t="s">
        <v>1186</v>
      </c>
    </row>
    <row r="125" spans="1:11" x14ac:dyDescent="0.2">
      <c r="A125" s="17" t="s">
        <v>93</v>
      </c>
      <c r="B125" s="17">
        <v>2017</v>
      </c>
      <c r="C125" s="23" t="s">
        <v>113</v>
      </c>
      <c r="D125" s="2" t="s">
        <v>408</v>
      </c>
      <c r="E125" s="2" t="s">
        <v>408</v>
      </c>
      <c r="F125" s="2" t="s">
        <v>1231</v>
      </c>
      <c r="G125" s="130">
        <v>23</v>
      </c>
      <c r="H125" s="116">
        <v>12977425</v>
      </c>
      <c r="I125" s="33">
        <f>G125/SUM(G98:G196)*100</f>
        <v>1.6371012678643226</v>
      </c>
      <c r="J125" s="33"/>
      <c r="K125" s="227" t="s">
        <v>1186</v>
      </c>
    </row>
    <row r="126" spans="1:11" x14ac:dyDescent="0.2">
      <c r="A126" s="17" t="s">
        <v>93</v>
      </c>
      <c r="B126" s="17">
        <v>2017</v>
      </c>
      <c r="C126" s="23" t="s">
        <v>113</v>
      </c>
      <c r="D126" s="2" t="s">
        <v>409</v>
      </c>
      <c r="E126" s="2" t="s">
        <v>410</v>
      </c>
      <c r="F126" s="2"/>
      <c r="G126" s="130">
        <v>30.181922</v>
      </c>
      <c r="H126" s="116">
        <v>22147324</v>
      </c>
      <c r="I126" s="33">
        <f>G126/SUM(G98:G196)*100</f>
        <v>2.1482983814253087</v>
      </c>
      <c r="J126" s="33"/>
      <c r="K126" s="227" t="s">
        <v>1186</v>
      </c>
    </row>
    <row r="127" spans="1:11" x14ac:dyDescent="0.2">
      <c r="A127" s="17" t="s">
        <v>93</v>
      </c>
      <c r="B127" s="17">
        <v>2017</v>
      </c>
      <c r="C127" s="23" t="s">
        <v>113</v>
      </c>
      <c r="D127" s="2" t="s">
        <v>411</v>
      </c>
      <c r="E127" s="2" t="s">
        <v>412</v>
      </c>
      <c r="F127" s="2" t="s">
        <v>413</v>
      </c>
      <c r="G127" s="130">
        <v>11.165886</v>
      </c>
      <c r="H127" s="116"/>
      <c r="I127" s="33">
        <f>G127/SUM(G98:G196)*100</f>
        <v>0.79476896206210834</v>
      </c>
      <c r="J127" s="33"/>
      <c r="K127" s="227" t="s">
        <v>1228</v>
      </c>
    </row>
    <row r="128" spans="1:11" x14ac:dyDescent="0.2">
      <c r="A128" s="17" t="s">
        <v>93</v>
      </c>
      <c r="B128" s="17">
        <v>2017</v>
      </c>
      <c r="C128" s="23" t="s">
        <v>113</v>
      </c>
      <c r="D128" s="2" t="s">
        <v>414</v>
      </c>
      <c r="E128" s="2" t="s">
        <v>415</v>
      </c>
      <c r="F128" s="2"/>
      <c r="G128" s="130">
        <v>12.881653999999999</v>
      </c>
      <c r="H128" s="116">
        <v>12148787</v>
      </c>
      <c r="I128" s="33">
        <f>G128/SUM(G98:G196)*100</f>
        <v>0.91689443893867484</v>
      </c>
      <c r="J128" s="33"/>
      <c r="K128" s="227" t="s">
        <v>1186</v>
      </c>
    </row>
    <row r="129" spans="1:11" x14ac:dyDescent="0.2">
      <c r="A129" s="17" t="s">
        <v>93</v>
      </c>
      <c r="B129" s="17">
        <v>2017</v>
      </c>
      <c r="C129" s="23" t="s">
        <v>113</v>
      </c>
      <c r="D129" s="2" t="s">
        <v>416</v>
      </c>
      <c r="E129" s="2" t="s">
        <v>417</v>
      </c>
      <c r="F129" s="2"/>
      <c r="G129" s="130">
        <v>26.346</v>
      </c>
      <c r="H129" s="116">
        <v>9599053</v>
      </c>
      <c r="I129" s="33">
        <f>G129/SUM(G98:G196)*100</f>
        <v>1.8752639131805846</v>
      </c>
      <c r="J129" s="33"/>
      <c r="K129" s="227" t="s">
        <v>1186</v>
      </c>
    </row>
    <row r="130" spans="1:11" x14ac:dyDescent="0.2">
      <c r="A130" s="17" t="s">
        <v>93</v>
      </c>
      <c r="B130" s="17">
        <v>2017</v>
      </c>
      <c r="C130" s="23" t="s">
        <v>113</v>
      </c>
      <c r="D130" s="2" t="s">
        <v>512</v>
      </c>
      <c r="E130" s="2" t="s">
        <v>1214</v>
      </c>
      <c r="F130" s="2" t="s">
        <v>522</v>
      </c>
      <c r="G130" s="130">
        <v>28.844584999999999</v>
      </c>
      <c r="H130" s="116">
        <v>39546228</v>
      </c>
      <c r="I130" s="33">
        <f>G130/SUM(G98:G196)*100</f>
        <v>2.0531089858487053</v>
      </c>
      <c r="J130" s="33"/>
      <c r="K130" s="227" t="s">
        <v>1186</v>
      </c>
    </row>
    <row r="131" spans="1:11" x14ac:dyDescent="0.2">
      <c r="A131" s="17" t="s">
        <v>93</v>
      </c>
      <c r="B131" s="17">
        <v>2017</v>
      </c>
      <c r="C131" s="23" t="s">
        <v>113</v>
      </c>
      <c r="D131" s="2" t="s">
        <v>512</v>
      </c>
      <c r="E131" s="2" t="s">
        <v>1214</v>
      </c>
      <c r="F131" s="2" t="s">
        <v>523</v>
      </c>
      <c r="G131" s="130">
        <v>0</v>
      </c>
      <c r="H131" s="116"/>
      <c r="I131" s="33">
        <f>G131/SUM(G98:G196)*100</f>
        <v>0</v>
      </c>
      <c r="J131" s="33"/>
      <c r="K131" s="227" t="s">
        <v>1186</v>
      </c>
    </row>
    <row r="132" spans="1:11" x14ac:dyDescent="0.2">
      <c r="A132" s="17" t="s">
        <v>93</v>
      </c>
      <c r="B132" s="17">
        <v>2017</v>
      </c>
      <c r="C132" s="23" t="s">
        <v>113</v>
      </c>
      <c r="D132" s="2" t="s">
        <v>512</v>
      </c>
      <c r="E132" s="2" t="s">
        <v>1214</v>
      </c>
      <c r="F132" s="2" t="s">
        <v>513</v>
      </c>
      <c r="G132" s="130">
        <v>3.904957</v>
      </c>
      <c r="H132" s="116">
        <v>3889671</v>
      </c>
      <c r="I132" s="33">
        <f>G132/SUM(G98:G196)*100</f>
        <v>0.27794826328937661</v>
      </c>
      <c r="J132" s="33"/>
      <c r="K132" s="227" t="s">
        <v>1186</v>
      </c>
    </row>
    <row r="133" spans="1:11" x14ac:dyDescent="0.2">
      <c r="A133" s="17" t="s">
        <v>93</v>
      </c>
      <c r="B133" s="17">
        <v>2017</v>
      </c>
      <c r="C133" s="23" t="s">
        <v>113</v>
      </c>
      <c r="D133" s="2" t="s">
        <v>447</v>
      </c>
      <c r="E133" s="2" t="s">
        <v>458</v>
      </c>
      <c r="F133" s="2" t="s">
        <v>459</v>
      </c>
      <c r="G133" s="130">
        <v>3.8400949999999998</v>
      </c>
      <c r="H133" s="116">
        <v>6227525</v>
      </c>
      <c r="I133" s="33">
        <f>G133/SUM(G98:G196)*100</f>
        <v>0.27333149535736723</v>
      </c>
      <c r="J133" s="33"/>
      <c r="K133" s="227" t="s">
        <v>1186</v>
      </c>
    </row>
    <row r="134" spans="1:11" x14ac:dyDescent="0.2">
      <c r="A134" s="17" t="s">
        <v>93</v>
      </c>
      <c r="B134" s="17">
        <v>2017</v>
      </c>
      <c r="C134" s="23" t="s">
        <v>113</v>
      </c>
      <c r="D134" s="2" t="s">
        <v>447</v>
      </c>
      <c r="E134" s="2" t="s">
        <v>516</v>
      </c>
      <c r="F134" s="2" t="s">
        <v>517</v>
      </c>
      <c r="G134" s="130">
        <v>3.6919840000000002</v>
      </c>
      <c r="H134" s="116">
        <v>3013053</v>
      </c>
      <c r="I134" s="33">
        <f>G134/SUM(G98:G196)*100</f>
        <v>0.26278920379716492</v>
      </c>
      <c r="J134" s="33"/>
      <c r="K134" s="227" t="s">
        <v>1186</v>
      </c>
    </row>
    <row r="135" spans="1:11" x14ac:dyDescent="0.2">
      <c r="A135" s="17" t="s">
        <v>93</v>
      </c>
      <c r="B135" s="17">
        <v>2017</v>
      </c>
      <c r="C135" s="23" t="s">
        <v>113</v>
      </c>
      <c r="D135" s="2" t="s">
        <v>447</v>
      </c>
      <c r="E135" s="2" t="s">
        <v>448</v>
      </c>
      <c r="F135" s="2"/>
      <c r="G135" s="130">
        <v>4.8428599999999999</v>
      </c>
      <c r="H135" s="116">
        <v>6711183</v>
      </c>
      <c r="I135" s="33">
        <f>G135/SUM(G98:G196)*100</f>
        <v>0.34470661939519193</v>
      </c>
      <c r="J135" s="33"/>
      <c r="K135" s="227" t="s">
        <v>1186</v>
      </c>
    </row>
    <row r="136" spans="1:11" x14ac:dyDescent="0.2">
      <c r="A136" s="17" t="s">
        <v>93</v>
      </c>
      <c r="B136" s="17">
        <v>2017</v>
      </c>
      <c r="C136" s="23" t="s">
        <v>113</v>
      </c>
      <c r="D136" s="2" t="s">
        <v>1218</v>
      </c>
      <c r="E136" s="2" t="s">
        <v>1218</v>
      </c>
      <c r="F136" s="2" t="s">
        <v>1218</v>
      </c>
      <c r="G136" s="130">
        <v>10.734261</v>
      </c>
      <c r="H136" s="116"/>
      <c r="I136" s="33">
        <f>G136/SUM(G98:G196)*100</f>
        <v>0.76404662142115443</v>
      </c>
      <c r="J136" s="33"/>
      <c r="K136" s="227" t="s">
        <v>1186</v>
      </c>
    </row>
    <row r="137" spans="1:11" x14ac:dyDescent="0.2">
      <c r="A137" s="17" t="s">
        <v>93</v>
      </c>
      <c r="B137" s="17">
        <v>2017</v>
      </c>
      <c r="C137" s="23" t="s">
        <v>113</v>
      </c>
      <c r="D137" s="2" t="s">
        <v>1217</v>
      </c>
      <c r="E137" s="2" t="s">
        <v>1217</v>
      </c>
      <c r="F137" s="2" t="s">
        <v>418</v>
      </c>
      <c r="G137" s="130">
        <v>10.14</v>
      </c>
      <c r="H137" s="116"/>
      <c r="I137" s="33">
        <f>G137/SUM(G98:G196)*100</f>
        <v>0.72174812418018397</v>
      </c>
      <c r="J137" s="33"/>
      <c r="K137" s="227" t="s">
        <v>1186</v>
      </c>
    </row>
    <row r="138" spans="1:11" x14ac:dyDescent="0.2">
      <c r="A138" s="17" t="s">
        <v>93</v>
      </c>
      <c r="B138" s="17">
        <v>2017</v>
      </c>
      <c r="C138" s="23" t="s">
        <v>113</v>
      </c>
      <c r="D138" s="2" t="s">
        <v>419</v>
      </c>
      <c r="E138" s="2" t="s">
        <v>419</v>
      </c>
      <c r="F138" s="2" t="s">
        <v>1220</v>
      </c>
      <c r="G138" s="130">
        <v>41</v>
      </c>
      <c r="H138" s="116">
        <v>23850143</v>
      </c>
      <c r="I138" s="33">
        <f>G138/SUM(G98:G196)*100</f>
        <v>2.9183109557581401</v>
      </c>
      <c r="J138" s="33"/>
      <c r="K138" s="227" t="s">
        <v>1219</v>
      </c>
    </row>
    <row r="139" spans="1:11" x14ac:dyDescent="0.2">
      <c r="A139" s="17" t="s">
        <v>93</v>
      </c>
      <c r="B139" s="17">
        <v>2017</v>
      </c>
      <c r="C139" s="23" t="s">
        <v>113</v>
      </c>
      <c r="D139" s="2" t="s">
        <v>420</v>
      </c>
      <c r="E139" s="2" t="s">
        <v>421</v>
      </c>
      <c r="F139" s="2"/>
      <c r="G139" s="130">
        <v>6.2273800000000001</v>
      </c>
      <c r="H139" s="116">
        <v>632019</v>
      </c>
      <c r="I139" s="33">
        <f>G139/SUM(G98:G196)*100</f>
        <v>0.4432544214553446</v>
      </c>
      <c r="J139" s="33"/>
      <c r="K139" s="227" t="s">
        <v>1186</v>
      </c>
    </row>
    <row r="140" spans="1:11" x14ac:dyDescent="0.2">
      <c r="A140" s="17" t="s">
        <v>93</v>
      </c>
      <c r="B140" s="17">
        <v>2017</v>
      </c>
      <c r="C140" s="23" t="s">
        <v>113</v>
      </c>
      <c r="D140" s="2" t="s">
        <v>422</v>
      </c>
      <c r="E140" s="2" t="s">
        <v>422</v>
      </c>
      <c r="F140" s="2" t="s">
        <v>422</v>
      </c>
      <c r="G140" s="130">
        <v>11</v>
      </c>
      <c r="H140" s="116" t="s">
        <v>423</v>
      </c>
      <c r="I140" s="33">
        <f>G140/SUM(G98:G196)*100</f>
        <v>0.7829614759351109</v>
      </c>
      <c r="J140" s="33"/>
      <c r="K140" s="227" t="s">
        <v>1222</v>
      </c>
    </row>
    <row r="141" spans="1:11" x14ac:dyDescent="0.2">
      <c r="A141" s="17" t="s">
        <v>93</v>
      </c>
      <c r="B141" s="17">
        <v>2017</v>
      </c>
      <c r="C141" s="23" t="s">
        <v>113</v>
      </c>
      <c r="D141" s="2" t="s">
        <v>424</v>
      </c>
      <c r="E141" s="2" t="s">
        <v>425</v>
      </c>
      <c r="F141" s="2" t="s">
        <v>426</v>
      </c>
      <c r="G141" s="130">
        <v>0</v>
      </c>
      <c r="H141" s="116">
        <v>7608684</v>
      </c>
      <c r="I141" s="33">
        <f>G141/SUM(G98:G196)*100</f>
        <v>0</v>
      </c>
      <c r="J141" s="33"/>
      <c r="K141" s="227" t="s">
        <v>1186</v>
      </c>
    </row>
    <row r="142" spans="1:11" x14ac:dyDescent="0.2">
      <c r="A142" s="17" t="s">
        <v>93</v>
      </c>
      <c r="B142" s="17">
        <v>2017</v>
      </c>
      <c r="C142" s="23" t="s">
        <v>113</v>
      </c>
      <c r="D142" s="2" t="s">
        <v>427</v>
      </c>
      <c r="E142" s="2" t="s">
        <v>427</v>
      </c>
      <c r="F142" s="2" t="s">
        <v>427</v>
      </c>
      <c r="G142" s="130">
        <v>10</v>
      </c>
      <c r="H142" s="116"/>
      <c r="I142" s="33">
        <f>G142/SUM(G98:G196)*100</f>
        <v>0.71178315994100982</v>
      </c>
      <c r="J142" s="33"/>
      <c r="K142" s="227" t="s">
        <v>1221</v>
      </c>
    </row>
    <row r="143" spans="1:11" x14ac:dyDescent="0.2">
      <c r="A143" s="17" t="s">
        <v>93</v>
      </c>
      <c r="B143" s="17">
        <v>2017</v>
      </c>
      <c r="C143" s="23" t="s">
        <v>113</v>
      </c>
      <c r="D143" s="2" t="s">
        <v>428</v>
      </c>
      <c r="E143" s="2" t="s">
        <v>428</v>
      </c>
      <c r="F143" s="2" t="s">
        <v>428</v>
      </c>
      <c r="G143" s="130">
        <v>5.7368680000000003</v>
      </c>
      <c r="H143" s="116">
        <v>4424253</v>
      </c>
      <c r="I143" s="33">
        <f>G143/SUM(G98:G196)*100</f>
        <v>0.40834060332044619</v>
      </c>
      <c r="J143" s="33"/>
      <c r="K143" s="227" t="s">
        <v>1186</v>
      </c>
    </row>
    <row r="144" spans="1:11" x14ac:dyDescent="0.2">
      <c r="A144" s="17" t="s">
        <v>93</v>
      </c>
      <c r="B144" s="17">
        <v>2017</v>
      </c>
      <c r="C144" s="23" t="s">
        <v>113</v>
      </c>
      <c r="D144" s="2" t="s">
        <v>429</v>
      </c>
      <c r="E144" s="2" t="s">
        <v>430</v>
      </c>
      <c r="F144" s="2" t="s">
        <v>431</v>
      </c>
      <c r="G144" s="130">
        <v>5.0888590000000002</v>
      </c>
      <c r="H144" s="116">
        <v>9932989</v>
      </c>
      <c r="I144" s="33">
        <f>G144/SUM(G98:G196)*100</f>
        <v>0.36221641395142473</v>
      </c>
      <c r="J144" s="33"/>
      <c r="K144" s="227" t="s">
        <v>1186</v>
      </c>
    </row>
    <row r="145" spans="1:11" x14ac:dyDescent="0.2">
      <c r="A145" s="17" t="s">
        <v>93</v>
      </c>
      <c r="B145" s="17">
        <v>2017</v>
      </c>
      <c r="C145" s="23" t="s">
        <v>113</v>
      </c>
      <c r="D145" s="2" t="s">
        <v>1235</v>
      </c>
      <c r="E145" s="2" t="s">
        <v>432</v>
      </c>
      <c r="F145" s="2" t="s">
        <v>432</v>
      </c>
      <c r="G145" s="130">
        <v>2.4193220000000002</v>
      </c>
      <c r="H145" s="116">
        <v>6297055</v>
      </c>
      <c r="I145" s="33">
        <f>G145/SUM(G98:G196)*100</f>
        <v>0.17220326580748041</v>
      </c>
      <c r="J145" s="33"/>
      <c r="K145" s="227" t="s">
        <v>1186</v>
      </c>
    </row>
    <row r="146" spans="1:11" x14ac:dyDescent="0.2">
      <c r="A146" s="17" t="s">
        <v>93</v>
      </c>
      <c r="B146" s="17">
        <v>2017</v>
      </c>
      <c r="C146" s="23" t="s">
        <v>113</v>
      </c>
      <c r="D146" s="2" t="s">
        <v>433</v>
      </c>
      <c r="E146" s="2" t="s">
        <v>434</v>
      </c>
      <c r="F146" s="2"/>
      <c r="G146" s="130">
        <v>9.8595439999999996</v>
      </c>
      <c r="H146" s="116">
        <v>9545510</v>
      </c>
      <c r="I146" s="33">
        <f>G146/SUM(G98:G196)*100</f>
        <v>0.70178573838974245</v>
      </c>
      <c r="J146" s="33"/>
      <c r="K146" s="227" t="s">
        <v>1186</v>
      </c>
    </row>
    <row r="147" spans="1:11" x14ac:dyDescent="0.2">
      <c r="A147" s="17" t="s">
        <v>93</v>
      </c>
      <c r="B147" s="17">
        <v>2017</v>
      </c>
      <c r="C147" s="23" t="s">
        <v>113</v>
      </c>
      <c r="D147" s="2" t="s">
        <v>1240</v>
      </c>
      <c r="E147" s="2" t="s">
        <v>435</v>
      </c>
      <c r="F147" s="2" t="s">
        <v>436</v>
      </c>
      <c r="G147" s="130">
        <v>2</v>
      </c>
      <c r="H147" s="116" t="s">
        <v>437</v>
      </c>
      <c r="I147" s="33">
        <f>G147/SUM(G98:G196)*100</f>
        <v>0.14235663198820198</v>
      </c>
      <c r="J147" s="33"/>
      <c r="K147" s="227" t="s">
        <v>1241</v>
      </c>
    </row>
    <row r="148" spans="1:11" x14ac:dyDescent="0.2">
      <c r="A148" s="17" t="s">
        <v>93</v>
      </c>
      <c r="B148" s="17">
        <v>2017</v>
      </c>
      <c r="C148" s="23" t="s">
        <v>113</v>
      </c>
      <c r="D148" s="2" t="s">
        <v>1243</v>
      </c>
      <c r="E148" s="2" t="s">
        <v>439</v>
      </c>
      <c r="F148" s="2" t="s">
        <v>1244</v>
      </c>
      <c r="G148" s="33">
        <v>9</v>
      </c>
      <c r="H148" s="2">
        <v>6596353</v>
      </c>
      <c r="I148" s="33">
        <f>G148/SUM(G107:G192)*100</f>
        <v>1.2608365221640139</v>
      </c>
      <c r="J148" s="33"/>
      <c r="K148" s="227" t="s">
        <v>1245</v>
      </c>
    </row>
    <row r="149" spans="1:11" x14ac:dyDescent="0.2">
      <c r="A149" s="17" t="s">
        <v>93</v>
      </c>
      <c r="B149" s="17">
        <v>2017</v>
      </c>
      <c r="C149" s="23" t="s">
        <v>113</v>
      </c>
      <c r="D149" s="2" t="s">
        <v>441</v>
      </c>
      <c r="E149" s="2" t="s">
        <v>442</v>
      </c>
      <c r="F149" s="2"/>
      <c r="G149" s="130">
        <v>12.240078</v>
      </c>
      <c r="H149" s="116">
        <v>6596353</v>
      </c>
      <c r="I149" s="33">
        <f>G149/SUM(G98:G196)*100</f>
        <v>0.87122813967644364</v>
      </c>
      <c r="J149" s="33"/>
      <c r="K149" s="227" t="s">
        <v>1186</v>
      </c>
    </row>
    <row r="150" spans="1:11" x14ac:dyDescent="0.2">
      <c r="A150" s="17" t="s">
        <v>93</v>
      </c>
      <c r="B150" s="17">
        <v>2017</v>
      </c>
      <c r="C150" s="23" t="s">
        <v>113</v>
      </c>
      <c r="D150" s="2" t="s">
        <v>443</v>
      </c>
      <c r="E150" s="2" t="s">
        <v>444</v>
      </c>
      <c r="F150" s="2"/>
      <c r="G150" s="130">
        <v>0</v>
      </c>
      <c r="H150" s="116">
        <v>7166445</v>
      </c>
      <c r="I150" s="33">
        <f>G150/SUM(G98:G196)*100</f>
        <v>0</v>
      </c>
      <c r="J150" s="33"/>
      <c r="K150" s="227" t="s">
        <v>1186</v>
      </c>
    </row>
    <row r="151" spans="1:11" x14ac:dyDescent="0.2">
      <c r="A151" s="17" t="s">
        <v>93</v>
      </c>
      <c r="B151" s="17">
        <v>2017</v>
      </c>
      <c r="C151" s="23" t="s">
        <v>113</v>
      </c>
      <c r="D151" s="2"/>
      <c r="E151" s="2" t="s">
        <v>445</v>
      </c>
      <c r="F151" s="2"/>
      <c r="G151" s="130">
        <v>0</v>
      </c>
      <c r="H151" s="116"/>
      <c r="I151" s="33">
        <f>G151/SUM(G98:G196)*100</f>
        <v>0</v>
      </c>
      <c r="J151" s="33"/>
      <c r="K151" s="227" t="s">
        <v>1186</v>
      </c>
    </row>
    <row r="152" spans="1:11" x14ac:dyDescent="0.2">
      <c r="A152" s="17" t="s">
        <v>93</v>
      </c>
      <c r="B152" s="17">
        <v>2017</v>
      </c>
      <c r="C152" s="23" t="s">
        <v>113</v>
      </c>
      <c r="D152" s="2"/>
      <c r="E152" s="2" t="s">
        <v>446</v>
      </c>
      <c r="F152" s="2"/>
      <c r="G152" s="130">
        <v>8.3216870000000007</v>
      </c>
      <c r="H152" s="116">
        <v>10542125</v>
      </c>
      <c r="I152" s="33">
        <f>G152/SUM(G98:G196)*100</f>
        <v>0.59232366689000227</v>
      </c>
      <c r="J152" s="33"/>
      <c r="K152" s="227" t="s">
        <v>1186</v>
      </c>
    </row>
    <row r="153" spans="1:11" x14ac:dyDescent="0.2">
      <c r="A153" s="17" t="s">
        <v>93</v>
      </c>
      <c r="B153" s="17">
        <v>2017</v>
      </c>
      <c r="C153" s="23" t="s">
        <v>113</v>
      </c>
      <c r="D153" s="2"/>
      <c r="E153" s="2" t="s">
        <v>449</v>
      </c>
      <c r="F153" s="2"/>
      <c r="G153" s="130">
        <v>3.0714519999999998</v>
      </c>
      <c r="H153" s="116">
        <v>11764012</v>
      </c>
      <c r="I153" s="33">
        <f>G153/SUM(G98:G196)*100</f>
        <v>0.21862078101671348</v>
      </c>
      <c r="J153" s="33"/>
      <c r="K153" s="227" t="s">
        <v>1186</v>
      </c>
    </row>
    <row r="154" spans="1:11" x14ac:dyDescent="0.2">
      <c r="A154" s="17" t="s">
        <v>93</v>
      </c>
      <c r="B154" s="17">
        <v>2017</v>
      </c>
      <c r="C154" s="23" t="s">
        <v>113</v>
      </c>
      <c r="D154" s="2"/>
      <c r="E154" s="2" t="s">
        <v>450</v>
      </c>
      <c r="F154" s="2"/>
      <c r="G154" s="130">
        <v>2.3745250000000002</v>
      </c>
      <c r="H154" s="116">
        <v>1763080</v>
      </c>
      <c r="I154" s="33">
        <f>G154/SUM(G98:G196)*100</f>
        <v>0.16901469078589268</v>
      </c>
      <c r="J154" s="33"/>
      <c r="K154" s="227" t="s">
        <v>1186</v>
      </c>
    </row>
    <row r="155" spans="1:11" x14ac:dyDescent="0.2">
      <c r="A155" s="17" t="s">
        <v>93</v>
      </c>
      <c r="B155" s="17">
        <v>2017</v>
      </c>
      <c r="C155" s="23" t="s">
        <v>113</v>
      </c>
      <c r="D155" s="2"/>
      <c r="E155" s="2" t="s">
        <v>451</v>
      </c>
      <c r="F155" s="2"/>
      <c r="G155" s="130">
        <v>6.9190420000000001</v>
      </c>
      <c r="H155" s="116"/>
      <c r="I155" s="33">
        <f>G155/SUM(G98:G196)*100</f>
        <v>0.49248575785245646</v>
      </c>
      <c r="J155" s="33"/>
      <c r="K155" s="227" t="s">
        <v>1186</v>
      </c>
    </row>
    <row r="156" spans="1:11" x14ac:dyDescent="0.2">
      <c r="A156" s="17" t="s">
        <v>93</v>
      </c>
      <c r="B156" s="17">
        <v>2017</v>
      </c>
      <c r="C156" s="23" t="s">
        <v>113</v>
      </c>
      <c r="D156" s="2"/>
      <c r="E156" s="2" t="s">
        <v>452</v>
      </c>
      <c r="F156" s="2"/>
      <c r="G156" s="130">
        <v>7.6478760000000001</v>
      </c>
      <c r="H156" s="116">
        <v>7051041</v>
      </c>
      <c r="I156" s="33">
        <f>G156/SUM(G98:G196)*100</f>
        <v>0.54436293461170115</v>
      </c>
      <c r="J156" s="33"/>
      <c r="K156" s="227" t="s">
        <v>1186</v>
      </c>
    </row>
    <row r="157" spans="1:11" x14ac:dyDescent="0.2">
      <c r="A157" s="17" t="s">
        <v>93</v>
      </c>
      <c r="B157" s="17">
        <v>2017</v>
      </c>
      <c r="C157" s="23" t="s">
        <v>113</v>
      </c>
      <c r="D157" s="2"/>
      <c r="E157" s="2" t="s">
        <v>453</v>
      </c>
      <c r="F157" s="2"/>
      <c r="G157" s="130">
        <v>6.610754</v>
      </c>
      <c r="H157" s="116"/>
      <c r="I157" s="33">
        <f>G157/SUM(G98:G196)*100</f>
        <v>0.47054233717126703</v>
      </c>
      <c r="J157" s="33"/>
      <c r="K157" s="227" t="s">
        <v>1186</v>
      </c>
    </row>
    <row r="158" spans="1:11" x14ac:dyDescent="0.2">
      <c r="A158" s="17" t="s">
        <v>93</v>
      </c>
      <c r="B158" s="17">
        <v>2017</v>
      </c>
      <c r="C158" s="23" t="s">
        <v>113</v>
      </c>
      <c r="D158" s="2" t="s">
        <v>454</v>
      </c>
      <c r="E158" s="2" t="s">
        <v>455</v>
      </c>
      <c r="F158" s="2"/>
      <c r="G158" s="130">
        <v>3.633804</v>
      </c>
      <c r="H158" s="116">
        <v>5673200</v>
      </c>
      <c r="I158" s="33">
        <f>G158/SUM(G98:G196)*100</f>
        <v>0.25864804937262814</v>
      </c>
      <c r="J158" s="33"/>
      <c r="K158" s="227" t="s">
        <v>1186</v>
      </c>
    </row>
    <row r="159" spans="1:11" x14ac:dyDescent="0.2">
      <c r="A159" s="17" t="s">
        <v>93</v>
      </c>
      <c r="B159" s="17">
        <v>2017</v>
      </c>
      <c r="C159" s="23" t="s">
        <v>113</v>
      </c>
      <c r="D159" s="2"/>
      <c r="E159" s="2" t="s">
        <v>456</v>
      </c>
      <c r="F159" s="2"/>
      <c r="G159" s="130">
        <v>7.6331280000000001</v>
      </c>
      <c r="H159" s="116"/>
      <c r="I159" s="33">
        <f>G159/SUM(G98:G196)*100</f>
        <v>0.54331319680742007</v>
      </c>
      <c r="J159" s="33"/>
      <c r="K159" s="227" t="s">
        <v>1186</v>
      </c>
    </row>
    <row r="160" spans="1:11" x14ac:dyDescent="0.2">
      <c r="A160" s="17" t="s">
        <v>93</v>
      </c>
      <c r="B160" s="17">
        <v>2017</v>
      </c>
      <c r="C160" s="23" t="s">
        <v>113</v>
      </c>
      <c r="D160" s="2"/>
      <c r="E160" s="2" t="s">
        <v>460</v>
      </c>
      <c r="F160" s="2"/>
      <c r="G160" s="130">
        <v>5.7701330000000004</v>
      </c>
      <c r="H160" s="116"/>
      <c r="I160" s="33">
        <f>G160/SUM(G98:G196)*100</f>
        <v>0.41070835000198996</v>
      </c>
      <c r="J160" s="33"/>
      <c r="K160" s="227" t="s">
        <v>1186</v>
      </c>
    </row>
    <row r="161" spans="1:11" x14ac:dyDescent="0.2">
      <c r="A161" s="17" t="s">
        <v>93</v>
      </c>
      <c r="B161" s="17">
        <v>2017</v>
      </c>
      <c r="C161" s="23" t="s">
        <v>113</v>
      </c>
      <c r="D161" s="2"/>
      <c r="E161" s="2" t="s">
        <v>461</v>
      </c>
      <c r="F161" s="2"/>
      <c r="G161" s="130">
        <v>0</v>
      </c>
      <c r="H161" s="116"/>
      <c r="I161" s="33">
        <f>G161/SUM(G98:G196)*100</f>
        <v>0</v>
      </c>
      <c r="J161" s="33"/>
      <c r="K161" s="227" t="s">
        <v>1186</v>
      </c>
    </row>
    <row r="162" spans="1:11" x14ac:dyDescent="0.2">
      <c r="A162" s="17" t="s">
        <v>93</v>
      </c>
      <c r="B162" s="17">
        <v>2017</v>
      </c>
      <c r="C162" s="23" t="s">
        <v>113</v>
      </c>
      <c r="D162" s="2"/>
      <c r="E162" s="2" t="s">
        <v>462</v>
      </c>
      <c r="F162" s="2" t="s">
        <v>463</v>
      </c>
      <c r="G162" s="130">
        <v>0</v>
      </c>
      <c r="H162" s="116"/>
      <c r="I162" s="33">
        <f>G162/SUM(G98:G196)*100</f>
        <v>0</v>
      </c>
      <c r="J162" s="33"/>
      <c r="K162" s="227" t="s">
        <v>1186</v>
      </c>
    </row>
    <row r="163" spans="1:11" x14ac:dyDescent="0.2">
      <c r="A163" s="17" t="s">
        <v>93</v>
      </c>
      <c r="B163" s="17">
        <v>2017</v>
      </c>
      <c r="C163" s="23" t="s">
        <v>113</v>
      </c>
      <c r="D163" s="2" t="s">
        <v>464</v>
      </c>
      <c r="E163" s="2" t="s">
        <v>465</v>
      </c>
      <c r="F163" s="2"/>
      <c r="G163" s="130">
        <v>6.7120810000000004</v>
      </c>
      <c r="H163" s="116">
        <v>5291196</v>
      </c>
      <c r="I163" s="33">
        <f>G163/SUM(G98:G196)*100</f>
        <v>0.47775462239600136</v>
      </c>
      <c r="J163" s="33"/>
      <c r="K163" s="227" t="s">
        <v>1186</v>
      </c>
    </row>
    <row r="164" spans="1:11" x14ac:dyDescent="0.2">
      <c r="A164" s="17" t="s">
        <v>93</v>
      </c>
      <c r="B164" s="17">
        <v>2017</v>
      </c>
      <c r="C164" s="23" t="s">
        <v>113</v>
      </c>
      <c r="D164" s="2" t="s">
        <v>466</v>
      </c>
      <c r="E164" s="2" t="s">
        <v>467</v>
      </c>
      <c r="F164" s="2"/>
      <c r="G164" s="130">
        <v>21.620367000000002</v>
      </c>
      <c r="H164" s="116">
        <v>24385107</v>
      </c>
      <c r="I164" s="33">
        <f>G164/SUM(G98:G196)*100</f>
        <v>1.5389013142344332</v>
      </c>
      <c r="J164" s="33"/>
      <c r="K164" s="227" t="s">
        <v>1186</v>
      </c>
    </row>
    <row r="165" spans="1:11" x14ac:dyDescent="0.2">
      <c r="A165" s="17" t="s">
        <v>93</v>
      </c>
      <c r="B165" s="17">
        <v>2017</v>
      </c>
      <c r="C165" s="23" t="s">
        <v>113</v>
      </c>
      <c r="D165" s="2" t="s">
        <v>468</v>
      </c>
      <c r="E165" s="2" t="s">
        <v>469</v>
      </c>
      <c r="F165" s="2"/>
      <c r="G165" s="130">
        <v>11.75098</v>
      </c>
      <c r="H165" s="116">
        <v>9089835</v>
      </c>
      <c r="I165" s="33">
        <f>G165/SUM(G98:G196)*100</f>
        <v>0.83641496768036094</v>
      </c>
      <c r="J165" s="33"/>
      <c r="K165" s="227" t="s">
        <v>1186</v>
      </c>
    </row>
    <row r="166" spans="1:11" x14ac:dyDescent="0.2">
      <c r="A166" s="17" t="s">
        <v>93</v>
      </c>
      <c r="B166" s="17">
        <v>2017</v>
      </c>
      <c r="C166" s="23" t="s">
        <v>113</v>
      </c>
      <c r="D166" s="2" t="s">
        <v>470</v>
      </c>
      <c r="E166" s="2" t="s">
        <v>471</v>
      </c>
      <c r="F166" s="2"/>
      <c r="G166" s="130">
        <v>4.6227980000000004</v>
      </c>
      <c r="H166" s="116">
        <v>5363614</v>
      </c>
      <c r="I166" s="33">
        <f>G166/SUM(G98:G196)*100</f>
        <v>0.32904297682089811</v>
      </c>
      <c r="J166" s="33"/>
      <c r="K166" s="227" t="s">
        <v>1186</v>
      </c>
    </row>
    <row r="167" spans="1:11" x14ac:dyDescent="0.2">
      <c r="A167" s="17" t="s">
        <v>93</v>
      </c>
      <c r="B167" s="17">
        <v>2017</v>
      </c>
      <c r="C167" s="23" t="s">
        <v>113</v>
      </c>
      <c r="D167" s="2" t="s">
        <v>392</v>
      </c>
      <c r="E167" s="2" t="s">
        <v>472</v>
      </c>
      <c r="F167" s="2"/>
      <c r="G167" s="130">
        <v>7.0394420000000002</v>
      </c>
      <c r="H167" s="116">
        <v>5297099</v>
      </c>
      <c r="I167" s="33">
        <f>G167/SUM(G98:G196)*100</f>
        <v>0.50105562709814622</v>
      </c>
      <c r="J167" s="33"/>
      <c r="K167" s="227" t="s">
        <v>1186</v>
      </c>
    </row>
    <row r="168" spans="1:11" x14ac:dyDescent="0.2">
      <c r="A168" s="17" t="s">
        <v>93</v>
      </c>
      <c r="B168" s="17">
        <v>2017</v>
      </c>
      <c r="C168" s="23" t="s">
        <v>113</v>
      </c>
      <c r="D168" s="2"/>
      <c r="E168" s="2" t="s">
        <v>473</v>
      </c>
      <c r="F168" s="2"/>
      <c r="G168" s="130">
        <v>13.150043999999999</v>
      </c>
      <c r="H168" s="116"/>
      <c r="I168" s="33">
        <f>G168/SUM(G98:G196)*100</f>
        <v>0.93599798716833171</v>
      </c>
      <c r="J168" s="33"/>
      <c r="K168" s="227" t="s">
        <v>1186</v>
      </c>
    </row>
    <row r="169" spans="1:11" x14ac:dyDescent="0.2">
      <c r="A169" s="17" t="s">
        <v>93</v>
      </c>
      <c r="B169" s="17">
        <v>2017</v>
      </c>
      <c r="C169" s="23" t="s">
        <v>113</v>
      </c>
      <c r="D169" s="2" t="s">
        <v>475</v>
      </c>
      <c r="E169" s="2" t="s">
        <v>476</v>
      </c>
      <c r="F169" s="2" t="s">
        <v>477</v>
      </c>
      <c r="G169" s="130">
        <v>1.4585360000000001</v>
      </c>
      <c r="H169" s="116"/>
      <c r="I169" s="33">
        <f>G169/SUM(G98:G196)*100</f>
        <v>0.10381613629677208</v>
      </c>
      <c r="J169" s="33"/>
      <c r="K169" s="227" t="s">
        <v>1186</v>
      </c>
    </row>
    <row r="170" spans="1:11" x14ac:dyDescent="0.2">
      <c r="A170" s="17" t="s">
        <v>93</v>
      </c>
      <c r="B170" s="17">
        <v>2017</v>
      </c>
      <c r="C170" s="23" t="s">
        <v>113</v>
      </c>
      <c r="D170" s="2"/>
      <c r="E170" s="2" t="s">
        <v>478</v>
      </c>
      <c r="F170" s="2"/>
      <c r="G170" s="130">
        <v>0</v>
      </c>
      <c r="H170" s="116">
        <v>1402511</v>
      </c>
      <c r="I170" s="33">
        <f>G170/SUM(G98:G196)*100</f>
        <v>0</v>
      </c>
      <c r="J170" s="33"/>
      <c r="K170" s="227" t="s">
        <v>1186</v>
      </c>
    </row>
    <row r="171" spans="1:11" x14ac:dyDescent="0.2">
      <c r="A171" s="17" t="s">
        <v>93</v>
      </c>
      <c r="B171" s="17">
        <v>2017</v>
      </c>
      <c r="C171" s="23" t="s">
        <v>113</v>
      </c>
      <c r="D171" s="2"/>
      <c r="E171" s="2" t="s">
        <v>479</v>
      </c>
      <c r="F171" s="2"/>
      <c r="G171" s="130">
        <v>4.6513999999999998</v>
      </c>
      <c r="H171" s="116"/>
      <c r="I171" s="33">
        <f>G171/SUM(G98:G196)*100</f>
        <v>0.33107881901496133</v>
      </c>
      <c r="J171" s="33"/>
      <c r="K171" s="227" t="s">
        <v>1186</v>
      </c>
    </row>
    <row r="172" spans="1:11" x14ac:dyDescent="0.2">
      <c r="A172" s="17" t="s">
        <v>93</v>
      </c>
      <c r="B172" s="17">
        <v>2017</v>
      </c>
      <c r="C172" s="23" t="s">
        <v>113</v>
      </c>
      <c r="D172" s="2" t="s">
        <v>480</v>
      </c>
      <c r="E172" s="2" t="s">
        <v>481</v>
      </c>
      <c r="F172" s="2" t="s">
        <v>481</v>
      </c>
      <c r="G172" s="130">
        <v>1.5301070000000001</v>
      </c>
      <c r="H172" s="116">
        <v>4738842</v>
      </c>
      <c r="I172" s="33">
        <f>G172/SUM(G98:G196)*100</f>
        <v>0.10891043955078589</v>
      </c>
      <c r="J172" s="33"/>
      <c r="K172" s="227" t="s">
        <v>1250</v>
      </c>
    </row>
    <row r="173" spans="1:11" x14ac:dyDescent="0.2">
      <c r="A173" s="17" t="s">
        <v>93</v>
      </c>
      <c r="B173" s="17">
        <v>2017</v>
      </c>
      <c r="C173" s="23" t="s">
        <v>113</v>
      </c>
      <c r="D173" s="2" t="s">
        <v>482</v>
      </c>
      <c r="E173" s="2" t="s">
        <v>483</v>
      </c>
      <c r="F173" s="2" t="s">
        <v>484</v>
      </c>
      <c r="G173" s="130">
        <v>0</v>
      </c>
      <c r="H173" s="116">
        <v>4712121</v>
      </c>
      <c r="I173" s="33">
        <f>G173/SUM(G98:G196)*100</f>
        <v>0</v>
      </c>
      <c r="J173" s="33"/>
      <c r="K173" s="227" t="s">
        <v>1186</v>
      </c>
    </row>
    <row r="174" spans="1:11" x14ac:dyDescent="0.2">
      <c r="A174" s="17" t="s">
        <v>93</v>
      </c>
      <c r="B174" s="17">
        <v>2017</v>
      </c>
      <c r="C174" s="23" t="s">
        <v>113</v>
      </c>
      <c r="D174" s="2" t="s">
        <v>485</v>
      </c>
      <c r="E174" s="2" t="s">
        <v>486</v>
      </c>
      <c r="F174" s="2"/>
      <c r="G174" s="130">
        <v>0.15021799999999999</v>
      </c>
      <c r="H174" s="116"/>
      <c r="I174" s="33">
        <f>G174/SUM(G98:G196)*100</f>
        <v>1.069226427200186E-2</v>
      </c>
      <c r="J174" s="33"/>
      <c r="K174" s="227" t="s">
        <v>1186</v>
      </c>
    </row>
    <row r="175" spans="1:11" x14ac:dyDescent="0.2">
      <c r="A175" s="17" t="s">
        <v>93</v>
      </c>
      <c r="B175" s="17">
        <v>2017</v>
      </c>
      <c r="C175" s="23" t="s">
        <v>113</v>
      </c>
      <c r="D175" s="2" t="s">
        <v>487</v>
      </c>
      <c r="E175" s="2" t="s">
        <v>470</v>
      </c>
      <c r="F175" s="2"/>
      <c r="G175" s="130">
        <v>5.9233969999999996</v>
      </c>
      <c r="H175" s="116"/>
      <c r="I175" s="33">
        <f>G175/SUM(G98:G196)*100</f>
        <v>0.42161742342450975</v>
      </c>
      <c r="J175" s="33"/>
      <c r="K175" s="227" t="s">
        <v>1186</v>
      </c>
    </row>
    <row r="176" spans="1:11" x14ac:dyDescent="0.2">
      <c r="A176" s="17" t="s">
        <v>93</v>
      </c>
      <c r="B176" s="17">
        <v>2017</v>
      </c>
      <c r="C176" s="23" t="s">
        <v>113</v>
      </c>
      <c r="D176" s="2"/>
      <c r="E176" s="2" t="s">
        <v>488</v>
      </c>
      <c r="F176" s="2"/>
      <c r="G176" s="130">
        <v>0</v>
      </c>
      <c r="H176" s="116">
        <v>924351</v>
      </c>
      <c r="I176" s="33">
        <f>G176/SUM(G98:G196)*100</f>
        <v>0</v>
      </c>
      <c r="J176" s="33"/>
      <c r="K176" s="227" t="s">
        <v>1186</v>
      </c>
    </row>
    <row r="177" spans="1:11" x14ac:dyDescent="0.2">
      <c r="A177" s="17" t="s">
        <v>93</v>
      </c>
      <c r="B177" s="17">
        <v>2017</v>
      </c>
      <c r="C177" s="23" t="s">
        <v>113</v>
      </c>
      <c r="D177" s="2" t="s">
        <v>489</v>
      </c>
      <c r="E177" s="2" t="s">
        <v>490</v>
      </c>
      <c r="F177" s="2"/>
      <c r="G177" s="130">
        <v>3.1433420000000001</v>
      </c>
      <c r="H177" s="116">
        <v>4462520</v>
      </c>
      <c r="I177" s="33">
        <f>G177/SUM(G98:G196)*100</f>
        <v>0.2237377901535294</v>
      </c>
      <c r="J177" s="33"/>
      <c r="K177" s="227" t="s">
        <v>1186</v>
      </c>
    </row>
    <row r="178" spans="1:11" x14ac:dyDescent="0.2">
      <c r="A178" s="17" t="s">
        <v>93</v>
      </c>
      <c r="B178" s="17">
        <v>2017</v>
      </c>
      <c r="C178" s="23" t="s">
        <v>113</v>
      </c>
      <c r="D178" s="2"/>
      <c r="E178" s="2" t="s">
        <v>491</v>
      </c>
      <c r="F178" s="2"/>
      <c r="G178" s="130">
        <v>4.5175970000000003</v>
      </c>
      <c r="H178" s="116">
        <v>4400464</v>
      </c>
      <c r="I178" s="33">
        <f>G178/SUM(G98:G196)*100</f>
        <v>0.32155494680000268</v>
      </c>
      <c r="J178" s="33"/>
      <c r="K178" s="227" t="s">
        <v>1186</v>
      </c>
    </row>
    <row r="179" spans="1:11" x14ac:dyDescent="0.2">
      <c r="A179" s="17" t="s">
        <v>93</v>
      </c>
      <c r="B179" s="17">
        <v>2017</v>
      </c>
      <c r="C179" s="23" t="s">
        <v>113</v>
      </c>
      <c r="D179" s="2"/>
      <c r="E179" s="2" t="s">
        <v>492</v>
      </c>
      <c r="F179" s="2" t="s">
        <v>493</v>
      </c>
      <c r="G179" s="130">
        <v>4.1667199999999998</v>
      </c>
      <c r="H179" s="116">
        <v>4556992</v>
      </c>
      <c r="I179" s="33">
        <f>G179/SUM(G98:G196)*100</f>
        <v>0.29658011281894048</v>
      </c>
      <c r="J179" s="33"/>
      <c r="K179" s="227" t="s">
        <v>1186</v>
      </c>
    </row>
    <row r="180" spans="1:11" x14ac:dyDescent="0.2">
      <c r="A180" s="17" t="s">
        <v>93</v>
      </c>
      <c r="B180" s="17">
        <v>2017</v>
      </c>
      <c r="C180" s="23" t="s">
        <v>113</v>
      </c>
      <c r="D180" s="2" t="s">
        <v>495</v>
      </c>
      <c r="E180" s="2" t="s">
        <v>496</v>
      </c>
      <c r="F180" s="2"/>
      <c r="G180" s="130">
        <v>6.8792280000000003</v>
      </c>
      <c r="H180" s="116">
        <v>6172859</v>
      </c>
      <c r="I180" s="33">
        <f>G180/SUM(G98:G196)*100</f>
        <v>0.48965186437946739</v>
      </c>
      <c r="J180" s="33"/>
      <c r="K180" s="227" t="s">
        <v>1186</v>
      </c>
    </row>
    <row r="181" spans="1:11" x14ac:dyDescent="0.2">
      <c r="A181" s="17" t="s">
        <v>93</v>
      </c>
      <c r="B181" s="17">
        <v>2017</v>
      </c>
      <c r="C181" s="23" t="s">
        <v>113</v>
      </c>
      <c r="D181" s="2" t="s">
        <v>497</v>
      </c>
      <c r="E181" s="2" t="s">
        <v>498</v>
      </c>
      <c r="F181" s="2"/>
      <c r="G181" s="130">
        <v>14.645816999999999</v>
      </c>
      <c r="H181" s="116">
        <v>14409062</v>
      </c>
      <c r="I181" s="33">
        <f>G181/SUM(G98:G196)*100</f>
        <v>1.0424645904177761</v>
      </c>
      <c r="J181" s="33"/>
      <c r="K181" s="227" t="s">
        <v>1186</v>
      </c>
    </row>
    <row r="182" spans="1:11" x14ac:dyDescent="0.2">
      <c r="A182" s="17" t="s">
        <v>93</v>
      </c>
      <c r="B182" s="17">
        <v>2017</v>
      </c>
      <c r="C182" s="23" t="s">
        <v>113</v>
      </c>
      <c r="D182" s="2" t="s">
        <v>1233</v>
      </c>
      <c r="E182" s="2" t="s">
        <v>1232</v>
      </c>
      <c r="F182" s="2" t="s">
        <v>500</v>
      </c>
      <c r="G182" s="130">
        <v>6</v>
      </c>
      <c r="H182" s="116" t="s">
        <v>502</v>
      </c>
      <c r="I182" s="33">
        <f>G182/SUM(G157:G248)*100</f>
        <v>0.42813716231981785</v>
      </c>
      <c r="J182" s="33"/>
      <c r="K182" s="227" t="s">
        <v>1234</v>
      </c>
    </row>
    <row r="183" spans="1:11" x14ac:dyDescent="0.2">
      <c r="A183" s="17" t="s">
        <v>93</v>
      </c>
      <c r="B183" s="17">
        <v>2017</v>
      </c>
      <c r="C183" s="23" t="s">
        <v>113</v>
      </c>
      <c r="D183" s="2" t="s">
        <v>363</v>
      </c>
      <c r="E183" s="2" t="s">
        <v>501</v>
      </c>
      <c r="F183" s="2"/>
      <c r="G183" s="130">
        <v>0</v>
      </c>
      <c r="H183" s="116" t="s">
        <v>502</v>
      </c>
      <c r="I183" s="33">
        <f>G183/SUM(G98:G196)*100</f>
        <v>0</v>
      </c>
      <c r="J183" s="33"/>
      <c r="K183" s="227" t="s">
        <v>1186</v>
      </c>
    </row>
    <row r="184" spans="1:11" x14ac:dyDescent="0.2">
      <c r="A184" s="17" t="s">
        <v>93</v>
      </c>
      <c r="B184" s="17">
        <v>2017</v>
      </c>
      <c r="C184" s="23" t="s">
        <v>113</v>
      </c>
      <c r="D184" s="2" t="s">
        <v>503</v>
      </c>
      <c r="E184" s="2" t="s">
        <v>504</v>
      </c>
      <c r="F184" s="2" t="s">
        <v>504</v>
      </c>
      <c r="G184" s="130">
        <v>0</v>
      </c>
      <c r="H184" s="116"/>
      <c r="I184" s="33">
        <f>G184/SUM(G98:G196)*100</f>
        <v>0</v>
      </c>
      <c r="J184" s="33"/>
      <c r="K184" s="227" t="s">
        <v>1186</v>
      </c>
    </row>
    <row r="185" spans="1:11" x14ac:dyDescent="0.2">
      <c r="A185" s="17" t="s">
        <v>93</v>
      </c>
      <c r="B185" s="17">
        <v>2017</v>
      </c>
      <c r="C185" s="23" t="s">
        <v>113</v>
      </c>
      <c r="D185" s="2" t="s">
        <v>505</v>
      </c>
      <c r="E185" s="2" t="s">
        <v>505</v>
      </c>
      <c r="F185" s="2" t="s">
        <v>505</v>
      </c>
      <c r="G185" s="130">
        <v>5.22</v>
      </c>
      <c r="H185" s="116">
        <v>3868446</v>
      </c>
      <c r="I185" s="33">
        <f>G185/SUM(G185:G271)*100</f>
        <v>0.38236624477705922</v>
      </c>
      <c r="J185" s="33"/>
      <c r="K185" s="227" t="s">
        <v>1249</v>
      </c>
    </row>
    <row r="186" spans="1:11" x14ac:dyDescent="0.2">
      <c r="A186" s="17" t="s">
        <v>93</v>
      </c>
      <c r="B186" s="17">
        <v>2017</v>
      </c>
      <c r="C186" s="23" t="s">
        <v>113</v>
      </c>
      <c r="D186" s="2" t="s">
        <v>383</v>
      </c>
      <c r="E186" s="2" t="s">
        <v>383</v>
      </c>
      <c r="F186" s="2" t="s">
        <v>506</v>
      </c>
      <c r="G186" s="130">
        <v>10.396037</v>
      </c>
      <c r="H186" s="116">
        <v>3868446</v>
      </c>
      <c r="I186" s="33">
        <f>G186/SUM(G98:G196)*100</f>
        <v>0.73997240667236563</v>
      </c>
      <c r="J186" s="33"/>
      <c r="K186" s="227" t="s">
        <v>1186</v>
      </c>
    </row>
    <row r="187" spans="1:11" x14ac:dyDescent="0.2">
      <c r="A187" s="17" t="s">
        <v>93</v>
      </c>
      <c r="B187" s="17">
        <v>2017</v>
      </c>
      <c r="C187" s="23" t="s">
        <v>113</v>
      </c>
      <c r="D187" s="2" t="s">
        <v>507</v>
      </c>
      <c r="E187" s="2" t="s">
        <v>507</v>
      </c>
      <c r="F187" s="2" t="s">
        <v>1224</v>
      </c>
      <c r="G187" s="130">
        <v>8.5</v>
      </c>
      <c r="H187" s="116">
        <v>4971124</v>
      </c>
      <c r="I187" s="33">
        <f>G187/SUM(G98:G196)*100</f>
        <v>0.60501568594985844</v>
      </c>
      <c r="J187" s="33"/>
      <c r="K187" s="227" t="s">
        <v>1225</v>
      </c>
    </row>
    <row r="188" spans="1:11" x14ac:dyDescent="0.2">
      <c r="A188" s="17" t="s">
        <v>93</v>
      </c>
      <c r="B188" s="17">
        <v>2017</v>
      </c>
      <c r="C188" s="23" t="s">
        <v>113</v>
      </c>
      <c r="D188" s="2"/>
      <c r="E188" s="2" t="s">
        <v>509</v>
      </c>
      <c r="F188" s="2"/>
      <c r="G188" s="130">
        <v>3.4484240000000002</v>
      </c>
      <c r="H188" s="116">
        <v>2997291</v>
      </c>
      <c r="I188" s="33">
        <f>G188/SUM(G98:G196)*100</f>
        <v>0.24545301315364171</v>
      </c>
      <c r="J188" s="33"/>
      <c r="K188" s="227" t="s">
        <v>1186</v>
      </c>
    </row>
    <row r="189" spans="1:11" x14ac:dyDescent="0.2">
      <c r="A189" s="17" t="s">
        <v>93</v>
      </c>
      <c r="B189" s="17">
        <v>2017</v>
      </c>
      <c r="C189" s="23" t="s">
        <v>113</v>
      </c>
      <c r="D189" s="2" t="s">
        <v>510</v>
      </c>
      <c r="E189" s="2" t="s">
        <v>511</v>
      </c>
      <c r="F189" s="2"/>
      <c r="G189" s="130">
        <v>9.3406230000000008</v>
      </c>
      <c r="H189" s="116">
        <v>3808367</v>
      </c>
      <c r="I189" s="33">
        <f>G189/SUM(G98:G196)*100</f>
        <v>0.6648498154757676</v>
      </c>
      <c r="J189" s="33"/>
      <c r="K189" s="227" t="s">
        <v>1186</v>
      </c>
    </row>
    <row r="190" spans="1:11" x14ac:dyDescent="0.2">
      <c r="A190" s="17" t="s">
        <v>93</v>
      </c>
      <c r="B190" s="17">
        <v>2017</v>
      </c>
      <c r="C190" s="23" t="s">
        <v>113</v>
      </c>
      <c r="D190" s="2" t="s">
        <v>1177</v>
      </c>
      <c r="E190" s="2" t="s">
        <v>1177</v>
      </c>
      <c r="F190" s="2"/>
      <c r="G190" s="130">
        <v>2.61</v>
      </c>
      <c r="H190" s="116"/>
      <c r="I190" s="33"/>
      <c r="J190" s="33"/>
      <c r="K190" s="227" t="s">
        <v>1186</v>
      </c>
    </row>
    <row r="191" spans="1:11" x14ac:dyDescent="0.2">
      <c r="A191" s="17" t="s">
        <v>93</v>
      </c>
      <c r="B191" s="17">
        <v>2017</v>
      </c>
      <c r="C191" s="23" t="s">
        <v>113</v>
      </c>
      <c r="D191" s="2" t="s">
        <v>514</v>
      </c>
      <c r="E191" s="2" t="s">
        <v>515</v>
      </c>
      <c r="F191" s="2"/>
      <c r="G191" s="130">
        <v>2.8894700000000002</v>
      </c>
      <c r="H191" s="116">
        <v>779500</v>
      </c>
      <c r="I191" s="33">
        <f>G191/SUM(G98:G196)*100</f>
        <v>0.20566760871547499</v>
      </c>
      <c r="J191" s="33"/>
      <c r="K191" s="227" t="s">
        <v>1186</v>
      </c>
    </row>
    <row r="192" spans="1:11" x14ac:dyDescent="0.2">
      <c r="A192" s="17" t="s">
        <v>93</v>
      </c>
      <c r="B192" s="17">
        <v>2017</v>
      </c>
      <c r="C192" s="23" t="s">
        <v>113</v>
      </c>
      <c r="D192" s="2" t="s">
        <v>518</v>
      </c>
      <c r="E192" s="2" t="s">
        <v>519</v>
      </c>
      <c r="F192" s="2"/>
      <c r="G192" s="130">
        <v>0</v>
      </c>
      <c r="H192" s="116" t="s">
        <v>520</v>
      </c>
      <c r="I192" s="33">
        <f>G192/SUM(G98:G196)*100</f>
        <v>0</v>
      </c>
      <c r="J192" s="33"/>
      <c r="K192" s="227" t="s">
        <v>1186</v>
      </c>
    </row>
    <row r="193" spans="1:11" x14ac:dyDescent="0.2">
      <c r="A193" s="17" t="s">
        <v>93</v>
      </c>
      <c r="B193" s="17">
        <v>2017</v>
      </c>
      <c r="C193" s="23" t="s">
        <v>113</v>
      </c>
      <c r="D193" s="2" t="s">
        <v>1178</v>
      </c>
      <c r="E193" s="2" t="s">
        <v>1178</v>
      </c>
      <c r="F193" s="2" t="s">
        <v>1178</v>
      </c>
      <c r="G193" s="33">
        <v>5.2759999999999998</v>
      </c>
      <c r="H193" s="2"/>
      <c r="I193" s="33"/>
      <c r="J193" s="33"/>
      <c r="K193" s="227" t="s">
        <v>1186</v>
      </c>
    </row>
    <row r="194" spans="1:11" x14ac:dyDescent="0.2">
      <c r="A194" s="17" t="s">
        <v>93</v>
      </c>
      <c r="B194" s="17">
        <v>2017</v>
      </c>
      <c r="C194" s="23" t="s">
        <v>113</v>
      </c>
      <c r="D194" s="2" t="s">
        <v>409</v>
      </c>
      <c r="E194" s="2" t="s">
        <v>521</v>
      </c>
      <c r="F194" s="2"/>
      <c r="G194" s="130">
        <v>0</v>
      </c>
      <c r="H194" s="116"/>
      <c r="I194" s="33">
        <f>G194/SUM(G98:G196)*100</f>
        <v>0</v>
      </c>
      <c r="J194" s="33"/>
      <c r="K194" s="227" t="s">
        <v>1186</v>
      </c>
    </row>
    <row r="195" spans="1:11" x14ac:dyDescent="0.2">
      <c r="A195" s="17" t="s">
        <v>93</v>
      </c>
      <c r="B195" s="17">
        <v>2017</v>
      </c>
      <c r="C195" s="23" t="s">
        <v>113</v>
      </c>
      <c r="D195" s="2" t="s">
        <v>524</v>
      </c>
      <c r="E195" s="2" t="s">
        <v>525</v>
      </c>
      <c r="F195" s="2"/>
      <c r="G195" s="130">
        <v>10.958667999999999</v>
      </c>
      <c r="H195" s="116">
        <v>8905436</v>
      </c>
      <c r="I195" s="33">
        <f>G195/SUM(G98:G196)*100</f>
        <v>0.78001953377844269</v>
      </c>
      <c r="J195" s="33"/>
      <c r="K195" s="227" t="s">
        <v>1186</v>
      </c>
    </row>
    <row r="196" spans="1:11" x14ac:dyDescent="0.2">
      <c r="A196" s="17" t="s">
        <v>93</v>
      </c>
      <c r="B196" s="17">
        <v>2017</v>
      </c>
      <c r="C196" s="23" t="s">
        <v>113</v>
      </c>
      <c r="D196" s="2" t="s">
        <v>526</v>
      </c>
      <c r="E196" s="2" t="s">
        <v>526</v>
      </c>
      <c r="F196" s="2" t="s">
        <v>1226</v>
      </c>
      <c r="G196" s="130">
        <v>0</v>
      </c>
      <c r="H196" s="116">
        <v>490000</v>
      </c>
      <c r="I196" s="33">
        <f>G196/SUM(G98:G196)*100</f>
        <v>0</v>
      </c>
      <c r="J196" s="33"/>
      <c r="K196" s="227" t="s">
        <v>1186</v>
      </c>
    </row>
    <row r="197" spans="1:11" x14ac:dyDescent="0.2">
      <c r="A197" s="17" t="s">
        <v>93</v>
      </c>
      <c r="B197" s="17">
        <v>2018</v>
      </c>
      <c r="C197" s="23" t="s">
        <v>113</v>
      </c>
      <c r="D197" s="2" t="s">
        <v>358</v>
      </c>
      <c r="E197" s="2" t="s">
        <v>359</v>
      </c>
      <c r="F197" s="2" t="s">
        <v>1182</v>
      </c>
      <c r="G197" s="130">
        <v>200</v>
      </c>
      <c r="H197" s="116"/>
      <c r="I197" s="33">
        <f>G197/SUM(G197:G293)*100</f>
        <v>14.296237705442868</v>
      </c>
      <c r="J197" s="33"/>
      <c r="K197" s="227" t="s">
        <v>1187</v>
      </c>
    </row>
    <row r="198" spans="1:11" x14ac:dyDescent="0.2">
      <c r="A198" s="17" t="s">
        <v>93</v>
      </c>
      <c r="B198" s="17">
        <v>2018</v>
      </c>
      <c r="C198" s="23" t="s">
        <v>113</v>
      </c>
      <c r="D198" s="2" t="s">
        <v>230</v>
      </c>
      <c r="E198" s="2" t="s">
        <v>1188</v>
      </c>
      <c r="F198" s="2" t="s">
        <v>1194</v>
      </c>
      <c r="G198" s="33">
        <v>92</v>
      </c>
      <c r="H198" s="116"/>
      <c r="I198" s="33">
        <f>G198/SUM(G197:G293)*100</f>
        <v>6.5762693445037197</v>
      </c>
      <c r="J198" s="33"/>
      <c r="K198" s="227" t="s">
        <v>1187</v>
      </c>
    </row>
    <row r="199" spans="1:11" x14ac:dyDescent="0.2">
      <c r="A199" s="17" t="s">
        <v>93</v>
      </c>
      <c r="B199" s="17">
        <v>2018</v>
      </c>
      <c r="C199" s="23" t="s">
        <v>113</v>
      </c>
      <c r="D199" s="2" t="s">
        <v>360</v>
      </c>
      <c r="E199" s="2" t="s">
        <v>361</v>
      </c>
      <c r="F199" s="2" t="s">
        <v>361</v>
      </c>
      <c r="G199" s="130">
        <v>55.476942000000001</v>
      </c>
      <c r="H199" s="116">
        <v>64907195</v>
      </c>
      <c r="I199" s="33">
        <f>G199/SUM(G197:G293)*100</f>
        <v>3.9655577500153352</v>
      </c>
      <c r="J199" s="33"/>
      <c r="K199" s="227" t="s">
        <v>1187</v>
      </c>
    </row>
    <row r="200" spans="1:11" x14ac:dyDescent="0.2">
      <c r="A200" s="17" t="s">
        <v>93</v>
      </c>
      <c r="B200" s="17">
        <v>2018</v>
      </c>
      <c r="C200" s="23" t="s">
        <v>113</v>
      </c>
      <c r="D200" s="2" t="s">
        <v>197</v>
      </c>
      <c r="E200" s="2" t="s">
        <v>198</v>
      </c>
      <c r="F200" s="2" t="s">
        <v>529</v>
      </c>
      <c r="G200" s="130">
        <v>76.5</v>
      </c>
      <c r="H200" s="116"/>
      <c r="I200" s="33">
        <f>G200/SUM(G200:G388)*100</f>
        <v>2.864166630238711</v>
      </c>
      <c r="J200" s="33"/>
      <c r="K200" s="227" t="s">
        <v>1187</v>
      </c>
    </row>
    <row r="201" spans="1:11" x14ac:dyDescent="0.2">
      <c r="A201" s="17" t="s">
        <v>93</v>
      </c>
      <c r="B201" s="17">
        <v>2018</v>
      </c>
      <c r="C201" s="23" t="s">
        <v>113</v>
      </c>
      <c r="D201" s="2" t="s">
        <v>379</v>
      </c>
      <c r="E201" s="2" t="s">
        <v>1199</v>
      </c>
      <c r="F201" s="2" t="s">
        <v>1175</v>
      </c>
      <c r="G201" s="33">
        <v>69</v>
      </c>
      <c r="H201" s="2"/>
      <c r="I201" s="33">
        <f>G201/SUM(G197:G290)*100</f>
        <v>5.0001106401293534</v>
      </c>
      <c r="J201" s="33"/>
      <c r="K201" s="227" t="s">
        <v>1187</v>
      </c>
    </row>
    <row r="202" spans="1:11" x14ac:dyDescent="0.2">
      <c r="A202" s="17" t="s">
        <v>93</v>
      </c>
      <c r="B202" s="17">
        <v>2018</v>
      </c>
      <c r="C202" s="23" t="s">
        <v>113</v>
      </c>
      <c r="D202" s="2" t="s">
        <v>362</v>
      </c>
      <c r="E202" s="2" t="s">
        <v>363</v>
      </c>
      <c r="F202" s="2" t="s">
        <v>364</v>
      </c>
      <c r="G202" s="130">
        <v>67.146413999999993</v>
      </c>
      <c r="H202" s="116">
        <v>52722506</v>
      </c>
      <c r="I202" s="33">
        <f>G202/SUM(G197:G293)*100</f>
        <v>4.7997054780603845</v>
      </c>
      <c r="J202" s="33"/>
      <c r="K202" s="227" t="s">
        <v>1187</v>
      </c>
    </row>
    <row r="203" spans="1:11" x14ac:dyDescent="0.2">
      <c r="A203" s="17" t="s">
        <v>93</v>
      </c>
      <c r="B203" s="17">
        <v>2018</v>
      </c>
      <c r="C203" s="23" t="s">
        <v>113</v>
      </c>
      <c r="D203" s="2" t="s">
        <v>195</v>
      </c>
      <c r="E203" s="2" t="s">
        <v>355</v>
      </c>
      <c r="F203" s="2" t="s">
        <v>1193</v>
      </c>
      <c r="G203" s="130">
        <v>72</v>
      </c>
      <c r="H203" s="116">
        <v>54399286</v>
      </c>
      <c r="I203" s="33">
        <f>G203/SUM(G197:G293)*100</f>
        <v>5.1466455739594323</v>
      </c>
      <c r="J203" s="33"/>
      <c r="K203" s="227" t="s">
        <v>1187</v>
      </c>
    </row>
    <row r="204" spans="1:11" x14ac:dyDescent="0.2">
      <c r="A204" s="17" t="s">
        <v>93</v>
      </c>
      <c r="B204" s="17">
        <v>2018</v>
      </c>
      <c r="C204" s="23" t="s">
        <v>113</v>
      </c>
      <c r="D204" s="2" t="s">
        <v>365</v>
      </c>
      <c r="E204" s="2" t="s">
        <v>1197</v>
      </c>
      <c r="F204" s="2" t="s">
        <v>1198</v>
      </c>
      <c r="G204" s="130">
        <v>43.392010999999997</v>
      </c>
      <c r="H204" s="116">
        <v>53972055</v>
      </c>
      <c r="I204" s="33">
        <f>G204/SUM(G197:G293)*100</f>
        <v>3.1017125188659582</v>
      </c>
      <c r="J204" s="33"/>
      <c r="K204" s="227" t="s">
        <v>1187</v>
      </c>
    </row>
    <row r="205" spans="1:11" x14ac:dyDescent="0.2">
      <c r="A205" s="17" t="s">
        <v>93</v>
      </c>
      <c r="B205" s="17">
        <v>2018</v>
      </c>
      <c r="C205" s="23" t="s">
        <v>113</v>
      </c>
      <c r="D205" s="2" t="s">
        <v>369</v>
      </c>
      <c r="E205" s="2" t="s">
        <v>1184</v>
      </c>
      <c r="F205" s="2" t="s">
        <v>370</v>
      </c>
      <c r="G205" s="130">
        <v>61</v>
      </c>
      <c r="H205" s="116"/>
      <c r="I205" s="33">
        <f>G205/SUM(G197:G293)*100</f>
        <v>4.3603525001600749</v>
      </c>
      <c r="J205" s="33"/>
      <c r="K205" s="227" t="s">
        <v>1213</v>
      </c>
    </row>
    <row r="206" spans="1:11" x14ac:dyDescent="0.2">
      <c r="A206" s="17" t="s">
        <v>93</v>
      </c>
      <c r="B206" s="17">
        <v>2018</v>
      </c>
      <c r="C206" s="23" t="s">
        <v>113</v>
      </c>
      <c r="D206" s="2" t="s">
        <v>528</v>
      </c>
      <c r="E206" s="2" t="s">
        <v>371</v>
      </c>
      <c r="F206" s="2"/>
      <c r="G206" s="130">
        <v>20.479130999999999</v>
      </c>
      <c r="H206" s="116">
        <v>29348857</v>
      </c>
      <c r="I206" s="33">
        <f>G206/SUM(G197:G293)*100</f>
        <v>1.4638726238845194</v>
      </c>
      <c r="J206" s="33"/>
      <c r="K206" s="227" t="s">
        <v>1187</v>
      </c>
    </row>
    <row r="207" spans="1:11" x14ac:dyDescent="0.2">
      <c r="A207" s="17" t="s">
        <v>93</v>
      </c>
      <c r="B207" s="17">
        <v>2018</v>
      </c>
      <c r="C207" s="23" t="s">
        <v>113</v>
      </c>
      <c r="D207" s="2" t="s">
        <v>372</v>
      </c>
      <c r="E207" s="2" t="s">
        <v>373</v>
      </c>
      <c r="F207" s="2" t="s">
        <v>374</v>
      </c>
      <c r="G207" s="130">
        <v>24.515678999999999</v>
      </c>
      <c r="H207" s="116">
        <v>28259579</v>
      </c>
      <c r="I207" s="33">
        <f>G207/SUM(G197:G293)*100</f>
        <v>1.7524098724716695</v>
      </c>
      <c r="J207" s="33"/>
      <c r="K207" s="227" t="s">
        <v>1187</v>
      </c>
    </row>
    <row r="208" spans="1:11" x14ac:dyDescent="0.2">
      <c r="A208" s="17" t="s">
        <v>93</v>
      </c>
      <c r="B208" s="17">
        <v>2018</v>
      </c>
      <c r="C208" s="23" t="s">
        <v>113</v>
      </c>
      <c r="D208" s="2" t="s">
        <v>375</v>
      </c>
      <c r="E208" s="2" t="s">
        <v>376</v>
      </c>
      <c r="F208" s="2" t="s">
        <v>376</v>
      </c>
      <c r="G208" s="130">
        <v>0</v>
      </c>
      <c r="H208" s="116" t="s">
        <v>377</v>
      </c>
      <c r="I208" s="33">
        <f>G208/SUM(G197:G293)*100</f>
        <v>0</v>
      </c>
      <c r="J208" s="33"/>
      <c r="K208" s="227" t="s">
        <v>1187</v>
      </c>
    </row>
    <row r="209" spans="1:11" x14ac:dyDescent="0.2">
      <c r="A209" s="17" t="s">
        <v>93</v>
      </c>
      <c r="B209" s="17">
        <v>2018</v>
      </c>
      <c r="C209" s="23" t="s">
        <v>113</v>
      </c>
      <c r="D209" s="2" t="s">
        <v>1239</v>
      </c>
      <c r="E209" s="2" t="s">
        <v>1238</v>
      </c>
      <c r="F209" s="2" t="s">
        <v>378</v>
      </c>
      <c r="G209" s="33">
        <v>28</v>
      </c>
      <c r="H209" s="2"/>
      <c r="I209" s="33">
        <f>G209/SUM(G197:G283)*100</f>
        <v>2.0703227320964244</v>
      </c>
      <c r="J209" s="33"/>
      <c r="K209" s="227" t="s">
        <v>1237</v>
      </c>
    </row>
    <row r="210" spans="1:11" x14ac:dyDescent="0.2">
      <c r="A210" s="17" t="s">
        <v>93</v>
      </c>
      <c r="B210" s="17">
        <v>2018</v>
      </c>
      <c r="C210" s="23" t="s">
        <v>113</v>
      </c>
      <c r="D210" s="2" t="s">
        <v>375</v>
      </c>
      <c r="E210" s="2" t="s">
        <v>381</v>
      </c>
      <c r="F210" s="2" t="s">
        <v>381</v>
      </c>
      <c r="G210" s="130">
        <v>0</v>
      </c>
      <c r="H210" s="116" t="s">
        <v>382</v>
      </c>
      <c r="I210" s="33">
        <f>G210/SUM(G197:G293)*100</f>
        <v>0</v>
      </c>
      <c r="J210" s="33"/>
      <c r="K210" s="227" t="s">
        <v>1187</v>
      </c>
    </row>
    <row r="211" spans="1:11" x14ac:dyDescent="0.2">
      <c r="A211" s="17" t="s">
        <v>93</v>
      </c>
      <c r="B211" s="17">
        <v>2018</v>
      </c>
      <c r="C211" s="23" t="s">
        <v>113</v>
      </c>
      <c r="D211" s="2" t="s">
        <v>383</v>
      </c>
      <c r="E211" s="2" t="s">
        <v>384</v>
      </c>
      <c r="F211" s="2" t="s">
        <v>384</v>
      </c>
      <c r="G211" s="130">
        <v>18.26735</v>
      </c>
      <c r="H211" s="116">
        <v>24549845</v>
      </c>
      <c r="I211" s="33">
        <f>G211/SUM(G197:G293)*100</f>
        <v>1.3057718892426089</v>
      </c>
      <c r="J211" s="33"/>
      <c r="K211" s="227" t="s">
        <v>1187</v>
      </c>
    </row>
    <row r="212" spans="1:11" x14ac:dyDescent="0.2">
      <c r="A212" s="17" t="s">
        <v>93</v>
      </c>
      <c r="B212" s="17">
        <v>2018</v>
      </c>
      <c r="C212" s="23" t="s">
        <v>113</v>
      </c>
      <c r="D212" s="2" t="s">
        <v>385</v>
      </c>
      <c r="E212" s="2" t="s">
        <v>386</v>
      </c>
      <c r="F212" s="2" t="s">
        <v>386</v>
      </c>
      <c r="G212" s="130">
        <v>23.057922000000001</v>
      </c>
      <c r="H212" s="116">
        <v>26431167</v>
      </c>
      <c r="I212" s="33">
        <f>G212/SUM(G197:G293)*100</f>
        <v>1.6482076695278032</v>
      </c>
      <c r="J212" s="33"/>
      <c r="K212" s="227" t="s">
        <v>1187</v>
      </c>
    </row>
    <row r="213" spans="1:11" x14ac:dyDescent="0.2">
      <c r="A213" s="17" t="s">
        <v>93</v>
      </c>
      <c r="B213" s="17">
        <v>2018</v>
      </c>
      <c r="C213" s="23" t="s">
        <v>113</v>
      </c>
      <c r="D213" s="2" t="s">
        <v>387</v>
      </c>
      <c r="E213" s="2" t="s">
        <v>388</v>
      </c>
      <c r="F213" s="2" t="s">
        <v>388</v>
      </c>
      <c r="G213" s="130">
        <v>27</v>
      </c>
      <c r="H213" s="116">
        <v>16019492</v>
      </c>
      <c r="I213" s="33">
        <f>G213/SUM(G197:G293)*100</f>
        <v>1.9299920902347871</v>
      </c>
      <c r="J213" s="33"/>
      <c r="K213" s="227" t="s">
        <v>1257</v>
      </c>
    </row>
    <row r="214" spans="1:11" x14ac:dyDescent="0.2">
      <c r="A214" s="17" t="s">
        <v>93</v>
      </c>
      <c r="B214" s="17">
        <v>2018</v>
      </c>
      <c r="C214" s="23" t="s">
        <v>113</v>
      </c>
      <c r="D214" s="2" t="s">
        <v>389</v>
      </c>
      <c r="E214" s="2" t="s">
        <v>390</v>
      </c>
      <c r="F214" s="2" t="s">
        <v>390</v>
      </c>
      <c r="G214" s="130">
        <v>0.52806500000000001</v>
      </c>
      <c r="H214" s="116">
        <v>4679926</v>
      </c>
      <c r="I214" s="33">
        <f>G214/SUM(G197:G293)*100</f>
        <v>3.7746713819623447E-2</v>
      </c>
      <c r="J214" s="33"/>
      <c r="K214" s="227" t="s">
        <v>1216</v>
      </c>
    </row>
    <row r="215" spans="1:11" x14ac:dyDescent="0.2">
      <c r="A215" s="17" t="s">
        <v>93</v>
      </c>
      <c r="B215" s="17">
        <v>2018</v>
      </c>
      <c r="C215" s="23" t="s">
        <v>113</v>
      </c>
      <c r="D215" s="2" t="s">
        <v>389</v>
      </c>
      <c r="E215" s="2" t="s">
        <v>494</v>
      </c>
      <c r="F215" s="2" t="s">
        <v>494</v>
      </c>
      <c r="G215" s="33">
        <v>22</v>
      </c>
      <c r="H215" s="116">
        <v>19670849</v>
      </c>
      <c r="I215" s="33">
        <f>G216/SUM(G197:G293)*100</f>
        <v>1.4203741047488652</v>
      </c>
      <c r="J215" s="33"/>
      <c r="K215" s="227" t="s">
        <v>1248</v>
      </c>
    </row>
    <row r="216" spans="1:11" x14ac:dyDescent="0.2">
      <c r="A216" s="17" t="s">
        <v>93</v>
      </c>
      <c r="B216" s="17">
        <v>2018</v>
      </c>
      <c r="C216" s="23" t="s">
        <v>113</v>
      </c>
      <c r="D216" s="2" t="s">
        <v>366</v>
      </c>
      <c r="E216" s="2" t="s">
        <v>391</v>
      </c>
      <c r="F216" s="2" t="s">
        <v>391</v>
      </c>
      <c r="G216" s="130">
        <v>19.8706</v>
      </c>
      <c r="H216" s="116">
        <v>16470536</v>
      </c>
      <c r="I216" s="33">
        <f>G217/SUM(G197:G293)*100</f>
        <v>1.0053805577560482</v>
      </c>
      <c r="J216" s="33"/>
      <c r="K216" s="227" t="s">
        <v>1187</v>
      </c>
    </row>
    <row r="217" spans="1:11" x14ac:dyDescent="0.2">
      <c r="A217" s="17" t="s">
        <v>93</v>
      </c>
      <c r="B217" s="17">
        <v>2018</v>
      </c>
      <c r="C217" s="23" t="s">
        <v>113</v>
      </c>
      <c r="D217" s="2" t="s">
        <v>392</v>
      </c>
      <c r="E217" s="2" t="s">
        <v>393</v>
      </c>
      <c r="F217" s="2" t="s">
        <v>394</v>
      </c>
      <c r="G217" s="130">
        <v>14.064966999999999</v>
      </c>
      <c r="H217" s="116">
        <v>7884326</v>
      </c>
      <c r="I217" s="33">
        <f>G218/SUM(G197:G293)*100</f>
        <v>0.74880898186638334</v>
      </c>
      <c r="J217" s="33"/>
      <c r="K217" s="227" t="s">
        <v>1187</v>
      </c>
    </row>
    <row r="218" spans="1:11" x14ac:dyDescent="0.2">
      <c r="A218" s="17" t="s">
        <v>93</v>
      </c>
      <c r="B218" s="17">
        <v>2018</v>
      </c>
      <c r="C218" s="23" t="s">
        <v>113</v>
      </c>
      <c r="D218" s="2" t="s">
        <v>395</v>
      </c>
      <c r="E218" s="2" t="s">
        <v>396</v>
      </c>
      <c r="F218" s="2" t="s">
        <v>396</v>
      </c>
      <c r="G218" s="130">
        <v>10.475609</v>
      </c>
      <c r="H218" s="116">
        <v>17949833</v>
      </c>
      <c r="I218" s="33">
        <f>G219/SUM(G197:G293)*100</f>
        <v>1.2679709926820819</v>
      </c>
      <c r="J218" s="33"/>
      <c r="K218" s="227" t="s">
        <v>1187</v>
      </c>
    </row>
    <row r="219" spans="1:11" x14ac:dyDescent="0.2">
      <c r="A219" s="17" t="s">
        <v>93</v>
      </c>
      <c r="B219" s="17">
        <v>2018</v>
      </c>
      <c r="C219" s="23" t="s">
        <v>113</v>
      </c>
      <c r="D219" s="2" t="s">
        <v>397</v>
      </c>
      <c r="E219" s="2" t="s">
        <v>398</v>
      </c>
      <c r="F219" s="2" t="s">
        <v>398</v>
      </c>
      <c r="G219" s="130">
        <v>17.738527000000001</v>
      </c>
      <c r="H219" s="116"/>
      <c r="I219" s="33" t="e">
        <f>#REF!/SUM(G197:G293)*100</f>
        <v>#REF!</v>
      </c>
      <c r="J219" s="33"/>
      <c r="K219" s="227" t="s">
        <v>1187</v>
      </c>
    </row>
    <row r="220" spans="1:11" x14ac:dyDescent="0.2">
      <c r="A220" s="17" t="s">
        <v>93</v>
      </c>
      <c r="B220" s="17">
        <v>2018</v>
      </c>
      <c r="C220" s="23" t="s">
        <v>113</v>
      </c>
      <c r="D220" s="2" t="s">
        <v>401</v>
      </c>
      <c r="E220" s="2" t="s">
        <v>402</v>
      </c>
      <c r="F220" s="2" t="s">
        <v>403</v>
      </c>
      <c r="G220" s="130">
        <v>0</v>
      </c>
      <c r="H220" s="116">
        <v>14557614</v>
      </c>
      <c r="I220" s="33">
        <f>G221/SUM(G197:G293)*100</f>
        <v>0.81915933799109708</v>
      </c>
      <c r="J220" s="33"/>
      <c r="K220" s="227" t="s">
        <v>1187</v>
      </c>
    </row>
    <row r="221" spans="1:11" x14ac:dyDescent="0.2">
      <c r="A221" s="17" t="s">
        <v>93</v>
      </c>
      <c r="B221" s="17">
        <v>2018</v>
      </c>
      <c r="C221" s="23" t="s">
        <v>113</v>
      </c>
      <c r="D221" s="2" t="s">
        <v>404</v>
      </c>
      <c r="E221" s="2" t="s">
        <v>405</v>
      </c>
      <c r="F221" s="2" t="s">
        <v>405</v>
      </c>
      <c r="G221" s="130">
        <v>11.459789000000001</v>
      </c>
      <c r="H221" s="116">
        <v>14651751</v>
      </c>
      <c r="I221" s="33">
        <f>G222/SUM(G197:G293)*100</f>
        <v>1.2924452938595379</v>
      </c>
      <c r="J221" s="33"/>
      <c r="K221" s="227" t="s">
        <v>1187</v>
      </c>
    </row>
    <row r="222" spans="1:11" x14ac:dyDescent="0.2">
      <c r="A222" s="17" t="s">
        <v>93</v>
      </c>
      <c r="B222" s="17">
        <v>2018</v>
      </c>
      <c r="C222" s="23" t="s">
        <v>113</v>
      </c>
      <c r="D222" s="2" t="s">
        <v>406</v>
      </c>
      <c r="E222" s="2" t="s">
        <v>407</v>
      </c>
      <c r="F222" s="2" t="s">
        <v>407</v>
      </c>
      <c r="G222" s="130">
        <v>18.080915000000001</v>
      </c>
      <c r="H222" s="116">
        <v>12977425</v>
      </c>
      <c r="I222" s="33">
        <f>G223/SUM(G197:G293)*100</f>
        <v>1.4296237705442869</v>
      </c>
      <c r="J222" s="33"/>
      <c r="K222" s="227" t="s">
        <v>1187</v>
      </c>
    </row>
    <row r="223" spans="1:11" x14ac:dyDescent="0.2">
      <c r="A223" s="17" t="s">
        <v>93</v>
      </c>
      <c r="B223" s="17">
        <v>2018</v>
      </c>
      <c r="C223" s="23" t="s">
        <v>113</v>
      </c>
      <c r="D223" s="2" t="s">
        <v>499</v>
      </c>
      <c r="E223" s="2" t="s">
        <v>408</v>
      </c>
      <c r="F223" s="2" t="s">
        <v>1231</v>
      </c>
      <c r="G223" s="130">
        <v>20</v>
      </c>
      <c r="H223" s="116">
        <v>22147324</v>
      </c>
      <c r="I223" s="33">
        <f>G223/SUM(G223:G313)*100</f>
        <v>1.3863255546465518</v>
      </c>
      <c r="J223" s="33"/>
      <c r="K223" s="227" t="s">
        <v>1230</v>
      </c>
    </row>
    <row r="224" spans="1:11" x14ac:dyDescent="0.2">
      <c r="A224" s="17" t="s">
        <v>93</v>
      </c>
      <c r="B224" s="17">
        <v>2018</v>
      </c>
      <c r="C224" s="23" t="s">
        <v>113</v>
      </c>
      <c r="D224" s="2" t="s">
        <v>1233</v>
      </c>
      <c r="E224" s="2" t="s">
        <v>1232</v>
      </c>
      <c r="F224" s="2" t="s">
        <v>500</v>
      </c>
      <c r="G224" s="130">
        <v>2</v>
      </c>
      <c r="H224" s="116" t="s">
        <v>502</v>
      </c>
      <c r="I224" s="33">
        <f>G224/SUM(G197:G293)*100</f>
        <v>0.14296237705442869</v>
      </c>
      <c r="J224" s="33"/>
      <c r="K224" s="227" t="s">
        <v>1234</v>
      </c>
    </row>
    <row r="225" spans="1:11" x14ac:dyDescent="0.2">
      <c r="A225" s="17" t="s">
        <v>93</v>
      </c>
      <c r="B225" s="17">
        <v>2018</v>
      </c>
      <c r="C225" s="23" t="s">
        <v>113</v>
      </c>
      <c r="D225" s="2" t="s">
        <v>409</v>
      </c>
      <c r="E225" s="2" t="s">
        <v>410</v>
      </c>
      <c r="F225" s="2" t="s">
        <v>410</v>
      </c>
      <c r="G225" s="130">
        <v>21.899656</v>
      </c>
      <c r="H225" s="116"/>
      <c r="I225" s="33">
        <f>G226/SUM(G197:G293)*100</f>
        <v>0.84119748878235712</v>
      </c>
      <c r="J225" s="33"/>
      <c r="K225" s="227" t="s">
        <v>1187</v>
      </c>
    </row>
    <row r="226" spans="1:11" x14ac:dyDescent="0.2">
      <c r="A226" s="17" t="s">
        <v>93</v>
      </c>
      <c r="B226" s="17">
        <v>2018</v>
      </c>
      <c r="C226" s="23" t="s">
        <v>113</v>
      </c>
      <c r="D226" s="2" t="s">
        <v>411</v>
      </c>
      <c r="E226" s="2" t="s">
        <v>412</v>
      </c>
      <c r="F226" s="2" t="s">
        <v>413</v>
      </c>
      <c r="G226" s="130">
        <v>11.768096</v>
      </c>
      <c r="H226" s="116">
        <v>12148787</v>
      </c>
      <c r="I226" s="33">
        <f>G227/SUM(G197:G293)*100</f>
        <v>0.88188386648016226</v>
      </c>
      <c r="J226" s="33"/>
      <c r="K226" s="227" t="s">
        <v>1228</v>
      </c>
    </row>
    <row r="227" spans="1:11" x14ac:dyDescent="0.2">
      <c r="A227" s="17" t="s">
        <v>93</v>
      </c>
      <c r="B227" s="17">
        <v>2018</v>
      </c>
      <c r="C227" s="23" t="s">
        <v>113</v>
      </c>
      <c r="D227" s="2" t="s">
        <v>414</v>
      </c>
      <c r="E227" s="2" t="s">
        <v>415</v>
      </c>
      <c r="F227" s="2" t="s">
        <v>1179</v>
      </c>
      <c r="G227" s="130">
        <v>12.337286000000001</v>
      </c>
      <c r="H227" s="116">
        <v>9599053</v>
      </c>
      <c r="I227" s="33">
        <f>G228/SUM(G197:G293)*100</f>
        <v>1.261928902259442</v>
      </c>
      <c r="J227" s="33"/>
      <c r="K227" s="227" t="s">
        <v>1187</v>
      </c>
    </row>
    <row r="228" spans="1:11" x14ac:dyDescent="0.2">
      <c r="A228" s="17" t="s">
        <v>93</v>
      </c>
      <c r="B228" s="17">
        <v>2018</v>
      </c>
      <c r="C228" s="23" t="s">
        <v>113</v>
      </c>
      <c r="D228" s="2" t="s">
        <v>1206</v>
      </c>
      <c r="E228" s="2" t="s">
        <v>417</v>
      </c>
      <c r="F228" s="2" t="s">
        <v>1180</v>
      </c>
      <c r="G228" s="130">
        <v>17.654</v>
      </c>
      <c r="H228" s="116">
        <v>10740901</v>
      </c>
      <c r="I228" s="33" t="e">
        <f>#REF!/SUM(G197:G293)*100</f>
        <v>#REF!</v>
      </c>
      <c r="J228" s="33"/>
      <c r="K228" s="227" t="s">
        <v>1187</v>
      </c>
    </row>
    <row r="229" spans="1:11" x14ac:dyDescent="0.2">
      <c r="A229" s="17" t="s">
        <v>93</v>
      </c>
      <c r="B229" s="17">
        <v>2018</v>
      </c>
      <c r="C229" s="23" t="s">
        <v>113</v>
      </c>
      <c r="D229" s="2" t="s">
        <v>512</v>
      </c>
      <c r="E229" s="2" t="s">
        <v>1214</v>
      </c>
      <c r="F229" s="2" t="s">
        <v>522</v>
      </c>
      <c r="G229" s="130">
        <v>8.7679729999999996</v>
      </c>
      <c r="H229" s="116"/>
      <c r="I229" s="33">
        <f>G229/SUM(G197:G293)*100</f>
        <v>0.62674513101452511</v>
      </c>
      <c r="J229" s="33"/>
      <c r="K229" s="227" t="s">
        <v>1187</v>
      </c>
    </row>
    <row r="230" spans="1:11" x14ac:dyDescent="0.2">
      <c r="A230" s="17" t="s">
        <v>93</v>
      </c>
      <c r="B230" s="17">
        <v>2018</v>
      </c>
      <c r="C230" s="23" t="s">
        <v>113</v>
      </c>
      <c r="D230" s="2" t="s">
        <v>512</v>
      </c>
      <c r="E230" s="2" t="s">
        <v>1214</v>
      </c>
      <c r="F230" s="2" t="s">
        <v>523</v>
      </c>
      <c r="G230" s="130">
        <v>0</v>
      </c>
      <c r="H230" s="116">
        <v>8905436</v>
      </c>
      <c r="I230" s="33">
        <f>G230/SUM(G197:G293)*100</f>
        <v>0</v>
      </c>
      <c r="J230" s="33"/>
      <c r="K230" s="227" t="s">
        <v>1187</v>
      </c>
    </row>
    <row r="231" spans="1:11" x14ac:dyDescent="0.2">
      <c r="A231" s="17" t="s">
        <v>93</v>
      </c>
      <c r="B231" s="17">
        <v>2018</v>
      </c>
      <c r="C231" s="23" t="s">
        <v>113</v>
      </c>
      <c r="D231" s="2" t="s">
        <v>512</v>
      </c>
      <c r="E231" s="2" t="s">
        <v>1214</v>
      </c>
      <c r="F231" s="2" t="s">
        <v>513</v>
      </c>
      <c r="G231" s="130">
        <v>3.9614560000000001</v>
      </c>
      <c r="H231" s="116">
        <v>779500</v>
      </c>
      <c r="I231" s="33">
        <f>G231/SUM(G197:G293)*100</f>
        <v>0.28316958317826446</v>
      </c>
      <c r="J231" s="33"/>
      <c r="K231" s="227" t="s">
        <v>1187</v>
      </c>
    </row>
    <row r="232" spans="1:11" x14ac:dyDescent="0.2">
      <c r="A232" s="17" t="s">
        <v>93</v>
      </c>
      <c r="B232" s="17">
        <v>2018</v>
      </c>
      <c r="C232" s="23" t="s">
        <v>113</v>
      </c>
      <c r="D232" s="2" t="s">
        <v>447</v>
      </c>
      <c r="E232" s="2" t="s">
        <v>458</v>
      </c>
      <c r="F232" s="2" t="s">
        <v>459</v>
      </c>
      <c r="G232" s="130">
        <v>7.3689869999999997</v>
      </c>
      <c r="H232" s="116"/>
      <c r="I232" s="33">
        <f>G260/SUM(G197:G293)*100</f>
        <v>0</v>
      </c>
      <c r="J232" s="33"/>
      <c r="K232" s="227" t="s">
        <v>1187</v>
      </c>
    </row>
    <row r="233" spans="1:11" x14ac:dyDescent="0.2">
      <c r="A233" s="17" t="s">
        <v>93</v>
      </c>
      <c r="B233" s="17">
        <v>2018</v>
      </c>
      <c r="C233" s="23" t="s">
        <v>113</v>
      </c>
      <c r="D233" s="2" t="s">
        <v>447</v>
      </c>
      <c r="E233" s="2" t="s">
        <v>516</v>
      </c>
      <c r="F233" s="2" t="s">
        <v>517</v>
      </c>
      <c r="G233" s="130">
        <v>3.7607710000000001</v>
      </c>
      <c r="H233" s="116" t="s">
        <v>520</v>
      </c>
      <c r="I233" s="33">
        <f>G233/SUM(G197:G293)*100</f>
        <v>0.26882438085868043</v>
      </c>
      <c r="J233" s="33"/>
      <c r="K233" s="227" t="s">
        <v>1187</v>
      </c>
    </row>
    <row r="234" spans="1:11" x14ac:dyDescent="0.2">
      <c r="A234" s="17" t="s">
        <v>93</v>
      </c>
      <c r="B234" s="17">
        <v>2018</v>
      </c>
      <c r="C234" s="23" t="s">
        <v>113</v>
      </c>
      <c r="D234" s="2" t="s">
        <v>447</v>
      </c>
      <c r="E234" s="2" t="s">
        <v>448</v>
      </c>
      <c r="F234" s="2" t="s">
        <v>448</v>
      </c>
      <c r="G234" s="130">
        <v>6.4509559999999997</v>
      </c>
      <c r="H234" s="116">
        <v>11764012</v>
      </c>
      <c r="I234" s="33">
        <f>G251/SUM(G197:G293)*100</f>
        <v>4.2452963791066702E-2</v>
      </c>
      <c r="J234" s="33"/>
      <c r="K234" s="227" t="s">
        <v>1187</v>
      </c>
    </row>
    <row r="235" spans="1:11" x14ac:dyDescent="0.2">
      <c r="A235" s="17" t="s">
        <v>93</v>
      </c>
      <c r="B235" s="17">
        <v>2018</v>
      </c>
      <c r="C235" s="23" t="s">
        <v>113</v>
      </c>
      <c r="D235" s="2" t="s">
        <v>1218</v>
      </c>
      <c r="E235" s="2" t="s">
        <v>1218</v>
      </c>
      <c r="F235" s="2" t="s">
        <v>1218</v>
      </c>
      <c r="G235" s="130">
        <v>0</v>
      </c>
      <c r="H235" s="116"/>
      <c r="I235" s="33" t="e">
        <f>#REF!/SUM(G197:G293)*100</f>
        <v>#REF!</v>
      </c>
      <c r="J235" s="33"/>
      <c r="K235" s="227" t="s">
        <v>1187</v>
      </c>
    </row>
    <row r="236" spans="1:11" x14ac:dyDescent="0.2">
      <c r="A236" s="17" t="s">
        <v>93</v>
      </c>
      <c r="B236" s="17">
        <v>2018</v>
      </c>
      <c r="C236" s="23" t="s">
        <v>113</v>
      </c>
      <c r="D236" s="2" t="s">
        <v>419</v>
      </c>
      <c r="E236" s="2" t="s">
        <v>419</v>
      </c>
      <c r="F236" s="2" t="s">
        <v>1220</v>
      </c>
      <c r="G236" s="130">
        <v>41</v>
      </c>
      <c r="H236" s="116">
        <v>632019</v>
      </c>
      <c r="I236" s="33">
        <f>G237/SUM(G197:G293)*100</f>
        <v>0.52208523402051898</v>
      </c>
      <c r="J236" s="33"/>
      <c r="K236" s="227" t="s">
        <v>1219</v>
      </c>
    </row>
    <row r="237" spans="1:11" x14ac:dyDescent="0.2">
      <c r="A237" s="17" t="s">
        <v>93</v>
      </c>
      <c r="B237" s="17">
        <v>2018</v>
      </c>
      <c r="C237" s="23" t="s">
        <v>113</v>
      </c>
      <c r="D237" s="2" t="s">
        <v>420</v>
      </c>
      <c r="E237" s="2" t="s">
        <v>421</v>
      </c>
      <c r="F237" s="2" t="s">
        <v>421</v>
      </c>
      <c r="G237" s="130">
        <v>7.3038129999999999</v>
      </c>
      <c r="H237" s="116" t="s">
        <v>423</v>
      </c>
      <c r="I237" s="33">
        <f>G238/SUM(G197:G293)*100</f>
        <v>0</v>
      </c>
      <c r="J237" s="33"/>
      <c r="K237" s="227" t="s">
        <v>1187</v>
      </c>
    </row>
    <row r="238" spans="1:11" x14ac:dyDescent="0.2">
      <c r="A238" s="17" t="s">
        <v>93</v>
      </c>
      <c r="B238" s="17">
        <v>2018</v>
      </c>
      <c r="C238" s="23" t="s">
        <v>113</v>
      </c>
      <c r="D238" s="2" t="s">
        <v>1223</v>
      </c>
      <c r="E238" s="2" t="s">
        <v>422</v>
      </c>
      <c r="F238" s="2" t="s">
        <v>422</v>
      </c>
      <c r="G238" s="130">
        <v>0</v>
      </c>
      <c r="H238" s="116">
        <v>7608684</v>
      </c>
      <c r="I238" s="33">
        <f>G239/SUM(G197:G293)*100</f>
        <v>0.24659551825642995</v>
      </c>
      <c r="J238" s="33"/>
      <c r="K238" s="227" t="s">
        <v>1187</v>
      </c>
    </row>
    <row r="239" spans="1:11" x14ac:dyDescent="0.2">
      <c r="A239" s="17" t="s">
        <v>93</v>
      </c>
      <c r="B239" s="17">
        <v>2018</v>
      </c>
      <c r="C239" s="23" t="s">
        <v>113</v>
      </c>
      <c r="D239" s="2" t="s">
        <v>424</v>
      </c>
      <c r="E239" s="2" t="s">
        <v>425</v>
      </c>
      <c r="F239" s="2" t="s">
        <v>426</v>
      </c>
      <c r="G239" s="130">
        <v>3.4497960000000001</v>
      </c>
      <c r="H239" s="116"/>
      <c r="I239" s="33">
        <f>G240/SUM(G197:G293)*100</f>
        <v>1.0007366393810007</v>
      </c>
      <c r="J239" s="33"/>
      <c r="K239" s="227" t="s">
        <v>1187</v>
      </c>
    </row>
    <row r="240" spans="1:11" x14ac:dyDescent="0.2">
      <c r="A240" s="17" t="s">
        <v>93</v>
      </c>
      <c r="B240" s="17">
        <v>2018</v>
      </c>
      <c r="C240" s="23" t="s">
        <v>113</v>
      </c>
      <c r="D240" s="2" t="s">
        <v>427</v>
      </c>
      <c r="E240" s="2" t="s">
        <v>427</v>
      </c>
      <c r="F240" s="2" t="s">
        <v>427</v>
      </c>
      <c r="G240" s="130">
        <v>14</v>
      </c>
      <c r="H240" s="116">
        <v>4424253</v>
      </c>
      <c r="I240" s="33">
        <f>G241/SUM(G197:G293)*100</f>
        <v>0.41245710849911732</v>
      </c>
      <c r="J240" s="33"/>
      <c r="K240" s="227" t="s">
        <v>1221</v>
      </c>
    </row>
    <row r="241" spans="1:11" x14ac:dyDescent="0.2">
      <c r="A241" s="17" t="s">
        <v>93</v>
      </c>
      <c r="B241" s="17">
        <v>2018</v>
      </c>
      <c r="C241" s="23" t="s">
        <v>113</v>
      </c>
      <c r="D241" s="2" t="s">
        <v>428</v>
      </c>
      <c r="E241" s="2" t="s">
        <v>428</v>
      </c>
      <c r="F241" s="2" t="s">
        <v>428</v>
      </c>
      <c r="G241" s="130">
        <v>5.770149</v>
      </c>
      <c r="H241" s="116">
        <v>9932989</v>
      </c>
      <c r="I241" s="33" t="e">
        <f>#REF!/SUM(G197:G293)*100</f>
        <v>#REF!</v>
      </c>
      <c r="J241" s="33"/>
      <c r="K241" s="227" t="s">
        <v>1187</v>
      </c>
    </row>
    <row r="242" spans="1:11" x14ac:dyDescent="0.2">
      <c r="A242" s="17" t="s">
        <v>93</v>
      </c>
      <c r="B242" s="17">
        <v>2018</v>
      </c>
      <c r="C242" s="23" t="s">
        <v>113</v>
      </c>
      <c r="D242" s="2" t="s">
        <v>1235</v>
      </c>
      <c r="E242" s="2" t="s">
        <v>432</v>
      </c>
      <c r="F242" s="2" t="s">
        <v>432</v>
      </c>
      <c r="G242" s="130">
        <v>3.3448699999999998</v>
      </c>
      <c r="H242" s="116">
        <v>9545510</v>
      </c>
      <c r="I242" s="33">
        <f>G243/SUM(G197:G293)*100</f>
        <v>0</v>
      </c>
      <c r="J242" s="33"/>
      <c r="K242" s="227" t="s">
        <v>1187</v>
      </c>
    </row>
    <row r="243" spans="1:11" x14ac:dyDescent="0.2">
      <c r="A243" s="17" t="s">
        <v>93</v>
      </c>
      <c r="B243" s="17">
        <v>2018</v>
      </c>
      <c r="C243" s="23" t="s">
        <v>113</v>
      </c>
      <c r="D243" s="2" t="s">
        <v>433</v>
      </c>
      <c r="E243" s="2" t="s">
        <v>434</v>
      </c>
      <c r="F243" s="2" t="s">
        <v>434</v>
      </c>
      <c r="G243" s="130">
        <v>0</v>
      </c>
      <c r="H243" s="116" t="s">
        <v>437</v>
      </c>
      <c r="I243" s="33">
        <f>G244/SUM(G197:G293)*100</f>
        <v>0</v>
      </c>
      <c r="J243" s="33"/>
      <c r="K243" s="227" t="s">
        <v>1187</v>
      </c>
    </row>
    <row r="244" spans="1:11" x14ac:dyDescent="0.2">
      <c r="A244" s="17" t="s">
        <v>93</v>
      </c>
      <c r="B244" s="17">
        <v>2018</v>
      </c>
      <c r="C244" s="23" t="s">
        <v>113</v>
      </c>
      <c r="D244" s="2" t="s">
        <v>1240</v>
      </c>
      <c r="E244" s="2" t="s">
        <v>435</v>
      </c>
      <c r="F244" s="2" t="s">
        <v>436</v>
      </c>
      <c r="G244" s="130">
        <v>0</v>
      </c>
      <c r="H244" s="116"/>
      <c r="I244" s="33" t="e">
        <f>#REF!/SUM(G197:G293)*100</f>
        <v>#REF!</v>
      </c>
      <c r="J244" s="33"/>
      <c r="K244" s="227" t="s">
        <v>1187</v>
      </c>
    </row>
    <row r="245" spans="1:11" x14ac:dyDescent="0.2">
      <c r="A245" s="17" t="s">
        <v>93</v>
      </c>
      <c r="B245" s="17">
        <v>2018</v>
      </c>
      <c r="C245" s="23" t="s">
        <v>113</v>
      </c>
      <c r="D245" s="2" t="s">
        <v>1243</v>
      </c>
      <c r="E245" s="2" t="s">
        <v>439</v>
      </c>
      <c r="F245" s="2" t="s">
        <v>1244</v>
      </c>
      <c r="G245" s="130">
        <v>11.552110000000001</v>
      </c>
      <c r="H245" s="116">
        <v>21334437</v>
      </c>
      <c r="I245" s="33">
        <f>G246/SUM(G197:G293)*100</f>
        <v>0</v>
      </c>
      <c r="J245" s="33"/>
      <c r="K245" s="227" t="s">
        <v>1187</v>
      </c>
    </row>
    <row r="246" spans="1:11" x14ac:dyDescent="0.2">
      <c r="A246" s="17" t="s">
        <v>93</v>
      </c>
      <c r="B246" s="17">
        <v>2018</v>
      </c>
      <c r="C246" s="23" t="s">
        <v>113</v>
      </c>
      <c r="D246" s="2" t="s">
        <v>440</v>
      </c>
      <c r="E246" s="2" t="s">
        <v>440</v>
      </c>
      <c r="F246" s="2" t="s">
        <v>440</v>
      </c>
      <c r="G246" s="130">
        <v>0</v>
      </c>
      <c r="H246" s="116">
        <v>6596353</v>
      </c>
      <c r="I246" s="33">
        <f>G247/SUM(G197:G293)*100</f>
        <v>0.48086017408597276</v>
      </c>
      <c r="J246" s="33"/>
      <c r="K246" s="227" t="s">
        <v>1187</v>
      </c>
    </row>
    <row r="247" spans="1:11" x14ac:dyDescent="0.2">
      <c r="A247" s="17" t="s">
        <v>93</v>
      </c>
      <c r="B247" s="17">
        <v>2018</v>
      </c>
      <c r="C247" s="23" t="s">
        <v>113</v>
      </c>
      <c r="D247" s="2" t="s">
        <v>441</v>
      </c>
      <c r="E247" s="2" t="s">
        <v>442</v>
      </c>
      <c r="F247" s="2" t="s">
        <v>442</v>
      </c>
      <c r="G247" s="130">
        <v>6.727087</v>
      </c>
      <c r="H247" s="116">
        <v>7166445</v>
      </c>
      <c r="I247" s="33">
        <f>G248/SUM(G197:G293)*100</f>
        <v>0</v>
      </c>
      <c r="J247" s="33"/>
      <c r="K247" s="227" t="s">
        <v>1187</v>
      </c>
    </row>
    <row r="248" spans="1:11" x14ac:dyDescent="0.2">
      <c r="A248" s="17" t="s">
        <v>93</v>
      </c>
      <c r="B248" s="17">
        <v>2018</v>
      </c>
      <c r="C248" s="23" t="s">
        <v>113</v>
      </c>
      <c r="D248" s="2" t="s">
        <v>443</v>
      </c>
      <c r="E248" s="2" t="s">
        <v>444</v>
      </c>
      <c r="F248" s="2" t="s">
        <v>444</v>
      </c>
      <c r="G248" s="130">
        <v>0</v>
      </c>
      <c r="H248" s="116"/>
      <c r="I248" s="33">
        <f>G249/SUM(G197:G293)*100</f>
        <v>0</v>
      </c>
      <c r="J248" s="33"/>
      <c r="K248" s="227" t="s">
        <v>1187</v>
      </c>
    </row>
    <row r="249" spans="1:11" x14ac:dyDescent="0.2">
      <c r="A249" s="17" t="s">
        <v>93</v>
      </c>
      <c r="B249" s="17">
        <v>2018</v>
      </c>
      <c r="C249" s="23" t="s">
        <v>113</v>
      </c>
      <c r="D249" s="2"/>
      <c r="E249" s="2" t="s">
        <v>445</v>
      </c>
      <c r="F249" s="2" t="s">
        <v>445</v>
      </c>
      <c r="G249" s="130">
        <v>0</v>
      </c>
      <c r="H249" s="116">
        <v>10542125</v>
      </c>
      <c r="I249" s="33">
        <f>G250/SUM(G197:G293)*100</f>
        <v>0.5406444668473479</v>
      </c>
      <c r="J249" s="33"/>
      <c r="K249" s="227" t="s">
        <v>1187</v>
      </c>
    </row>
    <row r="250" spans="1:11" x14ac:dyDescent="0.2">
      <c r="A250" s="17" t="s">
        <v>93</v>
      </c>
      <c r="B250" s="17">
        <v>2018</v>
      </c>
      <c r="C250" s="23" t="s">
        <v>113</v>
      </c>
      <c r="D250" s="2"/>
      <c r="E250" s="2" t="s">
        <v>446</v>
      </c>
      <c r="F250" s="2" t="s">
        <v>446</v>
      </c>
      <c r="G250" s="130">
        <v>7.5634509999999997</v>
      </c>
      <c r="H250" s="116">
        <v>6711183</v>
      </c>
      <c r="I250" s="33">
        <f>G234/SUM(G197:G293)*100</f>
        <v>0.46112200201676457</v>
      </c>
      <c r="J250" s="33"/>
      <c r="K250" s="227" t="s">
        <v>1187</v>
      </c>
    </row>
    <row r="251" spans="1:11" x14ac:dyDescent="0.2">
      <c r="A251" s="17" t="s">
        <v>93</v>
      </c>
      <c r="B251" s="17">
        <v>2018</v>
      </c>
      <c r="C251" s="23" t="s">
        <v>113</v>
      </c>
      <c r="D251" s="2"/>
      <c r="E251" s="2" t="s">
        <v>449</v>
      </c>
      <c r="F251" s="2" t="s">
        <v>449</v>
      </c>
      <c r="G251" s="130">
        <v>0.59390399999999999</v>
      </c>
      <c r="H251" s="116">
        <v>1763080</v>
      </c>
      <c r="I251" s="33">
        <f>G252/SUM(G197:G293)*100</f>
        <v>0.17567588594628536</v>
      </c>
      <c r="J251" s="33"/>
      <c r="K251" s="227" t="s">
        <v>1187</v>
      </c>
    </row>
    <row r="252" spans="1:11" x14ac:dyDescent="0.2">
      <c r="A252" s="17" t="s">
        <v>93</v>
      </c>
      <c r="B252" s="17">
        <v>2018</v>
      </c>
      <c r="C252" s="23" t="s">
        <v>113</v>
      </c>
      <c r="D252" s="2"/>
      <c r="E252" s="2" t="s">
        <v>450</v>
      </c>
      <c r="F252" s="2" t="s">
        <v>450</v>
      </c>
      <c r="G252" s="130">
        <v>2.4576519999999999</v>
      </c>
      <c r="H252" s="116"/>
      <c r="I252" s="33">
        <f>G253/SUM(G197:G293)*100</f>
        <v>0</v>
      </c>
      <c r="J252" s="33"/>
      <c r="K252" s="227" t="s">
        <v>1187</v>
      </c>
    </row>
    <row r="253" spans="1:11" x14ac:dyDescent="0.2">
      <c r="A253" s="17" t="s">
        <v>93</v>
      </c>
      <c r="B253" s="17">
        <v>2018</v>
      </c>
      <c r="C253" s="23" t="s">
        <v>113</v>
      </c>
      <c r="D253" s="2"/>
      <c r="E253" s="2" t="s">
        <v>451</v>
      </c>
      <c r="F253" s="2" t="s">
        <v>451</v>
      </c>
      <c r="G253" s="130">
        <v>0</v>
      </c>
      <c r="H253" s="116">
        <v>8874156</v>
      </c>
      <c r="I253" s="33" t="e">
        <f>#REF!/SUM(G197:G293)*100</f>
        <v>#REF!</v>
      </c>
      <c r="J253" s="33"/>
      <c r="K253" s="227" t="s">
        <v>1187</v>
      </c>
    </row>
    <row r="254" spans="1:11" x14ac:dyDescent="0.2">
      <c r="A254" s="17" t="s">
        <v>93</v>
      </c>
      <c r="B254" s="17">
        <v>2018</v>
      </c>
      <c r="C254" s="23" t="s">
        <v>113</v>
      </c>
      <c r="D254" s="2"/>
      <c r="E254" s="2" t="s">
        <v>452</v>
      </c>
      <c r="F254" s="2" t="s">
        <v>1181</v>
      </c>
      <c r="G254" s="130">
        <v>7.7229039999999998</v>
      </c>
      <c r="H254" s="116"/>
      <c r="I254" s="33">
        <f>G255/SUM(G197:G293)*100</f>
        <v>0</v>
      </c>
      <c r="J254" s="33"/>
      <c r="K254" s="227" t="s">
        <v>1187</v>
      </c>
    </row>
    <row r="255" spans="1:11" x14ac:dyDescent="0.2">
      <c r="A255" s="17" t="s">
        <v>93</v>
      </c>
      <c r="B255" s="17">
        <v>2018</v>
      </c>
      <c r="C255" s="23" t="s">
        <v>113</v>
      </c>
      <c r="D255" s="2"/>
      <c r="E255" s="2" t="s">
        <v>453</v>
      </c>
      <c r="F255" s="2" t="s">
        <v>453</v>
      </c>
      <c r="G255" s="130">
        <v>0</v>
      </c>
      <c r="H255" s="116">
        <v>5673200</v>
      </c>
      <c r="I255" s="33">
        <f>G256/SUM(G197:G293)*100</f>
        <v>0.20567096523845213</v>
      </c>
      <c r="J255" s="33"/>
      <c r="K255" s="227" t="s">
        <v>1187</v>
      </c>
    </row>
    <row r="256" spans="1:11" x14ac:dyDescent="0.2">
      <c r="A256" s="17" t="s">
        <v>93</v>
      </c>
      <c r="B256" s="17">
        <v>2018</v>
      </c>
      <c r="C256" s="23" t="s">
        <v>113</v>
      </c>
      <c r="D256" s="2" t="s">
        <v>454</v>
      </c>
      <c r="E256" s="2" t="s">
        <v>455</v>
      </c>
      <c r="F256" s="2" t="s">
        <v>455</v>
      </c>
      <c r="G256" s="130">
        <v>2.8772739999999999</v>
      </c>
      <c r="H256" s="116"/>
      <c r="I256" s="33">
        <f>G257/SUM(G197:G293)*100</f>
        <v>0.44090340487946489</v>
      </c>
      <c r="J256" s="33"/>
      <c r="K256" s="227" t="s">
        <v>1187</v>
      </c>
    </row>
    <row r="257" spans="1:11" x14ac:dyDescent="0.2">
      <c r="A257" s="17" t="s">
        <v>93</v>
      </c>
      <c r="B257" s="17">
        <v>2018</v>
      </c>
      <c r="C257" s="23" t="s">
        <v>113</v>
      </c>
      <c r="D257" s="2"/>
      <c r="E257" s="2" t="s">
        <v>456</v>
      </c>
      <c r="F257" s="2" t="s">
        <v>456</v>
      </c>
      <c r="G257" s="130">
        <v>6.1681039999999996</v>
      </c>
      <c r="H257" s="116">
        <v>5573466</v>
      </c>
      <c r="I257" s="33">
        <f>G258/SUM(G197:G293)*100</f>
        <v>0.34261355400106147</v>
      </c>
      <c r="J257" s="33"/>
      <c r="K257" s="227" t="s">
        <v>1187</v>
      </c>
    </row>
    <row r="258" spans="1:11" x14ac:dyDescent="0.2">
      <c r="A258" s="17" t="s">
        <v>93</v>
      </c>
      <c r="B258" s="17">
        <v>2018</v>
      </c>
      <c r="C258" s="23" t="s">
        <v>113</v>
      </c>
      <c r="D258" s="2" t="s">
        <v>505</v>
      </c>
      <c r="E258" s="2" t="s">
        <v>457</v>
      </c>
      <c r="F258" s="2" t="s">
        <v>457</v>
      </c>
      <c r="G258" s="130">
        <v>4.7930590000000004</v>
      </c>
      <c r="H258" s="116">
        <v>6227525</v>
      </c>
      <c r="I258" s="33">
        <f>G232/SUM(G197:G293)*100</f>
        <v>0.5267439490015916</v>
      </c>
      <c r="J258" s="33"/>
      <c r="K258" s="227" t="s">
        <v>1187</v>
      </c>
    </row>
    <row r="259" spans="1:11" x14ac:dyDescent="0.2">
      <c r="A259" s="17" t="s">
        <v>93</v>
      </c>
      <c r="B259" s="17">
        <v>2018</v>
      </c>
      <c r="C259" s="23" t="s">
        <v>113</v>
      </c>
      <c r="D259" s="2" t="s">
        <v>505</v>
      </c>
      <c r="E259" s="2" t="s">
        <v>505</v>
      </c>
      <c r="F259" s="2" t="s">
        <v>505</v>
      </c>
      <c r="G259" s="130">
        <v>8.06</v>
      </c>
      <c r="H259" s="116">
        <v>3868446</v>
      </c>
      <c r="I259" s="33">
        <f>G259/SUM(G259:G370)*100</f>
        <v>0.47378363238495491</v>
      </c>
      <c r="J259" s="33"/>
      <c r="K259" s="227" t="s">
        <v>1249</v>
      </c>
    </row>
    <row r="260" spans="1:11" x14ac:dyDescent="0.2">
      <c r="A260" s="17" t="s">
        <v>93</v>
      </c>
      <c r="B260" s="17">
        <v>2018</v>
      </c>
      <c r="C260" s="23" t="s">
        <v>113</v>
      </c>
      <c r="D260" s="2"/>
      <c r="E260" s="2" t="s">
        <v>460</v>
      </c>
      <c r="F260" s="2" t="s">
        <v>460</v>
      </c>
      <c r="G260" s="130">
        <v>0</v>
      </c>
      <c r="H260" s="116"/>
      <c r="I260" s="33">
        <f>G261/SUM(G197:G293)*100</f>
        <v>0</v>
      </c>
      <c r="J260" s="33"/>
      <c r="K260" s="227" t="s">
        <v>1187</v>
      </c>
    </row>
    <row r="261" spans="1:11" x14ac:dyDescent="0.2">
      <c r="A261" s="17" t="s">
        <v>93</v>
      </c>
      <c r="B261" s="17">
        <v>2018</v>
      </c>
      <c r="C261" s="23" t="s">
        <v>113</v>
      </c>
      <c r="D261" s="2"/>
      <c r="E261" s="2" t="s">
        <v>461</v>
      </c>
      <c r="F261" s="2" t="s">
        <v>461</v>
      </c>
      <c r="G261" s="130">
        <v>0</v>
      </c>
      <c r="H261" s="116"/>
      <c r="I261" s="33">
        <f>G262/SUM(G197:G293)*100</f>
        <v>0</v>
      </c>
      <c r="J261" s="33"/>
      <c r="K261" s="227" t="s">
        <v>1187</v>
      </c>
    </row>
    <row r="262" spans="1:11" x14ac:dyDescent="0.2">
      <c r="A262" s="17" t="s">
        <v>93</v>
      </c>
      <c r="B262" s="17">
        <v>2018</v>
      </c>
      <c r="C262" s="23" t="s">
        <v>113</v>
      </c>
      <c r="D262" s="2"/>
      <c r="E262" s="2" t="s">
        <v>462</v>
      </c>
      <c r="F262" s="2" t="s">
        <v>463</v>
      </c>
      <c r="G262" s="130">
        <v>0</v>
      </c>
      <c r="H262" s="116">
        <v>5291196</v>
      </c>
      <c r="I262" s="33">
        <f>G263/SUM(G197:G293)*100</f>
        <v>0.52283085429804632</v>
      </c>
      <c r="J262" s="33"/>
      <c r="K262" s="227" t="s">
        <v>1187</v>
      </c>
    </row>
    <row r="263" spans="1:11" x14ac:dyDescent="0.2">
      <c r="A263" s="17" t="s">
        <v>93</v>
      </c>
      <c r="B263" s="17">
        <v>2018</v>
      </c>
      <c r="C263" s="23" t="s">
        <v>113</v>
      </c>
      <c r="D263" s="2" t="s">
        <v>464</v>
      </c>
      <c r="E263" s="2" t="s">
        <v>465</v>
      </c>
      <c r="F263" s="2" t="s">
        <v>465</v>
      </c>
      <c r="G263" s="130">
        <v>7.3142440000000004</v>
      </c>
      <c r="H263" s="116">
        <v>24385107</v>
      </c>
      <c r="I263" s="33">
        <f>G264/SUM(G197:G293)*100</f>
        <v>1.736457272665674</v>
      </c>
      <c r="J263" s="33"/>
      <c r="K263" s="227" t="s">
        <v>1187</v>
      </c>
    </row>
    <row r="264" spans="1:11" x14ac:dyDescent="0.2">
      <c r="A264" s="17" t="s">
        <v>93</v>
      </c>
      <c r="B264" s="17">
        <v>2018</v>
      </c>
      <c r="C264" s="23" t="s">
        <v>113</v>
      </c>
      <c r="D264" s="2" t="s">
        <v>466</v>
      </c>
      <c r="E264" s="2" t="s">
        <v>467</v>
      </c>
      <c r="F264" s="2" t="s">
        <v>467</v>
      </c>
      <c r="G264" s="130">
        <v>24.292507000000001</v>
      </c>
      <c r="H264" s="116">
        <v>9089835</v>
      </c>
      <c r="I264" s="33">
        <f>G265/SUM(G197:G293)*100</f>
        <v>0.59304396654078795</v>
      </c>
      <c r="J264" s="33"/>
      <c r="K264" s="227" t="s">
        <v>1187</v>
      </c>
    </row>
    <row r="265" spans="1:11" x14ac:dyDescent="0.2">
      <c r="A265" s="17" t="s">
        <v>93</v>
      </c>
      <c r="B265" s="17">
        <v>2018</v>
      </c>
      <c r="C265" s="23" t="s">
        <v>113</v>
      </c>
      <c r="D265" s="2" t="s">
        <v>468</v>
      </c>
      <c r="E265" s="2" t="s">
        <v>469</v>
      </c>
      <c r="F265" s="2" t="s">
        <v>469</v>
      </c>
      <c r="G265" s="130">
        <v>8.2965040000000005</v>
      </c>
      <c r="H265" s="116">
        <v>5363614</v>
      </c>
      <c r="I265" s="33">
        <f>G266/SUM(G197:G293)*100</f>
        <v>0.340335019635568</v>
      </c>
      <c r="J265" s="33"/>
      <c r="K265" s="227" t="s">
        <v>1187</v>
      </c>
    </row>
    <row r="266" spans="1:11" x14ac:dyDescent="0.2">
      <c r="A266" s="17" t="s">
        <v>93</v>
      </c>
      <c r="B266" s="17">
        <v>2018</v>
      </c>
      <c r="C266" s="23" t="s">
        <v>113</v>
      </c>
      <c r="D266" s="2" t="s">
        <v>470</v>
      </c>
      <c r="E266" s="2" t="s">
        <v>471</v>
      </c>
      <c r="F266" s="2" t="s">
        <v>471</v>
      </c>
      <c r="G266" s="130">
        <v>4.7611829999999999</v>
      </c>
      <c r="H266" s="116">
        <v>5297099</v>
      </c>
      <c r="I266" s="33">
        <f>G267/SUM(G197:G293)*100</f>
        <v>0.39356591703276811</v>
      </c>
      <c r="J266" s="33"/>
      <c r="K266" s="227" t="s">
        <v>1187</v>
      </c>
    </row>
    <row r="267" spans="1:11" x14ac:dyDescent="0.2">
      <c r="A267" s="17" t="s">
        <v>93</v>
      </c>
      <c r="B267" s="17">
        <v>2018</v>
      </c>
      <c r="C267" s="23" t="s">
        <v>113</v>
      </c>
      <c r="D267" s="2" t="s">
        <v>392</v>
      </c>
      <c r="E267" s="2" t="s">
        <v>472</v>
      </c>
      <c r="F267" s="2" t="s">
        <v>472</v>
      </c>
      <c r="G267" s="130">
        <v>5.5058670000000003</v>
      </c>
      <c r="H267" s="116"/>
      <c r="I267" s="33">
        <f>G268/SUM(G197:G293)*100</f>
        <v>0.37701880818179168</v>
      </c>
      <c r="J267" s="33"/>
      <c r="K267" s="227" t="s">
        <v>1187</v>
      </c>
    </row>
    <row r="268" spans="1:11" x14ac:dyDescent="0.2">
      <c r="A268" s="17" t="s">
        <v>93</v>
      </c>
      <c r="B268" s="17">
        <v>2018</v>
      </c>
      <c r="C268" s="23" t="s">
        <v>113</v>
      </c>
      <c r="D268" s="2"/>
      <c r="E268" s="2" t="s">
        <v>473</v>
      </c>
      <c r="F268" s="2" t="s">
        <v>473</v>
      </c>
      <c r="G268" s="130">
        <v>5.2743779999999996</v>
      </c>
      <c r="H268" s="116"/>
      <c r="I268" s="33" t="e">
        <f>#REF!/SUM(G197:G293)*100</f>
        <v>#REF!</v>
      </c>
      <c r="J268" s="33"/>
      <c r="K268" s="227" t="s">
        <v>1187</v>
      </c>
    </row>
    <row r="269" spans="1:11" x14ac:dyDescent="0.2">
      <c r="A269" s="17" t="s">
        <v>93</v>
      </c>
      <c r="B269" s="17">
        <v>2018</v>
      </c>
      <c r="C269" s="23" t="s">
        <v>113</v>
      </c>
      <c r="D269" s="2" t="s">
        <v>475</v>
      </c>
      <c r="E269" s="2" t="s">
        <v>476</v>
      </c>
      <c r="F269" s="2" t="s">
        <v>477</v>
      </c>
      <c r="G269" s="130">
        <v>4.9338329999999999</v>
      </c>
      <c r="H269" s="116">
        <v>1402511</v>
      </c>
      <c r="I269" s="33">
        <f>G270/SUM(G197:G293)*100</f>
        <v>0</v>
      </c>
      <c r="J269" s="33"/>
      <c r="K269" s="227" t="s">
        <v>1187</v>
      </c>
    </row>
    <row r="270" spans="1:11" x14ac:dyDescent="0.2">
      <c r="A270" s="17" t="s">
        <v>93</v>
      </c>
      <c r="B270" s="17">
        <v>2018</v>
      </c>
      <c r="C270" s="23" t="s">
        <v>113</v>
      </c>
      <c r="D270" s="2"/>
      <c r="E270" s="2" t="s">
        <v>478</v>
      </c>
      <c r="F270" s="2" t="s">
        <v>478</v>
      </c>
      <c r="G270" s="130">
        <v>0</v>
      </c>
      <c r="H270" s="116"/>
      <c r="I270" s="33">
        <f>G271/SUM(G197:G293)*100</f>
        <v>0.34012579419674882</v>
      </c>
      <c r="J270" s="33"/>
      <c r="K270" s="227" t="s">
        <v>1187</v>
      </c>
    </row>
    <row r="271" spans="1:11" x14ac:dyDescent="0.2">
      <c r="A271" s="17" t="s">
        <v>93</v>
      </c>
      <c r="B271" s="17">
        <v>2018</v>
      </c>
      <c r="C271" s="23" t="s">
        <v>113</v>
      </c>
      <c r="D271" s="2"/>
      <c r="E271" s="2" t="s">
        <v>479</v>
      </c>
      <c r="F271" s="2" t="s">
        <v>479</v>
      </c>
      <c r="G271" s="130">
        <v>4.7582560000000003</v>
      </c>
      <c r="H271" s="116">
        <v>4738842</v>
      </c>
      <c r="I271" s="33">
        <f>G272/SUM(G197:G293)*100</f>
        <v>0.280359300251317</v>
      </c>
      <c r="J271" s="33"/>
      <c r="K271" s="227" t="s">
        <v>1187</v>
      </c>
    </row>
    <row r="272" spans="1:11" x14ac:dyDescent="0.2">
      <c r="A272" s="17" t="s">
        <v>93</v>
      </c>
      <c r="B272" s="17">
        <v>2018</v>
      </c>
      <c r="C272" s="23" t="s">
        <v>113</v>
      </c>
      <c r="D272" s="2" t="s">
        <v>480</v>
      </c>
      <c r="E272" s="2" t="s">
        <v>481</v>
      </c>
      <c r="F272" s="2" t="s">
        <v>481</v>
      </c>
      <c r="G272" s="130">
        <v>3.9221409999999999</v>
      </c>
      <c r="H272" s="116">
        <v>4712121</v>
      </c>
      <c r="I272" s="33">
        <f>G273/SUM(G197:G293)*100</f>
        <v>0.31081085841341854</v>
      </c>
      <c r="J272" s="33"/>
      <c r="K272" s="227" t="s">
        <v>1250</v>
      </c>
    </row>
    <row r="273" spans="1:11" x14ac:dyDescent="0.2">
      <c r="A273" s="17" t="s">
        <v>93</v>
      </c>
      <c r="B273" s="17">
        <v>2018</v>
      </c>
      <c r="C273" s="23" t="s">
        <v>113</v>
      </c>
      <c r="D273" s="2" t="s">
        <v>482</v>
      </c>
      <c r="E273" s="2" t="s">
        <v>483</v>
      </c>
      <c r="F273" s="2" t="s">
        <v>484</v>
      </c>
      <c r="G273" s="130">
        <v>4.3481490000000003</v>
      </c>
      <c r="H273" s="116"/>
      <c r="I273" s="33">
        <f>G274/SUM(G197:G293)*100</f>
        <v>0.18657669571549707</v>
      </c>
      <c r="J273" s="33"/>
      <c r="K273" s="227" t="s">
        <v>1187</v>
      </c>
    </row>
    <row r="274" spans="1:11" x14ac:dyDescent="0.2">
      <c r="A274" s="17" t="s">
        <v>93</v>
      </c>
      <c r="B274" s="17">
        <v>2018</v>
      </c>
      <c r="C274" s="23" t="s">
        <v>113</v>
      </c>
      <c r="D274" s="2" t="s">
        <v>485</v>
      </c>
      <c r="E274" s="2" t="s">
        <v>486</v>
      </c>
      <c r="F274" s="2" t="s">
        <v>486</v>
      </c>
      <c r="G274" s="130">
        <v>2.6101510000000001</v>
      </c>
      <c r="H274" s="116"/>
      <c r="I274" s="33">
        <f>G275/SUM(G197:G293)*100</f>
        <v>0.33138128596064914</v>
      </c>
      <c r="J274" s="33"/>
      <c r="K274" s="227" t="s">
        <v>1187</v>
      </c>
    </row>
    <row r="275" spans="1:11" x14ac:dyDescent="0.2">
      <c r="A275" s="17" t="s">
        <v>93</v>
      </c>
      <c r="B275" s="17">
        <v>2018</v>
      </c>
      <c r="C275" s="23" t="s">
        <v>113</v>
      </c>
      <c r="D275" s="2" t="s">
        <v>487</v>
      </c>
      <c r="E275" s="2" t="s">
        <v>470</v>
      </c>
      <c r="F275" s="2" t="s">
        <v>470</v>
      </c>
      <c r="G275" s="130">
        <v>4.635923</v>
      </c>
      <c r="H275" s="116">
        <v>924351</v>
      </c>
      <c r="I275" s="33">
        <f>G276/SUM(G197:G293)*100</f>
        <v>0</v>
      </c>
      <c r="J275" s="33"/>
      <c r="K275" s="227" t="s">
        <v>1187</v>
      </c>
    </row>
    <row r="276" spans="1:11" x14ac:dyDescent="0.2">
      <c r="A276" s="17" t="s">
        <v>93</v>
      </c>
      <c r="B276" s="17">
        <v>2018</v>
      </c>
      <c r="C276" s="23" t="s">
        <v>113</v>
      </c>
      <c r="D276" s="2"/>
      <c r="E276" s="2" t="s">
        <v>488</v>
      </c>
      <c r="F276" s="2" t="s">
        <v>488</v>
      </c>
      <c r="G276" s="130">
        <v>0</v>
      </c>
      <c r="H276" s="116">
        <v>4462520</v>
      </c>
      <c r="I276" s="33">
        <f>G277/SUM(G197:G293)*100</f>
        <v>0.28185654522620801</v>
      </c>
      <c r="J276" s="33"/>
      <c r="K276" s="227" t="s">
        <v>1187</v>
      </c>
    </row>
    <row r="277" spans="1:11" x14ac:dyDescent="0.2">
      <c r="A277" s="17" t="s">
        <v>93</v>
      </c>
      <c r="B277" s="17">
        <v>2018</v>
      </c>
      <c r="C277" s="23" t="s">
        <v>113</v>
      </c>
      <c r="D277" s="2" t="s">
        <v>489</v>
      </c>
      <c r="E277" s="2" t="s">
        <v>490</v>
      </c>
      <c r="F277" s="2" t="s">
        <v>490</v>
      </c>
      <c r="G277" s="130">
        <v>3.9430869999999998</v>
      </c>
      <c r="H277" s="116">
        <v>4400464</v>
      </c>
      <c r="I277" s="33">
        <f>G278/SUM(G197:G293)*100</f>
        <v>0.36309162785271487</v>
      </c>
      <c r="J277" s="33"/>
      <c r="K277" s="227" t="s">
        <v>1187</v>
      </c>
    </row>
    <row r="278" spans="1:11" x14ac:dyDescent="0.2">
      <c r="A278" s="17" t="s">
        <v>93</v>
      </c>
      <c r="B278" s="17">
        <v>2018</v>
      </c>
      <c r="C278" s="23" t="s">
        <v>113</v>
      </c>
      <c r="D278" s="2"/>
      <c r="E278" s="2" t="s">
        <v>491</v>
      </c>
      <c r="F278" s="2" t="s">
        <v>491</v>
      </c>
      <c r="G278" s="130">
        <v>5.0795409999999999</v>
      </c>
      <c r="H278" s="116">
        <v>4556992</v>
      </c>
      <c r="I278" s="33">
        <f>G279/SUM(G197:G293)*100</f>
        <v>0.39500383262118149</v>
      </c>
      <c r="J278" s="33"/>
      <c r="K278" s="227" t="s">
        <v>1187</v>
      </c>
    </row>
    <row r="279" spans="1:11" x14ac:dyDescent="0.2">
      <c r="A279" s="17" t="s">
        <v>93</v>
      </c>
      <c r="B279" s="17">
        <v>2018</v>
      </c>
      <c r="C279" s="23" t="s">
        <v>113</v>
      </c>
      <c r="D279" s="2"/>
      <c r="E279" s="2" t="s">
        <v>492</v>
      </c>
      <c r="F279" s="2" t="s">
        <v>493</v>
      </c>
      <c r="G279" s="130">
        <v>5.5259830000000001</v>
      </c>
      <c r="H279" s="116">
        <v>5384735</v>
      </c>
      <c r="I279" s="33">
        <f>G279/SUM(G197:G293)*100</f>
        <v>0.39500383262118149</v>
      </c>
      <c r="J279" s="33"/>
      <c r="K279" s="227" t="s">
        <v>1187</v>
      </c>
    </row>
    <row r="280" spans="1:11" x14ac:dyDescent="0.2">
      <c r="A280" s="17" t="s">
        <v>93</v>
      </c>
      <c r="B280" s="17">
        <v>2018</v>
      </c>
      <c r="C280" s="23" t="s">
        <v>113</v>
      </c>
      <c r="D280" s="2" t="s">
        <v>495</v>
      </c>
      <c r="E280" s="2" t="s">
        <v>496</v>
      </c>
      <c r="F280" s="2" t="s">
        <v>496</v>
      </c>
      <c r="G280" s="130">
        <v>6.8582799999999997</v>
      </c>
      <c r="H280" s="116">
        <v>14409062</v>
      </c>
      <c r="I280" s="33">
        <f>G280/SUM(G197:G293)*100</f>
        <v>0.49023800565242354</v>
      </c>
      <c r="J280" s="33"/>
      <c r="K280" s="227" t="s">
        <v>1187</v>
      </c>
    </row>
    <row r="281" spans="1:11" x14ac:dyDescent="0.2">
      <c r="A281" s="17" t="s">
        <v>93</v>
      </c>
      <c r="B281" s="17">
        <v>2018</v>
      </c>
      <c r="C281" s="23" t="s">
        <v>113</v>
      </c>
      <c r="D281" s="2" t="s">
        <v>497</v>
      </c>
      <c r="E281" s="2" t="s">
        <v>498</v>
      </c>
      <c r="F281" s="2" t="s">
        <v>498</v>
      </c>
      <c r="G281" s="130">
        <v>8.9788440000000005</v>
      </c>
      <c r="H281" s="116">
        <v>4259294</v>
      </c>
      <c r="I281" s="33">
        <f>G281/SUM(G197:G293)*100</f>
        <v>0.64181844072044736</v>
      </c>
      <c r="J281" s="33"/>
      <c r="K281" s="227" t="s">
        <v>1187</v>
      </c>
    </row>
    <row r="282" spans="1:11" x14ac:dyDescent="0.2">
      <c r="A282" s="17" t="s">
        <v>93</v>
      </c>
      <c r="B282" s="17">
        <v>2018</v>
      </c>
      <c r="C282" s="23" t="s">
        <v>113</v>
      </c>
      <c r="D282" s="2" t="s">
        <v>363</v>
      </c>
      <c r="E282" s="2" t="s">
        <v>501</v>
      </c>
      <c r="F282" s="2" t="s">
        <v>501</v>
      </c>
      <c r="G282" s="130">
        <v>0</v>
      </c>
      <c r="H282" s="116"/>
      <c r="I282" s="33">
        <f>G282/SUM(G197:G293)*100</f>
        <v>0</v>
      </c>
      <c r="J282" s="33"/>
      <c r="K282" s="227" t="s">
        <v>1187</v>
      </c>
    </row>
    <row r="283" spans="1:11" x14ac:dyDescent="0.2">
      <c r="A283" s="17" t="s">
        <v>93</v>
      </c>
      <c r="B283" s="17">
        <v>2018</v>
      </c>
      <c r="C283" s="23" t="s">
        <v>113</v>
      </c>
      <c r="D283" s="2" t="s">
        <v>503</v>
      </c>
      <c r="E283" s="2" t="s">
        <v>504</v>
      </c>
      <c r="F283" s="2" t="s">
        <v>504</v>
      </c>
      <c r="G283" s="130">
        <v>0</v>
      </c>
      <c r="H283" s="116">
        <v>4560720</v>
      </c>
      <c r="I283" s="33">
        <f>G283/SUM(G197:G293)*100</f>
        <v>0</v>
      </c>
      <c r="J283" s="33"/>
      <c r="K283" s="227" t="s">
        <v>1187</v>
      </c>
    </row>
    <row r="284" spans="1:11" x14ac:dyDescent="0.2">
      <c r="A284" s="17" t="s">
        <v>93</v>
      </c>
      <c r="B284" s="17">
        <v>2018</v>
      </c>
      <c r="C284" s="23" t="s">
        <v>113</v>
      </c>
      <c r="D284" s="2" t="s">
        <v>383</v>
      </c>
      <c r="E284" s="2" t="s">
        <v>383</v>
      </c>
      <c r="F284" s="2" t="s">
        <v>506</v>
      </c>
      <c r="G284" s="130">
        <v>5.011139</v>
      </c>
      <c r="H284" s="116">
        <v>4971124</v>
      </c>
      <c r="I284" s="33">
        <f>G284/SUM(G197:G293)*100</f>
        <v>0.35820217159507634</v>
      </c>
      <c r="J284" s="33"/>
      <c r="K284" s="227" t="s">
        <v>1187</v>
      </c>
    </row>
    <row r="285" spans="1:11" x14ac:dyDescent="0.2">
      <c r="A285" s="17" t="s">
        <v>93</v>
      </c>
      <c r="B285" s="17">
        <v>2018</v>
      </c>
      <c r="C285" s="23" t="s">
        <v>113</v>
      </c>
      <c r="D285" s="2" t="s">
        <v>507</v>
      </c>
      <c r="E285" s="2" t="s">
        <v>507</v>
      </c>
      <c r="F285" s="2" t="s">
        <v>508</v>
      </c>
      <c r="G285" s="130">
        <v>8</v>
      </c>
      <c r="H285" s="116">
        <v>2997291</v>
      </c>
      <c r="I285" s="33">
        <f>G285/SUM(G197:G293)*100</f>
        <v>0.57184950821771474</v>
      </c>
      <c r="J285" s="33"/>
      <c r="K285" s="227" t="s">
        <v>1225</v>
      </c>
    </row>
    <row r="286" spans="1:11" x14ac:dyDescent="0.2">
      <c r="A286" s="17" t="s">
        <v>93</v>
      </c>
      <c r="B286" s="17">
        <v>2018</v>
      </c>
      <c r="C286" s="23" t="s">
        <v>113</v>
      </c>
      <c r="D286" s="2"/>
      <c r="E286" s="2" t="s">
        <v>509</v>
      </c>
      <c r="F286" s="2" t="s">
        <v>509</v>
      </c>
      <c r="G286" s="130">
        <v>3.2478899999999999</v>
      </c>
      <c r="H286" s="116">
        <v>3808367</v>
      </c>
      <c r="I286" s="33">
        <f>G286/SUM(G197:G293)*100</f>
        <v>0.23216303740565417</v>
      </c>
      <c r="J286" s="33"/>
      <c r="K286" s="227" t="s">
        <v>1187</v>
      </c>
    </row>
    <row r="287" spans="1:11" x14ac:dyDescent="0.2">
      <c r="A287" s="17" t="s">
        <v>93</v>
      </c>
      <c r="B287" s="17">
        <v>2018</v>
      </c>
      <c r="C287" s="23" t="s">
        <v>113</v>
      </c>
      <c r="D287" s="2" t="s">
        <v>1177</v>
      </c>
      <c r="E287" s="2" t="s">
        <v>1177</v>
      </c>
      <c r="F287" s="2" t="s">
        <v>1177</v>
      </c>
      <c r="G287" s="130">
        <v>3.4470000000000001</v>
      </c>
      <c r="H287" s="116"/>
      <c r="I287" s="33">
        <f>G287/SUM(G198:G293)*100</f>
        <v>0.28749689658484912</v>
      </c>
      <c r="J287" s="33"/>
      <c r="K287" s="227" t="s">
        <v>1187</v>
      </c>
    </row>
    <row r="288" spans="1:11" x14ac:dyDescent="0.2">
      <c r="A288" s="17" t="s">
        <v>93</v>
      </c>
      <c r="B288" s="17">
        <v>2018</v>
      </c>
      <c r="C288" s="23" t="s">
        <v>113</v>
      </c>
      <c r="D288" s="2" t="s">
        <v>514</v>
      </c>
      <c r="E288" s="2" t="s">
        <v>515</v>
      </c>
      <c r="F288" s="2" t="s">
        <v>515</v>
      </c>
      <c r="G288" s="130">
        <v>2.5462889999999998</v>
      </c>
      <c r="H288" s="116">
        <v>3013053</v>
      </c>
      <c r="I288" s="33">
        <f>G288/SUM(G199:G293)*100</f>
        <v>0.23002341824308906</v>
      </c>
      <c r="J288" s="33"/>
      <c r="K288" s="227" t="s">
        <v>1187</v>
      </c>
    </row>
    <row r="289" spans="1:11" x14ac:dyDescent="0.2">
      <c r="A289" s="17" t="s">
        <v>93</v>
      </c>
      <c r="B289" s="17">
        <v>2018</v>
      </c>
      <c r="C289" s="23" t="s">
        <v>113</v>
      </c>
      <c r="D289" s="2" t="s">
        <v>518</v>
      </c>
      <c r="E289" s="2" t="s">
        <v>519</v>
      </c>
      <c r="F289" s="2" t="s">
        <v>519</v>
      </c>
      <c r="G289" s="130">
        <v>0</v>
      </c>
      <c r="H289" s="116"/>
      <c r="I289" s="33">
        <f>G289/SUM(G197:G293)*100</f>
        <v>0</v>
      </c>
      <c r="J289" s="33"/>
      <c r="K289" s="227" t="s">
        <v>1187</v>
      </c>
    </row>
    <row r="290" spans="1:11" x14ac:dyDescent="0.2">
      <c r="A290" s="17" t="s">
        <v>93</v>
      </c>
      <c r="B290" s="17">
        <v>2018</v>
      </c>
      <c r="C290" s="23" t="s">
        <v>113</v>
      </c>
      <c r="D290" s="2" t="s">
        <v>1178</v>
      </c>
      <c r="E290" s="2" t="s">
        <v>1178</v>
      </c>
      <c r="F290" s="2" t="s">
        <v>1178</v>
      </c>
      <c r="G290" s="33">
        <v>5.2709999999999999</v>
      </c>
      <c r="H290" s="2"/>
      <c r="I290" s="33">
        <f>G290/SUM(G198:G293)*100</f>
        <v>0.43962754334167092</v>
      </c>
      <c r="J290" s="33"/>
      <c r="K290" s="227" t="s">
        <v>1187</v>
      </c>
    </row>
    <row r="291" spans="1:11" x14ac:dyDescent="0.2">
      <c r="A291" s="17" t="s">
        <v>93</v>
      </c>
      <c r="B291" s="17">
        <v>2018</v>
      </c>
      <c r="C291" s="23" t="s">
        <v>113</v>
      </c>
      <c r="D291" s="2" t="s">
        <v>524</v>
      </c>
      <c r="E291" s="2" t="s">
        <v>1251</v>
      </c>
      <c r="F291" s="2" t="s">
        <v>1251</v>
      </c>
      <c r="G291" s="130">
        <v>15</v>
      </c>
      <c r="H291" s="116">
        <v>490000</v>
      </c>
      <c r="I291" s="33">
        <f>G291/SUM(G199:G293)*100</f>
        <v>1.3550509284870398</v>
      </c>
      <c r="J291" s="33"/>
      <c r="K291" s="227" t="s">
        <v>1254</v>
      </c>
    </row>
    <row r="292" spans="1:11" x14ac:dyDescent="0.2">
      <c r="A292" s="17" t="s">
        <v>93</v>
      </c>
      <c r="B292" s="17">
        <v>2018</v>
      </c>
      <c r="C292" s="23" t="s">
        <v>113</v>
      </c>
      <c r="D292" s="2" t="s">
        <v>524</v>
      </c>
      <c r="E292" s="2" t="s">
        <v>1252</v>
      </c>
      <c r="F292" s="2" t="s">
        <v>1252</v>
      </c>
      <c r="G292" s="130">
        <v>4</v>
      </c>
      <c r="H292" s="116"/>
      <c r="I292" s="33">
        <f>G292/SUM(G200:G293)*100</f>
        <v>0.38041164500074331</v>
      </c>
      <c r="J292" s="33"/>
      <c r="K292" s="227" t="s">
        <v>1253</v>
      </c>
    </row>
    <row r="293" spans="1:11" x14ac:dyDescent="0.2">
      <c r="A293" s="17" t="s">
        <v>93</v>
      </c>
      <c r="B293" s="17">
        <v>2018</v>
      </c>
      <c r="C293" s="23" t="s">
        <v>113</v>
      </c>
      <c r="D293" s="2" t="s">
        <v>526</v>
      </c>
      <c r="E293" s="2" t="s">
        <v>526</v>
      </c>
      <c r="F293" s="2" t="s">
        <v>1226</v>
      </c>
      <c r="G293" s="130">
        <v>0</v>
      </c>
      <c r="H293" s="116"/>
      <c r="I293" s="33">
        <f>G293/SUM(G199:G293)*100</f>
        <v>0</v>
      </c>
      <c r="J293" s="33"/>
      <c r="K293" s="227" t="s">
        <v>1187</v>
      </c>
    </row>
    <row r="294" spans="1:11" x14ac:dyDescent="0.2">
      <c r="A294" s="17" t="s">
        <v>93</v>
      </c>
      <c r="B294" s="17">
        <v>2019</v>
      </c>
      <c r="C294" s="23" t="s">
        <v>113</v>
      </c>
      <c r="D294" s="2" t="s">
        <v>358</v>
      </c>
      <c r="E294" s="2" t="s">
        <v>359</v>
      </c>
      <c r="F294" s="2" t="s">
        <v>1195</v>
      </c>
      <c r="G294" s="130">
        <v>210</v>
      </c>
      <c r="H294" s="116"/>
      <c r="I294" s="33">
        <f>G294/SUM(G294:G391)*100</f>
        <v>12.760205921675432</v>
      </c>
      <c r="J294" s="33"/>
      <c r="K294" s="120" t="s">
        <v>1211</v>
      </c>
    </row>
    <row r="295" spans="1:11" x14ac:dyDescent="0.2">
      <c r="A295" s="17" t="s">
        <v>93</v>
      </c>
      <c r="B295" s="17">
        <v>2019</v>
      </c>
      <c r="C295" s="23" t="s">
        <v>113</v>
      </c>
      <c r="D295" s="2" t="s">
        <v>230</v>
      </c>
      <c r="E295" s="2" t="s">
        <v>1188</v>
      </c>
      <c r="F295" s="2" t="s">
        <v>1190</v>
      </c>
      <c r="G295" s="130">
        <v>92</v>
      </c>
      <c r="H295" s="116"/>
      <c r="I295" s="33">
        <f>G295/SUM(G294:G391)*100</f>
        <v>5.5901854514006661</v>
      </c>
      <c r="J295" s="33">
        <f>SUM(I294+I301+I299+I296)</f>
        <v>29.269919057869824</v>
      </c>
      <c r="K295" s="227" t="s">
        <v>1210</v>
      </c>
    </row>
    <row r="296" spans="1:11" x14ac:dyDescent="0.2">
      <c r="A296" s="17" t="s">
        <v>93</v>
      </c>
      <c r="B296" s="17">
        <v>2019</v>
      </c>
      <c r="C296" s="23" t="s">
        <v>113</v>
      </c>
      <c r="D296" s="2" t="s">
        <v>360</v>
      </c>
      <c r="E296" s="2" t="s">
        <v>361</v>
      </c>
      <c r="F296" s="2"/>
      <c r="G296" s="130">
        <v>64.907195000000002</v>
      </c>
      <c r="H296" s="2"/>
      <c r="I296" s="33">
        <f>G296/SUM(G294:G391)*100</f>
        <v>3.9439484476111528</v>
      </c>
      <c r="J296" s="33"/>
      <c r="K296" s="227" t="s">
        <v>1778</v>
      </c>
    </row>
    <row r="297" spans="1:11" x14ac:dyDescent="0.2">
      <c r="A297" s="17" t="s">
        <v>93</v>
      </c>
      <c r="B297" s="17">
        <v>2019</v>
      </c>
      <c r="C297" s="23" t="s">
        <v>113</v>
      </c>
      <c r="D297" s="2" t="s">
        <v>197</v>
      </c>
      <c r="E297" s="2" t="s">
        <v>198</v>
      </c>
      <c r="F297" s="2" t="s">
        <v>529</v>
      </c>
      <c r="G297" s="130">
        <v>75.099999999999994</v>
      </c>
      <c r="H297" s="116"/>
      <c r="I297" s="33">
        <f>G297/SUM(G294:G391)*100</f>
        <v>4.5632926891325001</v>
      </c>
      <c r="J297" s="33"/>
      <c r="K297" s="227" t="s">
        <v>1212</v>
      </c>
    </row>
    <row r="298" spans="1:11" x14ac:dyDescent="0.2">
      <c r="A298" s="17" t="s">
        <v>93</v>
      </c>
      <c r="B298" s="17">
        <v>2019</v>
      </c>
      <c r="C298" s="23" t="s">
        <v>113</v>
      </c>
      <c r="D298" s="2" t="s">
        <v>379</v>
      </c>
      <c r="E298" s="2" t="s">
        <v>1199</v>
      </c>
      <c r="F298" s="2" t="s">
        <v>1175</v>
      </c>
      <c r="G298" s="33">
        <v>69</v>
      </c>
      <c r="H298" s="116">
        <v>52722506</v>
      </c>
      <c r="I298" s="33">
        <f>G298/SUM(G294:G391)*100</f>
        <v>4.1926390885505</v>
      </c>
      <c r="J298" s="33"/>
      <c r="K298" s="227" t="s">
        <v>1778</v>
      </c>
    </row>
    <row r="299" spans="1:11" x14ac:dyDescent="0.2">
      <c r="A299" s="17" t="s">
        <v>93</v>
      </c>
      <c r="B299" s="17">
        <v>2019</v>
      </c>
      <c r="C299" s="23" t="s">
        <v>113</v>
      </c>
      <c r="D299" s="2" t="s">
        <v>190</v>
      </c>
      <c r="E299" s="2" t="s">
        <v>356</v>
      </c>
      <c r="F299" s="2" t="s">
        <v>1207</v>
      </c>
      <c r="G299" s="33">
        <f>0.2*434</f>
        <v>86.800000000000011</v>
      </c>
      <c r="H299" s="116"/>
      <c r="I299" s="33">
        <f>G299/SUM(G294:G391)*100</f>
        <v>5.2742184476258469</v>
      </c>
      <c r="J299" s="33"/>
      <c r="K299" s="227" t="s">
        <v>1208</v>
      </c>
    </row>
    <row r="300" spans="1:11" x14ac:dyDescent="0.2">
      <c r="A300" s="17" t="s">
        <v>93</v>
      </c>
      <c r="B300" s="17">
        <v>2019</v>
      </c>
      <c r="C300" s="23" t="s">
        <v>113</v>
      </c>
      <c r="D300" s="2" t="s">
        <v>362</v>
      </c>
      <c r="E300" s="2" t="s">
        <v>363</v>
      </c>
      <c r="F300" s="2" t="s">
        <v>364</v>
      </c>
      <c r="G300" s="130">
        <v>52.722506000000003</v>
      </c>
      <c r="H300" s="116">
        <v>54399286</v>
      </c>
      <c r="I300" s="33">
        <f>G300/SUM(G294:G391)*100</f>
        <v>3.2035715869846126</v>
      </c>
      <c r="J300" s="33"/>
      <c r="K300" s="227" t="s">
        <v>1778</v>
      </c>
    </row>
    <row r="301" spans="1:11" x14ac:dyDescent="0.2">
      <c r="A301" s="17" t="s">
        <v>93</v>
      </c>
      <c r="B301" s="17">
        <v>2019</v>
      </c>
      <c r="C301" s="23" t="s">
        <v>113</v>
      </c>
      <c r="D301" s="2" t="s">
        <v>195</v>
      </c>
      <c r="E301" s="2" t="s">
        <v>355</v>
      </c>
      <c r="F301" s="2" t="s">
        <v>1192</v>
      </c>
      <c r="G301" s="130">
        <v>120</v>
      </c>
      <c r="H301" s="116">
        <v>53972055</v>
      </c>
      <c r="I301" s="33">
        <f>G301/SUM(G294:G391)*100</f>
        <v>7.2915462409573903</v>
      </c>
      <c r="J301" s="33"/>
      <c r="K301" s="227" t="s">
        <v>1778</v>
      </c>
    </row>
    <row r="302" spans="1:11" x14ac:dyDescent="0.2">
      <c r="A302" s="17" t="s">
        <v>93</v>
      </c>
      <c r="B302" s="17">
        <v>2019</v>
      </c>
      <c r="C302" s="23" t="s">
        <v>113</v>
      </c>
      <c r="D302" s="2" t="s">
        <v>365</v>
      </c>
      <c r="E302" s="2" t="s">
        <v>1197</v>
      </c>
      <c r="F302" s="2" t="s">
        <v>1198</v>
      </c>
      <c r="G302" s="130">
        <v>53.972054999999997</v>
      </c>
      <c r="H302" s="116">
        <v>40857605</v>
      </c>
      <c r="I302" s="33">
        <f>G302/SUM(G294:G391)*100</f>
        <v>3.2794977895999624</v>
      </c>
      <c r="J302" s="33"/>
      <c r="K302" s="227" t="s">
        <v>1778</v>
      </c>
    </row>
    <row r="303" spans="1:11" x14ac:dyDescent="0.2">
      <c r="A303" s="17" t="s">
        <v>93</v>
      </c>
      <c r="B303" s="17">
        <v>2019</v>
      </c>
      <c r="C303" s="23" t="s">
        <v>113</v>
      </c>
      <c r="D303" s="2" t="s">
        <v>528</v>
      </c>
      <c r="E303" s="2" t="s">
        <v>371</v>
      </c>
      <c r="F303" s="2"/>
      <c r="G303" s="130">
        <v>29.348856999999999</v>
      </c>
      <c r="H303" s="116">
        <v>28259579</v>
      </c>
      <c r="I303" s="33">
        <f>G303/SUM(G294:G391)*100</f>
        <v>1.78332123278955</v>
      </c>
      <c r="J303" s="33"/>
      <c r="K303" s="227" t="s">
        <v>1778</v>
      </c>
    </row>
    <row r="304" spans="1:11" x14ac:dyDescent="0.2">
      <c r="A304" s="17" t="s">
        <v>93</v>
      </c>
      <c r="B304" s="17">
        <v>2019</v>
      </c>
      <c r="C304" s="23" t="s">
        <v>113</v>
      </c>
      <c r="D304" s="2" t="s">
        <v>372</v>
      </c>
      <c r="E304" s="2" t="s">
        <v>373</v>
      </c>
      <c r="F304" s="2" t="s">
        <v>374</v>
      </c>
      <c r="G304" s="130">
        <v>28.259578999999999</v>
      </c>
      <c r="H304" s="116"/>
      <c r="I304" s="33">
        <f>G304/SUM(G294:G391)*100</f>
        <v>1.7171335585707368</v>
      </c>
      <c r="J304" s="33"/>
      <c r="K304" s="227" t="s">
        <v>1778</v>
      </c>
    </row>
    <row r="305" spans="1:11" x14ac:dyDescent="0.2">
      <c r="A305" s="17" t="s">
        <v>93</v>
      </c>
      <c r="B305" s="17">
        <v>2019</v>
      </c>
      <c r="C305" s="23" t="s">
        <v>113</v>
      </c>
      <c r="D305" s="2" t="s">
        <v>375</v>
      </c>
      <c r="E305" s="2" t="s">
        <v>1203</v>
      </c>
      <c r="F305" s="2" t="s">
        <v>1202</v>
      </c>
      <c r="G305" s="130">
        <v>24.695453000000001</v>
      </c>
      <c r="H305" s="116"/>
      <c r="I305" s="33">
        <f>G305/SUM(G294:G391)*100</f>
        <v>1.5005669790907494</v>
      </c>
      <c r="J305" s="33"/>
      <c r="K305" s="227" t="s">
        <v>1778</v>
      </c>
    </row>
    <row r="306" spans="1:11" x14ac:dyDescent="0.2">
      <c r="A306" s="17" t="s">
        <v>93</v>
      </c>
      <c r="B306" s="17">
        <v>2019</v>
      </c>
      <c r="C306" s="23" t="s">
        <v>113</v>
      </c>
      <c r="D306" s="2" t="s">
        <v>375</v>
      </c>
      <c r="E306" s="2" t="s">
        <v>381</v>
      </c>
      <c r="F306" s="2"/>
      <c r="G306" s="130">
        <v>19.515187999999998</v>
      </c>
      <c r="H306" s="116">
        <v>24549845</v>
      </c>
      <c r="I306" s="33">
        <f>G306/SUM(G294:G391)*100</f>
        <v>1.1857991308581397</v>
      </c>
      <c r="J306" s="33"/>
      <c r="K306" s="227" t="s">
        <v>1778</v>
      </c>
    </row>
    <row r="307" spans="1:11" x14ac:dyDescent="0.2">
      <c r="A307" s="17" t="s">
        <v>93</v>
      </c>
      <c r="B307" s="17">
        <v>2019</v>
      </c>
      <c r="C307" s="23" t="s">
        <v>113</v>
      </c>
      <c r="D307" s="2" t="s">
        <v>385</v>
      </c>
      <c r="E307" s="2" t="s">
        <v>386</v>
      </c>
      <c r="F307" s="2"/>
      <c r="G307" s="130">
        <v>26.431166999999999</v>
      </c>
      <c r="H307" s="116">
        <v>16019492</v>
      </c>
      <c r="I307" s="33">
        <f>G307/SUM(G294:G391)*100</f>
        <v>1.6060339698580586</v>
      </c>
      <c r="J307" s="33"/>
      <c r="K307" s="227" t="s">
        <v>1778</v>
      </c>
    </row>
    <row r="308" spans="1:11" x14ac:dyDescent="0.2">
      <c r="A308" s="17" t="s">
        <v>93</v>
      </c>
      <c r="B308" s="17">
        <v>2019</v>
      </c>
      <c r="C308" s="23" t="s">
        <v>113</v>
      </c>
      <c r="D308" s="2" t="s">
        <v>387</v>
      </c>
      <c r="E308" s="2" t="s">
        <v>388</v>
      </c>
      <c r="F308" s="2"/>
      <c r="G308" s="130">
        <v>16.019492</v>
      </c>
      <c r="H308" s="116">
        <v>4679926</v>
      </c>
      <c r="I308" s="33">
        <f>G308/SUM(G294:G391)*100</f>
        <v>0.97339055562205823</v>
      </c>
      <c r="J308" s="33"/>
      <c r="K308" s="227" t="s">
        <v>1778</v>
      </c>
    </row>
    <row r="309" spans="1:11" x14ac:dyDescent="0.2">
      <c r="A309" s="17" t="s">
        <v>93</v>
      </c>
      <c r="B309" s="17">
        <v>2019</v>
      </c>
      <c r="C309" s="23" t="s">
        <v>113</v>
      </c>
      <c r="D309" s="2" t="s">
        <v>389</v>
      </c>
      <c r="E309" s="2" t="s">
        <v>390</v>
      </c>
      <c r="F309" s="2" t="s">
        <v>389</v>
      </c>
      <c r="G309" s="130">
        <v>5</v>
      </c>
      <c r="H309" s="116">
        <v>19670849</v>
      </c>
      <c r="I309" s="33">
        <f>G309/SUM(G294:G391)*100</f>
        <v>0.30381442670655795</v>
      </c>
      <c r="J309" s="33"/>
      <c r="K309" s="227" t="s">
        <v>1216</v>
      </c>
    </row>
    <row r="310" spans="1:11" x14ac:dyDescent="0.2">
      <c r="A310" s="17" t="s">
        <v>93</v>
      </c>
      <c r="B310" s="17">
        <v>2019</v>
      </c>
      <c r="C310" s="23" t="s">
        <v>113</v>
      </c>
      <c r="D310" s="2" t="s">
        <v>366</v>
      </c>
      <c r="E310" s="2" t="s">
        <v>391</v>
      </c>
      <c r="F310" s="2"/>
      <c r="G310" s="130">
        <v>19.670849</v>
      </c>
      <c r="H310" s="116">
        <v>16470536</v>
      </c>
      <c r="I310" s="33">
        <f>G310/SUM(G294:G391)*100</f>
        <v>1.1952575423532537</v>
      </c>
      <c r="J310" s="33"/>
      <c r="K310" s="227" t="s">
        <v>1778</v>
      </c>
    </row>
    <row r="311" spans="1:11" x14ac:dyDescent="0.2">
      <c r="A311" s="17" t="s">
        <v>93</v>
      </c>
      <c r="B311" s="17">
        <v>2019</v>
      </c>
      <c r="C311" s="23" t="s">
        <v>113</v>
      </c>
      <c r="D311" s="2" t="s">
        <v>392</v>
      </c>
      <c r="E311" s="2" t="s">
        <v>393</v>
      </c>
      <c r="F311" s="2" t="s">
        <v>394</v>
      </c>
      <c r="G311" s="130">
        <v>16.470535999999999</v>
      </c>
      <c r="H311" s="116">
        <v>7884326</v>
      </c>
      <c r="I311" s="33">
        <f>G311/SUM(G294:G391)*100</f>
        <v>1.0007972904779447</v>
      </c>
      <c r="J311" s="33"/>
      <c r="K311" s="227" t="s">
        <v>1778</v>
      </c>
    </row>
    <row r="312" spans="1:11" x14ac:dyDescent="0.2">
      <c r="A312" s="17" t="s">
        <v>93</v>
      </c>
      <c r="B312" s="17">
        <v>2019</v>
      </c>
      <c r="C312" s="23" t="s">
        <v>113</v>
      </c>
      <c r="D312" s="2" t="s">
        <v>395</v>
      </c>
      <c r="E312" s="2" t="s">
        <v>396</v>
      </c>
      <c r="F312" s="2"/>
      <c r="G312" s="130">
        <v>7.8843259999999997</v>
      </c>
      <c r="H312" s="116">
        <v>17949833</v>
      </c>
      <c r="I312" s="33">
        <f>G312/SUM(G294:G391)*100</f>
        <v>0.47907439673152186</v>
      </c>
      <c r="J312" s="33"/>
      <c r="K312" s="227" t="s">
        <v>1778</v>
      </c>
    </row>
    <row r="313" spans="1:11" x14ac:dyDescent="0.2">
      <c r="A313" s="17" t="s">
        <v>93</v>
      </c>
      <c r="B313" s="17">
        <v>2019</v>
      </c>
      <c r="C313" s="23" t="s">
        <v>113</v>
      </c>
      <c r="D313" s="2" t="s">
        <v>397</v>
      </c>
      <c r="E313" s="2" t="s">
        <v>398</v>
      </c>
      <c r="F313" s="2"/>
      <c r="G313" s="130">
        <v>17.949833000000002</v>
      </c>
      <c r="H313" s="116"/>
      <c r="I313" s="33">
        <f>G313/SUM(G294:G391)*100</f>
        <v>1.090683644474691</v>
      </c>
      <c r="J313" s="33"/>
      <c r="K313" s="227" t="s">
        <v>1778</v>
      </c>
    </row>
    <row r="314" spans="1:11" x14ac:dyDescent="0.2">
      <c r="A314" s="17" t="s">
        <v>93</v>
      </c>
      <c r="B314" s="17">
        <v>2019</v>
      </c>
      <c r="C314" s="23" t="s">
        <v>113</v>
      </c>
      <c r="D314" s="2" t="s">
        <v>401</v>
      </c>
      <c r="E314" s="2" t="s">
        <v>402</v>
      </c>
      <c r="F314" s="2" t="s">
        <v>403</v>
      </c>
      <c r="G314" s="130">
        <v>0</v>
      </c>
      <c r="H314" s="116">
        <v>14557614</v>
      </c>
      <c r="I314" s="33">
        <f>G314/SUM(G294:G391)*100</f>
        <v>0</v>
      </c>
      <c r="J314" s="33"/>
      <c r="K314" s="227" t="s">
        <v>1778</v>
      </c>
    </row>
    <row r="315" spans="1:11" x14ac:dyDescent="0.2">
      <c r="A315" s="17" t="s">
        <v>93</v>
      </c>
      <c r="B315" s="17">
        <v>2019</v>
      </c>
      <c r="C315" s="23" t="s">
        <v>113</v>
      </c>
      <c r="D315" s="2" t="s">
        <v>424</v>
      </c>
      <c r="E315" s="2" t="s">
        <v>425</v>
      </c>
      <c r="F315" s="2" t="s">
        <v>426</v>
      </c>
      <c r="G315" s="33">
        <v>7.6</v>
      </c>
      <c r="H315" s="2"/>
      <c r="I315" s="33">
        <f>G315/SUM(G294:G391)*100</f>
        <v>0.46179792859396801</v>
      </c>
      <c r="J315" s="33"/>
      <c r="K315" s="227" t="s">
        <v>1247</v>
      </c>
    </row>
    <row r="316" spans="1:11" x14ac:dyDescent="0.2">
      <c r="A316" s="17" t="s">
        <v>93</v>
      </c>
      <c r="B316" s="17">
        <v>2019</v>
      </c>
      <c r="C316" s="23" t="s">
        <v>113</v>
      </c>
      <c r="D316" s="2" t="s">
        <v>404</v>
      </c>
      <c r="E316" s="2" t="s">
        <v>405</v>
      </c>
      <c r="F316" s="2"/>
      <c r="G316" s="130">
        <v>14.557613999999999</v>
      </c>
      <c r="H316" s="116">
        <v>14651751</v>
      </c>
      <c r="I316" s="33">
        <f>G316/SUM(G294:G391)*100</f>
        <v>0.88456263032507232</v>
      </c>
      <c r="J316" s="33"/>
      <c r="K316" s="227" t="s">
        <v>1778</v>
      </c>
    </row>
    <row r="317" spans="1:11" x14ac:dyDescent="0.2">
      <c r="A317" s="17" t="s">
        <v>93</v>
      </c>
      <c r="B317" s="17">
        <v>2019</v>
      </c>
      <c r="C317" s="23" t="s">
        <v>113</v>
      </c>
      <c r="D317" s="2" t="s">
        <v>406</v>
      </c>
      <c r="E317" s="2" t="s">
        <v>407</v>
      </c>
      <c r="F317" s="2"/>
      <c r="G317" s="130">
        <v>14.651751000000001</v>
      </c>
      <c r="H317" s="116">
        <v>12977425</v>
      </c>
      <c r="I317" s="33">
        <f>G317/SUM(G294:G391)*100</f>
        <v>0.89028266606244744</v>
      </c>
      <c r="J317" s="33"/>
      <c r="K317" s="227" t="s">
        <v>1778</v>
      </c>
    </row>
    <row r="318" spans="1:11" x14ac:dyDescent="0.2">
      <c r="A318" s="17" t="s">
        <v>93</v>
      </c>
      <c r="B318" s="17">
        <v>2019</v>
      </c>
      <c r="C318" s="23" t="s">
        <v>113</v>
      </c>
      <c r="D318" s="2" t="s">
        <v>499</v>
      </c>
      <c r="E318" s="2" t="s">
        <v>408</v>
      </c>
      <c r="F318" s="2" t="s">
        <v>1231</v>
      </c>
      <c r="G318" s="130">
        <v>23</v>
      </c>
      <c r="H318" s="116">
        <v>22147324</v>
      </c>
      <c r="I318" s="33">
        <f>G318/SUM(G294:G391)*100</f>
        <v>1.3975463628501665</v>
      </c>
      <c r="J318" s="33"/>
      <c r="K318" s="227" t="s">
        <v>1230</v>
      </c>
    </row>
    <row r="319" spans="1:11" x14ac:dyDescent="0.2">
      <c r="A319" s="17" t="s">
        <v>93</v>
      </c>
      <c r="B319" s="17">
        <v>2019</v>
      </c>
      <c r="C319" s="23" t="s">
        <v>113</v>
      </c>
      <c r="D319" s="2" t="s">
        <v>409</v>
      </c>
      <c r="E319" s="2" t="s">
        <v>410</v>
      </c>
      <c r="F319" s="2"/>
      <c r="G319" s="130">
        <v>22.147324000000001</v>
      </c>
      <c r="H319" s="116"/>
      <c r="I319" s="33">
        <f>G319/SUM(G294:G391)*100</f>
        <v>1.3457353088288784</v>
      </c>
      <c r="J319" s="33"/>
      <c r="K319" s="227" t="s">
        <v>1778</v>
      </c>
    </row>
    <row r="320" spans="1:11" x14ac:dyDescent="0.2">
      <c r="A320" s="17" t="s">
        <v>93</v>
      </c>
      <c r="B320" s="17">
        <v>2019</v>
      </c>
      <c r="C320" s="23" t="s">
        <v>113</v>
      </c>
      <c r="D320" s="2" t="s">
        <v>411</v>
      </c>
      <c r="E320" s="2" t="s">
        <v>412</v>
      </c>
      <c r="F320" s="2" t="s">
        <v>1229</v>
      </c>
      <c r="G320" s="130">
        <v>12</v>
      </c>
      <c r="H320" s="116">
        <v>12148787</v>
      </c>
      <c r="I320" s="33">
        <f>G320/SUM(G294:G391)*100</f>
        <v>0.72915462409573906</v>
      </c>
      <c r="J320" s="33"/>
      <c r="K320" s="227" t="s">
        <v>1778</v>
      </c>
    </row>
    <row r="321" spans="1:11" x14ac:dyDescent="0.2">
      <c r="A321" s="17" t="s">
        <v>93</v>
      </c>
      <c r="B321" s="17">
        <v>2019</v>
      </c>
      <c r="C321" s="23" t="s">
        <v>113</v>
      </c>
      <c r="D321" s="2" t="s">
        <v>414</v>
      </c>
      <c r="E321" s="2" t="s">
        <v>415</v>
      </c>
      <c r="F321" s="2"/>
      <c r="G321" s="130">
        <v>12.148787</v>
      </c>
      <c r="H321" s="116">
        <v>9599053</v>
      </c>
      <c r="I321" s="33">
        <f>G321/SUM(G294:G391)*100</f>
        <v>0.73819535151701676</v>
      </c>
      <c r="J321" s="33"/>
      <c r="K321" s="227" t="s">
        <v>1778</v>
      </c>
    </row>
    <row r="322" spans="1:11" x14ac:dyDescent="0.2">
      <c r="A322" s="17" t="s">
        <v>93</v>
      </c>
      <c r="B322" s="17">
        <v>2019</v>
      </c>
      <c r="C322" s="23" t="s">
        <v>113</v>
      </c>
      <c r="D322" s="2" t="s">
        <v>416</v>
      </c>
      <c r="E322" s="2" t="s">
        <v>417</v>
      </c>
      <c r="F322" s="2"/>
      <c r="G322" s="130">
        <v>9.5990529999999996</v>
      </c>
      <c r="H322" s="116">
        <v>10740901</v>
      </c>
      <c r="I322" s="33">
        <f>G322/SUM(G294:G391)*100</f>
        <v>0.58326615682417304</v>
      </c>
      <c r="J322" s="33"/>
      <c r="K322" s="227" t="s">
        <v>1778</v>
      </c>
    </row>
    <row r="323" spans="1:11" x14ac:dyDescent="0.2">
      <c r="A323" s="17" t="s">
        <v>93</v>
      </c>
      <c r="B323" s="17">
        <v>2019</v>
      </c>
      <c r="C323" s="23" t="s">
        <v>113</v>
      </c>
      <c r="D323" s="2" t="s">
        <v>512</v>
      </c>
      <c r="E323" s="2" t="s">
        <v>1214</v>
      </c>
      <c r="F323" s="2" t="s">
        <v>522</v>
      </c>
      <c r="G323" s="130">
        <v>39.546227999999999</v>
      </c>
      <c r="H323" s="116">
        <v>8905436</v>
      </c>
      <c r="I323" s="33">
        <f>G323/SUM(G294:G391)*100</f>
        <v>2.4029429176453658</v>
      </c>
      <c r="J323" s="33"/>
      <c r="K323" s="227" t="s">
        <v>1778</v>
      </c>
    </row>
    <row r="324" spans="1:11" x14ac:dyDescent="0.2">
      <c r="A324" s="17" t="s">
        <v>93</v>
      </c>
      <c r="B324" s="17">
        <v>2019</v>
      </c>
      <c r="C324" s="23" t="s">
        <v>113</v>
      </c>
      <c r="D324" s="2" t="s">
        <v>512</v>
      </c>
      <c r="E324" s="2" t="s">
        <v>1214</v>
      </c>
      <c r="F324" s="2" t="s">
        <v>523</v>
      </c>
      <c r="G324" s="130">
        <v>0</v>
      </c>
      <c r="H324" s="116">
        <v>490000</v>
      </c>
      <c r="I324" s="33">
        <f>G324/SUM(G294:G391)*100</f>
        <v>0</v>
      </c>
      <c r="J324" s="33"/>
      <c r="K324" s="227" t="s">
        <v>1778</v>
      </c>
    </row>
    <row r="325" spans="1:11" x14ac:dyDescent="0.2">
      <c r="A325" s="17" t="s">
        <v>93</v>
      </c>
      <c r="B325" s="17">
        <v>2019</v>
      </c>
      <c r="C325" s="23" t="s">
        <v>113</v>
      </c>
      <c r="D325" s="2" t="s">
        <v>512</v>
      </c>
      <c r="E325" s="2" t="s">
        <v>1214</v>
      </c>
      <c r="F325" s="2" t="s">
        <v>513</v>
      </c>
      <c r="G325" s="130">
        <v>3.8896709999999999</v>
      </c>
      <c r="H325" s="116">
        <v>3013053</v>
      </c>
      <c r="I325" s="33">
        <f>G325/SUM(G294:G391)*100</f>
        <v>0.23634763298842476</v>
      </c>
      <c r="J325" s="33"/>
      <c r="K325" s="227" t="s">
        <v>1778</v>
      </c>
    </row>
    <row r="326" spans="1:11" x14ac:dyDescent="0.2">
      <c r="A326" s="17" t="s">
        <v>93</v>
      </c>
      <c r="B326" s="17">
        <v>2019</v>
      </c>
      <c r="C326" s="23" t="s">
        <v>113</v>
      </c>
      <c r="D326" s="2" t="s">
        <v>447</v>
      </c>
      <c r="E326" s="2" t="s">
        <v>458</v>
      </c>
      <c r="F326" s="2" t="s">
        <v>459</v>
      </c>
      <c r="G326" s="130">
        <v>6.227525</v>
      </c>
      <c r="H326" s="116"/>
      <c r="I326" s="33">
        <f>G326/SUM(G294:G391)*100</f>
        <v>0.37840238753515143</v>
      </c>
      <c r="J326" s="33"/>
      <c r="K326" s="227" t="s">
        <v>1778</v>
      </c>
    </row>
    <row r="327" spans="1:11" x14ac:dyDescent="0.2">
      <c r="A327" s="17" t="s">
        <v>93</v>
      </c>
      <c r="B327" s="17">
        <v>2019</v>
      </c>
      <c r="C327" s="23" t="s">
        <v>113</v>
      </c>
      <c r="D327" s="2" t="s">
        <v>447</v>
      </c>
      <c r="E327" s="2" t="s">
        <v>516</v>
      </c>
      <c r="F327" s="2" t="s">
        <v>517</v>
      </c>
      <c r="G327" s="130">
        <v>3.0130530000000002</v>
      </c>
      <c r="H327" s="116"/>
      <c r="I327" s="33">
        <f>G327/SUM(G294:G391)*100</f>
        <v>0.18308179396629493</v>
      </c>
      <c r="J327" s="33"/>
      <c r="K327" s="227" t="s">
        <v>1778</v>
      </c>
    </row>
    <row r="328" spans="1:11" x14ac:dyDescent="0.2">
      <c r="A328" s="17" t="s">
        <v>93</v>
      </c>
      <c r="B328" s="17">
        <v>2019</v>
      </c>
      <c r="C328" s="23" t="s">
        <v>113</v>
      </c>
      <c r="D328" s="2" t="s">
        <v>447</v>
      </c>
      <c r="E328" s="2" t="s">
        <v>448</v>
      </c>
      <c r="F328" s="2"/>
      <c r="G328" s="130">
        <v>6.7111830000000001</v>
      </c>
      <c r="H328" s="116">
        <v>11764012</v>
      </c>
      <c r="I328" s="33">
        <f>G328/SUM(G294:G391)*100</f>
        <v>0.40779084313355957</v>
      </c>
      <c r="J328" s="33"/>
      <c r="K328" s="227" t="s">
        <v>1778</v>
      </c>
    </row>
    <row r="329" spans="1:11" x14ac:dyDescent="0.2">
      <c r="A329" s="17" t="s">
        <v>93</v>
      </c>
      <c r="B329" s="17">
        <v>2019</v>
      </c>
      <c r="C329" s="23" t="s">
        <v>113</v>
      </c>
      <c r="D329" s="2" t="s">
        <v>419</v>
      </c>
      <c r="E329" s="2" t="s">
        <v>419</v>
      </c>
      <c r="F329" s="2" t="s">
        <v>1220</v>
      </c>
      <c r="G329" s="130">
        <v>48</v>
      </c>
      <c r="H329" s="116">
        <v>632019</v>
      </c>
      <c r="I329" s="33">
        <f>G329/SUM(G294:G391)*100</f>
        <v>2.9166184963829562</v>
      </c>
      <c r="J329" s="33"/>
      <c r="K329" s="227" t="s">
        <v>1219</v>
      </c>
    </row>
    <row r="330" spans="1:11" x14ac:dyDescent="0.2">
      <c r="A330" s="17" t="s">
        <v>93</v>
      </c>
      <c r="B330" s="17">
        <v>2019</v>
      </c>
      <c r="C330" s="23" t="s">
        <v>113</v>
      </c>
      <c r="D330" s="2" t="s">
        <v>420</v>
      </c>
      <c r="E330" s="2" t="s">
        <v>421</v>
      </c>
      <c r="F330" s="2"/>
      <c r="G330" s="130">
        <v>0.632019</v>
      </c>
      <c r="H330" s="116" t="s">
        <v>423</v>
      </c>
      <c r="I330" s="33">
        <f>G330/SUM(G294:G391)*100</f>
        <v>3.8403298030530407E-2</v>
      </c>
      <c r="J330" s="33"/>
      <c r="K330" s="227" t="s">
        <v>1778</v>
      </c>
    </row>
    <row r="331" spans="1:11" x14ac:dyDescent="0.2">
      <c r="A331" s="17" t="s">
        <v>93</v>
      </c>
      <c r="B331" s="17">
        <v>2019</v>
      </c>
      <c r="C331" s="23" t="s">
        <v>113</v>
      </c>
      <c r="D331" s="2" t="s">
        <v>1223</v>
      </c>
      <c r="E331" s="2" t="s">
        <v>422</v>
      </c>
      <c r="F331" s="2" t="s">
        <v>422</v>
      </c>
      <c r="G331" s="130">
        <v>26</v>
      </c>
      <c r="H331" s="116">
        <v>7608684</v>
      </c>
      <c r="I331" s="33">
        <f>G331/SUM(G294:G391)*100</f>
        <v>1.579835018874101</v>
      </c>
      <c r="J331" s="33"/>
      <c r="K331" s="227" t="s">
        <v>1222</v>
      </c>
    </row>
    <row r="332" spans="1:11" x14ac:dyDescent="0.2">
      <c r="A332" s="17" t="s">
        <v>93</v>
      </c>
      <c r="B332" s="17">
        <v>2019</v>
      </c>
      <c r="C332" s="23" t="s">
        <v>113</v>
      </c>
      <c r="D332" s="2" t="s">
        <v>424</v>
      </c>
      <c r="E332" s="2" t="s">
        <v>425</v>
      </c>
      <c r="F332" s="2" t="s">
        <v>426</v>
      </c>
      <c r="G332" s="130">
        <v>7.6086840000000002</v>
      </c>
      <c r="H332" s="116"/>
      <c r="I332" s="33">
        <f>G332/SUM(G294:G391)*100</f>
        <v>0.46232559349027202</v>
      </c>
      <c r="J332" s="33"/>
      <c r="K332" s="227" t="s">
        <v>1778</v>
      </c>
    </row>
    <row r="333" spans="1:11" x14ac:dyDescent="0.2">
      <c r="A333" s="17" t="s">
        <v>93</v>
      </c>
      <c r="B333" s="17">
        <v>2019</v>
      </c>
      <c r="C333" s="23" t="s">
        <v>113</v>
      </c>
      <c r="D333" s="2" t="s">
        <v>427</v>
      </c>
      <c r="E333" s="2" t="s">
        <v>427</v>
      </c>
      <c r="F333" s="2" t="s">
        <v>427</v>
      </c>
      <c r="G333" s="130">
        <v>0</v>
      </c>
      <c r="H333" s="116">
        <v>4424253</v>
      </c>
      <c r="I333" s="33">
        <f>G333/SUM(G294:G391)*100</f>
        <v>0</v>
      </c>
      <c r="J333" s="33"/>
      <c r="K333" s="227" t="s">
        <v>1778</v>
      </c>
    </row>
    <row r="334" spans="1:11" x14ac:dyDescent="0.2">
      <c r="A334" s="17" t="s">
        <v>93</v>
      </c>
      <c r="B334" s="17">
        <v>2019</v>
      </c>
      <c r="C334" s="23" t="s">
        <v>113</v>
      </c>
      <c r="D334" s="2" t="s">
        <v>428</v>
      </c>
      <c r="E334" s="2" t="s">
        <v>428</v>
      </c>
      <c r="F334" s="2" t="s">
        <v>428</v>
      </c>
      <c r="G334" s="130">
        <v>4.4242530000000002</v>
      </c>
      <c r="H334" s="116">
        <v>9932989</v>
      </c>
      <c r="I334" s="33">
        <f>G334/SUM(G294:G391)*100</f>
        <v>0.26883037775995383</v>
      </c>
      <c r="J334" s="33"/>
      <c r="K334" s="227" t="s">
        <v>1778</v>
      </c>
    </row>
    <row r="335" spans="1:11" x14ac:dyDescent="0.2">
      <c r="A335" s="17" t="s">
        <v>93</v>
      </c>
      <c r="B335" s="17">
        <v>2019</v>
      </c>
      <c r="C335" s="23" t="s">
        <v>113</v>
      </c>
      <c r="D335" s="2" t="s">
        <v>1235</v>
      </c>
      <c r="E335" s="2" t="s">
        <v>432</v>
      </c>
      <c r="F335" s="2" t="s">
        <v>432</v>
      </c>
      <c r="G335" s="130">
        <v>6.2970550000000003</v>
      </c>
      <c r="H335" s="116">
        <v>9545510</v>
      </c>
      <c r="I335" s="33">
        <f>G335/SUM(G294:G391)*100</f>
        <v>0.38262723095293288</v>
      </c>
      <c r="J335" s="33"/>
      <c r="K335" s="227" t="s">
        <v>1236</v>
      </c>
    </row>
    <row r="336" spans="1:11" x14ac:dyDescent="0.2">
      <c r="A336" s="17" t="s">
        <v>93</v>
      </c>
      <c r="B336" s="17">
        <v>2019</v>
      </c>
      <c r="C336" s="23" t="s">
        <v>113</v>
      </c>
      <c r="D336" s="2" t="s">
        <v>433</v>
      </c>
      <c r="E336" s="2" t="s">
        <v>434</v>
      </c>
      <c r="F336" s="2"/>
      <c r="G336" s="130">
        <v>9.5455100000000002</v>
      </c>
      <c r="H336" s="116" t="s">
        <v>437</v>
      </c>
      <c r="I336" s="33">
        <f>G336/SUM(G294:G391)*100</f>
        <v>0.58001272965434314</v>
      </c>
      <c r="J336" s="33"/>
      <c r="K336" s="227" t="s">
        <v>1778</v>
      </c>
    </row>
    <row r="337" spans="1:11" x14ac:dyDescent="0.2">
      <c r="A337" s="17" t="s">
        <v>93</v>
      </c>
      <c r="B337" s="17">
        <v>2019</v>
      </c>
      <c r="C337" s="23" t="s">
        <v>113</v>
      </c>
      <c r="D337" s="2" t="s">
        <v>1239</v>
      </c>
      <c r="E337" s="2" t="s">
        <v>1238</v>
      </c>
      <c r="F337" s="2" t="s">
        <v>378</v>
      </c>
      <c r="G337" s="33">
        <v>30</v>
      </c>
      <c r="H337" s="2"/>
      <c r="I337" s="33">
        <f>G337/SUM(G294:G391)*100</f>
        <v>1.8228865602393476</v>
      </c>
      <c r="J337" s="33"/>
      <c r="K337" s="227" t="s">
        <v>1237</v>
      </c>
    </row>
    <row r="338" spans="1:11" x14ac:dyDescent="0.2">
      <c r="A338" s="17" t="s">
        <v>93</v>
      </c>
      <c r="B338" s="17">
        <v>2019</v>
      </c>
      <c r="C338" s="23" t="s">
        <v>113</v>
      </c>
      <c r="D338" s="2" t="s">
        <v>1242</v>
      </c>
      <c r="E338" s="2" t="s">
        <v>435</v>
      </c>
      <c r="F338" s="2" t="s">
        <v>436</v>
      </c>
      <c r="G338" s="130">
        <v>34</v>
      </c>
      <c r="H338" s="116"/>
      <c r="I338" s="33">
        <f>G338/SUM(G294:G391)*100</f>
        <v>2.0659381016045941</v>
      </c>
      <c r="J338" s="33"/>
      <c r="K338" s="227" t="s">
        <v>1241</v>
      </c>
    </row>
    <row r="339" spans="1:11" x14ac:dyDescent="0.2">
      <c r="A339" s="17" t="s">
        <v>93</v>
      </c>
      <c r="B339" s="17">
        <v>2019</v>
      </c>
      <c r="C339" s="23" t="s">
        <v>113</v>
      </c>
      <c r="D339" s="2" t="s">
        <v>1243</v>
      </c>
      <c r="E339" s="2" t="s">
        <v>439</v>
      </c>
      <c r="F339" s="2" t="s">
        <v>1244</v>
      </c>
      <c r="G339" s="33">
        <v>15</v>
      </c>
      <c r="H339" s="2">
        <v>6596353</v>
      </c>
      <c r="I339" s="33">
        <f>G339/SUM(G294:G391)*100</f>
        <v>0.91144328011967379</v>
      </c>
      <c r="J339" s="33"/>
      <c r="K339" s="227" t="s">
        <v>1245</v>
      </c>
    </row>
    <row r="340" spans="1:11" x14ac:dyDescent="0.2">
      <c r="A340" s="17" t="s">
        <v>93</v>
      </c>
      <c r="B340" s="17">
        <v>2019</v>
      </c>
      <c r="C340" s="23" t="s">
        <v>113</v>
      </c>
      <c r="D340" s="2" t="s">
        <v>440</v>
      </c>
      <c r="E340" s="2" t="s">
        <v>440</v>
      </c>
      <c r="F340" s="2" t="s">
        <v>440</v>
      </c>
      <c r="G340" s="130">
        <v>21.334437000000001</v>
      </c>
      <c r="H340" s="116">
        <v>6596353</v>
      </c>
      <c r="I340" s="33">
        <f>G340/SUM(G294:G391)*100</f>
        <v>1.2963419492524357</v>
      </c>
      <c r="J340" s="33"/>
      <c r="K340" s="227" t="s">
        <v>1778</v>
      </c>
    </row>
    <row r="341" spans="1:11" x14ac:dyDescent="0.2">
      <c r="A341" s="17" t="s">
        <v>93</v>
      </c>
      <c r="B341" s="17">
        <v>2019</v>
      </c>
      <c r="C341" s="23" t="s">
        <v>113</v>
      </c>
      <c r="D341" s="2" t="s">
        <v>441</v>
      </c>
      <c r="E341" s="2" t="s">
        <v>442</v>
      </c>
      <c r="F341" s="2"/>
      <c r="G341" s="130">
        <v>6.5963529999999997</v>
      </c>
      <c r="H341" s="116">
        <v>7166445</v>
      </c>
      <c r="I341" s="33">
        <f>G341/SUM(G294:G391)*100</f>
        <v>0.40081344100981675</v>
      </c>
      <c r="J341" s="33"/>
      <c r="K341" s="227" t="s">
        <v>1778</v>
      </c>
    </row>
    <row r="342" spans="1:11" x14ac:dyDescent="0.2">
      <c r="A342" s="17" t="s">
        <v>93</v>
      </c>
      <c r="B342" s="17">
        <v>2019</v>
      </c>
      <c r="C342" s="23" t="s">
        <v>113</v>
      </c>
      <c r="D342" s="2" t="s">
        <v>443</v>
      </c>
      <c r="E342" s="2" t="s">
        <v>444</v>
      </c>
      <c r="F342" s="2"/>
      <c r="G342" s="130">
        <v>7.1664450000000004</v>
      </c>
      <c r="H342" s="116"/>
      <c r="I342" s="33">
        <f>G342/SUM(G294:G391)*100</f>
        <v>0.43545387583981576</v>
      </c>
      <c r="J342" s="33"/>
      <c r="K342" s="227" t="s">
        <v>1778</v>
      </c>
    </row>
    <row r="343" spans="1:11" x14ac:dyDescent="0.2">
      <c r="A343" s="17" t="s">
        <v>93</v>
      </c>
      <c r="B343" s="17">
        <v>2019</v>
      </c>
      <c r="C343" s="23" t="s">
        <v>113</v>
      </c>
      <c r="D343" s="2"/>
      <c r="E343" s="2" t="s">
        <v>445</v>
      </c>
      <c r="F343" s="2"/>
      <c r="G343" s="130">
        <v>0</v>
      </c>
      <c r="H343" s="116">
        <v>10542125</v>
      </c>
      <c r="I343" s="33">
        <f>G343/SUM(G294:G391)*100</f>
        <v>0</v>
      </c>
      <c r="J343" s="33"/>
      <c r="K343" s="227" t="s">
        <v>1778</v>
      </c>
    </row>
    <row r="344" spans="1:11" x14ac:dyDescent="0.2">
      <c r="A344" s="17" t="s">
        <v>93</v>
      </c>
      <c r="B344" s="17">
        <v>2019</v>
      </c>
      <c r="C344" s="23" t="s">
        <v>113</v>
      </c>
      <c r="D344" s="2"/>
      <c r="E344" s="2" t="s">
        <v>446</v>
      </c>
      <c r="F344" s="2"/>
      <c r="G344" s="130">
        <v>10.542125</v>
      </c>
      <c r="H344" s="116">
        <v>6711183</v>
      </c>
      <c r="I344" s="33">
        <f>G344/SUM(G294:G391)*100</f>
        <v>0.64056993262877449</v>
      </c>
      <c r="J344" s="33"/>
      <c r="K344" s="227" t="s">
        <v>1778</v>
      </c>
    </row>
    <row r="345" spans="1:11" x14ac:dyDescent="0.2">
      <c r="A345" s="17" t="s">
        <v>93</v>
      </c>
      <c r="B345" s="17">
        <v>2019</v>
      </c>
      <c r="C345" s="23" t="s">
        <v>113</v>
      </c>
      <c r="D345" s="2"/>
      <c r="E345" s="2" t="s">
        <v>449</v>
      </c>
      <c r="F345" s="2"/>
      <c r="G345" s="130">
        <v>11.764011999999999</v>
      </c>
      <c r="H345" s="116">
        <v>1763080</v>
      </c>
      <c r="I345" s="33">
        <f>G345/SUM(G294:G391)*100</f>
        <v>0.71481531230981354</v>
      </c>
      <c r="J345" s="33"/>
      <c r="K345" s="227" t="s">
        <v>1778</v>
      </c>
    </row>
    <row r="346" spans="1:11" x14ac:dyDescent="0.2">
      <c r="A346" s="17" t="s">
        <v>93</v>
      </c>
      <c r="B346" s="17">
        <v>2019</v>
      </c>
      <c r="C346" s="23" t="s">
        <v>113</v>
      </c>
      <c r="D346" s="2"/>
      <c r="E346" s="2" t="s">
        <v>450</v>
      </c>
      <c r="F346" s="2"/>
      <c r="G346" s="130">
        <v>1.76308</v>
      </c>
      <c r="H346" s="116"/>
      <c r="I346" s="33">
        <f>G346/SUM(G294:G391)*100</f>
        <v>0.10712982788755962</v>
      </c>
      <c r="J346" s="33"/>
      <c r="K346" s="227" t="s">
        <v>1778</v>
      </c>
    </row>
    <row r="347" spans="1:11" x14ac:dyDescent="0.2">
      <c r="A347" s="17" t="s">
        <v>93</v>
      </c>
      <c r="B347" s="17">
        <v>2019</v>
      </c>
      <c r="C347" s="23" t="s">
        <v>113</v>
      </c>
      <c r="D347" s="2"/>
      <c r="E347" s="2" t="s">
        <v>451</v>
      </c>
      <c r="F347" s="2"/>
      <c r="G347" s="130">
        <v>0</v>
      </c>
      <c r="H347" s="116">
        <v>8874156</v>
      </c>
      <c r="I347" s="33">
        <f>G347/SUM(G294:G391)*100</f>
        <v>0</v>
      </c>
      <c r="J347" s="33"/>
      <c r="K347" s="227" t="s">
        <v>1778</v>
      </c>
    </row>
    <row r="348" spans="1:11" x14ac:dyDescent="0.2">
      <c r="A348" s="17" t="s">
        <v>93</v>
      </c>
      <c r="B348" s="17">
        <v>2019</v>
      </c>
      <c r="C348" s="23" t="s">
        <v>113</v>
      </c>
      <c r="D348" s="2"/>
      <c r="E348" s="2" t="s">
        <v>452</v>
      </c>
      <c r="F348" s="2"/>
      <c r="G348" s="130">
        <v>7.0510409999999997</v>
      </c>
      <c r="H348" s="116"/>
      <c r="I348" s="33">
        <f>G348/SUM(G294:G391)*100</f>
        <v>0.428441595819887</v>
      </c>
      <c r="J348" s="33"/>
      <c r="K348" s="227" t="s">
        <v>1778</v>
      </c>
    </row>
    <row r="349" spans="1:11" x14ac:dyDescent="0.2">
      <c r="A349" s="17" t="s">
        <v>93</v>
      </c>
      <c r="B349" s="17">
        <v>2019</v>
      </c>
      <c r="C349" s="23" t="s">
        <v>113</v>
      </c>
      <c r="D349" s="2"/>
      <c r="E349" s="2" t="s">
        <v>453</v>
      </c>
      <c r="F349" s="2"/>
      <c r="G349" s="130">
        <v>0</v>
      </c>
      <c r="H349" s="116">
        <v>5673200</v>
      </c>
      <c r="I349" s="33">
        <f>G349/SUM(G294:G391)*100</f>
        <v>0</v>
      </c>
      <c r="J349" s="33"/>
      <c r="K349" s="227" t="s">
        <v>1778</v>
      </c>
    </row>
    <row r="350" spans="1:11" x14ac:dyDescent="0.2">
      <c r="A350" s="17" t="s">
        <v>93</v>
      </c>
      <c r="B350" s="17">
        <v>2019</v>
      </c>
      <c r="C350" s="23" t="s">
        <v>113</v>
      </c>
      <c r="D350" s="2" t="s">
        <v>454</v>
      </c>
      <c r="E350" s="2" t="s">
        <v>455</v>
      </c>
      <c r="F350" s="2"/>
      <c r="G350" s="130">
        <v>5.6731999999999996</v>
      </c>
      <c r="H350" s="116"/>
      <c r="I350" s="33">
        <f>G350/SUM(G294:G391)*100</f>
        <v>0.3447200011183289</v>
      </c>
      <c r="J350" s="33"/>
      <c r="K350" s="227" t="s">
        <v>1778</v>
      </c>
    </row>
    <row r="351" spans="1:11" x14ac:dyDescent="0.2">
      <c r="A351" s="17" t="s">
        <v>93</v>
      </c>
      <c r="B351" s="17">
        <v>2019</v>
      </c>
      <c r="C351" s="23" t="s">
        <v>113</v>
      </c>
      <c r="D351" s="2"/>
      <c r="E351" s="2" t="s">
        <v>456</v>
      </c>
      <c r="F351" s="2"/>
      <c r="G351" s="130">
        <v>0</v>
      </c>
      <c r="H351" s="116">
        <v>5573466</v>
      </c>
      <c r="I351" s="33">
        <f>G351/SUM(G294:G391)*100</f>
        <v>0</v>
      </c>
      <c r="J351" s="33"/>
      <c r="K351" s="227" t="s">
        <v>1778</v>
      </c>
    </row>
    <row r="352" spans="1:11" x14ac:dyDescent="0.2">
      <c r="A352" s="17" t="s">
        <v>93</v>
      </c>
      <c r="B352" s="17">
        <v>2019</v>
      </c>
      <c r="C352" s="23" t="s">
        <v>113</v>
      </c>
      <c r="D352" s="2" t="s">
        <v>505</v>
      </c>
      <c r="E352" s="2" t="s">
        <v>457</v>
      </c>
      <c r="F352" s="2" t="s">
        <v>457</v>
      </c>
      <c r="G352" s="130">
        <v>5.5734659999999998</v>
      </c>
      <c r="H352" s="116">
        <v>6227525</v>
      </c>
      <c r="I352" s="33">
        <f>G352/SUM(G294:G391)*100</f>
        <v>0.33865987551169852</v>
      </c>
      <c r="J352" s="33"/>
      <c r="K352" s="227" t="s">
        <v>1778</v>
      </c>
    </row>
    <row r="353" spans="1:11" x14ac:dyDescent="0.2">
      <c r="A353" s="17" t="s">
        <v>93</v>
      </c>
      <c r="B353" s="17">
        <v>2019</v>
      </c>
      <c r="C353" s="23" t="s">
        <v>113</v>
      </c>
      <c r="D353" s="2" t="s">
        <v>505</v>
      </c>
      <c r="E353" s="2" t="s">
        <v>505</v>
      </c>
      <c r="F353" s="2" t="s">
        <v>505</v>
      </c>
      <c r="G353" s="130">
        <v>4.5607199999999999</v>
      </c>
      <c r="H353" s="116">
        <v>3868446</v>
      </c>
      <c r="I353" s="33">
        <f>G353/SUM(G294:G391)*100</f>
        <v>0.27712250643382663</v>
      </c>
      <c r="J353" s="33"/>
      <c r="K353" s="227" t="s">
        <v>1249</v>
      </c>
    </row>
    <row r="354" spans="1:11" x14ac:dyDescent="0.2">
      <c r="A354" s="17" t="s">
        <v>93</v>
      </c>
      <c r="B354" s="17">
        <v>2019</v>
      </c>
      <c r="C354" s="23" t="s">
        <v>113</v>
      </c>
      <c r="D354" s="2"/>
      <c r="E354" s="2" t="s">
        <v>460</v>
      </c>
      <c r="F354" s="2"/>
      <c r="G354" s="130">
        <v>0</v>
      </c>
      <c r="H354" s="116"/>
      <c r="I354" s="33">
        <f>G354/SUM(G294:G391)*100</f>
        <v>0</v>
      </c>
      <c r="J354" s="33"/>
      <c r="K354" s="227" t="s">
        <v>1778</v>
      </c>
    </row>
    <row r="355" spans="1:11" x14ac:dyDescent="0.2">
      <c r="A355" s="17" t="s">
        <v>93</v>
      </c>
      <c r="B355" s="17">
        <v>2019</v>
      </c>
      <c r="C355" s="23" t="s">
        <v>113</v>
      </c>
      <c r="D355" s="2"/>
      <c r="E355" s="2" t="s">
        <v>461</v>
      </c>
      <c r="F355" s="2"/>
      <c r="G355" s="130">
        <v>0</v>
      </c>
      <c r="H355" s="116"/>
      <c r="I355" s="33">
        <f>G355/SUM(G294:G391)*100</f>
        <v>0</v>
      </c>
      <c r="J355" s="33"/>
      <c r="K355" s="227" t="s">
        <v>1778</v>
      </c>
    </row>
    <row r="356" spans="1:11" x14ac:dyDescent="0.2">
      <c r="A356" s="17" t="s">
        <v>93</v>
      </c>
      <c r="B356" s="17">
        <v>2019</v>
      </c>
      <c r="C356" s="23" t="s">
        <v>113</v>
      </c>
      <c r="D356" s="2"/>
      <c r="E356" s="2" t="s">
        <v>462</v>
      </c>
      <c r="F356" s="2" t="s">
        <v>463</v>
      </c>
      <c r="G356" s="130">
        <v>0</v>
      </c>
      <c r="H356" s="116">
        <v>5291196</v>
      </c>
      <c r="I356" s="33">
        <f>G356/SUM(G294:G391)*100</f>
        <v>0</v>
      </c>
      <c r="J356" s="33"/>
      <c r="K356" s="227" t="s">
        <v>1778</v>
      </c>
    </row>
    <row r="357" spans="1:11" x14ac:dyDescent="0.2">
      <c r="A357" s="17" t="s">
        <v>93</v>
      </c>
      <c r="B357" s="17">
        <v>2019</v>
      </c>
      <c r="C357" s="23" t="s">
        <v>113</v>
      </c>
      <c r="D357" s="2" t="s">
        <v>464</v>
      </c>
      <c r="E357" s="2" t="s">
        <v>465</v>
      </c>
      <c r="F357" s="2"/>
      <c r="G357" s="130">
        <v>5.2911960000000002</v>
      </c>
      <c r="H357" s="116">
        <v>24385107</v>
      </c>
      <c r="I357" s="33">
        <f>G357/SUM(G294:G391)*100</f>
        <v>0.32150833586640654</v>
      </c>
      <c r="J357" s="33"/>
      <c r="K357" s="227" t="s">
        <v>1778</v>
      </c>
    </row>
    <row r="358" spans="1:11" x14ac:dyDescent="0.2">
      <c r="A358" s="17" t="s">
        <v>93</v>
      </c>
      <c r="B358" s="17">
        <v>2019</v>
      </c>
      <c r="C358" s="23" t="s">
        <v>113</v>
      </c>
      <c r="D358" s="2" t="s">
        <v>466</v>
      </c>
      <c r="E358" s="2" t="s">
        <v>467</v>
      </c>
      <c r="F358" s="2"/>
      <c r="G358" s="130">
        <v>24.385107000000001</v>
      </c>
      <c r="H358" s="116">
        <v>9089835</v>
      </c>
      <c r="I358" s="33">
        <f>G358/SUM(G294:G391)*100</f>
        <v>1.4817094606766148</v>
      </c>
      <c r="J358" s="33"/>
      <c r="K358" s="227" t="s">
        <v>1778</v>
      </c>
    </row>
    <row r="359" spans="1:11" x14ac:dyDescent="0.2">
      <c r="A359" s="17" t="s">
        <v>93</v>
      </c>
      <c r="B359" s="17">
        <v>2019</v>
      </c>
      <c r="C359" s="23" t="s">
        <v>113</v>
      </c>
      <c r="D359" s="2" t="s">
        <v>468</v>
      </c>
      <c r="E359" s="2" t="s">
        <v>469</v>
      </c>
      <c r="F359" s="2"/>
      <c r="G359" s="130">
        <v>9.0898350000000008</v>
      </c>
      <c r="H359" s="116">
        <v>5363614</v>
      </c>
      <c r="I359" s="33">
        <f>G359/SUM(G294:G391)*100</f>
        <v>0.55232460187644106</v>
      </c>
      <c r="J359" s="33"/>
      <c r="K359" s="227" t="s">
        <v>1778</v>
      </c>
    </row>
    <row r="360" spans="1:11" x14ac:dyDescent="0.2">
      <c r="A360" s="17" t="s">
        <v>93</v>
      </c>
      <c r="B360" s="17">
        <v>2019</v>
      </c>
      <c r="C360" s="23" t="s">
        <v>113</v>
      </c>
      <c r="D360" s="2" t="s">
        <v>470</v>
      </c>
      <c r="E360" s="2" t="s">
        <v>471</v>
      </c>
      <c r="F360" s="2"/>
      <c r="G360" s="130">
        <v>5.3636140000000001</v>
      </c>
      <c r="H360" s="116">
        <v>5297099</v>
      </c>
      <c r="I360" s="33">
        <f>G360/SUM(G294:G391)*100</f>
        <v>0.32590866249705364</v>
      </c>
      <c r="J360" s="33"/>
      <c r="K360" s="227" t="s">
        <v>1778</v>
      </c>
    </row>
    <row r="361" spans="1:11" x14ac:dyDescent="0.2">
      <c r="A361" s="17" t="s">
        <v>93</v>
      </c>
      <c r="B361" s="17">
        <v>2019</v>
      </c>
      <c r="C361" s="23" t="s">
        <v>113</v>
      </c>
      <c r="D361" s="2" t="s">
        <v>392</v>
      </c>
      <c r="E361" s="2" t="s">
        <v>472</v>
      </c>
      <c r="F361" s="2"/>
      <c r="G361" s="130">
        <v>5.2970990000000002</v>
      </c>
      <c r="H361" s="116"/>
      <c r="I361" s="33">
        <f>G361/SUM(G294:G391)*100</f>
        <v>0.3218670191785763</v>
      </c>
      <c r="J361" s="33"/>
      <c r="K361" s="227" t="s">
        <v>1778</v>
      </c>
    </row>
    <row r="362" spans="1:11" x14ac:dyDescent="0.2">
      <c r="A362" s="17" t="s">
        <v>93</v>
      </c>
      <c r="B362" s="17">
        <v>2019</v>
      </c>
      <c r="C362" s="23" t="s">
        <v>113</v>
      </c>
      <c r="D362" s="2"/>
      <c r="E362" s="2" t="s">
        <v>473</v>
      </c>
      <c r="F362" s="2"/>
      <c r="G362" s="130">
        <v>0</v>
      </c>
      <c r="H362" s="116"/>
      <c r="I362" s="33">
        <f>G362/SUM(G294:G391)*100</f>
        <v>0</v>
      </c>
      <c r="J362" s="33"/>
      <c r="K362" s="227" t="s">
        <v>1778</v>
      </c>
    </row>
    <row r="363" spans="1:11" x14ac:dyDescent="0.2">
      <c r="A363" s="17" t="s">
        <v>93</v>
      </c>
      <c r="B363" s="17">
        <v>2019</v>
      </c>
      <c r="C363" s="23" t="s">
        <v>113</v>
      </c>
      <c r="D363" s="2" t="s">
        <v>475</v>
      </c>
      <c r="E363" s="2" t="s">
        <v>476</v>
      </c>
      <c r="F363" s="2" t="s">
        <v>477</v>
      </c>
      <c r="G363" s="130">
        <v>0</v>
      </c>
      <c r="H363" s="116">
        <v>1402511</v>
      </c>
      <c r="I363" s="33">
        <f>G363/SUM(G294:G391)*100</f>
        <v>0</v>
      </c>
      <c r="J363" s="33"/>
      <c r="K363" s="227" t="s">
        <v>1778</v>
      </c>
    </row>
    <row r="364" spans="1:11" x14ac:dyDescent="0.2">
      <c r="A364" s="17" t="s">
        <v>93</v>
      </c>
      <c r="B364" s="17">
        <v>2019</v>
      </c>
      <c r="C364" s="23" t="s">
        <v>113</v>
      </c>
      <c r="D364" s="2"/>
      <c r="E364" s="2" t="s">
        <v>478</v>
      </c>
      <c r="F364" s="2"/>
      <c r="G364" s="130">
        <v>1.4025110000000001</v>
      </c>
      <c r="H364" s="116"/>
      <c r="I364" s="33">
        <f>G364/SUM(G294:G391)*100</f>
        <v>8.5220615082928261E-2</v>
      </c>
      <c r="J364" s="33"/>
      <c r="K364" s="227" t="s">
        <v>1778</v>
      </c>
    </row>
    <row r="365" spans="1:11" x14ac:dyDescent="0.2">
      <c r="A365" s="17" t="s">
        <v>93</v>
      </c>
      <c r="B365" s="17">
        <v>2019</v>
      </c>
      <c r="C365" s="23" t="s">
        <v>113</v>
      </c>
      <c r="D365" s="2"/>
      <c r="E365" s="2" t="s">
        <v>479</v>
      </c>
      <c r="F365" s="2"/>
      <c r="G365" s="130">
        <v>0</v>
      </c>
      <c r="H365" s="116">
        <v>4738842</v>
      </c>
      <c r="I365" s="33">
        <f>G365/SUM(G294:G391)*100</f>
        <v>0</v>
      </c>
      <c r="J365" s="33"/>
      <c r="K365" s="227" t="s">
        <v>1778</v>
      </c>
    </row>
    <row r="366" spans="1:11" x14ac:dyDescent="0.2">
      <c r="A366" s="17" t="s">
        <v>93</v>
      </c>
      <c r="B366" s="17">
        <v>2019</v>
      </c>
      <c r="C366" s="23" t="s">
        <v>113</v>
      </c>
      <c r="D366" s="2" t="s">
        <v>480</v>
      </c>
      <c r="E366" s="2" t="s">
        <v>481</v>
      </c>
      <c r="F366" s="2" t="s">
        <v>481</v>
      </c>
      <c r="G366" s="130">
        <v>4.738842</v>
      </c>
      <c r="H366" s="116">
        <v>4712121</v>
      </c>
      <c r="I366" s="33">
        <f>G366/SUM(G294:G391)*100</f>
        <v>0.28794571309659173</v>
      </c>
      <c r="J366" s="33"/>
      <c r="K366" s="227" t="s">
        <v>1250</v>
      </c>
    </row>
    <row r="367" spans="1:11" x14ac:dyDescent="0.2">
      <c r="A367" s="17" t="s">
        <v>93</v>
      </c>
      <c r="B367" s="17">
        <v>2019</v>
      </c>
      <c r="C367" s="23" t="s">
        <v>113</v>
      </c>
      <c r="D367" s="2" t="s">
        <v>482</v>
      </c>
      <c r="E367" s="2" t="s">
        <v>483</v>
      </c>
      <c r="F367" s="2" t="s">
        <v>484</v>
      </c>
      <c r="G367" s="130">
        <v>4.7121209999999998</v>
      </c>
      <c r="H367" s="116"/>
      <c r="I367" s="33">
        <f>G367/SUM(G294:G391)*100</f>
        <v>0.28632206803738652</v>
      </c>
      <c r="J367" s="33"/>
      <c r="K367" s="227" t="s">
        <v>1778</v>
      </c>
    </row>
    <row r="368" spans="1:11" x14ac:dyDescent="0.2">
      <c r="A368" s="17" t="s">
        <v>93</v>
      </c>
      <c r="B368" s="17">
        <v>2019</v>
      </c>
      <c r="C368" s="23" t="s">
        <v>113</v>
      </c>
      <c r="D368" s="2" t="s">
        <v>485</v>
      </c>
      <c r="E368" s="2" t="s">
        <v>486</v>
      </c>
      <c r="F368" s="2"/>
      <c r="G368" s="130">
        <v>0</v>
      </c>
      <c r="H368" s="116"/>
      <c r="I368" s="33">
        <f>G368/SUM(G294:G391)*100</f>
        <v>0</v>
      </c>
      <c r="J368" s="33"/>
      <c r="K368" s="227" t="s">
        <v>1778</v>
      </c>
    </row>
    <row r="369" spans="1:11" x14ac:dyDescent="0.2">
      <c r="A369" s="17" t="s">
        <v>93</v>
      </c>
      <c r="B369" s="17">
        <v>2019</v>
      </c>
      <c r="C369" s="23" t="s">
        <v>113</v>
      </c>
      <c r="D369" s="2" t="s">
        <v>487</v>
      </c>
      <c r="E369" s="2" t="s">
        <v>470</v>
      </c>
      <c r="F369" s="2"/>
      <c r="G369" s="130">
        <v>0</v>
      </c>
      <c r="H369" s="116">
        <v>924351</v>
      </c>
      <c r="I369" s="33">
        <f>G369/SUM(G294:G391)*100</f>
        <v>0</v>
      </c>
      <c r="J369" s="33"/>
      <c r="K369" s="227" t="s">
        <v>1778</v>
      </c>
    </row>
    <row r="370" spans="1:11" x14ac:dyDescent="0.2">
      <c r="A370" s="17" t="s">
        <v>93</v>
      </c>
      <c r="B370" s="17">
        <v>2019</v>
      </c>
      <c r="C370" s="23" t="s">
        <v>113</v>
      </c>
      <c r="D370" s="2"/>
      <c r="E370" s="2" t="s">
        <v>488</v>
      </c>
      <c r="F370" s="2"/>
      <c r="G370" s="130">
        <v>0.92435100000000003</v>
      </c>
      <c r="H370" s="116">
        <v>4462520</v>
      </c>
      <c r="I370" s="33">
        <f>G370/SUM(G294:G391)*100</f>
        <v>5.6166233828126716E-2</v>
      </c>
      <c r="J370" s="33"/>
      <c r="K370" s="227" t="s">
        <v>1778</v>
      </c>
    </row>
    <row r="371" spans="1:11" x14ac:dyDescent="0.2">
      <c r="A371" s="17" t="s">
        <v>93</v>
      </c>
      <c r="B371" s="17">
        <v>2019</v>
      </c>
      <c r="C371" s="23" t="s">
        <v>113</v>
      </c>
      <c r="D371" s="2" t="s">
        <v>489</v>
      </c>
      <c r="E371" s="2" t="s">
        <v>490</v>
      </c>
      <c r="F371" s="2"/>
      <c r="G371" s="130">
        <v>4.4625199999999996</v>
      </c>
      <c r="H371" s="116">
        <v>4400464</v>
      </c>
      <c r="I371" s="33">
        <f>G371/SUM(G294:G391)*100</f>
        <v>0.27115559109330978</v>
      </c>
      <c r="J371" s="33"/>
      <c r="K371" s="227" t="s">
        <v>1778</v>
      </c>
    </row>
    <row r="372" spans="1:11" x14ac:dyDescent="0.2">
      <c r="A372" s="17" t="s">
        <v>93</v>
      </c>
      <c r="B372" s="17">
        <v>2019</v>
      </c>
      <c r="C372" s="23" t="s">
        <v>113</v>
      </c>
      <c r="D372" s="2"/>
      <c r="E372" s="2" t="s">
        <v>491</v>
      </c>
      <c r="F372" s="2"/>
      <c r="G372" s="130">
        <v>4.4004640000000004</v>
      </c>
      <c r="H372" s="116">
        <v>4556992</v>
      </c>
      <c r="I372" s="33">
        <f>G372/SUM(G294:G391)*100</f>
        <v>0.26738488948056938</v>
      </c>
      <c r="J372" s="33"/>
      <c r="K372" s="227" t="s">
        <v>1778</v>
      </c>
    </row>
    <row r="373" spans="1:11" x14ac:dyDescent="0.2">
      <c r="A373" s="17" t="s">
        <v>93</v>
      </c>
      <c r="B373" s="17">
        <v>2019</v>
      </c>
      <c r="C373" s="23" t="s">
        <v>113</v>
      </c>
      <c r="D373" s="2"/>
      <c r="E373" s="2" t="s">
        <v>492</v>
      </c>
      <c r="F373" s="2" t="s">
        <v>493</v>
      </c>
      <c r="G373" s="130">
        <v>4.5569920000000002</v>
      </c>
      <c r="H373" s="116">
        <v>5384735</v>
      </c>
      <c r="I373" s="33">
        <f>G373/SUM(G294:G391)*100</f>
        <v>0.27689598239727414</v>
      </c>
      <c r="J373" s="33"/>
      <c r="K373" s="227" t="s">
        <v>1778</v>
      </c>
    </row>
    <row r="374" spans="1:11" x14ac:dyDescent="0.2">
      <c r="A374" s="17" t="s">
        <v>93</v>
      </c>
      <c r="B374" s="17">
        <v>2019</v>
      </c>
      <c r="C374" s="23" t="s">
        <v>113</v>
      </c>
      <c r="D374" s="2" t="s">
        <v>389</v>
      </c>
      <c r="E374" s="2" t="s">
        <v>390</v>
      </c>
      <c r="F374" s="2" t="s">
        <v>389</v>
      </c>
      <c r="G374" s="130">
        <v>5.384735</v>
      </c>
      <c r="H374" s="116">
        <v>6172859</v>
      </c>
      <c r="I374" s="33">
        <f>G374/SUM(G294:G391)*100</f>
        <v>0.32719203539834746</v>
      </c>
      <c r="J374" s="33"/>
      <c r="K374" s="227" t="s">
        <v>1216</v>
      </c>
    </row>
    <row r="375" spans="1:11" x14ac:dyDescent="0.2">
      <c r="A375" s="17" t="s">
        <v>93</v>
      </c>
      <c r="B375" s="17">
        <v>2019</v>
      </c>
      <c r="C375" s="23" t="s">
        <v>113</v>
      </c>
      <c r="D375" s="2" t="s">
        <v>495</v>
      </c>
      <c r="E375" s="2" t="s">
        <v>496</v>
      </c>
      <c r="F375" s="2"/>
      <c r="G375" s="130">
        <v>6.1728589999999999</v>
      </c>
      <c r="H375" s="116">
        <v>4259294</v>
      </c>
      <c r="I375" s="33">
        <f>G375/SUM(G294:G391)*100</f>
        <v>0.37508072364508327</v>
      </c>
      <c r="J375" s="33"/>
      <c r="K375" s="227" t="s">
        <v>1778</v>
      </c>
    </row>
    <row r="376" spans="1:11" x14ac:dyDescent="0.2">
      <c r="A376" s="17" t="s">
        <v>93</v>
      </c>
      <c r="B376" s="17">
        <v>2019</v>
      </c>
      <c r="C376" s="23" t="s">
        <v>113</v>
      </c>
      <c r="D376" s="2" t="s">
        <v>497</v>
      </c>
      <c r="E376" s="2" t="s">
        <v>498</v>
      </c>
      <c r="F376" s="2"/>
      <c r="G376" s="130">
        <v>14.409062</v>
      </c>
      <c r="H376" s="116">
        <v>4025037</v>
      </c>
      <c r="I376" s="33">
        <f>G376/SUM(G294:G391)*100</f>
        <v>0.87553618218184981</v>
      </c>
      <c r="J376" s="33"/>
      <c r="K376" s="227" t="s">
        <v>1778</v>
      </c>
    </row>
    <row r="377" spans="1:11" x14ac:dyDescent="0.2">
      <c r="A377" s="17" t="s">
        <v>93</v>
      </c>
      <c r="B377" s="17">
        <v>2019</v>
      </c>
      <c r="C377" s="23" t="s">
        <v>113</v>
      </c>
      <c r="D377" s="2" t="s">
        <v>127</v>
      </c>
      <c r="E377" s="2" t="s">
        <v>1256</v>
      </c>
      <c r="F377" s="2" t="s">
        <v>1256</v>
      </c>
      <c r="G377" s="130">
        <v>6</v>
      </c>
      <c r="H377" s="116" t="s">
        <v>502</v>
      </c>
      <c r="I377" s="33">
        <f>G377/SUM(G294:G391)*100</f>
        <v>0.36457731204786953</v>
      </c>
      <c r="J377" s="33"/>
      <c r="K377" s="227" t="s">
        <v>1255</v>
      </c>
    </row>
    <row r="378" spans="1:11" x14ac:dyDescent="0.2">
      <c r="A378" s="17" t="s">
        <v>93</v>
      </c>
      <c r="B378" s="17">
        <v>2019</v>
      </c>
      <c r="C378" s="23" t="s">
        <v>113</v>
      </c>
      <c r="D378" s="2" t="s">
        <v>499</v>
      </c>
      <c r="E378" s="2" t="s">
        <v>1232</v>
      </c>
      <c r="F378" s="2" t="s">
        <v>500</v>
      </c>
      <c r="G378" s="130">
        <v>6</v>
      </c>
      <c r="H378" s="116"/>
      <c r="I378" s="33">
        <f>G378/SUM(G294:G391)*100</f>
        <v>0.36457731204786953</v>
      </c>
      <c r="J378" s="33"/>
      <c r="K378" s="227" t="s">
        <v>1234</v>
      </c>
    </row>
    <row r="379" spans="1:11" x14ac:dyDescent="0.2">
      <c r="A379" s="17" t="s">
        <v>93</v>
      </c>
      <c r="B379" s="17">
        <v>2019</v>
      </c>
      <c r="C379" s="23" t="s">
        <v>113</v>
      </c>
      <c r="D379" s="2" t="s">
        <v>363</v>
      </c>
      <c r="E379" s="2" t="s">
        <v>501</v>
      </c>
      <c r="F379" s="2"/>
      <c r="G379" s="130">
        <v>3.9302959999999998</v>
      </c>
      <c r="H379" s="116">
        <v>4560720</v>
      </c>
      <c r="I379" s="33">
        <f>G379/SUM(G294:G391)*100</f>
        <v>0.23881612520541556</v>
      </c>
      <c r="J379" s="33"/>
      <c r="K379" s="227" t="s">
        <v>1778</v>
      </c>
    </row>
    <row r="380" spans="1:11" x14ac:dyDescent="0.2">
      <c r="A380" s="17" t="s">
        <v>93</v>
      </c>
      <c r="B380" s="17">
        <v>2019</v>
      </c>
      <c r="C380" s="23" t="s">
        <v>113</v>
      </c>
      <c r="D380" s="2" t="s">
        <v>503</v>
      </c>
      <c r="E380" s="2" t="s">
        <v>504</v>
      </c>
      <c r="F380" s="2" t="s">
        <v>504</v>
      </c>
      <c r="G380" s="130">
        <v>0</v>
      </c>
      <c r="H380" s="116">
        <v>11650700</v>
      </c>
      <c r="I380" s="33">
        <f>G380/SUM(G294:G391)*100</f>
        <v>0</v>
      </c>
      <c r="J380" s="33"/>
      <c r="K380" s="227" t="s">
        <v>1778</v>
      </c>
    </row>
    <row r="381" spans="1:11" x14ac:dyDescent="0.2">
      <c r="A381" s="17" t="s">
        <v>93</v>
      </c>
      <c r="B381" s="17">
        <v>2019</v>
      </c>
      <c r="C381" s="23" t="s">
        <v>113</v>
      </c>
      <c r="D381" s="2" t="s">
        <v>230</v>
      </c>
      <c r="E381" s="2" t="s">
        <v>383</v>
      </c>
      <c r="F381" s="2" t="s">
        <v>1189</v>
      </c>
      <c r="G381" s="130">
        <v>3.8684460000000001</v>
      </c>
      <c r="H381" s="116">
        <v>2997291</v>
      </c>
      <c r="I381" s="33">
        <f>G381/SUM(G294:G391)*100</f>
        <v>0.23505794074705544</v>
      </c>
      <c r="J381" s="33"/>
      <c r="K381" s="227" t="s">
        <v>1778</v>
      </c>
    </row>
    <row r="382" spans="1:11" x14ac:dyDescent="0.2">
      <c r="A382" s="17" t="s">
        <v>93</v>
      </c>
      <c r="B382" s="17">
        <v>2019</v>
      </c>
      <c r="C382" s="23" t="s">
        <v>113</v>
      </c>
      <c r="D382" s="2" t="s">
        <v>507</v>
      </c>
      <c r="E382" s="2" t="s">
        <v>507</v>
      </c>
      <c r="F382" s="2" t="s">
        <v>1224</v>
      </c>
      <c r="G382" s="130">
        <v>4.9711239999999997</v>
      </c>
      <c r="H382" s="116">
        <v>3808367</v>
      </c>
      <c r="I382" s="33">
        <f>G382/SUM(G294:G391)*100</f>
        <v>0.30205983762944222</v>
      </c>
      <c r="J382" s="33"/>
      <c r="K382" s="227" t="s">
        <v>1225</v>
      </c>
    </row>
    <row r="383" spans="1:11" x14ac:dyDescent="0.2">
      <c r="A383" s="17" t="s">
        <v>93</v>
      </c>
      <c r="B383" s="17">
        <v>2019</v>
      </c>
      <c r="C383" s="23" t="s">
        <v>113</v>
      </c>
      <c r="D383" s="2"/>
      <c r="E383" s="2" t="s">
        <v>509</v>
      </c>
      <c r="F383" s="2"/>
      <c r="G383" s="130">
        <v>2.9972910000000001</v>
      </c>
      <c r="H383" s="116">
        <v>3889671</v>
      </c>
      <c r="I383" s="33">
        <f>G383/SUM(G294:G391)*100</f>
        <v>0.18212404936754517</v>
      </c>
      <c r="J383" s="33"/>
      <c r="K383" s="227" t="s">
        <v>1778</v>
      </c>
    </row>
    <row r="384" spans="1:11" s="129" customFormat="1" x14ac:dyDescent="0.2">
      <c r="A384" s="17" t="s">
        <v>93</v>
      </c>
      <c r="B384" s="17">
        <v>2019</v>
      </c>
      <c r="C384" s="23" t="s">
        <v>113</v>
      </c>
      <c r="D384" s="2" t="s">
        <v>510</v>
      </c>
      <c r="E384" s="2" t="s">
        <v>511</v>
      </c>
      <c r="F384" s="2"/>
      <c r="G384" s="130">
        <v>3.8083670000000001</v>
      </c>
      <c r="H384" s="116">
        <v>779500</v>
      </c>
      <c r="I384" s="33">
        <f>G384/SUM(G294:G391)*100</f>
        <v>0.23140736735863479</v>
      </c>
      <c r="J384" s="33"/>
      <c r="K384" s="227" t="s">
        <v>1778</v>
      </c>
    </row>
    <row r="385" spans="1:11" x14ac:dyDescent="0.2">
      <c r="A385" s="17" t="s">
        <v>93</v>
      </c>
      <c r="B385" s="17">
        <v>2019</v>
      </c>
      <c r="C385" s="23" t="s">
        <v>113</v>
      </c>
      <c r="D385" s="2"/>
      <c r="E385" s="2" t="s">
        <v>1177</v>
      </c>
      <c r="F385" s="2"/>
      <c r="G385" s="130">
        <v>3.0059999999999998</v>
      </c>
      <c r="H385" s="116"/>
      <c r="I385" s="33">
        <f>G385/SUM(G294:G391)*100</f>
        <v>0.1826532333359826</v>
      </c>
      <c r="J385" s="33"/>
      <c r="K385" s="227" t="s">
        <v>1778</v>
      </c>
    </row>
    <row r="386" spans="1:11" x14ac:dyDescent="0.2">
      <c r="A386" s="17" t="s">
        <v>93</v>
      </c>
      <c r="B386" s="17">
        <v>2019</v>
      </c>
      <c r="C386" s="23" t="s">
        <v>113</v>
      </c>
      <c r="D386" s="2" t="s">
        <v>514</v>
      </c>
      <c r="E386" s="2" t="s">
        <v>515</v>
      </c>
      <c r="F386" s="2"/>
      <c r="G386" s="130">
        <v>0.77949999999999997</v>
      </c>
      <c r="H386" s="116" t="s">
        <v>520</v>
      </c>
      <c r="I386" s="33">
        <f>G386/SUM(G294:G391)*100</f>
        <v>4.7364669123552382E-2</v>
      </c>
      <c r="J386" s="33"/>
      <c r="K386" s="227" t="s">
        <v>1778</v>
      </c>
    </row>
    <row r="387" spans="1:11" x14ac:dyDescent="0.2">
      <c r="A387" s="17" t="s">
        <v>93</v>
      </c>
      <c r="B387" s="17">
        <v>2019</v>
      </c>
      <c r="C387" s="23" t="s">
        <v>113</v>
      </c>
      <c r="D387" s="2" t="s">
        <v>518</v>
      </c>
      <c r="E387" s="2" t="s">
        <v>519</v>
      </c>
      <c r="F387" s="2"/>
      <c r="G387" s="130">
        <v>3.6535090000000001</v>
      </c>
      <c r="H387" s="116">
        <v>39546228</v>
      </c>
      <c r="I387" s="33">
        <f>G387/SUM(G294:G391)*100</f>
        <v>0.22199774846044998</v>
      </c>
      <c r="J387" s="33"/>
      <c r="K387" s="227" t="s">
        <v>1778</v>
      </c>
    </row>
    <row r="388" spans="1:11" x14ac:dyDescent="0.2">
      <c r="A388" s="17" t="s">
        <v>93</v>
      </c>
      <c r="B388" s="17">
        <v>2019</v>
      </c>
      <c r="C388" s="23" t="s">
        <v>113</v>
      </c>
      <c r="D388" s="2" t="s">
        <v>1178</v>
      </c>
      <c r="E388" s="2" t="s">
        <v>1178</v>
      </c>
      <c r="F388" s="2" t="s">
        <v>1178</v>
      </c>
      <c r="G388" s="33">
        <v>5.4640000000000004</v>
      </c>
      <c r="H388" s="2"/>
      <c r="I388" s="33">
        <f>G388/SUM(G294:G391)*100</f>
        <v>0.33200840550492655</v>
      </c>
      <c r="J388" s="33"/>
      <c r="K388" s="227" t="s">
        <v>1778</v>
      </c>
    </row>
    <row r="389" spans="1:11" x14ac:dyDescent="0.2">
      <c r="A389" s="17" t="s">
        <v>93</v>
      </c>
      <c r="B389" s="17">
        <v>2019</v>
      </c>
      <c r="C389" s="23" t="s">
        <v>113</v>
      </c>
      <c r="D389" s="2" t="s">
        <v>524</v>
      </c>
      <c r="E389" s="2" t="s">
        <v>1251</v>
      </c>
      <c r="F389" s="2" t="s">
        <v>1251</v>
      </c>
      <c r="G389" s="130">
        <v>15</v>
      </c>
      <c r="H389" s="116">
        <v>490000</v>
      </c>
      <c r="I389" s="33">
        <f>G389/SUM(G294:G391)*100</f>
        <v>0.91144328011967379</v>
      </c>
      <c r="J389" s="33"/>
      <c r="K389" s="227" t="s">
        <v>1254</v>
      </c>
    </row>
    <row r="390" spans="1:11" x14ac:dyDescent="0.2">
      <c r="A390" s="17" t="s">
        <v>93</v>
      </c>
      <c r="B390" s="17">
        <v>2019</v>
      </c>
      <c r="C390" s="23" t="s">
        <v>113</v>
      </c>
      <c r="D390" s="2" t="s">
        <v>524</v>
      </c>
      <c r="E390" s="2" t="s">
        <v>1252</v>
      </c>
      <c r="F390" s="2" t="s">
        <v>1252</v>
      </c>
      <c r="G390" s="130">
        <v>4</v>
      </c>
      <c r="H390" s="116"/>
      <c r="I390" s="33">
        <f>G390/SUM(G294:G391)*100</f>
        <v>0.24305154136524637</v>
      </c>
      <c r="J390" s="33"/>
      <c r="K390" s="227" t="s">
        <v>1253</v>
      </c>
    </row>
    <row r="391" spans="1:11" x14ac:dyDescent="0.2">
      <c r="A391" s="17" t="s">
        <v>93</v>
      </c>
      <c r="B391" s="17">
        <v>2019</v>
      </c>
      <c r="C391" s="23" t="s">
        <v>113</v>
      </c>
      <c r="D391" s="2" t="s">
        <v>526</v>
      </c>
      <c r="E391" s="2" t="s">
        <v>526</v>
      </c>
      <c r="F391" s="2" t="s">
        <v>1226</v>
      </c>
      <c r="G391" s="130">
        <v>7.3</v>
      </c>
      <c r="H391" s="116"/>
      <c r="I391" s="33">
        <f>G391/SUM(G294:G391)*100</f>
        <v>0.44356906299157461</v>
      </c>
      <c r="J391" s="33"/>
      <c r="K391" s="227"/>
    </row>
    <row r="392" spans="1:11" x14ac:dyDescent="0.2">
      <c r="A392" s="17" t="s">
        <v>93</v>
      </c>
      <c r="B392" s="17">
        <v>2020</v>
      </c>
      <c r="C392" s="23" t="s">
        <v>113</v>
      </c>
      <c r="D392" s="2" t="s">
        <v>358</v>
      </c>
      <c r="E392" s="23" t="s">
        <v>359</v>
      </c>
      <c r="F392" s="2" t="s">
        <v>1196</v>
      </c>
      <c r="G392" s="130">
        <v>200</v>
      </c>
      <c r="H392" s="116"/>
      <c r="I392" s="33">
        <f>G392/SUM(G392:G467)*100</f>
        <v>15.141042826303369</v>
      </c>
      <c r="J392" s="33"/>
      <c r="K392" s="120" t="s">
        <v>1211</v>
      </c>
    </row>
    <row r="393" spans="1:11" x14ac:dyDescent="0.2">
      <c r="A393" s="17" t="s">
        <v>93</v>
      </c>
      <c r="B393" s="17">
        <v>2020</v>
      </c>
      <c r="C393" s="23" t="s">
        <v>113</v>
      </c>
      <c r="D393" s="2" t="s">
        <v>230</v>
      </c>
      <c r="E393" s="2" t="s">
        <v>1188</v>
      </c>
      <c r="F393" s="2" t="s">
        <v>1215</v>
      </c>
      <c r="G393" s="130">
        <v>86</v>
      </c>
      <c r="H393" s="116"/>
      <c r="I393" s="33">
        <f>G393/SUM(G392:G467)*100</f>
        <v>6.5106484153104489</v>
      </c>
      <c r="J393" s="33"/>
      <c r="K393" s="227" t="s">
        <v>1210</v>
      </c>
    </row>
    <row r="394" spans="1:11" x14ac:dyDescent="0.2">
      <c r="A394" s="17" t="s">
        <v>93</v>
      </c>
      <c r="B394" s="17">
        <v>2020</v>
      </c>
      <c r="C394" s="23" t="s">
        <v>113</v>
      </c>
      <c r="D394" s="2" t="s">
        <v>230</v>
      </c>
      <c r="E394" s="2" t="s">
        <v>1214</v>
      </c>
      <c r="F394" s="2" t="s">
        <v>522</v>
      </c>
      <c r="G394" s="33">
        <v>1.7522450000000001</v>
      </c>
      <c r="H394" s="2">
        <v>8905436</v>
      </c>
      <c r="I394" s="33">
        <f>G394/SUM(G392:G467)*100</f>
        <v>0.13265408293587974</v>
      </c>
      <c r="J394" s="33"/>
      <c r="K394" s="227" t="s">
        <v>1209</v>
      </c>
    </row>
    <row r="395" spans="1:11" x14ac:dyDescent="0.2">
      <c r="A395" s="17" t="s">
        <v>93</v>
      </c>
      <c r="B395" s="17">
        <v>2020</v>
      </c>
      <c r="C395" s="23" t="s">
        <v>113</v>
      </c>
      <c r="D395" s="2" t="s">
        <v>230</v>
      </c>
      <c r="E395" s="2" t="s">
        <v>1214</v>
      </c>
      <c r="F395" s="2" t="s">
        <v>513</v>
      </c>
      <c r="G395" s="33">
        <v>3.743115</v>
      </c>
      <c r="H395" s="2">
        <v>3013053</v>
      </c>
      <c r="I395" s="33">
        <f>G395/SUM(G392:G467)*100</f>
        <v>0.28337332259389264</v>
      </c>
      <c r="J395" s="33">
        <f>SUM(I392+I399+I397+I398)</f>
        <v>36.683731883685496</v>
      </c>
      <c r="K395" s="227" t="s">
        <v>1209</v>
      </c>
    </row>
    <row r="396" spans="1:11" x14ac:dyDescent="0.2">
      <c r="A396" s="17" t="s">
        <v>93</v>
      </c>
      <c r="B396" s="17">
        <v>2020</v>
      </c>
      <c r="C396" s="23" t="s">
        <v>113</v>
      </c>
      <c r="D396" s="2" t="s">
        <v>230</v>
      </c>
      <c r="E396" s="2" t="s">
        <v>419</v>
      </c>
      <c r="F396" s="2" t="s">
        <v>1220</v>
      </c>
      <c r="G396" s="33">
        <v>19</v>
      </c>
      <c r="H396" s="2" t="s">
        <v>423</v>
      </c>
      <c r="I396" s="33">
        <f>G396/SUM(G392:G467)*100</f>
        <v>1.4383990684988202</v>
      </c>
      <c r="J396" s="33"/>
      <c r="K396" s="227" t="s">
        <v>1219</v>
      </c>
    </row>
    <row r="397" spans="1:11" x14ac:dyDescent="0.2">
      <c r="A397" s="17" t="s">
        <v>93</v>
      </c>
      <c r="B397" s="17">
        <v>2020</v>
      </c>
      <c r="C397" s="23" t="s">
        <v>113</v>
      </c>
      <c r="D397" s="2" t="s">
        <v>360</v>
      </c>
      <c r="E397" s="2" t="s">
        <v>361</v>
      </c>
      <c r="F397" s="2"/>
      <c r="G397" s="33">
        <v>99.560175999999998</v>
      </c>
      <c r="H397" s="2">
        <v>54399286</v>
      </c>
      <c r="I397" s="33">
        <f>G397/SUM(G392:G467)*100</f>
        <v>7.537224443051505</v>
      </c>
      <c r="J397" s="33"/>
      <c r="K397" s="227" t="s">
        <v>1209</v>
      </c>
    </row>
    <row r="398" spans="1:11" x14ac:dyDescent="0.2">
      <c r="A398" s="17" t="s">
        <v>93</v>
      </c>
      <c r="B398" s="17">
        <v>2020</v>
      </c>
      <c r="C398" s="23" t="s">
        <v>113</v>
      </c>
      <c r="D398" s="2" t="s">
        <v>379</v>
      </c>
      <c r="E398" s="2" t="s">
        <v>1199</v>
      </c>
      <c r="F398" s="2" t="s">
        <v>1175</v>
      </c>
      <c r="G398" s="33">
        <v>67</v>
      </c>
      <c r="H398" s="2">
        <v>53972055</v>
      </c>
      <c r="I398" s="33">
        <f>G398/SUM(G392:G467)*100</f>
        <v>5.0722493468116285</v>
      </c>
      <c r="J398" s="33"/>
      <c r="K398" s="227" t="s">
        <v>1209</v>
      </c>
    </row>
    <row r="399" spans="1:11" x14ac:dyDescent="0.2">
      <c r="A399" s="17" t="s">
        <v>93</v>
      </c>
      <c r="B399" s="17">
        <v>2020</v>
      </c>
      <c r="C399" s="23" t="s">
        <v>113</v>
      </c>
      <c r="D399" s="2" t="s">
        <v>195</v>
      </c>
      <c r="E399" s="2" t="s">
        <v>355</v>
      </c>
      <c r="F399" s="2" t="s">
        <v>1201</v>
      </c>
      <c r="G399" s="33">
        <v>118</v>
      </c>
      <c r="H399" s="2">
        <v>40857605</v>
      </c>
      <c r="I399" s="33">
        <f>G399/SUM(G392:G467)*100</f>
        <v>8.9332152675189871</v>
      </c>
      <c r="J399" s="33"/>
      <c r="K399" s="227" t="s">
        <v>1209</v>
      </c>
    </row>
    <row r="400" spans="1:11" x14ac:dyDescent="0.2">
      <c r="A400" s="17" t="s">
        <v>93</v>
      </c>
      <c r="B400" s="17">
        <v>2020</v>
      </c>
      <c r="C400" s="23" t="s">
        <v>113</v>
      </c>
      <c r="D400" s="2" t="s">
        <v>197</v>
      </c>
      <c r="E400" s="2" t="s">
        <v>198</v>
      </c>
      <c r="F400" s="2" t="s">
        <v>529</v>
      </c>
      <c r="G400" s="33">
        <v>62.4</v>
      </c>
      <c r="H400" s="2"/>
      <c r="I400" s="33">
        <f>G400/SUM(G392:G467)*100</f>
        <v>4.7240053618066513</v>
      </c>
      <c r="J400" s="33"/>
      <c r="K400" s="227" t="s">
        <v>1209</v>
      </c>
    </row>
    <row r="401" spans="1:11" x14ac:dyDescent="0.2">
      <c r="A401" s="17" t="s">
        <v>93</v>
      </c>
      <c r="B401" s="17">
        <v>2020</v>
      </c>
      <c r="C401" s="23" t="s">
        <v>113</v>
      </c>
      <c r="D401" s="2" t="s">
        <v>365</v>
      </c>
      <c r="E401" s="2" t="s">
        <v>1197</v>
      </c>
      <c r="F401" s="2" t="s">
        <v>1198</v>
      </c>
      <c r="G401" s="33">
        <v>47.142501000000003</v>
      </c>
      <c r="H401" s="2"/>
      <c r="I401" s="33">
        <f>G401/SUM(G392:G467)*100</f>
        <v>3.5689331329002476</v>
      </c>
      <c r="J401" s="33"/>
      <c r="K401" s="227" t="s">
        <v>1209</v>
      </c>
    </row>
    <row r="402" spans="1:11" x14ac:dyDescent="0.2">
      <c r="A402" s="17" t="s">
        <v>93</v>
      </c>
      <c r="B402" s="17">
        <v>2020</v>
      </c>
      <c r="C402" s="23" t="s">
        <v>113</v>
      </c>
      <c r="D402" s="2" t="s">
        <v>528</v>
      </c>
      <c r="E402" s="2" t="s">
        <v>371</v>
      </c>
      <c r="F402" s="2"/>
      <c r="G402" s="33">
        <v>29.036504000000001</v>
      </c>
      <c r="H402" s="2"/>
      <c r="I402" s="33">
        <f>G402/SUM(G392:G467)*100</f>
        <v>2.1982147529506455</v>
      </c>
      <c r="J402" s="33"/>
      <c r="K402" s="227" t="s">
        <v>1209</v>
      </c>
    </row>
    <row r="403" spans="1:11" x14ac:dyDescent="0.2">
      <c r="A403" s="17" t="s">
        <v>93</v>
      </c>
      <c r="B403" s="17">
        <v>2020</v>
      </c>
      <c r="C403" s="23" t="s">
        <v>113</v>
      </c>
      <c r="D403" s="2" t="s">
        <v>190</v>
      </c>
      <c r="E403" s="2" t="s">
        <v>356</v>
      </c>
      <c r="F403" s="2" t="s">
        <v>1207</v>
      </c>
      <c r="G403" s="33">
        <f>0.22*360</f>
        <v>79.2</v>
      </c>
      <c r="H403" s="2"/>
      <c r="I403" s="33">
        <f>G403/SUM(G392:G467)*100</f>
        <v>5.9958529592161343</v>
      </c>
      <c r="J403" s="33"/>
      <c r="K403" s="227" t="s">
        <v>1208</v>
      </c>
    </row>
    <row r="404" spans="1:11" x14ac:dyDescent="0.2">
      <c r="A404" s="17" t="s">
        <v>93</v>
      </c>
      <c r="B404" s="17">
        <v>2020</v>
      </c>
      <c r="C404" s="23" t="s">
        <v>113</v>
      </c>
      <c r="D404" s="2" t="s">
        <v>372</v>
      </c>
      <c r="E404" s="2" t="s">
        <v>373</v>
      </c>
      <c r="F404" s="2" t="s">
        <v>374</v>
      </c>
      <c r="G404" s="33">
        <v>27.511420999999999</v>
      </c>
      <c r="H404" s="2" t="s">
        <v>377</v>
      </c>
      <c r="I404" s="33">
        <f>G404/SUM(G392:G467)*100</f>
        <v>2.0827580178673091</v>
      </c>
      <c r="J404" s="33"/>
      <c r="K404" s="227" t="s">
        <v>1209</v>
      </c>
    </row>
    <row r="405" spans="1:11" x14ac:dyDescent="0.2">
      <c r="A405" s="17" t="s">
        <v>93</v>
      </c>
      <c r="B405" s="17">
        <v>2020</v>
      </c>
      <c r="C405" s="23" t="s">
        <v>113</v>
      </c>
      <c r="D405" s="2" t="s">
        <v>375</v>
      </c>
      <c r="E405" s="2" t="s">
        <v>1203</v>
      </c>
      <c r="F405" s="2" t="s">
        <v>1202</v>
      </c>
      <c r="G405" s="33">
        <v>16</v>
      </c>
      <c r="H405" s="2">
        <v>39596502</v>
      </c>
      <c r="I405" s="33">
        <f>G405/SUM(G392:G467)*100</f>
        <v>1.2112834261042695</v>
      </c>
      <c r="J405" s="33"/>
      <c r="K405" s="227" t="s">
        <v>1209</v>
      </c>
    </row>
    <row r="406" spans="1:11" x14ac:dyDescent="0.2">
      <c r="A406" s="17" t="s">
        <v>93</v>
      </c>
      <c r="B406" s="17">
        <v>2020</v>
      </c>
      <c r="C406" s="23" t="s">
        <v>113</v>
      </c>
      <c r="D406" s="2" t="s">
        <v>1239</v>
      </c>
      <c r="E406" s="2" t="s">
        <v>1238</v>
      </c>
      <c r="F406" s="2" t="s">
        <v>378</v>
      </c>
      <c r="G406" s="33">
        <v>23</v>
      </c>
      <c r="H406" s="2"/>
      <c r="I406" s="33">
        <f>G406/SUM(G392:G467)*100</f>
        <v>1.7412199250248874</v>
      </c>
      <c r="J406" s="33"/>
      <c r="K406" s="227" t="s">
        <v>1237</v>
      </c>
    </row>
    <row r="407" spans="1:11" x14ac:dyDescent="0.2">
      <c r="A407" s="17" t="s">
        <v>93</v>
      </c>
      <c r="B407" s="17">
        <v>2020</v>
      </c>
      <c r="C407" s="23" t="s">
        <v>113</v>
      </c>
      <c r="D407" s="2" t="s">
        <v>385</v>
      </c>
      <c r="E407" s="2" t="s">
        <v>386</v>
      </c>
      <c r="F407" s="2"/>
      <c r="G407" s="33">
        <v>18.620673</v>
      </c>
      <c r="H407" s="2">
        <v>4679926</v>
      </c>
      <c r="I407" s="33">
        <f>G407/SUM(G392:G467)*100</f>
        <v>1.4096820367379541</v>
      </c>
      <c r="J407" s="33"/>
      <c r="K407" s="227" t="s">
        <v>1209</v>
      </c>
    </row>
    <row r="408" spans="1:11" x14ac:dyDescent="0.2">
      <c r="A408" s="17" t="s">
        <v>93</v>
      </c>
      <c r="B408" s="17">
        <v>2020</v>
      </c>
      <c r="C408" s="23" t="s">
        <v>113</v>
      </c>
      <c r="D408" s="2" t="s">
        <v>387</v>
      </c>
      <c r="E408" s="2" t="s">
        <v>388</v>
      </c>
      <c r="F408" s="2"/>
      <c r="G408" s="33">
        <v>18.436713999999998</v>
      </c>
      <c r="H408" s="2"/>
      <c r="I408" s="33">
        <f>G408/SUM(G392:G467)*100</f>
        <v>1.3957553812515344</v>
      </c>
      <c r="J408" s="33"/>
      <c r="K408" s="227" t="s">
        <v>1209</v>
      </c>
    </row>
    <row r="409" spans="1:11" x14ac:dyDescent="0.2">
      <c r="A409" s="17" t="s">
        <v>93</v>
      </c>
      <c r="B409" s="17">
        <v>2020</v>
      </c>
      <c r="C409" s="23" t="s">
        <v>113</v>
      </c>
      <c r="D409" s="2" t="s">
        <v>389</v>
      </c>
      <c r="E409" s="2" t="s">
        <v>390</v>
      </c>
      <c r="F409" s="2" t="s">
        <v>389</v>
      </c>
      <c r="G409" s="33">
        <v>17.710225999999999</v>
      </c>
      <c r="H409" s="2">
        <v>19670849</v>
      </c>
      <c r="I409" s="33">
        <f>G409/SUM(G392:G467)*100</f>
        <v>1.340756451647557</v>
      </c>
      <c r="J409" s="33"/>
      <c r="K409" s="227" t="s">
        <v>1216</v>
      </c>
    </row>
    <row r="410" spans="1:11" x14ac:dyDescent="0.2">
      <c r="A410" s="17" t="s">
        <v>93</v>
      </c>
      <c r="B410" s="17">
        <v>2020</v>
      </c>
      <c r="C410" s="23" t="s">
        <v>113</v>
      </c>
      <c r="D410" s="2" t="s">
        <v>392</v>
      </c>
      <c r="E410" s="2" t="s">
        <v>393</v>
      </c>
      <c r="F410" s="2" t="s">
        <v>394</v>
      </c>
      <c r="G410" s="33"/>
      <c r="H410" s="2">
        <v>17949833</v>
      </c>
      <c r="I410" s="33">
        <f>G410/SUM(G392:G467)*100</f>
        <v>0</v>
      </c>
      <c r="J410" s="33"/>
      <c r="K410" s="227" t="s">
        <v>1209</v>
      </c>
    </row>
    <row r="411" spans="1:11" x14ac:dyDescent="0.2">
      <c r="A411" s="17" t="s">
        <v>93</v>
      </c>
      <c r="B411" s="17">
        <v>2020</v>
      </c>
      <c r="C411" s="23" t="s">
        <v>113</v>
      </c>
      <c r="D411" s="2" t="s">
        <v>395</v>
      </c>
      <c r="E411" s="2" t="s">
        <v>396</v>
      </c>
      <c r="F411" s="2"/>
      <c r="G411" s="33">
        <v>16.261534000000001</v>
      </c>
      <c r="H411" s="2"/>
      <c r="I411" s="33">
        <f>G411/SUM(G392:G467)*100</f>
        <v>1.2310829135769417</v>
      </c>
      <c r="J411" s="33"/>
      <c r="K411" s="227" t="s">
        <v>1209</v>
      </c>
    </row>
    <row r="412" spans="1:11" x14ac:dyDescent="0.2">
      <c r="A412" s="17" t="s">
        <v>93</v>
      </c>
      <c r="B412" s="17">
        <v>2020</v>
      </c>
      <c r="C412" s="23" t="s">
        <v>113</v>
      </c>
      <c r="D412" s="2" t="s">
        <v>397</v>
      </c>
      <c r="E412" s="2" t="s">
        <v>398</v>
      </c>
      <c r="F412" s="2"/>
      <c r="G412" s="33">
        <v>15.849957</v>
      </c>
      <c r="H412" s="2"/>
      <c r="I412" s="33">
        <f>G412/SUM(G392:G467)*100</f>
        <v>1.1999243886603344</v>
      </c>
      <c r="J412" s="33"/>
      <c r="K412" s="227" t="s">
        <v>1209</v>
      </c>
    </row>
    <row r="413" spans="1:11" x14ac:dyDescent="0.2">
      <c r="A413" s="17" t="s">
        <v>93</v>
      </c>
      <c r="B413" s="17">
        <v>2020</v>
      </c>
      <c r="C413" s="23" t="s">
        <v>113</v>
      </c>
      <c r="D413" s="2" t="s">
        <v>401</v>
      </c>
      <c r="E413" s="2" t="s">
        <v>402</v>
      </c>
      <c r="F413" s="2" t="s">
        <v>403</v>
      </c>
      <c r="G413" s="33">
        <v>14.804942</v>
      </c>
      <c r="H413" s="2">
        <v>14651751</v>
      </c>
      <c r="I413" s="33">
        <f>G413/SUM(G392:G467)*100</f>
        <v>1.1208113043146875</v>
      </c>
      <c r="J413" s="33"/>
      <c r="K413" s="227" t="s">
        <v>1209</v>
      </c>
    </row>
    <row r="414" spans="1:11" x14ac:dyDescent="0.2">
      <c r="A414" s="17" t="s">
        <v>93</v>
      </c>
      <c r="B414" s="17">
        <v>2020</v>
      </c>
      <c r="C414" s="23" t="s">
        <v>113</v>
      </c>
      <c r="D414" s="2" t="s">
        <v>424</v>
      </c>
      <c r="E414" s="2" t="s">
        <v>425</v>
      </c>
      <c r="F414" s="2" t="s">
        <v>426</v>
      </c>
      <c r="G414" s="33">
        <v>8.8699999999999992</v>
      </c>
      <c r="H414" s="2"/>
      <c r="I414" s="33">
        <f>G414/SUM(G392:G467)*100</f>
        <v>0.67150524934655431</v>
      </c>
      <c r="J414" s="33"/>
      <c r="K414" s="227" t="s">
        <v>1247</v>
      </c>
    </row>
    <row r="415" spans="1:11" x14ac:dyDescent="0.2">
      <c r="A415" s="17" t="s">
        <v>93</v>
      </c>
      <c r="B415" s="17">
        <v>2020</v>
      </c>
      <c r="C415" s="23" t="s">
        <v>113</v>
      </c>
      <c r="D415" s="2" t="s">
        <v>404</v>
      </c>
      <c r="E415" s="2" t="s">
        <v>405</v>
      </c>
      <c r="F415" s="2"/>
      <c r="G415" s="33"/>
      <c r="H415" s="2">
        <v>12977425</v>
      </c>
      <c r="I415" s="33">
        <f>G415/SUM(G392:G467)*100</f>
        <v>0</v>
      </c>
      <c r="J415" s="33"/>
      <c r="K415" s="227" t="s">
        <v>1209</v>
      </c>
    </row>
    <row r="416" spans="1:11" x14ac:dyDescent="0.2">
      <c r="A416" s="17" t="s">
        <v>93</v>
      </c>
      <c r="B416" s="17">
        <v>2020</v>
      </c>
      <c r="C416" s="23" t="s">
        <v>113</v>
      </c>
      <c r="D416" s="2" t="s">
        <v>406</v>
      </c>
      <c r="E416" s="2" t="s">
        <v>407</v>
      </c>
      <c r="F416" s="2"/>
      <c r="G416" s="33">
        <v>14.157201000000001</v>
      </c>
      <c r="H416" s="2">
        <v>22147324</v>
      </c>
      <c r="I416" s="33">
        <f>G416/SUM(G392:G467)*100</f>
        <v>1.0717739332079246</v>
      </c>
      <c r="J416" s="33"/>
      <c r="K416" s="227" t="s">
        <v>1209</v>
      </c>
    </row>
    <row r="417" spans="1:11" x14ac:dyDescent="0.2">
      <c r="A417" s="17" t="s">
        <v>93</v>
      </c>
      <c r="B417" s="17">
        <v>2020</v>
      </c>
      <c r="C417" s="23" t="s">
        <v>113</v>
      </c>
      <c r="D417" s="2" t="s">
        <v>499</v>
      </c>
      <c r="E417" s="2" t="s">
        <v>408</v>
      </c>
      <c r="F417" s="2" t="s">
        <v>1231</v>
      </c>
      <c r="G417" s="33"/>
      <c r="H417" s="2"/>
      <c r="I417" s="33">
        <f>G417/SUM(G392:G467)*100</f>
        <v>0</v>
      </c>
      <c r="J417" s="33"/>
      <c r="K417" s="227" t="s">
        <v>1209</v>
      </c>
    </row>
    <row r="418" spans="1:11" x14ac:dyDescent="0.2">
      <c r="A418" s="17" t="s">
        <v>93</v>
      </c>
      <c r="B418" s="17">
        <v>2020</v>
      </c>
      <c r="C418" s="23" t="s">
        <v>113</v>
      </c>
      <c r="D418" s="2" t="s">
        <v>499</v>
      </c>
      <c r="E418" s="2" t="s">
        <v>1232</v>
      </c>
      <c r="F418" s="2" t="s">
        <v>500</v>
      </c>
      <c r="G418" s="33">
        <v>4</v>
      </c>
      <c r="H418" s="2">
        <v>4560720</v>
      </c>
      <c r="I418" s="33">
        <f>G418/SUM(G392:G467)*100</f>
        <v>0.30282085652606738</v>
      </c>
      <c r="J418" s="33"/>
      <c r="K418" s="227" t="s">
        <v>1209</v>
      </c>
    </row>
    <row r="419" spans="1:11" x14ac:dyDescent="0.2">
      <c r="A419" s="17" t="s">
        <v>93</v>
      </c>
      <c r="B419" s="17">
        <v>2020</v>
      </c>
      <c r="C419" s="23" t="s">
        <v>113</v>
      </c>
      <c r="D419" s="2" t="s">
        <v>409</v>
      </c>
      <c r="E419" s="2" t="s">
        <v>410</v>
      </c>
      <c r="F419" s="2"/>
      <c r="G419" s="33">
        <v>12.528521</v>
      </c>
      <c r="H419" s="2">
        <v>12148787</v>
      </c>
      <c r="I419" s="33">
        <f>G419/SUM(G392:G467)*100</f>
        <v>0.94847436505620564</v>
      </c>
      <c r="J419" s="33"/>
      <c r="K419" s="227" t="s">
        <v>1209</v>
      </c>
    </row>
    <row r="420" spans="1:11" x14ac:dyDescent="0.2">
      <c r="A420" s="17" t="s">
        <v>93</v>
      </c>
      <c r="B420" s="17">
        <v>2020</v>
      </c>
      <c r="C420" s="23" t="s">
        <v>113</v>
      </c>
      <c r="D420" s="2" t="s">
        <v>411</v>
      </c>
      <c r="E420" s="2" t="s">
        <v>412</v>
      </c>
      <c r="F420" s="2" t="s">
        <v>1229</v>
      </c>
      <c r="G420" s="33"/>
      <c r="H420" s="2">
        <v>9599053</v>
      </c>
      <c r="I420" s="33">
        <f>G420/SUM(G392:G467)*100</f>
        <v>0</v>
      </c>
      <c r="J420" s="33"/>
      <c r="K420" s="227" t="s">
        <v>1209</v>
      </c>
    </row>
    <row r="421" spans="1:11" x14ac:dyDescent="0.2">
      <c r="A421" s="17" t="s">
        <v>93</v>
      </c>
      <c r="B421" s="17">
        <v>2020</v>
      </c>
      <c r="C421" s="23" t="s">
        <v>113</v>
      </c>
      <c r="D421" s="2" t="s">
        <v>414</v>
      </c>
      <c r="E421" s="2" t="s">
        <v>415</v>
      </c>
      <c r="F421" s="2"/>
      <c r="G421" s="33">
        <v>11.41079</v>
      </c>
      <c r="H421" s="2">
        <v>10740901</v>
      </c>
      <c r="I421" s="33">
        <f>G421/SUM(G392:G467)*100</f>
        <v>0.86385630035977112</v>
      </c>
      <c r="J421" s="33"/>
      <c r="K421" s="227" t="s">
        <v>1209</v>
      </c>
    </row>
    <row r="422" spans="1:11" x14ac:dyDescent="0.2">
      <c r="A422" s="17" t="s">
        <v>93</v>
      </c>
      <c r="B422" s="17">
        <v>2020</v>
      </c>
      <c r="C422" s="23" t="s">
        <v>113</v>
      </c>
      <c r="D422" s="2" t="s">
        <v>1205</v>
      </c>
      <c r="E422" s="2" t="s">
        <v>1206</v>
      </c>
      <c r="F422" s="2" t="s">
        <v>417</v>
      </c>
      <c r="G422" s="33">
        <v>10.867000000000001</v>
      </c>
      <c r="H422" s="2"/>
      <c r="I422" s="33">
        <f>G422/SUM(G392:G467)*100</f>
        <v>0.82268856196719364</v>
      </c>
      <c r="J422" s="33"/>
      <c r="K422" s="227" t="s">
        <v>1209</v>
      </c>
    </row>
    <row r="423" spans="1:11" x14ac:dyDescent="0.2">
      <c r="A423" s="17" t="s">
        <v>93</v>
      </c>
      <c r="B423" s="17">
        <v>2020</v>
      </c>
      <c r="C423" s="23" t="s">
        <v>113</v>
      </c>
      <c r="D423" s="2" t="s">
        <v>447</v>
      </c>
      <c r="E423" s="2" t="s">
        <v>458</v>
      </c>
      <c r="F423" s="2" t="s">
        <v>459</v>
      </c>
      <c r="G423" s="33">
        <v>5.9404669999999999</v>
      </c>
      <c r="H423" s="2"/>
      <c r="I423" s="33">
        <f>G423/SUM(G392:G467)*100</f>
        <v>0.44972432627620951</v>
      </c>
      <c r="J423" s="33"/>
      <c r="K423" s="227" t="s">
        <v>1209</v>
      </c>
    </row>
    <row r="424" spans="1:11" x14ac:dyDescent="0.2">
      <c r="A424" s="17" t="s">
        <v>93</v>
      </c>
      <c r="B424" s="17">
        <v>2020</v>
      </c>
      <c r="C424" s="23" t="s">
        <v>113</v>
      </c>
      <c r="D424" s="2" t="s">
        <v>447</v>
      </c>
      <c r="E424" s="2" t="s">
        <v>448</v>
      </c>
      <c r="F424" s="2"/>
      <c r="G424" s="33">
        <v>7.4491240000000003</v>
      </c>
      <c r="H424" s="2">
        <v>1763080</v>
      </c>
      <c r="I424" s="33">
        <f>G424/SUM(G392:G467)*100</f>
        <v>0.56393752751222137</v>
      </c>
      <c r="J424" s="33"/>
      <c r="K424" s="227" t="s">
        <v>1209</v>
      </c>
    </row>
    <row r="425" spans="1:11" x14ac:dyDescent="0.2">
      <c r="A425" s="17" t="s">
        <v>93</v>
      </c>
      <c r="B425" s="17">
        <v>2020</v>
      </c>
      <c r="C425" s="23" t="s">
        <v>113</v>
      </c>
      <c r="D425" s="2" t="s">
        <v>447</v>
      </c>
      <c r="E425" s="2" t="s">
        <v>516</v>
      </c>
      <c r="F425" s="2" t="s">
        <v>517</v>
      </c>
      <c r="G425" s="33">
        <v>3.6563189999999999</v>
      </c>
      <c r="H425" s="2"/>
      <c r="I425" s="33">
        <f>G425/SUM(G392:G467)*100</f>
        <v>0.2768024128281335</v>
      </c>
      <c r="J425" s="33"/>
      <c r="K425" s="227" t="s">
        <v>1209</v>
      </c>
    </row>
    <row r="426" spans="1:11" x14ac:dyDescent="0.2">
      <c r="A426" s="17" t="s">
        <v>93</v>
      </c>
      <c r="B426" s="17">
        <v>2020</v>
      </c>
      <c r="C426" s="23" t="s">
        <v>113</v>
      </c>
      <c r="D426" s="2" t="s">
        <v>420</v>
      </c>
      <c r="E426" s="2" t="s">
        <v>421</v>
      </c>
      <c r="F426" s="2"/>
      <c r="G426" s="33">
        <v>9.216602</v>
      </c>
      <c r="H426" s="2">
        <v>7608684</v>
      </c>
      <c r="I426" s="33">
        <f>G426/SUM(G392:G467)*100</f>
        <v>0.6977448279749664</v>
      </c>
      <c r="J426" s="33"/>
      <c r="K426" s="227" t="s">
        <v>1209</v>
      </c>
    </row>
    <row r="427" spans="1:11" x14ac:dyDescent="0.2">
      <c r="A427" s="17" t="s">
        <v>93</v>
      </c>
      <c r="B427" s="17">
        <v>2020</v>
      </c>
      <c r="C427" s="23" t="s">
        <v>113</v>
      </c>
      <c r="D427" s="2" t="s">
        <v>1223</v>
      </c>
      <c r="E427" s="2" t="s">
        <v>422</v>
      </c>
      <c r="F427" s="2" t="s">
        <v>422</v>
      </c>
      <c r="G427" s="33"/>
      <c r="H427" s="2"/>
      <c r="I427" s="33">
        <f>G427/SUM(G392:G467)*100</f>
        <v>0</v>
      </c>
      <c r="J427" s="33"/>
      <c r="K427" s="227" t="s">
        <v>1209</v>
      </c>
    </row>
    <row r="428" spans="1:11" x14ac:dyDescent="0.2">
      <c r="A428" s="17" t="s">
        <v>93</v>
      </c>
      <c r="B428" s="17">
        <v>2020</v>
      </c>
      <c r="C428" s="23" t="s">
        <v>113</v>
      </c>
      <c r="D428" s="2" t="s">
        <v>424</v>
      </c>
      <c r="E428" s="2" t="s">
        <v>425</v>
      </c>
      <c r="F428" s="2" t="s">
        <v>426</v>
      </c>
      <c r="G428" s="33">
        <v>8.8601759999999992</v>
      </c>
      <c r="H428" s="2">
        <v>4424253</v>
      </c>
      <c r="I428" s="33">
        <f>G428/SUM(G392:G467)*100</f>
        <v>0.67076152132292632</v>
      </c>
      <c r="J428" s="33"/>
      <c r="K428" s="227" t="s">
        <v>1209</v>
      </c>
    </row>
    <row r="429" spans="1:11" x14ac:dyDescent="0.2">
      <c r="A429" s="17" t="s">
        <v>93</v>
      </c>
      <c r="B429" s="17">
        <v>2020</v>
      </c>
      <c r="C429" s="23" t="s">
        <v>113</v>
      </c>
      <c r="D429" s="2" t="s">
        <v>428</v>
      </c>
      <c r="E429" s="2" t="s">
        <v>428</v>
      </c>
      <c r="F429" s="2" t="s">
        <v>428</v>
      </c>
      <c r="G429" s="33">
        <v>8.8032990000000009</v>
      </c>
      <c r="H429" s="2">
        <v>6297055</v>
      </c>
      <c r="I429" s="33">
        <f>G429/SUM(G392:G467)*100</f>
        <v>0.6664556358587681</v>
      </c>
      <c r="J429" s="33"/>
      <c r="K429" s="227" t="s">
        <v>1209</v>
      </c>
    </row>
    <row r="430" spans="1:11" x14ac:dyDescent="0.2">
      <c r="A430" s="17" t="s">
        <v>93</v>
      </c>
      <c r="B430" s="17">
        <v>2020</v>
      </c>
      <c r="C430" s="23" t="s">
        <v>113</v>
      </c>
      <c r="D430" s="2" t="s">
        <v>1235</v>
      </c>
      <c r="E430" s="2" t="s">
        <v>432</v>
      </c>
      <c r="F430" s="2" t="s">
        <v>432</v>
      </c>
      <c r="G430" s="33">
        <v>10</v>
      </c>
      <c r="H430" s="2" t="s">
        <v>437</v>
      </c>
      <c r="I430" s="33">
        <f>G430/SUM(G392:G467)*100</f>
        <v>0.75705214131516851</v>
      </c>
      <c r="J430" s="33"/>
      <c r="K430" s="227" t="s">
        <v>1209</v>
      </c>
    </row>
    <row r="431" spans="1:11" x14ac:dyDescent="0.2">
      <c r="A431" s="17" t="s">
        <v>93</v>
      </c>
      <c r="B431" s="17">
        <v>2020</v>
      </c>
      <c r="C431" s="23" t="s">
        <v>113</v>
      </c>
      <c r="D431" s="2" t="s">
        <v>433</v>
      </c>
      <c r="E431" s="2" t="s">
        <v>434</v>
      </c>
      <c r="F431" s="2"/>
      <c r="G431" s="33">
        <v>8.5863300000000002</v>
      </c>
      <c r="H431" s="2"/>
      <c r="I431" s="33">
        <f>G431/SUM(G392:G467)*100</f>
        <v>0.65002995125386709</v>
      </c>
      <c r="J431" s="33"/>
      <c r="K431" s="227" t="s">
        <v>1209</v>
      </c>
    </row>
    <row r="432" spans="1:11" x14ac:dyDescent="0.2">
      <c r="A432" s="17" t="s">
        <v>93</v>
      </c>
      <c r="B432" s="17">
        <v>2020</v>
      </c>
      <c r="C432" s="23" t="s">
        <v>113</v>
      </c>
      <c r="D432" s="2" t="s">
        <v>1242</v>
      </c>
      <c r="E432" s="2" t="s">
        <v>435</v>
      </c>
      <c r="F432" s="2" t="s">
        <v>436</v>
      </c>
      <c r="G432" s="130">
        <v>19</v>
      </c>
      <c r="H432" s="116"/>
      <c r="I432" s="33">
        <f>G432/SUM(G392:G467)*100</f>
        <v>1.4383990684988202</v>
      </c>
      <c r="J432" s="33"/>
      <c r="K432" s="227" t="s">
        <v>1241</v>
      </c>
    </row>
    <row r="433" spans="1:11" x14ac:dyDescent="0.2">
      <c r="A433" s="17" t="s">
        <v>93</v>
      </c>
      <c r="B433" s="17">
        <v>2020</v>
      </c>
      <c r="C433" s="23" t="s">
        <v>113</v>
      </c>
      <c r="D433" s="2" t="s">
        <v>1243</v>
      </c>
      <c r="E433" s="2" t="s">
        <v>439</v>
      </c>
      <c r="F433" s="2" t="s">
        <v>1244</v>
      </c>
      <c r="G433" s="33">
        <v>14</v>
      </c>
      <c r="H433" s="2">
        <v>6596353</v>
      </c>
      <c r="I433" s="33">
        <f>G433/SUM(G392:G467)*100</f>
        <v>1.059872997841236</v>
      </c>
      <c r="J433" s="33"/>
      <c r="K433" s="227" t="s">
        <v>1245</v>
      </c>
    </row>
    <row r="434" spans="1:11" x14ac:dyDescent="0.2">
      <c r="A434" s="17" t="s">
        <v>93</v>
      </c>
      <c r="B434" s="17">
        <v>2020</v>
      </c>
      <c r="C434" s="23" t="s">
        <v>113</v>
      </c>
      <c r="D434" s="2" t="s">
        <v>440</v>
      </c>
      <c r="E434" s="2" t="s">
        <v>440</v>
      </c>
      <c r="F434" s="2" t="s">
        <v>440</v>
      </c>
      <c r="G434" s="33">
        <v>24.4</v>
      </c>
      <c r="H434" s="2">
        <v>7166445</v>
      </c>
      <c r="I434" s="33">
        <f>G434/SUM(G392:G467)*100</f>
        <v>1.847207224809011</v>
      </c>
      <c r="J434" s="33"/>
      <c r="K434" s="227" t="s">
        <v>1246</v>
      </c>
    </row>
    <row r="435" spans="1:11" x14ac:dyDescent="0.2">
      <c r="A435" s="17" t="s">
        <v>93</v>
      </c>
      <c r="B435" s="17">
        <v>2020</v>
      </c>
      <c r="C435" s="23" t="s">
        <v>113</v>
      </c>
      <c r="D435" s="2" t="s">
        <v>441</v>
      </c>
      <c r="E435" s="2" t="s">
        <v>442</v>
      </c>
      <c r="F435" s="2"/>
      <c r="G435" s="33">
        <v>8.1545339999999999</v>
      </c>
      <c r="H435" s="2"/>
      <c r="I435" s="33">
        <f>G435/SUM(G392:G467)*100</f>
        <v>0.61734074261273453</v>
      </c>
      <c r="J435" s="33"/>
      <c r="K435" s="227" t="s">
        <v>1209</v>
      </c>
    </row>
    <row r="436" spans="1:11" x14ac:dyDescent="0.2">
      <c r="A436" s="17" t="s">
        <v>93</v>
      </c>
      <c r="B436" s="17">
        <v>2020</v>
      </c>
      <c r="C436" s="23" t="s">
        <v>113</v>
      </c>
      <c r="D436" s="2" t="s">
        <v>443</v>
      </c>
      <c r="E436" s="2" t="s">
        <v>444</v>
      </c>
      <c r="F436" s="2"/>
      <c r="G436" s="33">
        <v>7.9633130000000003</v>
      </c>
      <c r="H436" s="2">
        <v>10542125</v>
      </c>
      <c r="I436" s="33">
        <f>G436/SUM(G392:G467)*100</f>
        <v>0.60286431586129186</v>
      </c>
      <c r="J436" s="33"/>
      <c r="K436" s="227" t="s">
        <v>1209</v>
      </c>
    </row>
    <row r="437" spans="1:11" x14ac:dyDescent="0.2">
      <c r="A437" s="17" t="s">
        <v>93</v>
      </c>
      <c r="B437" s="17">
        <v>2020</v>
      </c>
      <c r="C437" s="23" t="s">
        <v>113</v>
      </c>
      <c r="D437" s="2"/>
      <c r="E437" s="19" t="s">
        <v>445</v>
      </c>
      <c r="F437" s="2"/>
      <c r="G437" s="33">
        <v>7.9485169999999998</v>
      </c>
      <c r="H437" s="2">
        <v>6711183</v>
      </c>
      <c r="I437" s="33">
        <f>G437/SUM(G392:G467)*100</f>
        <v>0.60174418151300191</v>
      </c>
      <c r="J437" s="33"/>
      <c r="K437" s="227" t="s">
        <v>1209</v>
      </c>
    </row>
    <row r="438" spans="1:11" x14ac:dyDescent="0.2">
      <c r="A438" s="17" t="s">
        <v>93</v>
      </c>
      <c r="B438" s="17">
        <v>2020</v>
      </c>
      <c r="C438" s="23" t="s">
        <v>113</v>
      </c>
      <c r="D438" s="2"/>
      <c r="E438" s="2" t="s">
        <v>446</v>
      </c>
      <c r="F438" s="2"/>
      <c r="G438" s="33">
        <v>7.9322730000000004</v>
      </c>
      <c r="H438" s="2">
        <v>11764012</v>
      </c>
      <c r="I438" s="33">
        <f>G438/SUM(G392:G467)*100</f>
        <v>0.60051442601464955</v>
      </c>
      <c r="J438" s="33"/>
      <c r="K438" s="227" t="s">
        <v>1209</v>
      </c>
    </row>
    <row r="439" spans="1:11" x14ac:dyDescent="0.2">
      <c r="A439" s="17" t="s">
        <v>93</v>
      </c>
      <c r="B439" s="17">
        <v>2020</v>
      </c>
      <c r="C439" s="23" t="s">
        <v>113</v>
      </c>
      <c r="D439" s="2"/>
      <c r="E439" s="2" t="s">
        <v>449</v>
      </c>
      <c r="F439" s="2"/>
      <c r="G439" s="33">
        <v>7.2560880000000001</v>
      </c>
      <c r="H439" s="2"/>
      <c r="I439" s="33">
        <f>G439/SUM(G392:G467)*100</f>
        <v>0.54932369579712981</v>
      </c>
      <c r="J439" s="33"/>
      <c r="K439" s="227" t="s">
        <v>1209</v>
      </c>
    </row>
    <row r="440" spans="1:11" x14ac:dyDescent="0.2">
      <c r="A440" s="17" t="s">
        <v>93</v>
      </c>
      <c r="B440" s="17">
        <v>2020</v>
      </c>
      <c r="C440" s="23" t="s">
        <v>113</v>
      </c>
      <c r="D440" s="2"/>
      <c r="E440" s="2" t="s">
        <v>450</v>
      </c>
      <c r="F440" s="2"/>
      <c r="G440" s="33">
        <v>7.1142430000000001</v>
      </c>
      <c r="H440" s="2">
        <v>8874156</v>
      </c>
      <c r="I440" s="33">
        <f>G440/SUM(G392:G467)*100</f>
        <v>0.53858528969864483</v>
      </c>
      <c r="J440" s="33"/>
      <c r="K440" s="227" t="s">
        <v>1209</v>
      </c>
    </row>
    <row r="441" spans="1:11" x14ac:dyDescent="0.2">
      <c r="A441" s="17" t="s">
        <v>93</v>
      </c>
      <c r="B441" s="17">
        <v>2020</v>
      </c>
      <c r="C441" s="23" t="s">
        <v>113</v>
      </c>
      <c r="D441" s="2"/>
      <c r="E441" s="2" t="s">
        <v>452</v>
      </c>
      <c r="F441" s="2"/>
      <c r="G441" s="33">
        <v>6.7570969999999999</v>
      </c>
      <c r="H441" s="2">
        <v>5673200</v>
      </c>
      <c r="I441" s="33">
        <f>G441/SUM(G392:G467)*100</f>
        <v>0.51154747529243005</v>
      </c>
      <c r="J441" s="33"/>
      <c r="K441" s="227" t="s">
        <v>1209</v>
      </c>
    </row>
    <row r="442" spans="1:11" x14ac:dyDescent="0.2">
      <c r="A442" s="17" t="s">
        <v>93</v>
      </c>
      <c r="B442" s="17">
        <v>2020</v>
      </c>
      <c r="C442" s="23" t="s">
        <v>113</v>
      </c>
      <c r="D442" s="2" t="s">
        <v>454</v>
      </c>
      <c r="E442" s="2" t="s">
        <v>455</v>
      </c>
      <c r="F442" s="2"/>
      <c r="G442" s="33">
        <v>6.3206600000000002</v>
      </c>
      <c r="H442" s="2">
        <v>5573466</v>
      </c>
      <c r="I442" s="33">
        <f>G442/SUM(G392:G467)*100</f>
        <v>0.47850691875251328</v>
      </c>
      <c r="J442" s="33"/>
      <c r="K442" s="227" t="s">
        <v>1209</v>
      </c>
    </row>
    <row r="443" spans="1:11" x14ac:dyDescent="0.2">
      <c r="A443" s="17" t="s">
        <v>93</v>
      </c>
      <c r="B443" s="17">
        <v>2020</v>
      </c>
      <c r="C443" s="23" t="s">
        <v>113</v>
      </c>
      <c r="D443" s="2" t="s">
        <v>505</v>
      </c>
      <c r="E443" s="2" t="s">
        <v>457</v>
      </c>
      <c r="F443" s="2" t="s">
        <v>505</v>
      </c>
      <c r="G443" s="33">
        <v>6.1595519999999997</v>
      </c>
      <c r="H443" s="2"/>
      <c r="I443" s="33">
        <f>G443/SUM(G392:G467)*100</f>
        <v>0.46631020311421284</v>
      </c>
      <c r="J443" s="33"/>
      <c r="K443" s="227" t="s">
        <v>1209</v>
      </c>
    </row>
    <row r="444" spans="1:11" x14ac:dyDescent="0.2">
      <c r="A444" s="17" t="s">
        <v>93</v>
      </c>
      <c r="B444" s="17">
        <v>2020</v>
      </c>
      <c r="C444" s="23" t="s">
        <v>113</v>
      </c>
      <c r="D444" s="2" t="s">
        <v>505</v>
      </c>
      <c r="E444" s="2" t="s">
        <v>505</v>
      </c>
      <c r="F444" s="2" t="s">
        <v>505</v>
      </c>
      <c r="G444" s="33">
        <v>3.8922509999999999</v>
      </c>
      <c r="H444" s="2">
        <v>3868446</v>
      </c>
      <c r="I444" s="33">
        <f>G444/SUM(G392:G467)*100</f>
        <v>0.29466369540861054</v>
      </c>
      <c r="J444" s="33"/>
      <c r="K444" s="227" t="s">
        <v>1209</v>
      </c>
    </row>
    <row r="445" spans="1:11" x14ac:dyDescent="0.2">
      <c r="A445" s="17" t="s">
        <v>93</v>
      </c>
      <c r="B445" s="17">
        <v>2020</v>
      </c>
      <c r="C445" s="23" t="s">
        <v>113</v>
      </c>
      <c r="D445" s="2"/>
      <c r="E445" s="2" t="s">
        <v>461</v>
      </c>
      <c r="F445" s="2"/>
      <c r="G445" s="33">
        <v>5.7260989999999996</v>
      </c>
      <c r="H445" s="2">
        <v>5291196</v>
      </c>
      <c r="I445" s="33">
        <f>G445/SUM(G392:G467)*100</f>
        <v>0.43349555093326442</v>
      </c>
      <c r="J445" s="33"/>
      <c r="K445" s="227" t="s">
        <v>1209</v>
      </c>
    </row>
    <row r="446" spans="1:11" x14ac:dyDescent="0.2">
      <c r="A446" s="17" t="s">
        <v>93</v>
      </c>
      <c r="B446" s="17">
        <v>2020</v>
      </c>
      <c r="C446" s="23" t="s">
        <v>113</v>
      </c>
      <c r="D446" s="2" t="s">
        <v>464</v>
      </c>
      <c r="E446" s="2" t="s">
        <v>465</v>
      </c>
      <c r="F446" s="2"/>
      <c r="G446" s="33">
        <v>5.6003080000000001</v>
      </c>
      <c r="H446" s="2">
        <v>9089835</v>
      </c>
      <c r="I446" s="33">
        <f>G446/SUM(G392:G467)*100</f>
        <v>0.42397251634244681</v>
      </c>
      <c r="J446" s="33"/>
      <c r="K446" s="227" t="s">
        <v>1209</v>
      </c>
    </row>
    <row r="447" spans="1:11" x14ac:dyDescent="0.2">
      <c r="A447" s="17" t="s">
        <v>93</v>
      </c>
      <c r="B447" s="17">
        <v>2020</v>
      </c>
      <c r="C447" s="23" t="s">
        <v>113</v>
      </c>
      <c r="D447" s="2" t="s">
        <v>466</v>
      </c>
      <c r="E447" s="2" t="s">
        <v>467</v>
      </c>
      <c r="F447" s="2"/>
      <c r="G447" s="33">
        <v>6.7263339999999996</v>
      </c>
      <c r="H447" s="2">
        <v>5363614</v>
      </c>
      <c r="I447" s="33">
        <f>G447/SUM(G392:G467)*100</f>
        <v>0.50921855579010222</v>
      </c>
      <c r="J447" s="33"/>
      <c r="K447" s="227" t="s">
        <v>1209</v>
      </c>
    </row>
    <row r="448" spans="1:11" x14ac:dyDescent="0.2">
      <c r="A448" s="17" t="s">
        <v>93</v>
      </c>
      <c r="B448" s="17">
        <v>2020</v>
      </c>
      <c r="C448" s="23" t="s">
        <v>113</v>
      </c>
      <c r="D448" s="2" t="s">
        <v>468</v>
      </c>
      <c r="E448" s="2" t="s">
        <v>469</v>
      </c>
      <c r="F448" s="2"/>
      <c r="G448" s="33">
        <v>5.4395439999999997</v>
      </c>
      <c r="H448" s="2">
        <v>5297099</v>
      </c>
      <c r="I448" s="33">
        <f>G448/SUM(G392:G467)*100</f>
        <v>0.41180184329780761</v>
      </c>
      <c r="J448" s="33"/>
      <c r="K448" s="227" t="s">
        <v>1209</v>
      </c>
    </row>
    <row r="449" spans="1:11" x14ac:dyDescent="0.2">
      <c r="A449" s="17" t="s">
        <v>93</v>
      </c>
      <c r="B449" s="17">
        <v>2020</v>
      </c>
      <c r="C449" s="23" t="s">
        <v>113</v>
      </c>
      <c r="D449" s="2"/>
      <c r="E449" s="2" t="s">
        <v>478</v>
      </c>
      <c r="F449" s="2"/>
      <c r="G449" s="33">
        <v>4.7864339999999999</v>
      </c>
      <c r="H449" s="2">
        <v>4738842</v>
      </c>
      <c r="I449" s="33">
        <f>G449/SUM(G392:G467)*100</f>
        <v>0.36235801089637271</v>
      </c>
      <c r="J449" s="33"/>
      <c r="K449" s="227" t="s">
        <v>1209</v>
      </c>
    </row>
    <row r="450" spans="1:11" x14ac:dyDescent="0.2">
      <c r="A450" s="17" t="s">
        <v>93</v>
      </c>
      <c r="B450" s="17">
        <v>2020</v>
      </c>
      <c r="C450" s="23" t="s">
        <v>113</v>
      </c>
      <c r="D450" s="2"/>
      <c r="E450" s="2" t="s">
        <v>479</v>
      </c>
      <c r="F450" s="2"/>
      <c r="G450" s="33"/>
      <c r="H450" s="2">
        <v>4712121</v>
      </c>
      <c r="I450" s="33">
        <f>G450/SUM(G392:G467)*100</f>
        <v>0</v>
      </c>
      <c r="J450" s="33"/>
      <c r="K450" s="227" t="s">
        <v>1209</v>
      </c>
    </row>
    <row r="451" spans="1:11" x14ac:dyDescent="0.2">
      <c r="A451" s="17" t="s">
        <v>93</v>
      </c>
      <c r="B451" s="17">
        <v>2020</v>
      </c>
      <c r="C451" s="23" t="s">
        <v>113</v>
      </c>
      <c r="D451" s="2" t="s">
        <v>480</v>
      </c>
      <c r="E451" s="2" t="s">
        <v>481</v>
      </c>
      <c r="F451" s="2"/>
      <c r="G451" s="33"/>
      <c r="H451" s="2"/>
      <c r="I451" s="33">
        <f>G451/SUM(G392:G467)*100</f>
        <v>0</v>
      </c>
      <c r="J451" s="33"/>
      <c r="K451" s="227" t="s">
        <v>1209</v>
      </c>
    </row>
    <row r="452" spans="1:11" x14ac:dyDescent="0.2">
      <c r="A452" s="17" t="s">
        <v>93</v>
      </c>
      <c r="B452" s="17">
        <v>2020</v>
      </c>
      <c r="C452" s="23" t="s">
        <v>113</v>
      </c>
      <c r="D452" s="2" t="s">
        <v>482</v>
      </c>
      <c r="E452" s="2" t="s">
        <v>483</v>
      </c>
      <c r="F452" s="2" t="s">
        <v>484</v>
      </c>
      <c r="G452" s="33"/>
      <c r="H452" s="2"/>
      <c r="I452" s="33">
        <f>G452/SUM(G392:G467)*100</f>
        <v>0</v>
      </c>
      <c r="J452" s="33"/>
      <c r="K452" s="227" t="s">
        <v>1209</v>
      </c>
    </row>
    <row r="453" spans="1:11" x14ac:dyDescent="0.2">
      <c r="A453" s="17" t="s">
        <v>93</v>
      </c>
      <c r="B453" s="17">
        <v>2020</v>
      </c>
      <c r="C453" s="23" t="s">
        <v>113</v>
      </c>
      <c r="D453" s="2" t="s">
        <v>485</v>
      </c>
      <c r="E453" s="2" t="s">
        <v>486</v>
      </c>
      <c r="F453" s="2"/>
      <c r="G453" s="33">
        <v>4.638636</v>
      </c>
      <c r="H453" s="2">
        <v>924351</v>
      </c>
      <c r="I453" s="33">
        <f>G453/SUM(G392:G467)*100</f>
        <v>0.35116893165816276</v>
      </c>
      <c r="J453" s="33"/>
      <c r="K453" s="227" t="s">
        <v>1209</v>
      </c>
    </row>
    <row r="454" spans="1:11" x14ac:dyDescent="0.2">
      <c r="A454" s="17" t="s">
        <v>93</v>
      </c>
      <c r="B454" s="17">
        <v>2020</v>
      </c>
      <c r="C454" s="23" t="s">
        <v>113</v>
      </c>
      <c r="D454" s="2" t="s">
        <v>487</v>
      </c>
      <c r="E454" s="2" t="s">
        <v>470</v>
      </c>
      <c r="F454" s="2"/>
      <c r="G454" s="33"/>
      <c r="H454" s="2">
        <v>4462520</v>
      </c>
      <c r="I454" s="33">
        <f>G454/SUM(G392:G467)*100</f>
        <v>0</v>
      </c>
      <c r="J454" s="33"/>
      <c r="K454" s="227" t="s">
        <v>1209</v>
      </c>
    </row>
    <row r="455" spans="1:11" x14ac:dyDescent="0.2">
      <c r="A455" s="17" t="s">
        <v>93</v>
      </c>
      <c r="B455" s="17">
        <v>2020</v>
      </c>
      <c r="C455" s="23" t="s">
        <v>113</v>
      </c>
      <c r="D455" s="2"/>
      <c r="E455" s="2" t="s">
        <v>488</v>
      </c>
      <c r="F455" s="2"/>
      <c r="G455" s="33">
        <v>4.5343730000000004</v>
      </c>
      <c r="H455" s="2">
        <v>4400464</v>
      </c>
      <c r="I455" s="33">
        <f>G455/SUM(G392:G467)*100</f>
        <v>0.34327567891716843</v>
      </c>
      <c r="J455" s="33"/>
      <c r="K455" s="227" t="s">
        <v>1209</v>
      </c>
    </row>
    <row r="456" spans="1:11" x14ac:dyDescent="0.2">
      <c r="A456" s="17" t="s">
        <v>93</v>
      </c>
      <c r="B456" s="17">
        <v>2020</v>
      </c>
      <c r="C456" s="23" t="s">
        <v>113</v>
      </c>
      <c r="D456" s="2"/>
      <c r="E456" s="2" t="s">
        <v>492</v>
      </c>
      <c r="F456" s="2" t="s">
        <v>493</v>
      </c>
      <c r="G456" s="33">
        <v>4.352919</v>
      </c>
      <c r="H456" s="2">
        <v>6172859</v>
      </c>
      <c r="I456" s="33">
        <f>G456/SUM(G392:G467)*100</f>
        <v>0.32953866499214818</v>
      </c>
      <c r="J456" s="33"/>
      <c r="K456" s="227" t="s">
        <v>1209</v>
      </c>
    </row>
    <row r="457" spans="1:11" x14ac:dyDescent="0.2">
      <c r="A457" s="17" t="s">
        <v>93</v>
      </c>
      <c r="B457" s="17">
        <v>2020</v>
      </c>
      <c r="C457" s="23" t="s">
        <v>113</v>
      </c>
      <c r="D457" s="2" t="s">
        <v>495</v>
      </c>
      <c r="E457" s="2" t="s">
        <v>496</v>
      </c>
      <c r="F457" s="2"/>
      <c r="G457" s="33">
        <v>4.06433</v>
      </c>
      <c r="H457" s="2">
        <v>4259294</v>
      </c>
      <c r="I457" s="33">
        <f>G457/SUM(G392:G467)*100</f>
        <v>0.30769097295114789</v>
      </c>
      <c r="J457" s="33"/>
      <c r="K457" s="227" t="s">
        <v>1216</v>
      </c>
    </row>
    <row r="458" spans="1:11" x14ac:dyDescent="0.2">
      <c r="A458" s="17" t="s">
        <v>93</v>
      </c>
      <c r="B458" s="17">
        <v>2020</v>
      </c>
      <c r="C458" s="23" t="s">
        <v>113</v>
      </c>
      <c r="D458" s="2" t="s">
        <v>497</v>
      </c>
      <c r="E458" s="2" t="s">
        <v>498</v>
      </c>
      <c r="F458" s="2"/>
      <c r="G458" s="33">
        <v>4.0557679999999996</v>
      </c>
      <c r="H458" s="2">
        <v>4025037</v>
      </c>
      <c r="I458" s="33">
        <f>G458/SUM(G392:G467)*100</f>
        <v>0.30704278490775383</v>
      </c>
      <c r="J458" s="33"/>
      <c r="K458" s="227" t="s">
        <v>1209</v>
      </c>
    </row>
    <row r="459" spans="1:11" x14ac:dyDescent="0.2">
      <c r="A459" s="17" t="s">
        <v>93</v>
      </c>
      <c r="B459" s="17">
        <v>2020</v>
      </c>
      <c r="C459" s="23" t="s">
        <v>113</v>
      </c>
      <c r="D459" s="2" t="s">
        <v>127</v>
      </c>
      <c r="E459" s="2" t="s">
        <v>1256</v>
      </c>
      <c r="F459" s="2"/>
      <c r="G459" s="33">
        <f>3</f>
        <v>3</v>
      </c>
      <c r="H459" s="2"/>
      <c r="I459" s="33">
        <f>G459/SUM(G392:G467)*100</f>
        <v>0.22711564239455054</v>
      </c>
      <c r="J459" s="33"/>
      <c r="K459" s="227" t="s">
        <v>1255</v>
      </c>
    </row>
    <row r="460" spans="1:11" s="129" customFormat="1" x14ac:dyDescent="0.2">
      <c r="A460" s="17" t="s">
        <v>93</v>
      </c>
      <c r="B460" s="17">
        <v>2020</v>
      </c>
      <c r="C460" s="23" t="s">
        <v>113</v>
      </c>
      <c r="D460" s="2" t="s">
        <v>503</v>
      </c>
      <c r="E460" s="2" t="s">
        <v>504</v>
      </c>
      <c r="F460" s="2" t="s">
        <v>504</v>
      </c>
      <c r="G460" s="33">
        <v>3.9284159999999999</v>
      </c>
      <c r="H460" s="2">
        <v>11650700</v>
      </c>
      <c r="I460" s="33">
        <f>G460/SUM(G392:G467)*100</f>
        <v>0.2974015744776769</v>
      </c>
      <c r="J460" s="33"/>
      <c r="K460" s="227" t="s">
        <v>1209</v>
      </c>
    </row>
    <row r="461" spans="1:11" x14ac:dyDescent="0.2">
      <c r="A461" s="17" t="s">
        <v>93</v>
      </c>
      <c r="B461" s="17">
        <v>2020</v>
      </c>
      <c r="C461" s="23" t="s">
        <v>113</v>
      </c>
      <c r="D461" s="2" t="s">
        <v>507</v>
      </c>
      <c r="E461" s="2" t="s">
        <v>507</v>
      </c>
      <c r="F461" s="2" t="s">
        <v>1224</v>
      </c>
      <c r="G461" s="33">
        <v>3.8381120000000002</v>
      </c>
      <c r="H461" s="2">
        <v>3808367</v>
      </c>
      <c r="I461" s="33">
        <f>G461/SUM(G392:G467)*100</f>
        <v>0.29056509082074444</v>
      </c>
      <c r="J461" s="33"/>
      <c r="K461" s="227" t="s">
        <v>1225</v>
      </c>
    </row>
    <row r="462" spans="1:11" x14ac:dyDescent="0.2">
      <c r="A462" s="17" t="s">
        <v>93</v>
      </c>
      <c r="B462" s="17">
        <v>2020</v>
      </c>
      <c r="C462" s="23" t="s">
        <v>113</v>
      </c>
      <c r="D462" s="2"/>
      <c r="E462" s="2" t="s">
        <v>509</v>
      </c>
      <c r="F462" s="2"/>
      <c r="G462" s="33">
        <v>3.8097080000000001</v>
      </c>
      <c r="H462" s="2">
        <v>3889671</v>
      </c>
      <c r="I462" s="33">
        <f>G462/SUM(G392:G467)*100</f>
        <v>0.28841475991855275</v>
      </c>
      <c r="J462" s="33"/>
      <c r="K462" s="227" t="s">
        <v>1209</v>
      </c>
    </row>
    <row r="463" spans="1:11" x14ac:dyDescent="0.2">
      <c r="A463" s="17" t="s">
        <v>93</v>
      </c>
      <c r="B463" s="17">
        <v>2020</v>
      </c>
      <c r="C463" s="23" t="s">
        <v>113</v>
      </c>
      <c r="D463" s="2" t="s">
        <v>514</v>
      </c>
      <c r="E463" s="2" t="s">
        <v>515</v>
      </c>
      <c r="F463" s="2"/>
      <c r="G463" s="33">
        <v>3.732634</v>
      </c>
      <c r="H463" s="2" t="s">
        <v>520</v>
      </c>
      <c r="I463" s="33">
        <f>G463/SUM(G392:G467)*100</f>
        <v>0.28257985624458026</v>
      </c>
      <c r="J463" s="33"/>
      <c r="K463" s="227" t="s">
        <v>1209</v>
      </c>
    </row>
    <row r="464" spans="1:11" x14ac:dyDescent="0.2">
      <c r="A464" s="17" t="s">
        <v>93</v>
      </c>
      <c r="B464" s="17">
        <v>2020</v>
      </c>
      <c r="C464" s="23" t="s">
        <v>113</v>
      </c>
      <c r="D464" s="2" t="s">
        <v>1178</v>
      </c>
      <c r="E464" s="2" t="s">
        <v>1178</v>
      </c>
      <c r="F464" s="2" t="s">
        <v>1178</v>
      </c>
      <c r="G464" s="33">
        <v>2.4049999999999998</v>
      </c>
      <c r="H464" s="2"/>
      <c r="I464" s="33">
        <f>G464/SUM(G392:G467)*100</f>
        <v>0.18207103998629801</v>
      </c>
      <c r="J464" s="33"/>
      <c r="K464" s="227" t="s">
        <v>1209</v>
      </c>
    </row>
    <row r="465" spans="1:11" x14ac:dyDescent="0.2">
      <c r="A465" s="17" t="s">
        <v>93</v>
      </c>
      <c r="B465" s="17">
        <v>2020</v>
      </c>
      <c r="C465" s="23" t="s">
        <v>113</v>
      </c>
      <c r="D465" s="2" t="s">
        <v>524</v>
      </c>
      <c r="E465" s="2" t="s">
        <v>1251</v>
      </c>
      <c r="F465" s="2" t="s">
        <v>1251</v>
      </c>
      <c r="G465" s="130">
        <v>14</v>
      </c>
      <c r="H465" s="116">
        <v>490000</v>
      </c>
      <c r="I465" s="33">
        <f>G465/SUM(G392:G467)*100</f>
        <v>1.059872997841236</v>
      </c>
      <c r="J465" s="33"/>
      <c r="K465" s="227" t="s">
        <v>1254</v>
      </c>
    </row>
    <row r="466" spans="1:11" x14ac:dyDescent="0.2">
      <c r="A466" s="17" t="s">
        <v>93</v>
      </c>
      <c r="B466" s="17">
        <v>2020</v>
      </c>
      <c r="C466" s="23" t="s">
        <v>113</v>
      </c>
      <c r="D466" s="2" t="s">
        <v>524</v>
      </c>
      <c r="E466" s="2" t="s">
        <v>1252</v>
      </c>
      <c r="F466" s="2" t="s">
        <v>1252</v>
      </c>
      <c r="G466" s="130">
        <v>4</v>
      </c>
      <c r="H466" s="116"/>
      <c r="I466" s="33">
        <f>G466/SUM(G392:G467)*100</f>
        <v>0.30282085652606738</v>
      </c>
      <c r="J466" s="33"/>
      <c r="K466" s="227" t="s">
        <v>1253</v>
      </c>
    </row>
    <row r="467" spans="1:11" x14ac:dyDescent="0.2">
      <c r="A467" s="17" t="s">
        <v>93</v>
      </c>
      <c r="B467" s="17">
        <v>2020</v>
      </c>
      <c r="C467" s="23" t="s">
        <v>113</v>
      </c>
      <c r="D467" s="2" t="s">
        <v>526</v>
      </c>
      <c r="E467" s="2" t="s">
        <v>526</v>
      </c>
      <c r="F467" s="2" t="s">
        <v>1226</v>
      </c>
      <c r="G467" s="2"/>
      <c r="H467" s="2"/>
      <c r="I467" s="33">
        <f>G467/SUM(G392:G467)*100</f>
        <v>0</v>
      </c>
      <c r="J467" s="33"/>
    </row>
    <row r="468" spans="1:11" x14ac:dyDescent="0.2">
      <c r="A468" s="17" t="s">
        <v>93</v>
      </c>
      <c r="B468" s="17">
        <v>2021</v>
      </c>
      <c r="C468" s="23" t="s">
        <v>113</v>
      </c>
      <c r="D468" s="2" t="s">
        <v>1176</v>
      </c>
      <c r="E468" s="2" t="s">
        <v>1175</v>
      </c>
      <c r="F468" s="2"/>
      <c r="G468" s="33">
        <v>36</v>
      </c>
      <c r="I468" s="33">
        <f t="shared" ref="I468:I473" si="5">G468/SUM(G379:G472)*100</f>
        <v>2.4213310988859504</v>
      </c>
      <c r="J468" s="33"/>
    </row>
    <row r="469" spans="1:11" x14ac:dyDescent="0.2">
      <c r="A469" s="17" t="s">
        <v>93</v>
      </c>
      <c r="B469" s="17">
        <v>2021</v>
      </c>
      <c r="C469" s="23" t="s">
        <v>113</v>
      </c>
      <c r="D469" s="2" t="s">
        <v>524</v>
      </c>
      <c r="E469" s="2" t="s">
        <v>525</v>
      </c>
      <c r="F469" s="2"/>
      <c r="G469" s="33">
        <v>3.4940000000000002</v>
      </c>
      <c r="I469" s="33">
        <f t="shared" si="5"/>
        <v>0.23515077108619808</v>
      </c>
      <c r="J469" s="33"/>
    </row>
    <row r="470" spans="1:11" x14ac:dyDescent="0.2">
      <c r="A470" s="17" t="s">
        <v>93</v>
      </c>
      <c r="B470" s="17">
        <v>2021</v>
      </c>
      <c r="C470" s="23" t="s">
        <v>113</v>
      </c>
      <c r="D470" s="2" t="s">
        <v>197</v>
      </c>
      <c r="E470" s="2" t="s">
        <v>198</v>
      </c>
      <c r="F470" s="2" t="s">
        <v>529</v>
      </c>
      <c r="G470" s="33">
        <v>60.6</v>
      </c>
      <c r="I470" s="33">
        <f t="shared" si="5"/>
        <v>3.8109966594117655</v>
      </c>
      <c r="J470" s="33"/>
    </row>
    <row r="471" spans="1:11" x14ac:dyDescent="0.2">
      <c r="A471" s="17" t="s">
        <v>93</v>
      </c>
      <c r="B471" s="17">
        <v>2021</v>
      </c>
      <c r="C471" s="23" t="s">
        <v>113</v>
      </c>
      <c r="D471" s="2" t="s">
        <v>1204</v>
      </c>
      <c r="E471" s="2" t="s">
        <v>1203</v>
      </c>
      <c r="F471" s="2" t="s">
        <v>1202</v>
      </c>
      <c r="G471" s="33"/>
      <c r="I471" s="33">
        <f t="shared" si="5"/>
        <v>0</v>
      </c>
      <c r="J471" s="33"/>
    </row>
    <row r="472" spans="1:11" x14ac:dyDescent="0.2">
      <c r="A472" s="17" t="s">
        <v>93</v>
      </c>
      <c r="B472" s="17">
        <v>2021</v>
      </c>
      <c r="C472" s="23" t="s">
        <v>113</v>
      </c>
      <c r="D472" s="2" t="s">
        <v>524</v>
      </c>
      <c r="E472" s="2" t="s">
        <v>1251</v>
      </c>
      <c r="F472" s="2" t="s">
        <v>1251</v>
      </c>
      <c r="G472" s="33">
        <v>7</v>
      </c>
      <c r="H472" s="116">
        <v>490000</v>
      </c>
      <c r="I472" s="33">
        <f t="shared" si="5"/>
        <v>0.44267496804157097</v>
      </c>
      <c r="J472" s="33"/>
      <c r="K472" s="227" t="s">
        <v>1254</v>
      </c>
    </row>
    <row r="473" spans="1:11" x14ac:dyDescent="0.2">
      <c r="A473" s="17" t="s">
        <v>93</v>
      </c>
      <c r="B473" s="17">
        <v>2021</v>
      </c>
      <c r="C473" s="23" t="s">
        <v>113</v>
      </c>
      <c r="D473" s="2" t="s">
        <v>524</v>
      </c>
      <c r="E473" s="2" t="s">
        <v>1252</v>
      </c>
      <c r="F473" s="2" t="s">
        <v>1252</v>
      </c>
      <c r="G473" s="33">
        <v>3</v>
      </c>
      <c r="H473" s="116"/>
      <c r="I473" s="33">
        <f t="shared" si="5"/>
        <v>0.19007812994262543</v>
      </c>
      <c r="J473" s="33"/>
      <c r="K473" s="227" t="s">
        <v>1253</v>
      </c>
    </row>
    <row r="474" spans="1:11" x14ac:dyDescent="0.2">
      <c r="A474" s="17" t="s">
        <v>93</v>
      </c>
      <c r="B474" s="17">
        <v>2021</v>
      </c>
      <c r="C474" s="23" t="s">
        <v>113</v>
      </c>
      <c r="D474" s="120" t="s">
        <v>190</v>
      </c>
      <c r="E474" s="120" t="s">
        <v>356</v>
      </c>
      <c r="F474" s="127" t="s">
        <v>1860</v>
      </c>
      <c r="G474" s="122">
        <f>0.22*474</f>
        <v>104.28</v>
      </c>
      <c r="K474" s="120" t="s">
        <v>1861</v>
      </c>
    </row>
    <row r="475" spans="1:11" x14ac:dyDescent="0.2">
      <c r="F475" s="127"/>
    </row>
    <row r="476" spans="1:11" x14ac:dyDescent="0.2">
      <c r="F476" s="127"/>
    </row>
    <row r="477" spans="1:11" x14ac:dyDescent="0.2">
      <c r="F477" s="127"/>
    </row>
    <row r="478" spans="1:11" x14ac:dyDescent="0.2">
      <c r="F478" s="127"/>
    </row>
    <row r="479" spans="1:11" x14ac:dyDescent="0.2">
      <c r="F479" s="128"/>
    </row>
    <row r="480" spans="1:11" x14ac:dyDescent="0.2">
      <c r="F480" s="128"/>
    </row>
    <row r="481" spans="6:6" x14ac:dyDescent="0.2">
      <c r="F481" s="128"/>
    </row>
    <row r="482" spans="6:6" x14ac:dyDescent="0.2">
      <c r="F482" s="128"/>
    </row>
    <row r="483" spans="6:6" x14ac:dyDescent="0.2">
      <c r="F483" s="128"/>
    </row>
    <row r="484" spans="6:6" x14ac:dyDescent="0.2">
      <c r="F484" s="128"/>
    </row>
    <row r="485" spans="6:6" x14ac:dyDescent="0.2">
      <c r="F485" s="128"/>
    </row>
    <row r="486" spans="6:6" x14ac:dyDescent="0.2">
      <c r="F486" s="128"/>
    </row>
    <row r="487" spans="6:6" x14ac:dyDescent="0.2">
      <c r="F487" s="128"/>
    </row>
    <row r="488" spans="6:6" x14ac:dyDescent="0.2">
      <c r="F488" s="128"/>
    </row>
    <row r="489" spans="6:6" x14ac:dyDescent="0.2">
      <c r="F489" s="127"/>
    </row>
    <row r="490" spans="6:6" x14ac:dyDescent="0.2">
      <c r="F490" s="128"/>
    </row>
    <row r="491" spans="6:6" x14ac:dyDescent="0.2">
      <c r="F491" s="128"/>
    </row>
    <row r="492" spans="6:6" x14ac:dyDescent="0.2">
      <c r="F492" s="128"/>
    </row>
    <row r="493" spans="6:6" x14ac:dyDescent="0.2">
      <c r="F493" s="127"/>
    </row>
    <row r="494" spans="6:6" x14ac:dyDescent="0.2">
      <c r="F494" s="127"/>
    </row>
    <row r="495" spans="6:6" x14ac:dyDescent="0.2">
      <c r="F495" s="127"/>
    </row>
    <row r="496" spans="6:6" x14ac:dyDescent="0.2">
      <c r="F496" s="127"/>
    </row>
    <row r="497" spans="6:6" x14ac:dyDescent="0.2">
      <c r="F497" s="127"/>
    </row>
    <row r="498" spans="6:6" x14ac:dyDescent="0.2">
      <c r="F498" s="127"/>
    </row>
    <row r="499" spans="6:6" x14ac:dyDescent="0.2">
      <c r="F499" s="127"/>
    </row>
    <row r="500" spans="6:6" x14ac:dyDescent="0.2">
      <c r="F500" s="127"/>
    </row>
    <row r="501" spans="6:6" x14ac:dyDescent="0.2">
      <c r="F501" s="127"/>
    </row>
    <row r="502" spans="6:6" x14ac:dyDescent="0.2">
      <c r="F502" s="127"/>
    </row>
    <row r="503" spans="6:6" x14ac:dyDescent="0.2">
      <c r="F503" s="127"/>
    </row>
    <row r="504" spans="6:6" x14ac:dyDescent="0.2">
      <c r="F504" s="127"/>
    </row>
    <row r="505" spans="6:6" x14ac:dyDescent="0.2">
      <c r="F505" s="127"/>
    </row>
    <row r="506" spans="6:6" x14ac:dyDescent="0.2">
      <c r="F506" s="127"/>
    </row>
    <row r="507" spans="6:6" x14ac:dyDescent="0.2">
      <c r="F507" s="127"/>
    </row>
    <row r="508" spans="6:6" x14ac:dyDescent="0.2">
      <c r="F508" s="127"/>
    </row>
    <row r="509" spans="6:6" x14ac:dyDescent="0.2">
      <c r="F509" s="127"/>
    </row>
    <row r="510" spans="6:6" x14ac:dyDescent="0.2">
      <c r="F510" s="128"/>
    </row>
    <row r="511" spans="6:6" x14ac:dyDescent="0.2">
      <c r="F511" s="128"/>
    </row>
    <row r="512" spans="6:6" x14ac:dyDescent="0.2">
      <c r="F512" s="128"/>
    </row>
    <row r="513" spans="6:6" x14ac:dyDescent="0.2">
      <c r="F513" s="128"/>
    </row>
    <row r="514" spans="6:6" x14ac:dyDescent="0.2">
      <c r="F514" s="128"/>
    </row>
    <row r="515" spans="6:6" x14ac:dyDescent="0.2">
      <c r="F515" s="128"/>
    </row>
    <row r="516" spans="6:6" x14ac:dyDescent="0.2">
      <c r="F516" s="128"/>
    </row>
    <row r="517" spans="6:6" x14ac:dyDescent="0.2">
      <c r="F517" s="128"/>
    </row>
    <row r="518" spans="6:6" x14ac:dyDescent="0.2">
      <c r="F518" s="128"/>
    </row>
    <row r="519" spans="6:6" x14ac:dyDescent="0.2">
      <c r="F519" s="128"/>
    </row>
    <row r="520" spans="6:6" x14ac:dyDescent="0.2">
      <c r="F520" s="127"/>
    </row>
    <row r="521" spans="6:6" x14ac:dyDescent="0.2">
      <c r="F521" s="128"/>
    </row>
    <row r="522" spans="6:6" x14ac:dyDescent="0.2">
      <c r="F522" s="128"/>
    </row>
    <row r="523" spans="6:6" x14ac:dyDescent="0.2">
      <c r="F523" s="128"/>
    </row>
    <row r="524" spans="6:6" x14ac:dyDescent="0.2">
      <c r="F524" s="127"/>
    </row>
    <row r="525" spans="6:6" x14ac:dyDescent="0.2">
      <c r="F525" s="127"/>
    </row>
    <row r="526" spans="6:6" x14ac:dyDescent="0.2">
      <c r="F526" s="127"/>
    </row>
    <row r="527" spans="6:6" x14ac:dyDescent="0.2">
      <c r="F527" s="127"/>
    </row>
    <row r="528" spans="6:6" x14ac:dyDescent="0.2">
      <c r="F528" s="127"/>
    </row>
    <row r="529" spans="6:6" x14ac:dyDescent="0.2">
      <c r="F529" s="127"/>
    </row>
    <row r="530" spans="6:6" x14ac:dyDescent="0.2">
      <c r="F530" s="127"/>
    </row>
    <row r="531" spans="6:6" x14ac:dyDescent="0.2">
      <c r="F531" s="127"/>
    </row>
    <row r="532" spans="6:6" x14ac:dyDescent="0.2">
      <c r="F532" s="127"/>
    </row>
    <row r="533" spans="6:6" x14ac:dyDescent="0.2">
      <c r="F533" s="127"/>
    </row>
    <row r="534" spans="6:6" x14ac:dyDescent="0.2">
      <c r="F534" s="127"/>
    </row>
    <row r="535" spans="6:6" x14ac:dyDescent="0.2">
      <c r="F535" s="127"/>
    </row>
    <row r="536" spans="6:6" x14ac:dyDescent="0.2">
      <c r="F536" s="127"/>
    </row>
    <row r="537" spans="6:6" x14ac:dyDescent="0.2">
      <c r="F537" s="127"/>
    </row>
    <row r="538" spans="6:6" x14ac:dyDescent="0.2">
      <c r="F538" s="127"/>
    </row>
    <row r="539" spans="6:6" x14ac:dyDescent="0.2">
      <c r="F539" s="127"/>
    </row>
    <row r="540" spans="6:6" x14ac:dyDescent="0.2">
      <c r="F540" s="127"/>
    </row>
    <row r="541" spans="6:6" x14ac:dyDescent="0.2">
      <c r="F541" s="128"/>
    </row>
    <row r="542" spans="6:6" x14ac:dyDescent="0.2">
      <c r="F542" s="128"/>
    </row>
    <row r="543" spans="6:6" x14ac:dyDescent="0.2">
      <c r="F543" s="128"/>
    </row>
    <row r="544" spans="6:6" x14ac:dyDescent="0.2">
      <c r="F544" s="128"/>
    </row>
    <row r="545" spans="6:6" x14ac:dyDescent="0.2">
      <c r="F545" s="128"/>
    </row>
    <row r="546" spans="6:6" x14ac:dyDescent="0.2">
      <c r="F546" s="128"/>
    </row>
    <row r="547" spans="6:6" x14ac:dyDescent="0.2">
      <c r="F547" s="128"/>
    </row>
    <row r="548" spans="6:6" x14ac:dyDescent="0.2">
      <c r="F548" s="128"/>
    </row>
    <row r="549" spans="6:6" x14ac:dyDescent="0.2">
      <c r="F549" s="128"/>
    </row>
    <row r="550" spans="6:6" x14ac:dyDescent="0.2">
      <c r="F550" s="128"/>
    </row>
    <row r="551" spans="6:6" x14ac:dyDescent="0.2">
      <c r="F551" s="127"/>
    </row>
    <row r="552" spans="6:6" x14ac:dyDescent="0.2">
      <c r="F552" s="128"/>
    </row>
    <row r="553" spans="6:6" x14ac:dyDescent="0.2">
      <c r="F553" s="128"/>
    </row>
    <row r="554" spans="6:6" x14ac:dyDescent="0.2">
      <c r="F554" s="128"/>
    </row>
    <row r="555" spans="6:6" x14ac:dyDescent="0.2">
      <c r="F555" s="127"/>
    </row>
    <row r="556" spans="6:6" x14ac:dyDescent="0.2">
      <c r="F556" s="127"/>
    </row>
    <row r="557" spans="6:6" x14ac:dyDescent="0.2">
      <c r="F557" s="127"/>
    </row>
    <row r="558" spans="6:6" x14ac:dyDescent="0.2">
      <c r="F558" s="127"/>
    </row>
    <row r="559" spans="6:6" x14ac:dyDescent="0.2">
      <c r="F559" s="127"/>
    </row>
    <row r="560" spans="6:6" x14ac:dyDescent="0.2">
      <c r="F560" s="127"/>
    </row>
    <row r="561" spans="6:6" x14ac:dyDescent="0.2">
      <c r="F561" s="127"/>
    </row>
    <row r="562" spans="6:6" x14ac:dyDescent="0.2">
      <c r="F562" s="127"/>
    </row>
    <row r="563" spans="6:6" x14ac:dyDescent="0.2">
      <c r="F563" s="127"/>
    </row>
    <row r="564" spans="6:6" x14ac:dyDescent="0.2">
      <c r="F564" s="127"/>
    </row>
    <row r="565" spans="6:6" x14ac:dyDescent="0.2">
      <c r="F565" s="127"/>
    </row>
    <row r="566" spans="6:6" x14ac:dyDescent="0.2">
      <c r="F566" s="127"/>
    </row>
    <row r="567" spans="6:6" x14ac:dyDescent="0.2">
      <c r="F567" s="127"/>
    </row>
    <row r="568" spans="6:6" x14ac:dyDescent="0.2">
      <c r="F568" s="127"/>
    </row>
    <row r="569" spans="6:6" x14ac:dyDescent="0.2">
      <c r="F569" s="127"/>
    </row>
    <row r="570" spans="6:6" x14ac:dyDescent="0.2">
      <c r="F570" s="127"/>
    </row>
    <row r="571" spans="6:6" x14ac:dyDescent="0.2">
      <c r="F571" s="127"/>
    </row>
    <row r="572" spans="6:6" x14ac:dyDescent="0.2">
      <c r="F572" s="128"/>
    </row>
    <row r="573" spans="6:6" x14ac:dyDescent="0.2">
      <c r="F573" s="128"/>
    </row>
    <row r="574" spans="6:6" x14ac:dyDescent="0.2">
      <c r="F574" s="128"/>
    </row>
    <row r="575" spans="6:6" x14ac:dyDescent="0.2">
      <c r="F575" s="128"/>
    </row>
    <row r="576" spans="6:6" x14ac:dyDescent="0.2">
      <c r="F576" s="128"/>
    </row>
    <row r="577" spans="6:6" x14ac:dyDescent="0.2">
      <c r="F577" s="128"/>
    </row>
    <row r="578" spans="6:6" x14ac:dyDescent="0.2">
      <c r="F578" s="128"/>
    </row>
    <row r="579" spans="6:6" x14ac:dyDescent="0.2">
      <c r="F579" s="128"/>
    </row>
    <row r="580" spans="6:6" x14ac:dyDescent="0.2">
      <c r="F580" s="128"/>
    </row>
    <row r="581" spans="6:6" x14ac:dyDescent="0.2">
      <c r="F581" s="128"/>
    </row>
    <row r="582" spans="6:6" x14ac:dyDescent="0.2">
      <c r="F582" s="127"/>
    </row>
    <row r="583" spans="6:6" x14ac:dyDescent="0.2">
      <c r="F583" s="128"/>
    </row>
    <row r="584" spans="6:6" x14ac:dyDescent="0.2">
      <c r="F584" s="128"/>
    </row>
    <row r="585" spans="6:6" x14ac:dyDescent="0.2">
      <c r="F585" s="128"/>
    </row>
    <row r="586" spans="6:6" x14ac:dyDescent="0.2">
      <c r="F586" s="127"/>
    </row>
    <row r="587" spans="6:6" x14ac:dyDescent="0.2">
      <c r="F587" s="127"/>
    </row>
    <row r="588" spans="6:6" x14ac:dyDescent="0.2">
      <c r="F588" s="127"/>
    </row>
    <row r="589" spans="6:6" x14ac:dyDescent="0.2">
      <c r="F589" s="127"/>
    </row>
    <row r="590" spans="6:6" x14ac:dyDescent="0.2">
      <c r="F590" s="127"/>
    </row>
    <row r="591" spans="6:6" x14ac:dyDescent="0.2">
      <c r="F591" s="127"/>
    </row>
    <row r="592" spans="6:6" x14ac:dyDescent="0.2">
      <c r="F592" s="127"/>
    </row>
    <row r="593" spans="6:6" x14ac:dyDescent="0.2">
      <c r="F593" s="127"/>
    </row>
    <row r="594" spans="6:6" x14ac:dyDescent="0.2">
      <c r="F594" s="127"/>
    </row>
    <row r="595" spans="6:6" x14ac:dyDescent="0.2">
      <c r="F595" s="127"/>
    </row>
    <row r="596" spans="6:6" x14ac:dyDescent="0.2">
      <c r="F596" s="127"/>
    </row>
    <row r="597" spans="6:6" x14ac:dyDescent="0.2">
      <c r="F597" s="127"/>
    </row>
    <row r="598" spans="6:6" x14ac:dyDescent="0.2">
      <c r="F598" s="127"/>
    </row>
    <row r="599" spans="6:6" x14ac:dyDescent="0.2">
      <c r="F599" s="127"/>
    </row>
    <row r="600" spans="6:6" x14ac:dyDescent="0.2">
      <c r="F600" s="127"/>
    </row>
    <row r="601" spans="6:6" x14ac:dyDescent="0.2">
      <c r="F601" s="127"/>
    </row>
    <row r="602" spans="6:6" x14ac:dyDescent="0.2">
      <c r="F602" s="127"/>
    </row>
    <row r="603" spans="6:6" x14ac:dyDescent="0.2">
      <c r="F603" s="128"/>
    </row>
    <row r="604" spans="6:6" x14ac:dyDescent="0.2">
      <c r="F604" s="128"/>
    </row>
    <row r="605" spans="6:6" x14ac:dyDescent="0.2">
      <c r="F605" s="128"/>
    </row>
    <row r="606" spans="6:6" x14ac:dyDescent="0.2">
      <c r="F606" s="128"/>
    </row>
    <row r="607" spans="6:6" x14ac:dyDescent="0.2">
      <c r="F607" s="128"/>
    </row>
    <row r="608" spans="6:6" x14ac:dyDescent="0.2">
      <c r="F608" s="128"/>
    </row>
    <row r="609" spans="6:6" x14ac:dyDescent="0.2">
      <c r="F609" s="128"/>
    </row>
    <row r="610" spans="6:6" x14ac:dyDescent="0.2">
      <c r="F610" s="128"/>
    </row>
    <row r="611" spans="6:6" x14ac:dyDescent="0.2">
      <c r="F611" s="128"/>
    </row>
    <row r="612" spans="6:6" x14ac:dyDescent="0.2">
      <c r="F612" s="128"/>
    </row>
    <row r="613" spans="6:6" x14ac:dyDescent="0.2">
      <c r="F613" s="127"/>
    </row>
    <row r="614" spans="6:6" x14ac:dyDescent="0.2">
      <c r="F614" s="128"/>
    </row>
    <row r="615" spans="6:6" x14ac:dyDescent="0.2">
      <c r="F615" s="128"/>
    </row>
    <row r="616" spans="6:6" x14ac:dyDescent="0.2">
      <c r="F616" s="128"/>
    </row>
    <row r="617" spans="6:6" x14ac:dyDescent="0.2">
      <c r="F617" s="127"/>
    </row>
    <row r="618" spans="6:6" x14ac:dyDescent="0.2">
      <c r="F618" s="127"/>
    </row>
    <row r="619" spans="6:6" x14ac:dyDescent="0.2">
      <c r="F619" s="127"/>
    </row>
    <row r="620" spans="6:6" x14ac:dyDescent="0.2">
      <c r="F620" s="127"/>
    </row>
    <row r="621" spans="6:6" x14ac:dyDescent="0.2">
      <c r="F621" s="127"/>
    </row>
    <row r="622" spans="6:6" x14ac:dyDescent="0.2">
      <c r="F622" s="127"/>
    </row>
    <row r="623" spans="6:6" x14ac:dyDescent="0.2">
      <c r="F623" s="127"/>
    </row>
    <row r="624" spans="6:6" x14ac:dyDescent="0.2">
      <c r="F624" s="127"/>
    </row>
    <row r="625" spans="6:6" x14ac:dyDescent="0.2">
      <c r="F625" s="127"/>
    </row>
    <row r="626" spans="6:6" x14ac:dyDescent="0.2">
      <c r="F626" s="127"/>
    </row>
    <row r="627" spans="6:6" x14ac:dyDescent="0.2">
      <c r="F627" s="127"/>
    </row>
    <row r="628" spans="6:6" x14ac:dyDescent="0.2">
      <c r="F628" s="127"/>
    </row>
    <row r="629" spans="6:6" x14ac:dyDescent="0.2">
      <c r="F629" s="127"/>
    </row>
    <row r="630" spans="6:6" x14ac:dyDescent="0.2">
      <c r="F630" s="127"/>
    </row>
    <row r="631" spans="6:6" x14ac:dyDescent="0.2">
      <c r="F631" s="127"/>
    </row>
    <row r="632" spans="6:6" x14ac:dyDescent="0.2">
      <c r="F632" s="127"/>
    </row>
    <row r="633" spans="6:6" x14ac:dyDescent="0.2">
      <c r="F633" s="127"/>
    </row>
    <row r="634" spans="6:6" x14ac:dyDescent="0.2">
      <c r="F634" s="128"/>
    </row>
    <row r="635" spans="6:6" x14ac:dyDescent="0.2">
      <c r="F635" s="128"/>
    </row>
    <row r="636" spans="6:6" x14ac:dyDescent="0.2">
      <c r="F636" s="128"/>
    </row>
    <row r="637" spans="6:6" x14ac:dyDescent="0.2">
      <c r="F637" s="128"/>
    </row>
    <row r="638" spans="6:6" x14ac:dyDescent="0.2">
      <c r="F638" s="128"/>
    </row>
    <row r="639" spans="6:6" x14ac:dyDescent="0.2">
      <c r="F639" s="128"/>
    </row>
    <row r="640" spans="6:6" x14ac:dyDescent="0.2">
      <c r="F640" s="128"/>
    </row>
    <row r="641" spans="6:6" x14ac:dyDescent="0.2">
      <c r="F641" s="128"/>
    </row>
    <row r="642" spans="6:6" x14ac:dyDescent="0.2">
      <c r="F642" s="128"/>
    </row>
    <row r="643" spans="6:6" x14ac:dyDescent="0.2">
      <c r="F643" s="128"/>
    </row>
    <row r="644" spans="6:6" x14ac:dyDescent="0.2">
      <c r="F644" s="127"/>
    </row>
    <row r="645" spans="6:6" x14ac:dyDescent="0.2">
      <c r="F645" s="128"/>
    </row>
    <row r="646" spans="6:6" x14ac:dyDescent="0.2">
      <c r="F646" s="128"/>
    </row>
    <row r="647" spans="6:6" x14ac:dyDescent="0.2">
      <c r="F647" s="128"/>
    </row>
    <row r="648" spans="6:6" x14ac:dyDescent="0.2">
      <c r="F648" s="127"/>
    </row>
    <row r="649" spans="6:6" x14ac:dyDescent="0.2">
      <c r="F649" s="127"/>
    </row>
    <row r="650" spans="6:6" x14ac:dyDescent="0.2">
      <c r="F650" s="127"/>
    </row>
    <row r="651" spans="6:6" x14ac:dyDescent="0.2">
      <c r="F651" s="127"/>
    </row>
    <row r="652" spans="6:6" x14ac:dyDescent="0.2">
      <c r="F652" s="127"/>
    </row>
    <row r="653" spans="6:6" x14ac:dyDescent="0.2">
      <c r="F653" s="127"/>
    </row>
    <row r="654" spans="6:6" x14ac:dyDescent="0.2">
      <c r="F654" s="127"/>
    </row>
    <row r="655" spans="6:6" x14ac:dyDescent="0.2">
      <c r="F655" s="127"/>
    </row>
    <row r="656" spans="6:6" x14ac:dyDescent="0.2">
      <c r="F656" s="127"/>
    </row>
    <row r="657" spans="6:6" x14ac:dyDescent="0.2">
      <c r="F657" s="127"/>
    </row>
    <row r="658" spans="6:6" x14ac:dyDescent="0.2">
      <c r="F658" s="127"/>
    </row>
    <row r="659" spans="6:6" x14ac:dyDescent="0.2">
      <c r="F659" s="127"/>
    </row>
    <row r="660" spans="6:6" x14ac:dyDescent="0.2">
      <c r="F660" s="127"/>
    </row>
    <row r="661" spans="6:6" x14ac:dyDescent="0.2">
      <c r="F661" s="127"/>
    </row>
    <row r="662" spans="6:6" x14ac:dyDescent="0.2">
      <c r="F662" s="127"/>
    </row>
    <row r="663" spans="6:6" x14ac:dyDescent="0.2">
      <c r="F663" s="127"/>
    </row>
    <row r="664" spans="6:6" x14ac:dyDescent="0.2">
      <c r="F664" s="127"/>
    </row>
    <row r="665" spans="6:6" x14ac:dyDescent="0.2">
      <c r="F665" s="128"/>
    </row>
    <row r="666" spans="6:6" x14ac:dyDescent="0.2">
      <c r="F666" s="128"/>
    </row>
    <row r="667" spans="6:6" x14ac:dyDescent="0.2">
      <c r="F667" s="128"/>
    </row>
    <row r="668" spans="6:6" x14ac:dyDescent="0.2">
      <c r="F668" s="128"/>
    </row>
    <row r="669" spans="6:6" x14ac:dyDescent="0.2">
      <c r="F669" s="128"/>
    </row>
    <row r="670" spans="6:6" x14ac:dyDescent="0.2">
      <c r="F670" s="128"/>
    </row>
    <row r="671" spans="6:6" x14ac:dyDescent="0.2">
      <c r="F671" s="128"/>
    </row>
    <row r="672" spans="6:6" x14ac:dyDescent="0.2">
      <c r="F672" s="128"/>
    </row>
    <row r="673" spans="6:6" x14ac:dyDescent="0.2">
      <c r="F673" s="128"/>
    </row>
    <row r="674" spans="6:6" x14ac:dyDescent="0.2">
      <c r="F674" s="128"/>
    </row>
    <row r="675" spans="6:6" x14ac:dyDescent="0.2">
      <c r="F675" s="127"/>
    </row>
    <row r="676" spans="6:6" x14ac:dyDescent="0.2">
      <c r="F676" s="128"/>
    </row>
    <row r="677" spans="6:6" x14ac:dyDescent="0.2">
      <c r="F677" s="128"/>
    </row>
    <row r="678" spans="6:6" x14ac:dyDescent="0.2">
      <c r="F678" s="128"/>
    </row>
    <row r="679" spans="6:6" x14ac:dyDescent="0.2">
      <c r="F679" s="127"/>
    </row>
    <row r="680" spans="6:6" x14ac:dyDescent="0.2">
      <c r="F680" s="127"/>
    </row>
    <row r="681" spans="6:6" x14ac:dyDescent="0.2">
      <c r="F681" s="127"/>
    </row>
    <row r="682" spans="6:6" x14ac:dyDescent="0.2">
      <c r="F682" s="127"/>
    </row>
    <row r="683" spans="6:6" x14ac:dyDescent="0.2">
      <c r="F683" s="127"/>
    </row>
    <row r="684" spans="6:6" x14ac:dyDescent="0.2">
      <c r="F684" s="127"/>
    </row>
    <row r="685" spans="6:6" x14ac:dyDescent="0.2">
      <c r="F685" s="127"/>
    </row>
    <row r="686" spans="6:6" x14ac:dyDescent="0.2">
      <c r="F686" s="127"/>
    </row>
    <row r="687" spans="6:6" x14ac:dyDescent="0.2">
      <c r="F687" s="127"/>
    </row>
    <row r="688" spans="6:6" x14ac:dyDescent="0.2">
      <c r="F688" s="127"/>
    </row>
    <row r="689" spans="6:6" x14ac:dyDescent="0.2">
      <c r="F689" s="127"/>
    </row>
    <row r="690" spans="6:6" x14ac:dyDescent="0.2">
      <c r="F690" s="127"/>
    </row>
    <row r="691" spans="6:6" x14ac:dyDescent="0.2">
      <c r="F691" s="127"/>
    </row>
    <row r="692" spans="6:6" x14ac:dyDescent="0.2">
      <c r="F692" s="127"/>
    </row>
    <row r="693" spans="6:6" x14ac:dyDescent="0.2">
      <c r="F693" s="127"/>
    </row>
    <row r="694" spans="6:6" x14ac:dyDescent="0.2">
      <c r="F694" s="127"/>
    </row>
    <row r="695" spans="6:6" x14ac:dyDescent="0.2">
      <c r="F695" s="127"/>
    </row>
    <row r="696" spans="6:6" x14ac:dyDescent="0.2">
      <c r="F696" s="128"/>
    </row>
    <row r="697" spans="6:6" x14ac:dyDescent="0.2">
      <c r="F697" s="128"/>
    </row>
    <row r="698" spans="6:6" x14ac:dyDescent="0.2">
      <c r="F698" s="128"/>
    </row>
    <row r="699" spans="6:6" x14ac:dyDescent="0.2">
      <c r="F699" s="128"/>
    </row>
    <row r="700" spans="6:6" x14ac:dyDescent="0.2">
      <c r="F700" s="128"/>
    </row>
    <row r="701" spans="6:6" x14ac:dyDescent="0.2">
      <c r="F701" s="128"/>
    </row>
    <row r="702" spans="6:6" x14ac:dyDescent="0.2">
      <c r="F702" s="128"/>
    </row>
    <row r="703" spans="6:6" x14ac:dyDescent="0.2">
      <c r="F703" s="128"/>
    </row>
    <row r="704" spans="6:6" x14ac:dyDescent="0.2">
      <c r="F704" s="128"/>
    </row>
    <row r="705" spans="6:6" x14ac:dyDescent="0.2">
      <c r="F705" s="128"/>
    </row>
    <row r="706" spans="6:6" x14ac:dyDescent="0.2">
      <c r="F706" s="127"/>
    </row>
    <row r="707" spans="6:6" x14ac:dyDescent="0.2">
      <c r="F707" s="128"/>
    </row>
    <row r="708" spans="6:6" x14ac:dyDescent="0.2">
      <c r="F708" s="128"/>
    </row>
    <row r="709" spans="6:6" x14ac:dyDescent="0.2">
      <c r="F709" s="128"/>
    </row>
    <row r="710" spans="6:6" x14ac:dyDescent="0.2">
      <c r="F710" s="127"/>
    </row>
    <row r="711" spans="6:6" x14ac:dyDescent="0.2">
      <c r="F711" s="127"/>
    </row>
    <row r="712" spans="6:6" x14ac:dyDescent="0.2">
      <c r="F712" s="127"/>
    </row>
    <row r="713" spans="6:6" x14ac:dyDescent="0.2">
      <c r="F713" s="127"/>
    </row>
    <row r="714" spans="6:6" x14ac:dyDescent="0.2">
      <c r="F714" s="127"/>
    </row>
    <row r="715" spans="6:6" x14ac:dyDescent="0.2">
      <c r="F715" s="127"/>
    </row>
    <row r="716" spans="6:6" x14ac:dyDescent="0.2">
      <c r="F716" s="127"/>
    </row>
    <row r="717" spans="6:6" x14ac:dyDescent="0.2">
      <c r="F717" s="127"/>
    </row>
    <row r="718" spans="6:6" x14ac:dyDescent="0.2">
      <c r="F718" s="127"/>
    </row>
    <row r="719" spans="6:6" x14ac:dyDescent="0.2">
      <c r="F719" s="127"/>
    </row>
    <row r="720" spans="6:6" x14ac:dyDescent="0.2">
      <c r="F720" s="127"/>
    </row>
    <row r="721" spans="6:6" x14ac:dyDescent="0.2">
      <c r="F721" s="127"/>
    </row>
    <row r="722" spans="6:6" x14ac:dyDescent="0.2">
      <c r="F722" s="127"/>
    </row>
    <row r="723" spans="6:6" x14ac:dyDescent="0.2">
      <c r="F723" s="127"/>
    </row>
    <row r="724" spans="6:6" x14ac:dyDescent="0.2">
      <c r="F724" s="127"/>
    </row>
    <row r="725" spans="6:6" x14ac:dyDescent="0.2">
      <c r="F725" s="127"/>
    </row>
    <row r="726" spans="6:6" x14ac:dyDescent="0.2">
      <c r="F726" s="127"/>
    </row>
    <row r="727" spans="6:6" x14ac:dyDescent="0.2">
      <c r="F727" s="128"/>
    </row>
    <row r="728" spans="6:6" x14ac:dyDescent="0.2">
      <c r="F728" s="128"/>
    </row>
    <row r="729" spans="6:6" x14ac:dyDescent="0.2">
      <c r="F729" s="128"/>
    </row>
    <row r="730" spans="6:6" x14ac:dyDescent="0.2">
      <c r="F730" s="128"/>
    </row>
    <row r="731" spans="6:6" x14ac:dyDescent="0.2">
      <c r="F731" s="128"/>
    </row>
    <row r="732" spans="6:6" x14ac:dyDescent="0.2">
      <c r="F732" s="128"/>
    </row>
    <row r="733" spans="6:6" x14ac:dyDescent="0.2">
      <c r="F733" s="128"/>
    </row>
    <row r="734" spans="6:6" x14ac:dyDescent="0.2">
      <c r="F734" s="128"/>
    </row>
    <row r="735" spans="6:6" x14ac:dyDescent="0.2">
      <c r="F735" s="128"/>
    </row>
    <row r="736" spans="6:6" x14ac:dyDescent="0.2">
      <c r="F736" s="128"/>
    </row>
    <row r="737" spans="6:6" x14ac:dyDescent="0.2">
      <c r="F737" s="127"/>
    </row>
    <row r="738" spans="6:6" x14ac:dyDescent="0.2">
      <c r="F738" s="128"/>
    </row>
    <row r="739" spans="6:6" x14ac:dyDescent="0.2">
      <c r="F739" s="128"/>
    </row>
    <row r="740" spans="6:6" x14ac:dyDescent="0.2">
      <c r="F740" s="128"/>
    </row>
    <row r="741" spans="6:6" x14ac:dyDescent="0.2">
      <c r="F741" s="127"/>
    </row>
    <row r="742" spans="6:6" x14ac:dyDescent="0.2">
      <c r="F742" s="127"/>
    </row>
    <row r="743" spans="6:6" x14ac:dyDescent="0.2">
      <c r="F743" s="127"/>
    </row>
    <row r="744" spans="6:6" x14ac:dyDescent="0.2">
      <c r="F744" s="127"/>
    </row>
    <row r="745" spans="6:6" x14ac:dyDescent="0.2">
      <c r="F745" s="127"/>
    </row>
    <row r="746" spans="6:6" x14ac:dyDescent="0.2">
      <c r="F746" s="127"/>
    </row>
    <row r="747" spans="6:6" x14ac:dyDescent="0.2">
      <c r="F747" s="127"/>
    </row>
    <row r="748" spans="6:6" x14ac:dyDescent="0.2">
      <c r="F748" s="127"/>
    </row>
    <row r="749" spans="6:6" x14ac:dyDescent="0.2">
      <c r="F749" s="127"/>
    </row>
    <row r="750" spans="6:6" x14ac:dyDescent="0.2">
      <c r="F750" s="127"/>
    </row>
    <row r="751" spans="6:6" x14ac:dyDescent="0.2">
      <c r="F751" s="127"/>
    </row>
    <row r="752" spans="6:6" x14ac:dyDescent="0.2">
      <c r="F752" s="127"/>
    </row>
    <row r="753" spans="6:6" x14ac:dyDescent="0.2">
      <c r="F753" s="127"/>
    </row>
    <row r="754" spans="6:6" x14ac:dyDescent="0.2">
      <c r="F754" s="127"/>
    </row>
    <row r="755" spans="6:6" x14ac:dyDescent="0.2">
      <c r="F755" s="127"/>
    </row>
    <row r="756" spans="6:6" x14ac:dyDescent="0.2">
      <c r="F756" s="127"/>
    </row>
    <row r="757" spans="6:6" x14ac:dyDescent="0.2">
      <c r="F757" s="127"/>
    </row>
    <row r="758" spans="6:6" x14ac:dyDescent="0.2">
      <c r="F758" s="128"/>
    </row>
    <row r="759" spans="6:6" x14ac:dyDescent="0.2">
      <c r="F759" s="128"/>
    </row>
    <row r="760" spans="6:6" x14ac:dyDescent="0.2">
      <c r="F760" s="128"/>
    </row>
    <row r="761" spans="6:6" x14ac:dyDescent="0.2">
      <c r="F761" s="128"/>
    </row>
    <row r="762" spans="6:6" x14ac:dyDescent="0.2">
      <c r="F762" s="128"/>
    </row>
    <row r="763" spans="6:6" x14ac:dyDescent="0.2">
      <c r="F763" s="128"/>
    </row>
    <row r="764" spans="6:6" x14ac:dyDescent="0.2">
      <c r="F764" s="128"/>
    </row>
    <row r="765" spans="6:6" x14ac:dyDescent="0.2">
      <c r="F765" s="128"/>
    </row>
    <row r="766" spans="6:6" x14ac:dyDescent="0.2">
      <c r="F766" s="128"/>
    </row>
    <row r="767" spans="6:6" x14ac:dyDescent="0.2">
      <c r="F767" s="128"/>
    </row>
    <row r="768" spans="6:6" x14ac:dyDescent="0.2">
      <c r="F768" s="127"/>
    </row>
    <row r="769" spans="6:6" x14ac:dyDescent="0.2">
      <c r="F769" s="128"/>
    </row>
    <row r="770" spans="6:6" x14ac:dyDescent="0.2">
      <c r="F770" s="128"/>
    </row>
    <row r="771" spans="6:6" x14ac:dyDescent="0.2">
      <c r="F771" s="128"/>
    </row>
    <row r="772" spans="6:6" x14ac:dyDescent="0.2">
      <c r="F772" s="127"/>
    </row>
    <row r="773" spans="6:6" x14ac:dyDescent="0.2">
      <c r="F773" s="127"/>
    </row>
    <row r="774" spans="6:6" x14ac:dyDescent="0.2">
      <c r="F774" s="127"/>
    </row>
    <row r="775" spans="6:6" x14ac:dyDescent="0.2">
      <c r="F775" s="127"/>
    </row>
    <row r="776" spans="6:6" x14ac:dyDescent="0.2">
      <c r="F776" s="127"/>
    </row>
    <row r="777" spans="6:6" x14ac:dyDescent="0.2">
      <c r="F777" s="127"/>
    </row>
    <row r="778" spans="6:6" x14ac:dyDescent="0.2">
      <c r="F778" s="127"/>
    </row>
    <row r="779" spans="6:6" x14ac:dyDescent="0.2">
      <c r="F779" s="127"/>
    </row>
    <row r="780" spans="6:6" x14ac:dyDescent="0.2">
      <c r="F780" s="127"/>
    </row>
    <row r="781" spans="6:6" x14ac:dyDescent="0.2">
      <c r="F781" s="127"/>
    </row>
    <row r="782" spans="6:6" x14ac:dyDescent="0.2">
      <c r="F782" s="127"/>
    </row>
    <row r="783" spans="6:6" x14ac:dyDescent="0.2">
      <c r="F783" s="127"/>
    </row>
    <row r="784" spans="6:6" x14ac:dyDescent="0.2">
      <c r="F784" s="127"/>
    </row>
    <row r="785" spans="6:6" x14ac:dyDescent="0.2">
      <c r="F785" s="127"/>
    </row>
    <row r="786" spans="6:6" x14ac:dyDescent="0.2">
      <c r="F786" s="127"/>
    </row>
    <row r="787" spans="6:6" x14ac:dyDescent="0.2">
      <c r="F787" s="127"/>
    </row>
    <row r="788" spans="6:6" x14ac:dyDescent="0.2">
      <c r="F788" s="127"/>
    </row>
    <row r="789" spans="6:6" x14ac:dyDescent="0.2">
      <c r="F789" s="128"/>
    </row>
    <row r="790" spans="6:6" x14ac:dyDescent="0.2">
      <c r="F790" s="128"/>
    </row>
    <row r="791" spans="6:6" x14ac:dyDescent="0.2">
      <c r="F791" s="128"/>
    </row>
    <row r="792" spans="6:6" x14ac:dyDescent="0.2">
      <c r="F792" s="128"/>
    </row>
    <row r="793" spans="6:6" x14ac:dyDescent="0.2">
      <c r="F793" s="128"/>
    </row>
    <row r="794" spans="6:6" x14ac:dyDescent="0.2">
      <c r="F794" s="128"/>
    </row>
    <row r="795" spans="6:6" x14ac:dyDescent="0.2">
      <c r="F795" s="128"/>
    </row>
    <row r="796" spans="6:6" x14ac:dyDescent="0.2">
      <c r="F796" s="128"/>
    </row>
    <row r="797" spans="6:6" x14ac:dyDescent="0.2">
      <c r="F797" s="128"/>
    </row>
    <row r="798" spans="6:6" x14ac:dyDescent="0.2">
      <c r="F798" s="128"/>
    </row>
    <row r="799" spans="6:6" x14ac:dyDescent="0.2">
      <c r="F799" s="127"/>
    </row>
    <row r="800" spans="6:6" x14ac:dyDescent="0.2">
      <c r="F800" s="128"/>
    </row>
    <row r="801" spans="6:6" x14ac:dyDescent="0.2">
      <c r="F801" s="128"/>
    </row>
    <row r="802" spans="6:6" x14ac:dyDescent="0.2">
      <c r="F802" s="128"/>
    </row>
    <row r="803" spans="6:6" x14ac:dyDescent="0.2">
      <c r="F803" s="127"/>
    </row>
    <row r="804" spans="6:6" x14ac:dyDescent="0.2">
      <c r="F804" s="127"/>
    </row>
    <row r="805" spans="6:6" x14ac:dyDescent="0.2">
      <c r="F805" s="127"/>
    </row>
    <row r="806" spans="6:6" x14ac:dyDescent="0.2">
      <c r="F806" s="127"/>
    </row>
    <row r="807" spans="6:6" x14ac:dyDescent="0.2">
      <c r="F807" s="127"/>
    </row>
    <row r="808" spans="6:6" x14ac:dyDescent="0.2">
      <c r="F808" s="127"/>
    </row>
    <row r="809" spans="6:6" x14ac:dyDescent="0.2">
      <c r="F809" s="127"/>
    </row>
    <row r="810" spans="6:6" x14ac:dyDescent="0.2">
      <c r="F810" s="127"/>
    </row>
    <row r="811" spans="6:6" x14ac:dyDescent="0.2">
      <c r="F811" s="127"/>
    </row>
    <row r="812" spans="6:6" x14ac:dyDescent="0.2">
      <c r="F812" s="127"/>
    </row>
    <row r="813" spans="6:6" x14ac:dyDescent="0.2">
      <c r="F813" s="127"/>
    </row>
    <row r="814" spans="6:6" x14ac:dyDescent="0.2">
      <c r="F814" s="127"/>
    </row>
    <row r="815" spans="6:6" x14ac:dyDescent="0.2">
      <c r="F815" s="127"/>
    </row>
    <row r="816" spans="6:6" x14ac:dyDescent="0.2">
      <c r="F816" s="127"/>
    </row>
    <row r="817" spans="6:6" x14ac:dyDescent="0.2">
      <c r="F817" s="127"/>
    </row>
    <row r="818" spans="6:6" x14ac:dyDescent="0.2">
      <c r="F818" s="127"/>
    </row>
    <row r="819" spans="6:6" x14ac:dyDescent="0.2">
      <c r="F819" s="127"/>
    </row>
    <row r="820" spans="6:6" x14ac:dyDescent="0.2">
      <c r="F820" s="128"/>
    </row>
    <row r="821" spans="6:6" x14ac:dyDescent="0.2">
      <c r="F821" s="128"/>
    </row>
    <row r="822" spans="6:6" x14ac:dyDescent="0.2">
      <c r="F822" s="128"/>
    </row>
    <row r="823" spans="6:6" x14ac:dyDescent="0.2">
      <c r="F823" s="128"/>
    </row>
    <row r="824" spans="6:6" x14ac:dyDescent="0.2">
      <c r="F824" s="128"/>
    </row>
    <row r="825" spans="6:6" x14ac:dyDescent="0.2">
      <c r="F825" s="128"/>
    </row>
    <row r="826" spans="6:6" x14ac:dyDescent="0.2">
      <c r="F826" s="128"/>
    </row>
    <row r="827" spans="6:6" x14ac:dyDescent="0.2">
      <c r="F827" s="128"/>
    </row>
    <row r="828" spans="6:6" x14ac:dyDescent="0.2">
      <c r="F828" s="128"/>
    </row>
    <row r="829" spans="6:6" x14ac:dyDescent="0.2">
      <c r="F829" s="128"/>
    </row>
    <row r="830" spans="6:6" x14ac:dyDescent="0.2">
      <c r="F830" s="127"/>
    </row>
    <row r="831" spans="6:6" x14ac:dyDescent="0.2">
      <c r="F831" s="128"/>
    </row>
    <row r="832" spans="6:6" x14ac:dyDescent="0.2">
      <c r="F832" s="128"/>
    </row>
    <row r="833" spans="6:6" x14ac:dyDescent="0.2">
      <c r="F833" s="128"/>
    </row>
    <row r="834" spans="6:6" x14ac:dyDescent="0.2">
      <c r="F834" s="127"/>
    </row>
    <row r="835" spans="6:6" x14ac:dyDescent="0.2">
      <c r="F835" s="127"/>
    </row>
    <row r="836" spans="6:6" x14ac:dyDescent="0.2">
      <c r="F836" s="127"/>
    </row>
    <row r="837" spans="6:6" x14ac:dyDescent="0.2">
      <c r="F837" s="127"/>
    </row>
    <row r="838" spans="6:6" x14ac:dyDescent="0.2">
      <c r="F838" s="127"/>
    </row>
    <row r="839" spans="6:6" x14ac:dyDescent="0.2">
      <c r="F839" s="127"/>
    </row>
    <row r="840" spans="6:6" x14ac:dyDescent="0.2">
      <c r="F840" s="127"/>
    </row>
    <row r="841" spans="6:6" x14ac:dyDescent="0.2">
      <c r="F841" s="127"/>
    </row>
    <row r="842" spans="6:6" x14ac:dyDescent="0.2">
      <c r="F842" s="127"/>
    </row>
    <row r="843" spans="6:6" x14ac:dyDescent="0.2">
      <c r="F843" s="127"/>
    </row>
    <row r="844" spans="6:6" x14ac:dyDescent="0.2">
      <c r="F844" s="127"/>
    </row>
    <row r="845" spans="6:6" x14ac:dyDescent="0.2">
      <c r="F845" s="127"/>
    </row>
    <row r="846" spans="6:6" x14ac:dyDescent="0.2">
      <c r="F846" s="127"/>
    </row>
    <row r="847" spans="6:6" x14ac:dyDescent="0.2">
      <c r="F847" s="127"/>
    </row>
    <row r="848" spans="6:6" x14ac:dyDescent="0.2">
      <c r="F848" s="127"/>
    </row>
    <row r="849" spans="6:6" x14ac:dyDescent="0.2">
      <c r="F849" s="127"/>
    </row>
    <row r="850" spans="6:6" x14ac:dyDescent="0.2">
      <c r="F850" s="120"/>
    </row>
    <row r="851" spans="6:6" x14ac:dyDescent="0.2">
      <c r="F851" s="120"/>
    </row>
    <row r="852" spans="6:6" x14ac:dyDescent="0.2">
      <c r="F852" s="120"/>
    </row>
    <row r="853" spans="6:6" x14ac:dyDescent="0.2">
      <c r="F853" s="120"/>
    </row>
    <row r="854" spans="6:6" x14ac:dyDescent="0.2">
      <c r="F854" s="120"/>
    </row>
    <row r="855" spans="6:6" x14ac:dyDescent="0.2">
      <c r="F855" s="120"/>
    </row>
    <row r="856" spans="6:6" x14ac:dyDescent="0.2">
      <c r="F856" s="120"/>
    </row>
    <row r="857" spans="6:6" x14ac:dyDescent="0.2">
      <c r="F857" s="120"/>
    </row>
    <row r="858" spans="6:6" x14ac:dyDescent="0.2">
      <c r="F858" s="120"/>
    </row>
    <row r="859" spans="6:6" x14ac:dyDescent="0.2">
      <c r="F859" s="120"/>
    </row>
    <row r="860" spans="6:6" x14ac:dyDescent="0.2">
      <c r="F860" s="120"/>
    </row>
    <row r="861" spans="6:6" x14ac:dyDescent="0.2">
      <c r="F861" s="120"/>
    </row>
    <row r="862" spans="6:6" x14ac:dyDescent="0.2">
      <c r="F862" s="120"/>
    </row>
    <row r="863" spans="6:6" x14ac:dyDescent="0.2">
      <c r="F863" s="120"/>
    </row>
    <row r="864" spans="6:6" x14ac:dyDescent="0.2">
      <c r="F864" s="120"/>
    </row>
    <row r="865" spans="6:6" x14ac:dyDescent="0.2">
      <c r="F865" s="120"/>
    </row>
    <row r="866" spans="6:6" x14ac:dyDescent="0.2">
      <c r="F866" s="120"/>
    </row>
    <row r="867" spans="6:6" x14ac:dyDescent="0.2">
      <c r="F867" s="120"/>
    </row>
    <row r="868" spans="6:6" x14ac:dyDescent="0.2">
      <c r="F868" s="120"/>
    </row>
    <row r="869" spans="6:6" x14ac:dyDescent="0.2">
      <c r="F869" s="120"/>
    </row>
    <row r="870" spans="6:6" x14ac:dyDescent="0.2">
      <c r="F870" s="120"/>
    </row>
    <row r="871" spans="6:6" x14ac:dyDescent="0.2">
      <c r="F871" s="120"/>
    </row>
    <row r="872" spans="6:6" x14ac:dyDescent="0.2">
      <c r="F872" s="120"/>
    </row>
    <row r="873" spans="6:6" x14ac:dyDescent="0.2">
      <c r="F873" s="120"/>
    </row>
    <row r="874" spans="6:6" x14ac:dyDescent="0.2">
      <c r="F874" s="120"/>
    </row>
    <row r="875" spans="6:6" x14ac:dyDescent="0.2">
      <c r="F875" s="120"/>
    </row>
    <row r="876" spans="6:6" x14ac:dyDescent="0.2">
      <c r="F876" s="120"/>
    </row>
    <row r="877" spans="6:6" x14ac:dyDescent="0.2">
      <c r="F877" s="120"/>
    </row>
    <row r="878" spans="6:6" x14ac:dyDescent="0.2">
      <c r="F878" s="120"/>
    </row>
    <row r="879" spans="6:6" x14ac:dyDescent="0.2">
      <c r="F879" s="120"/>
    </row>
    <row r="880" spans="6:6" x14ac:dyDescent="0.2">
      <c r="F880" s="120"/>
    </row>
    <row r="881" spans="6:6" x14ac:dyDescent="0.2">
      <c r="F881" s="120"/>
    </row>
    <row r="882" spans="6:6" x14ac:dyDescent="0.2">
      <c r="F882" s="120"/>
    </row>
    <row r="883" spans="6:6" x14ac:dyDescent="0.2">
      <c r="F883" s="120"/>
    </row>
    <row r="884" spans="6:6" x14ac:dyDescent="0.2">
      <c r="F884" s="120"/>
    </row>
    <row r="885" spans="6:6" x14ac:dyDescent="0.2">
      <c r="F885" s="120"/>
    </row>
    <row r="886" spans="6:6" x14ac:dyDescent="0.2">
      <c r="F886" s="120"/>
    </row>
    <row r="887" spans="6:6" x14ac:dyDescent="0.2">
      <c r="F887" s="120"/>
    </row>
    <row r="888" spans="6:6" x14ac:dyDescent="0.2">
      <c r="F888" s="120"/>
    </row>
    <row r="889" spans="6:6" x14ac:dyDescent="0.2">
      <c r="F889" s="120"/>
    </row>
    <row r="890" spans="6:6" x14ac:dyDescent="0.2">
      <c r="F890" s="120"/>
    </row>
    <row r="891" spans="6:6" x14ac:dyDescent="0.2">
      <c r="F891" s="120"/>
    </row>
    <row r="892" spans="6:6" x14ac:dyDescent="0.2">
      <c r="F892" s="120"/>
    </row>
    <row r="893" spans="6:6" x14ac:dyDescent="0.2">
      <c r="F893" s="120"/>
    </row>
    <row r="894" spans="6:6" x14ac:dyDescent="0.2">
      <c r="F894" s="120"/>
    </row>
    <row r="895" spans="6:6" x14ac:dyDescent="0.2">
      <c r="F895" s="120"/>
    </row>
    <row r="896" spans="6:6" x14ac:dyDescent="0.2">
      <c r="F896" s="120"/>
    </row>
    <row r="897" spans="6:6" x14ac:dyDescent="0.2">
      <c r="F897" s="120"/>
    </row>
    <row r="898" spans="6:6" x14ac:dyDescent="0.2">
      <c r="F898" s="120"/>
    </row>
    <row r="899" spans="6:6" x14ac:dyDescent="0.2">
      <c r="F899" s="120"/>
    </row>
    <row r="900" spans="6:6" x14ac:dyDescent="0.2">
      <c r="F900" s="120"/>
    </row>
    <row r="901" spans="6:6" x14ac:dyDescent="0.2">
      <c r="F901" s="120"/>
    </row>
    <row r="902" spans="6:6" x14ac:dyDescent="0.2">
      <c r="F902" s="120"/>
    </row>
    <row r="903" spans="6:6" x14ac:dyDescent="0.2">
      <c r="F903" s="120"/>
    </row>
    <row r="904" spans="6:6" x14ac:dyDescent="0.2">
      <c r="F904" s="120"/>
    </row>
    <row r="905" spans="6:6" x14ac:dyDescent="0.2">
      <c r="F905" s="120"/>
    </row>
    <row r="906" spans="6:6" x14ac:dyDescent="0.2">
      <c r="F906" s="120"/>
    </row>
    <row r="907" spans="6:6" x14ac:dyDescent="0.2">
      <c r="F907" s="120"/>
    </row>
    <row r="908" spans="6:6" x14ac:dyDescent="0.2">
      <c r="F908" s="120"/>
    </row>
    <row r="909" spans="6:6" x14ac:dyDescent="0.2">
      <c r="F909" s="120"/>
    </row>
    <row r="910" spans="6:6" x14ac:dyDescent="0.2">
      <c r="F910" s="120"/>
    </row>
    <row r="911" spans="6:6" x14ac:dyDescent="0.2">
      <c r="F911" s="120"/>
    </row>
    <row r="912" spans="6:6" x14ac:dyDescent="0.2">
      <c r="F912" s="120"/>
    </row>
    <row r="913" spans="6:6" x14ac:dyDescent="0.2">
      <c r="F913" s="120"/>
    </row>
    <row r="914" spans="6:6" x14ac:dyDescent="0.2">
      <c r="F914" s="120"/>
    </row>
    <row r="915" spans="6:6" x14ac:dyDescent="0.2">
      <c r="F915" s="120"/>
    </row>
    <row r="916" spans="6:6" x14ac:dyDescent="0.2">
      <c r="F916" s="120"/>
    </row>
    <row r="917" spans="6:6" x14ac:dyDescent="0.2">
      <c r="F917" s="120"/>
    </row>
    <row r="918" spans="6:6" x14ac:dyDescent="0.2">
      <c r="F918" s="120"/>
    </row>
    <row r="919" spans="6:6" x14ac:dyDescent="0.2">
      <c r="F919" s="120"/>
    </row>
    <row r="920" spans="6:6" x14ac:dyDescent="0.2">
      <c r="F920" s="120"/>
    </row>
    <row r="921" spans="6:6" x14ac:dyDescent="0.2">
      <c r="F921" s="120"/>
    </row>
    <row r="922" spans="6:6" x14ac:dyDescent="0.2">
      <c r="F922" s="120"/>
    </row>
    <row r="923" spans="6:6" x14ac:dyDescent="0.2">
      <c r="F923" s="120"/>
    </row>
    <row r="924" spans="6:6" x14ac:dyDescent="0.2">
      <c r="F924" s="120"/>
    </row>
    <row r="925" spans="6:6" x14ac:dyDescent="0.2">
      <c r="F925" s="120"/>
    </row>
    <row r="926" spans="6:6" x14ac:dyDescent="0.2">
      <c r="F926" s="120"/>
    </row>
    <row r="927" spans="6:6" x14ac:dyDescent="0.2">
      <c r="F927" s="120"/>
    </row>
    <row r="928" spans="6:6" x14ac:dyDescent="0.2">
      <c r="F928" s="120"/>
    </row>
    <row r="929" spans="6:6" x14ac:dyDescent="0.2">
      <c r="F929" s="120"/>
    </row>
    <row r="930" spans="6:6" x14ac:dyDescent="0.2">
      <c r="F930" s="120"/>
    </row>
    <row r="931" spans="6:6" x14ac:dyDescent="0.2">
      <c r="F931" s="120"/>
    </row>
    <row r="932" spans="6:6" x14ac:dyDescent="0.2">
      <c r="F932" s="120"/>
    </row>
    <row r="933" spans="6:6" x14ac:dyDescent="0.2">
      <c r="F933" s="120"/>
    </row>
    <row r="934" spans="6:6" x14ac:dyDescent="0.2">
      <c r="F934" s="120"/>
    </row>
    <row r="935" spans="6:6" x14ac:dyDescent="0.2">
      <c r="F935" s="120"/>
    </row>
    <row r="936" spans="6:6" x14ac:dyDescent="0.2">
      <c r="F936" s="120"/>
    </row>
    <row r="937" spans="6:6" x14ac:dyDescent="0.2">
      <c r="F937" s="120"/>
    </row>
    <row r="938" spans="6:6" x14ac:dyDescent="0.2">
      <c r="F938" s="120"/>
    </row>
    <row r="939" spans="6:6" x14ac:dyDescent="0.2">
      <c r="F939" s="120"/>
    </row>
    <row r="940" spans="6:6" x14ac:dyDescent="0.2">
      <c r="F940" s="120"/>
    </row>
    <row r="941" spans="6:6" x14ac:dyDescent="0.2">
      <c r="F941" s="120"/>
    </row>
    <row r="942" spans="6:6" x14ac:dyDescent="0.2">
      <c r="F942" s="120"/>
    </row>
    <row r="943" spans="6:6" x14ac:dyDescent="0.2">
      <c r="F943" s="120"/>
    </row>
    <row r="944" spans="6:6" x14ac:dyDescent="0.2">
      <c r="F944" s="120"/>
    </row>
    <row r="945" spans="6:6" x14ac:dyDescent="0.2">
      <c r="F945" s="120"/>
    </row>
    <row r="946" spans="6:6" x14ac:dyDescent="0.2">
      <c r="F946" s="120"/>
    </row>
    <row r="947" spans="6:6" x14ac:dyDescent="0.2">
      <c r="F947" s="120"/>
    </row>
    <row r="948" spans="6:6" x14ac:dyDescent="0.2">
      <c r="F948" s="120"/>
    </row>
    <row r="949" spans="6:6" x14ac:dyDescent="0.2">
      <c r="F949" s="120"/>
    </row>
    <row r="950" spans="6:6" x14ac:dyDescent="0.2">
      <c r="F950" s="120"/>
    </row>
    <row r="951" spans="6:6" x14ac:dyDescent="0.2">
      <c r="F951" s="120"/>
    </row>
    <row r="952" spans="6:6" x14ac:dyDescent="0.2">
      <c r="F952" s="120"/>
    </row>
    <row r="953" spans="6:6" x14ac:dyDescent="0.2">
      <c r="F953" s="120"/>
    </row>
    <row r="954" spans="6:6" x14ac:dyDescent="0.2">
      <c r="F954" s="120"/>
    </row>
    <row r="955" spans="6:6" x14ac:dyDescent="0.2">
      <c r="F955" s="120"/>
    </row>
    <row r="956" spans="6:6" x14ac:dyDescent="0.2">
      <c r="F956" s="120"/>
    </row>
    <row r="957" spans="6:6" x14ac:dyDescent="0.2">
      <c r="F957" s="120"/>
    </row>
    <row r="958" spans="6:6" x14ac:dyDescent="0.2">
      <c r="F958" s="120"/>
    </row>
    <row r="959" spans="6:6" x14ac:dyDescent="0.2">
      <c r="F959" s="120"/>
    </row>
    <row r="960" spans="6:6" x14ac:dyDescent="0.2">
      <c r="F960" s="120"/>
    </row>
    <row r="961" spans="6:6" x14ac:dyDescent="0.2">
      <c r="F961" s="120"/>
    </row>
    <row r="962" spans="6:6" x14ac:dyDescent="0.2">
      <c r="F962" s="120"/>
    </row>
    <row r="963" spans="6:6" x14ac:dyDescent="0.2">
      <c r="F963" s="120"/>
    </row>
    <row r="964" spans="6:6" x14ac:dyDescent="0.2">
      <c r="F964" s="120"/>
    </row>
    <row r="965" spans="6:6" x14ac:dyDescent="0.2">
      <c r="F965" s="120"/>
    </row>
    <row r="966" spans="6:6" x14ac:dyDescent="0.2">
      <c r="F966" s="120"/>
    </row>
    <row r="967" spans="6:6" x14ac:dyDescent="0.2">
      <c r="F967" s="120"/>
    </row>
    <row r="968" spans="6:6" x14ac:dyDescent="0.2">
      <c r="F968" s="120"/>
    </row>
    <row r="969" spans="6:6" x14ac:dyDescent="0.2">
      <c r="F969" s="120"/>
    </row>
    <row r="970" spans="6:6" x14ac:dyDescent="0.2">
      <c r="F970" s="120"/>
    </row>
    <row r="971" spans="6:6" x14ac:dyDescent="0.2">
      <c r="F971" s="120"/>
    </row>
    <row r="972" spans="6:6" x14ac:dyDescent="0.2">
      <c r="F972" s="120"/>
    </row>
    <row r="973" spans="6:6" x14ac:dyDescent="0.2">
      <c r="F973" s="120"/>
    </row>
    <row r="974" spans="6:6" x14ac:dyDescent="0.2">
      <c r="F974" s="120"/>
    </row>
    <row r="975" spans="6:6" x14ac:dyDescent="0.2">
      <c r="F975" s="120"/>
    </row>
    <row r="976" spans="6:6" x14ac:dyDescent="0.2">
      <c r="F976" s="120"/>
    </row>
    <row r="977" spans="6:6" x14ac:dyDescent="0.2">
      <c r="F977" s="120"/>
    </row>
    <row r="978" spans="6:6" x14ac:dyDescent="0.2">
      <c r="F978" s="120"/>
    </row>
    <row r="979" spans="6:6" x14ac:dyDescent="0.2">
      <c r="F979" s="120"/>
    </row>
    <row r="980" spans="6:6" x14ac:dyDescent="0.2">
      <c r="F980" s="120"/>
    </row>
    <row r="981" spans="6:6" x14ac:dyDescent="0.2">
      <c r="F981" s="120"/>
    </row>
    <row r="982" spans="6:6" x14ac:dyDescent="0.2">
      <c r="F982" s="120"/>
    </row>
    <row r="983" spans="6:6" x14ac:dyDescent="0.2">
      <c r="F983" s="120"/>
    </row>
    <row r="984" spans="6:6" x14ac:dyDescent="0.2">
      <c r="F984" s="120"/>
    </row>
    <row r="985" spans="6:6" x14ac:dyDescent="0.2">
      <c r="F985" s="120"/>
    </row>
    <row r="986" spans="6:6" x14ac:dyDescent="0.2">
      <c r="F986" s="120"/>
    </row>
    <row r="987" spans="6:6" x14ac:dyDescent="0.2">
      <c r="F987" s="120"/>
    </row>
    <row r="988" spans="6:6" x14ac:dyDescent="0.2">
      <c r="F988" s="120"/>
    </row>
    <row r="989" spans="6:6" x14ac:dyDescent="0.2">
      <c r="F989" s="120"/>
    </row>
    <row r="990" spans="6:6" x14ac:dyDescent="0.2">
      <c r="F990" s="120"/>
    </row>
    <row r="991" spans="6:6" x14ac:dyDescent="0.2">
      <c r="F991" s="120"/>
    </row>
    <row r="992" spans="6:6" x14ac:dyDescent="0.2">
      <c r="F992" s="120"/>
    </row>
    <row r="993" spans="6:6" x14ac:dyDescent="0.2">
      <c r="F993" s="120"/>
    </row>
    <row r="994" spans="6:6" x14ac:dyDescent="0.2">
      <c r="F994" s="120"/>
    </row>
    <row r="995" spans="6:6" x14ac:dyDescent="0.2">
      <c r="F995" s="120"/>
    </row>
    <row r="996" spans="6:6" x14ac:dyDescent="0.2">
      <c r="F996" s="120"/>
    </row>
    <row r="997" spans="6:6" x14ac:dyDescent="0.2">
      <c r="F997" s="120"/>
    </row>
    <row r="998" spans="6:6" x14ac:dyDescent="0.2">
      <c r="F998" s="120"/>
    </row>
    <row r="999" spans="6:6" x14ac:dyDescent="0.2">
      <c r="F999" s="120"/>
    </row>
    <row r="1000" spans="6:6" x14ac:dyDescent="0.2">
      <c r="F1000" s="120"/>
    </row>
    <row r="1001" spans="6:6" x14ac:dyDescent="0.2">
      <c r="F1001" s="120"/>
    </row>
    <row r="1002" spans="6:6" x14ac:dyDescent="0.2">
      <c r="F1002" s="120"/>
    </row>
    <row r="1003" spans="6:6" x14ac:dyDescent="0.2">
      <c r="F1003" s="120"/>
    </row>
    <row r="1004" spans="6:6" x14ac:dyDescent="0.2">
      <c r="F1004" s="120"/>
    </row>
    <row r="1005" spans="6:6" x14ac:dyDescent="0.2">
      <c r="F1005" s="120"/>
    </row>
    <row r="1006" spans="6:6" x14ac:dyDescent="0.2">
      <c r="F1006" s="120"/>
    </row>
    <row r="1007" spans="6:6" x14ac:dyDescent="0.2">
      <c r="F1007" s="120"/>
    </row>
    <row r="1008" spans="6:6" x14ac:dyDescent="0.2">
      <c r="F1008" s="120"/>
    </row>
    <row r="1009" spans="6:6" x14ac:dyDescent="0.2">
      <c r="F1009" s="120"/>
    </row>
    <row r="1010" spans="6:6" x14ac:dyDescent="0.2">
      <c r="F1010" s="120"/>
    </row>
    <row r="1011" spans="6:6" x14ac:dyDescent="0.2">
      <c r="F1011" s="120"/>
    </row>
    <row r="1012" spans="6:6" x14ac:dyDescent="0.2">
      <c r="F1012" s="120"/>
    </row>
    <row r="1013" spans="6:6" x14ac:dyDescent="0.2">
      <c r="F1013" s="120"/>
    </row>
    <row r="1014" spans="6:6" x14ac:dyDescent="0.2">
      <c r="F1014" s="120"/>
    </row>
    <row r="1015" spans="6:6" x14ac:dyDescent="0.2">
      <c r="F1015" s="120"/>
    </row>
    <row r="1016" spans="6:6" x14ac:dyDescent="0.2">
      <c r="F1016" s="120"/>
    </row>
    <row r="1017" spans="6:6" x14ac:dyDescent="0.2">
      <c r="F1017" s="120"/>
    </row>
    <row r="1018" spans="6:6" x14ac:dyDescent="0.2">
      <c r="F1018" s="120"/>
    </row>
    <row r="1019" spans="6:6" x14ac:dyDescent="0.2">
      <c r="F1019" s="120"/>
    </row>
    <row r="1020" spans="6:6" x14ac:dyDescent="0.2">
      <c r="F1020" s="120"/>
    </row>
    <row r="1021" spans="6:6" x14ac:dyDescent="0.2">
      <c r="F1021" s="120"/>
    </row>
    <row r="1022" spans="6:6" x14ac:dyDescent="0.2">
      <c r="F1022" s="120"/>
    </row>
    <row r="1023" spans="6:6" x14ac:dyDescent="0.2">
      <c r="F1023" s="120"/>
    </row>
    <row r="1024" spans="6:6" x14ac:dyDescent="0.2">
      <c r="F1024" s="120"/>
    </row>
    <row r="1025" spans="6:6" x14ac:dyDescent="0.2">
      <c r="F1025" s="120"/>
    </row>
    <row r="1026" spans="6:6" x14ac:dyDescent="0.2">
      <c r="F1026" s="120"/>
    </row>
    <row r="1027" spans="6:6" x14ac:dyDescent="0.2">
      <c r="F1027" s="120"/>
    </row>
    <row r="1028" spans="6:6" x14ac:dyDescent="0.2">
      <c r="F1028" s="120"/>
    </row>
    <row r="1029" spans="6:6" x14ac:dyDescent="0.2">
      <c r="F1029" s="120"/>
    </row>
    <row r="1030" spans="6:6" x14ac:dyDescent="0.2">
      <c r="F1030" s="120"/>
    </row>
    <row r="1031" spans="6:6" x14ac:dyDescent="0.2">
      <c r="F1031" s="120"/>
    </row>
    <row r="1032" spans="6:6" x14ac:dyDescent="0.2">
      <c r="F1032" s="120"/>
    </row>
    <row r="1033" spans="6:6" x14ac:dyDescent="0.2">
      <c r="F1033" s="120"/>
    </row>
    <row r="1034" spans="6:6" x14ac:dyDescent="0.2">
      <c r="F1034" s="120"/>
    </row>
    <row r="1035" spans="6:6" x14ac:dyDescent="0.2">
      <c r="F1035" s="120"/>
    </row>
    <row r="1036" spans="6:6" x14ac:dyDescent="0.2">
      <c r="F1036" s="120"/>
    </row>
    <row r="1037" spans="6:6" x14ac:dyDescent="0.2">
      <c r="F1037" s="120"/>
    </row>
    <row r="1038" spans="6:6" x14ac:dyDescent="0.2">
      <c r="F1038" s="120"/>
    </row>
    <row r="1039" spans="6:6" x14ac:dyDescent="0.2">
      <c r="F1039" s="120"/>
    </row>
    <row r="1040" spans="6:6" x14ac:dyDescent="0.2">
      <c r="F1040" s="120"/>
    </row>
    <row r="1041" spans="6:6" x14ac:dyDescent="0.2">
      <c r="F1041" s="120"/>
    </row>
    <row r="1042" spans="6:6" x14ac:dyDescent="0.2">
      <c r="F1042" s="120"/>
    </row>
    <row r="1043" spans="6:6" x14ac:dyDescent="0.2">
      <c r="F1043" s="120"/>
    </row>
    <row r="1044" spans="6:6" x14ac:dyDescent="0.2">
      <c r="F1044" s="120"/>
    </row>
    <row r="1045" spans="6:6" x14ac:dyDescent="0.2">
      <c r="F1045" s="120"/>
    </row>
    <row r="1046" spans="6:6" x14ac:dyDescent="0.2">
      <c r="F1046" s="120"/>
    </row>
    <row r="1047" spans="6:6" x14ac:dyDescent="0.2">
      <c r="F1047" s="120"/>
    </row>
    <row r="1048" spans="6:6" x14ac:dyDescent="0.2">
      <c r="F1048" s="120"/>
    </row>
    <row r="1049" spans="6:6" x14ac:dyDescent="0.2">
      <c r="F1049" s="120"/>
    </row>
    <row r="1050" spans="6:6" x14ac:dyDescent="0.2">
      <c r="F1050" s="120"/>
    </row>
    <row r="1051" spans="6:6" x14ac:dyDescent="0.2">
      <c r="F1051" s="120"/>
    </row>
    <row r="1052" spans="6:6" x14ac:dyDescent="0.2">
      <c r="F1052" s="120"/>
    </row>
    <row r="1053" spans="6:6" x14ac:dyDescent="0.2">
      <c r="F1053" s="120"/>
    </row>
    <row r="1054" spans="6:6" x14ac:dyDescent="0.2">
      <c r="F1054" s="120"/>
    </row>
    <row r="1055" spans="6:6" x14ac:dyDescent="0.2">
      <c r="F1055" s="120"/>
    </row>
    <row r="1056" spans="6:6" x14ac:dyDescent="0.2">
      <c r="F1056" s="120"/>
    </row>
    <row r="1057" spans="6:6" x14ac:dyDescent="0.2">
      <c r="F1057" s="120"/>
    </row>
    <row r="1058" spans="6:6" x14ac:dyDescent="0.2">
      <c r="F1058" s="120"/>
    </row>
    <row r="1059" spans="6:6" x14ac:dyDescent="0.2">
      <c r="F1059" s="120"/>
    </row>
    <row r="1060" spans="6:6" x14ac:dyDescent="0.2">
      <c r="F1060" s="120"/>
    </row>
    <row r="1061" spans="6:6" x14ac:dyDescent="0.2">
      <c r="F1061" s="120"/>
    </row>
    <row r="1062" spans="6:6" x14ac:dyDescent="0.2">
      <c r="F1062" s="120"/>
    </row>
    <row r="1063" spans="6:6" x14ac:dyDescent="0.2">
      <c r="F1063" s="120"/>
    </row>
    <row r="1064" spans="6:6" x14ac:dyDescent="0.2">
      <c r="F1064" s="120"/>
    </row>
    <row r="1065" spans="6:6" x14ac:dyDescent="0.2">
      <c r="F1065" s="120"/>
    </row>
    <row r="1066" spans="6:6" x14ac:dyDescent="0.2">
      <c r="F1066" s="120"/>
    </row>
    <row r="1067" spans="6:6" x14ac:dyDescent="0.2">
      <c r="F1067" s="120"/>
    </row>
    <row r="1068" spans="6:6" x14ac:dyDescent="0.2">
      <c r="F1068" s="120"/>
    </row>
    <row r="1069" spans="6:6" x14ac:dyDescent="0.2">
      <c r="F1069" s="120"/>
    </row>
    <row r="1070" spans="6:6" x14ac:dyDescent="0.2">
      <c r="F1070" s="120"/>
    </row>
    <row r="1071" spans="6:6" x14ac:dyDescent="0.2">
      <c r="F1071" s="120"/>
    </row>
    <row r="1072" spans="6:6" x14ac:dyDescent="0.2">
      <c r="F1072" s="120"/>
    </row>
    <row r="1073" spans="6:6" x14ac:dyDescent="0.2">
      <c r="F1073" s="120"/>
    </row>
    <row r="1074" spans="6:6" x14ac:dyDescent="0.2">
      <c r="F1074" s="120"/>
    </row>
    <row r="1075" spans="6:6" x14ac:dyDescent="0.2">
      <c r="F1075" s="120"/>
    </row>
    <row r="1076" spans="6:6" x14ac:dyDescent="0.2">
      <c r="F1076" s="120"/>
    </row>
    <row r="1077" spans="6:6" x14ac:dyDescent="0.2">
      <c r="F1077" s="120"/>
    </row>
    <row r="1078" spans="6:6" x14ac:dyDescent="0.2">
      <c r="F1078" s="120"/>
    </row>
    <row r="1079" spans="6:6" x14ac:dyDescent="0.2">
      <c r="F1079" s="120"/>
    </row>
    <row r="1080" spans="6:6" x14ac:dyDescent="0.2">
      <c r="F1080" s="120"/>
    </row>
    <row r="1081" spans="6:6" x14ac:dyDescent="0.2">
      <c r="F1081" s="120"/>
    </row>
    <row r="1082" spans="6:6" x14ac:dyDescent="0.2">
      <c r="F1082" s="120"/>
    </row>
    <row r="1083" spans="6:6" x14ac:dyDescent="0.2">
      <c r="F1083" s="120"/>
    </row>
    <row r="1084" spans="6:6" x14ac:dyDescent="0.2">
      <c r="F1084" s="120"/>
    </row>
    <row r="1085" spans="6:6" x14ac:dyDescent="0.2">
      <c r="F1085" s="120"/>
    </row>
    <row r="1086" spans="6:6" x14ac:dyDescent="0.2">
      <c r="F1086" s="120"/>
    </row>
    <row r="1087" spans="6:6" x14ac:dyDescent="0.2">
      <c r="F1087" s="120"/>
    </row>
    <row r="1088" spans="6:6" x14ac:dyDescent="0.2">
      <c r="F1088" s="120"/>
    </row>
    <row r="1089" spans="6:6" x14ac:dyDescent="0.2">
      <c r="F1089" s="120"/>
    </row>
    <row r="1090" spans="6:6" x14ac:dyDescent="0.2">
      <c r="F1090" s="120"/>
    </row>
    <row r="1091" spans="6:6" x14ac:dyDescent="0.2">
      <c r="F1091" s="120"/>
    </row>
    <row r="1092" spans="6:6" x14ac:dyDescent="0.2">
      <c r="F1092" s="120"/>
    </row>
    <row r="1093" spans="6:6" x14ac:dyDescent="0.2">
      <c r="F1093" s="120"/>
    </row>
    <row r="1094" spans="6:6" x14ac:dyDescent="0.2">
      <c r="F1094" s="120"/>
    </row>
    <row r="1095" spans="6:6" x14ac:dyDescent="0.2">
      <c r="F1095" s="120"/>
    </row>
    <row r="1096" spans="6:6" x14ac:dyDescent="0.2">
      <c r="F1096" s="120"/>
    </row>
    <row r="1097" spans="6:6" x14ac:dyDescent="0.2">
      <c r="F1097" s="120"/>
    </row>
    <row r="1098" spans="6:6" x14ac:dyDescent="0.2">
      <c r="F1098" s="120"/>
    </row>
    <row r="1099" spans="6:6" x14ac:dyDescent="0.2">
      <c r="F1099" s="120"/>
    </row>
    <row r="1100" spans="6:6" x14ac:dyDescent="0.2">
      <c r="F1100" s="120"/>
    </row>
    <row r="1101" spans="6:6" x14ac:dyDescent="0.2">
      <c r="F1101" s="120"/>
    </row>
    <row r="1102" spans="6:6" x14ac:dyDescent="0.2">
      <c r="F1102" s="120"/>
    </row>
    <row r="1103" spans="6:6" x14ac:dyDescent="0.2">
      <c r="F1103" s="120"/>
    </row>
    <row r="1104" spans="6:6" x14ac:dyDescent="0.2">
      <c r="F1104" s="120"/>
    </row>
    <row r="1105" spans="6:6" x14ac:dyDescent="0.2">
      <c r="F1105" s="120"/>
    </row>
    <row r="1106" spans="6:6" x14ac:dyDescent="0.2">
      <c r="F1106" s="120"/>
    </row>
    <row r="1107" spans="6:6" x14ac:dyDescent="0.2">
      <c r="F1107" s="120"/>
    </row>
    <row r="1108" spans="6:6" x14ac:dyDescent="0.2">
      <c r="F1108" s="120"/>
    </row>
    <row r="1109" spans="6:6" x14ac:dyDescent="0.2">
      <c r="F1109" s="120"/>
    </row>
    <row r="1110" spans="6:6" x14ac:dyDescent="0.2">
      <c r="F1110" s="120"/>
    </row>
    <row r="1111" spans="6:6" x14ac:dyDescent="0.2">
      <c r="F1111" s="120"/>
    </row>
    <row r="1112" spans="6:6" x14ac:dyDescent="0.2">
      <c r="F1112" s="120"/>
    </row>
    <row r="1113" spans="6:6" x14ac:dyDescent="0.2">
      <c r="F1113" s="120"/>
    </row>
    <row r="1114" spans="6:6" x14ac:dyDescent="0.2">
      <c r="F1114" s="120"/>
    </row>
    <row r="1115" spans="6:6" x14ac:dyDescent="0.2">
      <c r="F1115" s="120"/>
    </row>
    <row r="1116" spans="6:6" x14ac:dyDescent="0.2">
      <c r="F1116" s="120"/>
    </row>
    <row r="1117" spans="6:6" x14ac:dyDescent="0.2">
      <c r="F1117" s="120"/>
    </row>
    <row r="1118" spans="6:6" x14ac:dyDescent="0.2">
      <c r="F1118" s="120"/>
    </row>
    <row r="1119" spans="6:6" x14ac:dyDescent="0.2">
      <c r="F1119" s="120"/>
    </row>
    <row r="1120" spans="6:6" x14ac:dyDescent="0.2">
      <c r="F1120" s="120"/>
    </row>
    <row r="1121" spans="6:6" x14ac:dyDescent="0.2">
      <c r="F1121" s="120"/>
    </row>
    <row r="1122" spans="6:6" x14ac:dyDescent="0.2">
      <c r="F1122" s="120"/>
    </row>
    <row r="1123" spans="6:6" x14ac:dyDescent="0.2">
      <c r="F1123" s="120"/>
    </row>
    <row r="1124" spans="6:6" x14ac:dyDescent="0.2">
      <c r="F1124" s="120"/>
    </row>
    <row r="1125" spans="6:6" x14ac:dyDescent="0.2">
      <c r="F1125" s="120"/>
    </row>
    <row r="1126" spans="6:6" x14ac:dyDescent="0.2">
      <c r="F1126" s="120"/>
    </row>
    <row r="1127" spans="6:6" x14ac:dyDescent="0.2">
      <c r="F1127" s="120"/>
    </row>
    <row r="1128" spans="6:6" x14ac:dyDescent="0.2">
      <c r="F1128" s="120"/>
    </row>
    <row r="1129" spans="6:6" x14ac:dyDescent="0.2">
      <c r="F1129" s="120"/>
    </row>
    <row r="1130" spans="6:6" x14ac:dyDescent="0.2">
      <c r="F1130" s="120"/>
    </row>
    <row r="1131" spans="6:6" x14ac:dyDescent="0.2">
      <c r="F1131" s="120"/>
    </row>
    <row r="1132" spans="6:6" x14ac:dyDescent="0.2">
      <c r="F1132" s="120"/>
    </row>
    <row r="1133" spans="6:6" x14ac:dyDescent="0.2">
      <c r="F1133" s="120"/>
    </row>
    <row r="1134" spans="6:6" x14ac:dyDescent="0.2">
      <c r="F1134" s="120"/>
    </row>
    <row r="1135" spans="6:6" x14ac:dyDescent="0.2">
      <c r="F1135" s="120"/>
    </row>
    <row r="1136" spans="6:6" x14ac:dyDescent="0.2">
      <c r="F1136" s="120"/>
    </row>
    <row r="1137" spans="6:6" x14ac:dyDescent="0.2">
      <c r="F1137" s="120"/>
    </row>
    <row r="1138" spans="6:6" x14ac:dyDescent="0.2">
      <c r="F1138" s="120"/>
    </row>
    <row r="1139" spans="6:6" x14ac:dyDescent="0.2">
      <c r="F1139" s="120"/>
    </row>
    <row r="1140" spans="6:6" x14ac:dyDescent="0.2">
      <c r="F1140" s="120"/>
    </row>
    <row r="1141" spans="6:6" x14ac:dyDescent="0.2">
      <c r="F1141" s="120"/>
    </row>
    <row r="1142" spans="6:6" x14ac:dyDescent="0.2">
      <c r="F1142" s="120"/>
    </row>
    <row r="1143" spans="6:6" x14ac:dyDescent="0.2">
      <c r="F1143" s="120"/>
    </row>
    <row r="1144" spans="6:6" x14ac:dyDescent="0.2">
      <c r="F1144" s="120"/>
    </row>
    <row r="1145" spans="6:6" x14ac:dyDescent="0.2">
      <c r="F1145" s="120"/>
    </row>
    <row r="1146" spans="6:6" x14ac:dyDescent="0.2">
      <c r="F1146" s="120"/>
    </row>
    <row r="1147" spans="6:6" x14ac:dyDescent="0.2">
      <c r="F1147" s="120"/>
    </row>
    <row r="1148" spans="6:6" x14ac:dyDescent="0.2">
      <c r="F1148" s="120"/>
    </row>
    <row r="1149" spans="6:6" x14ac:dyDescent="0.2">
      <c r="F1149" s="120"/>
    </row>
    <row r="1150" spans="6:6" x14ac:dyDescent="0.2">
      <c r="F1150" s="120"/>
    </row>
    <row r="1151" spans="6:6" x14ac:dyDescent="0.2">
      <c r="F1151" s="120"/>
    </row>
    <row r="1152" spans="6:6" x14ac:dyDescent="0.2">
      <c r="F1152" s="120"/>
    </row>
    <row r="1153" spans="6:6" x14ac:dyDescent="0.2">
      <c r="F1153" s="120"/>
    </row>
    <row r="1154" spans="6:6" x14ac:dyDescent="0.2">
      <c r="F1154" s="120"/>
    </row>
    <row r="1155" spans="6:6" x14ac:dyDescent="0.2">
      <c r="F1155" s="120"/>
    </row>
    <row r="1156" spans="6:6" x14ac:dyDescent="0.2">
      <c r="F1156" s="120"/>
    </row>
    <row r="1157" spans="6:6" x14ac:dyDescent="0.2">
      <c r="F1157" s="120"/>
    </row>
    <row r="1158" spans="6:6" x14ac:dyDescent="0.2">
      <c r="F1158" s="120"/>
    </row>
    <row r="1159" spans="6:6" x14ac:dyDescent="0.2">
      <c r="F1159" s="120"/>
    </row>
    <row r="1160" spans="6:6" x14ac:dyDescent="0.2">
      <c r="F1160" s="120"/>
    </row>
    <row r="1161" spans="6:6" x14ac:dyDescent="0.2">
      <c r="F1161" s="120"/>
    </row>
    <row r="1162" spans="6:6" x14ac:dyDescent="0.2">
      <c r="F1162" s="120"/>
    </row>
    <row r="1163" spans="6:6" x14ac:dyDescent="0.2">
      <c r="F1163" s="120"/>
    </row>
    <row r="1164" spans="6:6" x14ac:dyDescent="0.2">
      <c r="F1164" s="120"/>
    </row>
    <row r="1165" spans="6:6" x14ac:dyDescent="0.2">
      <c r="F1165" s="120"/>
    </row>
    <row r="1166" spans="6:6" x14ac:dyDescent="0.2">
      <c r="F1166" s="120"/>
    </row>
    <row r="1167" spans="6:6" x14ac:dyDescent="0.2">
      <c r="F1167" s="120"/>
    </row>
    <row r="1168" spans="6:6" x14ac:dyDescent="0.2">
      <c r="F1168" s="120"/>
    </row>
    <row r="1169" spans="6:6" x14ac:dyDescent="0.2">
      <c r="F1169" s="120"/>
    </row>
    <row r="1170" spans="6:6" x14ac:dyDescent="0.2">
      <c r="F1170" s="120"/>
    </row>
    <row r="1171" spans="6:6" x14ac:dyDescent="0.2">
      <c r="F1171" s="120"/>
    </row>
    <row r="1172" spans="6:6" x14ac:dyDescent="0.2">
      <c r="F1172" s="120"/>
    </row>
    <row r="1173" spans="6:6" x14ac:dyDescent="0.2">
      <c r="F1173" s="120"/>
    </row>
    <row r="1174" spans="6:6" x14ac:dyDescent="0.2">
      <c r="F1174" s="120"/>
    </row>
    <row r="1175" spans="6:6" x14ac:dyDescent="0.2">
      <c r="F1175" s="120"/>
    </row>
    <row r="1176" spans="6:6" x14ac:dyDescent="0.2">
      <c r="F1176" s="120"/>
    </row>
    <row r="1177" spans="6:6" x14ac:dyDescent="0.2">
      <c r="F1177" s="120"/>
    </row>
    <row r="1178" spans="6:6" x14ac:dyDescent="0.2">
      <c r="F1178" s="120"/>
    </row>
    <row r="1179" spans="6:6" x14ac:dyDescent="0.2">
      <c r="F1179" s="120"/>
    </row>
    <row r="1180" spans="6:6" x14ac:dyDescent="0.2">
      <c r="F1180" s="120"/>
    </row>
    <row r="1181" spans="6:6" x14ac:dyDescent="0.2">
      <c r="F1181" s="120"/>
    </row>
    <row r="1182" spans="6:6" x14ac:dyDescent="0.2">
      <c r="F1182" s="120"/>
    </row>
    <row r="1183" spans="6:6" x14ac:dyDescent="0.2">
      <c r="F1183" s="120"/>
    </row>
    <row r="1184" spans="6:6" x14ac:dyDescent="0.2">
      <c r="F1184" s="120"/>
    </row>
    <row r="1185" spans="6:6" x14ac:dyDescent="0.2">
      <c r="F1185" s="120"/>
    </row>
    <row r="1186" spans="6:6" x14ac:dyDescent="0.2">
      <c r="F1186" s="120"/>
    </row>
    <row r="1187" spans="6:6" x14ac:dyDescent="0.2">
      <c r="F1187" s="120"/>
    </row>
    <row r="1188" spans="6:6" x14ac:dyDescent="0.2">
      <c r="F1188" s="120"/>
    </row>
    <row r="1189" spans="6:6" x14ac:dyDescent="0.2">
      <c r="F1189" s="120"/>
    </row>
    <row r="1190" spans="6:6" x14ac:dyDescent="0.2">
      <c r="F1190" s="120"/>
    </row>
    <row r="1191" spans="6:6" x14ac:dyDescent="0.2">
      <c r="F1191" s="120"/>
    </row>
    <row r="1192" spans="6:6" x14ac:dyDescent="0.2">
      <c r="F1192" s="120"/>
    </row>
    <row r="1193" spans="6:6" x14ac:dyDescent="0.2">
      <c r="F1193" s="120"/>
    </row>
    <row r="1194" spans="6:6" x14ac:dyDescent="0.2">
      <c r="F1194" s="120"/>
    </row>
    <row r="1195" spans="6:6" x14ac:dyDescent="0.2">
      <c r="F1195" s="120"/>
    </row>
    <row r="1196" spans="6:6" x14ac:dyDescent="0.2">
      <c r="F1196" s="120"/>
    </row>
    <row r="1197" spans="6:6" x14ac:dyDescent="0.2">
      <c r="F1197" s="120"/>
    </row>
    <row r="1198" spans="6:6" x14ac:dyDescent="0.2">
      <c r="F1198" s="120"/>
    </row>
    <row r="1199" spans="6:6" x14ac:dyDescent="0.2">
      <c r="F1199" s="120"/>
    </row>
    <row r="1200" spans="6:6" x14ac:dyDescent="0.2">
      <c r="F1200" s="120"/>
    </row>
    <row r="1201" spans="6:6" x14ac:dyDescent="0.2">
      <c r="F1201" s="120"/>
    </row>
    <row r="1202" spans="6:6" x14ac:dyDescent="0.2">
      <c r="F1202" s="120"/>
    </row>
    <row r="1203" spans="6:6" x14ac:dyDescent="0.2">
      <c r="F1203" s="120"/>
    </row>
    <row r="1204" spans="6:6" x14ac:dyDescent="0.2">
      <c r="F1204" s="120"/>
    </row>
    <row r="1205" spans="6:6" x14ac:dyDescent="0.2">
      <c r="F1205" s="120"/>
    </row>
    <row r="1206" spans="6:6" x14ac:dyDescent="0.2">
      <c r="F1206" s="120"/>
    </row>
    <row r="1207" spans="6:6" x14ac:dyDescent="0.2">
      <c r="F1207" s="120"/>
    </row>
    <row r="1208" spans="6:6" x14ac:dyDescent="0.2">
      <c r="F1208" s="120"/>
    </row>
    <row r="1209" spans="6:6" x14ac:dyDescent="0.2">
      <c r="F1209" s="120"/>
    </row>
    <row r="1210" spans="6:6" x14ac:dyDescent="0.2">
      <c r="F1210" s="120"/>
    </row>
    <row r="1211" spans="6:6" x14ac:dyDescent="0.2">
      <c r="F1211" s="120"/>
    </row>
    <row r="1212" spans="6:6" x14ac:dyDescent="0.2">
      <c r="F1212" s="120"/>
    </row>
    <row r="1213" spans="6:6" x14ac:dyDescent="0.2">
      <c r="F1213" s="120"/>
    </row>
    <row r="1214" spans="6:6" x14ac:dyDescent="0.2">
      <c r="F1214" s="120"/>
    </row>
    <row r="1215" spans="6:6" x14ac:dyDescent="0.2">
      <c r="F1215" s="120"/>
    </row>
    <row r="1216" spans="6:6" x14ac:dyDescent="0.2">
      <c r="F1216" s="120"/>
    </row>
    <row r="1217" spans="6:6" x14ac:dyDescent="0.2">
      <c r="F1217" s="120"/>
    </row>
    <row r="1218" spans="6:6" x14ac:dyDescent="0.2">
      <c r="F1218" s="120"/>
    </row>
    <row r="1219" spans="6:6" x14ac:dyDescent="0.2">
      <c r="F1219" s="120"/>
    </row>
    <row r="1220" spans="6:6" x14ac:dyDescent="0.2">
      <c r="F1220" s="120"/>
    </row>
    <row r="1221" spans="6:6" x14ac:dyDescent="0.2">
      <c r="F1221" s="120"/>
    </row>
    <row r="1222" spans="6:6" x14ac:dyDescent="0.2">
      <c r="F1222" s="120"/>
    </row>
    <row r="1223" spans="6:6" x14ac:dyDescent="0.2">
      <c r="F1223" s="120"/>
    </row>
    <row r="1224" spans="6:6" x14ac:dyDescent="0.2">
      <c r="F1224" s="120"/>
    </row>
    <row r="1225" spans="6:6" x14ac:dyDescent="0.2">
      <c r="F1225" s="120"/>
    </row>
    <row r="1226" spans="6:6" x14ac:dyDescent="0.2">
      <c r="F1226" s="120"/>
    </row>
    <row r="1227" spans="6:6" x14ac:dyDescent="0.2">
      <c r="F1227" s="120"/>
    </row>
    <row r="1228" spans="6:6" x14ac:dyDescent="0.2">
      <c r="F1228" s="120"/>
    </row>
    <row r="1229" spans="6:6" x14ac:dyDescent="0.2">
      <c r="F1229" s="120"/>
    </row>
    <row r="1230" spans="6:6" x14ac:dyDescent="0.2">
      <c r="F1230" s="120"/>
    </row>
    <row r="1231" spans="6:6" x14ac:dyDescent="0.2">
      <c r="F1231" s="120"/>
    </row>
    <row r="1232" spans="6:6" x14ac:dyDescent="0.2">
      <c r="F1232" s="120"/>
    </row>
    <row r="1233" spans="6:6" x14ac:dyDescent="0.2">
      <c r="F1233" s="120"/>
    </row>
    <row r="1234" spans="6:6" x14ac:dyDescent="0.2">
      <c r="F1234" s="120"/>
    </row>
    <row r="1235" spans="6:6" x14ac:dyDescent="0.2">
      <c r="F1235" s="120"/>
    </row>
    <row r="1236" spans="6:6" x14ac:dyDescent="0.2">
      <c r="F1236" s="120"/>
    </row>
    <row r="1237" spans="6:6" x14ac:dyDescent="0.2">
      <c r="F1237" s="120"/>
    </row>
    <row r="1238" spans="6:6" x14ac:dyDescent="0.2">
      <c r="F1238" s="120"/>
    </row>
    <row r="1239" spans="6:6" x14ac:dyDescent="0.2">
      <c r="F1239" s="120"/>
    </row>
    <row r="1240" spans="6:6" x14ac:dyDescent="0.2">
      <c r="F1240" s="120"/>
    </row>
    <row r="1241" spans="6:6" x14ac:dyDescent="0.2">
      <c r="F1241" s="120"/>
    </row>
    <row r="1242" spans="6:6" x14ac:dyDescent="0.2">
      <c r="F1242" s="120"/>
    </row>
    <row r="1243" spans="6:6" x14ac:dyDescent="0.2">
      <c r="F1243" s="120"/>
    </row>
    <row r="1244" spans="6:6" x14ac:dyDescent="0.2">
      <c r="F1244" s="120"/>
    </row>
    <row r="1245" spans="6:6" x14ac:dyDescent="0.2">
      <c r="F1245" s="120"/>
    </row>
    <row r="1246" spans="6:6" x14ac:dyDescent="0.2">
      <c r="F1246" s="120"/>
    </row>
    <row r="1247" spans="6:6" x14ac:dyDescent="0.2">
      <c r="F1247" s="120"/>
    </row>
    <row r="1248" spans="6:6" x14ac:dyDescent="0.2">
      <c r="F1248" s="120"/>
    </row>
    <row r="1249" spans="6:6" x14ac:dyDescent="0.2">
      <c r="F1249" s="120"/>
    </row>
    <row r="1250" spans="6:6" x14ac:dyDescent="0.2">
      <c r="F1250" s="120"/>
    </row>
    <row r="1251" spans="6:6" x14ac:dyDescent="0.2">
      <c r="F1251" s="120"/>
    </row>
    <row r="1252" spans="6:6" x14ac:dyDescent="0.2">
      <c r="F1252" s="120"/>
    </row>
    <row r="1253" spans="6:6" x14ac:dyDescent="0.2">
      <c r="F1253" s="120"/>
    </row>
    <row r="1254" spans="6:6" x14ac:dyDescent="0.2">
      <c r="F1254" s="120"/>
    </row>
    <row r="1255" spans="6:6" x14ac:dyDescent="0.2">
      <c r="F1255" s="120"/>
    </row>
    <row r="1256" spans="6:6" x14ac:dyDescent="0.2">
      <c r="F1256" s="120"/>
    </row>
    <row r="1257" spans="6:6" x14ac:dyDescent="0.2">
      <c r="F1257" s="120"/>
    </row>
    <row r="1258" spans="6:6" x14ac:dyDescent="0.2">
      <c r="F1258" s="120"/>
    </row>
    <row r="1259" spans="6:6" x14ac:dyDescent="0.2">
      <c r="F1259" s="120"/>
    </row>
    <row r="1260" spans="6:6" x14ac:dyDescent="0.2">
      <c r="F1260" s="120"/>
    </row>
    <row r="1261" spans="6:6" x14ac:dyDescent="0.2">
      <c r="F1261" s="120"/>
    </row>
    <row r="1262" spans="6:6" x14ac:dyDescent="0.2">
      <c r="F1262" s="120"/>
    </row>
    <row r="1263" spans="6:6" x14ac:dyDescent="0.2">
      <c r="F1263" s="120"/>
    </row>
    <row r="1264" spans="6:6" x14ac:dyDescent="0.2">
      <c r="F1264" s="120"/>
    </row>
    <row r="1265" spans="6:6" x14ac:dyDescent="0.2">
      <c r="F1265" s="120"/>
    </row>
    <row r="1266" spans="6:6" x14ac:dyDescent="0.2">
      <c r="F1266" s="120"/>
    </row>
    <row r="1267" spans="6:6" x14ac:dyDescent="0.2">
      <c r="F1267" s="120"/>
    </row>
    <row r="1268" spans="6:6" x14ac:dyDescent="0.2">
      <c r="F1268" s="120"/>
    </row>
    <row r="1269" spans="6:6" x14ac:dyDescent="0.2">
      <c r="F1269" s="120"/>
    </row>
    <row r="1270" spans="6:6" x14ac:dyDescent="0.2">
      <c r="F1270" s="120"/>
    </row>
    <row r="1271" spans="6:6" x14ac:dyDescent="0.2">
      <c r="F1271" s="120"/>
    </row>
    <row r="1272" spans="6:6" x14ac:dyDescent="0.2">
      <c r="F1272" s="120"/>
    </row>
    <row r="1273" spans="6:6" x14ac:dyDescent="0.2">
      <c r="F1273" s="120"/>
    </row>
    <row r="1274" spans="6:6" x14ac:dyDescent="0.2">
      <c r="F1274" s="120"/>
    </row>
    <row r="1275" spans="6:6" x14ac:dyDescent="0.2">
      <c r="F1275" s="120"/>
    </row>
    <row r="1276" spans="6:6" x14ac:dyDescent="0.2">
      <c r="F1276" s="120"/>
    </row>
    <row r="1277" spans="6:6" x14ac:dyDescent="0.2">
      <c r="F1277" s="120"/>
    </row>
    <row r="1278" spans="6:6" x14ac:dyDescent="0.2">
      <c r="F1278" s="120"/>
    </row>
    <row r="1279" spans="6:6" x14ac:dyDescent="0.2">
      <c r="F1279" s="120"/>
    </row>
    <row r="1280" spans="6:6" x14ac:dyDescent="0.2">
      <c r="F1280" s="120"/>
    </row>
    <row r="1281" spans="6:6" x14ac:dyDescent="0.2">
      <c r="F1281" s="120"/>
    </row>
    <row r="1282" spans="6:6" x14ac:dyDescent="0.2">
      <c r="F1282" s="120"/>
    </row>
    <row r="1283" spans="6:6" x14ac:dyDescent="0.2">
      <c r="F1283" s="120"/>
    </row>
    <row r="1284" spans="6:6" x14ac:dyDescent="0.2">
      <c r="F1284" s="120"/>
    </row>
    <row r="1285" spans="6:6" x14ac:dyDescent="0.2">
      <c r="F1285" s="120"/>
    </row>
    <row r="1286" spans="6:6" x14ac:dyDescent="0.2">
      <c r="F1286" s="120"/>
    </row>
    <row r="1287" spans="6:6" x14ac:dyDescent="0.2">
      <c r="F1287" s="120"/>
    </row>
    <row r="1288" spans="6:6" x14ac:dyDescent="0.2">
      <c r="F1288" s="120"/>
    </row>
    <row r="1289" spans="6:6" x14ac:dyDescent="0.2">
      <c r="F1289" s="120"/>
    </row>
    <row r="1290" spans="6:6" x14ac:dyDescent="0.2">
      <c r="F1290" s="120"/>
    </row>
    <row r="1291" spans="6:6" x14ac:dyDescent="0.2">
      <c r="F1291" s="120"/>
    </row>
    <row r="1292" spans="6:6" x14ac:dyDescent="0.2">
      <c r="F1292" s="120"/>
    </row>
    <row r="1293" spans="6:6" x14ac:dyDescent="0.2">
      <c r="F1293" s="120"/>
    </row>
    <row r="1294" spans="6:6" x14ac:dyDescent="0.2">
      <c r="F1294" s="120"/>
    </row>
    <row r="1295" spans="6:6" x14ac:dyDescent="0.2">
      <c r="F1295" s="120"/>
    </row>
    <row r="1296" spans="6:6" x14ac:dyDescent="0.2">
      <c r="F1296" s="120"/>
    </row>
    <row r="1297" spans="6:6" x14ac:dyDescent="0.2">
      <c r="F1297" s="120"/>
    </row>
    <row r="1298" spans="6:6" x14ac:dyDescent="0.2">
      <c r="F1298" s="120"/>
    </row>
    <row r="1299" spans="6:6" x14ac:dyDescent="0.2">
      <c r="F1299" s="120"/>
    </row>
  </sheetData>
  <conditionalFormatting sqref="H1">
    <cfRule type="cellIs" dxfId="148" priority="2" operator="equal">
      <formula>0</formula>
    </cfRule>
  </conditionalFormatting>
  <conditionalFormatting sqref="I1">
    <cfRule type="cellIs" dxfId="147" priority="3" operator="equal">
      <formula>0</formula>
    </cfRule>
  </conditionalFormatting>
  <conditionalFormatting sqref="G1">
    <cfRule type="cellIs" dxfId="146" priority="4" operator="equal">
      <formula>0</formula>
    </cfRule>
  </conditionalFormatting>
  <conditionalFormatting sqref="D1">
    <cfRule type="cellIs" dxfId="145" priority="5" operator="equal">
      <formula>0</formula>
    </cfRule>
  </conditionalFormatting>
  <conditionalFormatting sqref="F1">
    <cfRule type="cellIs" dxfId="144" priority="6" operator="equal">
      <formula>0</formula>
    </cfRule>
  </conditionalFormatting>
  <hyperlinks>
    <hyperlink ref="K3" r:id="rId1" display="Source Revenues : Official annual reports from https://www.verif.com/"/>
    <hyperlink ref="K98" r:id="rId2" display="Source Revenues : Official annual reports from https://www.verif.com/"/>
    <hyperlink ref="K197" r:id="rId3" display="Source Revenues : Official annual reports from https://www.verif.com/"/>
    <hyperlink ref="K4:K10" r:id="rId4" display="Source Revenues : Official annual reports from https://www.verif.com/"/>
    <hyperlink ref="K12:K13" r:id="rId5" display="Source Revenues : Official annual reports from https://www.verif.com/"/>
    <hyperlink ref="K15:K33" r:id="rId6" display="Source Revenues : Official annual reports from https://www.verif.com/"/>
    <hyperlink ref="K35:K44" r:id="rId7" display="Source Revenues : Official annual reports from https://www.verif.com/"/>
    <hyperlink ref="K46:K47" r:id="rId8" display="Source Revenues : Official annual reports from https://www.verif.com/"/>
    <hyperlink ref="K49:K84" r:id="rId9" display="Source Revenues : Official annual reports from https://www.verif.com/"/>
    <hyperlink ref="K86:K87" r:id="rId10" display="Source Revenues : Official annual reports from https://www.verif.com/"/>
    <hyperlink ref="K89:K97" r:id="rId11" display="Source Revenues : Official annual reports from https://www.verif.com/"/>
    <hyperlink ref="K99:K105" r:id="rId12" display="Source Revenues : Official annual reports from https://www.verif.com/"/>
    <hyperlink ref="K107:K110" r:id="rId13" display="Source Revenues : Official annual reports from https://www.verif.com/"/>
    <hyperlink ref="K112:K116" r:id="rId14" display="Source Revenues : Official annual reports from https://www.verif.com/"/>
    <hyperlink ref="K118:K126" r:id="rId15" display="Source Revenues : Official annual reports from https://www.verif.com/"/>
    <hyperlink ref="K128:K137" r:id="rId16" display="Source Revenues : Official annual reports from https://www.verif.com/"/>
    <hyperlink ref="K139" r:id="rId17" display="Source Revenues : Official annual reports from https://www.verif.com/"/>
    <hyperlink ref="K141" r:id="rId18" display="Source Revenues : Official annual reports from https://www.verif.com/"/>
    <hyperlink ref="K143:K146" r:id="rId19" display="Source Revenues : Official annual reports from https://www.verif.com/"/>
    <hyperlink ref="K149:K171" r:id="rId20" display="Source Revenues : Official annual reports from https://www.verif.com/"/>
    <hyperlink ref="K173:K181" r:id="rId21" display="Source Revenues : Official annual reports from https://www.verif.com/"/>
    <hyperlink ref="K183:K184" r:id="rId22" display="Source Revenues : Official annual reports from https://www.verif.com/"/>
    <hyperlink ref="K186" r:id="rId23" display="Source Revenues : Official annual reports from https://www.verif.com/"/>
    <hyperlink ref="K188:K196" r:id="rId24" display="Source Revenues : Official annual reports from https://www.verif.com/"/>
    <hyperlink ref="K198:K204" r:id="rId25" display="Source Revenues : Official annual reports from https://www.verif.com/"/>
    <hyperlink ref="K206:K208" r:id="rId26" display="Source Revenues : Official annual reports from https://www.verif.com/"/>
    <hyperlink ref="K210:K212" r:id="rId27" display="Source Revenues : Official annual reports from https://www.verif.com/"/>
    <hyperlink ref="K216:K222" r:id="rId28" display="Source Revenues : Official annual reports from https://www.verif.com/"/>
    <hyperlink ref="K225" r:id="rId29" display="Source Revenues : Official annual reports from https://www.verif.com/"/>
    <hyperlink ref="K227:K235" r:id="rId30" display="Source Revenues : Official annual reports from https://www.verif.com/"/>
    <hyperlink ref="K237:K239" r:id="rId31" display="Source Revenues : Official annual reports from https://www.verif.com/"/>
    <hyperlink ref="K241:K258" r:id="rId32" display="Source Revenues : Official annual reports from https://www.verif.com/"/>
    <hyperlink ref="K260:K271" r:id="rId33" display="Source Revenues : Official annual reports from https://www.verif.com/"/>
    <hyperlink ref="K273:K284" r:id="rId34" display="Source Revenues : Official annual reports from https://www.verif.com/"/>
    <hyperlink ref="K286:K290" r:id="rId35" display="Source Revenues : Official annual reports from https://www.verif.com/"/>
    <hyperlink ref="K293" r:id="rId36" display="Source Revenues : Official annual reports from https://www.verif.com/"/>
  </hyperlinks>
  <pageMargins left="0.7" right="0.7" top="0.75" bottom="0.75" header="0.511811023622047" footer="0.511811023622047"/>
  <pageSetup paperSize="9" orientation="portrait" horizontalDpi="300" verticalDpi="300"/>
  <tableParts count="1">
    <tablePart r:id="rId3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zoomScale="107" zoomScaleNormal="60" zoomScalePageLayoutView="60" workbookViewId="0">
      <pane ySplit="1" topLeftCell="A33" activePane="bottomLeft" state="frozen"/>
      <selection pane="bottomLeft" activeCell="L51" sqref="L51"/>
    </sheetView>
  </sheetViews>
  <sheetFormatPr baseColWidth="10" defaultColWidth="10.83203125" defaultRowHeight="16" x14ac:dyDescent="0.2"/>
  <cols>
    <col min="1" max="1" width="12" style="43" customWidth="1"/>
    <col min="2" max="2" width="9" style="43" customWidth="1"/>
    <col min="3" max="3" width="23.83203125" style="44" customWidth="1"/>
    <col min="4" max="4" width="26.83203125" style="44" customWidth="1"/>
    <col min="5" max="5" width="30.1640625" style="44" customWidth="1"/>
    <col min="6" max="6" width="24.33203125" style="44" customWidth="1"/>
    <col min="7" max="7" width="32.1640625" style="44" customWidth="1"/>
    <col min="8" max="8" width="30.5" style="132" hidden="1" customWidth="1"/>
    <col min="9" max="9" width="32.1640625" style="44" customWidth="1"/>
    <col min="10" max="11" width="32.33203125" style="44" customWidth="1"/>
    <col min="12" max="12" width="255.6640625" style="44" customWidth="1"/>
    <col min="13" max="1025" width="10.83203125" style="44"/>
  </cols>
  <sheetData>
    <row r="1" spans="1:12" s="5" customFormat="1" x14ac:dyDescent="0.2">
      <c r="A1" s="277"/>
      <c r="B1" s="277"/>
      <c r="C1" s="277"/>
      <c r="D1" s="277"/>
      <c r="E1" s="277"/>
      <c r="F1" s="277"/>
      <c r="G1" s="277"/>
      <c r="H1" s="38"/>
      <c r="I1" s="20"/>
      <c r="L1" s="20"/>
    </row>
    <row r="2" spans="1:12" s="5" customFormat="1" ht="17" thickBot="1" x14ac:dyDescent="0.25">
      <c r="A2" s="20" t="s">
        <v>77</v>
      </c>
      <c r="B2" s="20" t="s">
        <v>78</v>
      </c>
      <c r="C2" s="20" t="s">
        <v>0</v>
      </c>
      <c r="D2" s="5" t="s">
        <v>120</v>
      </c>
      <c r="E2" s="20" t="s">
        <v>121</v>
      </c>
      <c r="F2" s="5" t="s">
        <v>122</v>
      </c>
      <c r="G2" s="20" t="s">
        <v>79</v>
      </c>
      <c r="H2" s="38" t="s">
        <v>80</v>
      </c>
      <c r="I2" s="20" t="s">
        <v>123</v>
      </c>
      <c r="J2" s="5" t="s">
        <v>530</v>
      </c>
      <c r="K2" s="254" t="s">
        <v>1507</v>
      </c>
      <c r="L2" s="20" t="s">
        <v>75</v>
      </c>
    </row>
    <row r="3" spans="1:12" s="135" customFormat="1" x14ac:dyDescent="0.2">
      <c r="A3" s="22" t="s">
        <v>93</v>
      </c>
      <c r="B3" s="22">
        <v>2011</v>
      </c>
      <c r="C3" s="133" t="s">
        <v>100</v>
      </c>
      <c r="D3" s="134"/>
      <c r="E3" s="34" t="s">
        <v>531</v>
      </c>
      <c r="F3" s="34"/>
      <c r="G3" s="34"/>
      <c r="H3" s="46">
        <f t="shared" ref="H3:H25" si="0">671*I3%</f>
        <v>73.138999999999996</v>
      </c>
      <c r="I3" s="104">
        <v>10.9</v>
      </c>
      <c r="J3" s="44"/>
      <c r="K3" s="44"/>
      <c r="L3" s="255" t="s">
        <v>1509</v>
      </c>
    </row>
    <row r="4" spans="1:12" ht="64" x14ac:dyDescent="0.2">
      <c r="A4" s="22" t="s">
        <v>93</v>
      </c>
      <c r="B4" s="22">
        <v>2011</v>
      </c>
      <c r="C4" s="133" t="s">
        <v>100</v>
      </c>
      <c r="D4" s="134"/>
      <c r="E4" s="34" t="s">
        <v>532</v>
      </c>
      <c r="F4" s="34"/>
      <c r="G4" s="34"/>
      <c r="H4" s="46">
        <f t="shared" si="0"/>
        <v>53.009</v>
      </c>
      <c r="I4" s="104">
        <v>7.9</v>
      </c>
      <c r="L4" s="44" t="s">
        <v>533</v>
      </c>
    </row>
    <row r="5" spans="1:12" x14ac:dyDescent="0.2">
      <c r="A5" s="22" t="s">
        <v>93</v>
      </c>
      <c r="B5" s="22">
        <v>2011</v>
      </c>
      <c r="C5" s="133" t="s">
        <v>100</v>
      </c>
      <c r="D5" s="134"/>
      <c r="E5" s="34" t="s">
        <v>534</v>
      </c>
      <c r="F5" s="34"/>
      <c r="G5" s="34"/>
      <c r="H5" s="46">
        <f t="shared" si="0"/>
        <v>0</v>
      </c>
      <c r="I5" s="104">
        <v>0</v>
      </c>
    </row>
    <row r="6" spans="1:12" x14ac:dyDescent="0.2">
      <c r="A6" s="22" t="s">
        <v>93</v>
      </c>
      <c r="B6" s="22">
        <v>2011</v>
      </c>
      <c r="C6" s="133" t="s">
        <v>100</v>
      </c>
      <c r="D6" s="134"/>
      <c r="E6" s="34" t="s">
        <v>535</v>
      </c>
      <c r="F6" s="34"/>
      <c r="G6" s="34"/>
      <c r="H6" s="46">
        <f t="shared" si="0"/>
        <v>0</v>
      </c>
      <c r="I6" s="104">
        <v>0</v>
      </c>
    </row>
    <row r="7" spans="1:12" x14ac:dyDescent="0.2">
      <c r="A7" s="22" t="s">
        <v>93</v>
      </c>
      <c r="B7" s="22">
        <v>2011</v>
      </c>
      <c r="C7" s="133" t="s">
        <v>100</v>
      </c>
      <c r="D7" s="134"/>
      <c r="E7" s="34" t="s">
        <v>536</v>
      </c>
      <c r="F7" s="34"/>
      <c r="G7" s="34"/>
      <c r="H7" s="46">
        <f t="shared" si="0"/>
        <v>85.888000000000005</v>
      </c>
      <c r="I7" s="104">
        <v>12.8</v>
      </c>
    </row>
    <row r="8" spans="1:12" x14ac:dyDescent="0.2">
      <c r="A8" s="22" t="s">
        <v>93</v>
      </c>
      <c r="B8" s="22">
        <v>2011</v>
      </c>
      <c r="C8" s="133" t="s">
        <v>100</v>
      </c>
      <c r="D8" s="134"/>
      <c r="E8" s="34" t="s">
        <v>537</v>
      </c>
      <c r="F8" s="34"/>
      <c r="G8" s="34"/>
      <c r="H8" s="46">
        <f t="shared" si="0"/>
        <v>43.615000000000002</v>
      </c>
      <c r="I8" s="104">
        <v>6.5</v>
      </c>
    </row>
    <row r="9" spans="1:12" x14ac:dyDescent="0.2">
      <c r="A9" s="22" t="s">
        <v>93</v>
      </c>
      <c r="B9" s="22">
        <v>2011</v>
      </c>
      <c r="C9" s="133" t="s">
        <v>100</v>
      </c>
      <c r="D9" s="134"/>
      <c r="E9" s="34" t="s">
        <v>538</v>
      </c>
      <c r="F9" s="34"/>
      <c r="G9" s="34"/>
      <c r="H9" s="46">
        <f t="shared" si="0"/>
        <v>70.454999999999998</v>
      </c>
      <c r="I9" s="104">
        <v>10.5</v>
      </c>
    </row>
    <row r="10" spans="1:12" x14ac:dyDescent="0.2">
      <c r="A10" s="22" t="s">
        <v>93</v>
      </c>
      <c r="B10" s="22">
        <v>2011</v>
      </c>
      <c r="C10" s="133" t="s">
        <v>100</v>
      </c>
      <c r="D10" s="134"/>
      <c r="E10" s="34" t="s">
        <v>539</v>
      </c>
      <c r="F10" s="34"/>
      <c r="G10" s="34"/>
      <c r="H10" s="46">
        <f t="shared" si="0"/>
        <v>0</v>
      </c>
      <c r="I10" s="104">
        <v>0</v>
      </c>
    </row>
    <row r="11" spans="1:12" x14ac:dyDescent="0.2">
      <c r="A11" s="22" t="s">
        <v>93</v>
      </c>
      <c r="B11" s="22">
        <v>2011</v>
      </c>
      <c r="C11" s="133" t="s">
        <v>100</v>
      </c>
      <c r="D11" s="134"/>
      <c r="E11" s="34" t="s">
        <v>540</v>
      </c>
      <c r="F11" s="34"/>
      <c r="G11" s="34"/>
      <c r="H11" s="46">
        <f t="shared" si="0"/>
        <v>0</v>
      </c>
      <c r="I11" s="104">
        <v>0</v>
      </c>
    </row>
    <row r="12" spans="1:12" x14ac:dyDescent="0.2">
      <c r="A12" s="22" t="s">
        <v>93</v>
      </c>
      <c r="B12" s="22">
        <v>2011</v>
      </c>
      <c r="C12" s="133" t="s">
        <v>100</v>
      </c>
      <c r="D12" s="134"/>
      <c r="E12" s="34" t="s">
        <v>541</v>
      </c>
      <c r="F12" s="34"/>
      <c r="G12" s="34"/>
      <c r="H12" s="46">
        <f t="shared" si="0"/>
        <v>71.796999999999997</v>
      </c>
      <c r="I12" s="104">
        <v>10.7</v>
      </c>
    </row>
    <row r="13" spans="1:12" x14ac:dyDescent="0.2">
      <c r="A13" s="22" t="s">
        <v>93</v>
      </c>
      <c r="B13" s="22">
        <v>2011</v>
      </c>
      <c r="C13" s="133" t="s">
        <v>100</v>
      </c>
      <c r="D13" s="134"/>
      <c r="E13" s="34" t="s">
        <v>542</v>
      </c>
      <c r="F13" s="34"/>
      <c r="G13" s="34"/>
      <c r="H13" s="46">
        <f t="shared" si="0"/>
        <v>28.182000000000002</v>
      </c>
      <c r="I13" s="104">
        <v>4.2</v>
      </c>
    </row>
    <row r="14" spans="1:12" x14ac:dyDescent="0.2">
      <c r="A14" s="22" t="s">
        <v>93</v>
      </c>
      <c r="B14" s="22">
        <v>2011</v>
      </c>
      <c r="C14" s="133" t="s">
        <v>100</v>
      </c>
      <c r="D14" s="134"/>
      <c r="E14" s="34" t="s">
        <v>543</v>
      </c>
      <c r="F14" s="34"/>
      <c r="G14" s="34"/>
      <c r="H14" s="46">
        <f t="shared" si="0"/>
        <v>0</v>
      </c>
      <c r="I14" s="104">
        <v>0</v>
      </c>
    </row>
    <row r="15" spans="1:12" x14ac:dyDescent="0.2">
      <c r="A15" s="22" t="s">
        <v>93</v>
      </c>
      <c r="B15" s="22">
        <v>2011</v>
      </c>
      <c r="C15" s="133" t="s">
        <v>100</v>
      </c>
      <c r="D15" s="134"/>
      <c r="E15" s="34" t="s">
        <v>544</v>
      </c>
      <c r="F15" s="34"/>
      <c r="G15" s="34"/>
      <c r="H15" s="46">
        <f t="shared" si="0"/>
        <v>37.575999999999993</v>
      </c>
      <c r="I15" s="104">
        <v>5.6</v>
      </c>
    </row>
    <row r="16" spans="1:12" x14ac:dyDescent="0.2">
      <c r="A16" s="22" t="s">
        <v>93</v>
      </c>
      <c r="B16" s="22">
        <v>2011</v>
      </c>
      <c r="C16" s="133" t="s">
        <v>100</v>
      </c>
      <c r="D16" s="134"/>
      <c r="E16" s="34" t="s">
        <v>466</v>
      </c>
      <c r="F16" s="34"/>
      <c r="G16" s="34"/>
      <c r="H16" s="46">
        <f t="shared" si="0"/>
        <v>0</v>
      </c>
      <c r="I16" s="104">
        <v>0</v>
      </c>
    </row>
    <row r="17" spans="1:12" x14ac:dyDescent="0.2">
      <c r="A17" s="22" t="s">
        <v>93</v>
      </c>
      <c r="B17" s="22">
        <v>2011</v>
      </c>
      <c r="C17" s="133" t="s">
        <v>100</v>
      </c>
      <c r="D17" s="134"/>
      <c r="E17" s="34" t="s">
        <v>545</v>
      </c>
      <c r="F17" s="34"/>
      <c r="G17" s="34"/>
      <c r="H17" s="46">
        <f t="shared" si="0"/>
        <v>0</v>
      </c>
      <c r="I17" s="104">
        <v>0</v>
      </c>
    </row>
    <row r="18" spans="1:12" x14ac:dyDescent="0.2">
      <c r="A18" s="22" t="s">
        <v>93</v>
      </c>
      <c r="B18" s="22">
        <v>2011</v>
      </c>
      <c r="C18" s="133" t="s">
        <v>100</v>
      </c>
      <c r="D18" s="134"/>
      <c r="E18" s="34" t="s">
        <v>546</v>
      </c>
      <c r="F18" s="34"/>
      <c r="G18" s="34"/>
      <c r="H18" s="46">
        <f t="shared" si="0"/>
        <v>0</v>
      </c>
      <c r="I18" s="104">
        <v>0</v>
      </c>
    </row>
    <row r="19" spans="1:12" x14ac:dyDescent="0.2">
      <c r="A19" s="22" t="s">
        <v>93</v>
      </c>
      <c r="B19" s="22">
        <v>2011</v>
      </c>
      <c r="C19" s="133" t="s">
        <v>100</v>
      </c>
      <c r="D19" s="134"/>
      <c r="E19" s="34" t="s">
        <v>547</v>
      </c>
      <c r="F19" s="34"/>
      <c r="G19" s="34"/>
      <c r="H19" s="46">
        <f t="shared" si="0"/>
        <v>52.338000000000001</v>
      </c>
      <c r="I19" s="104">
        <v>7.8</v>
      </c>
    </row>
    <row r="20" spans="1:12" x14ac:dyDescent="0.2">
      <c r="A20" s="22" t="s">
        <v>93</v>
      </c>
      <c r="B20" s="22">
        <v>2011</v>
      </c>
      <c r="C20" s="133" t="s">
        <v>100</v>
      </c>
      <c r="D20" s="134"/>
      <c r="E20" s="34" t="s">
        <v>548</v>
      </c>
      <c r="F20" s="34"/>
      <c r="G20" s="34"/>
      <c r="H20" s="46">
        <f t="shared" si="0"/>
        <v>0</v>
      </c>
      <c r="I20" s="104">
        <v>0</v>
      </c>
    </row>
    <row r="21" spans="1:12" x14ac:dyDescent="0.2">
      <c r="A21" s="22" t="s">
        <v>93</v>
      </c>
      <c r="B21" s="22">
        <v>2011</v>
      </c>
      <c r="C21" s="133" t="s">
        <v>100</v>
      </c>
      <c r="D21" s="134"/>
      <c r="E21" s="34" t="s">
        <v>549</v>
      </c>
      <c r="F21" s="34"/>
      <c r="G21" s="34"/>
      <c r="H21" s="46">
        <f t="shared" si="0"/>
        <v>0</v>
      </c>
      <c r="I21" s="104">
        <v>0</v>
      </c>
    </row>
    <row r="22" spans="1:12" x14ac:dyDescent="0.2">
      <c r="A22" s="22" t="s">
        <v>93</v>
      </c>
      <c r="B22" s="22">
        <v>2011</v>
      </c>
      <c r="C22" s="133" t="s">
        <v>100</v>
      </c>
      <c r="D22" s="134"/>
      <c r="E22" s="34" t="s">
        <v>550</v>
      </c>
      <c r="F22" s="34"/>
      <c r="G22" s="34"/>
      <c r="H22" s="46">
        <f t="shared" si="0"/>
        <v>30.195</v>
      </c>
      <c r="I22" s="104">
        <v>4.5</v>
      </c>
    </row>
    <row r="23" spans="1:12" x14ac:dyDescent="0.2">
      <c r="A23" s="22" t="s">
        <v>93</v>
      </c>
      <c r="B23" s="22">
        <v>2011</v>
      </c>
      <c r="C23" s="133" t="s">
        <v>100</v>
      </c>
      <c r="D23" s="134"/>
      <c r="E23" s="34" t="s">
        <v>551</v>
      </c>
      <c r="F23" s="34"/>
      <c r="G23" s="34"/>
      <c r="H23" s="46">
        <f t="shared" si="0"/>
        <v>0</v>
      </c>
      <c r="I23" s="104">
        <v>0</v>
      </c>
    </row>
    <row r="24" spans="1:12" x14ac:dyDescent="0.2">
      <c r="A24" s="22" t="s">
        <v>93</v>
      </c>
      <c r="B24" s="22">
        <v>2011</v>
      </c>
      <c r="C24" s="133" t="s">
        <v>100</v>
      </c>
      <c r="D24" s="134"/>
      <c r="E24" s="34" t="s">
        <v>552</v>
      </c>
      <c r="F24" s="34"/>
      <c r="G24" s="34"/>
      <c r="H24" s="46">
        <f t="shared" si="0"/>
        <v>46.970000000000006</v>
      </c>
      <c r="I24" s="104">
        <v>7</v>
      </c>
    </row>
    <row r="25" spans="1:12" x14ac:dyDescent="0.2">
      <c r="A25" s="22" t="s">
        <v>93</v>
      </c>
      <c r="B25" s="22">
        <v>2011</v>
      </c>
      <c r="C25" s="133" t="s">
        <v>100</v>
      </c>
      <c r="D25" s="134"/>
      <c r="E25" s="34" t="s">
        <v>137</v>
      </c>
      <c r="F25" s="34"/>
      <c r="G25" s="34"/>
      <c r="H25" s="46">
        <f t="shared" si="0"/>
        <v>159.69800000000001</v>
      </c>
      <c r="I25" s="104">
        <v>23.8</v>
      </c>
    </row>
    <row r="26" spans="1:12" x14ac:dyDescent="0.2">
      <c r="A26" s="22" t="s">
        <v>93</v>
      </c>
      <c r="B26" s="43">
        <v>2020</v>
      </c>
      <c r="C26" s="44" t="s">
        <v>553</v>
      </c>
      <c r="E26" s="34" t="s">
        <v>389</v>
      </c>
      <c r="F26" s="34"/>
      <c r="G26" s="34">
        <v>78000</v>
      </c>
      <c r="I26" s="137" t="s">
        <v>555</v>
      </c>
      <c r="L26" s="44" t="s">
        <v>556</v>
      </c>
    </row>
    <row r="27" spans="1:12" x14ac:dyDescent="0.2">
      <c r="A27" s="43" t="s">
        <v>93</v>
      </c>
      <c r="B27" s="43">
        <v>2020</v>
      </c>
      <c r="C27" s="44" t="s">
        <v>554</v>
      </c>
      <c r="E27" s="34" t="s">
        <v>557</v>
      </c>
      <c r="F27" s="34"/>
      <c r="G27" s="34"/>
      <c r="I27" s="44">
        <v>10.9</v>
      </c>
      <c r="L27" s="44" t="s">
        <v>556</v>
      </c>
    </row>
    <row r="28" spans="1:12" x14ac:dyDescent="0.2">
      <c r="A28" s="43" t="s">
        <v>93</v>
      </c>
      <c r="B28" s="43">
        <v>2020</v>
      </c>
      <c r="C28" s="44" t="s">
        <v>554</v>
      </c>
      <c r="E28" s="2" t="s">
        <v>558</v>
      </c>
      <c r="I28" s="44">
        <v>10.4</v>
      </c>
      <c r="L28" s="44" t="s">
        <v>556</v>
      </c>
    </row>
    <row r="29" spans="1:12" x14ac:dyDescent="0.2">
      <c r="A29" s="43" t="s">
        <v>93</v>
      </c>
      <c r="B29" s="43">
        <v>2020</v>
      </c>
      <c r="C29" s="44" t="s">
        <v>554</v>
      </c>
      <c r="E29" s="2" t="s">
        <v>559</v>
      </c>
      <c r="I29" s="44">
        <v>9.8000000000000007</v>
      </c>
      <c r="L29" s="44" t="s">
        <v>556</v>
      </c>
    </row>
    <row r="30" spans="1:12" x14ac:dyDescent="0.2">
      <c r="A30" s="43" t="s">
        <v>93</v>
      </c>
      <c r="B30" s="43">
        <v>2020</v>
      </c>
      <c r="C30" s="44" t="s">
        <v>554</v>
      </c>
      <c r="D30" s="44" t="s">
        <v>560</v>
      </c>
      <c r="E30" s="2" t="s">
        <v>561</v>
      </c>
      <c r="I30" s="44">
        <v>7</v>
      </c>
      <c r="L30" s="44" t="s">
        <v>556</v>
      </c>
    </row>
    <row r="31" spans="1:12" x14ac:dyDescent="0.2">
      <c r="A31" s="43" t="s">
        <v>93</v>
      </c>
      <c r="B31" s="43">
        <v>2020</v>
      </c>
      <c r="C31" s="44" t="s">
        <v>554</v>
      </c>
      <c r="E31" s="2" t="s">
        <v>562</v>
      </c>
      <c r="I31" s="44">
        <v>5.7</v>
      </c>
      <c r="L31" s="44" t="s">
        <v>556</v>
      </c>
    </row>
    <row r="32" spans="1:12" x14ac:dyDescent="0.2">
      <c r="A32" s="43" t="s">
        <v>93</v>
      </c>
      <c r="B32" s="43">
        <v>2020</v>
      </c>
      <c r="C32" s="44" t="s">
        <v>554</v>
      </c>
      <c r="D32" s="44" t="s">
        <v>190</v>
      </c>
      <c r="E32" s="2" t="s">
        <v>563</v>
      </c>
      <c r="G32" s="44">
        <f>360*0.78</f>
        <v>280.8</v>
      </c>
      <c r="I32" s="44">
        <v>5.4</v>
      </c>
      <c r="L32" s="44" t="s">
        <v>1859</v>
      </c>
    </row>
    <row r="33" spans="1:12" x14ac:dyDescent="0.2">
      <c r="A33" s="43" t="s">
        <v>93</v>
      </c>
      <c r="B33" s="43">
        <v>2020</v>
      </c>
      <c r="C33" s="44" t="s">
        <v>554</v>
      </c>
      <c r="E33" s="2" t="s">
        <v>564</v>
      </c>
      <c r="I33" s="44">
        <v>4.4000000000000004</v>
      </c>
      <c r="L33" s="44" t="s">
        <v>556</v>
      </c>
    </row>
    <row r="34" spans="1:12" x14ac:dyDescent="0.2">
      <c r="A34" s="43" t="s">
        <v>93</v>
      </c>
      <c r="B34" s="43">
        <v>2020</v>
      </c>
      <c r="C34" s="44" t="s">
        <v>554</v>
      </c>
      <c r="E34" s="2" t="s">
        <v>565</v>
      </c>
      <c r="I34" s="44">
        <v>4.4000000000000004</v>
      </c>
      <c r="L34" s="44" t="s">
        <v>556</v>
      </c>
    </row>
    <row r="35" spans="1:12" x14ac:dyDescent="0.2">
      <c r="A35" s="43" t="s">
        <v>93</v>
      </c>
      <c r="B35" s="43">
        <v>2020</v>
      </c>
      <c r="C35" s="44" t="s">
        <v>554</v>
      </c>
      <c r="E35" s="2" t="s">
        <v>389</v>
      </c>
      <c r="G35" s="44">
        <v>7400</v>
      </c>
      <c r="I35" s="44">
        <v>4.4000000000000004</v>
      </c>
      <c r="L35" s="44" t="s">
        <v>556</v>
      </c>
    </row>
    <row r="36" spans="1:12" x14ac:dyDescent="0.2">
      <c r="A36" s="43" t="s">
        <v>93</v>
      </c>
      <c r="B36" s="43">
        <v>2020</v>
      </c>
      <c r="C36" s="44" t="s">
        <v>554</v>
      </c>
      <c r="E36" s="2" t="s">
        <v>542</v>
      </c>
      <c r="I36" s="44">
        <v>3.8</v>
      </c>
      <c r="L36" s="44" t="s">
        <v>556</v>
      </c>
    </row>
    <row r="37" spans="1:12" x14ac:dyDescent="0.2">
      <c r="A37" s="22" t="s">
        <v>93</v>
      </c>
      <c r="B37" s="43">
        <v>2021</v>
      </c>
      <c r="C37" s="44" t="s">
        <v>553</v>
      </c>
      <c r="E37" s="34"/>
      <c r="F37" s="34"/>
      <c r="G37" s="34"/>
      <c r="I37" s="137" t="s">
        <v>1784</v>
      </c>
      <c r="L37" s="44" t="s">
        <v>1785</v>
      </c>
    </row>
    <row r="38" spans="1:12" x14ac:dyDescent="0.2">
      <c r="A38" s="43" t="s">
        <v>93</v>
      </c>
      <c r="B38" s="43">
        <v>2021</v>
      </c>
      <c r="C38" s="44" t="s">
        <v>554</v>
      </c>
      <c r="E38" s="34" t="s">
        <v>557</v>
      </c>
      <c r="F38" s="34"/>
      <c r="G38" s="34"/>
      <c r="I38" s="44">
        <v>14.2</v>
      </c>
      <c r="L38" s="44" t="s">
        <v>1785</v>
      </c>
    </row>
    <row r="39" spans="1:12" x14ac:dyDescent="0.2">
      <c r="A39" s="43" t="s">
        <v>93</v>
      </c>
      <c r="B39" s="43">
        <v>2021</v>
      </c>
      <c r="C39" s="44" t="s">
        <v>554</v>
      </c>
      <c r="E39" s="2" t="s">
        <v>558</v>
      </c>
      <c r="I39" s="44">
        <v>10.4</v>
      </c>
      <c r="L39" s="44" t="s">
        <v>1785</v>
      </c>
    </row>
    <row r="40" spans="1:12" x14ac:dyDescent="0.2">
      <c r="A40" s="43" t="s">
        <v>93</v>
      </c>
      <c r="B40" s="43">
        <v>2021</v>
      </c>
      <c r="C40" s="44" t="s">
        <v>554</v>
      </c>
      <c r="E40" s="2" t="s">
        <v>559</v>
      </c>
      <c r="I40" s="44">
        <v>16.3</v>
      </c>
      <c r="L40" s="44" t="s">
        <v>1785</v>
      </c>
    </row>
    <row r="41" spans="1:12" x14ac:dyDescent="0.2">
      <c r="A41" s="43" t="s">
        <v>93</v>
      </c>
      <c r="B41" s="43">
        <v>2021</v>
      </c>
      <c r="C41" s="44" t="s">
        <v>554</v>
      </c>
      <c r="D41" s="44" t="s">
        <v>560</v>
      </c>
      <c r="E41" s="2" t="s">
        <v>561</v>
      </c>
      <c r="I41" s="44">
        <v>6.7</v>
      </c>
      <c r="L41" s="44" t="s">
        <v>1785</v>
      </c>
    </row>
    <row r="42" spans="1:12" x14ac:dyDescent="0.2">
      <c r="A42" s="43" t="s">
        <v>93</v>
      </c>
      <c r="B42" s="43">
        <v>2021</v>
      </c>
      <c r="C42" s="44" t="s">
        <v>554</v>
      </c>
      <c r="E42" s="2" t="s">
        <v>562</v>
      </c>
      <c r="I42" s="44">
        <v>2.8</v>
      </c>
      <c r="L42" s="44" t="s">
        <v>1785</v>
      </c>
    </row>
    <row r="43" spans="1:12" x14ac:dyDescent="0.2">
      <c r="A43" s="43" t="s">
        <v>93</v>
      </c>
      <c r="B43" s="43">
        <v>2021</v>
      </c>
      <c r="C43" s="44" t="s">
        <v>554</v>
      </c>
      <c r="E43" s="2" t="s">
        <v>563</v>
      </c>
      <c r="G43" s="44">
        <f>0.78*474</f>
        <v>369.72</v>
      </c>
      <c r="I43" s="44">
        <v>5.9</v>
      </c>
      <c r="L43" s="44" t="s">
        <v>1862</v>
      </c>
    </row>
    <row r="44" spans="1:12" x14ac:dyDescent="0.2">
      <c r="A44" s="43" t="s">
        <v>93</v>
      </c>
      <c r="B44" s="43">
        <v>2021</v>
      </c>
      <c r="C44" s="44" t="s">
        <v>554</v>
      </c>
      <c r="E44" s="2" t="s">
        <v>564</v>
      </c>
      <c r="I44" s="44">
        <v>5.8</v>
      </c>
      <c r="L44" s="44" t="s">
        <v>1785</v>
      </c>
    </row>
    <row r="45" spans="1:12" x14ac:dyDescent="0.2">
      <c r="A45" s="43" t="s">
        <v>93</v>
      </c>
      <c r="B45" s="43">
        <v>2021</v>
      </c>
      <c r="C45" s="44" t="s">
        <v>554</v>
      </c>
      <c r="E45" s="2" t="s">
        <v>565</v>
      </c>
      <c r="I45" s="44">
        <v>10.199999999999999</v>
      </c>
      <c r="L45" s="44" t="s">
        <v>1785</v>
      </c>
    </row>
    <row r="46" spans="1:12" x14ac:dyDescent="0.2">
      <c r="A46" s="43" t="s">
        <v>93</v>
      </c>
      <c r="B46" s="43">
        <v>2021</v>
      </c>
      <c r="C46" s="44" t="s">
        <v>554</v>
      </c>
      <c r="E46" s="2" t="s">
        <v>389</v>
      </c>
      <c r="G46" s="44">
        <v>7400</v>
      </c>
      <c r="I46" s="44">
        <v>6.5</v>
      </c>
      <c r="L46" s="44" t="s">
        <v>1785</v>
      </c>
    </row>
    <row r="47" spans="1:12" x14ac:dyDescent="0.2">
      <c r="A47" s="43" t="s">
        <v>93</v>
      </c>
      <c r="B47" s="43">
        <v>2021</v>
      </c>
      <c r="C47" s="44" t="s">
        <v>554</v>
      </c>
      <c r="E47" s="2" t="s">
        <v>531</v>
      </c>
      <c r="I47" s="44">
        <v>2.7</v>
      </c>
      <c r="L47" s="44" t="s">
        <v>1785</v>
      </c>
    </row>
    <row r="50" spans="1:12" x14ac:dyDescent="0.2">
      <c r="A50" s="43" t="s">
        <v>93</v>
      </c>
      <c r="B50" s="43">
        <v>2022</v>
      </c>
      <c r="C50" s="44" t="s">
        <v>554</v>
      </c>
      <c r="E50" s="2" t="s">
        <v>563</v>
      </c>
      <c r="G50" s="44">
        <f>0.78*383</f>
        <v>298.74</v>
      </c>
      <c r="L50" s="44" t="s">
        <v>1863</v>
      </c>
    </row>
    <row r="65" ht="26" customHeight="1" x14ac:dyDescent="0.2"/>
  </sheetData>
  <mergeCells count="1">
    <mergeCell ref="A1:G1"/>
  </mergeCells>
  <conditionalFormatting sqref="A2:J2 L2:AMK2">
    <cfRule type="cellIs" dxfId="143" priority="2" operator="equal">
      <formula>0</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94"/>
  <sheetViews>
    <sheetView zoomScale="88" zoomScaleNormal="60" zoomScalePageLayoutView="60" workbookViewId="0">
      <pane ySplit="1" topLeftCell="A13" activePane="bottomLeft" state="frozen"/>
      <selection activeCell="G1" sqref="G1"/>
      <selection pane="bottomLeft" activeCell="I34" sqref="I34"/>
    </sheetView>
  </sheetViews>
  <sheetFormatPr baseColWidth="10" defaultColWidth="10.83203125" defaultRowHeight="16" x14ac:dyDescent="0.2"/>
  <cols>
    <col min="1" max="1" width="12.6640625" style="138" customWidth="1"/>
    <col min="2" max="2" width="8.83203125" style="139" customWidth="1"/>
    <col min="3" max="3" width="13.1640625" style="121" customWidth="1"/>
    <col min="4" max="4" width="25.83203125" style="121" customWidth="1"/>
    <col min="5" max="5" width="29.5" style="121" customWidth="1"/>
    <col min="6" max="6" width="23.5" style="121" customWidth="1"/>
    <col min="7" max="7" width="16.1640625" style="121" customWidth="1"/>
    <col min="8" max="8" width="30.33203125" style="121" hidden="1" customWidth="1"/>
    <col min="9" max="9" width="13" style="140" customWidth="1"/>
    <col min="10" max="10" width="12.6640625" style="141" customWidth="1"/>
    <col min="11" max="11" width="12.83203125" style="140" customWidth="1"/>
    <col min="12" max="12" width="67.83203125" style="142" customWidth="1"/>
    <col min="13" max="1024" width="10.83203125" style="121"/>
  </cols>
  <sheetData>
    <row r="1" spans="1:12" s="126" customFormat="1" x14ac:dyDescent="0.2">
      <c r="A1" s="143" t="s">
        <v>77</v>
      </c>
      <c r="B1" s="20" t="s">
        <v>78</v>
      </c>
      <c r="C1" s="20" t="s">
        <v>0</v>
      </c>
      <c r="D1" s="124" t="s">
        <v>120</v>
      </c>
      <c r="E1" s="20" t="s">
        <v>121</v>
      </c>
      <c r="F1" s="124" t="s">
        <v>122</v>
      </c>
      <c r="G1" s="20" t="s">
        <v>79</v>
      </c>
      <c r="H1" s="124" t="s">
        <v>80</v>
      </c>
      <c r="I1" s="39" t="s">
        <v>123</v>
      </c>
      <c r="J1" s="144" t="s">
        <v>566</v>
      </c>
      <c r="K1" s="145" t="s">
        <v>182</v>
      </c>
      <c r="L1" s="87" t="s">
        <v>75</v>
      </c>
    </row>
    <row r="2" spans="1:12" x14ac:dyDescent="0.2">
      <c r="A2" s="22" t="s">
        <v>93</v>
      </c>
      <c r="B2" s="146">
        <v>2016</v>
      </c>
      <c r="C2" s="34" t="s">
        <v>115</v>
      </c>
      <c r="D2" s="75" t="s">
        <v>567</v>
      </c>
      <c r="E2" s="75" t="s">
        <v>568</v>
      </c>
      <c r="F2" s="75" t="s">
        <v>569</v>
      </c>
      <c r="G2" s="75">
        <v>31945</v>
      </c>
      <c r="H2" s="34"/>
      <c r="I2" s="63">
        <f>G2/SUM(G2:G8)*100</f>
        <v>9.161959349752987</v>
      </c>
      <c r="J2" s="75">
        <v>19000</v>
      </c>
      <c r="K2" s="34">
        <v>8.9</v>
      </c>
      <c r="L2" s="2" t="s">
        <v>570</v>
      </c>
    </row>
    <row r="3" spans="1:12" x14ac:dyDescent="0.2">
      <c r="A3" s="22" t="s">
        <v>93</v>
      </c>
      <c r="B3" s="146">
        <v>2016</v>
      </c>
      <c r="C3" s="34" t="s">
        <v>115</v>
      </c>
      <c r="D3" s="34" t="s">
        <v>571</v>
      </c>
      <c r="E3" s="34" t="s">
        <v>572</v>
      </c>
      <c r="F3" s="34" t="s">
        <v>573</v>
      </c>
      <c r="G3" s="75">
        <v>31388</v>
      </c>
      <c r="H3" s="34"/>
      <c r="I3" s="63">
        <f>G3/SUM(G2:G8)*100</f>
        <v>9.0022094246375577</v>
      </c>
      <c r="J3" s="75">
        <v>47200</v>
      </c>
      <c r="K3" s="34">
        <v>22.1</v>
      </c>
      <c r="L3" s="2" t="s">
        <v>570</v>
      </c>
    </row>
    <row r="4" spans="1:12" x14ac:dyDescent="0.2">
      <c r="A4" s="22" t="s">
        <v>93</v>
      </c>
      <c r="B4" s="146">
        <v>2016</v>
      </c>
      <c r="C4" s="34" t="s">
        <v>115</v>
      </c>
      <c r="D4" s="75" t="s">
        <v>574</v>
      </c>
      <c r="E4" s="75" t="s">
        <v>575</v>
      </c>
      <c r="F4" s="75" t="s">
        <v>576</v>
      </c>
      <c r="G4" s="75">
        <f>70873*52/100</f>
        <v>36853.96</v>
      </c>
      <c r="H4" s="34"/>
      <c r="I4" s="63">
        <f>G4/SUM(G2:G8)*100</f>
        <v>10.569869569492022</v>
      </c>
      <c r="J4" s="75">
        <v>6800</v>
      </c>
      <c r="K4" s="34">
        <v>3.2</v>
      </c>
      <c r="L4" s="2" t="s">
        <v>570</v>
      </c>
    </row>
    <row r="5" spans="1:12" x14ac:dyDescent="0.2">
      <c r="A5" s="22" t="s">
        <v>93</v>
      </c>
      <c r="B5" s="146">
        <v>2016</v>
      </c>
      <c r="C5" s="34" t="s">
        <v>115</v>
      </c>
      <c r="D5" s="75" t="s">
        <v>577</v>
      </c>
      <c r="E5" s="75" t="s">
        <v>578</v>
      </c>
      <c r="F5" s="75" t="s">
        <v>579</v>
      </c>
      <c r="G5" s="75">
        <v>6499</v>
      </c>
      <c r="H5" s="34"/>
      <c r="I5" s="63">
        <f>G5/SUM(G2:G8)*100</f>
        <v>1.8639403291295875</v>
      </c>
      <c r="J5" s="75">
        <v>4400</v>
      </c>
      <c r="K5" s="34">
        <v>2.1</v>
      </c>
      <c r="L5" s="2" t="s">
        <v>570</v>
      </c>
    </row>
    <row r="6" spans="1:12" x14ac:dyDescent="0.2">
      <c r="A6" s="22" t="s">
        <v>93</v>
      </c>
      <c r="B6" s="146">
        <v>2016</v>
      </c>
      <c r="C6" s="34" t="s">
        <v>115</v>
      </c>
      <c r="D6" s="75" t="s">
        <v>580</v>
      </c>
      <c r="E6" s="75" t="s">
        <v>580</v>
      </c>
      <c r="F6" s="75" t="s">
        <v>580</v>
      </c>
      <c r="G6" s="75"/>
      <c r="H6" s="34"/>
      <c r="I6" s="63">
        <f>G6/SUM(G2:G8)*100</f>
        <v>0</v>
      </c>
      <c r="J6" s="75">
        <v>4400</v>
      </c>
      <c r="K6" s="34">
        <v>2.1</v>
      </c>
      <c r="L6" s="2" t="s">
        <v>570</v>
      </c>
    </row>
    <row r="7" spans="1:12" x14ac:dyDescent="0.2">
      <c r="A7" s="22" t="s">
        <v>93</v>
      </c>
      <c r="B7" s="146">
        <v>2016</v>
      </c>
      <c r="C7" s="34" t="s">
        <v>115</v>
      </c>
      <c r="D7" s="75" t="s">
        <v>581</v>
      </c>
      <c r="E7" s="75" t="s">
        <v>582</v>
      </c>
      <c r="F7" s="75" t="s">
        <v>583</v>
      </c>
      <c r="G7" s="75">
        <v>31386</v>
      </c>
      <c r="H7" s="34"/>
      <c r="I7" s="63">
        <f>G7/SUM(G2:G8)*100</f>
        <v>9.0016358162888483</v>
      </c>
      <c r="J7" s="75">
        <v>5300</v>
      </c>
      <c r="K7" s="34">
        <v>2.5</v>
      </c>
      <c r="L7" s="2" t="s">
        <v>570</v>
      </c>
    </row>
    <row r="8" spans="1:12" x14ac:dyDescent="0.2">
      <c r="A8" s="22" t="s">
        <v>93</v>
      </c>
      <c r="B8" s="146">
        <v>2016</v>
      </c>
      <c r="C8" s="34" t="s">
        <v>115</v>
      </c>
      <c r="D8" s="75" t="s">
        <v>584</v>
      </c>
      <c r="E8" s="75" t="s">
        <v>585</v>
      </c>
      <c r="F8" s="75" t="s">
        <v>586</v>
      </c>
      <c r="G8" s="75">
        <v>210598</v>
      </c>
      <c r="H8" s="34"/>
      <c r="I8" s="63">
        <f>G8/SUM(G2:G8)*100</f>
        <v>60.400385510699003</v>
      </c>
      <c r="J8" s="75">
        <v>26100</v>
      </c>
      <c r="K8" s="34">
        <v>12.2</v>
      </c>
      <c r="L8" s="2" t="s">
        <v>570</v>
      </c>
    </row>
    <row r="9" spans="1:12" x14ac:dyDescent="0.2">
      <c r="A9" s="22" t="s">
        <v>93</v>
      </c>
      <c r="B9" s="146">
        <v>2016</v>
      </c>
      <c r="C9" s="34" t="s">
        <v>115</v>
      </c>
      <c r="D9" s="34" t="s">
        <v>136</v>
      </c>
      <c r="E9" s="34" t="s">
        <v>136</v>
      </c>
      <c r="F9" s="103" t="s">
        <v>137</v>
      </c>
      <c r="G9" s="75"/>
      <c r="H9" s="34"/>
      <c r="I9" s="76"/>
      <c r="J9" s="75">
        <f>213200-SUM(J2:J8)</f>
        <v>100000</v>
      </c>
      <c r="K9" s="34">
        <f>100-SUM(K2:K8)</f>
        <v>46.899999999999991</v>
      </c>
      <c r="L9" s="2" t="s">
        <v>587</v>
      </c>
    </row>
    <row r="10" spans="1:12" x14ac:dyDescent="0.2">
      <c r="A10" s="22" t="s">
        <v>93</v>
      </c>
      <c r="B10" s="146">
        <v>2017</v>
      </c>
      <c r="C10" s="34" t="s">
        <v>115</v>
      </c>
      <c r="D10" s="75" t="s">
        <v>567</v>
      </c>
      <c r="E10" s="75" t="s">
        <v>568</v>
      </c>
      <c r="F10" s="75" t="s">
        <v>569</v>
      </c>
      <c r="G10" s="75">
        <v>31723</v>
      </c>
      <c r="H10" s="34"/>
      <c r="I10" s="63">
        <f>G10/SUM(G10:G16)*100</f>
        <v>8.9744833059277251</v>
      </c>
      <c r="J10" s="75">
        <v>19300</v>
      </c>
      <c r="K10" s="34">
        <v>9.1999999999999993</v>
      </c>
      <c r="L10" s="2" t="s">
        <v>588</v>
      </c>
    </row>
    <row r="11" spans="1:12" x14ac:dyDescent="0.2">
      <c r="A11" s="22" t="s">
        <v>93</v>
      </c>
      <c r="B11" s="146">
        <v>2017</v>
      </c>
      <c r="C11" s="34" t="s">
        <v>115</v>
      </c>
      <c r="D11" s="34" t="s">
        <v>571</v>
      </c>
      <c r="E11" s="34" t="s">
        <v>572</v>
      </c>
      <c r="F11" s="34" t="s">
        <v>573</v>
      </c>
      <c r="G11" s="75">
        <v>32811</v>
      </c>
      <c r="H11" s="34"/>
      <c r="I11" s="63">
        <f>G11/SUM(G10:G16)*100</f>
        <v>9.2822801043657481</v>
      </c>
      <c r="J11" s="75">
        <v>45300</v>
      </c>
      <c r="K11" s="34">
        <v>21.6</v>
      </c>
      <c r="L11" s="2" t="s">
        <v>588</v>
      </c>
    </row>
    <row r="12" spans="1:12" x14ac:dyDescent="0.2">
      <c r="A12" s="22" t="s">
        <v>93</v>
      </c>
      <c r="B12" s="146">
        <v>2017</v>
      </c>
      <c r="C12" s="34" t="s">
        <v>115</v>
      </c>
      <c r="D12" s="75" t="s">
        <v>574</v>
      </c>
      <c r="E12" s="75" t="s">
        <v>575</v>
      </c>
      <c r="F12" s="75" t="s">
        <v>576</v>
      </c>
      <c r="G12" s="75">
        <f>73424*54/100</f>
        <v>39648.959999999999</v>
      </c>
      <c r="H12" s="34"/>
      <c r="I12" s="63">
        <f>G12/SUM(G10:G16)*100</f>
        <v>11.216749034372416</v>
      </c>
      <c r="J12" s="75">
        <v>6900</v>
      </c>
      <c r="K12" s="34">
        <v>3.3</v>
      </c>
      <c r="L12" s="2" t="s">
        <v>588</v>
      </c>
    </row>
    <row r="13" spans="1:12" x14ac:dyDescent="0.2">
      <c r="A13" s="22" t="s">
        <v>93</v>
      </c>
      <c r="B13" s="146">
        <v>2017</v>
      </c>
      <c r="C13" s="34" t="s">
        <v>115</v>
      </c>
      <c r="D13" s="75" t="s">
        <v>577</v>
      </c>
      <c r="E13" s="75" t="s">
        <v>578</v>
      </c>
      <c r="F13" s="75" t="s">
        <v>579</v>
      </c>
      <c r="G13" s="75">
        <v>5857</v>
      </c>
      <c r="H13" s="34"/>
      <c r="I13" s="63">
        <f>G13/SUM(G10:G16)*100</f>
        <v>1.6569539048267405</v>
      </c>
      <c r="J13" s="75">
        <v>4400</v>
      </c>
      <c r="K13" s="34">
        <v>2.1</v>
      </c>
      <c r="L13" s="2" t="s">
        <v>588</v>
      </c>
    </row>
    <row r="14" spans="1:12" x14ac:dyDescent="0.2">
      <c r="A14" s="22" t="s">
        <v>93</v>
      </c>
      <c r="B14" s="146">
        <v>2017</v>
      </c>
      <c r="C14" s="34" t="s">
        <v>115</v>
      </c>
      <c r="D14" s="75" t="s">
        <v>580</v>
      </c>
      <c r="E14" s="75" t="s">
        <v>580</v>
      </c>
      <c r="F14" s="75" t="s">
        <v>580</v>
      </c>
      <c r="G14" s="75"/>
      <c r="H14" s="34"/>
      <c r="I14" s="63">
        <f>G14/SUM(G10:G16)*100</f>
        <v>0</v>
      </c>
      <c r="J14" s="75">
        <v>4400</v>
      </c>
      <c r="K14" s="34">
        <v>2.1</v>
      </c>
      <c r="L14" s="2" t="s">
        <v>588</v>
      </c>
    </row>
    <row r="15" spans="1:12" x14ac:dyDescent="0.2">
      <c r="A15" s="22" t="s">
        <v>93</v>
      </c>
      <c r="B15" s="146">
        <v>2017</v>
      </c>
      <c r="C15" s="34" t="s">
        <v>115</v>
      </c>
      <c r="D15" s="75" t="s">
        <v>581</v>
      </c>
      <c r="E15" s="75" t="s">
        <v>582</v>
      </c>
      <c r="F15" s="75" t="s">
        <v>583</v>
      </c>
      <c r="G15" s="75">
        <v>33528</v>
      </c>
      <c r="H15" s="34"/>
      <c r="I15" s="63">
        <f>G15/SUM(G10:G16)*100</f>
        <v>9.4851204577481578</v>
      </c>
      <c r="J15" s="75">
        <v>5300</v>
      </c>
      <c r="K15" s="34">
        <v>2.5</v>
      </c>
      <c r="L15" s="2" t="s">
        <v>588</v>
      </c>
    </row>
    <row r="16" spans="1:12" x14ac:dyDescent="0.2">
      <c r="A16" s="22" t="s">
        <v>93</v>
      </c>
      <c r="B16" s="146">
        <v>2017</v>
      </c>
      <c r="C16" s="34" t="s">
        <v>115</v>
      </c>
      <c r="D16" s="75" t="s">
        <v>584</v>
      </c>
      <c r="E16" s="75" t="s">
        <v>585</v>
      </c>
      <c r="F16" s="75" t="s">
        <v>586</v>
      </c>
      <c r="G16" s="75">
        <v>209912</v>
      </c>
      <c r="H16" s="34"/>
      <c r="I16" s="63">
        <f>G16/SUM(G10:G16)*100</f>
        <v>59.384413192759226</v>
      </c>
      <c r="J16" s="75">
        <v>25900</v>
      </c>
      <c r="K16" s="34">
        <v>12.4</v>
      </c>
      <c r="L16" s="2" t="s">
        <v>588</v>
      </c>
    </row>
    <row r="17" spans="1:12" x14ac:dyDescent="0.2">
      <c r="A17" s="22" t="s">
        <v>93</v>
      </c>
      <c r="B17" s="146">
        <v>2017</v>
      </c>
      <c r="C17" s="34" t="s">
        <v>115</v>
      </c>
      <c r="D17" s="34" t="s">
        <v>136</v>
      </c>
      <c r="E17" s="34" t="s">
        <v>136</v>
      </c>
      <c r="F17" s="103" t="s">
        <v>137</v>
      </c>
      <c r="G17" s="75"/>
      <c r="H17" s="75"/>
      <c r="I17" s="76"/>
      <c r="J17" s="75">
        <f>209400-SUM(J10:J16)</f>
        <v>97900</v>
      </c>
      <c r="K17" s="34">
        <f>100-SUM(K10:K16)</f>
        <v>46.8</v>
      </c>
      <c r="L17" s="2" t="s">
        <v>587</v>
      </c>
    </row>
    <row r="18" spans="1:12" x14ac:dyDescent="0.2">
      <c r="A18" s="22" t="s">
        <v>93</v>
      </c>
      <c r="B18" s="146">
        <v>2018</v>
      </c>
      <c r="C18" s="34" t="s">
        <v>115</v>
      </c>
      <c r="D18" s="75" t="s">
        <v>567</v>
      </c>
      <c r="E18" s="75" t="s">
        <v>568</v>
      </c>
      <c r="F18" s="75" t="s">
        <v>569</v>
      </c>
      <c r="G18" s="75">
        <v>40077</v>
      </c>
      <c r="H18" s="34"/>
      <c r="I18" s="63">
        <f>G18/SUM(G18:G24)*100</f>
        <v>11.520505217074312</v>
      </c>
      <c r="J18" s="75">
        <v>23100</v>
      </c>
      <c r="K18" s="34">
        <v>11.5</v>
      </c>
      <c r="L18" s="2" t="s">
        <v>588</v>
      </c>
    </row>
    <row r="19" spans="1:12" x14ac:dyDescent="0.2">
      <c r="A19" s="22" t="s">
        <v>93</v>
      </c>
      <c r="B19" s="146">
        <v>2018</v>
      </c>
      <c r="C19" s="34" t="s">
        <v>115</v>
      </c>
      <c r="D19" s="34" t="s">
        <v>571</v>
      </c>
      <c r="E19" s="34" t="s">
        <v>572</v>
      </c>
      <c r="F19" s="34" t="s">
        <v>573</v>
      </c>
      <c r="G19" s="75">
        <v>30918</v>
      </c>
      <c r="H19" s="34"/>
      <c r="I19" s="63">
        <f>G19/SUM(G18:G24)*100</f>
        <v>8.8876657509669794</v>
      </c>
      <c r="J19" s="75">
        <v>43300</v>
      </c>
      <c r="K19" s="34">
        <v>21.5</v>
      </c>
      <c r="L19" s="2" t="s">
        <v>588</v>
      </c>
    </row>
    <row r="20" spans="1:12" x14ac:dyDescent="0.2">
      <c r="A20" s="22" t="s">
        <v>93</v>
      </c>
      <c r="B20" s="146">
        <v>2018</v>
      </c>
      <c r="C20" s="34" t="s">
        <v>115</v>
      </c>
      <c r="D20" s="75" t="s">
        <v>574</v>
      </c>
      <c r="E20" s="75" t="s">
        <v>575</v>
      </c>
      <c r="F20" s="75" t="s">
        <v>576</v>
      </c>
      <c r="G20" s="75">
        <f>(475900*55.7/100)*14.9/100</f>
        <v>39496.368699999999</v>
      </c>
      <c r="H20" s="34"/>
      <c r="I20" s="63">
        <f>G20/SUM(G18:G24)*100</f>
        <v>11.353597366665184</v>
      </c>
      <c r="J20" s="75">
        <v>6400</v>
      </c>
      <c r="K20" s="34">
        <v>3.2</v>
      </c>
      <c r="L20" s="2" t="s">
        <v>588</v>
      </c>
    </row>
    <row r="21" spans="1:12" x14ac:dyDescent="0.2">
      <c r="A21" s="22" t="s">
        <v>93</v>
      </c>
      <c r="B21" s="146">
        <v>2018</v>
      </c>
      <c r="C21" s="34" t="s">
        <v>115</v>
      </c>
      <c r="D21" s="75" t="s">
        <v>577</v>
      </c>
      <c r="E21" s="75" t="s">
        <v>578</v>
      </c>
      <c r="F21" s="75" t="s">
        <v>579</v>
      </c>
      <c r="G21" s="75">
        <v>5584</v>
      </c>
      <c r="H21" s="34"/>
      <c r="I21" s="63">
        <f>G21/SUM(G18:G24)*100</f>
        <v>1.6051725711041984</v>
      </c>
      <c r="J21" s="75">
        <v>4600</v>
      </c>
      <c r="K21" s="34">
        <v>2.2999999999999998</v>
      </c>
      <c r="L21" s="2" t="s">
        <v>588</v>
      </c>
    </row>
    <row r="22" spans="1:12" ht="18" customHeight="1" x14ac:dyDescent="0.2">
      <c r="A22" s="22" t="s">
        <v>93</v>
      </c>
      <c r="B22" s="146">
        <v>2018</v>
      </c>
      <c r="C22" s="34" t="s">
        <v>115</v>
      </c>
      <c r="D22" s="75" t="s">
        <v>580</v>
      </c>
      <c r="E22" s="75" t="s">
        <v>580</v>
      </c>
      <c r="F22" s="75" t="s">
        <v>580</v>
      </c>
      <c r="G22" s="75"/>
      <c r="H22" s="34"/>
      <c r="I22" s="63">
        <f>G22/SUM(G18:G24)*100</f>
        <v>0</v>
      </c>
      <c r="J22" s="75">
        <v>4000</v>
      </c>
      <c r="K22" s="34">
        <v>2</v>
      </c>
      <c r="L22" s="2" t="s">
        <v>588</v>
      </c>
    </row>
    <row r="23" spans="1:12" x14ac:dyDescent="0.2">
      <c r="A23" s="22" t="s">
        <v>93</v>
      </c>
      <c r="B23" s="146">
        <v>2018</v>
      </c>
      <c r="C23" s="34" t="s">
        <v>115</v>
      </c>
      <c r="D23" s="75" t="s">
        <v>581</v>
      </c>
      <c r="E23" s="75" t="s">
        <v>582</v>
      </c>
      <c r="F23" s="75" t="s">
        <v>583</v>
      </c>
      <c r="G23" s="75">
        <v>31870</v>
      </c>
      <c r="H23" s="34"/>
      <c r="I23" s="63">
        <f>G23/SUM(G18:G24)*100</f>
        <v>9.1613269772727079</v>
      </c>
      <c r="J23" s="75">
        <v>5000</v>
      </c>
      <c r="K23" s="34">
        <v>2.5</v>
      </c>
      <c r="L23" s="2" t="s">
        <v>588</v>
      </c>
    </row>
    <row r="24" spans="1:12" x14ac:dyDescent="0.2">
      <c r="A24" s="22" t="s">
        <v>93</v>
      </c>
      <c r="B24" s="146">
        <v>2018</v>
      </c>
      <c r="C24" s="34" t="s">
        <v>115</v>
      </c>
      <c r="D24" s="75" t="s">
        <v>584</v>
      </c>
      <c r="E24" s="75" t="s">
        <v>585</v>
      </c>
      <c r="F24" s="75" t="s">
        <v>586</v>
      </c>
      <c r="G24" s="75">
        <v>199930</v>
      </c>
      <c r="H24" s="34"/>
      <c r="I24" s="63">
        <f>G24/SUM(G18:G24)*100</f>
        <v>57.47173211691662</v>
      </c>
      <c r="J24" s="75">
        <v>23400</v>
      </c>
      <c r="K24" s="34">
        <v>11.6</v>
      </c>
      <c r="L24" s="2" t="s">
        <v>588</v>
      </c>
    </row>
    <row r="25" spans="1:12" x14ac:dyDescent="0.2">
      <c r="A25" s="22" t="s">
        <v>93</v>
      </c>
      <c r="B25" s="146">
        <v>2018</v>
      </c>
      <c r="C25" s="34" t="s">
        <v>115</v>
      </c>
      <c r="D25" s="34" t="s">
        <v>136</v>
      </c>
      <c r="E25" s="34" t="s">
        <v>136</v>
      </c>
      <c r="F25" s="103" t="s">
        <v>137</v>
      </c>
      <c r="G25" s="75"/>
      <c r="H25" s="75"/>
      <c r="I25" s="76"/>
      <c r="J25" s="75">
        <f>201200-SUM(J18:J24)</f>
        <v>91400</v>
      </c>
      <c r="K25" s="34">
        <f>100-SUM(K18:K24)</f>
        <v>45.4</v>
      </c>
      <c r="L25" s="2" t="s">
        <v>587</v>
      </c>
    </row>
    <row r="26" spans="1:12" x14ac:dyDescent="0.2">
      <c r="A26" s="147" t="s">
        <v>93</v>
      </c>
      <c r="B26" s="146">
        <v>2019</v>
      </c>
      <c r="C26" s="75" t="s">
        <v>115</v>
      </c>
      <c r="D26" s="75" t="s">
        <v>567</v>
      </c>
      <c r="E26" s="75" t="s">
        <v>568</v>
      </c>
      <c r="F26" s="75" t="s">
        <v>569</v>
      </c>
      <c r="G26" s="75">
        <v>42150</v>
      </c>
      <c r="H26" s="75"/>
      <c r="I26" s="63">
        <f>G26/SUM(G26:G32)*100</f>
        <v>12.355773242815866</v>
      </c>
      <c r="J26" s="75">
        <v>25000</v>
      </c>
      <c r="K26" s="34">
        <v>11.8</v>
      </c>
      <c r="L26" s="2" t="s">
        <v>588</v>
      </c>
    </row>
    <row r="27" spans="1:12" x14ac:dyDescent="0.2">
      <c r="A27" s="147" t="s">
        <v>93</v>
      </c>
      <c r="B27" s="146">
        <v>2019</v>
      </c>
      <c r="C27" s="75" t="s">
        <v>115</v>
      </c>
      <c r="D27" s="34" t="s">
        <v>571</v>
      </c>
      <c r="E27" s="34" t="s">
        <v>572</v>
      </c>
      <c r="F27" s="34" t="s">
        <v>573</v>
      </c>
      <c r="G27" s="75">
        <v>33184</v>
      </c>
      <c r="H27" s="75"/>
      <c r="I27" s="63">
        <f>G27/SUM(G26:G32)*100</f>
        <v>9.7274965430510498</v>
      </c>
      <c r="J27" s="75">
        <v>50300</v>
      </c>
      <c r="K27" s="34">
        <v>23.6</v>
      </c>
      <c r="L27" s="2" t="s">
        <v>588</v>
      </c>
    </row>
    <row r="28" spans="1:12" x14ac:dyDescent="0.2">
      <c r="A28" s="147" t="s">
        <v>93</v>
      </c>
      <c r="B28" s="146">
        <v>2019</v>
      </c>
      <c r="C28" s="75" t="s">
        <v>115</v>
      </c>
      <c r="D28" s="75" t="s">
        <v>574</v>
      </c>
      <c r="E28" s="75" t="s">
        <v>575</v>
      </c>
      <c r="F28" s="75" t="s">
        <v>576</v>
      </c>
      <c r="G28" s="75">
        <f>(551500*55.8/100)*14.8/100</f>
        <v>45545.076000000008</v>
      </c>
      <c r="H28" s="75"/>
      <c r="I28" s="63">
        <f>G28/SUM(G26:G32)*100</f>
        <v>13.350999558311155</v>
      </c>
      <c r="J28" s="75">
        <v>7200</v>
      </c>
      <c r="K28" s="34">
        <v>3.4</v>
      </c>
      <c r="L28" s="2" t="s">
        <v>588</v>
      </c>
    </row>
    <row r="29" spans="1:12" x14ac:dyDescent="0.2">
      <c r="A29" s="147" t="s">
        <v>93</v>
      </c>
      <c r="B29" s="146">
        <v>2019</v>
      </c>
      <c r="C29" s="75" t="s">
        <v>115</v>
      </c>
      <c r="D29" s="75" t="s">
        <v>577</v>
      </c>
      <c r="E29" s="75" t="s">
        <v>578</v>
      </c>
      <c r="F29" s="75" t="s">
        <v>579</v>
      </c>
      <c r="G29" s="75">
        <v>5694</v>
      </c>
      <c r="H29" s="75"/>
      <c r="I29" s="63">
        <f>G29/SUM(G26:G32)*100</f>
        <v>1.6691286558622429</v>
      </c>
      <c r="J29" s="75">
        <v>6100</v>
      </c>
      <c r="K29" s="34">
        <v>2.8</v>
      </c>
      <c r="L29" s="2" t="s">
        <v>588</v>
      </c>
    </row>
    <row r="30" spans="1:12" x14ac:dyDescent="0.2">
      <c r="A30" s="147" t="s">
        <v>93</v>
      </c>
      <c r="B30" s="146">
        <v>2019</v>
      </c>
      <c r="C30" s="75" t="s">
        <v>115</v>
      </c>
      <c r="D30" s="75" t="s">
        <v>580</v>
      </c>
      <c r="E30" s="75" t="s">
        <v>580</v>
      </c>
      <c r="F30" s="75" t="s">
        <v>580</v>
      </c>
      <c r="G30" s="75"/>
      <c r="H30" s="75"/>
      <c r="I30" s="63">
        <f>G30/SUM(G26:G32)*100</f>
        <v>0</v>
      </c>
      <c r="J30" s="75">
        <v>4100</v>
      </c>
      <c r="K30" s="34">
        <v>1.9</v>
      </c>
      <c r="L30" s="2" t="s">
        <v>588</v>
      </c>
    </row>
    <row r="31" spans="1:12" x14ac:dyDescent="0.2">
      <c r="A31" s="147" t="s">
        <v>93</v>
      </c>
      <c r="B31" s="146">
        <v>2019</v>
      </c>
      <c r="C31" s="75" t="s">
        <v>115</v>
      </c>
      <c r="D31" s="75" t="s">
        <v>581</v>
      </c>
      <c r="E31" s="75" t="s">
        <v>582</v>
      </c>
      <c r="F31" s="75" t="s">
        <v>583</v>
      </c>
      <c r="G31" s="75"/>
      <c r="H31" s="75"/>
      <c r="I31" s="63">
        <f>G31/SUM(G26:G32)*100</f>
        <v>0</v>
      </c>
      <c r="J31" s="75">
        <v>5300</v>
      </c>
      <c r="K31" s="34">
        <v>2.5</v>
      </c>
      <c r="L31" s="2" t="s">
        <v>588</v>
      </c>
    </row>
    <row r="32" spans="1:12" x14ac:dyDescent="0.2">
      <c r="A32" s="147" t="s">
        <v>93</v>
      </c>
      <c r="B32" s="146">
        <v>2019</v>
      </c>
      <c r="C32" s="75" t="s">
        <v>115</v>
      </c>
      <c r="D32" s="75" t="s">
        <v>584</v>
      </c>
      <c r="E32" s="75" t="s">
        <v>585</v>
      </c>
      <c r="F32" s="75" t="s">
        <v>586</v>
      </c>
      <c r="G32" s="75">
        <v>214563</v>
      </c>
      <c r="H32" s="75"/>
      <c r="I32" s="63">
        <f>G32/SUM(G26:G32)*100</f>
        <v>62.896601999959692</v>
      </c>
      <c r="J32" s="75">
        <v>26300</v>
      </c>
      <c r="K32" s="34">
        <v>12.4</v>
      </c>
      <c r="L32" s="2" t="s">
        <v>588</v>
      </c>
    </row>
    <row r="33" spans="1:12" x14ac:dyDescent="0.2">
      <c r="A33" s="147" t="s">
        <v>93</v>
      </c>
      <c r="B33" s="146">
        <v>2019</v>
      </c>
      <c r="C33" s="75" t="s">
        <v>115</v>
      </c>
      <c r="D33" s="34" t="s">
        <v>136</v>
      </c>
      <c r="E33" s="34" t="s">
        <v>136</v>
      </c>
      <c r="F33" s="103" t="s">
        <v>137</v>
      </c>
      <c r="G33" s="75"/>
      <c r="H33" s="34"/>
      <c r="I33" s="76"/>
      <c r="J33" s="75">
        <f>213000-SUM(J26:J32)</f>
        <v>88700</v>
      </c>
      <c r="K33" s="34">
        <f>100-SUM(K26:K32)</f>
        <v>41.6</v>
      </c>
      <c r="L33" s="2" t="s">
        <v>587</v>
      </c>
    </row>
    <row r="34" spans="1:12" x14ac:dyDescent="0.2">
      <c r="A34" s="22" t="s">
        <v>93</v>
      </c>
      <c r="B34" s="146">
        <v>2020</v>
      </c>
      <c r="C34" s="34" t="s">
        <v>115</v>
      </c>
      <c r="D34" s="75" t="s">
        <v>567</v>
      </c>
      <c r="E34" s="75" t="s">
        <v>568</v>
      </c>
      <c r="F34" s="75" t="s">
        <v>569</v>
      </c>
      <c r="G34" s="75">
        <v>45145</v>
      </c>
      <c r="H34" s="34"/>
      <c r="I34" s="63">
        <f>G34/SUM(G34:G40)*100</f>
        <v>24.457247653022492</v>
      </c>
      <c r="J34" s="75">
        <v>6800</v>
      </c>
      <c r="K34" s="34">
        <v>10.5</v>
      </c>
      <c r="L34" s="2" t="s">
        <v>589</v>
      </c>
    </row>
    <row r="35" spans="1:12" x14ac:dyDescent="0.2">
      <c r="A35" s="22" t="s">
        <v>93</v>
      </c>
      <c r="B35" s="146">
        <v>2020</v>
      </c>
      <c r="C35" s="34" t="s">
        <v>115</v>
      </c>
      <c r="D35" s="34" t="s">
        <v>571</v>
      </c>
      <c r="E35" s="34" t="s">
        <v>572</v>
      </c>
      <c r="F35" s="34" t="s">
        <v>573</v>
      </c>
      <c r="G35" s="75">
        <v>22885</v>
      </c>
      <c r="H35" s="34"/>
      <c r="I35" s="63">
        <f>G35/SUM(G34:G40)*100</f>
        <v>12.397920313200126</v>
      </c>
      <c r="J35" s="75">
        <v>14600</v>
      </c>
      <c r="K35" s="34">
        <v>22.3</v>
      </c>
      <c r="L35" s="2" t="s">
        <v>589</v>
      </c>
    </row>
    <row r="36" spans="1:12" x14ac:dyDescent="0.2">
      <c r="A36" s="22" t="s">
        <v>93</v>
      </c>
      <c r="B36" s="146">
        <v>2020</v>
      </c>
      <c r="C36" s="34" t="s">
        <v>115</v>
      </c>
      <c r="D36" s="75" t="s">
        <v>574</v>
      </c>
      <c r="E36" s="75" t="s">
        <v>575</v>
      </c>
      <c r="F36" s="75" t="s">
        <v>576</v>
      </c>
      <c r="G36" s="75">
        <f>24717*53/100</f>
        <v>13100.01</v>
      </c>
      <c r="H36" s="34"/>
      <c r="I36" s="63">
        <f>G36/SUM(G34:G40)*100</f>
        <v>7.0969141394854622</v>
      </c>
      <c r="J36" s="75">
        <v>2000</v>
      </c>
      <c r="K36" s="34">
        <v>3</v>
      </c>
      <c r="L36" s="2" t="s">
        <v>589</v>
      </c>
    </row>
    <row r="37" spans="1:12" x14ac:dyDescent="0.2">
      <c r="A37" s="22" t="s">
        <v>93</v>
      </c>
      <c r="B37" s="146">
        <v>2020</v>
      </c>
      <c r="C37" s="34" t="s">
        <v>115</v>
      </c>
      <c r="D37" s="75" t="s">
        <v>577</v>
      </c>
      <c r="E37" s="75" t="s">
        <v>578</v>
      </c>
      <c r="F37" s="75" t="s">
        <v>579</v>
      </c>
      <c r="G37" s="75">
        <v>1834.4</v>
      </c>
      <c r="H37" s="34"/>
      <c r="I37" s="63">
        <f>G37/SUM(G34:G40)*100</f>
        <v>0.99378392058266618</v>
      </c>
      <c r="J37" s="75">
        <v>1700</v>
      </c>
      <c r="K37" s="34">
        <v>2.6</v>
      </c>
      <c r="L37" s="2" t="s">
        <v>589</v>
      </c>
    </row>
    <row r="38" spans="1:12" x14ac:dyDescent="0.2">
      <c r="A38" s="22" t="s">
        <v>93</v>
      </c>
      <c r="B38" s="146">
        <v>2020</v>
      </c>
      <c r="C38" s="34" t="s">
        <v>115</v>
      </c>
      <c r="D38" s="75" t="s">
        <v>580</v>
      </c>
      <c r="E38" s="75" t="s">
        <v>580</v>
      </c>
      <c r="F38" s="75" t="s">
        <v>580</v>
      </c>
      <c r="G38" s="75"/>
      <c r="H38" s="34"/>
      <c r="I38" s="63">
        <f>G38/SUM(G34:G40)*100</f>
        <v>0</v>
      </c>
      <c r="J38" s="75">
        <v>1600</v>
      </c>
      <c r="K38" s="34">
        <v>2.4</v>
      </c>
      <c r="L38" s="2" t="s">
        <v>589</v>
      </c>
    </row>
    <row r="39" spans="1:12" x14ac:dyDescent="0.2">
      <c r="A39" s="22" t="s">
        <v>93</v>
      </c>
      <c r="B39" s="146">
        <v>2020</v>
      </c>
      <c r="C39" s="34" t="s">
        <v>115</v>
      </c>
      <c r="D39" s="75" t="s">
        <v>581</v>
      </c>
      <c r="E39" s="75" t="s">
        <v>582</v>
      </c>
      <c r="F39" s="75" t="s">
        <v>583</v>
      </c>
      <c r="G39" s="75">
        <v>20261</v>
      </c>
      <c r="H39" s="34"/>
      <c r="I39" s="63">
        <f>G39/SUM(G34:G40)*100</f>
        <v>10.976371573770932</v>
      </c>
      <c r="J39" s="75">
        <v>1600</v>
      </c>
      <c r="K39" s="34">
        <v>2.5</v>
      </c>
      <c r="L39" s="2" t="s">
        <v>589</v>
      </c>
    </row>
    <row r="40" spans="1:12" x14ac:dyDescent="0.2">
      <c r="A40" s="22" t="s">
        <v>93</v>
      </c>
      <c r="B40" s="146">
        <v>2020</v>
      </c>
      <c r="C40" s="34" t="s">
        <v>115</v>
      </c>
      <c r="D40" s="75" t="s">
        <v>584</v>
      </c>
      <c r="E40" s="75" t="s">
        <v>585</v>
      </c>
      <c r="F40" s="75" t="s">
        <v>586</v>
      </c>
      <c r="G40" s="75">
        <v>81362</v>
      </c>
      <c r="H40" s="34"/>
      <c r="I40" s="63">
        <f>G40/SUM(G34:G40)*100</f>
        <v>44.077762399938337</v>
      </c>
      <c r="J40" s="75">
        <v>8200</v>
      </c>
      <c r="K40" s="34">
        <v>12.5</v>
      </c>
      <c r="L40" s="2" t="s">
        <v>589</v>
      </c>
    </row>
    <row r="41" spans="1:12" x14ac:dyDescent="0.2">
      <c r="A41" s="22" t="s">
        <v>93</v>
      </c>
      <c r="B41" s="146">
        <v>2020</v>
      </c>
      <c r="C41" s="34" t="s">
        <v>115</v>
      </c>
      <c r="D41" s="34" t="s">
        <v>136</v>
      </c>
      <c r="E41" s="34" t="s">
        <v>136</v>
      </c>
      <c r="F41" s="103" t="s">
        <v>137</v>
      </c>
      <c r="G41" s="75"/>
      <c r="H41" s="34"/>
      <c r="I41" s="63"/>
      <c r="J41" s="75">
        <f>65000-SUM(J34:J40)</f>
        <v>28500</v>
      </c>
      <c r="K41" s="34">
        <f>100-SUM(K34:K40)</f>
        <v>44.2</v>
      </c>
      <c r="L41" s="2" t="s">
        <v>590</v>
      </c>
    </row>
    <row r="42" spans="1:12" x14ac:dyDescent="0.2">
      <c r="F42" s="127"/>
    </row>
    <row r="43" spans="1:12" x14ac:dyDescent="0.2">
      <c r="F43" s="127"/>
    </row>
    <row r="44" spans="1:12" x14ac:dyDescent="0.2">
      <c r="F44" s="127"/>
    </row>
    <row r="45" spans="1:12" x14ac:dyDescent="0.2">
      <c r="F45" s="127"/>
    </row>
    <row r="46" spans="1:12" x14ac:dyDescent="0.2">
      <c r="F46" s="127"/>
    </row>
    <row r="47" spans="1:12" x14ac:dyDescent="0.2">
      <c r="F47" s="127"/>
    </row>
    <row r="48" spans="1:12" x14ac:dyDescent="0.2">
      <c r="F48" s="127"/>
    </row>
    <row r="49" spans="6:6" x14ac:dyDescent="0.2">
      <c r="F49" s="127"/>
    </row>
    <row r="50" spans="6:6" x14ac:dyDescent="0.2">
      <c r="F50" s="128"/>
    </row>
    <row r="51" spans="6:6" x14ac:dyDescent="0.2">
      <c r="F51" s="128"/>
    </row>
    <row r="52" spans="6:6" x14ac:dyDescent="0.2">
      <c r="F52" s="128"/>
    </row>
    <row r="53" spans="6:6" x14ac:dyDescent="0.2">
      <c r="F53" s="128"/>
    </row>
    <row r="54" spans="6:6" x14ac:dyDescent="0.2">
      <c r="F54" s="128"/>
    </row>
    <row r="55" spans="6:6" x14ac:dyDescent="0.2">
      <c r="F55" s="128"/>
    </row>
    <row r="56" spans="6:6" x14ac:dyDescent="0.2">
      <c r="F56" s="128"/>
    </row>
    <row r="57" spans="6:6" x14ac:dyDescent="0.2">
      <c r="F57" s="128"/>
    </row>
    <row r="58" spans="6:6" x14ac:dyDescent="0.2">
      <c r="F58" s="128"/>
    </row>
    <row r="59" spans="6:6" x14ac:dyDescent="0.2">
      <c r="F59" s="128"/>
    </row>
    <row r="60" spans="6:6" x14ac:dyDescent="0.2">
      <c r="F60" s="127"/>
    </row>
    <row r="61" spans="6:6" x14ac:dyDescent="0.2">
      <c r="F61" s="128"/>
    </row>
    <row r="62" spans="6:6" x14ac:dyDescent="0.2">
      <c r="F62" s="128"/>
    </row>
    <row r="63" spans="6:6" x14ac:dyDescent="0.2">
      <c r="F63" s="128"/>
    </row>
    <row r="64" spans="6:6" x14ac:dyDescent="0.2">
      <c r="F64" s="127"/>
    </row>
    <row r="65" spans="6:6" x14ac:dyDescent="0.2">
      <c r="F65" s="127"/>
    </row>
    <row r="66" spans="6:6" x14ac:dyDescent="0.2">
      <c r="F66" s="127"/>
    </row>
    <row r="67" spans="6:6" x14ac:dyDescent="0.2">
      <c r="F67" s="127"/>
    </row>
    <row r="68" spans="6:6" x14ac:dyDescent="0.2">
      <c r="F68" s="127"/>
    </row>
    <row r="69" spans="6:6" x14ac:dyDescent="0.2">
      <c r="F69" s="127"/>
    </row>
    <row r="70" spans="6:6" ht="26" customHeight="1" x14ac:dyDescent="0.2">
      <c r="F70" s="127"/>
    </row>
    <row r="71" spans="6:6" x14ac:dyDescent="0.2">
      <c r="F71" s="127"/>
    </row>
    <row r="72" spans="6:6" x14ac:dyDescent="0.2">
      <c r="F72" s="127"/>
    </row>
    <row r="73" spans="6:6" x14ac:dyDescent="0.2">
      <c r="F73" s="127"/>
    </row>
    <row r="74" spans="6:6" x14ac:dyDescent="0.2">
      <c r="F74" s="127"/>
    </row>
    <row r="75" spans="6:6" x14ac:dyDescent="0.2">
      <c r="F75" s="127"/>
    </row>
    <row r="76" spans="6:6" x14ac:dyDescent="0.2">
      <c r="F76" s="127"/>
    </row>
    <row r="77" spans="6:6" x14ac:dyDescent="0.2">
      <c r="F77" s="127"/>
    </row>
    <row r="78" spans="6:6" x14ac:dyDescent="0.2">
      <c r="F78" s="127"/>
    </row>
    <row r="79" spans="6:6" x14ac:dyDescent="0.2">
      <c r="F79" s="127"/>
    </row>
    <row r="80" spans="6:6" x14ac:dyDescent="0.2">
      <c r="F80" s="127"/>
    </row>
    <row r="81" spans="6:6" x14ac:dyDescent="0.2">
      <c r="F81" s="128"/>
    </row>
    <row r="82" spans="6:6" x14ac:dyDescent="0.2">
      <c r="F82" s="128"/>
    </row>
    <row r="83" spans="6:6" x14ac:dyDescent="0.2">
      <c r="F83" s="128"/>
    </row>
    <row r="84" spans="6:6" x14ac:dyDescent="0.2">
      <c r="F84" s="128"/>
    </row>
    <row r="85" spans="6:6" x14ac:dyDescent="0.2">
      <c r="F85" s="128"/>
    </row>
    <row r="86" spans="6:6" x14ac:dyDescent="0.2">
      <c r="F86" s="128"/>
    </row>
    <row r="87" spans="6:6" x14ac:dyDescent="0.2">
      <c r="F87" s="128"/>
    </row>
    <row r="88" spans="6:6" x14ac:dyDescent="0.2">
      <c r="F88" s="128"/>
    </row>
    <row r="89" spans="6:6" x14ac:dyDescent="0.2">
      <c r="F89" s="128"/>
    </row>
    <row r="90" spans="6:6" x14ac:dyDescent="0.2">
      <c r="F90" s="128"/>
    </row>
    <row r="91" spans="6:6" x14ac:dyDescent="0.2">
      <c r="F91" s="127"/>
    </row>
    <row r="92" spans="6:6" x14ac:dyDescent="0.2">
      <c r="F92" s="128"/>
    </row>
    <row r="93" spans="6:6" x14ac:dyDescent="0.2">
      <c r="F93" s="128"/>
    </row>
    <row r="94" spans="6:6" x14ac:dyDescent="0.2">
      <c r="F94" s="128"/>
    </row>
    <row r="95" spans="6:6" x14ac:dyDescent="0.2">
      <c r="F95" s="127"/>
    </row>
    <row r="96" spans="6:6" x14ac:dyDescent="0.2">
      <c r="F96" s="127"/>
    </row>
    <row r="97" spans="5:7" x14ac:dyDescent="0.2">
      <c r="F97" s="127"/>
    </row>
    <row r="98" spans="5:7" x14ac:dyDescent="0.2">
      <c r="F98" s="127"/>
    </row>
    <row r="99" spans="5:7" x14ac:dyDescent="0.2">
      <c r="F99" s="127"/>
    </row>
    <row r="100" spans="5:7" x14ac:dyDescent="0.2">
      <c r="F100" s="127"/>
    </row>
    <row r="101" spans="5:7" x14ac:dyDescent="0.2">
      <c r="F101" s="127"/>
    </row>
    <row r="102" spans="5:7" x14ac:dyDescent="0.2">
      <c r="F102" s="127"/>
    </row>
    <row r="103" spans="5:7" x14ac:dyDescent="0.2">
      <c r="F103" s="127"/>
    </row>
    <row r="104" spans="5:7" x14ac:dyDescent="0.2">
      <c r="F104" s="127"/>
    </row>
    <row r="105" spans="5:7" x14ac:dyDescent="0.2">
      <c r="F105" s="127"/>
    </row>
    <row r="106" spans="5:7" x14ac:dyDescent="0.2">
      <c r="F106" s="127"/>
    </row>
    <row r="107" spans="5:7" x14ac:dyDescent="0.2">
      <c r="F107" s="127"/>
    </row>
    <row r="108" spans="5:7" x14ac:dyDescent="0.2">
      <c r="F108" s="127"/>
    </row>
    <row r="109" spans="5:7" x14ac:dyDescent="0.2">
      <c r="F109" s="127"/>
    </row>
    <row r="110" spans="5:7" x14ac:dyDescent="0.2">
      <c r="E110" s="120"/>
      <c r="F110" s="127"/>
      <c r="G110" s="120"/>
    </row>
    <row r="111" spans="5:7" x14ac:dyDescent="0.2">
      <c r="E111" s="120"/>
      <c r="F111" s="127"/>
      <c r="G111" s="120"/>
    </row>
    <row r="112" spans="5:7" x14ac:dyDescent="0.2">
      <c r="E112" s="120"/>
      <c r="F112" s="128"/>
      <c r="G112" s="120"/>
    </row>
    <row r="113" spans="5:7" x14ac:dyDescent="0.2">
      <c r="E113" s="120"/>
      <c r="F113" s="128"/>
      <c r="G113" s="120"/>
    </row>
    <row r="114" spans="5:7" x14ac:dyDescent="0.2">
      <c r="E114" s="120"/>
      <c r="F114" s="128"/>
      <c r="G114" s="120"/>
    </row>
    <row r="115" spans="5:7" x14ac:dyDescent="0.2">
      <c r="E115" s="120"/>
      <c r="F115" s="128"/>
      <c r="G115" s="120"/>
    </row>
    <row r="116" spans="5:7" x14ac:dyDescent="0.2">
      <c r="E116" s="120"/>
      <c r="F116" s="128"/>
      <c r="G116" s="120"/>
    </row>
    <row r="117" spans="5:7" x14ac:dyDescent="0.2">
      <c r="E117" s="120"/>
      <c r="F117" s="128"/>
      <c r="G117" s="120"/>
    </row>
    <row r="118" spans="5:7" x14ac:dyDescent="0.2">
      <c r="E118" s="120"/>
      <c r="F118" s="128"/>
      <c r="G118" s="120"/>
    </row>
    <row r="119" spans="5:7" x14ac:dyDescent="0.2">
      <c r="E119" s="120"/>
      <c r="F119" s="128"/>
      <c r="G119" s="120"/>
    </row>
    <row r="120" spans="5:7" x14ac:dyDescent="0.2">
      <c r="E120" s="120"/>
      <c r="F120" s="128"/>
      <c r="G120" s="120"/>
    </row>
    <row r="121" spans="5:7" x14ac:dyDescent="0.2">
      <c r="E121" s="120"/>
      <c r="F121" s="128"/>
      <c r="G121" s="120"/>
    </row>
    <row r="122" spans="5:7" x14ac:dyDescent="0.2">
      <c r="E122" s="120"/>
      <c r="F122" s="127"/>
      <c r="G122" s="120"/>
    </row>
    <row r="123" spans="5:7" x14ac:dyDescent="0.2">
      <c r="E123" s="120"/>
      <c r="F123" s="128"/>
      <c r="G123" s="120"/>
    </row>
    <row r="124" spans="5:7" x14ac:dyDescent="0.2">
      <c r="E124" s="120"/>
      <c r="F124" s="128"/>
      <c r="G124" s="120"/>
    </row>
    <row r="125" spans="5:7" x14ac:dyDescent="0.2">
      <c r="E125" s="120"/>
      <c r="F125" s="128"/>
      <c r="G125" s="120"/>
    </row>
    <row r="126" spans="5:7" x14ac:dyDescent="0.2">
      <c r="E126" s="120"/>
      <c r="F126" s="127"/>
      <c r="G126" s="120"/>
    </row>
    <row r="127" spans="5:7" x14ac:dyDescent="0.2">
      <c r="E127" s="120"/>
      <c r="F127" s="127"/>
      <c r="G127" s="120"/>
    </row>
    <row r="128" spans="5:7" x14ac:dyDescent="0.2">
      <c r="E128" s="120"/>
      <c r="F128" s="127"/>
      <c r="G128" s="120"/>
    </row>
    <row r="129" spans="5:7" x14ac:dyDescent="0.2">
      <c r="E129" s="120"/>
      <c r="F129" s="127"/>
      <c r="G129" s="120"/>
    </row>
    <row r="130" spans="5:7" x14ac:dyDescent="0.2">
      <c r="E130" s="120"/>
      <c r="F130" s="127"/>
      <c r="G130" s="120"/>
    </row>
    <row r="131" spans="5:7" x14ac:dyDescent="0.2">
      <c r="E131" s="120"/>
      <c r="F131" s="127"/>
      <c r="G131" s="120"/>
    </row>
    <row r="132" spans="5:7" x14ac:dyDescent="0.2">
      <c r="E132" s="120"/>
      <c r="F132" s="127"/>
      <c r="G132" s="120"/>
    </row>
    <row r="133" spans="5:7" x14ac:dyDescent="0.2">
      <c r="E133" s="120"/>
      <c r="F133" s="127"/>
      <c r="G133" s="120"/>
    </row>
    <row r="134" spans="5:7" x14ac:dyDescent="0.2">
      <c r="E134" s="120"/>
      <c r="F134" s="127"/>
      <c r="G134" s="120"/>
    </row>
    <row r="135" spans="5:7" x14ac:dyDescent="0.2">
      <c r="E135" s="120"/>
      <c r="F135" s="127"/>
      <c r="G135" s="120"/>
    </row>
    <row r="136" spans="5:7" x14ac:dyDescent="0.2">
      <c r="E136" s="120"/>
      <c r="F136" s="127"/>
      <c r="G136" s="120"/>
    </row>
    <row r="137" spans="5:7" x14ac:dyDescent="0.2">
      <c r="E137" s="120"/>
      <c r="F137" s="127"/>
      <c r="G137" s="120"/>
    </row>
    <row r="138" spans="5:7" x14ac:dyDescent="0.2">
      <c r="E138" s="120"/>
      <c r="F138" s="127"/>
      <c r="G138" s="120"/>
    </row>
    <row r="139" spans="5:7" x14ac:dyDescent="0.2">
      <c r="E139" s="120"/>
      <c r="F139" s="127"/>
      <c r="G139" s="120"/>
    </row>
    <row r="140" spans="5:7" x14ac:dyDescent="0.2">
      <c r="E140" s="120"/>
      <c r="F140" s="127"/>
      <c r="G140" s="120"/>
    </row>
    <row r="141" spans="5:7" x14ac:dyDescent="0.2">
      <c r="E141" s="120"/>
      <c r="F141" s="127"/>
      <c r="G141" s="120"/>
    </row>
    <row r="142" spans="5:7" x14ac:dyDescent="0.2">
      <c r="E142" s="120"/>
      <c r="F142" s="127"/>
      <c r="G142" s="120"/>
    </row>
    <row r="143" spans="5:7" x14ac:dyDescent="0.2">
      <c r="E143" s="120"/>
      <c r="F143" s="128"/>
      <c r="G143" s="120"/>
    </row>
    <row r="144" spans="5:7" x14ac:dyDescent="0.2">
      <c r="E144" s="120"/>
      <c r="F144" s="128"/>
      <c r="G144" s="120"/>
    </row>
    <row r="145" spans="5:7" x14ac:dyDescent="0.2">
      <c r="E145" s="120"/>
      <c r="F145" s="128"/>
      <c r="G145" s="120"/>
    </row>
    <row r="146" spans="5:7" x14ac:dyDescent="0.2">
      <c r="E146" s="120"/>
      <c r="F146" s="128"/>
      <c r="G146" s="120"/>
    </row>
    <row r="147" spans="5:7" x14ac:dyDescent="0.2">
      <c r="E147" s="120"/>
      <c r="F147" s="128"/>
      <c r="G147" s="120"/>
    </row>
    <row r="148" spans="5:7" x14ac:dyDescent="0.2">
      <c r="E148" s="120"/>
      <c r="F148" s="128"/>
      <c r="G148" s="120"/>
    </row>
    <row r="149" spans="5:7" x14ac:dyDescent="0.2">
      <c r="E149" s="120"/>
      <c r="F149" s="128"/>
      <c r="G149" s="120"/>
    </row>
    <row r="150" spans="5:7" x14ac:dyDescent="0.2">
      <c r="E150" s="120"/>
      <c r="F150" s="128"/>
      <c r="G150" s="120"/>
    </row>
    <row r="151" spans="5:7" x14ac:dyDescent="0.2">
      <c r="E151" s="120"/>
      <c r="F151" s="128"/>
      <c r="G151" s="120"/>
    </row>
    <row r="152" spans="5:7" x14ac:dyDescent="0.2">
      <c r="E152" s="120"/>
      <c r="F152" s="128"/>
      <c r="G152" s="120"/>
    </row>
    <row r="153" spans="5:7" x14ac:dyDescent="0.2">
      <c r="E153" s="120"/>
      <c r="F153" s="127"/>
      <c r="G153" s="120"/>
    </row>
    <row r="154" spans="5:7" x14ac:dyDescent="0.2">
      <c r="E154" s="120"/>
      <c r="F154" s="128"/>
      <c r="G154" s="120"/>
    </row>
    <row r="155" spans="5:7" x14ac:dyDescent="0.2">
      <c r="E155" s="120"/>
      <c r="F155" s="128"/>
      <c r="G155" s="120"/>
    </row>
    <row r="156" spans="5:7" x14ac:dyDescent="0.2">
      <c r="E156" s="120"/>
      <c r="F156" s="128"/>
      <c r="G156" s="120"/>
    </row>
    <row r="157" spans="5:7" x14ac:dyDescent="0.2">
      <c r="E157" s="120"/>
      <c r="F157" s="127"/>
      <c r="G157" s="120"/>
    </row>
    <row r="158" spans="5:7" x14ac:dyDescent="0.2">
      <c r="E158" s="120"/>
      <c r="F158" s="127"/>
      <c r="G158" s="120"/>
    </row>
    <row r="159" spans="5:7" x14ac:dyDescent="0.2">
      <c r="E159" s="120"/>
      <c r="F159" s="127"/>
      <c r="G159" s="120"/>
    </row>
    <row r="160" spans="5:7" x14ac:dyDescent="0.2">
      <c r="E160" s="120"/>
      <c r="F160" s="127"/>
      <c r="G160" s="120"/>
    </row>
    <row r="161" spans="5:7" x14ac:dyDescent="0.2">
      <c r="E161" s="120"/>
      <c r="F161" s="127"/>
      <c r="G161" s="120"/>
    </row>
    <row r="162" spans="5:7" x14ac:dyDescent="0.2">
      <c r="E162" s="120"/>
      <c r="F162" s="127"/>
      <c r="G162" s="120"/>
    </row>
    <row r="163" spans="5:7" x14ac:dyDescent="0.2">
      <c r="E163" s="120"/>
      <c r="F163" s="127"/>
      <c r="G163" s="120"/>
    </row>
    <row r="164" spans="5:7" x14ac:dyDescent="0.2">
      <c r="E164" s="120"/>
      <c r="F164" s="127"/>
      <c r="G164" s="120"/>
    </row>
    <row r="165" spans="5:7" x14ac:dyDescent="0.2">
      <c r="E165" s="120"/>
      <c r="F165" s="127"/>
      <c r="G165" s="120"/>
    </row>
    <row r="166" spans="5:7" x14ac:dyDescent="0.2">
      <c r="E166" s="120"/>
      <c r="F166" s="127"/>
      <c r="G166" s="120"/>
    </row>
    <row r="167" spans="5:7" x14ac:dyDescent="0.2">
      <c r="E167" s="120"/>
      <c r="F167" s="127"/>
      <c r="G167" s="120"/>
    </row>
    <row r="168" spans="5:7" x14ac:dyDescent="0.2">
      <c r="E168" s="120"/>
      <c r="F168" s="127"/>
      <c r="G168" s="120"/>
    </row>
    <row r="169" spans="5:7" x14ac:dyDescent="0.2">
      <c r="E169" s="120"/>
      <c r="F169" s="127"/>
      <c r="G169" s="120"/>
    </row>
    <row r="170" spans="5:7" x14ac:dyDescent="0.2">
      <c r="E170" s="120"/>
      <c r="F170" s="127"/>
      <c r="G170" s="120"/>
    </row>
    <row r="171" spans="5:7" x14ac:dyDescent="0.2">
      <c r="E171" s="120"/>
      <c r="F171" s="127"/>
      <c r="G171" s="120"/>
    </row>
    <row r="172" spans="5:7" x14ac:dyDescent="0.2">
      <c r="E172" s="120"/>
      <c r="F172" s="127"/>
      <c r="G172" s="120"/>
    </row>
    <row r="173" spans="5:7" x14ac:dyDescent="0.2">
      <c r="E173" s="120"/>
      <c r="F173" s="127"/>
      <c r="G173" s="120"/>
    </row>
    <row r="174" spans="5:7" x14ac:dyDescent="0.2">
      <c r="E174" s="120"/>
      <c r="F174" s="128"/>
      <c r="G174" s="120"/>
    </row>
    <row r="175" spans="5:7" x14ac:dyDescent="0.2">
      <c r="E175" s="120"/>
      <c r="F175" s="128"/>
      <c r="G175" s="120"/>
    </row>
    <row r="176" spans="5:7" x14ac:dyDescent="0.2">
      <c r="E176" s="120"/>
      <c r="F176" s="128"/>
      <c r="G176" s="120"/>
    </row>
    <row r="177" spans="5:7" x14ac:dyDescent="0.2">
      <c r="E177" s="120"/>
      <c r="F177" s="128"/>
      <c r="G177" s="120"/>
    </row>
    <row r="178" spans="5:7" x14ac:dyDescent="0.2">
      <c r="E178" s="120"/>
      <c r="F178" s="128"/>
      <c r="G178" s="120"/>
    </row>
    <row r="179" spans="5:7" x14ac:dyDescent="0.2">
      <c r="E179" s="120"/>
      <c r="F179" s="128"/>
      <c r="G179" s="120"/>
    </row>
    <row r="180" spans="5:7" x14ac:dyDescent="0.2">
      <c r="E180" s="120"/>
      <c r="F180" s="128"/>
      <c r="G180" s="120"/>
    </row>
    <row r="181" spans="5:7" x14ac:dyDescent="0.2">
      <c r="E181" s="120"/>
      <c r="F181" s="128"/>
      <c r="G181" s="120"/>
    </row>
    <row r="182" spans="5:7" x14ac:dyDescent="0.2">
      <c r="E182" s="120"/>
      <c r="F182" s="128"/>
      <c r="G182" s="120"/>
    </row>
    <row r="183" spans="5:7" x14ac:dyDescent="0.2">
      <c r="E183" s="120"/>
      <c r="F183" s="128"/>
      <c r="G183" s="120"/>
    </row>
    <row r="184" spans="5:7" x14ac:dyDescent="0.2">
      <c r="E184" s="120"/>
      <c r="F184" s="127"/>
      <c r="G184" s="120"/>
    </row>
    <row r="185" spans="5:7" x14ac:dyDescent="0.2">
      <c r="E185" s="120"/>
      <c r="F185" s="128"/>
      <c r="G185" s="120"/>
    </row>
    <row r="186" spans="5:7" x14ac:dyDescent="0.2">
      <c r="E186" s="120"/>
      <c r="F186" s="128"/>
      <c r="G186" s="120"/>
    </row>
    <row r="187" spans="5:7" x14ac:dyDescent="0.2">
      <c r="E187" s="120"/>
      <c r="F187" s="128"/>
      <c r="G187" s="120"/>
    </row>
    <row r="188" spans="5:7" x14ac:dyDescent="0.2">
      <c r="E188" s="120"/>
      <c r="F188" s="127"/>
      <c r="G188" s="120"/>
    </row>
    <row r="189" spans="5:7" x14ac:dyDescent="0.2">
      <c r="E189" s="120"/>
      <c r="F189" s="127"/>
      <c r="G189" s="120"/>
    </row>
    <row r="190" spans="5:7" x14ac:dyDescent="0.2">
      <c r="E190" s="120"/>
      <c r="F190" s="127"/>
      <c r="G190" s="120"/>
    </row>
    <row r="191" spans="5:7" x14ac:dyDescent="0.2">
      <c r="E191" s="120"/>
      <c r="F191" s="127"/>
      <c r="G191" s="120"/>
    </row>
    <row r="192" spans="5:7" x14ac:dyDescent="0.2">
      <c r="E192" s="120"/>
      <c r="F192" s="127"/>
      <c r="G192" s="120"/>
    </row>
    <row r="193" spans="5:7" x14ac:dyDescent="0.2">
      <c r="E193" s="120"/>
      <c r="F193" s="127"/>
      <c r="G193" s="120"/>
    </row>
    <row r="194" spans="5:7" x14ac:dyDescent="0.2">
      <c r="E194" s="120"/>
      <c r="F194" s="127"/>
      <c r="G194" s="120"/>
    </row>
    <row r="195" spans="5:7" x14ac:dyDescent="0.2">
      <c r="E195" s="120"/>
      <c r="F195" s="127"/>
      <c r="G195" s="120"/>
    </row>
    <row r="196" spans="5:7" x14ac:dyDescent="0.2">
      <c r="E196" s="120"/>
      <c r="F196" s="127"/>
      <c r="G196" s="120"/>
    </row>
    <row r="197" spans="5:7" x14ac:dyDescent="0.2">
      <c r="E197" s="120"/>
      <c r="F197" s="127"/>
      <c r="G197" s="120"/>
    </row>
    <row r="198" spans="5:7" x14ac:dyDescent="0.2">
      <c r="E198" s="120"/>
      <c r="F198" s="127"/>
      <c r="G198" s="120"/>
    </row>
    <row r="199" spans="5:7" x14ac:dyDescent="0.2">
      <c r="E199" s="120"/>
      <c r="F199" s="127"/>
      <c r="G199" s="120"/>
    </row>
    <row r="200" spans="5:7" x14ac:dyDescent="0.2">
      <c r="E200" s="120"/>
      <c r="F200" s="127"/>
      <c r="G200" s="120"/>
    </row>
    <row r="201" spans="5:7" x14ac:dyDescent="0.2">
      <c r="E201" s="120"/>
      <c r="F201" s="127"/>
      <c r="G201" s="120"/>
    </row>
    <row r="202" spans="5:7" x14ac:dyDescent="0.2">
      <c r="E202" s="120"/>
      <c r="F202" s="127"/>
      <c r="G202" s="120"/>
    </row>
    <row r="203" spans="5:7" x14ac:dyDescent="0.2">
      <c r="E203" s="120"/>
      <c r="F203" s="127"/>
      <c r="G203" s="120"/>
    </row>
    <row r="204" spans="5:7" x14ac:dyDescent="0.2">
      <c r="E204" s="120"/>
      <c r="F204" s="127"/>
      <c r="G204" s="120"/>
    </row>
    <row r="205" spans="5:7" x14ac:dyDescent="0.2">
      <c r="E205" s="120"/>
      <c r="F205" s="128"/>
      <c r="G205" s="120"/>
    </row>
    <row r="206" spans="5:7" x14ac:dyDescent="0.2">
      <c r="E206" s="120"/>
      <c r="F206" s="128"/>
      <c r="G206" s="120"/>
    </row>
    <row r="207" spans="5:7" x14ac:dyDescent="0.2">
      <c r="E207" s="120"/>
      <c r="F207" s="128"/>
      <c r="G207" s="120"/>
    </row>
    <row r="208" spans="5:7" x14ac:dyDescent="0.2">
      <c r="E208" s="120"/>
      <c r="F208" s="128"/>
      <c r="G208" s="120"/>
    </row>
    <row r="209" spans="5:7" x14ac:dyDescent="0.2">
      <c r="E209" s="120"/>
      <c r="F209" s="128"/>
      <c r="G209" s="120"/>
    </row>
    <row r="210" spans="5:7" x14ac:dyDescent="0.2">
      <c r="E210" s="120"/>
      <c r="F210" s="128"/>
      <c r="G210" s="120"/>
    </row>
    <row r="211" spans="5:7" x14ac:dyDescent="0.2">
      <c r="E211" s="120"/>
      <c r="F211" s="128"/>
      <c r="G211" s="120"/>
    </row>
    <row r="212" spans="5:7" x14ac:dyDescent="0.2">
      <c r="E212" s="120"/>
      <c r="F212" s="128"/>
      <c r="G212" s="120"/>
    </row>
    <row r="213" spans="5:7" x14ac:dyDescent="0.2">
      <c r="E213" s="120"/>
      <c r="F213" s="128"/>
      <c r="G213" s="120"/>
    </row>
    <row r="214" spans="5:7" x14ac:dyDescent="0.2">
      <c r="E214" s="120"/>
      <c r="F214" s="128"/>
      <c r="G214" s="120"/>
    </row>
    <row r="215" spans="5:7" x14ac:dyDescent="0.2">
      <c r="E215" s="120"/>
      <c r="F215" s="127"/>
      <c r="G215" s="120"/>
    </row>
    <row r="216" spans="5:7" x14ac:dyDescent="0.2">
      <c r="E216" s="120"/>
      <c r="F216" s="128"/>
      <c r="G216" s="120"/>
    </row>
    <row r="217" spans="5:7" x14ac:dyDescent="0.2">
      <c r="E217" s="120"/>
      <c r="F217" s="128"/>
      <c r="G217" s="120"/>
    </row>
    <row r="218" spans="5:7" x14ac:dyDescent="0.2">
      <c r="E218" s="120"/>
      <c r="F218" s="128"/>
      <c r="G218" s="120"/>
    </row>
    <row r="219" spans="5:7" x14ac:dyDescent="0.2">
      <c r="E219" s="120"/>
      <c r="F219" s="127"/>
      <c r="G219" s="120"/>
    </row>
    <row r="220" spans="5:7" x14ac:dyDescent="0.2">
      <c r="E220" s="120"/>
      <c r="F220" s="127"/>
      <c r="G220" s="120"/>
    </row>
    <row r="221" spans="5:7" x14ac:dyDescent="0.2">
      <c r="E221" s="120"/>
      <c r="F221" s="127"/>
      <c r="G221" s="120"/>
    </row>
    <row r="222" spans="5:7" x14ac:dyDescent="0.2">
      <c r="E222" s="120"/>
      <c r="F222" s="127"/>
      <c r="G222" s="120"/>
    </row>
    <row r="223" spans="5:7" x14ac:dyDescent="0.2">
      <c r="E223" s="120"/>
      <c r="F223" s="127"/>
      <c r="G223" s="120"/>
    </row>
    <row r="224" spans="5:7" x14ac:dyDescent="0.2">
      <c r="E224" s="120"/>
      <c r="F224" s="127"/>
      <c r="G224" s="120"/>
    </row>
    <row r="225" spans="5:7" x14ac:dyDescent="0.2">
      <c r="E225" s="120"/>
      <c r="F225" s="127"/>
      <c r="G225" s="120"/>
    </row>
    <row r="226" spans="5:7" x14ac:dyDescent="0.2">
      <c r="E226" s="120"/>
      <c r="F226" s="127"/>
      <c r="G226" s="120"/>
    </row>
    <row r="227" spans="5:7" x14ac:dyDescent="0.2">
      <c r="E227" s="120"/>
      <c r="F227" s="127"/>
      <c r="G227" s="120"/>
    </row>
    <row r="228" spans="5:7" x14ac:dyDescent="0.2">
      <c r="E228" s="120"/>
      <c r="F228" s="127"/>
      <c r="G228" s="120"/>
    </row>
    <row r="229" spans="5:7" x14ac:dyDescent="0.2">
      <c r="E229" s="120"/>
      <c r="F229" s="127"/>
      <c r="G229" s="120"/>
    </row>
    <row r="230" spans="5:7" x14ac:dyDescent="0.2">
      <c r="E230" s="120"/>
      <c r="F230" s="127"/>
      <c r="G230" s="120"/>
    </row>
    <row r="231" spans="5:7" x14ac:dyDescent="0.2">
      <c r="E231" s="120"/>
      <c r="F231" s="127"/>
      <c r="G231" s="120"/>
    </row>
    <row r="232" spans="5:7" x14ac:dyDescent="0.2">
      <c r="E232" s="120"/>
      <c r="F232" s="127"/>
      <c r="G232" s="120"/>
    </row>
    <row r="233" spans="5:7" x14ac:dyDescent="0.2">
      <c r="E233" s="120"/>
      <c r="F233" s="127"/>
      <c r="G233" s="120"/>
    </row>
    <row r="234" spans="5:7" x14ac:dyDescent="0.2">
      <c r="E234" s="120"/>
      <c r="F234" s="127"/>
      <c r="G234" s="120"/>
    </row>
    <row r="235" spans="5:7" x14ac:dyDescent="0.2">
      <c r="E235" s="120"/>
      <c r="F235" s="127"/>
      <c r="G235" s="120"/>
    </row>
    <row r="236" spans="5:7" x14ac:dyDescent="0.2">
      <c r="E236" s="120"/>
      <c r="F236" s="128"/>
      <c r="G236" s="120"/>
    </row>
    <row r="237" spans="5:7" x14ac:dyDescent="0.2">
      <c r="E237" s="120"/>
      <c r="F237" s="128"/>
      <c r="G237" s="120"/>
    </row>
    <row r="238" spans="5:7" x14ac:dyDescent="0.2">
      <c r="E238" s="120"/>
      <c r="F238" s="128"/>
      <c r="G238" s="120"/>
    </row>
    <row r="239" spans="5:7" x14ac:dyDescent="0.2">
      <c r="E239" s="120"/>
      <c r="F239" s="128"/>
      <c r="G239" s="120"/>
    </row>
    <row r="240" spans="5:7" x14ac:dyDescent="0.2">
      <c r="E240" s="120"/>
      <c r="F240" s="128"/>
      <c r="G240" s="120"/>
    </row>
    <row r="241" spans="5:7" x14ac:dyDescent="0.2">
      <c r="E241" s="120"/>
      <c r="F241" s="128"/>
      <c r="G241" s="120"/>
    </row>
    <row r="242" spans="5:7" x14ac:dyDescent="0.2">
      <c r="E242" s="120"/>
      <c r="F242" s="128"/>
      <c r="G242" s="120"/>
    </row>
    <row r="243" spans="5:7" x14ac:dyDescent="0.2">
      <c r="E243" s="120"/>
      <c r="F243" s="128"/>
      <c r="G243" s="120"/>
    </row>
    <row r="244" spans="5:7" x14ac:dyDescent="0.2">
      <c r="E244" s="120"/>
      <c r="F244" s="128"/>
      <c r="G244" s="120"/>
    </row>
    <row r="245" spans="5:7" x14ac:dyDescent="0.2">
      <c r="E245" s="120"/>
      <c r="F245" s="128"/>
      <c r="G245" s="120"/>
    </row>
    <row r="246" spans="5:7" x14ac:dyDescent="0.2">
      <c r="E246" s="120"/>
      <c r="F246" s="127"/>
      <c r="G246" s="120"/>
    </row>
    <row r="247" spans="5:7" x14ac:dyDescent="0.2">
      <c r="E247" s="120"/>
      <c r="F247" s="128"/>
      <c r="G247" s="120"/>
    </row>
    <row r="248" spans="5:7" x14ac:dyDescent="0.2">
      <c r="E248" s="120"/>
      <c r="F248" s="128"/>
      <c r="G248" s="120"/>
    </row>
    <row r="249" spans="5:7" x14ac:dyDescent="0.2">
      <c r="E249" s="120"/>
      <c r="F249" s="128"/>
      <c r="G249" s="120"/>
    </row>
    <row r="250" spans="5:7" x14ac:dyDescent="0.2">
      <c r="E250" s="120"/>
      <c r="F250" s="127"/>
      <c r="G250" s="120"/>
    </row>
    <row r="251" spans="5:7" x14ac:dyDescent="0.2">
      <c r="E251" s="120"/>
      <c r="F251" s="127"/>
      <c r="G251" s="120"/>
    </row>
    <row r="252" spans="5:7" x14ac:dyDescent="0.2">
      <c r="E252" s="120"/>
      <c r="F252" s="127"/>
      <c r="G252" s="120"/>
    </row>
    <row r="253" spans="5:7" x14ac:dyDescent="0.2">
      <c r="E253" s="120"/>
      <c r="F253" s="127"/>
      <c r="G253" s="120"/>
    </row>
    <row r="254" spans="5:7" x14ac:dyDescent="0.2">
      <c r="E254" s="120"/>
      <c r="F254" s="127"/>
      <c r="G254" s="120"/>
    </row>
    <row r="255" spans="5:7" x14ac:dyDescent="0.2">
      <c r="E255" s="120"/>
      <c r="F255" s="127"/>
      <c r="G255" s="120"/>
    </row>
    <row r="256" spans="5:7" x14ac:dyDescent="0.2">
      <c r="E256" s="120"/>
      <c r="F256" s="127"/>
      <c r="G256" s="120"/>
    </row>
    <row r="257" spans="5:7" x14ac:dyDescent="0.2">
      <c r="E257" s="120"/>
      <c r="F257" s="127"/>
      <c r="G257" s="120"/>
    </row>
    <row r="258" spans="5:7" x14ac:dyDescent="0.2">
      <c r="E258" s="120"/>
      <c r="F258" s="127"/>
      <c r="G258" s="120"/>
    </row>
    <row r="259" spans="5:7" x14ac:dyDescent="0.2">
      <c r="E259" s="120"/>
      <c r="F259" s="127"/>
      <c r="G259" s="120"/>
    </row>
    <row r="260" spans="5:7" x14ac:dyDescent="0.2">
      <c r="E260" s="120"/>
      <c r="F260" s="127"/>
      <c r="G260" s="120"/>
    </row>
    <row r="261" spans="5:7" x14ac:dyDescent="0.2">
      <c r="E261" s="120"/>
      <c r="F261" s="127"/>
      <c r="G261" s="120"/>
    </row>
    <row r="262" spans="5:7" x14ac:dyDescent="0.2">
      <c r="E262" s="120"/>
      <c r="F262" s="127"/>
      <c r="G262" s="120"/>
    </row>
    <row r="263" spans="5:7" x14ac:dyDescent="0.2">
      <c r="E263" s="120"/>
      <c r="F263" s="127"/>
      <c r="G263" s="120"/>
    </row>
    <row r="264" spans="5:7" x14ac:dyDescent="0.2">
      <c r="E264" s="120"/>
      <c r="F264" s="127"/>
      <c r="G264" s="120"/>
    </row>
    <row r="265" spans="5:7" x14ac:dyDescent="0.2">
      <c r="E265" s="120"/>
      <c r="F265" s="127"/>
      <c r="G265" s="120"/>
    </row>
    <row r="266" spans="5:7" x14ac:dyDescent="0.2">
      <c r="E266" s="120"/>
      <c r="F266" s="127"/>
      <c r="G266" s="120"/>
    </row>
    <row r="267" spans="5:7" x14ac:dyDescent="0.2">
      <c r="E267" s="120"/>
      <c r="F267" s="128"/>
      <c r="G267" s="120"/>
    </row>
    <row r="268" spans="5:7" x14ac:dyDescent="0.2">
      <c r="E268" s="120"/>
      <c r="F268" s="128"/>
      <c r="G268" s="120"/>
    </row>
    <row r="269" spans="5:7" x14ac:dyDescent="0.2">
      <c r="E269" s="120"/>
      <c r="F269" s="128"/>
      <c r="G269" s="120"/>
    </row>
    <row r="270" spans="5:7" x14ac:dyDescent="0.2">
      <c r="E270" s="120"/>
      <c r="F270" s="128"/>
      <c r="G270" s="120"/>
    </row>
    <row r="271" spans="5:7" x14ac:dyDescent="0.2">
      <c r="E271" s="120"/>
      <c r="F271" s="128"/>
      <c r="G271" s="120"/>
    </row>
    <row r="272" spans="5:7" x14ac:dyDescent="0.2">
      <c r="E272" s="120"/>
      <c r="F272" s="128"/>
      <c r="G272" s="120"/>
    </row>
    <row r="273" spans="5:7" x14ac:dyDescent="0.2">
      <c r="E273" s="120"/>
      <c r="F273" s="128"/>
      <c r="G273" s="120"/>
    </row>
    <row r="274" spans="5:7" x14ac:dyDescent="0.2">
      <c r="E274" s="120"/>
      <c r="F274" s="128"/>
      <c r="G274" s="120"/>
    </row>
    <row r="275" spans="5:7" x14ac:dyDescent="0.2">
      <c r="E275" s="120"/>
      <c r="F275" s="128"/>
      <c r="G275" s="120"/>
    </row>
    <row r="276" spans="5:7" x14ac:dyDescent="0.2">
      <c r="E276" s="120"/>
      <c r="F276" s="128"/>
      <c r="G276" s="120"/>
    </row>
    <row r="277" spans="5:7" x14ac:dyDescent="0.2">
      <c r="E277" s="120"/>
      <c r="F277" s="127"/>
      <c r="G277" s="120"/>
    </row>
    <row r="278" spans="5:7" x14ac:dyDescent="0.2">
      <c r="E278" s="120"/>
      <c r="F278" s="128"/>
      <c r="G278" s="120"/>
    </row>
    <row r="279" spans="5:7" x14ac:dyDescent="0.2">
      <c r="E279" s="120"/>
      <c r="F279" s="128"/>
      <c r="G279" s="120"/>
    </row>
    <row r="280" spans="5:7" x14ac:dyDescent="0.2">
      <c r="E280" s="120"/>
      <c r="F280" s="128"/>
      <c r="G280" s="120"/>
    </row>
    <row r="281" spans="5:7" x14ac:dyDescent="0.2">
      <c r="E281" s="120"/>
      <c r="F281" s="127"/>
      <c r="G281" s="120"/>
    </row>
    <row r="282" spans="5:7" x14ac:dyDescent="0.2">
      <c r="E282" s="120"/>
      <c r="F282" s="127"/>
      <c r="G282" s="120"/>
    </row>
    <row r="283" spans="5:7" x14ac:dyDescent="0.2">
      <c r="E283" s="120"/>
      <c r="F283" s="127"/>
      <c r="G283" s="120"/>
    </row>
    <row r="284" spans="5:7" x14ac:dyDescent="0.2">
      <c r="E284" s="120"/>
      <c r="F284" s="127"/>
      <c r="G284" s="120"/>
    </row>
    <row r="285" spans="5:7" x14ac:dyDescent="0.2">
      <c r="E285" s="120"/>
      <c r="F285" s="127"/>
      <c r="G285" s="120"/>
    </row>
    <row r="286" spans="5:7" x14ac:dyDescent="0.2">
      <c r="E286" s="120"/>
      <c r="F286" s="127"/>
      <c r="G286" s="120"/>
    </row>
    <row r="287" spans="5:7" x14ac:dyDescent="0.2">
      <c r="E287" s="120"/>
      <c r="F287" s="127"/>
      <c r="G287" s="120"/>
    </row>
    <row r="288" spans="5:7" x14ac:dyDescent="0.2">
      <c r="E288" s="120"/>
      <c r="F288" s="127"/>
      <c r="G288" s="120"/>
    </row>
    <row r="289" spans="5:7" x14ac:dyDescent="0.2">
      <c r="E289" s="120"/>
      <c r="F289" s="127"/>
      <c r="G289" s="120"/>
    </row>
    <row r="290" spans="5:7" x14ac:dyDescent="0.2">
      <c r="E290" s="120"/>
      <c r="F290" s="127"/>
      <c r="G290" s="120"/>
    </row>
    <row r="291" spans="5:7" x14ac:dyDescent="0.2">
      <c r="E291" s="120"/>
      <c r="F291" s="127"/>
      <c r="G291" s="120"/>
    </row>
    <row r="292" spans="5:7" x14ac:dyDescent="0.2">
      <c r="E292" s="120"/>
      <c r="F292" s="127"/>
      <c r="G292" s="120"/>
    </row>
    <row r="293" spans="5:7" x14ac:dyDescent="0.2">
      <c r="E293" s="120"/>
      <c r="F293" s="127"/>
      <c r="G293" s="120"/>
    </row>
    <row r="294" spans="5:7" x14ac:dyDescent="0.2">
      <c r="E294" s="120"/>
      <c r="F294" s="127"/>
      <c r="G294" s="120"/>
    </row>
    <row r="295" spans="5:7" x14ac:dyDescent="0.2">
      <c r="E295" s="120"/>
      <c r="F295" s="127"/>
      <c r="G295" s="120"/>
    </row>
    <row r="296" spans="5:7" x14ac:dyDescent="0.2">
      <c r="E296" s="120"/>
      <c r="F296" s="127"/>
      <c r="G296" s="120"/>
    </row>
    <row r="297" spans="5:7" x14ac:dyDescent="0.2">
      <c r="E297" s="120"/>
      <c r="F297" s="127"/>
      <c r="G297" s="120"/>
    </row>
    <row r="298" spans="5:7" x14ac:dyDescent="0.2">
      <c r="E298" s="120"/>
      <c r="F298" s="128"/>
      <c r="G298" s="120"/>
    </row>
    <row r="299" spans="5:7" x14ac:dyDescent="0.2">
      <c r="E299" s="120"/>
      <c r="F299" s="128"/>
      <c r="G299" s="120"/>
    </row>
    <row r="300" spans="5:7" x14ac:dyDescent="0.2">
      <c r="E300" s="120"/>
      <c r="F300" s="128"/>
      <c r="G300" s="120"/>
    </row>
    <row r="301" spans="5:7" x14ac:dyDescent="0.2">
      <c r="E301" s="120"/>
      <c r="F301" s="128"/>
      <c r="G301" s="120"/>
    </row>
    <row r="302" spans="5:7" x14ac:dyDescent="0.2">
      <c r="E302" s="120"/>
      <c r="F302" s="128"/>
      <c r="G302" s="120"/>
    </row>
    <row r="303" spans="5:7" x14ac:dyDescent="0.2">
      <c r="E303" s="120"/>
      <c r="F303" s="128"/>
      <c r="G303" s="120"/>
    </row>
    <row r="304" spans="5:7" x14ac:dyDescent="0.2">
      <c r="E304" s="120"/>
      <c r="F304" s="128"/>
      <c r="G304" s="120"/>
    </row>
    <row r="305" spans="5:7" x14ac:dyDescent="0.2">
      <c r="E305" s="120"/>
      <c r="F305" s="128"/>
      <c r="G305" s="120"/>
    </row>
    <row r="306" spans="5:7" x14ac:dyDescent="0.2">
      <c r="E306" s="120"/>
      <c r="F306" s="128"/>
      <c r="G306" s="120"/>
    </row>
    <row r="307" spans="5:7" x14ac:dyDescent="0.2">
      <c r="E307" s="120"/>
      <c r="F307" s="128"/>
      <c r="G307" s="120"/>
    </row>
    <row r="308" spans="5:7" x14ac:dyDescent="0.2">
      <c r="E308" s="120"/>
      <c r="F308" s="127"/>
      <c r="G308" s="120"/>
    </row>
    <row r="309" spans="5:7" x14ac:dyDescent="0.2">
      <c r="E309" s="120"/>
      <c r="F309" s="128"/>
      <c r="G309" s="120"/>
    </row>
    <row r="310" spans="5:7" x14ac:dyDescent="0.2">
      <c r="E310" s="120"/>
      <c r="F310" s="128"/>
      <c r="G310" s="120"/>
    </row>
    <row r="311" spans="5:7" x14ac:dyDescent="0.2">
      <c r="E311" s="120"/>
      <c r="F311" s="128"/>
      <c r="G311" s="120"/>
    </row>
    <row r="312" spans="5:7" x14ac:dyDescent="0.2">
      <c r="E312" s="120"/>
      <c r="F312" s="127"/>
      <c r="G312" s="120"/>
    </row>
    <row r="313" spans="5:7" x14ac:dyDescent="0.2">
      <c r="E313" s="120"/>
      <c r="F313" s="127"/>
      <c r="G313" s="120"/>
    </row>
    <row r="314" spans="5:7" x14ac:dyDescent="0.2">
      <c r="E314" s="120"/>
      <c r="F314" s="127"/>
      <c r="G314" s="120"/>
    </row>
    <row r="315" spans="5:7" x14ac:dyDescent="0.2">
      <c r="E315" s="120"/>
      <c r="F315" s="127"/>
      <c r="G315" s="120"/>
    </row>
    <row r="316" spans="5:7" x14ac:dyDescent="0.2">
      <c r="E316" s="120"/>
      <c r="F316" s="127"/>
      <c r="G316" s="120"/>
    </row>
    <row r="317" spans="5:7" x14ac:dyDescent="0.2">
      <c r="E317" s="120"/>
      <c r="F317" s="127"/>
      <c r="G317" s="120"/>
    </row>
    <row r="318" spans="5:7" x14ac:dyDescent="0.2">
      <c r="E318" s="120"/>
      <c r="F318" s="127"/>
      <c r="G318" s="120"/>
    </row>
    <row r="319" spans="5:7" x14ac:dyDescent="0.2">
      <c r="E319" s="120"/>
      <c r="F319" s="127"/>
      <c r="G319" s="120"/>
    </row>
    <row r="320" spans="5:7" x14ac:dyDescent="0.2">
      <c r="E320" s="120"/>
      <c r="F320" s="127"/>
      <c r="G320" s="120"/>
    </row>
    <row r="321" spans="5:7" x14ac:dyDescent="0.2">
      <c r="E321" s="120"/>
      <c r="F321" s="127"/>
      <c r="G321" s="120"/>
    </row>
    <row r="322" spans="5:7" x14ac:dyDescent="0.2">
      <c r="E322" s="120"/>
      <c r="F322" s="127"/>
      <c r="G322" s="120"/>
    </row>
    <row r="323" spans="5:7" x14ac:dyDescent="0.2">
      <c r="E323" s="120"/>
      <c r="F323" s="127"/>
      <c r="G323" s="120"/>
    </row>
    <row r="324" spans="5:7" x14ac:dyDescent="0.2">
      <c r="E324" s="120"/>
      <c r="F324" s="127"/>
      <c r="G324" s="120"/>
    </row>
    <row r="325" spans="5:7" x14ac:dyDescent="0.2">
      <c r="E325" s="120"/>
      <c r="F325" s="127"/>
      <c r="G325" s="120"/>
    </row>
    <row r="326" spans="5:7" x14ac:dyDescent="0.2">
      <c r="E326" s="120"/>
      <c r="F326" s="127"/>
      <c r="G326" s="120"/>
    </row>
    <row r="327" spans="5:7" x14ac:dyDescent="0.2">
      <c r="E327" s="120"/>
      <c r="F327" s="127"/>
      <c r="G327" s="120"/>
    </row>
    <row r="328" spans="5:7" x14ac:dyDescent="0.2">
      <c r="E328" s="120"/>
      <c r="F328" s="127"/>
      <c r="G328" s="120"/>
    </row>
    <row r="329" spans="5:7" x14ac:dyDescent="0.2">
      <c r="E329" s="120"/>
      <c r="F329" s="128"/>
      <c r="G329" s="120"/>
    </row>
    <row r="330" spans="5:7" x14ac:dyDescent="0.2">
      <c r="E330" s="120"/>
      <c r="F330" s="128"/>
      <c r="G330" s="120"/>
    </row>
    <row r="331" spans="5:7" x14ac:dyDescent="0.2">
      <c r="E331" s="120"/>
      <c r="F331" s="128"/>
      <c r="G331" s="120"/>
    </row>
    <row r="332" spans="5:7" x14ac:dyDescent="0.2">
      <c r="E332" s="120"/>
      <c r="F332" s="128"/>
      <c r="G332" s="120"/>
    </row>
    <row r="333" spans="5:7" x14ac:dyDescent="0.2">
      <c r="E333" s="120"/>
      <c r="F333" s="128"/>
      <c r="G333" s="120"/>
    </row>
    <row r="334" spans="5:7" x14ac:dyDescent="0.2">
      <c r="E334" s="120"/>
      <c r="F334" s="128"/>
      <c r="G334" s="120"/>
    </row>
    <row r="335" spans="5:7" x14ac:dyDescent="0.2">
      <c r="E335" s="120"/>
      <c r="F335" s="128"/>
      <c r="G335" s="120"/>
    </row>
    <row r="336" spans="5:7" x14ac:dyDescent="0.2">
      <c r="E336" s="120"/>
      <c r="F336" s="128"/>
      <c r="G336" s="120"/>
    </row>
    <row r="337" spans="5:7" x14ac:dyDescent="0.2">
      <c r="E337" s="120"/>
      <c r="F337" s="128"/>
      <c r="G337" s="120"/>
    </row>
    <row r="338" spans="5:7" x14ac:dyDescent="0.2">
      <c r="E338" s="120"/>
      <c r="F338" s="128"/>
      <c r="G338" s="120"/>
    </row>
    <row r="339" spans="5:7" x14ac:dyDescent="0.2">
      <c r="E339" s="120"/>
      <c r="F339" s="127"/>
      <c r="G339" s="120"/>
    </row>
    <row r="340" spans="5:7" x14ac:dyDescent="0.2">
      <c r="E340" s="120"/>
      <c r="F340" s="128"/>
      <c r="G340" s="120"/>
    </row>
    <row r="341" spans="5:7" x14ac:dyDescent="0.2">
      <c r="E341" s="120"/>
      <c r="F341" s="128"/>
      <c r="G341" s="120"/>
    </row>
    <row r="342" spans="5:7" x14ac:dyDescent="0.2">
      <c r="E342" s="120"/>
      <c r="F342" s="128"/>
      <c r="G342" s="120"/>
    </row>
    <row r="343" spans="5:7" x14ac:dyDescent="0.2">
      <c r="E343" s="120"/>
      <c r="F343" s="127"/>
      <c r="G343" s="120"/>
    </row>
    <row r="344" spans="5:7" x14ac:dyDescent="0.2">
      <c r="E344" s="120"/>
      <c r="F344" s="127"/>
      <c r="G344" s="120"/>
    </row>
    <row r="345" spans="5:7" x14ac:dyDescent="0.2">
      <c r="E345" s="120"/>
      <c r="F345" s="127"/>
      <c r="G345" s="120"/>
    </row>
    <row r="346" spans="5:7" x14ac:dyDescent="0.2">
      <c r="E346" s="120"/>
      <c r="F346" s="127"/>
      <c r="G346" s="120"/>
    </row>
    <row r="347" spans="5:7" x14ac:dyDescent="0.2">
      <c r="E347" s="120"/>
      <c r="F347" s="127"/>
      <c r="G347" s="120"/>
    </row>
    <row r="348" spans="5:7" x14ac:dyDescent="0.2">
      <c r="E348" s="120"/>
      <c r="F348" s="127"/>
      <c r="G348" s="120"/>
    </row>
    <row r="349" spans="5:7" x14ac:dyDescent="0.2">
      <c r="E349" s="120"/>
      <c r="F349" s="127"/>
      <c r="G349" s="120"/>
    </row>
    <row r="350" spans="5:7" x14ac:dyDescent="0.2">
      <c r="E350" s="120"/>
      <c r="F350" s="127"/>
      <c r="G350" s="120"/>
    </row>
    <row r="351" spans="5:7" x14ac:dyDescent="0.2">
      <c r="E351" s="120"/>
      <c r="F351" s="127"/>
      <c r="G351" s="120"/>
    </row>
    <row r="352" spans="5:7" x14ac:dyDescent="0.2">
      <c r="E352" s="120"/>
      <c r="F352" s="127"/>
      <c r="G352" s="120"/>
    </row>
    <row r="353" spans="5:7" x14ac:dyDescent="0.2">
      <c r="E353" s="120"/>
      <c r="F353" s="127"/>
      <c r="G353" s="120"/>
    </row>
    <row r="354" spans="5:7" x14ac:dyDescent="0.2">
      <c r="E354" s="120"/>
      <c r="F354" s="127"/>
      <c r="G354" s="120"/>
    </row>
    <row r="355" spans="5:7" x14ac:dyDescent="0.2">
      <c r="E355" s="120"/>
      <c r="F355" s="127"/>
      <c r="G355" s="120"/>
    </row>
    <row r="356" spans="5:7" x14ac:dyDescent="0.2">
      <c r="E356" s="120"/>
      <c r="F356" s="127"/>
      <c r="G356" s="120"/>
    </row>
    <row r="357" spans="5:7" x14ac:dyDescent="0.2">
      <c r="E357" s="120"/>
      <c r="F357" s="127"/>
      <c r="G357" s="120"/>
    </row>
    <row r="358" spans="5:7" x14ac:dyDescent="0.2">
      <c r="E358" s="120"/>
      <c r="F358" s="127"/>
      <c r="G358" s="120"/>
    </row>
    <row r="359" spans="5:7" x14ac:dyDescent="0.2">
      <c r="E359" s="120"/>
      <c r="F359" s="127"/>
      <c r="G359" s="120"/>
    </row>
    <row r="360" spans="5:7" x14ac:dyDescent="0.2">
      <c r="E360" s="120"/>
      <c r="F360" s="128"/>
      <c r="G360" s="120"/>
    </row>
    <row r="361" spans="5:7" x14ac:dyDescent="0.2">
      <c r="E361" s="120"/>
      <c r="F361" s="128"/>
      <c r="G361" s="120"/>
    </row>
    <row r="362" spans="5:7" x14ac:dyDescent="0.2">
      <c r="E362" s="120"/>
      <c r="F362" s="128"/>
      <c r="G362" s="120"/>
    </row>
    <row r="363" spans="5:7" x14ac:dyDescent="0.2">
      <c r="E363" s="120"/>
      <c r="F363" s="128"/>
      <c r="G363" s="120"/>
    </row>
    <row r="364" spans="5:7" x14ac:dyDescent="0.2">
      <c r="E364" s="120"/>
      <c r="F364" s="128"/>
      <c r="G364" s="120"/>
    </row>
    <row r="365" spans="5:7" x14ac:dyDescent="0.2">
      <c r="E365" s="120"/>
      <c r="F365" s="128"/>
      <c r="G365" s="120"/>
    </row>
    <row r="366" spans="5:7" x14ac:dyDescent="0.2">
      <c r="E366" s="120"/>
      <c r="F366" s="128"/>
      <c r="G366" s="120"/>
    </row>
    <row r="367" spans="5:7" x14ac:dyDescent="0.2">
      <c r="E367" s="120"/>
      <c r="F367" s="128"/>
      <c r="G367" s="120"/>
    </row>
    <row r="368" spans="5:7" x14ac:dyDescent="0.2">
      <c r="E368" s="120"/>
      <c r="F368" s="128"/>
      <c r="G368" s="120"/>
    </row>
    <row r="369" spans="5:7" x14ac:dyDescent="0.2">
      <c r="E369" s="120"/>
      <c r="F369" s="128"/>
      <c r="G369" s="120"/>
    </row>
    <row r="370" spans="5:7" x14ac:dyDescent="0.2">
      <c r="E370" s="120"/>
      <c r="F370" s="127"/>
      <c r="G370" s="120"/>
    </row>
    <row r="371" spans="5:7" x14ac:dyDescent="0.2">
      <c r="E371" s="120"/>
      <c r="F371" s="128"/>
      <c r="G371" s="120"/>
    </row>
    <row r="372" spans="5:7" x14ac:dyDescent="0.2">
      <c r="E372" s="120"/>
      <c r="F372" s="128"/>
      <c r="G372" s="120"/>
    </row>
    <row r="373" spans="5:7" x14ac:dyDescent="0.2">
      <c r="E373" s="120"/>
      <c r="F373" s="128"/>
      <c r="G373" s="120"/>
    </row>
    <row r="374" spans="5:7" x14ac:dyDescent="0.2">
      <c r="E374" s="120"/>
      <c r="F374" s="127"/>
      <c r="G374" s="120"/>
    </row>
    <row r="375" spans="5:7" x14ac:dyDescent="0.2">
      <c r="E375" s="120"/>
      <c r="F375" s="127"/>
      <c r="G375" s="120"/>
    </row>
    <row r="376" spans="5:7" x14ac:dyDescent="0.2">
      <c r="E376" s="120"/>
      <c r="F376" s="127"/>
      <c r="G376" s="120"/>
    </row>
    <row r="377" spans="5:7" x14ac:dyDescent="0.2">
      <c r="E377" s="120"/>
      <c r="F377" s="127"/>
      <c r="G377" s="120"/>
    </row>
    <row r="378" spans="5:7" x14ac:dyDescent="0.2">
      <c r="E378" s="120"/>
      <c r="F378" s="127"/>
      <c r="G378" s="120"/>
    </row>
    <row r="379" spans="5:7" x14ac:dyDescent="0.2">
      <c r="E379" s="120"/>
      <c r="F379" s="127"/>
      <c r="G379" s="120"/>
    </row>
    <row r="380" spans="5:7" x14ac:dyDescent="0.2">
      <c r="E380" s="120"/>
      <c r="F380" s="127"/>
      <c r="G380" s="120"/>
    </row>
    <row r="381" spans="5:7" x14ac:dyDescent="0.2">
      <c r="E381" s="120"/>
      <c r="F381" s="127"/>
      <c r="G381" s="120"/>
    </row>
    <row r="382" spans="5:7" x14ac:dyDescent="0.2">
      <c r="E382" s="120"/>
      <c r="F382" s="127"/>
      <c r="G382" s="120"/>
    </row>
    <row r="383" spans="5:7" x14ac:dyDescent="0.2">
      <c r="E383" s="120"/>
      <c r="F383" s="127"/>
      <c r="G383" s="120"/>
    </row>
    <row r="384" spans="5:7" x14ac:dyDescent="0.2">
      <c r="E384" s="120"/>
      <c r="F384" s="127"/>
      <c r="G384" s="120"/>
    </row>
    <row r="385" spans="5:7" x14ac:dyDescent="0.2">
      <c r="E385" s="120"/>
      <c r="F385" s="127"/>
      <c r="G385" s="120"/>
    </row>
    <row r="386" spans="5:7" x14ac:dyDescent="0.2">
      <c r="E386" s="120"/>
      <c r="F386" s="127"/>
      <c r="G386" s="120"/>
    </row>
    <row r="387" spans="5:7" x14ac:dyDescent="0.2">
      <c r="E387" s="120"/>
      <c r="F387" s="127"/>
      <c r="G387" s="120"/>
    </row>
    <row r="388" spans="5:7" x14ac:dyDescent="0.2">
      <c r="E388" s="120"/>
      <c r="F388" s="127"/>
      <c r="G388" s="120"/>
    </row>
    <row r="389" spans="5:7" x14ac:dyDescent="0.2">
      <c r="E389" s="120"/>
      <c r="F389" s="127"/>
      <c r="G389" s="120"/>
    </row>
    <row r="390" spans="5:7" x14ac:dyDescent="0.2">
      <c r="E390" s="120"/>
      <c r="F390" s="127"/>
      <c r="G390" s="120"/>
    </row>
    <row r="391" spans="5:7" x14ac:dyDescent="0.2">
      <c r="E391" s="120"/>
      <c r="F391" s="128"/>
      <c r="G391" s="120"/>
    </row>
    <row r="392" spans="5:7" x14ac:dyDescent="0.2">
      <c r="E392" s="120"/>
      <c r="F392" s="128"/>
      <c r="G392" s="120"/>
    </row>
    <row r="393" spans="5:7" x14ac:dyDescent="0.2">
      <c r="E393" s="120"/>
      <c r="F393" s="128"/>
      <c r="G393" s="120"/>
    </row>
    <row r="394" spans="5:7" x14ac:dyDescent="0.2">
      <c r="E394" s="120"/>
      <c r="F394" s="128"/>
      <c r="G394" s="120"/>
    </row>
    <row r="395" spans="5:7" x14ac:dyDescent="0.2">
      <c r="E395" s="120"/>
      <c r="F395" s="128"/>
      <c r="G395" s="120"/>
    </row>
    <row r="396" spans="5:7" x14ac:dyDescent="0.2">
      <c r="E396" s="120"/>
      <c r="F396" s="128"/>
      <c r="G396" s="120"/>
    </row>
    <row r="397" spans="5:7" x14ac:dyDescent="0.2">
      <c r="E397" s="120"/>
      <c r="F397" s="128"/>
      <c r="G397" s="120"/>
    </row>
    <row r="398" spans="5:7" x14ac:dyDescent="0.2">
      <c r="E398" s="120"/>
      <c r="F398" s="128"/>
      <c r="G398" s="120"/>
    </row>
    <row r="399" spans="5:7" x14ac:dyDescent="0.2">
      <c r="E399" s="120"/>
      <c r="F399" s="128"/>
      <c r="G399" s="120"/>
    </row>
    <row r="400" spans="5:7" x14ac:dyDescent="0.2">
      <c r="E400" s="120"/>
      <c r="F400" s="128"/>
      <c r="G400" s="120"/>
    </row>
    <row r="401" spans="5:7" x14ac:dyDescent="0.2">
      <c r="E401" s="120"/>
      <c r="F401" s="127"/>
      <c r="G401" s="120"/>
    </row>
    <row r="402" spans="5:7" x14ac:dyDescent="0.2">
      <c r="E402" s="120"/>
      <c r="F402" s="128"/>
      <c r="G402" s="120"/>
    </row>
    <row r="403" spans="5:7" x14ac:dyDescent="0.2">
      <c r="E403" s="120"/>
      <c r="F403" s="128"/>
      <c r="G403" s="120"/>
    </row>
    <row r="404" spans="5:7" x14ac:dyDescent="0.2">
      <c r="E404" s="120"/>
      <c r="F404" s="128"/>
      <c r="G404" s="120"/>
    </row>
    <row r="405" spans="5:7" x14ac:dyDescent="0.2">
      <c r="E405" s="120"/>
      <c r="F405" s="127"/>
      <c r="G405" s="120"/>
    </row>
    <row r="406" spans="5:7" x14ac:dyDescent="0.2">
      <c r="E406" s="120"/>
      <c r="F406" s="127"/>
      <c r="G406" s="120"/>
    </row>
    <row r="407" spans="5:7" x14ac:dyDescent="0.2">
      <c r="E407" s="120"/>
      <c r="F407" s="127"/>
      <c r="G407" s="120"/>
    </row>
    <row r="408" spans="5:7" x14ac:dyDescent="0.2">
      <c r="E408" s="120"/>
      <c r="F408" s="127"/>
      <c r="G408" s="120"/>
    </row>
    <row r="409" spans="5:7" x14ac:dyDescent="0.2">
      <c r="E409" s="120"/>
      <c r="F409" s="127"/>
      <c r="G409" s="120"/>
    </row>
    <row r="410" spans="5:7" x14ac:dyDescent="0.2">
      <c r="E410" s="120"/>
      <c r="F410" s="127"/>
      <c r="G410" s="120"/>
    </row>
    <row r="411" spans="5:7" x14ac:dyDescent="0.2">
      <c r="E411" s="120"/>
      <c r="F411" s="127"/>
      <c r="G411" s="120"/>
    </row>
    <row r="412" spans="5:7" x14ac:dyDescent="0.2">
      <c r="E412" s="120"/>
      <c r="F412" s="127"/>
      <c r="G412" s="120"/>
    </row>
    <row r="413" spans="5:7" x14ac:dyDescent="0.2">
      <c r="E413" s="120"/>
      <c r="F413" s="127"/>
      <c r="G413" s="120"/>
    </row>
    <row r="414" spans="5:7" x14ac:dyDescent="0.2">
      <c r="E414" s="120"/>
      <c r="F414" s="127"/>
      <c r="G414" s="120"/>
    </row>
    <row r="415" spans="5:7" x14ac:dyDescent="0.2">
      <c r="E415" s="120"/>
      <c r="F415" s="127"/>
      <c r="G415" s="120"/>
    </row>
    <row r="416" spans="5:7" x14ac:dyDescent="0.2">
      <c r="E416" s="120"/>
      <c r="F416" s="127"/>
      <c r="G416" s="120"/>
    </row>
    <row r="417" spans="5:7" x14ac:dyDescent="0.2">
      <c r="E417" s="120"/>
      <c r="F417" s="127"/>
      <c r="G417" s="120"/>
    </row>
    <row r="418" spans="5:7" x14ac:dyDescent="0.2">
      <c r="E418" s="120"/>
      <c r="F418" s="127"/>
      <c r="G418" s="120"/>
    </row>
    <row r="419" spans="5:7" x14ac:dyDescent="0.2">
      <c r="E419" s="120"/>
      <c r="F419" s="127"/>
      <c r="G419" s="120"/>
    </row>
    <row r="420" spans="5:7" x14ac:dyDescent="0.2">
      <c r="E420" s="120"/>
      <c r="F420" s="127"/>
      <c r="G420" s="120"/>
    </row>
    <row r="421" spans="5:7" x14ac:dyDescent="0.2">
      <c r="E421" s="120"/>
      <c r="F421" s="127"/>
      <c r="G421" s="120"/>
    </row>
    <row r="422" spans="5:7" x14ac:dyDescent="0.2">
      <c r="E422" s="120"/>
      <c r="F422" s="128"/>
      <c r="G422" s="120"/>
    </row>
    <row r="423" spans="5:7" x14ac:dyDescent="0.2">
      <c r="E423" s="120"/>
      <c r="F423" s="128"/>
      <c r="G423" s="120"/>
    </row>
    <row r="424" spans="5:7" x14ac:dyDescent="0.2">
      <c r="E424" s="120"/>
      <c r="F424" s="128"/>
      <c r="G424" s="120"/>
    </row>
    <row r="425" spans="5:7" x14ac:dyDescent="0.2">
      <c r="E425" s="120"/>
      <c r="F425" s="128"/>
      <c r="G425" s="120"/>
    </row>
    <row r="426" spans="5:7" x14ac:dyDescent="0.2">
      <c r="E426" s="120"/>
      <c r="F426" s="128"/>
      <c r="G426" s="120"/>
    </row>
    <row r="427" spans="5:7" x14ac:dyDescent="0.2">
      <c r="E427" s="120"/>
      <c r="F427" s="128"/>
      <c r="G427" s="120"/>
    </row>
    <row r="428" spans="5:7" x14ac:dyDescent="0.2">
      <c r="E428" s="120"/>
      <c r="F428" s="128"/>
      <c r="G428" s="120"/>
    </row>
    <row r="429" spans="5:7" x14ac:dyDescent="0.2">
      <c r="E429" s="120"/>
      <c r="F429" s="128"/>
      <c r="G429" s="120"/>
    </row>
    <row r="430" spans="5:7" x14ac:dyDescent="0.2">
      <c r="E430" s="120"/>
      <c r="F430" s="128"/>
      <c r="G430" s="120"/>
    </row>
    <row r="431" spans="5:7" x14ac:dyDescent="0.2">
      <c r="E431" s="120"/>
      <c r="F431" s="128"/>
      <c r="G431" s="120"/>
    </row>
    <row r="432" spans="5:7" x14ac:dyDescent="0.2">
      <c r="E432" s="120"/>
      <c r="F432" s="127"/>
      <c r="G432" s="120"/>
    </row>
    <row r="433" spans="5:7" x14ac:dyDescent="0.2">
      <c r="E433" s="120"/>
      <c r="F433" s="128"/>
      <c r="G433" s="120"/>
    </row>
    <row r="434" spans="5:7" x14ac:dyDescent="0.2">
      <c r="E434" s="120"/>
      <c r="F434" s="128"/>
      <c r="G434" s="120"/>
    </row>
    <row r="435" spans="5:7" x14ac:dyDescent="0.2">
      <c r="E435" s="120"/>
      <c r="F435" s="128"/>
      <c r="G435" s="120"/>
    </row>
    <row r="436" spans="5:7" x14ac:dyDescent="0.2">
      <c r="E436" s="120"/>
      <c r="F436" s="127"/>
      <c r="G436" s="120"/>
    </row>
    <row r="437" spans="5:7" x14ac:dyDescent="0.2">
      <c r="E437" s="120"/>
      <c r="F437" s="127"/>
      <c r="G437" s="120"/>
    </row>
    <row r="438" spans="5:7" x14ac:dyDescent="0.2">
      <c r="E438" s="120"/>
      <c r="F438" s="127"/>
      <c r="G438" s="120"/>
    </row>
    <row r="439" spans="5:7" x14ac:dyDescent="0.2">
      <c r="E439" s="120"/>
      <c r="F439" s="127"/>
      <c r="G439" s="120"/>
    </row>
    <row r="440" spans="5:7" x14ac:dyDescent="0.2">
      <c r="E440" s="120"/>
      <c r="F440" s="127"/>
      <c r="G440" s="120"/>
    </row>
    <row r="441" spans="5:7" x14ac:dyDescent="0.2">
      <c r="E441" s="120"/>
      <c r="F441" s="127"/>
      <c r="G441" s="120"/>
    </row>
    <row r="442" spans="5:7" x14ac:dyDescent="0.2">
      <c r="E442" s="120"/>
      <c r="F442" s="127"/>
      <c r="G442" s="120"/>
    </row>
    <row r="443" spans="5:7" x14ac:dyDescent="0.2">
      <c r="E443" s="120"/>
      <c r="F443" s="127"/>
      <c r="G443" s="120"/>
    </row>
    <row r="444" spans="5:7" x14ac:dyDescent="0.2">
      <c r="E444" s="120"/>
      <c r="F444" s="127"/>
      <c r="G444" s="120"/>
    </row>
    <row r="445" spans="5:7" x14ac:dyDescent="0.2">
      <c r="E445" s="120"/>
      <c r="F445" s="127"/>
      <c r="G445" s="120"/>
    </row>
    <row r="446" spans="5:7" x14ac:dyDescent="0.2">
      <c r="E446" s="120"/>
      <c r="F446" s="127"/>
      <c r="G446" s="120"/>
    </row>
    <row r="447" spans="5:7" x14ac:dyDescent="0.2">
      <c r="E447" s="120"/>
      <c r="F447" s="127"/>
      <c r="G447" s="120"/>
    </row>
    <row r="448" spans="5:7" x14ac:dyDescent="0.2">
      <c r="E448" s="120"/>
      <c r="F448" s="127"/>
      <c r="G448" s="120"/>
    </row>
    <row r="449" spans="5:7" x14ac:dyDescent="0.2">
      <c r="E449" s="120"/>
      <c r="F449" s="127"/>
      <c r="G449" s="120"/>
    </row>
    <row r="450" spans="5:7" x14ac:dyDescent="0.2">
      <c r="E450" s="120"/>
      <c r="F450" s="127"/>
      <c r="G450" s="120"/>
    </row>
    <row r="451" spans="5:7" x14ac:dyDescent="0.2">
      <c r="E451" s="120"/>
      <c r="F451" s="127"/>
      <c r="G451" s="120"/>
    </row>
    <row r="452" spans="5:7" x14ac:dyDescent="0.2">
      <c r="E452" s="120"/>
      <c r="F452" s="127"/>
      <c r="G452" s="120"/>
    </row>
    <row r="453" spans="5:7" x14ac:dyDescent="0.2">
      <c r="E453" s="120"/>
      <c r="F453" s="128"/>
      <c r="G453" s="120"/>
    </row>
    <row r="454" spans="5:7" x14ac:dyDescent="0.2">
      <c r="E454" s="120"/>
      <c r="F454" s="128"/>
      <c r="G454" s="120"/>
    </row>
    <row r="455" spans="5:7" x14ac:dyDescent="0.2">
      <c r="E455" s="120"/>
      <c r="F455" s="128"/>
      <c r="G455" s="120"/>
    </row>
    <row r="456" spans="5:7" x14ac:dyDescent="0.2">
      <c r="E456" s="120"/>
      <c r="F456" s="128"/>
      <c r="G456" s="120"/>
    </row>
    <row r="457" spans="5:7" x14ac:dyDescent="0.2">
      <c r="E457" s="120"/>
      <c r="F457" s="128"/>
      <c r="G457" s="120"/>
    </row>
    <row r="458" spans="5:7" x14ac:dyDescent="0.2">
      <c r="E458" s="120"/>
      <c r="F458" s="128"/>
      <c r="G458" s="120"/>
    </row>
    <row r="459" spans="5:7" x14ac:dyDescent="0.2">
      <c r="E459" s="120"/>
      <c r="F459" s="128"/>
      <c r="G459" s="120"/>
    </row>
    <row r="460" spans="5:7" x14ac:dyDescent="0.2">
      <c r="E460" s="120"/>
      <c r="F460" s="128"/>
      <c r="G460" s="120"/>
    </row>
    <row r="461" spans="5:7" x14ac:dyDescent="0.2">
      <c r="E461" s="120"/>
      <c r="F461" s="128"/>
      <c r="G461" s="120"/>
    </row>
    <row r="462" spans="5:7" x14ac:dyDescent="0.2">
      <c r="E462" s="120"/>
      <c r="F462" s="128"/>
      <c r="G462" s="120"/>
    </row>
    <row r="463" spans="5:7" x14ac:dyDescent="0.2">
      <c r="E463" s="120"/>
      <c r="F463" s="127"/>
      <c r="G463" s="120"/>
    </row>
    <row r="464" spans="5:7" x14ac:dyDescent="0.2">
      <c r="E464" s="120"/>
      <c r="F464" s="128"/>
      <c r="G464" s="120"/>
    </row>
    <row r="465" spans="5:7" x14ac:dyDescent="0.2">
      <c r="E465" s="120"/>
      <c r="F465" s="128"/>
      <c r="G465" s="120"/>
    </row>
    <row r="466" spans="5:7" x14ac:dyDescent="0.2">
      <c r="E466" s="120"/>
      <c r="F466" s="128"/>
      <c r="G466" s="120"/>
    </row>
    <row r="467" spans="5:7" x14ac:dyDescent="0.2">
      <c r="E467" s="120"/>
      <c r="F467" s="127"/>
      <c r="G467" s="120"/>
    </row>
    <row r="468" spans="5:7" x14ac:dyDescent="0.2">
      <c r="E468" s="120"/>
      <c r="F468" s="127"/>
      <c r="G468" s="120"/>
    </row>
    <row r="469" spans="5:7" x14ac:dyDescent="0.2">
      <c r="E469" s="120"/>
      <c r="F469" s="127"/>
      <c r="G469" s="120"/>
    </row>
    <row r="470" spans="5:7" x14ac:dyDescent="0.2">
      <c r="E470" s="120"/>
      <c r="F470" s="127"/>
      <c r="G470" s="120"/>
    </row>
    <row r="471" spans="5:7" x14ac:dyDescent="0.2">
      <c r="E471" s="120"/>
      <c r="F471" s="127"/>
      <c r="G471" s="120"/>
    </row>
    <row r="472" spans="5:7" x14ac:dyDescent="0.2">
      <c r="E472" s="120"/>
      <c r="F472" s="127"/>
      <c r="G472" s="120"/>
    </row>
    <row r="473" spans="5:7" x14ac:dyDescent="0.2">
      <c r="E473" s="120"/>
      <c r="F473" s="127"/>
      <c r="G473" s="120"/>
    </row>
    <row r="474" spans="5:7" x14ac:dyDescent="0.2">
      <c r="E474" s="120"/>
      <c r="F474" s="127"/>
      <c r="G474" s="120"/>
    </row>
    <row r="475" spans="5:7" x14ac:dyDescent="0.2">
      <c r="E475" s="120"/>
      <c r="F475" s="127"/>
      <c r="G475" s="120"/>
    </row>
    <row r="476" spans="5:7" x14ac:dyDescent="0.2">
      <c r="E476" s="120"/>
      <c r="F476" s="127"/>
      <c r="G476" s="120"/>
    </row>
    <row r="477" spans="5:7" x14ac:dyDescent="0.2">
      <c r="E477" s="120"/>
      <c r="F477" s="127"/>
      <c r="G477" s="120"/>
    </row>
    <row r="478" spans="5:7" x14ac:dyDescent="0.2">
      <c r="E478" s="120"/>
      <c r="F478" s="127"/>
      <c r="G478" s="120"/>
    </row>
    <row r="479" spans="5:7" x14ac:dyDescent="0.2">
      <c r="E479" s="120"/>
      <c r="F479" s="127"/>
      <c r="G479" s="120"/>
    </row>
    <row r="480" spans="5:7" x14ac:dyDescent="0.2">
      <c r="E480" s="120"/>
      <c r="F480" s="127"/>
      <c r="G480" s="120"/>
    </row>
    <row r="481" spans="5:7" x14ac:dyDescent="0.2">
      <c r="E481" s="120"/>
      <c r="F481" s="127"/>
      <c r="G481" s="120"/>
    </row>
    <row r="482" spans="5:7" x14ac:dyDescent="0.2">
      <c r="E482" s="120"/>
      <c r="F482" s="127"/>
      <c r="G482" s="120"/>
    </row>
    <row r="483" spans="5:7" x14ac:dyDescent="0.2">
      <c r="E483" s="120"/>
      <c r="F483" s="127"/>
      <c r="G483" s="120"/>
    </row>
    <row r="484" spans="5:7" x14ac:dyDescent="0.2">
      <c r="E484" s="120"/>
      <c r="F484" s="128"/>
      <c r="G484" s="120"/>
    </row>
    <row r="485" spans="5:7" x14ac:dyDescent="0.2">
      <c r="E485" s="120"/>
      <c r="F485" s="128"/>
      <c r="G485" s="120"/>
    </row>
    <row r="486" spans="5:7" x14ac:dyDescent="0.2">
      <c r="E486" s="120"/>
      <c r="F486" s="128"/>
      <c r="G486" s="120"/>
    </row>
    <row r="487" spans="5:7" x14ac:dyDescent="0.2">
      <c r="E487" s="120"/>
      <c r="F487" s="128"/>
      <c r="G487" s="120"/>
    </row>
    <row r="488" spans="5:7" x14ac:dyDescent="0.2">
      <c r="E488" s="120"/>
      <c r="F488" s="128"/>
      <c r="G488" s="120"/>
    </row>
    <row r="489" spans="5:7" x14ac:dyDescent="0.2">
      <c r="E489" s="120"/>
      <c r="F489" s="128"/>
      <c r="G489" s="120"/>
    </row>
    <row r="490" spans="5:7" x14ac:dyDescent="0.2">
      <c r="E490" s="120"/>
      <c r="F490" s="128"/>
      <c r="G490" s="120"/>
    </row>
    <row r="491" spans="5:7" x14ac:dyDescent="0.2">
      <c r="E491" s="120"/>
      <c r="F491" s="128"/>
      <c r="G491" s="120"/>
    </row>
    <row r="492" spans="5:7" x14ac:dyDescent="0.2">
      <c r="E492" s="120"/>
      <c r="F492" s="128"/>
      <c r="G492" s="120"/>
    </row>
    <row r="493" spans="5:7" x14ac:dyDescent="0.2">
      <c r="E493" s="120"/>
      <c r="F493" s="128"/>
      <c r="G493" s="120"/>
    </row>
    <row r="494" spans="5:7" x14ac:dyDescent="0.2">
      <c r="E494" s="120"/>
      <c r="F494" s="127"/>
      <c r="G494" s="120"/>
    </row>
    <row r="495" spans="5:7" x14ac:dyDescent="0.2">
      <c r="E495" s="120"/>
      <c r="F495" s="128"/>
      <c r="G495" s="120"/>
    </row>
    <row r="496" spans="5:7" x14ac:dyDescent="0.2">
      <c r="E496" s="120"/>
      <c r="F496" s="128"/>
      <c r="G496" s="120"/>
    </row>
    <row r="497" spans="5:7" x14ac:dyDescent="0.2">
      <c r="E497" s="120"/>
      <c r="F497" s="128"/>
      <c r="G497" s="120"/>
    </row>
    <row r="498" spans="5:7" x14ac:dyDescent="0.2">
      <c r="E498" s="120"/>
      <c r="F498" s="127"/>
      <c r="G498" s="120"/>
    </row>
    <row r="499" spans="5:7" x14ac:dyDescent="0.2">
      <c r="E499" s="120"/>
      <c r="F499" s="127"/>
      <c r="G499" s="120"/>
    </row>
    <row r="500" spans="5:7" x14ac:dyDescent="0.2">
      <c r="E500" s="120"/>
      <c r="F500" s="127"/>
      <c r="G500" s="120"/>
    </row>
    <row r="501" spans="5:7" x14ac:dyDescent="0.2">
      <c r="E501" s="120"/>
      <c r="F501" s="127"/>
      <c r="G501" s="120"/>
    </row>
    <row r="502" spans="5:7" x14ac:dyDescent="0.2">
      <c r="E502" s="120"/>
      <c r="F502" s="127"/>
      <c r="G502" s="120"/>
    </row>
    <row r="503" spans="5:7" x14ac:dyDescent="0.2">
      <c r="E503" s="120"/>
      <c r="F503" s="127"/>
      <c r="G503" s="120"/>
    </row>
    <row r="504" spans="5:7" x14ac:dyDescent="0.2">
      <c r="E504" s="120"/>
      <c r="F504" s="127"/>
      <c r="G504" s="120"/>
    </row>
    <row r="505" spans="5:7" x14ac:dyDescent="0.2">
      <c r="E505" s="120"/>
      <c r="F505" s="127"/>
      <c r="G505" s="120"/>
    </row>
    <row r="506" spans="5:7" x14ac:dyDescent="0.2">
      <c r="E506" s="120"/>
      <c r="F506" s="127"/>
      <c r="G506" s="120"/>
    </row>
    <row r="507" spans="5:7" x14ac:dyDescent="0.2">
      <c r="E507" s="120"/>
      <c r="F507" s="127"/>
      <c r="G507" s="120"/>
    </row>
    <row r="508" spans="5:7" x14ac:dyDescent="0.2">
      <c r="E508" s="120"/>
      <c r="F508" s="127"/>
      <c r="G508" s="120"/>
    </row>
    <row r="509" spans="5:7" x14ac:dyDescent="0.2">
      <c r="E509" s="120"/>
      <c r="F509" s="127"/>
      <c r="G509" s="120"/>
    </row>
    <row r="510" spans="5:7" x14ac:dyDescent="0.2">
      <c r="E510" s="120"/>
      <c r="F510" s="127"/>
      <c r="G510" s="120"/>
    </row>
    <row r="511" spans="5:7" x14ac:dyDescent="0.2">
      <c r="E511" s="120"/>
      <c r="F511" s="127"/>
      <c r="G511" s="120"/>
    </row>
    <row r="512" spans="5:7" x14ac:dyDescent="0.2">
      <c r="E512" s="120"/>
      <c r="F512" s="127"/>
      <c r="G512" s="120"/>
    </row>
    <row r="513" spans="5:7" x14ac:dyDescent="0.2">
      <c r="E513" s="120"/>
      <c r="F513" s="127"/>
      <c r="G513" s="120"/>
    </row>
    <row r="514" spans="5:7" x14ac:dyDescent="0.2">
      <c r="E514" s="120"/>
      <c r="F514" s="127"/>
      <c r="G514" s="120"/>
    </row>
    <row r="515" spans="5:7" x14ac:dyDescent="0.2">
      <c r="E515" s="120"/>
      <c r="F515" s="128"/>
      <c r="G515" s="120"/>
    </row>
    <row r="516" spans="5:7" x14ac:dyDescent="0.2">
      <c r="E516" s="120"/>
      <c r="F516" s="128"/>
      <c r="G516" s="120"/>
    </row>
    <row r="517" spans="5:7" x14ac:dyDescent="0.2">
      <c r="E517" s="120"/>
      <c r="F517" s="128"/>
      <c r="G517" s="120"/>
    </row>
    <row r="518" spans="5:7" x14ac:dyDescent="0.2">
      <c r="E518" s="120"/>
      <c r="F518" s="128"/>
      <c r="G518" s="120"/>
    </row>
    <row r="519" spans="5:7" x14ac:dyDescent="0.2">
      <c r="E519" s="120"/>
      <c r="F519" s="128"/>
      <c r="G519" s="120"/>
    </row>
    <row r="520" spans="5:7" x14ac:dyDescent="0.2">
      <c r="E520" s="120"/>
      <c r="F520" s="128"/>
      <c r="G520" s="120"/>
    </row>
    <row r="521" spans="5:7" x14ac:dyDescent="0.2">
      <c r="E521" s="120"/>
      <c r="F521" s="128"/>
      <c r="G521" s="120"/>
    </row>
    <row r="522" spans="5:7" x14ac:dyDescent="0.2">
      <c r="E522" s="120"/>
      <c r="F522" s="128"/>
      <c r="G522" s="120"/>
    </row>
    <row r="523" spans="5:7" x14ac:dyDescent="0.2">
      <c r="E523" s="120"/>
      <c r="F523" s="128"/>
      <c r="G523" s="120"/>
    </row>
    <row r="524" spans="5:7" x14ac:dyDescent="0.2">
      <c r="E524" s="120"/>
      <c r="F524" s="128"/>
      <c r="G524" s="120"/>
    </row>
    <row r="525" spans="5:7" x14ac:dyDescent="0.2">
      <c r="E525" s="120"/>
      <c r="F525" s="127"/>
      <c r="G525" s="120"/>
    </row>
    <row r="526" spans="5:7" x14ac:dyDescent="0.2">
      <c r="E526" s="120"/>
      <c r="F526" s="128"/>
      <c r="G526" s="120"/>
    </row>
    <row r="527" spans="5:7" x14ac:dyDescent="0.2">
      <c r="E527" s="120"/>
      <c r="F527" s="128"/>
      <c r="G527" s="120"/>
    </row>
    <row r="528" spans="5:7" x14ac:dyDescent="0.2">
      <c r="E528" s="120"/>
      <c r="F528" s="128"/>
      <c r="G528" s="120"/>
    </row>
    <row r="529" spans="5:7" x14ac:dyDescent="0.2">
      <c r="E529" s="120"/>
      <c r="F529" s="127"/>
      <c r="G529" s="120"/>
    </row>
    <row r="530" spans="5:7" x14ac:dyDescent="0.2">
      <c r="E530" s="120"/>
      <c r="F530" s="127"/>
      <c r="G530" s="120"/>
    </row>
    <row r="531" spans="5:7" x14ac:dyDescent="0.2">
      <c r="E531" s="120"/>
      <c r="F531" s="127"/>
      <c r="G531" s="120"/>
    </row>
    <row r="532" spans="5:7" x14ac:dyDescent="0.2">
      <c r="E532" s="120"/>
      <c r="F532" s="127"/>
      <c r="G532" s="120"/>
    </row>
    <row r="533" spans="5:7" x14ac:dyDescent="0.2">
      <c r="E533" s="120"/>
      <c r="F533" s="127"/>
      <c r="G533" s="120"/>
    </row>
    <row r="534" spans="5:7" x14ac:dyDescent="0.2">
      <c r="E534" s="120"/>
      <c r="F534" s="127"/>
      <c r="G534" s="120"/>
    </row>
    <row r="535" spans="5:7" x14ac:dyDescent="0.2">
      <c r="E535" s="120"/>
      <c r="F535" s="127"/>
      <c r="G535" s="120"/>
    </row>
    <row r="536" spans="5:7" x14ac:dyDescent="0.2">
      <c r="E536" s="120"/>
      <c r="F536" s="127"/>
      <c r="G536" s="120"/>
    </row>
    <row r="537" spans="5:7" x14ac:dyDescent="0.2">
      <c r="E537" s="120"/>
      <c r="F537" s="127"/>
      <c r="G537" s="120"/>
    </row>
    <row r="538" spans="5:7" x14ac:dyDescent="0.2">
      <c r="E538" s="120"/>
      <c r="F538" s="127"/>
      <c r="G538" s="120"/>
    </row>
    <row r="539" spans="5:7" x14ac:dyDescent="0.2">
      <c r="E539" s="120"/>
      <c r="F539" s="127"/>
      <c r="G539" s="120"/>
    </row>
    <row r="540" spans="5:7" x14ac:dyDescent="0.2">
      <c r="E540" s="120"/>
      <c r="F540" s="127"/>
      <c r="G540" s="120"/>
    </row>
    <row r="541" spans="5:7" x14ac:dyDescent="0.2">
      <c r="E541" s="120"/>
      <c r="F541" s="127"/>
      <c r="G541" s="120"/>
    </row>
    <row r="542" spans="5:7" x14ac:dyDescent="0.2">
      <c r="E542" s="120"/>
      <c r="F542" s="127"/>
      <c r="G542" s="120"/>
    </row>
    <row r="543" spans="5:7" x14ac:dyDescent="0.2">
      <c r="E543" s="120"/>
      <c r="F543" s="127"/>
      <c r="G543" s="120"/>
    </row>
    <row r="544" spans="5:7" x14ac:dyDescent="0.2">
      <c r="E544" s="120"/>
      <c r="F544" s="127"/>
      <c r="G544" s="120"/>
    </row>
    <row r="545" spans="5:7" x14ac:dyDescent="0.2">
      <c r="E545" s="120"/>
      <c r="F545" s="120"/>
      <c r="G545" s="120"/>
    </row>
    <row r="546" spans="5:7" x14ac:dyDescent="0.2">
      <c r="E546" s="120"/>
      <c r="F546" s="120"/>
      <c r="G546" s="120"/>
    </row>
    <row r="547" spans="5:7" x14ac:dyDescent="0.2">
      <c r="E547" s="120"/>
      <c r="F547" s="120"/>
      <c r="G547" s="120"/>
    </row>
    <row r="548" spans="5:7" x14ac:dyDescent="0.2">
      <c r="E548" s="120"/>
      <c r="F548" s="120"/>
      <c r="G548" s="120"/>
    </row>
    <row r="549" spans="5:7" x14ac:dyDescent="0.2">
      <c r="E549" s="120"/>
      <c r="F549" s="120"/>
      <c r="G549" s="120"/>
    </row>
    <row r="550" spans="5:7" x14ac:dyDescent="0.2">
      <c r="E550" s="120"/>
      <c r="F550" s="120"/>
      <c r="G550" s="120"/>
    </row>
    <row r="551" spans="5:7" x14ac:dyDescent="0.2">
      <c r="E551" s="120"/>
      <c r="F551" s="120"/>
      <c r="G551" s="120"/>
    </row>
    <row r="552" spans="5:7" x14ac:dyDescent="0.2">
      <c r="E552" s="120"/>
      <c r="F552" s="120"/>
      <c r="G552" s="120"/>
    </row>
    <row r="553" spans="5:7" x14ac:dyDescent="0.2">
      <c r="E553" s="120"/>
      <c r="F553" s="120"/>
      <c r="G553" s="120"/>
    </row>
    <row r="554" spans="5:7" x14ac:dyDescent="0.2">
      <c r="E554" s="120"/>
      <c r="F554" s="120"/>
      <c r="G554" s="120"/>
    </row>
    <row r="555" spans="5:7" x14ac:dyDescent="0.2">
      <c r="E555" s="120"/>
      <c r="F555" s="120"/>
      <c r="G555" s="120"/>
    </row>
    <row r="556" spans="5:7" x14ac:dyDescent="0.2">
      <c r="E556" s="120"/>
      <c r="F556" s="120"/>
      <c r="G556" s="120"/>
    </row>
    <row r="557" spans="5:7" x14ac:dyDescent="0.2">
      <c r="E557" s="120"/>
      <c r="F557" s="120"/>
      <c r="G557" s="120"/>
    </row>
    <row r="558" spans="5:7" x14ac:dyDescent="0.2">
      <c r="E558" s="120"/>
      <c r="F558" s="120"/>
      <c r="G558" s="120"/>
    </row>
    <row r="559" spans="5:7" x14ac:dyDescent="0.2">
      <c r="E559" s="120"/>
      <c r="F559" s="120"/>
      <c r="G559" s="120"/>
    </row>
    <row r="560" spans="5:7" x14ac:dyDescent="0.2">
      <c r="E560" s="120"/>
      <c r="F560" s="120"/>
      <c r="G560" s="120"/>
    </row>
    <row r="561" spans="5:7" x14ac:dyDescent="0.2">
      <c r="E561" s="120"/>
      <c r="F561" s="120"/>
      <c r="G561" s="120"/>
    </row>
    <row r="562" spans="5:7" x14ac:dyDescent="0.2">
      <c r="E562" s="120"/>
      <c r="F562" s="120"/>
      <c r="G562" s="120"/>
    </row>
    <row r="563" spans="5:7" x14ac:dyDescent="0.2">
      <c r="E563" s="120"/>
      <c r="F563" s="120"/>
      <c r="G563" s="120"/>
    </row>
    <row r="564" spans="5:7" x14ac:dyDescent="0.2">
      <c r="E564" s="120"/>
      <c r="F564" s="120"/>
      <c r="G564" s="120"/>
    </row>
    <row r="565" spans="5:7" x14ac:dyDescent="0.2">
      <c r="E565" s="120"/>
      <c r="F565" s="120"/>
      <c r="G565" s="120"/>
    </row>
    <row r="566" spans="5:7" x14ac:dyDescent="0.2">
      <c r="E566" s="120"/>
      <c r="F566" s="120"/>
      <c r="G566" s="120"/>
    </row>
    <row r="567" spans="5:7" x14ac:dyDescent="0.2">
      <c r="E567" s="120"/>
      <c r="F567" s="120"/>
      <c r="G567" s="120"/>
    </row>
    <row r="568" spans="5:7" x14ac:dyDescent="0.2">
      <c r="E568" s="120"/>
      <c r="F568" s="120"/>
      <c r="G568" s="120"/>
    </row>
    <row r="569" spans="5:7" x14ac:dyDescent="0.2">
      <c r="E569" s="120"/>
      <c r="F569" s="120"/>
      <c r="G569" s="120"/>
    </row>
    <row r="570" spans="5:7" x14ac:dyDescent="0.2">
      <c r="E570" s="120"/>
      <c r="F570" s="120"/>
      <c r="G570" s="120"/>
    </row>
    <row r="571" spans="5:7" x14ac:dyDescent="0.2">
      <c r="E571" s="120"/>
      <c r="F571" s="120"/>
      <c r="G571" s="120"/>
    </row>
    <row r="572" spans="5:7" x14ac:dyDescent="0.2">
      <c r="E572" s="120"/>
      <c r="F572" s="120"/>
      <c r="G572" s="120"/>
    </row>
    <row r="573" spans="5:7" x14ac:dyDescent="0.2">
      <c r="E573" s="120"/>
      <c r="F573" s="120"/>
      <c r="G573" s="120"/>
    </row>
    <row r="574" spans="5:7" x14ac:dyDescent="0.2">
      <c r="E574" s="120"/>
      <c r="F574" s="120"/>
      <c r="G574" s="120"/>
    </row>
    <row r="575" spans="5:7" x14ac:dyDescent="0.2">
      <c r="E575" s="120"/>
      <c r="F575" s="120"/>
      <c r="G575" s="120"/>
    </row>
    <row r="576" spans="5:7" x14ac:dyDescent="0.2">
      <c r="E576" s="120"/>
      <c r="F576" s="120"/>
      <c r="G576" s="120"/>
    </row>
    <row r="577" spans="5:7" x14ac:dyDescent="0.2">
      <c r="E577" s="120"/>
      <c r="F577" s="120"/>
      <c r="G577" s="120"/>
    </row>
    <row r="578" spans="5:7" x14ac:dyDescent="0.2">
      <c r="E578" s="120"/>
      <c r="F578" s="120"/>
      <c r="G578" s="120"/>
    </row>
    <row r="579" spans="5:7" x14ac:dyDescent="0.2">
      <c r="E579" s="120"/>
      <c r="F579" s="120"/>
      <c r="G579" s="120"/>
    </row>
    <row r="580" spans="5:7" x14ac:dyDescent="0.2">
      <c r="E580" s="120"/>
      <c r="F580" s="120"/>
      <c r="G580" s="120"/>
    </row>
    <row r="581" spans="5:7" x14ac:dyDescent="0.2">
      <c r="E581" s="120"/>
      <c r="F581" s="120"/>
      <c r="G581" s="120"/>
    </row>
    <row r="582" spans="5:7" x14ac:dyDescent="0.2">
      <c r="E582" s="120"/>
      <c r="F582" s="120"/>
      <c r="G582" s="120"/>
    </row>
    <row r="583" spans="5:7" x14ac:dyDescent="0.2">
      <c r="E583" s="120"/>
      <c r="F583" s="120"/>
      <c r="G583" s="120"/>
    </row>
    <row r="584" spans="5:7" x14ac:dyDescent="0.2">
      <c r="E584" s="120"/>
      <c r="F584" s="120"/>
      <c r="G584" s="120"/>
    </row>
    <row r="585" spans="5:7" x14ac:dyDescent="0.2">
      <c r="E585" s="120"/>
      <c r="F585" s="120"/>
      <c r="G585" s="120"/>
    </row>
    <row r="586" spans="5:7" x14ac:dyDescent="0.2">
      <c r="E586" s="120"/>
      <c r="F586" s="120"/>
      <c r="G586" s="120"/>
    </row>
    <row r="587" spans="5:7" x14ac:dyDescent="0.2">
      <c r="E587" s="120"/>
      <c r="F587" s="120"/>
      <c r="G587" s="120"/>
    </row>
    <row r="588" spans="5:7" x14ac:dyDescent="0.2">
      <c r="E588" s="120"/>
      <c r="F588" s="120"/>
      <c r="G588" s="120"/>
    </row>
    <row r="589" spans="5:7" x14ac:dyDescent="0.2">
      <c r="E589" s="120"/>
      <c r="F589" s="120"/>
      <c r="G589" s="120"/>
    </row>
    <row r="590" spans="5:7" x14ac:dyDescent="0.2">
      <c r="E590" s="120"/>
      <c r="F590" s="120"/>
      <c r="G590" s="120"/>
    </row>
    <row r="591" spans="5:7" x14ac:dyDescent="0.2">
      <c r="E591" s="120"/>
      <c r="F591" s="120"/>
      <c r="G591" s="120"/>
    </row>
    <row r="592" spans="5:7" x14ac:dyDescent="0.2">
      <c r="E592" s="120"/>
      <c r="F592" s="120"/>
      <c r="G592" s="120"/>
    </row>
    <row r="593" spans="5:7" x14ac:dyDescent="0.2">
      <c r="E593" s="120"/>
      <c r="F593" s="120"/>
      <c r="G593" s="120"/>
    </row>
    <row r="594" spans="5:7" x14ac:dyDescent="0.2">
      <c r="E594" s="120"/>
      <c r="F594" s="120"/>
      <c r="G594" s="120"/>
    </row>
    <row r="595" spans="5:7" x14ac:dyDescent="0.2">
      <c r="E595" s="120"/>
      <c r="F595" s="120"/>
      <c r="G595" s="120"/>
    </row>
    <row r="596" spans="5:7" x14ac:dyDescent="0.2">
      <c r="E596" s="120"/>
      <c r="F596" s="120"/>
      <c r="G596" s="120"/>
    </row>
    <row r="597" spans="5:7" x14ac:dyDescent="0.2">
      <c r="E597" s="120"/>
      <c r="F597" s="120"/>
      <c r="G597" s="120"/>
    </row>
    <row r="598" spans="5:7" x14ac:dyDescent="0.2">
      <c r="E598" s="120"/>
      <c r="F598" s="120"/>
      <c r="G598" s="120"/>
    </row>
    <row r="599" spans="5:7" x14ac:dyDescent="0.2">
      <c r="E599" s="120"/>
      <c r="F599" s="120"/>
      <c r="G599" s="120"/>
    </row>
    <row r="600" spans="5:7" x14ac:dyDescent="0.2">
      <c r="E600" s="120"/>
      <c r="F600" s="120"/>
      <c r="G600" s="120"/>
    </row>
    <row r="601" spans="5:7" x14ac:dyDescent="0.2">
      <c r="E601" s="120"/>
      <c r="F601" s="120"/>
      <c r="G601" s="120"/>
    </row>
    <row r="602" spans="5:7" x14ac:dyDescent="0.2">
      <c r="E602" s="120"/>
      <c r="F602" s="120"/>
      <c r="G602" s="120"/>
    </row>
    <row r="603" spans="5:7" x14ac:dyDescent="0.2">
      <c r="E603" s="120"/>
      <c r="F603" s="120"/>
      <c r="G603" s="120"/>
    </row>
    <row r="604" spans="5:7" x14ac:dyDescent="0.2">
      <c r="E604" s="120"/>
      <c r="F604" s="120"/>
      <c r="G604" s="120"/>
    </row>
    <row r="605" spans="5:7" x14ac:dyDescent="0.2">
      <c r="E605" s="120"/>
      <c r="F605" s="120"/>
      <c r="G605" s="120"/>
    </row>
    <row r="606" spans="5:7" x14ac:dyDescent="0.2">
      <c r="E606" s="120"/>
      <c r="F606" s="120"/>
      <c r="G606" s="120"/>
    </row>
    <row r="607" spans="5:7" x14ac:dyDescent="0.2">
      <c r="E607" s="120"/>
      <c r="F607" s="120"/>
      <c r="G607" s="120"/>
    </row>
    <row r="608" spans="5:7" x14ac:dyDescent="0.2">
      <c r="E608" s="120"/>
      <c r="F608" s="120"/>
      <c r="G608" s="120"/>
    </row>
    <row r="609" spans="5:7" x14ac:dyDescent="0.2">
      <c r="E609" s="120"/>
      <c r="F609" s="120"/>
      <c r="G609" s="120"/>
    </row>
    <row r="610" spans="5:7" x14ac:dyDescent="0.2">
      <c r="E610" s="120"/>
      <c r="F610" s="120"/>
      <c r="G610" s="120"/>
    </row>
    <row r="611" spans="5:7" x14ac:dyDescent="0.2">
      <c r="E611" s="120"/>
      <c r="F611" s="120"/>
      <c r="G611" s="120"/>
    </row>
    <row r="612" spans="5:7" x14ac:dyDescent="0.2">
      <c r="E612" s="120"/>
      <c r="F612" s="120"/>
      <c r="G612" s="120"/>
    </row>
    <row r="613" spans="5:7" x14ac:dyDescent="0.2">
      <c r="E613" s="120"/>
      <c r="F613" s="120"/>
      <c r="G613" s="120"/>
    </row>
    <row r="614" spans="5:7" x14ac:dyDescent="0.2">
      <c r="E614" s="120"/>
      <c r="F614" s="120"/>
      <c r="G614" s="120"/>
    </row>
    <row r="615" spans="5:7" x14ac:dyDescent="0.2">
      <c r="E615" s="120"/>
      <c r="F615" s="120"/>
      <c r="G615" s="120"/>
    </row>
    <row r="616" spans="5:7" x14ac:dyDescent="0.2">
      <c r="E616" s="120"/>
      <c r="F616" s="120"/>
      <c r="G616" s="120"/>
    </row>
    <row r="617" spans="5:7" x14ac:dyDescent="0.2">
      <c r="E617" s="120"/>
      <c r="F617" s="120"/>
      <c r="G617" s="120"/>
    </row>
    <row r="618" spans="5:7" x14ac:dyDescent="0.2">
      <c r="E618" s="120"/>
      <c r="F618" s="120"/>
      <c r="G618" s="120"/>
    </row>
    <row r="619" spans="5:7" x14ac:dyDescent="0.2">
      <c r="E619" s="120"/>
      <c r="F619" s="120"/>
      <c r="G619" s="120"/>
    </row>
    <row r="620" spans="5:7" x14ac:dyDescent="0.2">
      <c r="E620" s="120"/>
      <c r="F620" s="120"/>
      <c r="G620" s="120"/>
    </row>
    <row r="621" spans="5:7" x14ac:dyDescent="0.2">
      <c r="E621" s="120"/>
      <c r="F621" s="120"/>
      <c r="G621" s="120"/>
    </row>
    <row r="622" spans="5:7" x14ac:dyDescent="0.2">
      <c r="E622" s="120"/>
      <c r="F622" s="120"/>
      <c r="G622" s="120"/>
    </row>
    <row r="623" spans="5:7" x14ac:dyDescent="0.2">
      <c r="E623" s="120"/>
      <c r="F623" s="120"/>
      <c r="G623" s="120"/>
    </row>
    <row r="624" spans="5:7" x14ac:dyDescent="0.2">
      <c r="E624" s="120"/>
      <c r="F624" s="120"/>
      <c r="G624" s="120"/>
    </row>
    <row r="625" spans="5:7" x14ac:dyDescent="0.2">
      <c r="E625" s="120"/>
      <c r="F625" s="120"/>
      <c r="G625" s="120"/>
    </row>
    <row r="626" spans="5:7" x14ac:dyDescent="0.2">
      <c r="E626" s="120"/>
      <c r="F626" s="120"/>
      <c r="G626" s="120"/>
    </row>
    <row r="627" spans="5:7" x14ac:dyDescent="0.2">
      <c r="E627" s="120"/>
      <c r="F627" s="120"/>
      <c r="G627" s="120"/>
    </row>
    <row r="628" spans="5:7" x14ac:dyDescent="0.2">
      <c r="E628" s="120"/>
      <c r="F628" s="120"/>
      <c r="G628" s="120"/>
    </row>
    <row r="629" spans="5:7" x14ac:dyDescent="0.2">
      <c r="E629" s="120"/>
      <c r="F629" s="120"/>
      <c r="G629" s="120"/>
    </row>
    <row r="630" spans="5:7" x14ac:dyDescent="0.2">
      <c r="E630" s="120"/>
      <c r="F630" s="120"/>
      <c r="G630" s="120"/>
    </row>
    <row r="631" spans="5:7" x14ac:dyDescent="0.2">
      <c r="E631" s="120"/>
      <c r="F631" s="120"/>
      <c r="G631" s="120"/>
    </row>
    <row r="632" spans="5:7" x14ac:dyDescent="0.2">
      <c r="E632" s="120"/>
      <c r="F632" s="120"/>
      <c r="G632" s="120"/>
    </row>
    <row r="633" spans="5:7" x14ac:dyDescent="0.2">
      <c r="E633" s="120"/>
      <c r="F633" s="120"/>
      <c r="G633" s="120"/>
    </row>
    <row r="634" spans="5:7" x14ac:dyDescent="0.2">
      <c r="E634" s="120"/>
      <c r="F634" s="120"/>
      <c r="G634" s="120"/>
    </row>
    <row r="635" spans="5:7" x14ac:dyDescent="0.2">
      <c r="E635" s="120"/>
      <c r="F635" s="120"/>
      <c r="G635" s="120"/>
    </row>
    <row r="636" spans="5:7" x14ac:dyDescent="0.2">
      <c r="E636" s="120"/>
      <c r="F636" s="120"/>
      <c r="G636" s="120"/>
    </row>
    <row r="637" spans="5:7" x14ac:dyDescent="0.2">
      <c r="E637" s="120"/>
      <c r="F637" s="120"/>
      <c r="G637" s="120"/>
    </row>
    <row r="638" spans="5:7" x14ac:dyDescent="0.2">
      <c r="E638" s="120"/>
      <c r="F638" s="120"/>
      <c r="G638" s="120"/>
    </row>
    <row r="639" spans="5:7" x14ac:dyDescent="0.2">
      <c r="E639" s="120"/>
      <c r="F639" s="120"/>
      <c r="G639" s="120"/>
    </row>
    <row r="640" spans="5:7" x14ac:dyDescent="0.2">
      <c r="E640" s="120"/>
      <c r="F640" s="120"/>
      <c r="G640" s="120"/>
    </row>
    <row r="641" spans="5:7" x14ac:dyDescent="0.2">
      <c r="E641" s="120"/>
      <c r="F641" s="120"/>
      <c r="G641" s="120"/>
    </row>
    <row r="642" spans="5:7" x14ac:dyDescent="0.2">
      <c r="E642" s="120"/>
      <c r="F642" s="120"/>
      <c r="G642" s="120"/>
    </row>
    <row r="643" spans="5:7" x14ac:dyDescent="0.2">
      <c r="E643" s="120"/>
      <c r="F643" s="120"/>
      <c r="G643" s="120"/>
    </row>
    <row r="644" spans="5:7" x14ac:dyDescent="0.2">
      <c r="E644" s="120"/>
      <c r="F644" s="120"/>
      <c r="G644" s="120"/>
    </row>
    <row r="645" spans="5:7" x14ac:dyDescent="0.2">
      <c r="E645" s="120"/>
      <c r="F645" s="120"/>
      <c r="G645" s="120"/>
    </row>
    <row r="646" spans="5:7" x14ac:dyDescent="0.2">
      <c r="E646" s="120"/>
      <c r="F646" s="120"/>
      <c r="G646" s="120"/>
    </row>
    <row r="647" spans="5:7" x14ac:dyDescent="0.2">
      <c r="E647" s="120"/>
      <c r="F647" s="120"/>
      <c r="G647" s="120"/>
    </row>
    <row r="648" spans="5:7" x14ac:dyDescent="0.2">
      <c r="E648" s="120"/>
      <c r="F648" s="120"/>
      <c r="G648" s="120"/>
    </row>
    <row r="649" spans="5:7" x14ac:dyDescent="0.2">
      <c r="E649" s="120"/>
      <c r="F649" s="120"/>
      <c r="G649" s="120"/>
    </row>
    <row r="650" spans="5:7" x14ac:dyDescent="0.2">
      <c r="E650" s="120"/>
      <c r="F650" s="120"/>
      <c r="G650" s="120"/>
    </row>
    <row r="651" spans="5:7" x14ac:dyDescent="0.2">
      <c r="E651" s="120"/>
      <c r="F651" s="120"/>
      <c r="G651" s="120"/>
    </row>
    <row r="652" spans="5:7" x14ac:dyDescent="0.2">
      <c r="E652" s="120"/>
      <c r="F652" s="120"/>
      <c r="G652" s="120"/>
    </row>
    <row r="653" spans="5:7" x14ac:dyDescent="0.2">
      <c r="E653" s="120"/>
      <c r="F653" s="120"/>
      <c r="G653" s="120"/>
    </row>
    <row r="654" spans="5:7" x14ac:dyDescent="0.2">
      <c r="E654" s="120"/>
      <c r="F654" s="120"/>
      <c r="G654" s="120"/>
    </row>
    <row r="655" spans="5:7" x14ac:dyDescent="0.2">
      <c r="E655" s="120"/>
      <c r="F655" s="120"/>
      <c r="G655" s="120"/>
    </row>
    <row r="656" spans="5:7" x14ac:dyDescent="0.2">
      <c r="E656" s="120"/>
      <c r="F656" s="120"/>
      <c r="G656" s="120"/>
    </row>
    <row r="657" spans="5:7" x14ac:dyDescent="0.2">
      <c r="E657" s="120"/>
      <c r="F657" s="120"/>
      <c r="G657" s="120"/>
    </row>
    <row r="658" spans="5:7" x14ac:dyDescent="0.2">
      <c r="E658" s="120"/>
      <c r="F658" s="120"/>
      <c r="G658" s="120"/>
    </row>
    <row r="659" spans="5:7" x14ac:dyDescent="0.2">
      <c r="E659" s="120"/>
      <c r="F659" s="120"/>
      <c r="G659" s="120"/>
    </row>
    <row r="660" spans="5:7" x14ac:dyDescent="0.2">
      <c r="E660" s="120"/>
      <c r="F660" s="120"/>
      <c r="G660" s="120"/>
    </row>
    <row r="661" spans="5:7" x14ac:dyDescent="0.2">
      <c r="E661" s="120"/>
      <c r="F661" s="120"/>
      <c r="G661" s="120"/>
    </row>
    <row r="662" spans="5:7" x14ac:dyDescent="0.2">
      <c r="E662" s="120"/>
      <c r="F662" s="120"/>
      <c r="G662" s="120"/>
    </row>
    <row r="663" spans="5:7" x14ac:dyDescent="0.2">
      <c r="E663" s="120"/>
      <c r="F663" s="120"/>
      <c r="G663" s="120"/>
    </row>
    <row r="664" spans="5:7" x14ac:dyDescent="0.2">
      <c r="E664" s="120"/>
      <c r="F664" s="120"/>
      <c r="G664" s="120"/>
    </row>
    <row r="665" spans="5:7" x14ac:dyDescent="0.2">
      <c r="E665" s="120"/>
      <c r="F665" s="120"/>
      <c r="G665" s="120"/>
    </row>
    <row r="666" spans="5:7" x14ac:dyDescent="0.2">
      <c r="E666" s="120"/>
      <c r="F666" s="120"/>
      <c r="G666" s="120"/>
    </row>
    <row r="667" spans="5:7" x14ac:dyDescent="0.2">
      <c r="E667" s="120"/>
      <c r="F667" s="120"/>
      <c r="G667" s="120"/>
    </row>
    <row r="668" spans="5:7" x14ac:dyDescent="0.2">
      <c r="E668" s="120"/>
      <c r="F668" s="120"/>
      <c r="G668" s="120"/>
    </row>
    <row r="669" spans="5:7" x14ac:dyDescent="0.2">
      <c r="E669" s="120"/>
      <c r="F669" s="120"/>
      <c r="G669" s="120"/>
    </row>
    <row r="670" spans="5:7" x14ac:dyDescent="0.2">
      <c r="E670" s="120"/>
      <c r="F670" s="120"/>
      <c r="G670" s="120"/>
    </row>
    <row r="671" spans="5:7" x14ac:dyDescent="0.2">
      <c r="E671" s="120"/>
      <c r="F671" s="120"/>
      <c r="G671" s="120"/>
    </row>
    <row r="672" spans="5:7" x14ac:dyDescent="0.2">
      <c r="E672" s="120"/>
      <c r="F672" s="120"/>
      <c r="G672" s="120"/>
    </row>
    <row r="673" spans="5:7" x14ac:dyDescent="0.2">
      <c r="E673" s="120"/>
      <c r="F673" s="120"/>
      <c r="G673" s="120"/>
    </row>
    <row r="674" spans="5:7" x14ac:dyDescent="0.2">
      <c r="E674" s="120"/>
      <c r="F674" s="120"/>
      <c r="G674" s="120"/>
    </row>
    <row r="675" spans="5:7" x14ac:dyDescent="0.2">
      <c r="E675" s="120"/>
      <c r="F675" s="120"/>
      <c r="G675" s="120"/>
    </row>
    <row r="676" spans="5:7" x14ac:dyDescent="0.2">
      <c r="E676" s="120"/>
      <c r="F676" s="120"/>
      <c r="G676" s="120"/>
    </row>
    <row r="677" spans="5:7" x14ac:dyDescent="0.2">
      <c r="E677" s="120"/>
      <c r="F677" s="120"/>
      <c r="G677" s="120"/>
    </row>
    <row r="678" spans="5:7" x14ac:dyDescent="0.2">
      <c r="E678" s="120"/>
      <c r="F678" s="120"/>
      <c r="G678" s="120"/>
    </row>
    <row r="679" spans="5:7" x14ac:dyDescent="0.2">
      <c r="E679" s="120"/>
      <c r="F679" s="120"/>
      <c r="G679" s="120"/>
    </row>
    <row r="680" spans="5:7" x14ac:dyDescent="0.2">
      <c r="E680" s="120"/>
      <c r="F680" s="120"/>
      <c r="G680" s="120"/>
    </row>
    <row r="681" spans="5:7" x14ac:dyDescent="0.2">
      <c r="E681" s="120"/>
      <c r="F681" s="120"/>
      <c r="G681" s="120"/>
    </row>
    <row r="682" spans="5:7" x14ac:dyDescent="0.2">
      <c r="E682" s="120"/>
      <c r="F682" s="120"/>
      <c r="G682" s="120"/>
    </row>
    <row r="683" spans="5:7" x14ac:dyDescent="0.2">
      <c r="E683" s="120"/>
      <c r="F683" s="120"/>
      <c r="G683" s="120"/>
    </row>
    <row r="684" spans="5:7" x14ac:dyDescent="0.2">
      <c r="E684" s="120"/>
      <c r="F684" s="120"/>
      <c r="G684" s="120"/>
    </row>
    <row r="685" spans="5:7" x14ac:dyDescent="0.2">
      <c r="E685" s="120"/>
      <c r="F685" s="120"/>
      <c r="G685" s="120"/>
    </row>
    <row r="686" spans="5:7" x14ac:dyDescent="0.2">
      <c r="E686" s="120"/>
      <c r="F686" s="120"/>
      <c r="G686" s="120"/>
    </row>
    <row r="687" spans="5:7" x14ac:dyDescent="0.2">
      <c r="E687" s="120"/>
      <c r="F687" s="120"/>
      <c r="G687" s="120"/>
    </row>
    <row r="688" spans="5:7" x14ac:dyDescent="0.2">
      <c r="E688" s="120"/>
      <c r="F688" s="120"/>
      <c r="G688" s="120"/>
    </row>
    <row r="689" spans="5:7" x14ac:dyDescent="0.2">
      <c r="E689" s="120"/>
      <c r="F689" s="120"/>
      <c r="G689" s="120"/>
    </row>
    <row r="690" spans="5:7" x14ac:dyDescent="0.2">
      <c r="E690" s="120"/>
      <c r="F690" s="120"/>
      <c r="G690" s="120"/>
    </row>
    <row r="691" spans="5:7" x14ac:dyDescent="0.2">
      <c r="E691" s="120"/>
      <c r="F691" s="120"/>
      <c r="G691" s="120"/>
    </row>
    <row r="692" spans="5:7" x14ac:dyDescent="0.2">
      <c r="E692" s="120"/>
      <c r="F692" s="120"/>
      <c r="G692" s="120"/>
    </row>
    <row r="693" spans="5:7" x14ac:dyDescent="0.2">
      <c r="E693" s="120"/>
      <c r="F693" s="120"/>
      <c r="G693" s="120"/>
    </row>
    <row r="694" spans="5:7" x14ac:dyDescent="0.2">
      <c r="E694" s="120"/>
      <c r="F694" s="120"/>
      <c r="G694" s="120"/>
    </row>
    <row r="695" spans="5:7" x14ac:dyDescent="0.2">
      <c r="E695" s="120"/>
      <c r="F695" s="120"/>
      <c r="G695" s="120"/>
    </row>
    <row r="696" spans="5:7" x14ac:dyDescent="0.2">
      <c r="E696" s="120"/>
      <c r="F696" s="120"/>
      <c r="G696" s="120"/>
    </row>
    <row r="697" spans="5:7" x14ac:dyDescent="0.2">
      <c r="E697" s="120"/>
      <c r="F697" s="120"/>
      <c r="G697" s="120"/>
    </row>
    <row r="698" spans="5:7" x14ac:dyDescent="0.2">
      <c r="E698" s="120"/>
      <c r="F698" s="120"/>
      <c r="G698" s="120"/>
    </row>
    <row r="699" spans="5:7" x14ac:dyDescent="0.2">
      <c r="E699" s="120"/>
      <c r="F699" s="120"/>
      <c r="G699" s="120"/>
    </row>
    <row r="700" spans="5:7" x14ac:dyDescent="0.2">
      <c r="E700" s="120"/>
      <c r="F700" s="120"/>
      <c r="G700" s="120"/>
    </row>
    <row r="701" spans="5:7" x14ac:dyDescent="0.2">
      <c r="E701" s="120"/>
      <c r="F701" s="120"/>
      <c r="G701" s="120"/>
    </row>
    <row r="702" spans="5:7" x14ac:dyDescent="0.2">
      <c r="E702" s="120"/>
      <c r="F702" s="120"/>
      <c r="G702" s="120"/>
    </row>
    <row r="703" spans="5:7" x14ac:dyDescent="0.2">
      <c r="E703" s="120"/>
      <c r="F703" s="120"/>
      <c r="G703" s="120"/>
    </row>
    <row r="704" spans="5:7" x14ac:dyDescent="0.2">
      <c r="E704" s="120"/>
      <c r="F704" s="120"/>
      <c r="G704" s="120"/>
    </row>
    <row r="705" spans="5:7" x14ac:dyDescent="0.2">
      <c r="E705" s="120"/>
      <c r="F705" s="120"/>
      <c r="G705" s="120"/>
    </row>
    <row r="706" spans="5:7" x14ac:dyDescent="0.2">
      <c r="E706" s="120"/>
      <c r="F706" s="120"/>
      <c r="G706" s="120"/>
    </row>
    <row r="707" spans="5:7" x14ac:dyDescent="0.2">
      <c r="E707" s="120"/>
      <c r="F707" s="120"/>
      <c r="G707" s="120"/>
    </row>
    <row r="708" spans="5:7" x14ac:dyDescent="0.2">
      <c r="E708" s="120"/>
      <c r="F708" s="120"/>
      <c r="G708" s="120"/>
    </row>
    <row r="709" spans="5:7" x14ac:dyDescent="0.2">
      <c r="E709" s="120"/>
      <c r="F709" s="120"/>
      <c r="G709" s="120"/>
    </row>
    <row r="710" spans="5:7" x14ac:dyDescent="0.2">
      <c r="E710" s="120"/>
      <c r="F710" s="120"/>
      <c r="G710" s="120"/>
    </row>
    <row r="711" spans="5:7" x14ac:dyDescent="0.2">
      <c r="E711" s="120"/>
      <c r="F711" s="120"/>
      <c r="G711" s="120"/>
    </row>
    <row r="712" spans="5:7" x14ac:dyDescent="0.2">
      <c r="E712" s="120"/>
      <c r="F712" s="120"/>
      <c r="G712" s="120"/>
    </row>
    <row r="713" spans="5:7" x14ac:dyDescent="0.2">
      <c r="E713" s="120"/>
      <c r="F713" s="120"/>
      <c r="G713" s="120"/>
    </row>
    <row r="714" spans="5:7" x14ac:dyDescent="0.2">
      <c r="E714" s="120"/>
      <c r="F714" s="120"/>
      <c r="G714" s="120"/>
    </row>
    <row r="715" spans="5:7" x14ac:dyDescent="0.2">
      <c r="E715" s="120"/>
      <c r="F715" s="120"/>
      <c r="G715" s="120"/>
    </row>
    <row r="716" spans="5:7" x14ac:dyDescent="0.2">
      <c r="E716" s="120"/>
      <c r="F716" s="120"/>
      <c r="G716" s="120"/>
    </row>
    <row r="717" spans="5:7" x14ac:dyDescent="0.2">
      <c r="E717" s="120"/>
      <c r="F717" s="120"/>
      <c r="G717" s="120"/>
    </row>
    <row r="718" spans="5:7" x14ac:dyDescent="0.2">
      <c r="E718" s="120"/>
      <c r="F718" s="120"/>
      <c r="G718" s="120"/>
    </row>
    <row r="719" spans="5:7" x14ac:dyDescent="0.2">
      <c r="E719" s="120"/>
      <c r="F719" s="120"/>
      <c r="G719" s="120"/>
    </row>
    <row r="720" spans="5:7" x14ac:dyDescent="0.2">
      <c r="E720" s="120"/>
      <c r="F720" s="120"/>
      <c r="G720" s="120"/>
    </row>
    <row r="721" spans="5:7" x14ac:dyDescent="0.2">
      <c r="E721" s="120"/>
      <c r="F721" s="120"/>
      <c r="G721" s="120"/>
    </row>
    <row r="722" spans="5:7" x14ac:dyDescent="0.2">
      <c r="E722" s="120"/>
      <c r="F722" s="120"/>
      <c r="G722" s="120"/>
    </row>
    <row r="723" spans="5:7" x14ac:dyDescent="0.2">
      <c r="E723" s="120"/>
      <c r="F723" s="120"/>
      <c r="G723" s="120"/>
    </row>
    <row r="724" spans="5:7" x14ac:dyDescent="0.2">
      <c r="E724" s="120"/>
      <c r="F724" s="120"/>
      <c r="G724" s="120"/>
    </row>
    <row r="725" spans="5:7" x14ac:dyDescent="0.2">
      <c r="E725" s="120"/>
      <c r="F725" s="120"/>
      <c r="G725" s="120"/>
    </row>
    <row r="726" spans="5:7" x14ac:dyDescent="0.2">
      <c r="E726" s="120"/>
      <c r="F726" s="120"/>
      <c r="G726" s="120"/>
    </row>
    <row r="727" spans="5:7" x14ac:dyDescent="0.2">
      <c r="E727" s="120"/>
      <c r="F727" s="120"/>
      <c r="G727" s="120"/>
    </row>
    <row r="728" spans="5:7" x14ac:dyDescent="0.2">
      <c r="E728" s="120"/>
      <c r="F728" s="120"/>
      <c r="G728" s="120"/>
    </row>
    <row r="729" spans="5:7" x14ac:dyDescent="0.2">
      <c r="E729" s="120"/>
      <c r="F729" s="120"/>
      <c r="G729" s="120"/>
    </row>
    <row r="730" spans="5:7" x14ac:dyDescent="0.2">
      <c r="E730" s="120"/>
      <c r="F730" s="120"/>
      <c r="G730" s="120"/>
    </row>
    <row r="731" spans="5:7" x14ac:dyDescent="0.2">
      <c r="E731" s="120"/>
      <c r="F731" s="120"/>
      <c r="G731" s="120"/>
    </row>
    <row r="732" spans="5:7" x14ac:dyDescent="0.2">
      <c r="E732" s="120"/>
      <c r="F732" s="120"/>
      <c r="G732" s="120"/>
    </row>
    <row r="733" spans="5:7" x14ac:dyDescent="0.2">
      <c r="E733" s="120"/>
      <c r="F733" s="120"/>
      <c r="G733" s="120"/>
    </row>
    <row r="734" spans="5:7" x14ac:dyDescent="0.2">
      <c r="E734" s="120"/>
      <c r="F734" s="120"/>
      <c r="G734" s="120"/>
    </row>
    <row r="735" spans="5:7" x14ac:dyDescent="0.2">
      <c r="E735" s="120"/>
      <c r="F735" s="120"/>
      <c r="G735" s="120"/>
    </row>
    <row r="736" spans="5:7" x14ac:dyDescent="0.2">
      <c r="E736" s="120"/>
      <c r="F736" s="120"/>
      <c r="G736" s="120"/>
    </row>
    <row r="737" spans="5:7" x14ac:dyDescent="0.2">
      <c r="E737" s="120"/>
      <c r="F737" s="120"/>
      <c r="G737" s="120"/>
    </row>
    <row r="738" spans="5:7" x14ac:dyDescent="0.2">
      <c r="E738" s="120"/>
      <c r="F738" s="120"/>
      <c r="G738" s="120"/>
    </row>
    <row r="739" spans="5:7" x14ac:dyDescent="0.2">
      <c r="E739" s="120"/>
      <c r="F739" s="120"/>
      <c r="G739" s="120"/>
    </row>
    <row r="740" spans="5:7" x14ac:dyDescent="0.2">
      <c r="E740" s="120"/>
      <c r="F740" s="120"/>
      <c r="G740" s="120"/>
    </row>
    <row r="741" spans="5:7" x14ac:dyDescent="0.2">
      <c r="E741" s="120"/>
      <c r="F741" s="120"/>
      <c r="G741" s="120"/>
    </row>
    <row r="742" spans="5:7" x14ac:dyDescent="0.2">
      <c r="E742" s="120"/>
      <c r="F742" s="120"/>
      <c r="G742" s="120"/>
    </row>
    <row r="743" spans="5:7" x14ac:dyDescent="0.2">
      <c r="E743" s="120"/>
      <c r="F743" s="120"/>
      <c r="G743" s="120"/>
    </row>
    <row r="744" spans="5:7" x14ac:dyDescent="0.2">
      <c r="E744" s="120"/>
      <c r="F744" s="120"/>
      <c r="G744" s="120"/>
    </row>
    <row r="745" spans="5:7" x14ac:dyDescent="0.2">
      <c r="E745" s="120"/>
      <c r="F745" s="120"/>
      <c r="G745" s="120"/>
    </row>
    <row r="746" spans="5:7" x14ac:dyDescent="0.2">
      <c r="E746" s="120"/>
      <c r="F746" s="120"/>
      <c r="G746" s="120"/>
    </row>
    <row r="747" spans="5:7" x14ac:dyDescent="0.2">
      <c r="E747" s="120"/>
      <c r="F747" s="120"/>
      <c r="G747" s="120"/>
    </row>
    <row r="748" spans="5:7" x14ac:dyDescent="0.2">
      <c r="E748" s="120"/>
      <c r="F748" s="120"/>
      <c r="G748" s="120"/>
    </row>
    <row r="749" spans="5:7" x14ac:dyDescent="0.2">
      <c r="E749" s="120"/>
      <c r="F749" s="120"/>
      <c r="G749" s="120"/>
    </row>
    <row r="750" spans="5:7" x14ac:dyDescent="0.2">
      <c r="E750" s="120"/>
      <c r="F750" s="120"/>
      <c r="G750" s="120"/>
    </row>
    <row r="751" spans="5:7" x14ac:dyDescent="0.2">
      <c r="E751" s="120"/>
      <c r="F751" s="120"/>
      <c r="G751" s="120"/>
    </row>
    <row r="752" spans="5:7" x14ac:dyDescent="0.2">
      <c r="E752" s="120"/>
      <c r="F752" s="120"/>
      <c r="G752" s="120"/>
    </row>
    <row r="753" spans="5:7" x14ac:dyDescent="0.2">
      <c r="E753" s="120"/>
      <c r="F753" s="120"/>
      <c r="G753" s="120"/>
    </row>
    <row r="754" spans="5:7" x14ac:dyDescent="0.2">
      <c r="E754" s="120"/>
      <c r="F754" s="120"/>
      <c r="G754" s="120"/>
    </row>
    <row r="755" spans="5:7" x14ac:dyDescent="0.2">
      <c r="E755" s="120"/>
      <c r="F755" s="120"/>
      <c r="G755" s="120"/>
    </row>
    <row r="756" spans="5:7" x14ac:dyDescent="0.2">
      <c r="E756" s="120"/>
      <c r="F756" s="120"/>
      <c r="G756" s="120"/>
    </row>
    <row r="757" spans="5:7" x14ac:dyDescent="0.2">
      <c r="E757" s="120"/>
      <c r="F757" s="120"/>
      <c r="G757" s="120"/>
    </row>
    <row r="758" spans="5:7" x14ac:dyDescent="0.2">
      <c r="E758" s="120"/>
      <c r="F758" s="120"/>
      <c r="G758" s="120"/>
    </row>
    <row r="759" spans="5:7" x14ac:dyDescent="0.2">
      <c r="E759" s="120"/>
      <c r="F759" s="120"/>
      <c r="G759" s="120"/>
    </row>
    <row r="760" spans="5:7" x14ac:dyDescent="0.2">
      <c r="E760" s="120"/>
      <c r="F760" s="120"/>
      <c r="G760" s="120"/>
    </row>
    <row r="761" spans="5:7" x14ac:dyDescent="0.2">
      <c r="E761" s="120"/>
      <c r="F761" s="120"/>
      <c r="G761" s="120"/>
    </row>
    <row r="762" spans="5:7" x14ac:dyDescent="0.2">
      <c r="E762" s="120"/>
      <c r="F762" s="120"/>
      <c r="G762" s="120"/>
    </row>
    <row r="763" spans="5:7" x14ac:dyDescent="0.2">
      <c r="E763" s="120"/>
      <c r="F763" s="120"/>
      <c r="G763" s="120"/>
    </row>
    <row r="764" spans="5:7" x14ac:dyDescent="0.2">
      <c r="E764" s="120"/>
      <c r="F764" s="120"/>
      <c r="G764" s="120"/>
    </row>
    <row r="765" spans="5:7" x14ac:dyDescent="0.2">
      <c r="E765" s="120"/>
      <c r="F765" s="120"/>
      <c r="G765" s="120"/>
    </row>
    <row r="766" spans="5:7" x14ac:dyDescent="0.2">
      <c r="E766" s="120"/>
      <c r="F766" s="120"/>
      <c r="G766" s="120"/>
    </row>
    <row r="767" spans="5:7" x14ac:dyDescent="0.2">
      <c r="E767" s="120"/>
      <c r="F767" s="120"/>
      <c r="G767" s="120"/>
    </row>
    <row r="768" spans="5:7" x14ac:dyDescent="0.2">
      <c r="E768" s="120"/>
      <c r="F768" s="120"/>
      <c r="G768" s="120"/>
    </row>
    <row r="769" spans="5:7" x14ac:dyDescent="0.2">
      <c r="E769" s="120"/>
      <c r="F769" s="120"/>
      <c r="G769" s="120"/>
    </row>
    <row r="770" spans="5:7" x14ac:dyDescent="0.2">
      <c r="E770" s="120"/>
      <c r="F770" s="120"/>
      <c r="G770" s="120"/>
    </row>
    <row r="771" spans="5:7" x14ac:dyDescent="0.2">
      <c r="E771" s="120"/>
      <c r="F771" s="120"/>
      <c r="G771" s="120"/>
    </row>
    <row r="772" spans="5:7" x14ac:dyDescent="0.2">
      <c r="E772" s="120"/>
      <c r="F772" s="120"/>
      <c r="G772" s="120"/>
    </row>
    <row r="773" spans="5:7" x14ac:dyDescent="0.2">
      <c r="E773" s="120"/>
      <c r="F773" s="120"/>
      <c r="G773" s="120"/>
    </row>
    <row r="774" spans="5:7" x14ac:dyDescent="0.2">
      <c r="E774" s="120"/>
      <c r="F774" s="120"/>
      <c r="G774" s="120"/>
    </row>
    <row r="775" spans="5:7" x14ac:dyDescent="0.2">
      <c r="E775" s="120"/>
      <c r="F775" s="120"/>
      <c r="G775" s="120"/>
    </row>
    <row r="776" spans="5:7" x14ac:dyDescent="0.2">
      <c r="E776" s="120"/>
      <c r="F776" s="120"/>
      <c r="G776" s="120"/>
    </row>
    <row r="777" spans="5:7" x14ac:dyDescent="0.2">
      <c r="E777" s="120"/>
      <c r="F777" s="120"/>
      <c r="G777" s="120"/>
    </row>
    <row r="778" spans="5:7" x14ac:dyDescent="0.2">
      <c r="E778" s="120"/>
      <c r="F778" s="120"/>
      <c r="G778" s="120"/>
    </row>
    <row r="779" spans="5:7" x14ac:dyDescent="0.2">
      <c r="E779" s="120"/>
      <c r="F779" s="120"/>
      <c r="G779" s="120"/>
    </row>
    <row r="780" spans="5:7" x14ac:dyDescent="0.2">
      <c r="E780" s="120"/>
      <c r="F780" s="120"/>
      <c r="G780" s="120"/>
    </row>
    <row r="781" spans="5:7" x14ac:dyDescent="0.2">
      <c r="E781" s="120"/>
      <c r="F781" s="120"/>
      <c r="G781" s="120"/>
    </row>
    <row r="782" spans="5:7" x14ac:dyDescent="0.2">
      <c r="E782" s="120"/>
      <c r="F782" s="120"/>
      <c r="G782" s="120"/>
    </row>
    <row r="783" spans="5:7" x14ac:dyDescent="0.2">
      <c r="E783" s="120"/>
      <c r="F783" s="120"/>
      <c r="G783" s="120"/>
    </row>
    <row r="784" spans="5:7" x14ac:dyDescent="0.2">
      <c r="E784" s="120"/>
      <c r="F784" s="120"/>
      <c r="G784" s="120"/>
    </row>
    <row r="785" spans="5:7" x14ac:dyDescent="0.2">
      <c r="E785" s="120"/>
      <c r="F785" s="120"/>
      <c r="G785" s="120"/>
    </row>
    <row r="786" spans="5:7" x14ac:dyDescent="0.2">
      <c r="E786" s="120"/>
      <c r="F786" s="120"/>
      <c r="G786" s="120"/>
    </row>
    <row r="787" spans="5:7" x14ac:dyDescent="0.2">
      <c r="E787" s="120"/>
      <c r="F787" s="120"/>
      <c r="G787" s="120"/>
    </row>
    <row r="788" spans="5:7" x14ac:dyDescent="0.2">
      <c r="E788" s="120"/>
      <c r="F788" s="120"/>
      <c r="G788" s="120"/>
    </row>
    <row r="789" spans="5:7" x14ac:dyDescent="0.2">
      <c r="E789" s="120"/>
      <c r="F789" s="120"/>
      <c r="G789" s="120"/>
    </row>
    <row r="790" spans="5:7" x14ac:dyDescent="0.2">
      <c r="E790" s="120"/>
      <c r="F790" s="120"/>
      <c r="G790" s="120"/>
    </row>
    <row r="791" spans="5:7" x14ac:dyDescent="0.2">
      <c r="E791" s="120"/>
      <c r="F791" s="120"/>
      <c r="G791" s="120"/>
    </row>
    <row r="792" spans="5:7" x14ac:dyDescent="0.2">
      <c r="E792" s="120"/>
      <c r="F792" s="120"/>
      <c r="G792" s="120"/>
    </row>
    <row r="793" spans="5:7" x14ac:dyDescent="0.2">
      <c r="E793" s="120"/>
      <c r="F793" s="120"/>
      <c r="G793" s="120"/>
    </row>
    <row r="794" spans="5:7" x14ac:dyDescent="0.2">
      <c r="E794" s="120"/>
      <c r="F794" s="120"/>
      <c r="G794" s="120"/>
    </row>
    <row r="795" spans="5:7" x14ac:dyDescent="0.2">
      <c r="E795" s="120"/>
      <c r="F795" s="120"/>
      <c r="G795" s="120"/>
    </row>
    <row r="796" spans="5:7" x14ac:dyDescent="0.2">
      <c r="E796" s="120"/>
      <c r="F796" s="120"/>
      <c r="G796" s="120"/>
    </row>
    <row r="797" spans="5:7" x14ac:dyDescent="0.2">
      <c r="E797" s="120"/>
      <c r="F797" s="120"/>
      <c r="G797" s="120"/>
    </row>
    <row r="798" spans="5:7" x14ac:dyDescent="0.2">
      <c r="E798" s="120"/>
      <c r="F798" s="120"/>
      <c r="G798" s="120"/>
    </row>
    <row r="799" spans="5:7" x14ac:dyDescent="0.2">
      <c r="E799" s="120"/>
      <c r="F799" s="120"/>
      <c r="G799" s="120"/>
    </row>
    <row r="800" spans="5:7" x14ac:dyDescent="0.2">
      <c r="E800" s="120"/>
      <c r="F800" s="120"/>
      <c r="G800" s="120"/>
    </row>
    <row r="801" spans="5:7" x14ac:dyDescent="0.2">
      <c r="E801" s="120"/>
      <c r="F801" s="120"/>
      <c r="G801" s="120"/>
    </row>
    <row r="802" spans="5:7" x14ac:dyDescent="0.2">
      <c r="E802" s="120"/>
      <c r="F802" s="120"/>
      <c r="G802" s="120"/>
    </row>
    <row r="803" spans="5:7" x14ac:dyDescent="0.2">
      <c r="E803" s="120"/>
      <c r="F803" s="120"/>
      <c r="G803" s="120"/>
    </row>
    <row r="804" spans="5:7" x14ac:dyDescent="0.2">
      <c r="E804" s="120"/>
      <c r="F804" s="120"/>
      <c r="G804" s="120"/>
    </row>
    <row r="805" spans="5:7" x14ac:dyDescent="0.2">
      <c r="E805" s="120"/>
      <c r="F805" s="120"/>
      <c r="G805" s="120"/>
    </row>
    <row r="806" spans="5:7" x14ac:dyDescent="0.2">
      <c r="E806" s="120"/>
      <c r="F806" s="120"/>
      <c r="G806" s="120"/>
    </row>
    <row r="807" spans="5:7" x14ac:dyDescent="0.2">
      <c r="E807" s="120"/>
      <c r="F807" s="120"/>
      <c r="G807" s="120"/>
    </row>
    <row r="808" spans="5:7" x14ac:dyDescent="0.2">
      <c r="E808" s="120"/>
      <c r="F808" s="120"/>
      <c r="G808" s="120"/>
    </row>
    <row r="809" spans="5:7" x14ac:dyDescent="0.2">
      <c r="E809" s="120"/>
      <c r="F809" s="120"/>
      <c r="G809" s="120"/>
    </row>
    <row r="810" spans="5:7" x14ac:dyDescent="0.2">
      <c r="E810" s="120"/>
      <c r="F810" s="120"/>
      <c r="G810" s="120"/>
    </row>
    <row r="811" spans="5:7" x14ac:dyDescent="0.2">
      <c r="E811" s="120"/>
      <c r="F811" s="120"/>
      <c r="G811" s="120"/>
    </row>
    <row r="812" spans="5:7" x14ac:dyDescent="0.2">
      <c r="E812" s="120"/>
      <c r="F812" s="120"/>
      <c r="G812" s="120"/>
    </row>
    <row r="813" spans="5:7" x14ac:dyDescent="0.2">
      <c r="E813" s="120"/>
      <c r="F813" s="120"/>
      <c r="G813" s="120"/>
    </row>
    <row r="814" spans="5:7" x14ac:dyDescent="0.2">
      <c r="E814" s="120"/>
      <c r="F814" s="120"/>
      <c r="G814" s="120"/>
    </row>
    <row r="815" spans="5:7" x14ac:dyDescent="0.2">
      <c r="E815" s="120"/>
      <c r="F815" s="120"/>
      <c r="G815" s="120"/>
    </row>
    <row r="816" spans="5:7" x14ac:dyDescent="0.2">
      <c r="E816" s="120"/>
      <c r="F816" s="120"/>
      <c r="G816" s="120"/>
    </row>
    <row r="817" spans="5:7" x14ac:dyDescent="0.2">
      <c r="E817" s="120"/>
      <c r="F817" s="120"/>
      <c r="G817" s="120"/>
    </row>
    <row r="818" spans="5:7" x14ac:dyDescent="0.2">
      <c r="E818" s="120"/>
      <c r="F818" s="120"/>
      <c r="G818" s="120"/>
    </row>
    <row r="819" spans="5:7" x14ac:dyDescent="0.2">
      <c r="E819" s="120"/>
      <c r="F819" s="120"/>
      <c r="G819" s="120"/>
    </row>
    <row r="820" spans="5:7" x14ac:dyDescent="0.2">
      <c r="E820" s="120"/>
      <c r="F820" s="120"/>
      <c r="G820" s="120"/>
    </row>
    <row r="821" spans="5:7" x14ac:dyDescent="0.2">
      <c r="E821" s="120"/>
      <c r="F821" s="120"/>
      <c r="G821" s="120"/>
    </row>
    <row r="822" spans="5:7" x14ac:dyDescent="0.2">
      <c r="E822" s="120"/>
      <c r="F822" s="120"/>
      <c r="G822" s="120"/>
    </row>
    <row r="823" spans="5:7" x14ac:dyDescent="0.2">
      <c r="E823" s="120"/>
      <c r="F823" s="120"/>
      <c r="G823" s="120"/>
    </row>
    <row r="824" spans="5:7" x14ac:dyDescent="0.2">
      <c r="E824" s="120"/>
      <c r="F824" s="120"/>
      <c r="G824" s="120"/>
    </row>
    <row r="825" spans="5:7" x14ac:dyDescent="0.2">
      <c r="E825" s="120"/>
      <c r="F825" s="120"/>
      <c r="G825" s="120"/>
    </row>
    <row r="826" spans="5:7" x14ac:dyDescent="0.2">
      <c r="E826" s="120"/>
      <c r="F826" s="120"/>
      <c r="G826" s="120"/>
    </row>
    <row r="827" spans="5:7" x14ac:dyDescent="0.2">
      <c r="E827" s="120"/>
      <c r="F827" s="120"/>
      <c r="G827" s="120"/>
    </row>
    <row r="828" spans="5:7" x14ac:dyDescent="0.2">
      <c r="E828" s="120"/>
      <c r="F828" s="120"/>
      <c r="G828" s="120"/>
    </row>
    <row r="829" spans="5:7" x14ac:dyDescent="0.2">
      <c r="E829" s="120"/>
      <c r="F829" s="120"/>
      <c r="G829" s="120"/>
    </row>
    <row r="830" spans="5:7" x14ac:dyDescent="0.2">
      <c r="E830" s="120"/>
      <c r="F830" s="120"/>
      <c r="G830" s="120"/>
    </row>
    <row r="831" spans="5:7" x14ac:dyDescent="0.2">
      <c r="E831" s="120"/>
      <c r="F831" s="120"/>
      <c r="G831" s="120"/>
    </row>
    <row r="832" spans="5:7" x14ac:dyDescent="0.2">
      <c r="E832" s="120"/>
      <c r="F832" s="120"/>
      <c r="G832" s="120"/>
    </row>
    <row r="833" spans="5:7" x14ac:dyDescent="0.2">
      <c r="E833" s="120"/>
      <c r="F833" s="120"/>
      <c r="G833" s="120"/>
    </row>
    <row r="834" spans="5:7" x14ac:dyDescent="0.2">
      <c r="E834" s="120"/>
      <c r="F834" s="120"/>
      <c r="G834" s="120"/>
    </row>
    <row r="835" spans="5:7" x14ac:dyDescent="0.2">
      <c r="E835" s="120"/>
      <c r="F835" s="120"/>
      <c r="G835" s="120"/>
    </row>
    <row r="836" spans="5:7" x14ac:dyDescent="0.2">
      <c r="E836" s="120"/>
      <c r="F836" s="120"/>
      <c r="G836" s="120"/>
    </row>
    <row r="837" spans="5:7" x14ac:dyDescent="0.2">
      <c r="E837" s="120"/>
      <c r="F837" s="120"/>
      <c r="G837" s="120"/>
    </row>
    <row r="838" spans="5:7" x14ac:dyDescent="0.2">
      <c r="E838" s="120"/>
      <c r="F838" s="120"/>
      <c r="G838" s="120"/>
    </row>
    <row r="839" spans="5:7" x14ac:dyDescent="0.2">
      <c r="E839" s="120"/>
      <c r="F839" s="120"/>
      <c r="G839" s="120"/>
    </row>
    <row r="840" spans="5:7" x14ac:dyDescent="0.2">
      <c r="E840" s="120"/>
      <c r="F840" s="120"/>
      <c r="G840" s="120"/>
    </row>
    <row r="841" spans="5:7" x14ac:dyDescent="0.2">
      <c r="E841" s="120"/>
      <c r="F841" s="120"/>
      <c r="G841" s="120"/>
    </row>
    <row r="842" spans="5:7" x14ac:dyDescent="0.2">
      <c r="E842" s="120"/>
      <c r="F842" s="120"/>
      <c r="G842" s="120"/>
    </row>
    <row r="843" spans="5:7" x14ac:dyDescent="0.2">
      <c r="E843" s="120"/>
      <c r="F843" s="120"/>
      <c r="G843" s="120"/>
    </row>
    <row r="844" spans="5:7" x14ac:dyDescent="0.2">
      <c r="E844" s="120"/>
      <c r="F844" s="120"/>
      <c r="G844" s="120"/>
    </row>
    <row r="845" spans="5:7" x14ac:dyDescent="0.2">
      <c r="E845" s="120"/>
      <c r="F845" s="120"/>
      <c r="G845" s="120"/>
    </row>
    <row r="846" spans="5:7" x14ac:dyDescent="0.2">
      <c r="E846" s="120"/>
      <c r="F846" s="120"/>
      <c r="G846" s="120"/>
    </row>
    <row r="847" spans="5:7" x14ac:dyDescent="0.2">
      <c r="E847" s="120"/>
      <c r="F847" s="120"/>
      <c r="G847" s="120"/>
    </row>
    <row r="848" spans="5:7" x14ac:dyDescent="0.2">
      <c r="E848" s="120"/>
      <c r="F848" s="120"/>
      <c r="G848" s="120"/>
    </row>
    <row r="849" spans="5:7" x14ac:dyDescent="0.2">
      <c r="E849" s="120"/>
      <c r="F849" s="120"/>
      <c r="G849" s="120"/>
    </row>
    <row r="850" spans="5:7" x14ac:dyDescent="0.2">
      <c r="E850" s="120"/>
      <c r="F850" s="120"/>
      <c r="G850" s="120"/>
    </row>
    <row r="851" spans="5:7" x14ac:dyDescent="0.2">
      <c r="E851" s="120"/>
      <c r="F851" s="120"/>
      <c r="G851" s="120"/>
    </row>
    <row r="852" spans="5:7" x14ac:dyDescent="0.2">
      <c r="E852" s="120"/>
      <c r="F852" s="120"/>
      <c r="G852" s="120"/>
    </row>
    <row r="853" spans="5:7" x14ac:dyDescent="0.2">
      <c r="E853" s="120"/>
      <c r="F853" s="120"/>
      <c r="G853" s="120"/>
    </row>
    <row r="854" spans="5:7" x14ac:dyDescent="0.2">
      <c r="E854" s="120"/>
      <c r="F854" s="120"/>
      <c r="G854" s="120"/>
    </row>
    <row r="855" spans="5:7" x14ac:dyDescent="0.2">
      <c r="E855" s="120"/>
      <c r="F855" s="120"/>
      <c r="G855" s="120"/>
    </row>
    <row r="856" spans="5:7" x14ac:dyDescent="0.2">
      <c r="E856" s="120"/>
      <c r="F856" s="120"/>
      <c r="G856" s="120"/>
    </row>
    <row r="857" spans="5:7" x14ac:dyDescent="0.2">
      <c r="E857" s="120"/>
      <c r="F857" s="120"/>
      <c r="G857" s="120"/>
    </row>
    <row r="858" spans="5:7" x14ac:dyDescent="0.2">
      <c r="E858" s="120"/>
      <c r="F858" s="120"/>
      <c r="G858" s="120"/>
    </row>
    <row r="859" spans="5:7" x14ac:dyDescent="0.2">
      <c r="E859" s="120"/>
      <c r="F859" s="120"/>
      <c r="G859" s="120"/>
    </row>
    <row r="860" spans="5:7" x14ac:dyDescent="0.2">
      <c r="E860" s="120"/>
      <c r="F860" s="120"/>
      <c r="G860" s="120"/>
    </row>
    <row r="861" spans="5:7" x14ac:dyDescent="0.2">
      <c r="E861" s="120"/>
      <c r="F861" s="120"/>
      <c r="G861" s="120"/>
    </row>
    <row r="862" spans="5:7" x14ac:dyDescent="0.2">
      <c r="E862" s="120"/>
      <c r="F862" s="120"/>
      <c r="G862" s="120"/>
    </row>
    <row r="863" spans="5:7" x14ac:dyDescent="0.2">
      <c r="E863" s="120"/>
      <c r="F863" s="120"/>
      <c r="G863" s="120"/>
    </row>
    <row r="864" spans="5:7" x14ac:dyDescent="0.2">
      <c r="E864" s="120"/>
      <c r="F864" s="120"/>
      <c r="G864" s="120"/>
    </row>
    <row r="865" spans="5:7" x14ac:dyDescent="0.2">
      <c r="E865" s="120"/>
      <c r="F865" s="120"/>
      <c r="G865" s="120"/>
    </row>
    <row r="866" spans="5:7" x14ac:dyDescent="0.2">
      <c r="E866" s="120"/>
      <c r="F866" s="120"/>
      <c r="G866" s="120"/>
    </row>
    <row r="867" spans="5:7" x14ac:dyDescent="0.2">
      <c r="E867" s="120"/>
      <c r="F867" s="120"/>
      <c r="G867" s="120"/>
    </row>
    <row r="868" spans="5:7" x14ac:dyDescent="0.2">
      <c r="E868" s="120"/>
      <c r="F868" s="120"/>
      <c r="G868" s="120"/>
    </row>
    <row r="869" spans="5:7" x14ac:dyDescent="0.2">
      <c r="E869" s="120"/>
      <c r="F869" s="120"/>
      <c r="G869" s="120"/>
    </row>
    <row r="870" spans="5:7" x14ac:dyDescent="0.2">
      <c r="E870" s="120"/>
      <c r="F870" s="120"/>
      <c r="G870" s="120"/>
    </row>
    <row r="871" spans="5:7" x14ac:dyDescent="0.2">
      <c r="E871" s="120"/>
      <c r="F871" s="120"/>
      <c r="G871" s="120"/>
    </row>
    <row r="872" spans="5:7" x14ac:dyDescent="0.2">
      <c r="E872" s="120"/>
      <c r="F872" s="120"/>
      <c r="G872" s="120"/>
    </row>
    <row r="873" spans="5:7" x14ac:dyDescent="0.2">
      <c r="E873" s="120"/>
      <c r="F873" s="120"/>
      <c r="G873" s="120"/>
    </row>
    <row r="874" spans="5:7" x14ac:dyDescent="0.2">
      <c r="E874" s="120"/>
      <c r="F874" s="120"/>
      <c r="G874" s="120"/>
    </row>
    <row r="875" spans="5:7" x14ac:dyDescent="0.2">
      <c r="E875" s="120"/>
      <c r="F875" s="120"/>
      <c r="G875" s="120"/>
    </row>
    <row r="876" spans="5:7" x14ac:dyDescent="0.2">
      <c r="E876" s="120"/>
      <c r="F876" s="120"/>
      <c r="G876" s="120"/>
    </row>
    <row r="877" spans="5:7" x14ac:dyDescent="0.2">
      <c r="E877" s="120"/>
      <c r="F877" s="120"/>
      <c r="G877" s="120"/>
    </row>
    <row r="878" spans="5:7" x14ac:dyDescent="0.2">
      <c r="E878" s="120"/>
      <c r="F878" s="120"/>
      <c r="G878" s="120"/>
    </row>
    <row r="879" spans="5:7" x14ac:dyDescent="0.2">
      <c r="E879" s="120"/>
      <c r="F879" s="120"/>
      <c r="G879" s="120"/>
    </row>
    <row r="880" spans="5:7" x14ac:dyDescent="0.2">
      <c r="E880" s="120"/>
      <c r="F880" s="120"/>
      <c r="G880" s="120"/>
    </row>
    <row r="881" spans="5:7" x14ac:dyDescent="0.2">
      <c r="E881" s="120"/>
      <c r="F881" s="120"/>
      <c r="G881" s="120"/>
    </row>
    <row r="882" spans="5:7" x14ac:dyDescent="0.2">
      <c r="E882" s="120"/>
      <c r="F882" s="120"/>
      <c r="G882" s="120"/>
    </row>
    <row r="883" spans="5:7" x14ac:dyDescent="0.2">
      <c r="E883" s="120"/>
      <c r="F883" s="120"/>
      <c r="G883" s="120"/>
    </row>
    <row r="884" spans="5:7" x14ac:dyDescent="0.2">
      <c r="E884" s="120"/>
      <c r="F884" s="120"/>
      <c r="G884" s="120"/>
    </row>
    <row r="885" spans="5:7" x14ac:dyDescent="0.2">
      <c r="E885" s="120"/>
      <c r="F885" s="120"/>
      <c r="G885" s="120"/>
    </row>
    <row r="886" spans="5:7" x14ac:dyDescent="0.2">
      <c r="E886" s="120"/>
      <c r="F886" s="120"/>
      <c r="G886" s="120"/>
    </row>
    <row r="887" spans="5:7" x14ac:dyDescent="0.2">
      <c r="E887" s="120"/>
      <c r="F887" s="120"/>
      <c r="G887" s="120"/>
    </row>
    <row r="888" spans="5:7" x14ac:dyDescent="0.2">
      <c r="E888" s="120"/>
      <c r="F888" s="120"/>
      <c r="G888" s="120"/>
    </row>
    <row r="889" spans="5:7" x14ac:dyDescent="0.2">
      <c r="E889" s="120"/>
      <c r="F889" s="120"/>
      <c r="G889" s="120"/>
    </row>
    <row r="890" spans="5:7" x14ac:dyDescent="0.2">
      <c r="E890" s="120"/>
      <c r="F890" s="120"/>
      <c r="G890" s="120"/>
    </row>
    <row r="891" spans="5:7" x14ac:dyDescent="0.2">
      <c r="E891" s="120"/>
      <c r="F891" s="120"/>
      <c r="G891" s="120"/>
    </row>
    <row r="892" spans="5:7" x14ac:dyDescent="0.2">
      <c r="E892" s="120"/>
      <c r="F892" s="120"/>
      <c r="G892" s="120"/>
    </row>
    <row r="893" spans="5:7" x14ac:dyDescent="0.2">
      <c r="E893" s="120"/>
      <c r="F893" s="120"/>
      <c r="G893" s="120"/>
    </row>
    <row r="894" spans="5:7" x14ac:dyDescent="0.2">
      <c r="E894" s="120"/>
      <c r="F894" s="120"/>
      <c r="G894" s="120"/>
    </row>
    <row r="895" spans="5:7" x14ac:dyDescent="0.2">
      <c r="E895" s="120"/>
      <c r="F895" s="120"/>
      <c r="G895" s="120"/>
    </row>
    <row r="896" spans="5:7" x14ac:dyDescent="0.2">
      <c r="E896" s="120"/>
      <c r="F896" s="120"/>
      <c r="G896" s="120"/>
    </row>
    <row r="897" spans="5:7" x14ac:dyDescent="0.2">
      <c r="E897" s="120"/>
      <c r="F897" s="120"/>
      <c r="G897" s="120"/>
    </row>
    <row r="898" spans="5:7" x14ac:dyDescent="0.2">
      <c r="E898" s="120"/>
      <c r="F898" s="120"/>
      <c r="G898" s="120"/>
    </row>
    <row r="899" spans="5:7" x14ac:dyDescent="0.2">
      <c r="E899" s="120"/>
      <c r="F899" s="120"/>
      <c r="G899" s="120"/>
    </row>
    <row r="900" spans="5:7" x14ac:dyDescent="0.2">
      <c r="E900" s="120"/>
      <c r="F900" s="120"/>
      <c r="G900" s="120"/>
    </row>
    <row r="901" spans="5:7" x14ac:dyDescent="0.2">
      <c r="E901" s="120"/>
      <c r="F901" s="120"/>
      <c r="G901" s="120"/>
    </row>
    <row r="902" spans="5:7" x14ac:dyDescent="0.2">
      <c r="E902" s="120"/>
      <c r="F902" s="120"/>
      <c r="G902" s="120"/>
    </row>
    <row r="903" spans="5:7" x14ac:dyDescent="0.2">
      <c r="E903" s="120"/>
      <c r="F903" s="120"/>
      <c r="G903" s="120"/>
    </row>
    <row r="904" spans="5:7" x14ac:dyDescent="0.2">
      <c r="E904" s="120"/>
      <c r="F904" s="120"/>
      <c r="G904" s="120"/>
    </row>
    <row r="905" spans="5:7" x14ac:dyDescent="0.2">
      <c r="E905" s="120"/>
      <c r="F905" s="120"/>
      <c r="G905" s="120"/>
    </row>
    <row r="906" spans="5:7" x14ac:dyDescent="0.2">
      <c r="E906" s="120"/>
      <c r="F906" s="120"/>
      <c r="G906" s="120"/>
    </row>
    <row r="907" spans="5:7" x14ac:dyDescent="0.2">
      <c r="E907" s="120"/>
      <c r="F907" s="120"/>
      <c r="G907" s="120"/>
    </row>
    <row r="908" spans="5:7" x14ac:dyDescent="0.2">
      <c r="E908" s="120"/>
      <c r="F908" s="120"/>
      <c r="G908" s="120"/>
    </row>
    <row r="909" spans="5:7" x14ac:dyDescent="0.2">
      <c r="E909" s="120"/>
      <c r="F909" s="120"/>
      <c r="G909" s="120"/>
    </row>
    <row r="910" spans="5:7" x14ac:dyDescent="0.2">
      <c r="E910" s="120"/>
      <c r="F910" s="120"/>
      <c r="G910" s="120"/>
    </row>
    <row r="911" spans="5:7" x14ac:dyDescent="0.2">
      <c r="E911" s="120"/>
      <c r="F911" s="120"/>
      <c r="G911" s="120"/>
    </row>
    <row r="912" spans="5:7" x14ac:dyDescent="0.2">
      <c r="E912" s="120"/>
      <c r="F912" s="120"/>
      <c r="G912" s="120"/>
    </row>
    <row r="913" spans="5:7" x14ac:dyDescent="0.2">
      <c r="E913" s="120"/>
      <c r="F913" s="120"/>
      <c r="G913" s="120"/>
    </row>
    <row r="914" spans="5:7" x14ac:dyDescent="0.2">
      <c r="E914" s="120"/>
      <c r="F914" s="120"/>
      <c r="G914" s="120"/>
    </row>
    <row r="915" spans="5:7" x14ac:dyDescent="0.2">
      <c r="E915" s="120"/>
      <c r="F915" s="120"/>
      <c r="G915" s="120"/>
    </row>
    <row r="916" spans="5:7" x14ac:dyDescent="0.2">
      <c r="E916" s="120"/>
      <c r="F916" s="120"/>
      <c r="G916" s="120"/>
    </row>
    <row r="917" spans="5:7" x14ac:dyDescent="0.2">
      <c r="E917" s="120"/>
      <c r="F917" s="120"/>
      <c r="G917" s="120"/>
    </row>
    <row r="918" spans="5:7" x14ac:dyDescent="0.2">
      <c r="E918" s="120"/>
      <c r="F918" s="120"/>
      <c r="G918" s="120"/>
    </row>
    <row r="919" spans="5:7" x14ac:dyDescent="0.2">
      <c r="E919" s="120"/>
      <c r="F919" s="120"/>
      <c r="G919" s="120"/>
    </row>
    <row r="920" spans="5:7" x14ac:dyDescent="0.2">
      <c r="E920" s="120"/>
      <c r="F920" s="120"/>
      <c r="G920" s="120"/>
    </row>
    <row r="921" spans="5:7" x14ac:dyDescent="0.2">
      <c r="E921" s="120"/>
      <c r="F921" s="120"/>
      <c r="G921" s="120"/>
    </row>
    <row r="922" spans="5:7" x14ac:dyDescent="0.2">
      <c r="E922" s="120"/>
      <c r="F922" s="120"/>
      <c r="G922" s="120"/>
    </row>
    <row r="923" spans="5:7" x14ac:dyDescent="0.2">
      <c r="E923" s="120"/>
      <c r="F923" s="120"/>
      <c r="G923" s="120"/>
    </row>
    <row r="924" spans="5:7" x14ac:dyDescent="0.2">
      <c r="E924" s="120"/>
      <c r="F924" s="120"/>
      <c r="G924" s="120"/>
    </row>
    <row r="925" spans="5:7" x14ac:dyDescent="0.2">
      <c r="E925" s="120"/>
      <c r="F925" s="120"/>
      <c r="G925" s="120"/>
    </row>
    <row r="926" spans="5:7" x14ac:dyDescent="0.2">
      <c r="E926" s="120"/>
      <c r="F926" s="120"/>
      <c r="G926" s="120"/>
    </row>
    <row r="927" spans="5:7" x14ac:dyDescent="0.2">
      <c r="E927" s="120"/>
      <c r="F927" s="120"/>
      <c r="G927" s="120"/>
    </row>
    <row r="928" spans="5:7" x14ac:dyDescent="0.2">
      <c r="E928" s="120"/>
      <c r="F928" s="120"/>
      <c r="G928" s="120"/>
    </row>
    <row r="929" spans="5:7" x14ac:dyDescent="0.2">
      <c r="E929" s="120"/>
      <c r="F929" s="120"/>
      <c r="G929" s="120"/>
    </row>
    <row r="930" spans="5:7" x14ac:dyDescent="0.2">
      <c r="E930" s="120"/>
      <c r="F930" s="120"/>
      <c r="G930" s="120"/>
    </row>
    <row r="931" spans="5:7" x14ac:dyDescent="0.2">
      <c r="E931" s="120"/>
      <c r="F931" s="120"/>
      <c r="G931" s="120"/>
    </row>
    <row r="932" spans="5:7" x14ac:dyDescent="0.2">
      <c r="E932" s="120"/>
      <c r="F932" s="120"/>
      <c r="G932" s="120"/>
    </row>
    <row r="933" spans="5:7" x14ac:dyDescent="0.2">
      <c r="E933" s="120"/>
      <c r="F933" s="120"/>
      <c r="G933" s="120"/>
    </row>
    <row r="934" spans="5:7" x14ac:dyDescent="0.2">
      <c r="E934" s="120"/>
      <c r="F934" s="120"/>
      <c r="G934" s="120"/>
    </row>
    <row r="935" spans="5:7" x14ac:dyDescent="0.2">
      <c r="E935" s="120"/>
      <c r="F935" s="120"/>
      <c r="G935" s="120"/>
    </row>
    <row r="936" spans="5:7" x14ac:dyDescent="0.2">
      <c r="E936" s="120"/>
      <c r="F936" s="120"/>
      <c r="G936" s="120"/>
    </row>
    <row r="937" spans="5:7" x14ac:dyDescent="0.2">
      <c r="E937" s="120"/>
      <c r="F937" s="120"/>
      <c r="G937" s="120"/>
    </row>
    <row r="938" spans="5:7" x14ac:dyDescent="0.2">
      <c r="E938" s="120"/>
      <c r="F938" s="120"/>
      <c r="G938" s="120"/>
    </row>
    <row r="939" spans="5:7" x14ac:dyDescent="0.2">
      <c r="E939" s="120"/>
      <c r="F939" s="120"/>
      <c r="G939" s="120"/>
    </row>
    <row r="940" spans="5:7" x14ac:dyDescent="0.2">
      <c r="E940" s="120"/>
      <c r="F940" s="120"/>
      <c r="G940" s="120"/>
    </row>
    <row r="941" spans="5:7" x14ac:dyDescent="0.2">
      <c r="E941" s="120"/>
      <c r="F941" s="120"/>
      <c r="G941" s="120"/>
    </row>
    <row r="942" spans="5:7" x14ac:dyDescent="0.2">
      <c r="E942" s="120"/>
      <c r="F942" s="120"/>
      <c r="G942" s="120"/>
    </row>
    <row r="943" spans="5:7" x14ac:dyDescent="0.2">
      <c r="E943" s="120"/>
      <c r="F943" s="120"/>
      <c r="G943" s="120"/>
    </row>
    <row r="944" spans="5:7" x14ac:dyDescent="0.2">
      <c r="E944" s="120"/>
      <c r="F944" s="120"/>
      <c r="G944" s="120"/>
    </row>
    <row r="945" spans="5:7" x14ac:dyDescent="0.2">
      <c r="E945" s="120"/>
      <c r="F945" s="120"/>
      <c r="G945" s="120"/>
    </row>
    <row r="946" spans="5:7" x14ac:dyDescent="0.2">
      <c r="E946" s="120"/>
      <c r="F946" s="120"/>
      <c r="G946" s="120"/>
    </row>
    <row r="947" spans="5:7" x14ac:dyDescent="0.2">
      <c r="E947" s="120"/>
      <c r="F947" s="120"/>
      <c r="G947" s="120"/>
    </row>
    <row r="948" spans="5:7" x14ac:dyDescent="0.2">
      <c r="E948" s="120"/>
      <c r="F948" s="120"/>
      <c r="G948" s="120"/>
    </row>
    <row r="949" spans="5:7" x14ac:dyDescent="0.2">
      <c r="E949" s="120"/>
      <c r="F949" s="120"/>
      <c r="G949" s="120"/>
    </row>
    <row r="950" spans="5:7" x14ac:dyDescent="0.2">
      <c r="E950" s="120"/>
      <c r="F950" s="120"/>
      <c r="G950" s="120"/>
    </row>
    <row r="951" spans="5:7" x14ac:dyDescent="0.2">
      <c r="E951" s="120"/>
      <c r="F951" s="120"/>
      <c r="G951" s="120"/>
    </row>
    <row r="952" spans="5:7" x14ac:dyDescent="0.2">
      <c r="E952" s="120"/>
      <c r="F952" s="120"/>
      <c r="G952" s="120"/>
    </row>
    <row r="953" spans="5:7" x14ac:dyDescent="0.2">
      <c r="E953" s="120"/>
      <c r="F953" s="120"/>
      <c r="G953" s="120"/>
    </row>
    <row r="954" spans="5:7" x14ac:dyDescent="0.2">
      <c r="E954" s="120"/>
      <c r="F954" s="120"/>
      <c r="G954" s="120"/>
    </row>
    <row r="955" spans="5:7" x14ac:dyDescent="0.2">
      <c r="E955" s="120"/>
      <c r="F955" s="120"/>
      <c r="G955" s="120"/>
    </row>
    <row r="956" spans="5:7" x14ac:dyDescent="0.2">
      <c r="E956" s="120"/>
      <c r="F956" s="120"/>
      <c r="G956" s="120"/>
    </row>
    <row r="957" spans="5:7" x14ac:dyDescent="0.2">
      <c r="E957" s="120"/>
      <c r="F957" s="120"/>
      <c r="G957" s="120"/>
    </row>
    <row r="958" spans="5:7" x14ac:dyDescent="0.2">
      <c r="E958" s="120"/>
      <c r="F958" s="120"/>
      <c r="G958" s="120"/>
    </row>
    <row r="959" spans="5:7" x14ac:dyDescent="0.2">
      <c r="E959" s="120"/>
      <c r="F959" s="120"/>
      <c r="G959" s="120"/>
    </row>
    <row r="960" spans="5:7" x14ac:dyDescent="0.2">
      <c r="E960" s="120"/>
      <c r="F960" s="120"/>
      <c r="G960" s="120"/>
    </row>
    <row r="961" spans="5:7" x14ac:dyDescent="0.2">
      <c r="E961" s="120"/>
      <c r="F961" s="120"/>
      <c r="G961" s="120"/>
    </row>
    <row r="962" spans="5:7" x14ac:dyDescent="0.2">
      <c r="E962" s="120"/>
      <c r="F962" s="120"/>
      <c r="G962" s="120"/>
    </row>
    <row r="963" spans="5:7" x14ac:dyDescent="0.2">
      <c r="E963" s="120"/>
      <c r="F963" s="120"/>
      <c r="G963" s="120"/>
    </row>
    <row r="964" spans="5:7" x14ac:dyDescent="0.2">
      <c r="E964" s="120"/>
      <c r="F964" s="120"/>
      <c r="G964" s="120"/>
    </row>
    <row r="965" spans="5:7" x14ac:dyDescent="0.2">
      <c r="E965" s="120"/>
      <c r="F965" s="120"/>
      <c r="G965" s="120"/>
    </row>
    <row r="966" spans="5:7" x14ac:dyDescent="0.2">
      <c r="E966" s="120"/>
      <c r="F966" s="120"/>
      <c r="G966" s="120"/>
    </row>
    <row r="967" spans="5:7" x14ac:dyDescent="0.2">
      <c r="E967" s="120"/>
      <c r="F967" s="120"/>
      <c r="G967" s="120"/>
    </row>
    <row r="968" spans="5:7" x14ac:dyDescent="0.2">
      <c r="E968" s="120"/>
      <c r="F968" s="120"/>
      <c r="G968" s="120"/>
    </row>
    <row r="969" spans="5:7" x14ac:dyDescent="0.2">
      <c r="E969" s="120"/>
      <c r="F969" s="120"/>
      <c r="G969" s="120"/>
    </row>
    <row r="970" spans="5:7" x14ac:dyDescent="0.2">
      <c r="E970" s="120"/>
      <c r="F970" s="120"/>
      <c r="G970" s="120"/>
    </row>
    <row r="971" spans="5:7" x14ac:dyDescent="0.2">
      <c r="E971" s="120"/>
      <c r="F971" s="120"/>
      <c r="G971" s="120"/>
    </row>
    <row r="972" spans="5:7" x14ac:dyDescent="0.2">
      <c r="E972" s="120"/>
      <c r="F972" s="120"/>
      <c r="G972" s="120"/>
    </row>
    <row r="973" spans="5:7" x14ac:dyDescent="0.2">
      <c r="E973" s="120"/>
      <c r="F973" s="120"/>
      <c r="G973" s="120"/>
    </row>
    <row r="974" spans="5:7" x14ac:dyDescent="0.2">
      <c r="E974" s="120"/>
      <c r="F974" s="120"/>
      <c r="G974" s="120"/>
    </row>
    <row r="975" spans="5:7" x14ac:dyDescent="0.2">
      <c r="E975" s="120"/>
      <c r="F975" s="120"/>
      <c r="G975" s="120"/>
    </row>
    <row r="976" spans="5:7" x14ac:dyDescent="0.2">
      <c r="E976" s="120"/>
      <c r="F976" s="120"/>
      <c r="G976" s="120"/>
    </row>
    <row r="977" spans="5:7" x14ac:dyDescent="0.2">
      <c r="E977" s="120"/>
      <c r="F977" s="120"/>
      <c r="G977" s="120"/>
    </row>
    <row r="978" spans="5:7" x14ac:dyDescent="0.2">
      <c r="E978" s="120"/>
      <c r="F978" s="120"/>
      <c r="G978" s="120"/>
    </row>
    <row r="979" spans="5:7" x14ac:dyDescent="0.2">
      <c r="E979" s="120"/>
      <c r="F979" s="120"/>
      <c r="G979" s="120"/>
    </row>
    <row r="980" spans="5:7" x14ac:dyDescent="0.2">
      <c r="E980" s="120"/>
      <c r="F980" s="120"/>
      <c r="G980" s="120"/>
    </row>
    <row r="981" spans="5:7" x14ac:dyDescent="0.2">
      <c r="E981" s="120"/>
      <c r="F981" s="120"/>
      <c r="G981" s="120"/>
    </row>
    <row r="982" spans="5:7" x14ac:dyDescent="0.2">
      <c r="E982" s="120"/>
      <c r="F982" s="120"/>
      <c r="G982" s="120"/>
    </row>
    <row r="983" spans="5:7" x14ac:dyDescent="0.2">
      <c r="E983" s="120"/>
      <c r="F983" s="120"/>
      <c r="G983" s="120"/>
    </row>
    <row r="984" spans="5:7" x14ac:dyDescent="0.2">
      <c r="E984" s="120"/>
      <c r="F984" s="120"/>
      <c r="G984" s="120"/>
    </row>
    <row r="985" spans="5:7" x14ac:dyDescent="0.2">
      <c r="E985" s="120"/>
      <c r="F985" s="120"/>
      <c r="G985" s="120"/>
    </row>
    <row r="986" spans="5:7" x14ac:dyDescent="0.2">
      <c r="E986" s="120"/>
      <c r="F986" s="120"/>
      <c r="G986" s="120"/>
    </row>
    <row r="987" spans="5:7" x14ac:dyDescent="0.2">
      <c r="E987" s="120"/>
      <c r="F987" s="120"/>
      <c r="G987" s="120"/>
    </row>
    <row r="988" spans="5:7" x14ac:dyDescent="0.2">
      <c r="E988" s="120"/>
      <c r="F988" s="120"/>
      <c r="G988" s="120"/>
    </row>
    <row r="989" spans="5:7" x14ac:dyDescent="0.2">
      <c r="E989" s="120"/>
      <c r="F989" s="120"/>
      <c r="G989" s="120"/>
    </row>
    <row r="990" spans="5:7" x14ac:dyDescent="0.2">
      <c r="E990" s="120"/>
      <c r="F990" s="120"/>
      <c r="G990" s="120"/>
    </row>
    <row r="991" spans="5:7" x14ac:dyDescent="0.2">
      <c r="E991" s="120"/>
      <c r="F991" s="120"/>
      <c r="G991" s="120"/>
    </row>
    <row r="992" spans="5:7" x14ac:dyDescent="0.2">
      <c r="E992" s="120"/>
      <c r="F992" s="120"/>
      <c r="G992" s="120"/>
    </row>
    <row r="993" spans="5:7" x14ac:dyDescent="0.2">
      <c r="E993" s="120"/>
      <c r="F993" s="120"/>
      <c r="G993" s="120"/>
    </row>
    <row r="994" spans="5:7" x14ac:dyDescent="0.2">
      <c r="E994" s="120"/>
      <c r="F994" s="120"/>
      <c r="G994" s="120"/>
    </row>
  </sheetData>
  <conditionalFormatting sqref="G1">
    <cfRule type="cellIs" dxfId="142" priority="2" operator="equal">
      <formula>0</formula>
    </cfRule>
  </conditionalFormatting>
  <conditionalFormatting sqref="H1">
    <cfRule type="cellIs" dxfId="141" priority="3" operator="equal">
      <formula>0</formula>
    </cfRule>
  </conditionalFormatting>
  <conditionalFormatting sqref="I1">
    <cfRule type="cellIs" dxfId="140" priority="4" operator="equal">
      <formula>0</formula>
    </cfRule>
  </conditionalFormatting>
  <conditionalFormatting sqref="J1 A1">
    <cfRule type="cellIs" dxfId="139" priority="5" operator="equal">
      <formula>0</formula>
    </cfRule>
  </conditionalFormatting>
  <conditionalFormatting sqref="D1">
    <cfRule type="cellIs" dxfId="138" priority="6" operator="equal">
      <formula>0</formula>
    </cfRule>
  </conditionalFormatting>
  <conditionalFormatting sqref="F1">
    <cfRule type="cellIs" dxfId="137" priority="7" operator="equal">
      <formula>0</formula>
    </cfRule>
  </conditionalFormatting>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89"/>
  <sheetViews>
    <sheetView topLeftCell="D1" zoomScaleNormal="60" zoomScalePageLayoutView="60" workbookViewId="0">
      <pane ySplit="1" topLeftCell="A9" activePane="bottomLeft" state="frozen"/>
      <selection pane="bottomLeft" activeCell="J58" sqref="J58"/>
    </sheetView>
  </sheetViews>
  <sheetFormatPr baseColWidth="10" defaultColWidth="10.83203125" defaultRowHeight="16" x14ac:dyDescent="0.2"/>
  <cols>
    <col min="1" max="1" width="12" style="34" customWidth="1"/>
    <col min="2" max="2" width="9" style="22" customWidth="1"/>
    <col min="3" max="3" width="12" style="34" customWidth="1"/>
    <col min="4" max="4" width="26.83203125" style="34" customWidth="1"/>
    <col min="5" max="5" width="30.1640625" style="34" customWidth="1"/>
    <col min="6" max="6" width="37.1640625" style="34" customWidth="1"/>
    <col min="7" max="7" width="32.1640625" style="46" customWidth="1"/>
    <col min="8" max="8" width="7.1640625" style="34" customWidth="1"/>
    <col min="9" max="9" width="28" style="149" customWidth="1"/>
    <col min="10" max="10" width="29.6640625" style="111" customWidth="1"/>
    <col min="11" max="11" width="35.6640625" style="148" customWidth="1"/>
    <col min="12" max="12" width="35" style="106" customWidth="1"/>
    <col min="13" max="13" width="30.1640625" style="106" customWidth="1"/>
    <col min="14" max="14" width="33.33203125" style="106" customWidth="1"/>
    <col min="15" max="15" width="20" style="34" customWidth="1"/>
    <col min="16" max="16" width="19.5" style="44" customWidth="1"/>
    <col min="17" max="17" width="26.33203125" style="44" customWidth="1"/>
    <col min="18" max="18" width="255.6640625" style="34" customWidth="1"/>
    <col min="19" max="1024" width="10.83203125" style="34"/>
  </cols>
  <sheetData>
    <row r="1" spans="1:18" s="111" customFormat="1" ht="18" customHeight="1" x14ac:dyDescent="0.2">
      <c r="A1" s="20" t="s">
        <v>77</v>
      </c>
      <c r="B1" s="20" t="s">
        <v>78</v>
      </c>
      <c r="C1" s="20" t="s">
        <v>0</v>
      </c>
      <c r="D1" s="5" t="s">
        <v>120</v>
      </c>
      <c r="E1" s="20" t="s">
        <v>121</v>
      </c>
      <c r="F1" s="111" t="s">
        <v>122</v>
      </c>
      <c r="G1" s="94" t="s">
        <v>79</v>
      </c>
      <c r="H1" s="5" t="s">
        <v>80</v>
      </c>
      <c r="I1" s="84" t="s">
        <v>123</v>
      </c>
      <c r="J1" s="111" t="s">
        <v>86</v>
      </c>
      <c r="K1" s="109" t="s">
        <v>87</v>
      </c>
      <c r="L1" s="111" t="s">
        <v>81</v>
      </c>
      <c r="M1" s="5" t="s">
        <v>84</v>
      </c>
      <c r="N1" s="5" t="s">
        <v>91</v>
      </c>
      <c r="O1" s="5" t="s">
        <v>591</v>
      </c>
      <c r="P1" s="5" t="s">
        <v>592</v>
      </c>
      <c r="Q1" s="5" t="s">
        <v>146</v>
      </c>
      <c r="R1" s="87" t="s">
        <v>75</v>
      </c>
    </row>
    <row r="2" spans="1:18" ht="18" customHeight="1" x14ac:dyDescent="0.2">
      <c r="A2" s="17" t="s">
        <v>93</v>
      </c>
      <c r="B2" s="22">
        <v>2017</v>
      </c>
      <c r="C2" s="34" t="s">
        <v>116</v>
      </c>
      <c r="D2" s="34" t="s">
        <v>593</v>
      </c>
      <c r="E2" s="34" t="s">
        <v>1574</v>
      </c>
      <c r="F2" s="99" t="s">
        <v>1575</v>
      </c>
      <c r="G2" s="46">
        <f>89.360023*0.0285</f>
        <v>2.5467606555</v>
      </c>
      <c r="Q2" s="44" t="s">
        <v>554</v>
      </c>
      <c r="R2" s="34" t="s">
        <v>1580</v>
      </c>
    </row>
    <row r="3" spans="1:18" ht="18" customHeight="1" x14ac:dyDescent="0.2">
      <c r="A3" s="17" t="s">
        <v>93</v>
      </c>
      <c r="B3" s="22">
        <v>2018</v>
      </c>
      <c r="C3" s="34" t="s">
        <v>116</v>
      </c>
      <c r="D3" s="34" t="s">
        <v>597</v>
      </c>
      <c r="E3" s="34" t="s">
        <v>597</v>
      </c>
      <c r="F3" s="258" t="s">
        <v>1561</v>
      </c>
      <c r="G3" s="46">
        <f>1050*0.4909</f>
        <v>515.44500000000005</v>
      </c>
      <c r="Q3" s="44" t="s">
        <v>1592</v>
      </c>
      <c r="R3" s="34" t="s">
        <v>1596</v>
      </c>
    </row>
    <row r="4" spans="1:18" ht="18" customHeight="1" x14ac:dyDescent="0.2">
      <c r="A4" s="17" t="s">
        <v>93</v>
      </c>
      <c r="B4" s="22">
        <v>2018</v>
      </c>
      <c r="C4" s="34" t="s">
        <v>116</v>
      </c>
      <c r="D4" s="34" t="s">
        <v>663</v>
      </c>
      <c r="E4" s="34" t="s">
        <v>595</v>
      </c>
      <c r="F4" s="258" t="s">
        <v>1591</v>
      </c>
      <c r="G4" s="46">
        <f>898*0.4083</f>
        <v>366.65339999999998</v>
      </c>
      <c r="Q4" s="44" t="s">
        <v>1592</v>
      </c>
      <c r="R4" s="34" t="s">
        <v>1596</v>
      </c>
    </row>
    <row r="5" spans="1:18" ht="18" customHeight="1" x14ac:dyDescent="0.2">
      <c r="A5" s="17" t="s">
        <v>93</v>
      </c>
      <c r="B5" s="22">
        <v>2018</v>
      </c>
      <c r="C5" s="34" t="s">
        <v>116</v>
      </c>
      <c r="D5" s="34" t="s">
        <v>1636</v>
      </c>
      <c r="E5" s="34" t="s">
        <v>596</v>
      </c>
      <c r="F5" s="258" t="s">
        <v>1590</v>
      </c>
      <c r="G5" s="46">
        <f>898*0.1008</f>
        <v>90.5184</v>
      </c>
      <c r="Q5" s="44" t="s">
        <v>1592</v>
      </c>
      <c r="R5" s="34" t="s">
        <v>1596</v>
      </c>
    </row>
    <row r="6" spans="1:18" ht="18" customHeight="1" x14ac:dyDescent="0.2">
      <c r="A6" s="17" t="s">
        <v>93</v>
      </c>
      <c r="B6" s="22">
        <v>2018</v>
      </c>
      <c r="C6" s="34" t="s">
        <v>116</v>
      </c>
      <c r="D6" s="34" t="s">
        <v>593</v>
      </c>
      <c r="E6" s="34" t="s">
        <v>1574</v>
      </c>
      <c r="F6" s="99" t="s">
        <v>1575</v>
      </c>
      <c r="G6" s="46">
        <f>199.736779*0.114</f>
        <v>22.769992806000001</v>
      </c>
      <c r="Q6" s="44" t="s">
        <v>554</v>
      </c>
      <c r="R6" s="34" t="s">
        <v>1661</v>
      </c>
    </row>
    <row r="7" spans="1:18" ht="18" customHeight="1" x14ac:dyDescent="0.2">
      <c r="A7" s="17" t="s">
        <v>93</v>
      </c>
      <c r="B7" s="22">
        <v>2018</v>
      </c>
      <c r="C7" s="34" t="s">
        <v>116</v>
      </c>
      <c r="D7" s="34" t="s">
        <v>350</v>
      </c>
      <c r="E7" s="34" t="s">
        <v>594</v>
      </c>
      <c r="F7" s="71" t="s">
        <v>1579</v>
      </c>
      <c r="G7" s="46">
        <f>411.016*0.089*0.669</f>
        <v>24.472303656000001</v>
      </c>
      <c r="Q7" s="44" t="s">
        <v>554</v>
      </c>
      <c r="R7" s="34" t="s">
        <v>1664</v>
      </c>
    </row>
    <row r="8" spans="1:18" ht="18" customHeight="1" x14ac:dyDescent="0.2">
      <c r="A8" s="17" t="s">
        <v>93</v>
      </c>
      <c r="B8" s="22">
        <v>2019</v>
      </c>
      <c r="C8" s="34" t="s">
        <v>116</v>
      </c>
      <c r="D8" s="34" t="s">
        <v>597</v>
      </c>
      <c r="E8" s="34" t="s">
        <v>597</v>
      </c>
      <c r="F8" s="34" t="s">
        <v>1608</v>
      </c>
      <c r="G8" s="46">
        <f>9.25/26.64*3336</f>
        <v>1158.3333333333333</v>
      </c>
      <c r="I8" s="149">
        <f>G8/SUM(G8:G32)*100</f>
        <v>27.05895458730609</v>
      </c>
      <c r="Q8" s="44" t="s">
        <v>598</v>
      </c>
      <c r="R8" s="34" t="s">
        <v>1600</v>
      </c>
    </row>
    <row r="9" spans="1:18" ht="18" customHeight="1" x14ac:dyDescent="0.2">
      <c r="A9" s="17" t="s">
        <v>93</v>
      </c>
      <c r="B9" s="22">
        <v>2019</v>
      </c>
      <c r="C9" s="34" t="s">
        <v>116</v>
      </c>
      <c r="D9" s="34" t="s">
        <v>1562</v>
      </c>
      <c r="E9" s="34" t="s">
        <v>1562</v>
      </c>
      <c r="F9" s="34" t="s">
        <v>1607</v>
      </c>
      <c r="G9" s="46">
        <f>3.7/26.64*3336</f>
        <v>463.33333333333337</v>
      </c>
      <c r="I9" s="149">
        <f>G9/SUM(G8:G32)*100</f>
        <v>10.823581834922438</v>
      </c>
      <c r="J9" s="275">
        <f>SUM(I8+I9+I11+I10)</f>
        <v>51.923939883749526</v>
      </c>
      <c r="Q9" s="44" t="s">
        <v>598</v>
      </c>
      <c r="R9" s="34" t="s">
        <v>1600</v>
      </c>
    </row>
    <row r="10" spans="1:18" ht="18" customHeight="1" x14ac:dyDescent="0.2">
      <c r="A10" s="17" t="s">
        <v>93</v>
      </c>
      <c r="B10" s="22">
        <v>2019</v>
      </c>
      <c r="C10" s="34" t="s">
        <v>116</v>
      </c>
      <c r="D10" s="34" t="s">
        <v>1563</v>
      </c>
      <c r="E10" s="34" t="s">
        <v>1563</v>
      </c>
      <c r="F10" s="34" t="s">
        <v>1606</v>
      </c>
      <c r="G10" s="46">
        <f>2.1/26.64*3336</f>
        <v>262.97297297297297</v>
      </c>
      <c r="I10" s="149">
        <f>G10/SUM(G8:G32)*100</f>
        <v>6.1431140144154366</v>
      </c>
      <c r="Q10" s="44" t="s">
        <v>598</v>
      </c>
      <c r="R10" s="34" t="s">
        <v>1600</v>
      </c>
    </row>
    <row r="11" spans="1:18" ht="18" customHeight="1" x14ac:dyDescent="0.2">
      <c r="A11" s="17" t="s">
        <v>93</v>
      </c>
      <c r="B11" s="22">
        <v>2019</v>
      </c>
      <c r="C11" s="34" t="s">
        <v>116</v>
      </c>
      <c r="D11" s="34" t="s">
        <v>1604</v>
      </c>
      <c r="E11" s="34" t="s">
        <v>1604</v>
      </c>
      <c r="F11" s="34" t="s">
        <v>1605</v>
      </c>
      <c r="G11" s="46">
        <f>2.7/26.64*3336</f>
        <v>338.10810810810813</v>
      </c>
      <c r="I11" s="149">
        <f>G11/SUM(G8:G32)*100</f>
        <v>7.8982894471055625</v>
      </c>
      <c r="Q11" s="44" t="s">
        <v>598</v>
      </c>
      <c r="R11" s="34" t="s">
        <v>1600</v>
      </c>
    </row>
    <row r="12" spans="1:18" ht="18" customHeight="1" x14ac:dyDescent="0.2">
      <c r="A12" s="17" t="s">
        <v>93</v>
      </c>
      <c r="B12" s="22">
        <v>2019</v>
      </c>
      <c r="C12" s="34" t="s">
        <v>116</v>
      </c>
      <c r="D12" s="34" t="s">
        <v>663</v>
      </c>
      <c r="E12" s="34" t="s">
        <v>595</v>
      </c>
      <c r="F12" s="34" t="s">
        <v>1609</v>
      </c>
      <c r="G12" s="46">
        <f>1.6/26.64*3336</f>
        <v>200.36036036036035</v>
      </c>
      <c r="I12" s="149">
        <f>G12/SUM(G8:G32)*100</f>
        <v>4.6804678205069994</v>
      </c>
      <c r="Q12" s="44" t="s">
        <v>598</v>
      </c>
      <c r="R12" s="34" t="s">
        <v>1600</v>
      </c>
    </row>
    <row r="13" spans="1:18" ht="18" customHeight="1" x14ac:dyDescent="0.2">
      <c r="A13" s="17" t="s">
        <v>93</v>
      </c>
      <c r="B13" s="22">
        <v>2019</v>
      </c>
      <c r="C13" s="34" t="s">
        <v>116</v>
      </c>
      <c r="D13" s="34" t="s">
        <v>1564</v>
      </c>
      <c r="E13" s="34" t="s">
        <v>1564</v>
      </c>
      <c r="F13" s="34" t="s">
        <v>1610</v>
      </c>
      <c r="G13" s="46">
        <f>1.35/26.64*3336</f>
        <v>169.05405405405406</v>
      </c>
      <c r="I13" s="149">
        <f>G13/SUM(G8:G32)*100</f>
        <v>3.9491447235527812</v>
      </c>
      <c r="Q13" s="44" t="s">
        <v>598</v>
      </c>
      <c r="R13" s="34" t="s">
        <v>1600</v>
      </c>
    </row>
    <row r="14" spans="1:18" ht="18" customHeight="1" x14ac:dyDescent="0.2">
      <c r="A14" s="17" t="s">
        <v>93</v>
      </c>
      <c r="B14" s="22">
        <v>2019</v>
      </c>
      <c r="C14" s="34" t="s">
        <v>116</v>
      </c>
      <c r="D14" s="34" t="s">
        <v>1611</v>
      </c>
      <c r="E14" s="34" t="s">
        <v>1611</v>
      </c>
      <c r="F14" s="34" t="s">
        <v>1565</v>
      </c>
      <c r="G14" s="46">
        <f>0.8/26.64*3336</f>
        <v>100.18018018018017</v>
      </c>
      <c r="I14" s="149">
        <f>G14/SUM(G8:G32)*100</f>
        <v>2.3402339102534997</v>
      </c>
      <c r="Q14" s="44" t="s">
        <v>598</v>
      </c>
      <c r="R14" s="34" t="s">
        <v>1600</v>
      </c>
    </row>
    <row r="15" spans="1:18" ht="18" customHeight="1" x14ac:dyDescent="0.2">
      <c r="A15" s="17" t="s">
        <v>93</v>
      </c>
      <c r="B15" s="22">
        <v>2019</v>
      </c>
      <c r="C15" s="34" t="s">
        <v>116</v>
      </c>
      <c r="D15" s="34" t="s">
        <v>1566</v>
      </c>
      <c r="E15" s="34" t="s">
        <v>1613</v>
      </c>
      <c r="F15" s="34" t="s">
        <v>1612</v>
      </c>
      <c r="G15" s="46">
        <f>0.5/26.64*3336</f>
        <v>62.612612612612615</v>
      </c>
      <c r="I15" s="149">
        <f>G15/SUM(G8:G32)*100</f>
        <v>1.4626461939084372</v>
      </c>
      <c r="Q15" s="44" t="s">
        <v>598</v>
      </c>
      <c r="R15" s="34" t="s">
        <v>1600</v>
      </c>
    </row>
    <row r="16" spans="1:18" ht="18" customHeight="1" x14ac:dyDescent="0.2">
      <c r="A16" s="17" t="s">
        <v>93</v>
      </c>
      <c r="B16" s="22">
        <v>2019</v>
      </c>
      <c r="C16" s="34" t="s">
        <v>116</v>
      </c>
      <c r="D16" s="34" t="s">
        <v>1567</v>
      </c>
      <c r="E16" s="34" t="s">
        <v>1614</v>
      </c>
      <c r="F16" s="34" t="s">
        <v>1615</v>
      </c>
      <c r="G16" s="46">
        <f>0.5/26.64*3336</f>
        <v>62.612612612612615</v>
      </c>
      <c r="I16" s="149">
        <f>G16/SUM(G8:G32)*100</f>
        <v>1.4626461939084372</v>
      </c>
      <c r="Q16" s="44" t="s">
        <v>598</v>
      </c>
      <c r="R16" s="34" t="s">
        <v>1600</v>
      </c>
    </row>
    <row r="17" spans="1:18" ht="18" customHeight="1" x14ac:dyDescent="0.2">
      <c r="A17" s="17" t="s">
        <v>93</v>
      </c>
      <c r="B17" s="22">
        <v>2019</v>
      </c>
      <c r="C17" s="34" t="s">
        <v>116</v>
      </c>
      <c r="D17" s="34" t="s">
        <v>1568</v>
      </c>
      <c r="E17" s="34" t="s">
        <v>1617</v>
      </c>
      <c r="F17" s="34" t="s">
        <v>1616</v>
      </c>
      <c r="G17" s="46">
        <f>0.7/26.64*3336</f>
        <v>87.657657657657651</v>
      </c>
      <c r="I17" s="149">
        <f>G17/SUM(G8:G32)*100</f>
        <v>2.0477046714718119</v>
      </c>
      <c r="Q17" s="44" t="s">
        <v>598</v>
      </c>
      <c r="R17" s="34" t="s">
        <v>1600</v>
      </c>
    </row>
    <row r="18" spans="1:18" ht="18" customHeight="1" x14ac:dyDescent="0.2">
      <c r="A18" s="17" t="s">
        <v>93</v>
      </c>
      <c r="B18" s="22">
        <v>2019</v>
      </c>
      <c r="C18" s="34" t="s">
        <v>116</v>
      </c>
      <c r="D18" s="34" t="s">
        <v>558</v>
      </c>
      <c r="E18" s="34" t="s">
        <v>1618</v>
      </c>
      <c r="F18" s="34" t="s">
        <v>1619</v>
      </c>
      <c r="G18" s="46">
        <f>1/26.64*3336</f>
        <v>125.22522522522523</v>
      </c>
      <c r="I18" s="149">
        <f>G18/SUM(G8:G32)*100</f>
        <v>2.9252923878168744</v>
      </c>
      <c r="Q18" s="44" t="s">
        <v>598</v>
      </c>
      <c r="R18" s="34" t="s">
        <v>1600</v>
      </c>
    </row>
    <row r="19" spans="1:18" ht="18" customHeight="1" x14ac:dyDescent="0.2">
      <c r="A19" s="17" t="s">
        <v>93</v>
      </c>
      <c r="B19" s="22">
        <v>2019</v>
      </c>
      <c r="C19" s="34" t="s">
        <v>116</v>
      </c>
      <c r="D19" s="34" t="s">
        <v>1603</v>
      </c>
      <c r="E19" s="34" t="s">
        <v>1603</v>
      </c>
      <c r="F19" s="34" t="s">
        <v>1603</v>
      </c>
      <c r="G19" s="46">
        <f>0.22/26.64*3336</f>
        <v>27.549549549549546</v>
      </c>
      <c r="I19" s="149">
        <f>G19/SUM(G8:G32)*100</f>
        <v>0.6435643253197123</v>
      </c>
      <c r="Q19" s="44" t="s">
        <v>598</v>
      </c>
      <c r="R19" s="34" t="s">
        <v>1600</v>
      </c>
    </row>
    <row r="20" spans="1:18" ht="18" customHeight="1" x14ac:dyDescent="0.2">
      <c r="A20" s="17" t="s">
        <v>93</v>
      </c>
      <c r="B20" s="22">
        <v>2019</v>
      </c>
      <c r="C20" s="34" t="s">
        <v>116</v>
      </c>
      <c r="D20" s="34" t="s">
        <v>1622</v>
      </c>
      <c r="E20" s="34" t="s">
        <v>1621</v>
      </c>
      <c r="F20" s="34" t="s">
        <v>1623</v>
      </c>
      <c r="G20" s="46">
        <f>0.4/26.64*3336</f>
        <v>50.090090090090087</v>
      </c>
      <c r="I20" s="149">
        <f>G20/SUM(G8:G32)*100</f>
        <v>1.1701169551267498</v>
      </c>
      <c r="Q20" s="44" t="s">
        <v>598</v>
      </c>
      <c r="R20" s="34" t="s">
        <v>1600</v>
      </c>
    </row>
    <row r="21" spans="1:18" ht="18" customHeight="1" x14ac:dyDescent="0.2">
      <c r="A21" s="17" t="s">
        <v>93</v>
      </c>
      <c r="B21" s="22">
        <v>2019</v>
      </c>
      <c r="C21" s="34" t="s">
        <v>116</v>
      </c>
      <c r="D21" s="34" t="s">
        <v>596</v>
      </c>
      <c r="E21" s="34" t="s">
        <v>1571</v>
      </c>
      <c r="F21" s="34" t="s">
        <v>1570</v>
      </c>
      <c r="G21" s="46">
        <f>0.45/26.64*3336</f>
        <v>56.351351351351354</v>
      </c>
      <c r="I21" s="149">
        <f>G21/SUM(G8:G32)*100</f>
        <v>1.3163815745175935</v>
      </c>
      <c r="Q21" s="44" t="s">
        <v>598</v>
      </c>
      <c r="R21" s="34" t="s">
        <v>1600</v>
      </c>
    </row>
    <row r="22" spans="1:18" ht="18" customHeight="1" x14ac:dyDescent="0.2">
      <c r="A22" s="17" t="s">
        <v>93</v>
      </c>
      <c r="B22" s="22">
        <v>2019</v>
      </c>
      <c r="C22" s="34" t="s">
        <v>116</v>
      </c>
      <c r="D22" s="34" t="s">
        <v>1630</v>
      </c>
      <c r="E22" s="34" t="s">
        <v>1630</v>
      </c>
      <c r="F22" s="34" t="s">
        <v>1631</v>
      </c>
      <c r="G22" s="46">
        <f>0.3/26.64*3336</f>
        <v>37.567567567567565</v>
      </c>
      <c r="I22" s="149">
        <f>G22/SUM(G8:G32)*100</f>
        <v>0.87758771634506227</v>
      </c>
      <c r="Q22" s="44" t="s">
        <v>598</v>
      </c>
      <c r="R22" s="34" t="s">
        <v>1600</v>
      </c>
    </row>
    <row r="23" spans="1:18" ht="18" customHeight="1" x14ac:dyDescent="0.2">
      <c r="A23" s="17" t="s">
        <v>93</v>
      </c>
      <c r="B23" s="22">
        <v>2019</v>
      </c>
      <c r="C23" s="34" t="s">
        <v>116</v>
      </c>
      <c r="D23" s="34" t="s">
        <v>1620</v>
      </c>
      <c r="E23" s="34" t="s">
        <v>1602</v>
      </c>
      <c r="F23" s="34" t="s">
        <v>1602</v>
      </c>
      <c r="G23" s="46">
        <f>0.25/26.64*3336</f>
        <v>31.306306306306308</v>
      </c>
      <c r="I23" s="149">
        <f>G23/SUM(G8:G32)*100</f>
        <v>0.7313230969542186</v>
      </c>
      <c r="Q23" s="44" t="s">
        <v>598</v>
      </c>
      <c r="R23" s="34" t="s">
        <v>1600</v>
      </c>
    </row>
    <row r="24" spans="1:18" ht="18" customHeight="1" x14ac:dyDescent="0.2">
      <c r="A24" s="17" t="s">
        <v>93</v>
      </c>
      <c r="B24" s="22">
        <v>2019</v>
      </c>
      <c r="C24" s="34" t="s">
        <v>116</v>
      </c>
      <c r="D24" s="34" t="s">
        <v>1637</v>
      </c>
      <c r="E24" s="34" t="s">
        <v>1637</v>
      </c>
      <c r="F24" s="34" t="s">
        <v>1633</v>
      </c>
      <c r="G24" s="46">
        <f>0.2/26.64*3336</f>
        <v>25.045045045045043</v>
      </c>
      <c r="I24" s="149">
        <f>G24/SUM(G8:G32)*100</f>
        <v>0.58505847756337492</v>
      </c>
      <c r="Q24" s="44" t="s">
        <v>598</v>
      </c>
      <c r="R24" s="34" t="s">
        <v>1600</v>
      </c>
    </row>
    <row r="25" spans="1:18" ht="18" customHeight="1" x14ac:dyDescent="0.2">
      <c r="A25" s="17" t="s">
        <v>93</v>
      </c>
      <c r="B25" s="22">
        <v>2019</v>
      </c>
      <c r="C25" s="34" t="s">
        <v>116</v>
      </c>
      <c r="D25" s="34" t="s">
        <v>1634</v>
      </c>
      <c r="E25" s="34" t="s">
        <v>1634</v>
      </c>
      <c r="F25" s="34" t="s">
        <v>1635</v>
      </c>
      <c r="G25" s="46">
        <f>0.22/26.64*3336</f>
        <v>27.549549549549546</v>
      </c>
      <c r="I25" s="149">
        <f>G25/SUM(G8:G32)*100</f>
        <v>0.6435643253197123</v>
      </c>
      <c r="Q25" s="44" t="s">
        <v>598</v>
      </c>
      <c r="R25" s="34" t="s">
        <v>1600</v>
      </c>
    </row>
    <row r="26" spans="1:18" ht="18" customHeight="1" x14ac:dyDescent="0.2">
      <c r="A26" s="17" t="s">
        <v>93</v>
      </c>
      <c r="B26" s="22">
        <v>2019</v>
      </c>
      <c r="C26" s="34" t="s">
        <v>116</v>
      </c>
      <c r="D26" s="34" t="s">
        <v>596</v>
      </c>
      <c r="E26" s="34" t="s">
        <v>1571</v>
      </c>
      <c r="F26" s="34" t="s">
        <v>1629</v>
      </c>
      <c r="G26" s="46">
        <f>0.2/26.64*3336</f>
        <v>25.045045045045043</v>
      </c>
      <c r="I26" s="149">
        <f>G26/SUM(G8:G32)*100</f>
        <v>0.58505847756337492</v>
      </c>
      <c r="Q26" s="44" t="s">
        <v>598</v>
      </c>
      <c r="R26" s="34" t="s">
        <v>1600</v>
      </c>
    </row>
    <row r="27" spans="1:18" ht="18" customHeight="1" x14ac:dyDescent="0.2">
      <c r="A27" s="17" t="s">
        <v>93</v>
      </c>
      <c r="B27" s="22">
        <v>2019</v>
      </c>
      <c r="C27" s="34" t="s">
        <v>116</v>
      </c>
      <c r="D27" s="34" t="s">
        <v>1601</v>
      </c>
      <c r="E27" s="34" t="s">
        <v>1601</v>
      </c>
      <c r="F27" s="34" t="s">
        <v>1601</v>
      </c>
      <c r="G27" s="46">
        <f>0.2/26.64*3336</f>
        <v>25.045045045045043</v>
      </c>
      <c r="I27" s="149">
        <f>G27/SUM(G8:G32)*100</f>
        <v>0.58505847756337492</v>
      </c>
      <c r="Q27" s="44" t="s">
        <v>598</v>
      </c>
      <c r="R27" s="34" t="s">
        <v>1600</v>
      </c>
    </row>
    <row r="28" spans="1:18" ht="18" customHeight="1" x14ac:dyDescent="0.2">
      <c r="A28" s="17" t="s">
        <v>93</v>
      </c>
      <c r="B28" s="22">
        <v>2019</v>
      </c>
      <c r="C28" s="34" t="s">
        <v>116</v>
      </c>
      <c r="D28" s="152"/>
      <c r="E28" s="34" t="s">
        <v>597</v>
      </c>
      <c r="F28" s="258" t="s">
        <v>1561</v>
      </c>
      <c r="G28" s="46">
        <f>898*0.6313</f>
        <v>566.90739999999994</v>
      </c>
      <c r="I28" s="149">
        <f>G28/SUM(G8:G32)*100</f>
        <v>13.24309777710023</v>
      </c>
      <c r="Q28" s="44" t="s">
        <v>1592</v>
      </c>
      <c r="R28" s="34" t="s">
        <v>1595</v>
      </c>
    </row>
    <row r="29" spans="1:18" ht="18" customHeight="1" x14ac:dyDescent="0.2">
      <c r="A29" s="17" t="s">
        <v>93</v>
      </c>
      <c r="B29" s="22">
        <v>2019</v>
      </c>
      <c r="C29" s="34" t="s">
        <v>116</v>
      </c>
      <c r="D29" s="152"/>
      <c r="E29" s="34" t="s">
        <v>595</v>
      </c>
      <c r="F29" s="258" t="s">
        <v>1591</v>
      </c>
      <c r="G29" s="46">
        <f>898*0.2778</f>
        <v>249.46439999999998</v>
      </c>
      <c r="I29" s="149">
        <f>G29/SUM(G8:G32)*100</f>
        <v>5.8275503920140093</v>
      </c>
      <c r="Q29" s="44" t="s">
        <v>1592</v>
      </c>
      <c r="R29" s="34" t="s">
        <v>1595</v>
      </c>
    </row>
    <row r="30" spans="1:18" ht="18" customHeight="1" x14ac:dyDescent="0.2">
      <c r="A30" s="17" t="s">
        <v>93</v>
      </c>
      <c r="B30" s="22">
        <v>2019</v>
      </c>
      <c r="C30" s="34" t="s">
        <v>116</v>
      </c>
      <c r="D30" s="152"/>
      <c r="E30" s="34" t="s">
        <v>596</v>
      </c>
      <c r="F30" s="258" t="s">
        <v>1590</v>
      </c>
      <c r="G30" s="46">
        <f>898*0.0909</f>
        <v>81.628199999999993</v>
      </c>
      <c r="I30" s="149">
        <f>G30/SUM(G8:G32)*100</f>
        <v>1.906855041879314</v>
      </c>
      <c r="Q30" s="44" t="s">
        <v>1592</v>
      </c>
      <c r="R30" s="34" t="s">
        <v>1595</v>
      </c>
    </row>
    <row r="31" spans="1:18" ht="18" customHeight="1" x14ac:dyDescent="0.2">
      <c r="A31" s="17" t="s">
        <v>93</v>
      </c>
      <c r="B31" s="22">
        <v>2019</v>
      </c>
      <c r="C31" s="34" t="s">
        <v>116</v>
      </c>
      <c r="D31" s="34" t="s">
        <v>593</v>
      </c>
      <c r="E31" s="34" t="s">
        <v>1574</v>
      </c>
      <c r="F31" s="99" t="s">
        <v>1575</v>
      </c>
      <c r="G31" s="46">
        <f>158.035964*0.114</f>
        <v>18.016099896</v>
      </c>
      <c r="I31" s="149">
        <f>G31/SUM(G8:G32)*100</f>
        <v>0.42086057173487829</v>
      </c>
      <c r="Q31" s="44" t="s">
        <v>554</v>
      </c>
      <c r="R31" s="34" t="s">
        <v>1661</v>
      </c>
    </row>
    <row r="32" spans="1:18" ht="18" customHeight="1" x14ac:dyDescent="0.2">
      <c r="A32" s="17" t="s">
        <v>93</v>
      </c>
      <c r="B32" s="22">
        <v>2019</v>
      </c>
      <c r="C32" s="34" t="s">
        <v>116</v>
      </c>
      <c r="D32" s="34" t="s">
        <v>350</v>
      </c>
      <c r="E32" s="34" t="s">
        <v>594</v>
      </c>
      <c r="F32" s="71" t="s">
        <v>1579</v>
      </c>
      <c r="G32" s="46">
        <f>483.033*0.089*0.669</f>
        <v>28.760267852999998</v>
      </c>
      <c r="I32" s="149">
        <f>G32/SUM(G8:G32)*100</f>
        <v>0.67184700583000245</v>
      </c>
      <c r="Q32" s="44" t="s">
        <v>554</v>
      </c>
      <c r="R32" s="34" t="s">
        <v>1663</v>
      </c>
    </row>
    <row r="33" spans="1:18" ht="18" customHeight="1" x14ac:dyDescent="0.2">
      <c r="A33" s="17" t="s">
        <v>93</v>
      </c>
      <c r="B33" s="22">
        <v>2020</v>
      </c>
      <c r="C33" s="34" t="s">
        <v>116</v>
      </c>
      <c r="D33" s="34" t="s">
        <v>597</v>
      </c>
      <c r="E33" s="34" t="s">
        <v>597</v>
      </c>
      <c r="F33" s="34" t="s">
        <v>1608</v>
      </c>
      <c r="G33" s="46">
        <f>11.7/43.35*3674</f>
        <v>991.59861591695494</v>
      </c>
      <c r="I33" s="149">
        <f>+I34+I35+I36</f>
        <v>27.360132784027495</v>
      </c>
      <c r="J33" s="275">
        <f>SUM(I33:I36)</f>
        <v>54.720265568054991</v>
      </c>
      <c r="Q33" s="44" t="s">
        <v>598</v>
      </c>
      <c r="R33" s="34" t="s">
        <v>1598</v>
      </c>
    </row>
    <row r="34" spans="1:18" ht="18" customHeight="1" x14ac:dyDescent="0.2">
      <c r="A34" s="17" t="s">
        <v>93</v>
      </c>
      <c r="B34" s="22">
        <v>2020</v>
      </c>
      <c r="C34" s="34" t="s">
        <v>116</v>
      </c>
      <c r="D34" s="34" t="s">
        <v>1562</v>
      </c>
      <c r="E34" s="34" t="s">
        <v>1562</v>
      </c>
      <c r="F34" s="34" t="s">
        <v>1607</v>
      </c>
      <c r="G34" s="46">
        <f>5.7/43.35*3674</f>
        <v>483.08650519031136</v>
      </c>
      <c r="I34" s="149">
        <f>G34/SUM(G33:G56)*100</f>
        <v>10.327997143639518</v>
      </c>
      <c r="Q34" s="44" t="s">
        <v>598</v>
      </c>
      <c r="R34" s="34" t="s">
        <v>1598</v>
      </c>
    </row>
    <row r="35" spans="1:18" ht="18" customHeight="1" x14ac:dyDescent="0.2">
      <c r="A35" s="17" t="s">
        <v>93</v>
      </c>
      <c r="B35" s="22">
        <v>2020</v>
      </c>
      <c r="C35" s="34" t="s">
        <v>116</v>
      </c>
      <c r="D35" s="34" t="s">
        <v>1563</v>
      </c>
      <c r="E35" s="34" t="s">
        <v>1563</v>
      </c>
      <c r="F35" s="34" t="s">
        <v>1606</v>
      </c>
      <c r="G35" s="46">
        <f>5.1/43.35*3674</f>
        <v>432.23529411764702</v>
      </c>
      <c r="I35" s="149">
        <f>G35/SUM(G33:G56)*100</f>
        <v>9.2408395495722004</v>
      </c>
      <c r="Q35" s="44" t="s">
        <v>598</v>
      </c>
      <c r="R35" s="34" t="s">
        <v>1598</v>
      </c>
    </row>
    <row r="36" spans="1:18" ht="18" customHeight="1" x14ac:dyDescent="0.2">
      <c r="A36" s="17" t="s">
        <v>93</v>
      </c>
      <c r="B36" s="22">
        <v>2020</v>
      </c>
      <c r="C36" s="34" t="s">
        <v>116</v>
      </c>
      <c r="D36" s="34" t="s">
        <v>1604</v>
      </c>
      <c r="E36" s="34" t="s">
        <v>1604</v>
      </c>
      <c r="F36" s="34" t="s">
        <v>1605</v>
      </c>
      <c r="G36" s="46">
        <f>4.3/43.35*3674</f>
        <v>364.43367935409458</v>
      </c>
      <c r="I36" s="149">
        <f>G36/SUM(G33:G56)*100</f>
        <v>7.7912960908157771</v>
      </c>
      <c r="Q36" s="44" t="s">
        <v>598</v>
      </c>
      <c r="R36" s="34" t="s">
        <v>1598</v>
      </c>
    </row>
    <row r="37" spans="1:18" ht="18" customHeight="1" x14ac:dyDescent="0.2">
      <c r="A37" s="17" t="s">
        <v>93</v>
      </c>
      <c r="B37" s="22">
        <v>2020</v>
      </c>
      <c r="C37" s="34" t="s">
        <v>116</v>
      </c>
      <c r="D37" s="34" t="s">
        <v>663</v>
      </c>
      <c r="E37" s="34" t="s">
        <v>595</v>
      </c>
      <c r="F37" s="34" t="s">
        <v>1609</v>
      </c>
      <c r="G37" s="46">
        <f>3.8/43.35*3674</f>
        <v>322.05767012687426</v>
      </c>
      <c r="I37" s="149">
        <f>G37/SUM(G33:G56)*100</f>
        <v>6.8853314290930125</v>
      </c>
      <c r="Q37" s="44" t="s">
        <v>598</v>
      </c>
      <c r="R37" s="34" t="s">
        <v>1598</v>
      </c>
    </row>
    <row r="38" spans="1:18" ht="18" customHeight="1" x14ac:dyDescent="0.2">
      <c r="A38" s="17" t="s">
        <v>93</v>
      </c>
      <c r="B38" s="22">
        <v>2020</v>
      </c>
      <c r="C38" s="34" t="s">
        <v>116</v>
      </c>
      <c r="D38" s="34" t="s">
        <v>1564</v>
      </c>
      <c r="E38" s="34" t="s">
        <v>1564</v>
      </c>
      <c r="F38" s="34" t="s">
        <v>1610</v>
      </c>
      <c r="G38" s="46">
        <f>2.4/43.35*3674</f>
        <v>203.40484429065742</v>
      </c>
      <c r="I38" s="149">
        <f>G38/SUM(G33:G56)*100</f>
        <v>4.3486303762692708</v>
      </c>
      <c r="Q38" s="44" t="s">
        <v>598</v>
      </c>
      <c r="R38" s="34" t="s">
        <v>1598</v>
      </c>
    </row>
    <row r="39" spans="1:18" ht="18" customHeight="1" x14ac:dyDescent="0.2">
      <c r="A39" s="17" t="s">
        <v>93</v>
      </c>
      <c r="B39" s="22">
        <v>2020</v>
      </c>
      <c r="C39" s="34" t="s">
        <v>116</v>
      </c>
      <c r="D39" s="34" t="s">
        <v>1611</v>
      </c>
      <c r="E39" s="34" t="s">
        <v>1611</v>
      </c>
      <c r="F39" s="34" t="s">
        <v>1565</v>
      </c>
      <c r="G39" s="46">
        <f>2.2/43.35*3674</f>
        <v>186.45444059976933</v>
      </c>
      <c r="I39" s="149">
        <f>G39/SUM(G33:G56)*100</f>
        <v>3.9862445115801655</v>
      </c>
      <c r="Q39" s="44" t="s">
        <v>598</v>
      </c>
      <c r="R39" s="34" t="s">
        <v>1598</v>
      </c>
    </row>
    <row r="40" spans="1:18" ht="18" customHeight="1" x14ac:dyDescent="0.2">
      <c r="A40" s="17" t="s">
        <v>93</v>
      </c>
      <c r="B40" s="22">
        <v>2020</v>
      </c>
      <c r="C40" s="34" t="s">
        <v>116</v>
      </c>
      <c r="D40" s="34" t="s">
        <v>1566</v>
      </c>
      <c r="E40" s="34" t="s">
        <v>1613</v>
      </c>
      <c r="F40" s="34" t="s">
        <v>1612</v>
      </c>
      <c r="G40" s="46">
        <f>0.6/43.35*3674</f>
        <v>50.851211072664356</v>
      </c>
      <c r="I40" s="149">
        <f>G40/SUM(G33:G56)*100</f>
        <v>1.0871575940673177</v>
      </c>
      <c r="Q40" s="44" t="s">
        <v>598</v>
      </c>
      <c r="R40" s="34" t="s">
        <v>1598</v>
      </c>
    </row>
    <row r="41" spans="1:18" ht="18" customHeight="1" x14ac:dyDescent="0.2">
      <c r="A41" s="17" t="s">
        <v>93</v>
      </c>
      <c r="B41" s="22">
        <v>2020</v>
      </c>
      <c r="C41" s="34" t="s">
        <v>116</v>
      </c>
      <c r="D41" s="34" t="s">
        <v>1567</v>
      </c>
      <c r="E41" s="34" t="s">
        <v>1614</v>
      </c>
      <c r="F41" s="34" t="s">
        <v>1615</v>
      </c>
      <c r="G41" s="46">
        <f>1.1/43.35*3674</f>
        <v>93.227220299884664</v>
      </c>
      <c r="I41" s="149">
        <f>G41/SUM(G33:G56)*100</f>
        <v>1.9931222557900827</v>
      </c>
      <c r="Q41" s="44" t="s">
        <v>598</v>
      </c>
      <c r="R41" s="34" t="s">
        <v>1598</v>
      </c>
    </row>
    <row r="42" spans="1:18" ht="18" customHeight="1" x14ac:dyDescent="0.2">
      <c r="A42" s="17" t="s">
        <v>93</v>
      </c>
      <c r="B42" s="22">
        <v>2020</v>
      </c>
      <c r="C42" s="34" t="s">
        <v>116</v>
      </c>
      <c r="D42" s="34" t="s">
        <v>1568</v>
      </c>
      <c r="E42" s="34" t="s">
        <v>1617</v>
      </c>
      <c r="F42" s="34" t="s">
        <v>1616</v>
      </c>
      <c r="G42" s="46">
        <f>1.7/43.35*3674</f>
        <v>144.07843137254901</v>
      </c>
      <c r="I42" s="149">
        <f>G42/SUM(G33:G56)*100</f>
        <v>3.0802798498574</v>
      </c>
      <c r="Q42" s="44" t="s">
        <v>598</v>
      </c>
      <c r="R42" s="34" t="s">
        <v>1598</v>
      </c>
    </row>
    <row r="43" spans="1:18" ht="18" customHeight="1" x14ac:dyDescent="0.2">
      <c r="A43" s="17" t="s">
        <v>93</v>
      </c>
      <c r="B43" s="22">
        <v>2020</v>
      </c>
      <c r="C43" s="34" t="s">
        <v>116</v>
      </c>
      <c r="D43" s="34" t="s">
        <v>558</v>
      </c>
      <c r="E43" s="34" t="s">
        <v>1618</v>
      </c>
      <c r="F43" s="34" t="s">
        <v>1619</v>
      </c>
      <c r="G43" s="46">
        <f>0.95/43.35*3674</f>
        <v>80.514417531718564</v>
      </c>
      <c r="I43" s="149">
        <f>G43/SUM(G33:G56)*100</f>
        <v>1.7213328572732531</v>
      </c>
      <c r="Q43" s="44" t="s">
        <v>598</v>
      </c>
      <c r="R43" s="34" t="s">
        <v>1598</v>
      </c>
    </row>
    <row r="44" spans="1:18" ht="18" customHeight="1" x14ac:dyDescent="0.2">
      <c r="A44" s="17" t="s">
        <v>93</v>
      </c>
      <c r="B44" s="22">
        <v>2020</v>
      </c>
      <c r="C44" s="34" t="s">
        <v>116</v>
      </c>
      <c r="D44" s="34" t="s">
        <v>1620</v>
      </c>
      <c r="E44" s="34" t="s">
        <v>1602</v>
      </c>
      <c r="F44" s="34" t="s">
        <v>1569</v>
      </c>
      <c r="G44" s="46">
        <f>0.5/43.35*3674</f>
        <v>42.376009227220301</v>
      </c>
      <c r="I44" s="149">
        <f>G44/SUM(G33:G56)*100</f>
        <v>0.9059646617227648</v>
      </c>
      <c r="Q44" s="44" t="s">
        <v>598</v>
      </c>
      <c r="R44" s="34" t="s">
        <v>1598</v>
      </c>
    </row>
    <row r="45" spans="1:18" ht="18" customHeight="1" x14ac:dyDescent="0.2">
      <c r="A45" s="17" t="s">
        <v>93</v>
      </c>
      <c r="B45" s="22">
        <v>2020</v>
      </c>
      <c r="C45" s="34" t="s">
        <v>116</v>
      </c>
      <c r="D45" s="34" t="s">
        <v>1622</v>
      </c>
      <c r="E45" s="34" t="s">
        <v>1621</v>
      </c>
      <c r="F45" s="34" t="s">
        <v>1623</v>
      </c>
      <c r="G45" s="46">
        <f>0.65/43.35*3674</f>
        <v>55.088811995386386</v>
      </c>
      <c r="I45" s="149">
        <f>G45/SUM(G33:G56)*100</f>
        <v>1.1777540602395942</v>
      </c>
      <c r="Q45" s="44" t="s">
        <v>598</v>
      </c>
      <c r="R45" s="34" t="s">
        <v>1598</v>
      </c>
    </row>
    <row r="46" spans="1:18" ht="18" customHeight="1" x14ac:dyDescent="0.2">
      <c r="A46" s="17" t="s">
        <v>93</v>
      </c>
      <c r="B46" s="22">
        <v>2020</v>
      </c>
      <c r="C46" s="34" t="s">
        <v>116</v>
      </c>
      <c r="D46" s="34" t="s">
        <v>596</v>
      </c>
      <c r="E46" s="34" t="s">
        <v>1571</v>
      </c>
      <c r="F46" s="34" t="s">
        <v>1570</v>
      </c>
      <c r="G46" s="46">
        <f>0.6/43.35*3674</f>
        <v>50.851211072664356</v>
      </c>
      <c r="I46" s="149">
        <f>G46/SUM(G33:G56)*100</f>
        <v>1.0871575940673177</v>
      </c>
      <c r="Q46" s="44" t="s">
        <v>598</v>
      </c>
      <c r="R46" s="34" t="s">
        <v>1598</v>
      </c>
    </row>
    <row r="47" spans="1:18" ht="18" customHeight="1" x14ac:dyDescent="0.2">
      <c r="A47" s="17" t="s">
        <v>93</v>
      </c>
      <c r="B47" s="22">
        <v>2020</v>
      </c>
      <c r="C47" s="34" t="s">
        <v>116</v>
      </c>
      <c r="D47" s="34" t="s">
        <v>1630</v>
      </c>
      <c r="E47" s="34" t="s">
        <v>1630</v>
      </c>
      <c r="F47" s="34" t="s">
        <v>1631</v>
      </c>
      <c r="G47" s="46">
        <f>0.55/43.35*3674</f>
        <v>46.613610149942332</v>
      </c>
      <c r="I47" s="149">
        <f>G47/SUM(G33:G56)*100</f>
        <v>0.99656112789504137</v>
      </c>
      <c r="Q47" s="44" t="s">
        <v>598</v>
      </c>
      <c r="R47" s="34" t="s">
        <v>1598</v>
      </c>
    </row>
    <row r="48" spans="1:18" ht="18" customHeight="1" x14ac:dyDescent="0.2">
      <c r="A48" s="17" t="s">
        <v>93</v>
      </c>
      <c r="B48" s="22">
        <v>2020</v>
      </c>
      <c r="C48" s="34" t="s">
        <v>116</v>
      </c>
      <c r="D48" s="34" t="s">
        <v>1603</v>
      </c>
      <c r="E48" s="34" t="s">
        <v>1603</v>
      </c>
      <c r="F48" s="34" t="s">
        <v>1572</v>
      </c>
      <c r="G48" s="46">
        <f>0.5/43.35*3674</f>
        <v>42.376009227220301</v>
      </c>
      <c r="I48" s="149">
        <f>G48/SUM(G33:G56)*100</f>
        <v>0.9059646617227648</v>
      </c>
      <c r="Q48" s="44" t="s">
        <v>598</v>
      </c>
      <c r="R48" s="34" t="s">
        <v>1598</v>
      </c>
    </row>
    <row r="49" spans="1:18" ht="18" customHeight="1" x14ac:dyDescent="0.2">
      <c r="A49" s="17" t="s">
        <v>93</v>
      </c>
      <c r="B49" s="22">
        <v>2020</v>
      </c>
      <c r="C49" s="34" t="s">
        <v>116</v>
      </c>
      <c r="D49" s="34" t="s">
        <v>1637</v>
      </c>
      <c r="E49" s="34" t="s">
        <v>1637</v>
      </c>
      <c r="F49" s="34" t="s">
        <v>1633</v>
      </c>
      <c r="G49" s="46">
        <f>0.3/43.35*3674</f>
        <v>25.425605536332178</v>
      </c>
      <c r="I49" s="149">
        <f>G49/SUM(G33:G56)*100</f>
        <v>0.54357879703365886</v>
      </c>
      <c r="Q49" s="44" t="s">
        <v>598</v>
      </c>
      <c r="R49" s="34" t="s">
        <v>1598</v>
      </c>
    </row>
    <row r="50" spans="1:18" ht="18" customHeight="1" x14ac:dyDescent="0.2">
      <c r="A50" s="17" t="s">
        <v>93</v>
      </c>
      <c r="B50" s="22">
        <v>2020</v>
      </c>
      <c r="C50" s="34" t="s">
        <v>116</v>
      </c>
      <c r="D50" s="34" t="s">
        <v>1562</v>
      </c>
      <c r="E50" s="34" t="s">
        <v>1562</v>
      </c>
      <c r="F50" s="34" t="s">
        <v>1599</v>
      </c>
      <c r="G50" s="46">
        <f>0.3/43.35*3674</f>
        <v>25.425605536332178</v>
      </c>
      <c r="I50" s="149">
        <f>G50/SUM(G33:G56)*100</f>
        <v>0.54357879703365886</v>
      </c>
      <c r="Q50" s="44" t="s">
        <v>598</v>
      </c>
      <c r="R50" s="34" t="s">
        <v>1598</v>
      </c>
    </row>
    <row r="51" spans="1:18" ht="18" customHeight="1" x14ac:dyDescent="0.2">
      <c r="A51" s="17" t="s">
        <v>93</v>
      </c>
      <c r="B51" s="22">
        <v>2020</v>
      </c>
      <c r="C51" s="34" t="s">
        <v>116</v>
      </c>
      <c r="D51" s="34" t="s">
        <v>596</v>
      </c>
      <c r="E51" s="34" t="s">
        <v>1571</v>
      </c>
      <c r="F51" s="34" t="s">
        <v>1629</v>
      </c>
      <c r="G51" s="46">
        <f>0.4/43.35*3674</f>
        <v>33.900807381776239</v>
      </c>
      <c r="I51" s="149">
        <f>G51/SUM(G33:G56)*100</f>
        <v>0.72477172937821188</v>
      </c>
      <c r="Q51" s="44" t="s">
        <v>598</v>
      </c>
      <c r="R51" s="34" t="s">
        <v>1598</v>
      </c>
    </row>
    <row r="52" spans="1:18" ht="18" customHeight="1" x14ac:dyDescent="0.2">
      <c r="A52" s="17" t="s">
        <v>93</v>
      </c>
      <c r="B52" s="22">
        <v>2020</v>
      </c>
      <c r="C52" s="34" t="s">
        <v>116</v>
      </c>
      <c r="D52" s="34" t="s">
        <v>597</v>
      </c>
      <c r="E52" s="34" t="s">
        <v>597</v>
      </c>
      <c r="F52" s="258" t="s">
        <v>1561</v>
      </c>
      <c r="G52" s="46">
        <f>949*0.7261</f>
        <v>689.06889999999999</v>
      </c>
      <c r="I52" s="149">
        <f>G52/SUM(G33:G56)*100</f>
        <v>14.731733456655363</v>
      </c>
      <c r="Q52" s="44" t="s">
        <v>1592</v>
      </c>
      <c r="R52" s="34" t="s">
        <v>1597</v>
      </c>
    </row>
    <row r="53" spans="1:18" ht="18" customHeight="1" x14ac:dyDescent="0.2">
      <c r="A53" s="17" t="s">
        <v>93</v>
      </c>
      <c r="B53" s="22">
        <v>2020</v>
      </c>
      <c r="C53" s="34" t="s">
        <v>116</v>
      </c>
      <c r="D53" s="34" t="s">
        <v>663</v>
      </c>
      <c r="E53" s="34" t="s">
        <v>595</v>
      </c>
      <c r="F53" s="258" t="s">
        <v>1591</v>
      </c>
      <c r="G53" s="46">
        <f>949*0.2307</f>
        <v>218.93429999999998</v>
      </c>
      <c r="I53" s="149">
        <f>G53/SUM(G33:G56)*100</f>
        <v>4.6806375271317888</v>
      </c>
      <c r="Q53" s="44" t="s">
        <v>1592</v>
      </c>
      <c r="R53" s="34" t="s">
        <v>1594</v>
      </c>
    </row>
    <row r="54" spans="1:18" ht="18" customHeight="1" x14ac:dyDescent="0.2">
      <c r="A54" s="17" t="s">
        <v>93</v>
      </c>
      <c r="B54" s="22">
        <v>2020</v>
      </c>
      <c r="C54" s="34" t="s">
        <v>116</v>
      </c>
      <c r="D54" s="34" t="s">
        <v>596</v>
      </c>
      <c r="E54" s="34" t="s">
        <v>596</v>
      </c>
      <c r="F54" s="258" t="s">
        <v>1590</v>
      </c>
      <c r="G54" s="46">
        <f>949*0.0432</f>
        <v>40.9968</v>
      </c>
      <c r="I54" s="149">
        <f>G54/SUM(G33:G56)*100</f>
        <v>0.87647828856564058</v>
      </c>
      <c r="Q54" s="44" t="s">
        <v>1592</v>
      </c>
      <c r="R54" s="34" t="s">
        <v>1594</v>
      </c>
    </row>
    <row r="55" spans="1:18" ht="18" customHeight="1" x14ac:dyDescent="0.2">
      <c r="A55" s="17" t="s">
        <v>93</v>
      </c>
      <c r="B55" s="22">
        <v>2020</v>
      </c>
      <c r="C55" s="34" t="s">
        <v>116</v>
      </c>
      <c r="D55" s="34" t="s">
        <v>593</v>
      </c>
      <c r="E55" s="34" t="s">
        <v>1574</v>
      </c>
      <c r="F55" s="99" t="s">
        <v>1575</v>
      </c>
      <c r="G55" s="46">
        <f>181.19021*0.114</f>
        <v>20.655683940000003</v>
      </c>
      <c r="I55" s="149">
        <f>G55/SUM(G33:G56)*100</f>
        <v>0.44160174718231643</v>
      </c>
      <c r="Q55" s="44" t="s">
        <v>554</v>
      </c>
      <c r="R55" s="34" t="s">
        <v>1661</v>
      </c>
    </row>
    <row r="56" spans="1:18" ht="18" customHeight="1" x14ac:dyDescent="0.2">
      <c r="A56" s="17" t="s">
        <v>93</v>
      </c>
      <c r="B56" s="22">
        <v>2020</v>
      </c>
      <c r="C56" s="34" t="s">
        <v>116</v>
      </c>
      <c r="D56" s="34" t="s">
        <v>350</v>
      </c>
      <c r="E56" s="34" t="s">
        <v>594</v>
      </c>
      <c r="F56" s="71" t="s">
        <v>1579</v>
      </c>
      <c r="G56" s="46">
        <f>567.516*0.089*0.669</f>
        <v>33.790470155999998</v>
      </c>
      <c r="I56" s="149">
        <f>G56/SUM(G33:G56)*100</f>
        <v>0.72241280910117944</v>
      </c>
      <c r="Q56" s="44" t="s">
        <v>554</v>
      </c>
      <c r="R56" s="34" t="s">
        <v>1662</v>
      </c>
    </row>
    <row r="57" spans="1:18" ht="18" customHeight="1" x14ac:dyDescent="0.2">
      <c r="A57" s="17" t="s">
        <v>93</v>
      </c>
      <c r="B57" s="22">
        <v>2021</v>
      </c>
      <c r="C57" s="34" t="s">
        <v>116</v>
      </c>
      <c r="D57" s="34" t="s">
        <v>597</v>
      </c>
      <c r="E57" s="34" t="s">
        <v>597</v>
      </c>
      <c r="F57" s="34" t="s">
        <v>1608</v>
      </c>
      <c r="G57" s="46">
        <f>9.7/33.4*3406</f>
        <v>989.16766467065872</v>
      </c>
      <c r="I57" s="149">
        <f>G57/SUM(G57:G81)*100</f>
        <v>21.688217338355702</v>
      </c>
      <c r="Q57" s="44" t="s">
        <v>598</v>
      </c>
      <c r="R57" s="34" t="s">
        <v>1573</v>
      </c>
    </row>
    <row r="58" spans="1:18" ht="18" customHeight="1" x14ac:dyDescent="0.2">
      <c r="A58" s="17" t="s">
        <v>93</v>
      </c>
      <c r="B58" s="22">
        <v>2021</v>
      </c>
      <c r="C58" s="34" t="s">
        <v>116</v>
      </c>
      <c r="D58" s="34" t="s">
        <v>1562</v>
      </c>
      <c r="E58" s="34" t="s">
        <v>1562</v>
      </c>
      <c r="F58" s="34" t="s">
        <v>1607</v>
      </c>
      <c r="G58" s="46">
        <f>6.2/33.4*3406</f>
        <v>632.25149700598809</v>
      </c>
      <c r="I58" s="149">
        <f>G58/SUM(G57:G81)*100</f>
        <v>13.862571906990246</v>
      </c>
      <c r="J58" s="275">
        <f>SUM(I57:I60)</f>
        <v>48.295411804998267</v>
      </c>
      <c r="Q58" s="44" t="s">
        <v>598</v>
      </c>
      <c r="R58" s="34" t="s">
        <v>1573</v>
      </c>
    </row>
    <row r="59" spans="1:18" ht="18" customHeight="1" x14ac:dyDescent="0.2">
      <c r="A59" s="17" t="s">
        <v>93</v>
      </c>
      <c r="B59" s="22">
        <v>2021</v>
      </c>
      <c r="C59" s="34" t="s">
        <v>116</v>
      </c>
      <c r="D59" s="34" t="s">
        <v>1563</v>
      </c>
      <c r="E59" s="34" t="s">
        <v>1563</v>
      </c>
      <c r="F59" s="34" t="s">
        <v>1606</v>
      </c>
      <c r="G59" s="46">
        <f>3.1/33.4*3406</f>
        <v>316.12574850299404</v>
      </c>
      <c r="I59" s="149">
        <f>G59/SUM(G57:G81)*100</f>
        <v>6.9312859534951228</v>
      </c>
      <c r="Q59" s="44" t="s">
        <v>598</v>
      </c>
      <c r="R59" s="34" t="s">
        <v>1573</v>
      </c>
    </row>
    <row r="60" spans="1:18" ht="18" customHeight="1" x14ac:dyDescent="0.2">
      <c r="A60" s="17" t="s">
        <v>93</v>
      </c>
      <c r="B60" s="22">
        <v>2021</v>
      </c>
      <c r="C60" s="34" t="s">
        <v>116</v>
      </c>
      <c r="D60" s="34" t="s">
        <v>1604</v>
      </c>
      <c r="E60" s="34" t="s">
        <v>1604</v>
      </c>
      <c r="F60" s="34" t="s">
        <v>1605</v>
      </c>
      <c r="G60" s="46">
        <f>2.6/33.4*3406</f>
        <v>265.13772455089821</v>
      </c>
      <c r="I60" s="149">
        <f>G60/SUM(G57:G81)*100</f>
        <v>5.8133366061571987</v>
      </c>
      <c r="Q60" s="44" t="s">
        <v>598</v>
      </c>
      <c r="R60" s="34" t="s">
        <v>1573</v>
      </c>
    </row>
    <row r="61" spans="1:18" ht="18" customHeight="1" x14ac:dyDescent="0.2">
      <c r="A61" s="17" t="s">
        <v>93</v>
      </c>
      <c r="B61" s="22">
        <v>2021</v>
      </c>
      <c r="C61" s="34" t="s">
        <v>116</v>
      </c>
      <c r="D61" s="34" t="s">
        <v>663</v>
      </c>
      <c r="E61" s="34" t="s">
        <v>595</v>
      </c>
      <c r="F61" s="34" t="s">
        <v>1609</v>
      </c>
      <c r="G61" s="46">
        <f>2.1/33.4*3406</f>
        <v>214.14970059880244</v>
      </c>
      <c r="I61" s="149">
        <f>G61/SUM(G57:G81)*100</f>
        <v>4.6953872588192764</v>
      </c>
      <c r="Q61" s="44" t="s">
        <v>598</v>
      </c>
      <c r="R61" s="34" t="s">
        <v>1573</v>
      </c>
    </row>
    <row r="62" spans="1:18" ht="18" customHeight="1" x14ac:dyDescent="0.2">
      <c r="A62" s="17" t="s">
        <v>93</v>
      </c>
      <c r="B62" s="22">
        <v>2021</v>
      </c>
      <c r="C62" s="34" t="s">
        <v>116</v>
      </c>
      <c r="D62" s="34" t="s">
        <v>1564</v>
      </c>
      <c r="E62" s="34" t="s">
        <v>1564</v>
      </c>
      <c r="F62" s="34" t="s">
        <v>1610</v>
      </c>
      <c r="G62" s="46">
        <f>1.6/33.4*3406</f>
        <v>163.16167664670661</v>
      </c>
      <c r="I62" s="149">
        <f>G62/SUM(G57:G81)*100</f>
        <v>3.5774379114813537</v>
      </c>
      <c r="Q62" s="44" t="s">
        <v>598</v>
      </c>
      <c r="R62" s="34" t="s">
        <v>1573</v>
      </c>
    </row>
    <row r="63" spans="1:18" ht="18" customHeight="1" x14ac:dyDescent="0.2">
      <c r="A63" s="17" t="s">
        <v>93</v>
      </c>
      <c r="B63" s="22">
        <v>2021</v>
      </c>
      <c r="C63" s="34" t="s">
        <v>116</v>
      </c>
      <c r="D63" s="34" t="s">
        <v>1611</v>
      </c>
      <c r="E63" s="34" t="s">
        <v>1611</v>
      </c>
      <c r="F63" s="34" t="s">
        <v>1565</v>
      </c>
      <c r="G63" s="46">
        <f>1.4/33.4*3406</f>
        <v>142.76646706586826</v>
      </c>
      <c r="I63" s="149">
        <f>G63/SUM(G57:G81)*100</f>
        <v>3.130258172546184</v>
      </c>
      <c r="Q63" s="44" t="s">
        <v>598</v>
      </c>
      <c r="R63" s="34" t="s">
        <v>1573</v>
      </c>
    </row>
    <row r="64" spans="1:18" ht="18" customHeight="1" x14ac:dyDescent="0.2">
      <c r="A64" s="17" t="s">
        <v>93</v>
      </c>
      <c r="B64" s="22">
        <v>2021</v>
      </c>
      <c r="C64" s="34" t="s">
        <v>116</v>
      </c>
      <c r="D64" s="34" t="s">
        <v>1566</v>
      </c>
      <c r="E64" s="34" t="s">
        <v>1613</v>
      </c>
      <c r="F64" s="34" t="s">
        <v>1612</v>
      </c>
      <c r="G64" s="46">
        <f>1.1/33.4*3406</f>
        <v>112.17365269461079</v>
      </c>
      <c r="I64" s="149">
        <f>G64/SUM(G57:G81)*100</f>
        <v>2.4594885641434305</v>
      </c>
      <c r="Q64" s="44" t="s">
        <v>598</v>
      </c>
      <c r="R64" s="34" t="s">
        <v>1573</v>
      </c>
    </row>
    <row r="65" spans="1:18" ht="18" customHeight="1" x14ac:dyDescent="0.2">
      <c r="A65" s="17" t="s">
        <v>93</v>
      </c>
      <c r="B65" s="22">
        <v>2021</v>
      </c>
      <c r="C65" s="34" t="s">
        <v>116</v>
      </c>
      <c r="D65" s="34" t="s">
        <v>1567</v>
      </c>
      <c r="E65" s="34" t="s">
        <v>1614</v>
      </c>
      <c r="F65" s="34" t="s">
        <v>1615</v>
      </c>
      <c r="G65" s="46">
        <f>1/33.4*3406</f>
        <v>101.97604790419162</v>
      </c>
      <c r="I65" s="149">
        <f>G65/SUM(G57:G81)*100</f>
        <v>2.2358986946758459</v>
      </c>
      <c r="Q65" s="44" t="s">
        <v>598</v>
      </c>
      <c r="R65" s="34" t="s">
        <v>1573</v>
      </c>
    </row>
    <row r="66" spans="1:18" ht="18" customHeight="1" x14ac:dyDescent="0.2">
      <c r="A66" s="17" t="s">
        <v>93</v>
      </c>
      <c r="B66" s="22">
        <v>2021</v>
      </c>
      <c r="C66" s="34" t="s">
        <v>116</v>
      </c>
      <c r="D66" s="34" t="s">
        <v>1568</v>
      </c>
      <c r="E66" s="34" t="s">
        <v>1617</v>
      </c>
      <c r="F66" s="34" t="s">
        <v>1616</v>
      </c>
      <c r="G66" s="46">
        <f>0.9/33.4*3406</f>
        <v>91.778443113772454</v>
      </c>
      <c r="I66" s="149">
        <f>G66/SUM(G57:G81)*100</f>
        <v>2.0123088252082613</v>
      </c>
      <c r="Q66" s="44" t="s">
        <v>598</v>
      </c>
      <c r="R66" s="34" t="s">
        <v>1573</v>
      </c>
    </row>
    <row r="67" spans="1:18" ht="18" customHeight="1" x14ac:dyDescent="0.2">
      <c r="A67" s="17" t="s">
        <v>93</v>
      </c>
      <c r="B67" s="22">
        <v>2021</v>
      </c>
      <c r="C67" s="34" t="s">
        <v>116</v>
      </c>
      <c r="D67" s="34" t="s">
        <v>558</v>
      </c>
      <c r="E67" s="34" t="s">
        <v>1618</v>
      </c>
      <c r="F67" s="34" t="s">
        <v>1619</v>
      </c>
      <c r="G67" s="46">
        <f>0.8/33.4*3406</f>
        <v>81.580838323353305</v>
      </c>
      <c r="I67" s="149">
        <f>G67/SUM(G57:G81)*100</f>
        <v>1.7887189557406769</v>
      </c>
      <c r="Q67" s="44" t="s">
        <v>598</v>
      </c>
      <c r="R67" s="34" t="s">
        <v>1573</v>
      </c>
    </row>
    <row r="68" spans="1:18" ht="18" customHeight="1" x14ac:dyDescent="0.2">
      <c r="A68" s="17" t="s">
        <v>93</v>
      </c>
      <c r="B68" s="22">
        <v>2021</v>
      </c>
      <c r="C68" s="34" t="s">
        <v>116</v>
      </c>
      <c r="D68" s="34" t="s">
        <v>1620</v>
      </c>
      <c r="E68" s="34" t="s">
        <v>1602</v>
      </c>
      <c r="F68" s="34" t="s">
        <v>1569</v>
      </c>
      <c r="G68" s="46">
        <f>0.6/33.4*3406</f>
        <v>61.185628742514965</v>
      </c>
      <c r="I68" s="149">
        <f>G68/SUM(G57:G81)*100</f>
        <v>1.3415392168055074</v>
      </c>
      <c r="Q68" s="44" t="s">
        <v>598</v>
      </c>
      <c r="R68" s="34" t="s">
        <v>1573</v>
      </c>
    </row>
    <row r="69" spans="1:18" ht="18" customHeight="1" x14ac:dyDescent="0.2">
      <c r="A69" s="17" t="s">
        <v>93</v>
      </c>
      <c r="B69" s="22">
        <v>2021</v>
      </c>
      <c r="C69" s="34" t="s">
        <v>116</v>
      </c>
      <c r="D69" s="34" t="s">
        <v>1622</v>
      </c>
      <c r="E69" s="34" t="s">
        <v>1621</v>
      </c>
      <c r="F69" s="34" t="s">
        <v>1623</v>
      </c>
      <c r="G69" s="46">
        <f>0.5/33.4*3406</f>
        <v>50.988023952095809</v>
      </c>
      <c r="I69" s="149">
        <f>G69/SUM(G57:G81)*100</f>
        <v>1.1179493473379229</v>
      </c>
      <c r="Q69" s="44" t="s">
        <v>598</v>
      </c>
      <c r="R69" s="34" t="s">
        <v>1573</v>
      </c>
    </row>
    <row r="70" spans="1:18" ht="18" customHeight="1" x14ac:dyDescent="0.2">
      <c r="A70" s="17" t="s">
        <v>93</v>
      </c>
      <c r="B70" s="22">
        <v>2021</v>
      </c>
      <c r="C70" s="34" t="s">
        <v>116</v>
      </c>
      <c r="D70" s="34" t="s">
        <v>596</v>
      </c>
      <c r="E70" s="34" t="s">
        <v>1571</v>
      </c>
      <c r="F70" s="34" t="s">
        <v>1570</v>
      </c>
      <c r="G70" s="46">
        <f>0.5/33.4*3406</f>
        <v>50.988023952095809</v>
      </c>
      <c r="I70" s="149">
        <f>G70/SUM(G57:G81)*100</f>
        <v>1.1179493473379229</v>
      </c>
      <c r="Q70" s="44" t="s">
        <v>598</v>
      </c>
      <c r="R70" s="34" t="s">
        <v>1573</v>
      </c>
    </row>
    <row r="71" spans="1:18" ht="18" customHeight="1" x14ac:dyDescent="0.2">
      <c r="A71" s="17" t="s">
        <v>93</v>
      </c>
      <c r="B71" s="22">
        <v>2021</v>
      </c>
      <c r="C71" s="34" t="s">
        <v>116</v>
      </c>
      <c r="D71" s="34" t="s">
        <v>596</v>
      </c>
      <c r="E71" s="34" t="s">
        <v>596</v>
      </c>
      <c r="F71" s="34" t="s">
        <v>1624</v>
      </c>
      <c r="G71" s="46">
        <f>0.4/33.4*3406</f>
        <v>40.790419161676652</v>
      </c>
      <c r="I71" s="149">
        <f>G71/SUM(G57:G81)*100</f>
        <v>0.89435947787033843</v>
      </c>
      <c r="Q71" s="44" t="s">
        <v>598</v>
      </c>
      <c r="R71" s="34" t="s">
        <v>1573</v>
      </c>
    </row>
    <row r="72" spans="1:18" ht="18" customHeight="1" x14ac:dyDescent="0.2">
      <c r="A72" s="17" t="s">
        <v>93</v>
      </c>
      <c r="B72" s="22">
        <v>2021</v>
      </c>
      <c r="C72" s="34" t="s">
        <v>116</v>
      </c>
      <c r="D72" s="34" t="s">
        <v>1626</v>
      </c>
      <c r="E72" s="34" t="s">
        <v>1626</v>
      </c>
      <c r="F72" s="34" t="s">
        <v>1625</v>
      </c>
      <c r="G72" s="46">
        <f>0.3/33.4*3406</f>
        <v>30.592814371257482</v>
      </c>
      <c r="I72" s="149">
        <f>G72/SUM(G57:G81)*100</f>
        <v>0.67076960840275368</v>
      </c>
      <c r="Q72" s="44" t="s">
        <v>598</v>
      </c>
      <c r="R72" s="34" t="s">
        <v>1573</v>
      </c>
    </row>
    <row r="73" spans="1:18" ht="18" customHeight="1" x14ac:dyDescent="0.2">
      <c r="A73" s="17" t="s">
        <v>93</v>
      </c>
      <c r="B73" s="22">
        <v>2021</v>
      </c>
      <c r="C73" s="34" t="s">
        <v>116</v>
      </c>
      <c r="D73" s="34" t="s">
        <v>1627</v>
      </c>
      <c r="E73" s="34" t="s">
        <v>1603</v>
      </c>
      <c r="F73" s="34" t="s">
        <v>1632</v>
      </c>
      <c r="G73" s="46">
        <f>0.2/33.4*3406</f>
        <v>20.395209580838326</v>
      </c>
      <c r="I73" s="149">
        <f>G73/SUM(G57:G81)*100</f>
        <v>0.44717973893516921</v>
      </c>
      <c r="Q73" s="44" t="s">
        <v>598</v>
      </c>
      <c r="R73" s="34" t="s">
        <v>1573</v>
      </c>
    </row>
    <row r="74" spans="1:18" ht="18" customHeight="1" x14ac:dyDescent="0.2">
      <c r="A74" s="17" t="s">
        <v>93</v>
      </c>
      <c r="B74" s="22">
        <v>2021</v>
      </c>
      <c r="C74" s="34" t="s">
        <v>116</v>
      </c>
      <c r="D74" s="34" t="s">
        <v>1601</v>
      </c>
      <c r="E74" s="34" t="s">
        <v>1601</v>
      </c>
      <c r="F74" s="34" t="s">
        <v>1601</v>
      </c>
      <c r="G74" s="46">
        <f>0.2/33.4*3406</f>
        <v>20.395209580838326</v>
      </c>
      <c r="I74" s="149">
        <f>G74/SUM(G57:G81)*100</f>
        <v>0.44717973893516921</v>
      </c>
      <c r="Q74" s="44" t="s">
        <v>598</v>
      </c>
      <c r="R74" s="34" t="s">
        <v>1573</v>
      </c>
    </row>
    <row r="75" spans="1:18" ht="18" customHeight="1" x14ac:dyDescent="0.2">
      <c r="A75" s="17" t="s">
        <v>93</v>
      </c>
      <c r="B75" s="22">
        <v>2021</v>
      </c>
      <c r="C75" s="34" t="s">
        <v>116</v>
      </c>
      <c r="D75" s="34" t="s">
        <v>1628</v>
      </c>
      <c r="E75" s="34" t="s">
        <v>1628</v>
      </c>
      <c r="F75" s="34" t="s">
        <v>1628</v>
      </c>
      <c r="G75" s="46">
        <f>0.1/33.4*3406</f>
        <v>10.197604790419163</v>
      </c>
      <c r="I75" s="149">
        <f>G75/SUM(G57:G81)*100</f>
        <v>0.22358986946758461</v>
      </c>
      <c r="Q75" s="44" t="s">
        <v>598</v>
      </c>
      <c r="R75" s="34" t="s">
        <v>1573</v>
      </c>
    </row>
    <row r="76" spans="1:18" ht="18" customHeight="1" x14ac:dyDescent="0.2">
      <c r="A76" s="17" t="s">
        <v>93</v>
      </c>
      <c r="B76" s="22">
        <v>2021</v>
      </c>
      <c r="C76" s="34" t="s">
        <v>116</v>
      </c>
      <c r="D76" s="34" t="s">
        <v>596</v>
      </c>
      <c r="E76" s="34" t="s">
        <v>1571</v>
      </c>
      <c r="F76" s="34" t="s">
        <v>1629</v>
      </c>
      <c r="G76" s="46">
        <f>0.1/33.4*3406</f>
        <v>10.197604790419163</v>
      </c>
      <c r="I76" s="149">
        <f>G76/SUM(G57:G81)*100</f>
        <v>0.22358986946758461</v>
      </c>
      <c r="Q76" s="44" t="s">
        <v>598</v>
      </c>
      <c r="R76" s="34" t="s">
        <v>1573</v>
      </c>
    </row>
    <row r="77" spans="1:18" ht="18" customHeight="1" x14ac:dyDescent="0.2">
      <c r="A77" s="17" t="s">
        <v>93</v>
      </c>
      <c r="B77" s="22">
        <v>2021</v>
      </c>
      <c r="C77" s="34" t="s">
        <v>116</v>
      </c>
      <c r="D77" s="34" t="s">
        <v>597</v>
      </c>
      <c r="E77" s="34" t="s">
        <v>597</v>
      </c>
      <c r="F77" s="258" t="s">
        <v>1561</v>
      </c>
      <c r="G77" s="46">
        <f>1092*0.5752</f>
        <v>628.11840000000007</v>
      </c>
      <c r="I77" s="149">
        <f>G77/SUM(G57:G81)*100</f>
        <v>13.771950762215743</v>
      </c>
      <c r="Q77" s="44" t="s">
        <v>1592</v>
      </c>
      <c r="R77" s="34" t="s">
        <v>1593</v>
      </c>
    </row>
    <row r="78" spans="1:18" ht="18" customHeight="1" x14ac:dyDescent="0.2">
      <c r="A78" s="17" t="s">
        <v>93</v>
      </c>
      <c r="B78" s="22">
        <v>2021</v>
      </c>
      <c r="C78" s="34" t="s">
        <v>116</v>
      </c>
      <c r="D78" s="34" t="s">
        <v>663</v>
      </c>
      <c r="E78" s="34" t="s">
        <v>595</v>
      </c>
      <c r="F78" s="258" t="s">
        <v>1591</v>
      </c>
      <c r="G78" s="46">
        <f>1092*0.3225</f>
        <v>352.17</v>
      </c>
      <c r="I78" s="149">
        <f>G78/SUM(G57:G81)*100</f>
        <v>7.721582268453715</v>
      </c>
      <c r="Q78" s="44" t="s">
        <v>1592</v>
      </c>
      <c r="R78" s="34" t="s">
        <v>1593</v>
      </c>
    </row>
    <row r="79" spans="1:18" ht="18" customHeight="1" x14ac:dyDescent="0.2">
      <c r="A79" s="17" t="s">
        <v>93</v>
      </c>
      <c r="B79" s="22">
        <v>2021</v>
      </c>
      <c r="C79" s="34" t="s">
        <v>116</v>
      </c>
      <c r="D79" s="34" t="s">
        <v>596</v>
      </c>
      <c r="E79" s="34" t="s">
        <v>596</v>
      </c>
      <c r="F79" s="258" t="s">
        <v>1590</v>
      </c>
      <c r="G79" s="46">
        <f>1092*0.1023</f>
        <v>111.7116</v>
      </c>
      <c r="I79" s="149">
        <f>G79/SUM(G57:G81)*100</f>
        <v>2.4493577242257829</v>
      </c>
      <c r="Q79" s="44" t="s">
        <v>1592</v>
      </c>
      <c r="R79" s="34" t="s">
        <v>1593</v>
      </c>
    </row>
    <row r="80" spans="1:18" ht="18" customHeight="1" x14ac:dyDescent="0.2">
      <c r="A80" s="17" t="s">
        <v>93</v>
      </c>
      <c r="B80" s="22">
        <v>2021</v>
      </c>
      <c r="C80" s="34" t="s">
        <v>116</v>
      </c>
      <c r="D80" s="34" t="s">
        <v>593</v>
      </c>
      <c r="E80" s="34" t="s">
        <v>1574</v>
      </c>
      <c r="F80" s="99" t="s">
        <v>1575</v>
      </c>
      <c r="G80" s="46">
        <f>216.495477*0.19*0.6</f>
        <v>24.680484377999999</v>
      </c>
      <c r="I80" s="149">
        <f>G80/SUM(G57:G81)*100</f>
        <v>0.54113749197834482</v>
      </c>
      <c r="Q80" s="44" t="s">
        <v>554</v>
      </c>
      <c r="R80" s="34" t="s">
        <v>1661</v>
      </c>
    </row>
    <row r="81" spans="1:18" ht="18" customHeight="1" x14ac:dyDescent="0.2">
      <c r="A81" s="17" t="s">
        <v>93</v>
      </c>
      <c r="B81" s="22">
        <v>2021</v>
      </c>
      <c r="C81" s="34" t="s">
        <v>116</v>
      </c>
      <c r="D81" s="34" t="s">
        <v>350</v>
      </c>
      <c r="E81" s="34" t="s">
        <v>594</v>
      </c>
      <c r="F81" s="71" t="s">
        <v>1579</v>
      </c>
      <c r="G81" s="46">
        <f>592.48*0.0826*0.78</f>
        <v>38.172301440000005</v>
      </c>
      <c r="I81" s="149">
        <f>G81/SUM(G57:G81)*100</f>
        <v>0.83695535095315954</v>
      </c>
      <c r="Q81" s="44" t="s">
        <v>554</v>
      </c>
      <c r="R81" s="34" t="s">
        <v>1779</v>
      </c>
    </row>
    <row r="82" spans="1:18" ht="18" customHeight="1" x14ac:dyDescent="0.2">
      <c r="B82" s="22">
        <v>2022</v>
      </c>
      <c r="C82" s="34" t="s">
        <v>1825</v>
      </c>
      <c r="D82" s="152"/>
      <c r="F82" s="258"/>
      <c r="H82" s="152"/>
      <c r="R82" s="34" t="s">
        <v>1824</v>
      </c>
    </row>
    <row r="84" spans="1:18" ht="18" customHeight="1" x14ac:dyDescent="0.2">
      <c r="F84" s="71"/>
    </row>
    <row r="85" spans="1:18" ht="18" customHeight="1" x14ac:dyDescent="0.2">
      <c r="E85" s="2"/>
      <c r="F85" s="71"/>
      <c r="G85" s="33"/>
      <c r="H85" s="2"/>
    </row>
    <row r="86" spans="1:18" ht="18" customHeight="1" x14ac:dyDescent="0.2">
      <c r="E86" s="2"/>
      <c r="F86" s="99"/>
      <c r="G86" s="33"/>
      <c r="H86" s="2"/>
    </row>
    <row r="87" spans="1:18" ht="18" customHeight="1" x14ac:dyDescent="0.2">
      <c r="E87" s="2"/>
      <c r="F87" s="71"/>
      <c r="G87" s="33"/>
      <c r="H87" s="2"/>
    </row>
    <row r="88" spans="1:18" ht="18" customHeight="1" x14ac:dyDescent="0.2">
      <c r="E88" s="2"/>
      <c r="F88" s="71"/>
      <c r="G88" s="33"/>
      <c r="H88" s="2"/>
    </row>
    <row r="89" spans="1:18" ht="18" customHeight="1" x14ac:dyDescent="0.2">
      <c r="E89" s="2"/>
      <c r="F89" s="71"/>
      <c r="G89" s="33"/>
      <c r="H89" s="2"/>
    </row>
    <row r="90" spans="1:18" ht="18" customHeight="1" x14ac:dyDescent="0.2">
      <c r="E90" s="2"/>
      <c r="F90" s="99"/>
      <c r="G90" s="33"/>
      <c r="H90" s="2"/>
    </row>
    <row r="91" spans="1:18" ht="18" customHeight="1" x14ac:dyDescent="0.2">
      <c r="E91" s="2"/>
      <c r="F91" s="99"/>
      <c r="G91" s="33"/>
      <c r="H91" s="2"/>
    </row>
    <row r="92" spans="1:18" ht="18" customHeight="1" x14ac:dyDescent="0.2">
      <c r="E92" s="2"/>
      <c r="F92" s="99"/>
      <c r="G92" s="33"/>
      <c r="H92" s="2"/>
    </row>
    <row r="93" spans="1:18" ht="18" customHeight="1" x14ac:dyDescent="0.2">
      <c r="E93" s="2"/>
      <c r="F93" s="99"/>
      <c r="G93" s="33"/>
      <c r="H93" s="2"/>
    </row>
    <row r="94" spans="1:18" ht="18" customHeight="1" x14ac:dyDescent="0.2">
      <c r="E94" s="2"/>
      <c r="F94" s="99"/>
      <c r="G94" s="33"/>
      <c r="H94" s="2"/>
    </row>
    <row r="95" spans="1:18" ht="18" customHeight="1" x14ac:dyDescent="0.2">
      <c r="E95" s="2"/>
      <c r="F95" s="99"/>
      <c r="G95" s="33"/>
      <c r="H95" s="2"/>
    </row>
    <row r="96" spans="1:18" ht="18" customHeight="1" x14ac:dyDescent="0.2">
      <c r="E96" s="2"/>
      <c r="F96" s="99"/>
      <c r="G96" s="33"/>
      <c r="H96" s="2"/>
    </row>
    <row r="97" spans="5:8" ht="18" customHeight="1" x14ac:dyDescent="0.2">
      <c r="E97" s="2"/>
      <c r="F97" s="99"/>
      <c r="G97" s="33"/>
      <c r="H97" s="2"/>
    </row>
    <row r="98" spans="5:8" ht="18" customHeight="1" x14ac:dyDescent="0.2">
      <c r="E98" s="2"/>
      <c r="F98" s="99"/>
      <c r="G98" s="33"/>
      <c r="H98" s="2"/>
    </row>
    <row r="99" spans="5:8" ht="18" customHeight="1" x14ac:dyDescent="0.2">
      <c r="E99" s="2"/>
      <c r="F99" s="99"/>
      <c r="G99" s="33"/>
      <c r="H99" s="2"/>
    </row>
    <row r="100" spans="5:8" ht="18" customHeight="1" x14ac:dyDescent="0.2">
      <c r="E100" s="2"/>
      <c r="F100" s="99"/>
      <c r="G100" s="33"/>
      <c r="H100" s="2"/>
    </row>
    <row r="101" spans="5:8" ht="18" customHeight="1" x14ac:dyDescent="0.2">
      <c r="E101" s="2"/>
      <c r="F101" s="99"/>
      <c r="G101" s="33"/>
      <c r="H101" s="2"/>
    </row>
    <row r="102" spans="5:8" ht="18" customHeight="1" x14ac:dyDescent="0.2">
      <c r="E102" s="2"/>
      <c r="F102" s="99"/>
      <c r="G102" s="33"/>
      <c r="H102" s="2"/>
    </row>
    <row r="103" spans="5:8" ht="18" customHeight="1" x14ac:dyDescent="0.2">
      <c r="E103" s="2"/>
      <c r="F103" s="99"/>
      <c r="G103" s="33"/>
      <c r="H103" s="2"/>
    </row>
    <row r="104" spans="5:8" ht="18" customHeight="1" x14ac:dyDescent="0.2">
      <c r="E104" s="2"/>
      <c r="F104" s="99"/>
      <c r="G104" s="33"/>
      <c r="H104" s="2"/>
    </row>
    <row r="105" spans="5:8" ht="18" customHeight="1" x14ac:dyDescent="0.2">
      <c r="E105" s="2"/>
      <c r="F105" s="99"/>
      <c r="G105" s="33"/>
      <c r="H105" s="2"/>
    </row>
    <row r="106" spans="5:8" ht="18" customHeight="1" x14ac:dyDescent="0.2">
      <c r="E106" s="2"/>
      <c r="F106" s="99"/>
      <c r="G106" s="33"/>
      <c r="H106" s="2"/>
    </row>
    <row r="107" spans="5:8" ht="18" customHeight="1" x14ac:dyDescent="0.2">
      <c r="E107" s="2"/>
      <c r="F107" s="71"/>
      <c r="G107" s="33"/>
      <c r="H107" s="2"/>
    </row>
    <row r="108" spans="5:8" ht="18" customHeight="1" x14ac:dyDescent="0.2">
      <c r="E108" s="2"/>
      <c r="F108" s="71"/>
      <c r="G108" s="33"/>
      <c r="H108" s="2"/>
    </row>
    <row r="109" spans="5:8" ht="18" customHeight="1" x14ac:dyDescent="0.2">
      <c r="E109" s="2"/>
      <c r="F109" s="71"/>
      <c r="G109" s="33"/>
      <c r="H109" s="2"/>
    </row>
    <row r="110" spans="5:8" ht="18" customHeight="1" x14ac:dyDescent="0.2">
      <c r="E110" s="2"/>
      <c r="F110" s="71"/>
      <c r="G110" s="33"/>
      <c r="H110" s="2"/>
    </row>
    <row r="111" spans="5:8" ht="18" customHeight="1" x14ac:dyDescent="0.2">
      <c r="E111" s="2"/>
      <c r="F111" s="71"/>
      <c r="G111" s="33"/>
      <c r="H111" s="2"/>
    </row>
    <row r="112" spans="5:8" ht="18" customHeight="1" x14ac:dyDescent="0.2">
      <c r="E112" s="2"/>
      <c r="F112" s="71"/>
      <c r="G112" s="33"/>
      <c r="H112" s="2"/>
    </row>
    <row r="113" spans="5:8" ht="18" customHeight="1" x14ac:dyDescent="0.2">
      <c r="E113" s="2"/>
      <c r="F113" s="71"/>
      <c r="G113" s="33"/>
      <c r="H113" s="2"/>
    </row>
    <row r="114" spans="5:8" ht="18" customHeight="1" x14ac:dyDescent="0.2">
      <c r="E114" s="2"/>
      <c r="F114" s="71"/>
      <c r="G114" s="33"/>
      <c r="H114" s="2"/>
    </row>
    <row r="115" spans="5:8" ht="18" customHeight="1" x14ac:dyDescent="0.2">
      <c r="E115" s="2"/>
      <c r="F115" s="71"/>
      <c r="G115" s="33"/>
      <c r="H115" s="2"/>
    </row>
    <row r="116" spans="5:8" ht="18" customHeight="1" x14ac:dyDescent="0.2">
      <c r="E116" s="2"/>
      <c r="F116" s="71"/>
      <c r="G116" s="33"/>
      <c r="H116" s="2"/>
    </row>
    <row r="117" spans="5:8" ht="18" customHeight="1" x14ac:dyDescent="0.2">
      <c r="E117" s="2"/>
      <c r="F117" s="99"/>
      <c r="G117" s="33"/>
      <c r="H117" s="2"/>
    </row>
    <row r="118" spans="5:8" ht="18" customHeight="1" x14ac:dyDescent="0.2">
      <c r="E118" s="2"/>
      <c r="F118" s="71"/>
      <c r="G118" s="33"/>
      <c r="H118" s="2"/>
    </row>
    <row r="119" spans="5:8" ht="18" customHeight="1" x14ac:dyDescent="0.2">
      <c r="E119" s="2"/>
      <c r="F119" s="71"/>
      <c r="G119" s="33"/>
      <c r="H119" s="2"/>
    </row>
    <row r="120" spans="5:8" ht="18" customHeight="1" x14ac:dyDescent="0.2">
      <c r="E120" s="2"/>
      <c r="F120" s="71"/>
      <c r="G120" s="33"/>
      <c r="H120" s="2"/>
    </row>
    <row r="121" spans="5:8" ht="18" customHeight="1" x14ac:dyDescent="0.2">
      <c r="E121" s="2"/>
      <c r="F121" s="99"/>
      <c r="G121" s="33"/>
      <c r="H121" s="2"/>
    </row>
    <row r="122" spans="5:8" ht="18" customHeight="1" x14ac:dyDescent="0.2">
      <c r="E122" s="2"/>
      <c r="F122" s="99"/>
      <c r="G122" s="33"/>
      <c r="H122" s="2"/>
    </row>
    <row r="123" spans="5:8" ht="18" customHeight="1" x14ac:dyDescent="0.2">
      <c r="E123" s="2"/>
      <c r="F123" s="99"/>
      <c r="G123" s="33"/>
      <c r="H123" s="2"/>
    </row>
    <row r="124" spans="5:8" ht="18" customHeight="1" x14ac:dyDescent="0.2">
      <c r="E124" s="2"/>
      <c r="F124" s="99"/>
      <c r="G124" s="33"/>
      <c r="H124" s="2"/>
    </row>
    <row r="125" spans="5:8" ht="18" customHeight="1" x14ac:dyDescent="0.2">
      <c r="E125" s="2"/>
      <c r="F125" s="99"/>
      <c r="G125" s="33"/>
      <c r="H125" s="2"/>
    </row>
    <row r="126" spans="5:8" ht="18" customHeight="1" x14ac:dyDescent="0.2">
      <c r="E126" s="2"/>
      <c r="F126" s="99"/>
      <c r="G126" s="33"/>
      <c r="H126" s="2"/>
    </row>
    <row r="127" spans="5:8" ht="18" customHeight="1" x14ac:dyDescent="0.2">
      <c r="E127" s="2"/>
      <c r="F127" s="99"/>
      <c r="G127" s="33"/>
      <c r="H127" s="2"/>
    </row>
    <row r="128" spans="5:8" ht="18" customHeight="1" x14ac:dyDescent="0.2">
      <c r="E128" s="2"/>
      <c r="F128" s="99"/>
      <c r="G128" s="33"/>
      <c r="H128" s="2"/>
    </row>
    <row r="129" spans="5:8" ht="18" customHeight="1" x14ac:dyDescent="0.2">
      <c r="E129" s="2"/>
      <c r="F129" s="99"/>
      <c r="G129" s="33"/>
      <c r="H129" s="2"/>
    </row>
    <row r="130" spans="5:8" ht="18" customHeight="1" x14ac:dyDescent="0.2">
      <c r="E130" s="2"/>
      <c r="F130" s="99"/>
      <c r="G130" s="33"/>
      <c r="H130" s="2"/>
    </row>
    <row r="131" spans="5:8" ht="18" customHeight="1" x14ac:dyDescent="0.2">
      <c r="E131" s="2"/>
      <c r="F131" s="99"/>
      <c r="G131" s="33"/>
      <c r="H131" s="2"/>
    </row>
    <row r="132" spans="5:8" ht="18" customHeight="1" x14ac:dyDescent="0.2">
      <c r="E132" s="2"/>
      <c r="F132" s="99"/>
      <c r="G132" s="33"/>
      <c r="H132" s="2"/>
    </row>
    <row r="133" spans="5:8" ht="18" customHeight="1" x14ac:dyDescent="0.2">
      <c r="E133" s="2"/>
      <c r="F133" s="99"/>
      <c r="G133" s="33"/>
      <c r="H133" s="2"/>
    </row>
    <row r="134" spans="5:8" ht="18" customHeight="1" x14ac:dyDescent="0.2">
      <c r="E134" s="2"/>
      <c r="F134" s="99"/>
      <c r="G134" s="33"/>
      <c r="H134" s="2"/>
    </row>
    <row r="135" spans="5:8" ht="18" customHeight="1" x14ac:dyDescent="0.2">
      <c r="E135" s="2"/>
      <c r="F135" s="99"/>
      <c r="G135" s="33"/>
      <c r="H135" s="2"/>
    </row>
    <row r="136" spans="5:8" ht="18" customHeight="1" x14ac:dyDescent="0.2">
      <c r="E136" s="2"/>
      <c r="F136" s="99"/>
      <c r="G136" s="33"/>
      <c r="H136" s="2"/>
    </row>
    <row r="137" spans="5:8" ht="18" customHeight="1" x14ac:dyDescent="0.2">
      <c r="E137" s="2"/>
      <c r="F137" s="99"/>
      <c r="G137" s="33"/>
      <c r="H137" s="2"/>
    </row>
    <row r="138" spans="5:8" ht="18" customHeight="1" x14ac:dyDescent="0.2">
      <c r="E138" s="2"/>
      <c r="F138" s="71"/>
      <c r="G138" s="33"/>
      <c r="H138" s="2"/>
    </row>
    <row r="139" spans="5:8" ht="18" customHeight="1" x14ac:dyDescent="0.2">
      <c r="E139" s="2"/>
      <c r="F139" s="71"/>
      <c r="G139" s="33"/>
      <c r="H139" s="2"/>
    </row>
    <row r="140" spans="5:8" ht="18" customHeight="1" x14ac:dyDescent="0.2">
      <c r="E140" s="2"/>
      <c r="F140" s="71"/>
      <c r="G140" s="33"/>
      <c r="H140" s="2"/>
    </row>
    <row r="141" spans="5:8" ht="18" customHeight="1" x14ac:dyDescent="0.2">
      <c r="E141" s="2"/>
      <c r="F141" s="71"/>
      <c r="G141" s="33"/>
      <c r="H141" s="2"/>
    </row>
    <row r="142" spans="5:8" ht="18" customHeight="1" x14ac:dyDescent="0.2">
      <c r="E142" s="2"/>
      <c r="F142" s="71"/>
      <c r="G142" s="33"/>
      <c r="H142" s="2"/>
    </row>
    <row r="143" spans="5:8" ht="18" customHeight="1" x14ac:dyDescent="0.2">
      <c r="E143" s="2"/>
      <c r="F143" s="71"/>
      <c r="G143" s="33"/>
      <c r="H143" s="2"/>
    </row>
    <row r="144" spans="5:8" ht="18" customHeight="1" x14ac:dyDescent="0.2">
      <c r="E144" s="2"/>
      <c r="F144" s="71"/>
      <c r="G144" s="33"/>
      <c r="H144" s="2"/>
    </row>
    <row r="145" spans="5:8" ht="18" customHeight="1" x14ac:dyDescent="0.2">
      <c r="E145" s="2"/>
      <c r="F145" s="71"/>
      <c r="G145" s="33"/>
      <c r="H145" s="2"/>
    </row>
    <row r="146" spans="5:8" ht="18" customHeight="1" x14ac:dyDescent="0.2">
      <c r="E146" s="2"/>
      <c r="F146" s="71"/>
      <c r="G146" s="33"/>
      <c r="H146" s="2"/>
    </row>
    <row r="147" spans="5:8" ht="18" customHeight="1" x14ac:dyDescent="0.2">
      <c r="E147" s="2"/>
      <c r="F147" s="71"/>
      <c r="G147" s="33"/>
      <c r="H147" s="2"/>
    </row>
    <row r="148" spans="5:8" ht="18" customHeight="1" x14ac:dyDescent="0.2">
      <c r="E148" s="2"/>
      <c r="F148" s="99"/>
      <c r="G148" s="33"/>
      <c r="H148" s="2"/>
    </row>
    <row r="149" spans="5:8" ht="18" customHeight="1" x14ac:dyDescent="0.2">
      <c r="E149" s="2"/>
      <c r="F149" s="71"/>
      <c r="G149" s="33"/>
      <c r="H149" s="2"/>
    </row>
    <row r="150" spans="5:8" ht="18" customHeight="1" x14ac:dyDescent="0.2">
      <c r="E150" s="2"/>
      <c r="F150" s="71"/>
      <c r="G150" s="33"/>
      <c r="H150" s="2"/>
    </row>
    <row r="151" spans="5:8" ht="18" customHeight="1" x14ac:dyDescent="0.2">
      <c r="E151" s="2"/>
      <c r="F151" s="71"/>
      <c r="G151" s="33"/>
      <c r="H151" s="2"/>
    </row>
    <row r="152" spans="5:8" ht="18" customHeight="1" x14ac:dyDescent="0.2">
      <c r="E152" s="2"/>
      <c r="F152" s="99"/>
      <c r="G152" s="33"/>
      <c r="H152" s="2"/>
    </row>
    <row r="153" spans="5:8" ht="18" customHeight="1" x14ac:dyDescent="0.2">
      <c r="E153" s="2"/>
      <c r="F153" s="99"/>
      <c r="G153" s="33"/>
      <c r="H153" s="2"/>
    </row>
    <row r="154" spans="5:8" ht="18" customHeight="1" x14ac:dyDescent="0.2">
      <c r="E154" s="2"/>
      <c r="F154" s="99"/>
      <c r="G154" s="33"/>
      <c r="H154" s="2"/>
    </row>
    <row r="155" spans="5:8" ht="18" customHeight="1" x14ac:dyDescent="0.2">
      <c r="E155" s="2"/>
      <c r="F155" s="99"/>
      <c r="G155" s="33"/>
      <c r="H155" s="2"/>
    </row>
    <row r="156" spans="5:8" ht="18" customHeight="1" x14ac:dyDescent="0.2">
      <c r="E156" s="2"/>
      <c r="F156" s="99"/>
      <c r="G156" s="33"/>
      <c r="H156" s="2"/>
    </row>
    <row r="157" spans="5:8" ht="18" customHeight="1" x14ac:dyDescent="0.2">
      <c r="E157" s="2"/>
      <c r="F157" s="99"/>
      <c r="G157" s="33"/>
      <c r="H157" s="2"/>
    </row>
    <row r="158" spans="5:8" ht="18" customHeight="1" x14ac:dyDescent="0.2">
      <c r="E158" s="2"/>
      <c r="F158" s="99"/>
      <c r="G158" s="33"/>
      <c r="H158" s="2"/>
    </row>
    <row r="159" spans="5:8" ht="18" customHeight="1" x14ac:dyDescent="0.2">
      <c r="E159" s="2"/>
      <c r="F159" s="99"/>
      <c r="G159" s="33"/>
      <c r="H159" s="2"/>
    </row>
    <row r="160" spans="5:8" ht="18" customHeight="1" x14ac:dyDescent="0.2">
      <c r="E160" s="2"/>
      <c r="F160" s="99"/>
      <c r="G160" s="33"/>
      <c r="H160" s="2"/>
    </row>
    <row r="161" spans="5:8" ht="18" customHeight="1" x14ac:dyDescent="0.2">
      <c r="E161" s="2"/>
      <c r="F161" s="99"/>
      <c r="G161" s="33"/>
      <c r="H161" s="2"/>
    </row>
    <row r="162" spans="5:8" ht="18" customHeight="1" x14ac:dyDescent="0.2">
      <c r="E162" s="2"/>
      <c r="F162" s="99"/>
      <c r="G162" s="33"/>
      <c r="H162" s="2"/>
    </row>
    <row r="163" spans="5:8" ht="18" customHeight="1" x14ac:dyDescent="0.2">
      <c r="E163" s="2"/>
      <c r="F163" s="99"/>
      <c r="G163" s="33"/>
      <c r="H163" s="2"/>
    </row>
    <row r="164" spans="5:8" ht="18" customHeight="1" x14ac:dyDescent="0.2">
      <c r="E164" s="2"/>
      <c r="F164" s="99"/>
      <c r="G164" s="33"/>
      <c r="H164" s="2"/>
    </row>
    <row r="165" spans="5:8" ht="18" customHeight="1" x14ac:dyDescent="0.2">
      <c r="E165" s="2"/>
      <c r="F165" s="99"/>
      <c r="G165" s="33"/>
      <c r="H165" s="2"/>
    </row>
    <row r="166" spans="5:8" ht="18" customHeight="1" x14ac:dyDescent="0.2">
      <c r="E166" s="2"/>
      <c r="F166" s="99"/>
      <c r="G166" s="33"/>
      <c r="H166" s="2"/>
    </row>
    <row r="167" spans="5:8" ht="18" customHeight="1" x14ac:dyDescent="0.2">
      <c r="E167" s="2"/>
      <c r="F167" s="99"/>
      <c r="G167" s="33"/>
      <c r="H167" s="2"/>
    </row>
    <row r="168" spans="5:8" ht="18" customHeight="1" x14ac:dyDescent="0.2">
      <c r="E168" s="2"/>
      <c r="F168" s="99"/>
      <c r="G168" s="33"/>
      <c r="H168" s="2"/>
    </row>
    <row r="169" spans="5:8" ht="18" customHeight="1" x14ac:dyDescent="0.2">
      <c r="E169" s="2"/>
      <c r="F169" s="71"/>
      <c r="G169" s="33"/>
      <c r="H169" s="2"/>
    </row>
    <row r="170" spans="5:8" ht="18" customHeight="1" x14ac:dyDescent="0.2">
      <c r="E170" s="2"/>
      <c r="F170" s="71"/>
      <c r="G170" s="33"/>
      <c r="H170" s="2"/>
    </row>
    <row r="171" spans="5:8" ht="18" customHeight="1" x14ac:dyDescent="0.2">
      <c r="E171" s="2"/>
      <c r="F171" s="71"/>
      <c r="G171" s="33"/>
      <c r="H171" s="2"/>
    </row>
    <row r="172" spans="5:8" ht="18" customHeight="1" x14ac:dyDescent="0.2">
      <c r="E172" s="2"/>
      <c r="F172" s="71"/>
      <c r="G172" s="33"/>
      <c r="H172" s="2"/>
    </row>
    <row r="173" spans="5:8" ht="18" customHeight="1" x14ac:dyDescent="0.2">
      <c r="E173" s="2"/>
      <c r="F173" s="71"/>
      <c r="G173" s="33"/>
      <c r="H173" s="2"/>
    </row>
    <row r="174" spans="5:8" ht="18" customHeight="1" x14ac:dyDescent="0.2">
      <c r="E174" s="2"/>
      <c r="F174" s="71"/>
      <c r="G174" s="33"/>
      <c r="H174" s="2"/>
    </row>
    <row r="175" spans="5:8" ht="18" customHeight="1" x14ac:dyDescent="0.2">
      <c r="E175" s="2"/>
      <c r="F175" s="71"/>
      <c r="G175" s="33"/>
      <c r="H175" s="2"/>
    </row>
    <row r="176" spans="5:8" ht="18" customHeight="1" x14ac:dyDescent="0.2">
      <c r="E176" s="2"/>
      <c r="F176" s="71"/>
      <c r="G176" s="33"/>
      <c r="H176" s="2"/>
    </row>
    <row r="177" spans="5:8" ht="18" customHeight="1" x14ac:dyDescent="0.2">
      <c r="E177" s="2"/>
      <c r="F177" s="71"/>
      <c r="G177" s="33"/>
      <c r="H177" s="2"/>
    </row>
    <row r="178" spans="5:8" ht="18" customHeight="1" x14ac:dyDescent="0.2">
      <c r="E178" s="2"/>
      <c r="F178" s="71"/>
      <c r="G178" s="33"/>
      <c r="H178" s="2"/>
    </row>
    <row r="179" spans="5:8" ht="18" customHeight="1" x14ac:dyDescent="0.2">
      <c r="E179" s="2"/>
      <c r="F179" s="99"/>
      <c r="G179" s="33"/>
      <c r="H179" s="2"/>
    </row>
    <row r="180" spans="5:8" ht="18" customHeight="1" x14ac:dyDescent="0.2">
      <c r="E180" s="2"/>
      <c r="F180" s="71"/>
      <c r="G180" s="33"/>
      <c r="H180" s="2"/>
    </row>
    <row r="181" spans="5:8" ht="18" customHeight="1" x14ac:dyDescent="0.2">
      <c r="E181" s="2"/>
      <c r="F181" s="71"/>
      <c r="G181" s="33"/>
      <c r="H181" s="2"/>
    </row>
    <row r="182" spans="5:8" ht="18" customHeight="1" x14ac:dyDescent="0.2">
      <c r="E182" s="2"/>
      <c r="F182" s="71"/>
      <c r="G182" s="33"/>
      <c r="H182" s="2"/>
    </row>
    <row r="183" spans="5:8" ht="18" customHeight="1" x14ac:dyDescent="0.2">
      <c r="E183" s="2"/>
      <c r="F183" s="99"/>
      <c r="G183" s="33"/>
      <c r="H183" s="2"/>
    </row>
    <row r="184" spans="5:8" ht="18" customHeight="1" x14ac:dyDescent="0.2">
      <c r="E184" s="2"/>
      <c r="F184" s="99"/>
      <c r="G184" s="33"/>
      <c r="H184" s="2"/>
    </row>
    <row r="185" spans="5:8" ht="18" customHeight="1" x14ac:dyDescent="0.2">
      <c r="E185" s="2"/>
      <c r="F185" s="99"/>
      <c r="G185" s="33"/>
      <c r="H185" s="2"/>
    </row>
    <row r="186" spans="5:8" ht="18" customHeight="1" x14ac:dyDescent="0.2">
      <c r="E186" s="2"/>
      <c r="F186" s="99"/>
      <c r="G186" s="33"/>
      <c r="H186" s="2"/>
    </row>
    <row r="187" spans="5:8" ht="18" customHeight="1" x14ac:dyDescent="0.2">
      <c r="E187" s="2"/>
      <c r="F187" s="99"/>
      <c r="G187" s="33"/>
      <c r="H187" s="2"/>
    </row>
    <row r="188" spans="5:8" ht="18" customHeight="1" x14ac:dyDescent="0.2">
      <c r="E188" s="2"/>
      <c r="F188" s="99"/>
      <c r="G188" s="33"/>
      <c r="H188" s="2"/>
    </row>
    <row r="189" spans="5:8" ht="18" customHeight="1" x14ac:dyDescent="0.2">
      <c r="E189" s="2"/>
      <c r="F189" s="99"/>
      <c r="G189" s="33"/>
      <c r="H189" s="2"/>
    </row>
    <row r="190" spans="5:8" ht="18" customHeight="1" x14ac:dyDescent="0.2">
      <c r="E190" s="2"/>
      <c r="F190" s="99"/>
      <c r="G190" s="33"/>
      <c r="H190" s="2"/>
    </row>
    <row r="191" spans="5:8" ht="18" customHeight="1" x14ac:dyDescent="0.2">
      <c r="E191" s="2"/>
      <c r="F191" s="99"/>
      <c r="G191" s="33"/>
      <c r="H191" s="2"/>
    </row>
    <row r="192" spans="5:8" ht="18" customHeight="1" x14ac:dyDescent="0.2">
      <c r="E192" s="2"/>
      <c r="F192" s="99"/>
      <c r="G192" s="33"/>
      <c r="H192" s="2"/>
    </row>
    <row r="193" spans="5:8" ht="18" customHeight="1" x14ac:dyDescent="0.2">
      <c r="E193" s="2"/>
      <c r="F193" s="99"/>
      <c r="G193" s="33"/>
      <c r="H193" s="2"/>
    </row>
    <row r="194" spans="5:8" ht="18" customHeight="1" x14ac:dyDescent="0.2">
      <c r="E194" s="2"/>
      <c r="F194" s="99"/>
      <c r="G194" s="33"/>
      <c r="H194" s="2"/>
    </row>
    <row r="195" spans="5:8" ht="18" customHeight="1" x14ac:dyDescent="0.2">
      <c r="E195" s="2"/>
      <c r="F195" s="99"/>
      <c r="G195" s="33"/>
      <c r="H195" s="2"/>
    </row>
    <row r="196" spans="5:8" ht="18" customHeight="1" x14ac:dyDescent="0.2">
      <c r="E196" s="2"/>
      <c r="F196" s="99"/>
      <c r="G196" s="33"/>
      <c r="H196" s="2"/>
    </row>
    <row r="197" spans="5:8" ht="18" customHeight="1" x14ac:dyDescent="0.2">
      <c r="E197" s="2"/>
      <c r="F197" s="99"/>
      <c r="G197" s="33"/>
      <c r="H197" s="2"/>
    </row>
    <row r="198" spans="5:8" ht="18" customHeight="1" x14ac:dyDescent="0.2">
      <c r="E198" s="2"/>
      <c r="F198" s="99"/>
      <c r="G198" s="33"/>
      <c r="H198" s="2"/>
    </row>
    <row r="199" spans="5:8" ht="18" customHeight="1" x14ac:dyDescent="0.2">
      <c r="E199" s="2"/>
      <c r="F199" s="99"/>
      <c r="G199" s="33"/>
      <c r="H199" s="2"/>
    </row>
    <row r="200" spans="5:8" ht="18" customHeight="1" x14ac:dyDescent="0.2">
      <c r="E200" s="2"/>
      <c r="F200" s="71"/>
      <c r="G200" s="33"/>
      <c r="H200" s="2"/>
    </row>
    <row r="201" spans="5:8" ht="18" customHeight="1" x14ac:dyDescent="0.2">
      <c r="E201" s="2"/>
      <c r="F201" s="71"/>
      <c r="G201" s="33"/>
      <c r="H201" s="2"/>
    </row>
    <row r="202" spans="5:8" ht="18" customHeight="1" x14ac:dyDescent="0.2">
      <c r="E202" s="2"/>
      <c r="F202" s="71"/>
      <c r="G202" s="33"/>
      <c r="H202" s="2"/>
    </row>
    <row r="203" spans="5:8" ht="18" customHeight="1" x14ac:dyDescent="0.2">
      <c r="E203" s="2"/>
      <c r="F203" s="71"/>
      <c r="G203" s="33"/>
      <c r="H203" s="2"/>
    </row>
    <row r="204" spans="5:8" ht="18" customHeight="1" x14ac:dyDescent="0.2">
      <c r="E204" s="2"/>
      <c r="F204" s="71"/>
      <c r="G204" s="33"/>
      <c r="H204" s="2"/>
    </row>
    <row r="205" spans="5:8" ht="18" customHeight="1" x14ac:dyDescent="0.2">
      <c r="E205" s="2"/>
      <c r="F205" s="71"/>
      <c r="G205" s="33"/>
      <c r="H205" s="2"/>
    </row>
    <row r="206" spans="5:8" ht="18" customHeight="1" x14ac:dyDescent="0.2">
      <c r="E206" s="2"/>
      <c r="F206" s="71"/>
      <c r="G206" s="33"/>
      <c r="H206" s="2"/>
    </row>
    <row r="207" spans="5:8" ht="18" customHeight="1" x14ac:dyDescent="0.2">
      <c r="E207" s="2"/>
      <c r="F207" s="71"/>
      <c r="G207" s="33"/>
      <c r="H207" s="2"/>
    </row>
    <row r="208" spans="5:8" ht="18" customHeight="1" x14ac:dyDescent="0.2">
      <c r="E208" s="2"/>
      <c r="F208" s="71"/>
      <c r="G208" s="33"/>
      <c r="H208" s="2"/>
    </row>
    <row r="209" spans="5:8" ht="18" customHeight="1" x14ac:dyDescent="0.2">
      <c r="E209" s="2"/>
      <c r="F209" s="71"/>
      <c r="G209" s="33"/>
      <c r="H209" s="2"/>
    </row>
    <row r="210" spans="5:8" ht="18" customHeight="1" x14ac:dyDescent="0.2">
      <c r="E210" s="2"/>
      <c r="F210" s="99"/>
      <c r="G210" s="33"/>
      <c r="H210" s="2"/>
    </row>
    <row r="211" spans="5:8" ht="18" customHeight="1" x14ac:dyDescent="0.2">
      <c r="E211" s="2"/>
      <c r="F211" s="71"/>
      <c r="G211" s="33"/>
      <c r="H211" s="2"/>
    </row>
    <row r="212" spans="5:8" ht="18" customHeight="1" x14ac:dyDescent="0.2">
      <c r="E212" s="2"/>
      <c r="F212" s="71"/>
      <c r="G212" s="33"/>
      <c r="H212" s="2"/>
    </row>
    <row r="213" spans="5:8" ht="18" customHeight="1" x14ac:dyDescent="0.2">
      <c r="E213" s="2"/>
      <c r="F213" s="71"/>
      <c r="G213" s="33"/>
      <c r="H213" s="2"/>
    </row>
    <row r="214" spans="5:8" ht="18" customHeight="1" x14ac:dyDescent="0.2">
      <c r="E214" s="2"/>
      <c r="F214" s="99"/>
      <c r="G214" s="33"/>
      <c r="H214" s="2"/>
    </row>
    <row r="215" spans="5:8" ht="18" customHeight="1" x14ac:dyDescent="0.2">
      <c r="E215" s="2"/>
      <c r="F215" s="99"/>
      <c r="G215" s="33"/>
      <c r="H215" s="2"/>
    </row>
    <row r="216" spans="5:8" ht="18" customHeight="1" x14ac:dyDescent="0.2">
      <c r="E216" s="2"/>
      <c r="F216" s="99"/>
      <c r="G216" s="33"/>
      <c r="H216" s="2"/>
    </row>
    <row r="217" spans="5:8" ht="18" customHeight="1" x14ac:dyDescent="0.2">
      <c r="E217" s="2"/>
      <c r="F217" s="99"/>
      <c r="G217" s="33"/>
      <c r="H217" s="2"/>
    </row>
    <row r="218" spans="5:8" ht="18" customHeight="1" x14ac:dyDescent="0.2">
      <c r="E218" s="2"/>
      <c r="F218" s="99"/>
      <c r="G218" s="33"/>
      <c r="H218" s="2"/>
    </row>
    <row r="219" spans="5:8" ht="18" customHeight="1" x14ac:dyDescent="0.2">
      <c r="E219" s="2"/>
      <c r="F219" s="99"/>
      <c r="G219" s="33"/>
      <c r="H219" s="2"/>
    </row>
    <row r="220" spans="5:8" ht="18" customHeight="1" x14ac:dyDescent="0.2">
      <c r="E220" s="2"/>
      <c r="F220" s="99"/>
      <c r="G220" s="33"/>
      <c r="H220" s="2"/>
    </row>
    <row r="221" spans="5:8" ht="18" customHeight="1" x14ac:dyDescent="0.2">
      <c r="E221" s="2"/>
      <c r="F221" s="99"/>
      <c r="G221" s="33"/>
      <c r="H221" s="2"/>
    </row>
    <row r="222" spans="5:8" ht="18" customHeight="1" x14ac:dyDescent="0.2">
      <c r="E222" s="2"/>
      <c r="F222" s="99"/>
      <c r="G222" s="33"/>
      <c r="H222" s="2"/>
    </row>
    <row r="223" spans="5:8" ht="18" customHeight="1" x14ac:dyDescent="0.2">
      <c r="E223" s="2"/>
      <c r="F223" s="99"/>
      <c r="G223" s="33"/>
      <c r="H223" s="2"/>
    </row>
    <row r="224" spans="5:8" ht="18" customHeight="1" x14ac:dyDescent="0.2">
      <c r="E224" s="2"/>
      <c r="F224" s="99"/>
      <c r="G224" s="33"/>
      <c r="H224" s="2"/>
    </row>
    <row r="225" spans="5:8" ht="18" customHeight="1" x14ac:dyDescent="0.2">
      <c r="E225" s="2"/>
      <c r="F225" s="99"/>
      <c r="G225" s="33"/>
      <c r="H225" s="2"/>
    </row>
    <row r="226" spans="5:8" ht="18" customHeight="1" x14ac:dyDescent="0.2">
      <c r="E226" s="2"/>
      <c r="F226" s="99"/>
      <c r="G226" s="33"/>
      <c r="H226" s="2"/>
    </row>
    <row r="227" spans="5:8" ht="18" customHeight="1" x14ac:dyDescent="0.2">
      <c r="E227" s="2"/>
      <c r="F227" s="99"/>
      <c r="G227" s="33"/>
      <c r="H227" s="2"/>
    </row>
    <row r="228" spans="5:8" ht="18" customHeight="1" x14ac:dyDescent="0.2">
      <c r="E228" s="2"/>
      <c r="F228" s="99"/>
      <c r="G228" s="33"/>
      <c r="H228" s="2"/>
    </row>
    <row r="229" spans="5:8" ht="18" customHeight="1" x14ac:dyDescent="0.2">
      <c r="E229" s="2"/>
      <c r="F229" s="99"/>
      <c r="G229" s="33"/>
      <c r="H229" s="2"/>
    </row>
    <row r="230" spans="5:8" ht="18" customHeight="1" x14ac:dyDescent="0.2">
      <c r="E230" s="2"/>
      <c r="F230" s="99"/>
      <c r="G230" s="33"/>
      <c r="H230" s="2"/>
    </row>
    <row r="231" spans="5:8" ht="18" customHeight="1" x14ac:dyDescent="0.2">
      <c r="E231" s="2"/>
      <c r="F231" s="71"/>
      <c r="G231" s="33"/>
      <c r="H231" s="2"/>
    </row>
    <row r="232" spans="5:8" ht="18" customHeight="1" x14ac:dyDescent="0.2">
      <c r="E232" s="2"/>
      <c r="F232" s="71"/>
      <c r="G232" s="33"/>
      <c r="H232" s="2"/>
    </row>
    <row r="233" spans="5:8" ht="18" customHeight="1" x14ac:dyDescent="0.2">
      <c r="E233" s="2"/>
      <c r="F233" s="71"/>
      <c r="G233" s="33"/>
      <c r="H233" s="2"/>
    </row>
    <row r="234" spans="5:8" ht="18" customHeight="1" x14ac:dyDescent="0.2">
      <c r="E234" s="2"/>
      <c r="F234" s="71"/>
      <c r="G234" s="33"/>
      <c r="H234" s="2"/>
    </row>
    <row r="235" spans="5:8" ht="18" customHeight="1" x14ac:dyDescent="0.2">
      <c r="E235" s="2"/>
      <c r="F235" s="71"/>
      <c r="G235" s="33"/>
      <c r="H235" s="2"/>
    </row>
    <row r="236" spans="5:8" ht="18" customHeight="1" x14ac:dyDescent="0.2">
      <c r="E236" s="2"/>
      <c r="F236" s="71"/>
      <c r="G236" s="33"/>
      <c r="H236" s="2"/>
    </row>
    <row r="237" spans="5:8" ht="18" customHeight="1" x14ac:dyDescent="0.2">
      <c r="E237" s="2"/>
      <c r="F237" s="71"/>
      <c r="G237" s="33"/>
      <c r="H237" s="2"/>
    </row>
    <row r="238" spans="5:8" ht="18" customHeight="1" x14ac:dyDescent="0.2">
      <c r="E238" s="2"/>
      <c r="F238" s="71"/>
      <c r="G238" s="33"/>
      <c r="H238" s="2"/>
    </row>
    <row r="239" spans="5:8" ht="18" customHeight="1" x14ac:dyDescent="0.2">
      <c r="E239" s="2"/>
      <c r="F239" s="71"/>
      <c r="G239" s="33"/>
      <c r="H239" s="2"/>
    </row>
    <row r="240" spans="5:8" ht="18" customHeight="1" x14ac:dyDescent="0.2">
      <c r="E240" s="2"/>
      <c r="F240" s="71"/>
      <c r="G240" s="33"/>
      <c r="H240" s="2"/>
    </row>
    <row r="241" spans="5:8" ht="18" customHeight="1" x14ac:dyDescent="0.2">
      <c r="E241" s="2"/>
      <c r="F241" s="99"/>
      <c r="G241" s="33"/>
      <c r="H241" s="2"/>
    </row>
    <row r="242" spans="5:8" ht="18" customHeight="1" x14ac:dyDescent="0.2">
      <c r="E242" s="2"/>
      <c r="F242" s="71"/>
      <c r="G242" s="33"/>
      <c r="H242" s="2"/>
    </row>
    <row r="243" spans="5:8" ht="18" customHeight="1" x14ac:dyDescent="0.2">
      <c r="E243" s="2"/>
      <c r="F243" s="71"/>
      <c r="G243" s="33"/>
      <c r="H243" s="2"/>
    </row>
    <row r="244" spans="5:8" ht="18" customHeight="1" x14ac:dyDescent="0.2">
      <c r="E244" s="2"/>
      <c r="F244" s="71"/>
      <c r="G244" s="33"/>
      <c r="H244" s="2"/>
    </row>
    <row r="245" spans="5:8" ht="18" customHeight="1" x14ac:dyDescent="0.2">
      <c r="E245" s="2"/>
      <c r="F245" s="99"/>
      <c r="G245" s="33"/>
      <c r="H245" s="2"/>
    </row>
    <row r="246" spans="5:8" ht="18" customHeight="1" x14ac:dyDescent="0.2">
      <c r="E246" s="2"/>
      <c r="F246" s="99"/>
      <c r="G246" s="33"/>
      <c r="H246" s="2"/>
    </row>
    <row r="247" spans="5:8" ht="18" customHeight="1" x14ac:dyDescent="0.2">
      <c r="E247" s="2"/>
      <c r="F247" s="99"/>
      <c r="G247" s="33"/>
      <c r="H247" s="2"/>
    </row>
    <row r="248" spans="5:8" ht="18" customHeight="1" x14ac:dyDescent="0.2">
      <c r="E248" s="2"/>
      <c r="F248" s="99"/>
      <c r="G248" s="33"/>
      <c r="H248" s="2"/>
    </row>
    <row r="249" spans="5:8" ht="18" customHeight="1" x14ac:dyDescent="0.2">
      <c r="E249" s="2"/>
      <c r="F249" s="99"/>
      <c r="G249" s="33"/>
      <c r="H249" s="2"/>
    </row>
    <row r="250" spans="5:8" ht="18" customHeight="1" x14ac:dyDescent="0.2">
      <c r="E250" s="2"/>
      <c r="F250" s="99"/>
      <c r="G250" s="33"/>
      <c r="H250" s="2"/>
    </row>
    <row r="251" spans="5:8" ht="18" customHeight="1" x14ac:dyDescent="0.2">
      <c r="E251" s="2"/>
      <c r="F251" s="99"/>
      <c r="G251" s="33"/>
      <c r="H251" s="2"/>
    </row>
    <row r="252" spans="5:8" ht="18" customHeight="1" x14ac:dyDescent="0.2">
      <c r="E252" s="2"/>
      <c r="F252" s="99"/>
      <c r="G252" s="33"/>
      <c r="H252" s="2"/>
    </row>
    <row r="253" spans="5:8" ht="18" customHeight="1" x14ac:dyDescent="0.2">
      <c r="E253" s="2"/>
      <c r="F253" s="99"/>
      <c r="G253" s="33"/>
      <c r="H253" s="2"/>
    </row>
    <row r="254" spans="5:8" ht="18" customHeight="1" x14ac:dyDescent="0.2">
      <c r="E254" s="2"/>
      <c r="F254" s="99"/>
      <c r="G254" s="33"/>
      <c r="H254" s="2"/>
    </row>
    <row r="255" spans="5:8" ht="18" customHeight="1" x14ac:dyDescent="0.2">
      <c r="E255" s="2"/>
      <c r="F255" s="99"/>
      <c r="G255" s="33"/>
      <c r="H255" s="2"/>
    </row>
    <row r="256" spans="5:8" ht="18" customHeight="1" x14ac:dyDescent="0.2">
      <c r="E256" s="2"/>
      <c r="F256" s="99"/>
      <c r="G256" s="33"/>
      <c r="H256" s="2"/>
    </row>
    <row r="257" spans="5:8" ht="18" customHeight="1" x14ac:dyDescent="0.2">
      <c r="E257" s="2"/>
      <c r="F257" s="99"/>
      <c r="G257" s="33"/>
      <c r="H257" s="2"/>
    </row>
    <row r="258" spans="5:8" ht="18" customHeight="1" x14ac:dyDescent="0.2">
      <c r="E258" s="2"/>
      <c r="F258" s="99"/>
      <c r="G258" s="33"/>
      <c r="H258" s="2"/>
    </row>
    <row r="259" spans="5:8" ht="18" customHeight="1" x14ac:dyDescent="0.2">
      <c r="E259" s="2"/>
      <c r="F259" s="99"/>
      <c r="G259" s="33"/>
      <c r="H259" s="2"/>
    </row>
    <row r="260" spans="5:8" ht="18" customHeight="1" x14ac:dyDescent="0.2">
      <c r="E260" s="2"/>
      <c r="F260" s="99"/>
      <c r="G260" s="33"/>
      <c r="H260" s="2"/>
    </row>
    <row r="261" spans="5:8" ht="18" customHeight="1" x14ac:dyDescent="0.2">
      <c r="E261" s="2"/>
      <c r="F261" s="99"/>
      <c r="G261" s="33"/>
      <c r="H261" s="2"/>
    </row>
    <row r="262" spans="5:8" ht="18" customHeight="1" x14ac:dyDescent="0.2">
      <c r="E262" s="2"/>
      <c r="F262" s="71"/>
      <c r="G262" s="33"/>
      <c r="H262" s="2"/>
    </row>
    <row r="263" spans="5:8" ht="18" customHeight="1" x14ac:dyDescent="0.2">
      <c r="E263" s="2"/>
      <c r="F263" s="71"/>
      <c r="G263" s="33"/>
      <c r="H263" s="2"/>
    </row>
    <row r="264" spans="5:8" ht="18" customHeight="1" x14ac:dyDescent="0.2">
      <c r="E264" s="2"/>
      <c r="F264" s="71"/>
      <c r="G264" s="33"/>
      <c r="H264" s="2"/>
    </row>
    <row r="265" spans="5:8" ht="18" customHeight="1" x14ac:dyDescent="0.2">
      <c r="E265" s="2"/>
      <c r="F265" s="71"/>
      <c r="G265" s="33"/>
      <c r="H265" s="2"/>
    </row>
    <row r="266" spans="5:8" ht="18" customHeight="1" x14ac:dyDescent="0.2">
      <c r="E266" s="2"/>
      <c r="F266" s="71"/>
      <c r="G266" s="33"/>
      <c r="H266" s="2"/>
    </row>
    <row r="267" spans="5:8" ht="18" customHeight="1" x14ac:dyDescent="0.2">
      <c r="E267" s="2"/>
      <c r="F267" s="71"/>
      <c r="G267" s="33"/>
      <c r="H267" s="2"/>
    </row>
    <row r="268" spans="5:8" ht="18" customHeight="1" x14ac:dyDescent="0.2">
      <c r="E268" s="2"/>
      <c r="F268" s="71"/>
      <c r="G268" s="33"/>
      <c r="H268" s="2"/>
    </row>
    <row r="269" spans="5:8" ht="18" customHeight="1" x14ac:dyDescent="0.2">
      <c r="E269" s="2"/>
      <c r="F269" s="71"/>
      <c r="G269" s="33"/>
      <c r="H269" s="2"/>
    </row>
    <row r="270" spans="5:8" ht="18" customHeight="1" x14ac:dyDescent="0.2">
      <c r="E270" s="2"/>
      <c r="F270" s="71"/>
      <c r="G270" s="33"/>
      <c r="H270" s="2"/>
    </row>
    <row r="271" spans="5:8" ht="18" customHeight="1" x14ac:dyDescent="0.2">
      <c r="E271" s="2"/>
      <c r="F271" s="71"/>
      <c r="G271" s="33"/>
      <c r="H271" s="2"/>
    </row>
    <row r="272" spans="5:8" ht="18" customHeight="1" x14ac:dyDescent="0.2">
      <c r="E272" s="2"/>
      <c r="F272" s="99"/>
      <c r="G272" s="33"/>
      <c r="H272" s="2"/>
    </row>
    <row r="273" spans="5:8" ht="18" customHeight="1" x14ac:dyDescent="0.2">
      <c r="E273" s="2"/>
      <c r="F273" s="71"/>
      <c r="G273" s="33"/>
      <c r="H273" s="2"/>
    </row>
    <row r="274" spans="5:8" ht="18" customHeight="1" x14ac:dyDescent="0.2">
      <c r="E274" s="2"/>
      <c r="F274" s="71"/>
      <c r="G274" s="33"/>
      <c r="H274" s="2"/>
    </row>
    <row r="275" spans="5:8" ht="18" customHeight="1" x14ac:dyDescent="0.2">
      <c r="E275" s="2"/>
      <c r="F275" s="71"/>
      <c r="G275" s="33"/>
      <c r="H275" s="2"/>
    </row>
    <row r="276" spans="5:8" ht="18" customHeight="1" x14ac:dyDescent="0.2">
      <c r="E276" s="2"/>
      <c r="F276" s="99"/>
      <c r="G276" s="33"/>
      <c r="H276" s="2"/>
    </row>
    <row r="277" spans="5:8" ht="18" customHeight="1" x14ac:dyDescent="0.2">
      <c r="E277" s="2"/>
      <c r="F277" s="99"/>
      <c r="G277" s="33"/>
      <c r="H277" s="2"/>
    </row>
    <row r="278" spans="5:8" ht="18" customHeight="1" x14ac:dyDescent="0.2">
      <c r="E278" s="2"/>
      <c r="F278" s="99"/>
      <c r="G278" s="33"/>
      <c r="H278" s="2"/>
    </row>
    <row r="279" spans="5:8" ht="18" customHeight="1" x14ac:dyDescent="0.2">
      <c r="E279" s="2"/>
      <c r="F279" s="99"/>
      <c r="G279" s="33"/>
      <c r="H279" s="2"/>
    </row>
    <row r="280" spans="5:8" ht="18" customHeight="1" x14ac:dyDescent="0.2">
      <c r="E280" s="2"/>
      <c r="F280" s="99"/>
      <c r="G280" s="33"/>
      <c r="H280" s="2"/>
    </row>
    <row r="281" spans="5:8" ht="18" customHeight="1" x14ac:dyDescent="0.2">
      <c r="E281" s="2"/>
      <c r="F281" s="99"/>
      <c r="G281" s="33"/>
      <c r="H281" s="2"/>
    </row>
    <row r="282" spans="5:8" ht="18" customHeight="1" x14ac:dyDescent="0.2">
      <c r="E282" s="2"/>
      <c r="F282" s="99"/>
      <c r="G282" s="33"/>
      <c r="H282" s="2"/>
    </row>
    <row r="283" spans="5:8" ht="18" customHeight="1" x14ac:dyDescent="0.2">
      <c r="E283" s="2"/>
      <c r="F283" s="99"/>
      <c r="G283" s="33"/>
      <c r="H283" s="2"/>
    </row>
    <row r="284" spans="5:8" ht="18" customHeight="1" x14ac:dyDescent="0.2">
      <c r="E284" s="2"/>
      <c r="F284" s="99"/>
      <c r="G284" s="33"/>
      <c r="H284" s="2"/>
    </row>
    <row r="285" spans="5:8" ht="18" customHeight="1" x14ac:dyDescent="0.2">
      <c r="E285" s="2"/>
      <c r="F285" s="99"/>
      <c r="G285" s="33"/>
      <c r="H285" s="2"/>
    </row>
    <row r="286" spans="5:8" ht="18" customHeight="1" x14ac:dyDescent="0.2">
      <c r="E286" s="2"/>
      <c r="F286" s="99"/>
      <c r="G286" s="33"/>
      <c r="H286" s="2"/>
    </row>
    <row r="287" spans="5:8" ht="18" customHeight="1" x14ac:dyDescent="0.2">
      <c r="E287" s="2"/>
      <c r="F287" s="99"/>
      <c r="G287" s="33"/>
      <c r="H287" s="2"/>
    </row>
    <row r="288" spans="5:8" ht="18" customHeight="1" x14ac:dyDescent="0.2">
      <c r="E288" s="2"/>
      <c r="F288" s="99"/>
      <c r="G288" s="33"/>
      <c r="H288" s="2"/>
    </row>
    <row r="289" spans="5:8" ht="18" customHeight="1" x14ac:dyDescent="0.2">
      <c r="E289" s="2"/>
      <c r="F289" s="99"/>
      <c r="G289" s="33"/>
      <c r="H289" s="2"/>
    </row>
    <row r="290" spans="5:8" ht="18" customHeight="1" x14ac:dyDescent="0.2">
      <c r="E290" s="2"/>
      <c r="F290" s="99"/>
      <c r="G290" s="33"/>
      <c r="H290" s="2"/>
    </row>
    <row r="291" spans="5:8" ht="18" customHeight="1" x14ac:dyDescent="0.2">
      <c r="E291" s="2"/>
      <c r="F291" s="99"/>
      <c r="G291" s="33"/>
      <c r="H291" s="2"/>
    </row>
    <row r="292" spans="5:8" ht="18" customHeight="1" x14ac:dyDescent="0.2">
      <c r="E292" s="2"/>
      <c r="F292" s="99"/>
      <c r="G292" s="33"/>
      <c r="H292" s="2"/>
    </row>
    <row r="293" spans="5:8" ht="18" customHeight="1" x14ac:dyDescent="0.2">
      <c r="E293" s="2"/>
      <c r="F293" s="71"/>
      <c r="G293" s="33"/>
      <c r="H293" s="2"/>
    </row>
    <row r="294" spans="5:8" ht="18" customHeight="1" x14ac:dyDescent="0.2">
      <c r="E294" s="2"/>
      <c r="F294" s="71"/>
      <c r="G294" s="33"/>
      <c r="H294" s="2"/>
    </row>
    <row r="295" spans="5:8" ht="18" customHeight="1" x14ac:dyDescent="0.2">
      <c r="E295" s="2"/>
      <c r="F295" s="71"/>
      <c r="G295" s="33"/>
      <c r="H295" s="2"/>
    </row>
    <row r="296" spans="5:8" ht="18" customHeight="1" x14ac:dyDescent="0.2">
      <c r="E296" s="2"/>
      <c r="F296" s="71"/>
      <c r="G296" s="33"/>
      <c r="H296" s="2"/>
    </row>
    <row r="297" spans="5:8" ht="18" customHeight="1" x14ac:dyDescent="0.2">
      <c r="E297" s="2"/>
      <c r="F297" s="71"/>
      <c r="G297" s="33"/>
      <c r="H297" s="2"/>
    </row>
    <row r="298" spans="5:8" ht="18" customHeight="1" x14ac:dyDescent="0.2">
      <c r="E298" s="2"/>
      <c r="F298" s="71"/>
      <c r="G298" s="33"/>
      <c r="H298" s="2"/>
    </row>
    <row r="299" spans="5:8" ht="18" customHeight="1" x14ac:dyDescent="0.2">
      <c r="E299" s="2"/>
      <c r="F299" s="71"/>
      <c r="G299" s="33"/>
      <c r="H299" s="2"/>
    </row>
    <row r="300" spans="5:8" ht="18" customHeight="1" x14ac:dyDescent="0.2">
      <c r="E300" s="2"/>
      <c r="F300" s="71"/>
      <c r="G300" s="33"/>
      <c r="H300" s="2"/>
    </row>
    <row r="301" spans="5:8" ht="18" customHeight="1" x14ac:dyDescent="0.2">
      <c r="E301" s="2"/>
      <c r="F301" s="71"/>
      <c r="G301" s="33"/>
      <c r="H301" s="2"/>
    </row>
    <row r="302" spans="5:8" ht="18" customHeight="1" x14ac:dyDescent="0.2">
      <c r="E302" s="2"/>
      <c r="F302" s="71"/>
      <c r="G302" s="33"/>
      <c r="H302" s="2"/>
    </row>
    <row r="303" spans="5:8" ht="18" customHeight="1" x14ac:dyDescent="0.2">
      <c r="E303" s="2"/>
      <c r="F303" s="99"/>
      <c r="G303" s="33"/>
      <c r="H303" s="2"/>
    </row>
    <row r="304" spans="5:8" ht="18" customHeight="1" x14ac:dyDescent="0.2">
      <c r="E304" s="2"/>
      <c r="F304" s="71"/>
      <c r="G304" s="33"/>
      <c r="H304" s="2"/>
    </row>
    <row r="305" spans="5:8" ht="18" customHeight="1" x14ac:dyDescent="0.2">
      <c r="E305" s="2"/>
      <c r="F305" s="71"/>
      <c r="G305" s="33"/>
      <c r="H305" s="2"/>
    </row>
    <row r="306" spans="5:8" ht="18" customHeight="1" x14ac:dyDescent="0.2">
      <c r="E306" s="2"/>
      <c r="F306" s="71"/>
      <c r="G306" s="33"/>
      <c r="H306" s="2"/>
    </row>
    <row r="307" spans="5:8" ht="18" customHeight="1" x14ac:dyDescent="0.2">
      <c r="E307" s="2"/>
      <c r="F307" s="99"/>
      <c r="G307" s="33"/>
      <c r="H307" s="2"/>
    </row>
    <row r="308" spans="5:8" ht="18" customHeight="1" x14ac:dyDescent="0.2">
      <c r="E308" s="2"/>
      <c r="F308" s="99"/>
      <c r="G308" s="33"/>
      <c r="H308" s="2"/>
    </row>
    <row r="309" spans="5:8" ht="18" customHeight="1" x14ac:dyDescent="0.2">
      <c r="E309" s="2"/>
      <c r="F309" s="99"/>
      <c r="G309" s="33"/>
      <c r="H309" s="2"/>
    </row>
    <row r="310" spans="5:8" ht="18" customHeight="1" x14ac:dyDescent="0.2">
      <c r="E310" s="2"/>
      <c r="F310" s="99"/>
      <c r="G310" s="33"/>
      <c r="H310" s="2"/>
    </row>
    <row r="311" spans="5:8" ht="18" customHeight="1" x14ac:dyDescent="0.2">
      <c r="E311" s="2"/>
      <c r="F311" s="99"/>
      <c r="G311" s="33"/>
      <c r="H311" s="2"/>
    </row>
    <row r="312" spans="5:8" ht="18" customHeight="1" x14ac:dyDescent="0.2">
      <c r="E312" s="2"/>
      <c r="F312" s="99"/>
      <c r="G312" s="33"/>
      <c r="H312" s="2"/>
    </row>
    <row r="313" spans="5:8" ht="18" customHeight="1" x14ac:dyDescent="0.2">
      <c r="E313" s="2"/>
      <c r="F313" s="99"/>
      <c r="G313" s="33"/>
      <c r="H313" s="2"/>
    </row>
    <row r="314" spans="5:8" ht="18" customHeight="1" x14ac:dyDescent="0.2">
      <c r="E314" s="2"/>
      <c r="F314" s="99"/>
      <c r="G314" s="33"/>
      <c r="H314" s="2"/>
    </row>
    <row r="315" spans="5:8" ht="18" customHeight="1" x14ac:dyDescent="0.2">
      <c r="E315" s="2"/>
      <c r="F315" s="99"/>
      <c r="G315" s="33"/>
      <c r="H315" s="2"/>
    </row>
    <row r="316" spans="5:8" ht="18" customHeight="1" x14ac:dyDescent="0.2">
      <c r="E316" s="2"/>
      <c r="F316" s="99"/>
      <c r="G316" s="33"/>
      <c r="H316" s="2"/>
    </row>
    <row r="317" spans="5:8" ht="18" customHeight="1" x14ac:dyDescent="0.2">
      <c r="E317" s="2"/>
      <c r="F317" s="99"/>
      <c r="G317" s="33"/>
      <c r="H317" s="2"/>
    </row>
    <row r="318" spans="5:8" ht="18" customHeight="1" x14ac:dyDescent="0.2">
      <c r="E318" s="2"/>
      <c r="F318" s="99"/>
      <c r="G318" s="33"/>
      <c r="H318" s="2"/>
    </row>
    <row r="319" spans="5:8" ht="18" customHeight="1" x14ac:dyDescent="0.2">
      <c r="E319" s="2"/>
      <c r="F319" s="99"/>
      <c r="G319" s="33"/>
      <c r="H319" s="2"/>
    </row>
    <row r="320" spans="5:8" ht="18" customHeight="1" x14ac:dyDescent="0.2">
      <c r="E320" s="2"/>
      <c r="F320" s="99"/>
      <c r="G320" s="33"/>
      <c r="H320" s="2"/>
    </row>
    <row r="321" spans="5:8" ht="18" customHeight="1" x14ac:dyDescent="0.2">
      <c r="E321" s="2"/>
      <c r="F321" s="99"/>
      <c r="G321" s="33"/>
      <c r="H321" s="2"/>
    </row>
    <row r="322" spans="5:8" ht="18" customHeight="1" x14ac:dyDescent="0.2">
      <c r="E322" s="2"/>
      <c r="F322" s="99"/>
      <c r="G322" s="33"/>
      <c r="H322" s="2"/>
    </row>
    <row r="323" spans="5:8" ht="18" customHeight="1" x14ac:dyDescent="0.2">
      <c r="E323" s="2"/>
      <c r="F323" s="99"/>
      <c r="G323" s="33"/>
      <c r="H323" s="2"/>
    </row>
    <row r="324" spans="5:8" ht="18" customHeight="1" x14ac:dyDescent="0.2">
      <c r="E324" s="2"/>
      <c r="F324" s="71"/>
      <c r="G324" s="33"/>
      <c r="H324" s="2"/>
    </row>
    <row r="325" spans="5:8" ht="18" customHeight="1" x14ac:dyDescent="0.2">
      <c r="E325" s="2"/>
      <c r="F325" s="71"/>
      <c r="G325" s="33"/>
      <c r="H325" s="2"/>
    </row>
    <row r="326" spans="5:8" ht="18" customHeight="1" x14ac:dyDescent="0.2">
      <c r="E326" s="2"/>
      <c r="F326" s="71"/>
      <c r="G326" s="33"/>
      <c r="H326" s="2"/>
    </row>
    <row r="327" spans="5:8" ht="18" customHeight="1" x14ac:dyDescent="0.2">
      <c r="E327" s="2"/>
      <c r="F327" s="71"/>
      <c r="G327" s="33"/>
      <c r="H327" s="2"/>
    </row>
    <row r="328" spans="5:8" ht="18" customHeight="1" x14ac:dyDescent="0.2">
      <c r="E328" s="2"/>
      <c r="F328" s="71"/>
      <c r="G328" s="33"/>
      <c r="H328" s="2"/>
    </row>
    <row r="329" spans="5:8" ht="18" customHeight="1" x14ac:dyDescent="0.2">
      <c r="E329" s="2"/>
      <c r="F329" s="71"/>
      <c r="G329" s="33"/>
      <c r="H329" s="2"/>
    </row>
    <row r="330" spans="5:8" ht="18" customHeight="1" x14ac:dyDescent="0.2">
      <c r="E330" s="2"/>
      <c r="F330" s="71"/>
      <c r="G330" s="33"/>
      <c r="H330" s="2"/>
    </row>
    <row r="331" spans="5:8" ht="18" customHeight="1" x14ac:dyDescent="0.2">
      <c r="E331" s="2"/>
      <c r="F331" s="71"/>
      <c r="G331" s="33"/>
      <c r="H331" s="2"/>
    </row>
    <row r="332" spans="5:8" ht="18" customHeight="1" x14ac:dyDescent="0.2">
      <c r="E332" s="2"/>
      <c r="F332" s="71"/>
      <c r="G332" s="33"/>
      <c r="H332" s="2"/>
    </row>
    <row r="333" spans="5:8" ht="18" customHeight="1" x14ac:dyDescent="0.2">
      <c r="E333" s="2"/>
      <c r="F333" s="71"/>
      <c r="G333" s="33"/>
      <c r="H333" s="2"/>
    </row>
    <row r="334" spans="5:8" ht="18" customHeight="1" x14ac:dyDescent="0.2">
      <c r="E334" s="2"/>
      <c r="F334" s="99"/>
      <c r="G334" s="33"/>
      <c r="H334" s="2"/>
    </row>
    <row r="335" spans="5:8" ht="18" customHeight="1" x14ac:dyDescent="0.2">
      <c r="E335" s="2"/>
      <c r="F335" s="71"/>
      <c r="G335" s="33"/>
      <c r="H335" s="2"/>
    </row>
    <row r="336" spans="5:8" ht="18" customHeight="1" x14ac:dyDescent="0.2">
      <c r="E336" s="2"/>
      <c r="F336" s="71"/>
      <c r="G336" s="33"/>
      <c r="H336" s="2"/>
    </row>
    <row r="337" spans="5:8" ht="18" customHeight="1" x14ac:dyDescent="0.2">
      <c r="E337" s="2"/>
      <c r="F337" s="71"/>
      <c r="G337" s="33"/>
      <c r="H337" s="2"/>
    </row>
    <row r="338" spans="5:8" ht="18" customHeight="1" x14ac:dyDescent="0.2">
      <c r="E338" s="2"/>
      <c r="F338" s="99"/>
      <c r="G338" s="33"/>
      <c r="H338" s="2"/>
    </row>
    <row r="339" spans="5:8" ht="18" customHeight="1" x14ac:dyDescent="0.2">
      <c r="E339" s="2"/>
      <c r="F339" s="99"/>
      <c r="G339" s="33"/>
      <c r="H339" s="2"/>
    </row>
    <row r="340" spans="5:8" ht="18" customHeight="1" x14ac:dyDescent="0.2">
      <c r="E340" s="2"/>
      <c r="F340" s="99"/>
      <c r="G340" s="33"/>
      <c r="H340" s="2"/>
    </row>
    <row r="341" spans="5:8" ht="18" customHeight="1" x14ac:dyDescent="0.2">
      <c r="E341" s="2"/>
      <c r="F341" s="99"/>
      <c r="G341" s="33"/>
      <c r="H341" s="2"/>
    </row>
    <row r="342" spans="5:8" ht="18" customHeight="1" x14ac:dyDescent="0.2">
      <c r="E342" s="2"/>
      <c r="F342" s="99"/>
      <c r="G342" s="33"/>
      <c r="H342" s="2"/>
    </row>
    <row r="343" spans="5:8" ht="18" customHeight="1" x14ac:dyDescent="0.2">
      <c r="E343" s="2"/>
      <c r="F343" s="99"/>
      <c r="G343" s="33"/>
      <c r="H343" s="2"/>
    </row>
    <row r="344" spans="5:8" ht="18" customHeight="1" x14ac:dyDescent="0.2">
      <c r="E344" s="2"/>
      <c r="F344" s="99"/>
      <c r="G344" s="33"/>
      <c r="H344" s="2"/>
    </row>
    <row r="345" spans="5:8" ht="18" customHeight="1" x14ac:dyDescent="0.2">
      <c r="E345" s="2"/>
      <c r="F345" s="99"/>
      <c r="G345" s="33"/>
      <c r="H345" s="2"/>
    </row>
    <row r="346" spans="5:8" ht="18" customHeight="1" x14ac:dyDescent="0.2">
      <c r="E346" s="2"/>
      <c r="F346" s="99"/>
      <c r="G346" s="33"/>
      <c r="H346" s="2"/>
    </row>
    <row r="347" spans="5:8" ht="18" customHeight="1" x14ac:dyDescent="0.2">
      <c r="E347" s="2"/>
      <c r="F347" s="99"/>
      <c r="G347" s="33"/>
      <c r="H347" s="2"/>
    </row>
    <row r="348" spans="5:8" ht="18" customHeight="1" x14ac:dyDescent="0.2">
      <c r="E348" s="2"/>
      <c r="F348" s="99"/>
      <c r="G348" s="33"/>
      <c r="H348" s="2"/>
    </row>
    <row r="349" spans="5:8" ht="18" customHeight="1" x14ac:dyDescent="0.2">
      <c r="E349" s="2"/>
      <c r="F349" s="99"/>
      <c r="G349" s="33"/>
      <c r="H349" s="2"/>
    </row>
    <row r="350" spans="5:8" ht="18" customHeight="1" x14ac:dyDescent="0.2">
      <c r="E350" s="2"/>
      <c r="F350" s="99"/>
      <c r="G350" s="33"/>
      <c r="H350" s="2"/>
    </row>
    <row r="351" spans="5:8" ht="18" customHeight="1" x14ac:dyDescent="0.2">
      <c r="E351" s="2"/>
      <c r="F351" s="99"/>
      <c r="G351" s="33"/>
      <c r="H351" s="2"/>
    </row>
    <row r="352" spans="5:8" ht="18" customHeight="1" x14ac:dyDescent="0.2">
      <c r="E352" s="2"/>
      <c r="F352" s="99"/>
      <c r="G352" s="33"/>
      <c r="H352" s="2"/>
    </row>
    <row r="353" spans="5:8" ht="18" customHeight="1" x14ac:dyDescent="0.2">
      <c r="E353" s="2"/>
      <c r="F353" s="99"/>
      <c r="G353" s="33"/>
      <c r="H353" s="2"/>
    </row>
    <row r="354" spans="5:8" ht="18" customHeight="1" x14ac:dyDescent="0.2">
      <c r="E354" s="2"/>
      <c r="F354" s="99"/>
      <c r="G354" s="33"/>
      <c r="H354" s="2"/>
    </row>
    <row r="355" spans="5:8" ht="18" customHeight="1" x14ac:dyDescent="0.2">
      <c r="E355" s="2"/>
      <c r="F355" s="71"/>
      <c r="G355" s="33"/>
      <c r="H355" s="2"/>
    </row>
    <row r="356" spans="5:8" ht="18" customHeight="1" x14ac:dyDescent="0.2">
      <c r="E356" s="2"/>
      <c r="F356" s="71"/>
      <c r="G356" s="33"/>
      <c r="H356" s="2"/>
    </row>
    <row r="357" spans="5:8" ht="18" customHeight="1" x14ac:dyDescent="0.2">
      <c r="E357" s="2"/>
      <c r="F357" s="71"/>
      <c r="G357" s="33"/>
      <c r="H357" s="2"/>
    </row>
    <row r="358" spans="5:8" ht="18" customHeight="1" x14ac:dyDescent="0.2">
      <c r="E358" s="2"/>
      <c r="F358" s="71"/>
      <c r="G358" s="33"/>
      <c r="H358" s="2"/>
    </row>
    <row r="359" spans="5:8" ht="18" customHeight="1" x14ac:dyDescent="0.2">
      <c r="E359" s="2"/>
      <c r="F359" s="71"/>
      <c r="G359" s="33"/>
      <c r="H359" s="2"/>
    </row>
    <row r="360" spans="5:8" ht="18" customHeight="1" x14ac:dyDescent="0.2">
      <c r="E360" s="2"/>
      <c r="F360" s="71"/>
      <c r="G360" s="33"/>
      <c r="H360" s="2"/>
    </row>
    <row r="361" spans="5:8" ht="18" customHeight="1" x14ac:dyDescent="0.2">
      <c r="E361" s="2"/>
      <c r="F361" s="71"/>
      <c r="G361" s="33"/>
      <c r="H361" s="2"/>
    </row>
    <row r="362" spans="5:8" ht="18" customHeight="1" x14ac:dyDescent="0.2">
      <c r="E362" s="2"/>
      <c r="F362" s="71"/>
      <c r="G362" s="33"/>
      <c r="H362" s="2"/>
    </row>
    <row r="363" spans="5:8" ht="18" customHeight="1" x14ac:dyDescent="0.2">
      <c r="E363" s="2"/>
      <c r="F363" s="71"/>
      <c r="G363" s="33"/>
      <c r="H363" s="2"/>
    </row>
    <row r="364" spans="5:8" ht="18" customHeight="1" x14ac:dyDescent="0.2">
      <c r="E364" s="2"/>
      <c r="F364" s="71"/>
      <c r="G364" s="33"/>
      <c r="H364" s="2"/>
    </row>
    <row r="365" spans="5:8" ht="18" customHeight="1" x14ac:dyDescent="0.2">
      <c r="E365" s="2"/>
      <c r="F365" s="99"/>
      <c r="G365" s="33"/>
      <c r="H365" s="2"/>
    </row>
    <row r="366" spans="5:8" ht="18" customHeight="1" x14ac:dyDescent="0.2">
      <c r="E366" s="2"/>
      <c r="F366" s="71"/>
      <c r="G366" s="33"/>
      <c r="H366" s="2"/>
    </row>
    <row r="367" spans="5:8" ht="18" customHeight="1" x14ac:dyDescent="0.2">
      <c r="E367" s="2"/>
      <c r="F367" s="71"/>
      <c r="G367" s="33"/>
      <c r="H367" s="2"/>
    </row>
    <row r="368" spans="5:8" ht="18" customHeight="1" x14ac:dyDescent="0.2">
      <c r="E368" s="2"/>
      <c r="F368" s="71"/>
      <c r="G368" s="33"/>
      <c r="H368" s="2"/>
    </row>
    <row r="369" spans="5:8" ht="18" customHeight="1" x14ac:dyDescent="0.2">
      <c r="E369" s="2"/>
      <c r="F369" s="99"/>
      <c r="G369" s="33"/>
      <c r="H369" s="2"/>
    </row>
    <row r="370" spans="5:8" ht="18" customHeight="1" x14ac:dyDescent="0.2">
      <c r="E370" s="2"/>
      <c r="F370" s="99"/>
      <c r="G370" s="33"/>
      <c r="H370" s="2"/>
    </row>
    <row r="371" spans="5:8" ht="18" customHeight="1" x14ac:dyDescent="0.2">
      <c r="E371" s="2"/>
      <c r="F371" s="99"/>
      <c r="G371" s="33"/>
      <c r="H371" s="2"/>
    </row>
    <row r="372" spans="5:8" ht="18" customHeight="1" x14ac:dyDescent="0.2">
      <c r="E372" s="2"/>
      <c r="F372" s="99"/>
      <c r="G372" s="33"/>
      <c r="H372" s="2"/>
    </row>
    <row r="373" spans="5:8" ht="18" customHeight="1" x14ac:dyDescent="0.2">
      <c r="E373" s="2"/>
      <c r="F373" s="99"/>
      <c r="G373" s="33"/>
      <c r="H373" s="2"/>
    </row>
    <row r="374" spans="5:8" ht="18" customHeight="1" x14ac:dyDescent="0.2">
      <c r="E374" s="2"/>
      <c r="F374" s="99"/>
      <c r="G374" s="33"/>
      <c r="H374" s="2"/>
    </row>
    <row r="375" spans="5:8" ht="18" customHeight="1" x14ac:dyDescent="0.2">
      <c r="E375" s="2"/>
      <c r="F375" s="99"/>
      <c r="G375" s="33"/>
      <c r="H375" s="2"/>
    </row>
    <row r="376" spans="5:8" ht="18" customHeight="1" x14ac:dyDescent="0.2">
      <c r="E376" s="2"/>
      <c r="F376" s="99"/>
      <c r="G376" s="33"/>
      <c r="H376" s="2"/>
    </row>
    <row r="377" spans="5:8" ht="18" customHeight="1" x14ac:dyDescent="0.2">
      <c r="E377" s="2"/>
      <c r="F377" s="99"/>
      <c r="G377" s="33"/>
      <c r="H377" s="2"/>
    </row>
    <row r="378" spans="5:8" ht="18" customHeight="1" x14ac:dyDescent="0.2">
      <c r="E378" s="2"/>
      <c r="F378" s="99"/>
      <c r="G378" s="33"/>
      <c r="H378" s="2"/>
    </row>
    <row r="379" spans="5:8" ht="18" customHeight="1" x14ac:dyDescent="0.2">
      <c r="E379" s="2"/>
      <c r="F379" s="99"/>
      <c r="G379" s="33"/>
      <c r="H379" s="2"/>
    </row>
    <row r="380" spans="5:8" ht="18" customHeight="1" x14ac:dyDescent="0.2">
      <c r="E380" s="2"/>
      <c r="F380" s="99"/>
      <c r="G380" s="33"/>
      <c r="H380" s="2"/>
    </row>
    <row r="381" spans="5:8" ht="18" customHeight="1" x14ac:dyDescent="0.2">
      <c r="E381" s="2"/>
      <c r="F381" s="99"/>
      <c r="G381" s="33"/>
      <c r="H381" s="2"/>
    </row>
    <row r="382" spans="5:8" ht="18" customHeight="1" x14ac:dyDescent="0.2">
      <c r="E382" s="2"/>
      <c r="F382" s="99"/>
      <c r="G382" s="33"/>
      <c r="H382" s="2"/>
    </row>
    <row r="383" spans="5:8" ht="18" customHeight="1" x14ac:dyDescent="0.2">
      <c r="E383" s="2"/>
      <c r="F383" s="99"/>
      <c r="G383" s="33"/>
      <c r="H383" s="2"/>
    </row>
    <row r="384" spans="5:8" ht="18" customHeight="1" x14ac:dyDescent="0.2">
      <c r="E384" s="2"/>
      <c r="F384" s="99"/>
      <c r="G384" s="33"/>
      <c r="H384" s="2"/>
    </row>
    <row r="385" spans="5:8" ht="18" customHeight="1" x14ac:dyDescent="0.2">
      <c r="E385" s="2"/>
      <c r="F385" s="99"/>
      <c r="G385" s="33"/>
      <c r="H385" s="2"/>
    </row>
    <row r="386" spans="5:8" ht="18" customHeight="1" x14ac:dyDescent="0.2">
      <c r="E386" s="2"/>
      <c r="F386" s="71"/>
      <c r="G386" s="33"/>
      <c r="H386" s="2"/>
    </row>
    <row r="387" spans="5:8" ht="18" customHeight="1" x14ac:dyDescent="0.2">
      <c r="E387" s="2"/>
      <c r="F387" s="71"/>
      <c r="G387" s="33"/>
      <c r="H387" s="2"/>
    </row>
    <row r="388" spans="5:8" ht="18" customHeight="1" x14ac:dyDescent="0.2">
      <c r="E388" s="2"/>
      <c r="F388" s="71"/>
      <c r="G388" s="33"/>
      <c r="H388" s="2"/>
    </row>
    <row r="389" spans="5:8" ht="18" customHeight="1" x14ac:dyDescent="0.2">
      <c r="E389" s="2"/>
      <c r="F389" s="71"/>
      <c r="G389" s="33"/>
      <c r="H389" s="2"/>
    </row>
    <row r="390" spans="5:8" ht="18" customHeight="1" x14ac:dyDescent="0.2">
      <c r="E390" s="2"/>
      <c r="F390" s="71"/>
      <c r="G390" s="33"/>
      <c r="H390" s="2"/>
    </row>
    <row r="391" spans="5:8" ht="18" customHeight="1" x14ac:dyDescent="0.2">
      <c r="E391" s="2"/>
      <c r="F391" s="71"/>
      <c r="G391" s="33"/>
      <c r="H391" s="2"/>
    </row>
    <row r="392" spans="5:8" ht="18" customHeight="1" x14ac:dyDescent="0.2">
      <c r="E392" s="2"/>
      <c r="F392" s="71"/>
      <c r="G392" s="33"/>
      <c r="H392" s="2"/>
    </row>
    <row r="393" spans="5:8" ht="18" customHeight="1" x14ac:dyDescent="0.2">
      <c r="E393" s="2"/>
      <c r="F393" s="71"/>
      <c r="G393" s="33"/>
      <c r="H393" s="2"/>
    </row>
    <row r="394" spans="5:8" ht="18" customHeight="1" x14ac:dyDescent="0.2">
      <c r="E394" s="2"/>
      <c r="F394" s="71"/>
      <c r="G394" s="33"/>
      <c r="H394" s="2"/>
    </row>
    <row r="395" spans="5:8" ht="18" customHeight="1" x14ac:dyDescent="0.2">
      <c r="E395" s="2"/>
      <c r="F395" s="71"/>
      <c r="G395" s="33"/>
      <c r="H395" s="2"/>
    </row>
    <row r="396" spans="5:8" ht="18" customHeight="1" x14ac:dyDescent="0.2">
      <c r="E396" s="2"/>
      <c r="F396" s="99"/>
      <c r="G396" s="33"/>
      <c r="H396" s="2"/>
    </row>
    <row r="397" spans="5:8" ht="18" customHeight="1" x14ac:dyDescent="0.2">
      <c r="E397" s="2"/>
      <c r="F397" s="71"/>
      <c r="G397" s="33"/>
      <c r="H397" s="2"/>
    </row>
    <row r="398" spans="5:8" ht="18" customHeight="1" x14ac:dyDescent="0.2">
      <c r="E398" s="2"/>
      <c r="F398" s="71"/>
      <c r="G398" s="33"/>
      <c r="H398" s="2"/>
    </row>
    <row r="399" spans="5:8" ht="18" customHeight="1" x14ac:dyDescent="0.2">
      <c r="E399" s="2"/>
      <c r="F399" s="71"/>
      <c r="G399" s="33"/>
      <c r="H399" s="2"/>
    </row>
    <row r="400" spans="5:8" ht="18" customHeight="1" x14ac:dyDescent="0.2">
      <c r="E400" s="2"/>
      <c r="F400" s="99"/>
      <c r="G400" s="33"/>
      <c r="H400" s="2"/>
    </row>
    <row r="401" spans="5:8" ht="18" customHeight="1" x14ac:dyDescent="0.2">
      <c r="E401" s="2"/>
      <c r="F401" s="99"/>
      <c r="G401" s="33"/>
      <c r="H401" s="2"/>
    </row>
    <row r="402" spans="5:8" ht="18" customHeight="1" x14ac:dyDescent="0.2">
      <c r="E402" s="2"/>
      <c r="F402" s="99"/>
      <c r="G402" s="33"/>
      <c r="H402" s="2"/>
    </row>
    <row r="403" spans="5:8" ht="18" customHeight="1" x14ac:dyDescent="0.2">
      <c r="E403" s="2"/>
      <c r="F403" s="99"/>
      <c r="G403" s="33"/>
      <c r="H403" s="2"/>
    </row>
    <row r="404" spans="5:8" ht="18" customHeight="1" x14ac:dyDescent="0.2">
      <c r="E404" s="2"/>
      <c r="F404" s="99"/>
      <c r="G404" s="33"/>
      <c r="H404" s="2"/>
    </row>
    <row r="405" spans="5:8" ht="18" customHeight="1" x14ac:dyDescent="0.2">
      <c r="E405" s="2"/>
      <c r="F405" s="99"/>
      <c r="G405" s="33"/>
      <c r="H405" s="2"/>
    </row>
    <row r="406" spans="5:8" ht="18" customHeight="1" x14ac:dyDescent="0.2">
      <c r="E406" s="2"/>
      <c r="F406" s="99"/>
      <c r="G406" s="33"/>
      <c r="H406" s="2"/>
    </row>
    <row r="407" spans="5:8" ht="18" customHeight="1" x14ac:dyDescent="0.2">
      <c r="E407" s="2"/>
      <c r="F407" s="99"/>
      <c r="G407" s="33"/>
      <c r="H407" s="2"/>
    </row>
    <row r="408" spans="5:8" ht="18" customHeight="1" x14ac:dyDescent="0.2">
      <c r="E408" s="2"/>
      <c r="F408" s="99"/>
      <c r="G408" s="33"/>
      <c r="H408" s="2"/>
    </row>
    <row r="409" spans="5:8" ht="18" customHeight="1" x14ac:dyDescent="0.2">
      <c r="E409" s="2"/>
      <c r="F409" s="99"/>
      <c r="G409" s="33"/>
      <c r="H409" s="2"/>
    </row>
    <row r="410" spans="5:8" ht="18" customHeight="1" x14ac:dyDescent="0.2">
      <c r="E410" s="2"/>
      <c r="F410" s="99"/>
      <c r="G410" s="33"/>
      <c r="H410" s="2"/>
    </row>
    <row r="411" spans="5:8" ht="18" customHeight="1" x14ac:dyDescent="0.2">
      <c r="E411" s="2"/>
      <c r="F411" s="99"/>
      <c r="G411" s="33"/>
      <c r="H411" s="2"/>
    </row>
    <row r="412" spans="5:8" ht="18" customHeight="1" x14ac:dyDescent="0.2">
      <c r="E412" s="2"/>
      <c r="F412" s="99"/>
      <c r="G412" s="33"/>
      <c r="H412" s="2"/>
    </row>
    <row r="413" spans="5:8" ht="18" customHeight="1" x14ac:dyDescent="0.2">
      <c r="E413" s="2"/>
      <c r="F413" s="99"/>
      <c r="G413" s="33"/>
      <c r="H413" s="2"/>
    </row>
    <row r="414" spans="5:8" ht="18" customHeight="1" x14ac:dyDescent="0.2">
      <c r="E414" s="2"/>
      <c r="F414" s="99"/>
      <c r="G414" s="33"/>
      <c r="H414" s="2"/>
    </row>
    <row r="415" spans="5:8" ht="18" customHeight="1" x14ac:dyDescent="0.2">
      <c r="E415" s="2"/>
      <c r="F415" s="99"/>
      <c r="G415" s="33"/>
      <c r="H415" s="2"/>
    </row>
    <row r="416" spans="5:8" ht="18" customHeight="1" x14ac:dyDescent="0.2">
      <c r="E416" s="2"/>
      <c r="F416" s="99"/>
      <c r="G416" s="33"/>
      <c r="H416" s="2"/>
    </row>
    <row r="417" spans="5:8" ht="18" customHeight="1" x14ac:dyDescent="0.2">
      <c r="E417" s="2"/>
      <c r="F417" s="71"/>
      <c r="G417" s="33"/>
      <c r="H417" s="2"/>
    </row>
    <row r="418" spans="5:8" ht="18" customHeight="1" x14ac:dyDescent="0.2">
      <c r="E418" s="2"/>
      <c r="F418" s="71"/>
      <c r="G418" s="33"/>
      <c r="H418" s="2"/>
    </row>
    <row r="419" spans="5:8" ht="18" customHeight="1" x14ac:dyDescent="0.2">
      <c r="E419" s="2"/>
      <c r="F419" s="71"/>
      <c r="G419" s="33"/>
      <c r="H419" s="2"/>
    </row>
    <row r="420" spans="5:8" ht="18" customHeight="1" x14ac:dyDescent="0.2">
      <c r="E420" s="2"/>
      <c r="F420" s="71"/>
      <c r="G420" s="33"/>
      <c r="H420" s="2"/>
    </row>
    <row r="421" spans="5:8" ht="18" customHeight="1" x14ac:dyDescent="0.2">
      <c r="E421" s="2"/>
      <c r="F421" s="71"/>
      <c r="G421" s="33"/>
      <c r="H421" s="2"/>
    </row>
    <row r="422" spans="5:8" ht="18" customHeight="1" x14ac:dyDescent="0.2">
      <c r="E422" s="2"/>
      <c r="F422" s="71"/>
      <c r="G422" s="33"/>
      <c r="H422" s="2"/>
    </row>
    <row r="423" spans="5:8" ht="18" customHeight="1" x14ac:dyDescent="0.2">
      <c r="E423" s="2"/>
      <c r="F423" s="71"/>
      <c r="G423" s="33"/>
      <c r="H423" s="2"/>
    </row>
    <row r="424" spans="5:8" ht="18" customHeight="1" x14ac:dyDescent="0.2">
      <c r="E424" s="2"/>
      <c r="F424" s="71"/>
      <c r="G424" s="33"/>
      <c r="H424" s="2"/>
    </row>
    <row r="425" spans="5:8" ht="18" customHeight="1" x14ac:dyDescent="0.2">
      <c r="E425" s="2"/>
      <c r="F425" s="71"/>
      <c r="G425" s="33"/>
      <c r="H425" s="2"/>
    </row>
    <row r="426" spans="5:8" ht="18" customHeight="1" x14ac:dyDescent="0.2">
      <c r="E426" s="2"/>
      <c r="F426" s="71"/>
      <c r="G426" s="33"/>
      <c r="H426" s="2"/>
    </row>
    <row r="427" spans="5:8" ht="18" customHeight="1" x14ac:dyDescent="0.2">
      <c r="E427" s="2"/>
      <c r="F427" s="99"/>
      <c r="G427" s="33"/>
      <c r="H427" s="2"/>
    </row>
    <row r="428" spans="5:8" ht="18" customHeight="1" x14ac:dyDescent="0.2">
      <c r="E428" s="2"/>
      <c r="F428" s="71"/>
      <c r="G428" s="33"/>
      <c r="H428" s="2"/>
    </row>
    <row r="429" spans="5:8" ht="18" customHeight="1" x14ac:dyDescent="0.2">
      <c r="E429" s="2"/>
      <c r="F429" s="71"/>
      <c r="G429" s="33"/>
      <c r="H429" s="2"/>
    </row>
    <row r="430" spans="5:8" ht="18" customHeight="1" x14ac:dyDescent="0.2">
      <c r="E430" s="2"/>
      <c r="F430" s="71"/>
      <c r="G430" s="33"/>
      <c r="H430" s="2"/>
    </row>
    <row r="431" spans="5:8" ht="18" customHeight="1" x14ac:dyDescent="0.2">
      <c r="E431" s="2"/>
      <c r="F431" s="99"/>
      <c r="G431" s="33"/>
      <c r="H431" s="2"/>
    </row>
    <row r="432" spans="5:8" ht="18" customHeight="1" x14ac:dyDescent="0.2">
      <c r="E432" s="2"/>
      <c r="F432" s="99"/>
      <c r="G432" s="33"/>
      <c r="H432" s="2"/>
    </row>
    <row r="433" spans="5:8" ht="18" customHeight="1" x14ac:dyDescent="0.2">
      <c r="E433" s="2"/>
      <c r="F433" s="99"/>
      <c r="G433" s="33"/>
      <c r="H433" s="2"/>
    </row>
    <row r="434" spans="5:8" ht="18" customHeight="1" x14ac:dyDescent="0.2">
      <c r="E434" s="2"/>
      <c r="F434" s="99"/>
      <c r="G434" s="33"/>
      <c r="H434" s="2"/>
    </row>
    <row r="435" spans="5:8" ht="18" customHeight="1" x14ac:dyDescent="0.2">
      <c r="E435" s="2"/>
      <c r="F435" s="99"/>
      <c r="G435" s="33"/>
      <c r="H435" s="2"/>
    </row>
    <row r="436" spans="5:8" ht="18" customHeight="1" x14ac:dyDescent="0.2">
      <c r="E436" s="2"/>
      <c r="F436" s="99"/>
      <c r="G436" s="33"/>
      <c r="H436" s="2"/>
    </row>
    <row r="437" spans="5:8" ht="18" customHeight="1" x14ac:dyDescent="0.2">
      <c r="E437" s="2"/>
      <c r="F437" s="99"/>
      <c r="G437" s="33"/>
      <c r="H437" s="2"/>
    </row>
    <row r="438" spans="5:8" ht="18" customHeight="1" x14ac:dyDescent="0.2">
      <c r="E438" s="2"/>
      <c r="F438" s="99"/>
      <c r="G438" s="33"/>
      <c r="H438" s="2"/>
    </row>
    <row r="439" spans="5:8" ht="18" customHeight="1" x14ac:dyDescent="0.2">
      <c r="E439" s="2"/>
      <c r="F439" s="99"/>
      <c r="G439" s="33"/>
      <c r="H439" s="2"/>
    </row>
    <row r="440" spans="5:8" ht="18" customHeight="1" x14ac:dyDescent="0.2">
      <c r="E440" s="2"/>
      <c r="F440" s="99"/>
      <c r="G440" s="33"/>
      <c r="H440" s="2"/>
    </row>
    <row r="441" spans="5:8" ht="18" customHeight="1" x14ac:dyDescent="0.2">
      <c r="E441" s="2"/>
      <c r="F441" s="99"/>
      <c r="G441" s="33"/>
      <c r="H441" s="2"/>
    </row>
    <row r="442" spans="5:8" ht="18" customHeight="1" x14ac:dyDescent="0.2">
      <c r="E442" s="2"/>
      <c r="F442" s="99"/>
      <c r="G442" s="33"/>
      <c r="H442" s="2"/>
    </row>
    <row r="443" spans="5:8" ht="18" customHeight="1" x14ac:dyDescent="0.2">
      <c r="E443" s="2"/>
      <c r="F443" s="99"/>
      <c r="G443" s="33"/>
      <c r="H443" s="2"/>
    </row>
    <row r="444" spans="5:8" ht="18" customHeight="1" x14ac:dyDescent="0.2">
      <c r="E444" s="2"/>
      <c r="F444" s="99"/>
      <c r="G444" s="33"/>
      <c r="H444" s="2"/>
    </row>
    <row r="445" spans="5:8" ht="18" customHeight="1" x14ac:dyDescent="0.2">
      <c r="E445" s="2"/>
      <c r="F445" s="99"/>
      <c r="G445" s="33"/>
      <c r="H445" s="2"/>
    </row>
    <row r="446" spans="5:8" ht="18" customHeight="1" x14ac:dyDescent="0.2">
      <c r="E446" s="2"/>
      <c r="F446" s="99"/>
      <c r="G446" s="33"/>
      <c r="H446" s="2"/>
    </row>
    <row r="447" spans="5:8" ht="18" customHeight="1" x14ac:dyDescent="0.2">
      <c r="E447" s="2"/>
      <c r="F447" s="99"/>
      <c r="G447" s="33"/>
      <c r="H447" s="2"/>
    </row>
    <row r="448" spans="5:8" ht="18" customHeight="1" x14ac:dyDescent="0.2">
      <c r="E448" s="2"/>
      <c r="F448" s="71"/>
      <c r="G448" s="33"/>
      <c r="H448" s="2"/>
    </row>
    <row r="449" spans="5:8" ht="18" customHeight="1" x14ac:dyDescent="0.2">
      <c r="E449" s="2"/>
      <c r="F449" s="71"/>
      <c r="G449" s="33"/>
      <c r="H449" s="2"/>
    </row>
    <row r="450" spans="5:8" ht="18" customHeight="1" x14ac:dyDescent="0.2">
      <c r="E450" s="2"/>
      <c r="F450" s="71"/>
      <c r="G450" s="33"/>
      <c r="H450" s="2"/>
    </row>
    <row r="451" spans="5:8" ht="18" customHeight="1" x14ac:dyDescent="0.2">
      <c r="E451" s="2"/>
      <c r="F451" s="71"/>
      <c r="G451" s="33"/>
      <c r="H451" s="2"/>
    </row>
    <row r="452" spans="5:8" ht="18" customHeight="1" x14ac:dyDescent="0.2">
      <c r="E452" s="2"/>
      <c r="F452" s="71"/>
      <c r="G452" s="33"/>
      <c r="H452" s="2"/>
    </row>
    <row r="453" spans="5:8" ht="18" customHeight="1" x14ac:dyDescent="0.2">
      <c r="E453" s="2"/>
      <c r="F453" s="71"/>
      <c r="G453" s="33"/>
      <c r="H453" s="2"/>
    </row>
    <row r="454" spans="5:8" ht="18" customHeight="1" x14ac:dyDescent="0.2">
      <c r="E454" s="2"/>
      <c r="F454" s="71"/>
      <c r="G454" s="33"/>
      <c r="H454" s="2"/>
    </row>
    <row r="455" spans="5:8" ht="18" customHeight="1" x14ac:dyDescent="0.2">
      <c r="E455" s="2"/>
      <c r="F455" s="71"/>
      <c r="G455" s="33"/>
      <c r="H455" s="2"/>
    </row>
    <row r="456" spans="5:8" ht="18" customHeight="1" x14ac:dyDescent="0.2">
      <c r="E456" s="2"/>
      <c r="F456" s="71"/>
      <c r="G456" s="33"/>
      <c r="H456" s="2"/>
    </row>
    <row r="457" spans="5:8" ht="18" customHeight="1" x14ac:dyDescent="0.2">
      <c r="E457" s="2"/>
      <c r="F457" s="71"/>
      <c r="G457" s="33"/>
      <c r="H457" s="2"/>
    </row>
    <row r="458" spans="5:8" ht="18" customHeight="1" x14ac:dyDescent="0.2">
      <c r="E458" s="2"/>
      <c r="F458" s="99"/>
      <c r="G458" s="33"/>
      <c r="H458" s="2"/>
    </row>
    <row r="459" spans="5:8" ht="18" customHeight="1" x14ac:dyDescent="0.2">
      <c r="E459" s="2"/>
      <c r="F459" s="71"/>
      <c r="G459" s="33"/>
      <c r="H459" s="2"/>
    </row>
    <row r="460" spans="5:8" ht="18" customHeight="1" x14ac:dyDescent="0.2">
      <c r="E460" s="2"/>
      <c r="F460" s="71"/>
      <c r="G460" s="33"/>
      <c r="H460" s="2"/>
    </row>
    <row r="461" spans="5:8" ht="18" customHeight="1" x14ac:dyDescent="0.2">
      <c r="E461" s="2"/>
      <c r="F461" s="71"/>
      <c r="G461" s="33"/>
      <c r="H461" s="2"/>
    </row>
    <row r="462" spans="5:8" ht="18" customHeight="1" x14ac:dyDescent="0.2">
      <c r="E462" s="2"/>
      <c r="F462" s="99"/>
      <c r="G462" s="33"/>
      <c r="H462" s="2"/>
    </row>
    <row r="463" spans="5:8" ht="18" customHeight="1" x14ac:dyDescent="0.2">
      <c r="E463" s="2"/>
      <c r="F463" s="99"/>
      <c r="G463" s="33"/>
      <c r="H463" s="2"/>
    </row>
    <row r="464" spans="5:8" ht="18" customHeight="1" x14ac:dyDescent="0.2">
      <c r="E464" s="2"/>
      <c r="F464" s="99"/>
      <c r="G464" s="33"/>
      <c r="H464" s="2"/>
    </row>
    <row r="465" spans="5:8" ht="18" customHeight="1" x14ac:dyDescent="0.2">
      <c r="E465" s="2"/>
      <c r="F465" s="99"/>
      <c r="G465" s="33"/>
      <c r="H465" s="2"/>
    </row>
    <row r="466" spans="5:8" ht="18" customHeight="1" x14ac:dyDescent="0.2">
      <c r="E466" s="2"/>
      <c r="F466" s="99"/>
      <c r="G466" s="33"/>
      <c r="H466" s="2"/>
    </row>
    <row r="467" spans="5:8" ht="18" customHeight="1" x14ac:dyDescent="0.2">
      <c r="E467" s="2"/>
      <c r="F467" s="99"/>
      <c r="G467" s="33"/>
      <c r="H467" s="2"/>
    </row>
    <row r="468" spans="5:8" ht="18" customHeight="1" x14ac:dyDescent="0.2">
      <c r="E468" s="2"/>
      <c r="F468" s="99"/>
      <c r="G468" s="33"/>
      <c r="H468" s="2"/>
    </row>
    <row r="469" spans="5:8" ht="18" customHeight="1" x14ac:dyDescent="0.2">
      <c r="E469" s="2"/>
      <c r="F469" s="99"/>
      <c r="G469" s="33"/>
      <c r="H469" s="2"/>
    </row>
    <row r="470" spans="5:8" ht="18" customHeight="1" x14ac:dyDescent="0.2">
      <c r="E470" s="2"/>
      <c r="F470" s="99"/>
      <c r="G470" s="33"/>
      <c r="H470" s="2"/>
    </row>
    <row r="471" spans="5:8" ht="18" customHeight="1" x14ac:dyDescent="0.2">
      <c r="E471" s="2"/>
      <c r="F471" s="99"/>
      <c r="G471" s="33"/>
      <c r="H471" s="2"/>
    </row>
    <row r="472" spans="5:8" ht="18" customHeight="1" x14ac:dyDescent="0.2">
      <c r="E472" s="2"/>
      <c r="F472" s="99"/>
      <c r="G472" s="33"/>
      <c r="H472" s="2"/>
    </row>
    <row r="473" spans="5:8" ht="18" customHeight="1" x14ac:dyDescent="0.2">
      <c r="E473" s="2"/>
      <c r="F473" s="99"/>
      <c r="G473" s="33"/>
      <c r="H473" s="2"/>
    </row>
    <row r="474" spans="5:8" ht="18" customHeight="1" x14ac:dyDescent="0.2">
      <c r="E474" s="2"/>
      <c r="F474" s="99"/>
      <c r="G474" s="33"/>
      <c r="H474" s="2"/>
    </row>
    <row r="475" spans="5:8" ht="18" customHeight="1" x14ac:dyDescent="0.2">
      <c r="E475" s="2"/>
      <c r="F475" s="99"/>
      <c r="G475" s="33"/>
      <c r="H475" s="2"/>
    </row>
    <row r="476" spans="5:8" ht="18" customHeight="1" x14ac:dyDescent="0.2">
      <c r="E476" s="2"/>
      <c r="F476" s="99"/>
      <c r="G476" s="33"/>
      <c r="H476" s="2"/>
    </row>
    <row r="477" spans="5:8" ht="18" customHeight="1" x14ac:dyDescent="0.2">
      <c r="E477" s="2"/>
      <c r="F477" s="99"/>
      <c r="G477" s="33"/>
      <c r="H477" s="2"/>
    </row>
    <row r="478" spans="5:8" ht="18" customHeight="1" x14ac:dyDescent="0.2">
      <c r="E478" s="2"/>
      <c r="F478" s="99"/>
      <c r="G478" s="33"/>
      <c r="H478" s="2"/>
    </row>
    <row r="479" spans="5:8" ht="18" customHeight="1" x14ac:dyDescent="0.2">
      <c r="E479" s="2"/>
      <c r="F479" s="71"/>
      <c r="G479" s="33"/>
      <c r="H479" s="2"/>
    </row>
    <row r="480" spans="5:8" ht="18" customHeight="1" x14ac:dyDescent="0.2">
      <c r="E480" s="2"/>
      <c r="F480" s="71"/>
      <c r="G480" s="33"/>
      <c r="H480" s="2"/>
    </row>
    <row r="481" spans="5:8" ht="18" customHeight="1" x14ac:dyDescent="0.2">
      <c r="E481" s="2"/>
      <c r="F481" s="71"/>
      <c r="G481" s="33"/>
      <c r="H481" s="2"/>
    </row>
    <row r="482" spans="5:8" ht="18" customHeight="1" x14ac:dyDescent="0.2">
      <c r="E482" s="2"/>
      <c r="F482" s="71"/>
      <c r="G482" s="33"/>
      <c r="H482" s="2"/>
    </row>
    <row r="483" spans="5:8" ht="18" customHeight="1" x14ac:dyDescent="0.2">
      <c r="E483" s="2"/>
      <c r="F483" s="71"/>
      <c r="G483" s="33"/>
      <c r="H483" s="2"/>
    </row>
    <row r="484" spans="5:8" ht="18" customHeight="1" x14ac:dyDescent="0.2">
      <c r="E484" s="2"/>
      <c r="F484" s="71"/>
      <c r="G484" s="33"/>
      <c r="H484" s="2"/>
    </row>
    <row r="485" spans="5:8" ht="18" customHeight="1" x14ac:dyDescent="0.2">
      <c r="E485" s="2"/>
      <c r="F485" s="71"/>
      <c r="G485" s="33"/>
      <c r="H485" s="2"/>
    </row>
    <row r="486" spans="5:8" ht="18" customHeight="1" x14ac:dyDescent="0.2">
      <c r="E486" s="2"/>
      <c r="F486" s="71"/>
      <c r="G486" s="33"/>
      <c r="H486" s="2"/>
    </row>
    <row r="487" spans="5:8" ht="18" customHeight="1" x14ac:dyDescent="0.2">
      <c r="E487" s="2"/>
      <c r="F487" s="71"/>
      <c r="G487" s="33"/>
      <c r="H487" s="2"/>
    </row>
    <row r="488" spans="5:8" ht="18" customHeight="1" x14ac:dyDescent="0.2">
      <c r="E488" s="2"/>
      <c r="F488" s="71"/>
      <c r="G488" s="33"/>
      <c r="H488" s="2"/>
    </row>
    <row r="489" spans="5:8" ht="18" customHeight="1" x14ac:dyDescent="0.2">
      <c r="E489" s="2"/>
      <c r="F489" s="99"/>
      <c r="G489" s="33"/>
      <c r="H489" s="2"/>
    </row>
    <row r="490" spans="5:8" ht="18" customHeight="1" x14ac:dyDescent="0.2">
      <c r="E490" s="2"/>
      <c r="F490" s="71"/>
      <c r="G490" s="33"/>
      <c r="H490" s="2"/>
    </row>
    <row r="491" spans="5:8" ht="18" customHeight="1" x14ac:dyDescent="0.2">
      <c r="E491" s="2"/>
      <c r="F491" s="71"/>
      <c r="G491" s="33"/>
      <c r="H491" s="2"/>
    </row>
    <row r="492" spans="5:8" ht="18" customHeight="1" x14ac:dyDescent="0.2">
      <c r="E492" s="2"/>
      <c r="F492" s="71"/>
      <c r="G492" s="33"/>
      <c r="H492" s="2"/>
    </row>
    <row r="493" spans="5:8" ht="18" customHeight="1" x14ac:dyDescent="0.2">
      <c r="E493" s="2"/>
      <c r="F493" s="99"/>
      <c r="G493" s="33"/>
      <c r="H493" s="2"/>
    </row>
    <row r="494" spans="5:8" ht="18" customHeight="1" x14ac:dyDescent="0.2">
      <c r="E494" s="2"/>
      <c r="F494" s="99"/>
      <c r="G494" s="33"/>
      <c r="H494" s="2"/>
    </row>
    <row r="495" spans="5:8" ht="18" customHeight="1" x14ac:dyDescent="0.2">
      <c r="E495" s="2"/>
      <c r="F495" s="99"/>
      <c r="G495" s="33"/>
      <c r="H495" s="2"/>
    </row>
    <row r="496" spans="5:8" ht="18" customHeight="1" x14ac:dyDescent="0.2">
      <c r="E496" s="2"/>
      <c r="F496" s="99"/>
      <c r="G496" s="33"/>
      <c r="H496" s="2"/>
    </row>
    <row r="497" spans="5:8" ht="18" customHeight="1" x14ac:dyDescent="0.2">
      <c r="E497" s="2"/>
      <c r="F497" s="99"/>
      <c r="G497" s="33"/>
      <c r="H497" s="2"/>
    </row>
    <row r="498" spans="5:8" ht="18" customHeight="1" x14ac:dyDescent="0.2">
      <c r="E498" s="2"/>
      <c r="F498" s="99"/>
      <c r="G498" s="33"/>
      <c r="H498" s="2"/>
    </row>
    <row r="499" spans="5:8" ht="18" customHeight="1" x14ac:dyDescent="0.2">
      <c r="E499" s="2"/>
      <c r="F499" s="99"/>
      <c r="G499" s="33"/>
      <c r="H499" s="2"/>
    </row>
    <row r="500" spans="5:8" ht="18" customHeight="1" x14ac:dyDescent="0.2">
      <c r="E500" s="2"/>
      <c r="F500" s="99"/>
      <c r="G500" s="33"/>
      <c r="H500" s="2"/>
    </row>
    <row r="501" spans="5:8" ht="18" customHeight="1" x14ac:dyDescent="0.2">
      <c r="E501" s="2"/>
      <c r="F501" s="99"/>
      <c r="G501" s="33"/>
      <c r="H501" s="2"/>
    </row>
    <row r="502" spans="5:8" ht="18" customHeight="1" x14ac:dyDescent="0.2">
      <c r="E502" s="2"/>
      <c r="F502" s="99"/>
      <c r="G502" s="33"/>
      <c r="H502" s="2"/>
    </row>
    <row r="503" spans="5:8" ht="18" customHeight="1" x14ac:dyDescent="0.2">
      <c r="E503" s="2"/>
      <c r="F503" s="99"/>
      <c r="G503" s="33"/>
      <c r="H503" s="2"/>
    </row>
    <row r="504" spans="5:8" ht="18" customHeight="1" x14ac:dyDescent="0.2">
      <c r="E504" s="2"/>
      <c r="F504" s="99"/>
      <c r="G504" s="33"/>
      <c r="H504" s="2"/>
    </row>
    <row r="505" spans="5:8" ht="18" customHeight="1" x14ac:dyDescent="0.2">
      <c r="E505" s="2"/>
      <c r="F505" s="99"/>
      <c r="G505" s="33"/>
      <c r="H505" s="2"/>
    </row>
    <row r="506" spans="5:8" ht="18" customHeight="1" x14ac:dyDescent="0.2">
      <c r="E506" s="2"/>
      <c r="F506" s="99"/>
      <c r="G506" s="33"/>
      <c r="H506" s="2"/>
    </row>
    <row r="507" spans="5:8" ht="18" customHeight="1" x14ac:dyDescent="0.2">
      <c r="E507" s="2"/>
      <c r="F507" s="99"/>
      <c r="G507" s="33"/>
      <c r="H507" s="2"/>
    </row>
    <row r="508" spans="5:8" ht="18" customHeight="1" x14ac:dyDescent="0.2">
      <c r="E508" s="2"/>
      <c r="F508" s="99"/>
      <c r="G508" s="33"/>
      <c r="H508" s="2"/>
    </row>
    <row r="509" spans="5:8" ht="18" customHeight="1" x14ac:dyDescent="0.2">
      <c r="E509" s="2"/>
      <c r="F509" s="99"/>
      <c r="G509" s="33"/>
      <c r="H509" s="2"/>
    </row>
    <row r="510" spans="5:8" ht="18" customHeight="1" x14ac:dyDescent="0.2">
      <c r="E510" s="2"/>
      <c r="F510" s="71"/>
      <c r="G510" s="33"/>
      <c r="H510" s="2"/>
    </row>
    <row r="511" spans="5:8" ht="18" customHeight="1" x14ac:dyDescent="0.2">
      <c r="E511" s="2"/>
      <c r="F511" s="71"/>
      <c r="G511" s="33"/>
      <c r="H511" s="2"/>
    </row>
    <row r="512" spans="5:8" ht="18" customHeight="1" x14ac:dyDescent="0.2">
      <c r="E512" s="2"/>
      <c r="F512" s="71"/>
      <c r="G512" s="33"/>
      <c r="H512" s="2"/>
    </row>
    <row r="513" spans="5:8" ht="18" customHeight="1" x14ac:dyDescent="0.2">
      <c r="E513" s="2"/>
      <c r="F513" s="71"/>
      <c r="G513" s="33"/>
      <c r="H513" s="2"/>
    </row>
    <row r="514" spans="5:8" ht="18" customHeight="1" x14ac:dyDescent="0.2">
      <c r="E514" s="2"/>
      <c r="F514" s="71"/>
      <c r="G514" s="33"/>
      <c r="H514" s="2"/>
    </row>
    <row r="515" spans="5:8" ht="18" customHeight="1" x14ac:dyDescent="0.2">
      <c r="E515" s="2"/>
      <c r="F515" s="71"/>
      <c r="G515" s="33"/>
      <c r="H515" s="2"/>
    </row>
    <row r="516" spans="5:8" ht="18" customHeight="1" x14ac:dyDescent="0.2">
      <c r="E516" s="2"/>
      <c r="F516" s="71"/>
      <c r="G516" s="33"/>
      <c r="H516" s="2"/>
    </row>
    <row r="517" spans="5:8" ht="18" customHeight="1" x14ac:dyDescent="0.2">
      <c r="E517" s="2"/>
      <c r="F517" s="71"/>
      <c r="G517" s="33"/>
      <c r="H517" s="2"/>
    </row>
    <row r="518" spans="5:8" ht="18" customHeight="1" x14ac:dyDescent="0.2">
      <c r="E518" s="2"/>
      <c r="F518" s="71"/>
      <c r="G518" s="33"/>
      <c r="H518" s="2"/>
    </row>
    <row r="519" spans="5:8" ht="18" customHeight="1" x14ac:dyDescent="0.2">
      <c r="E519" s="2"/>
      <c r="F519" s="71"/>
      <c r="G519" s="33"/>
      <c r="H519" s="2"/>
    </row>
    <row r="520" spans="5:8" ht="18" customHeight="1" x14ac:dyDescent="0.2">
      <c r="E520" s="2"/>
      <c r="F520" s="99"/>
      <c r="G520" s="33"/>
      <c r="H520" s="2"/>
    </row>
    <row r="521" spans="5:8" ht="18" customHeight="1" x14ac:dyDescent="0.2">
      <c r="E521" s="2"/>
      <c r="F521" s="71"/>
      <c r="G521" s="33"/>
      <c r="H521" s="2"/>
    </row>
    <row r="522" spans="5:8" ht="18" customHeight="1" x14ac:dyDescent="0.2">
      <c r="E522" s="2"/>
      <c r="F522" s="71"/>
      <c r="G522" s="33"/>
      <c r="H522" s="2"/>
    </row>
    <row r="523" spans="5:8" ht="18" customHeight="1" x14ac:dyDescent="0.2">
      <c r="E523" s="2"/>
      <c r="F523" s="71"/>
      <c r="G523" s="33"/>
      <c r="H523" s="2"/>
    </row>
    <row r="524" spans="5:8" ht="18" customHeight="1" x14ac:dyDescent="0.2">
      <c r="E524" s="2"/>
      <c r="F524" s="99"/>
      <c r="G524" s="33"/>
      <c r="H524" s="2"/>
    </row>
    <row r="525" spans="5:8" ht="18" customHeight="1" x14ac:dyDescent="0.2">
      <c r="E525" s="2"/>
      <c r="F525" s="99"/>
      <c r="G525" s="33"/>
      <c r="H525" s="2"/>
    </row>
    <row r="526" spans="5:8" ht="18" customHeight="1" x14ac:dyDescent="0.2">
      <c r="E526" s="2"/>
      <c r="F526" s="99"/>
      <c r="G526" s="33"/>
      <c r="H526" s="2"/>
    </row>
    <row r="527" spans="5:8" ht="18" customHeight="1" x14ac:dyDescent="0.2">
      <c r="E527" s="2"/>
      <c r="F527" s="99"/>
      <c r="G527" s="33"/>
      <c r="H527" s="2"/>
    </row>
    <row r="528" spans="5:8" ht="18" customHeight="1" x14ac:dyDescent="0.2">
      <c r="E528" s="2"/>
      <c r="F528" s="99"/>
      <c r="G528" s="33"/>
      <c r="H528" s="2"/>
    </row>
    <row r="529" spans="5:8" ht="18" customHeight="1" x14ac:dyDescent="0.2">
      <c r="E529" s="2"/>
      <c r="F529" s="99"/>
      <c r="G529" s="33"/>
      <c r="H529" s="2"/>
    </row>
    <row r="530" spans="5:8" ht="18" customHeight="1" x14ac:dyDescent="0.2">
      <c r="E530" s="2"/>
      <c r="F530" s="99"/>
      <c r="G530" s="33"/>
      <c r="H530" s="2"/>
    </row>
    <row r="531" spans="5:8" ht="18" customHeight="1" x14ac:dyDescent="0.2">
      <c r="E531" s="2"/>
      <c r="F531" s="99"/>
      <c r="G531" s="33"/>
      <c r="H531" s="2"/>
    </row>
    <row r="532" spans="5:8" ht="18" customHeight="1" x14ac:dyDescent="0.2">
      <c r="E532" s="2"/>
      <c r="F532" s="99"/>
      <c r="G532" s="33"/>
      <c r="H532" s="2"/>
    </row>
    <row r="533" spans="5:8" ht="18" customHeight="1" x14ac:dyDescent="0.2">
      <c r="E533" s="2"/>
      <c r="F533" s="99"/>
      <c r="G533" s="33"/>
      <c r="H533" s="2"/>
    </row>
    <row r="534" spans="5:8" ht="18" customHeight="1" x14ac:dyDescent="0.2">
      <c r="E534" s="2"/>
      <c r="F534" s="99"/>
      <c r="G534" s="33"/>
      <c r="H534" s="2"/>
    </row>
    <row r="535" spans="5:8" ht="18" customHeight="1" x14ac:dyDescent="0.2">
      <c r="E535" s="2"/>
      <c r="F535" s="99"/>
      <c r="G535" s="33"/>
      <c r="H535" s="2"/>
    </row>
    <row r="536" spans="5:8" ht="18" customHeight="1" x14ac:dyDescent="0.2">
      <c r="E536" s="2"/>
      <c r="F536" s="99"/>
      <c r="G536" s="33"/>
      <c r="H536" s="2"/>
    </row>
    <row r="537" spans="5:8" ht="18" customHeight="1" x14ac:dyDescent="0.2">
      <c r="E537" s="2"/>
      <c r="F537" s="99"/>
      <c r="G537" s="33"/>
      <c r="H537" s="2"/>
    </row>
    <row r="538" spans="5:8" ht="18" customHeight="1" x14ac:dyDescent="0.2">
      <c r="E538" s="2"/>
      <c r="F538" s="99"/>
      <c r="G538" s="33"/>
      <c r="H538" s="2"/>
    </row>
    <row r="539" spans="5:8" ht="18" customHeight="1" x14ac:dyDescent="0.2">
      <c r="E539" s="2"/>
      <c r="F539" s="99"/>
      <c r="G539" s="33"/>
      <c r="H539" s="2"/>
    </row>
    <row r="540" spans="5:8" ht="18" customHeight="1" x14ac:dyDescent="0.2">
      <c r="E540" s="2"/>
      <c r="F540" s="23"/>
      <c r="G540" s="33"/>
      <c r="H540" s="2"/>
    </row>
    <row r="541" spans="5:8" ht="18" customHeight="1" x14ac:dyDescent="0.2">
      <c r="E541" s="2"/>
      <c r="F541" s="23"/>
      <c r="G541" s="33"/>
      <c r="H541" s="2"/>
    </row>
    <row r="542" spans="5:8" ht="18" customHeight="1" x14ac:dyDescent="0.2">
      <c r="E542" s="2"/>
      <c r="F542" s="23"/>
      <c r="G542" s="33"/>
      <c r="H542" s="2"/>
    </row>
    <row r="543" spans="5:8" ht="18" customHeight="1" x14ac:dyDescent="0.2">
      <c r="E543" s="2"/>
      <c r="F543" s="23"/>
      <c r="G543" s="33"/>
      <c r="H543" s="2"/>
    </row>
    <row r="544" spans="5:8" ht="18" customHeight="1" x14ac:dyDescent="0.2">
      <c r="E544" s="2"/>
      <c r="F544" s="23"/>
      <c r="G544" s="33"/>
      <c r="H544" s="2"/>
    </row>
    <row r="545" spans="5:8" ht="18" customHeight="1" x14ac:dyDescent="0.2">
      <c r="E545" s="2"/>
      <c r="F545" s="23"/>
      <c r="G545" s="33"/>
      <c r="H545" s="2"/>
    </row>
    <row r="546" spans="5:8" ht="18" customHeight="1" x14ac:dyDescent="0.2">
      <c r="E546" s="2"/>
      <c r="F546" s="23"/>
      <c r="G546" s="33"/>
      <c r="H546" s="2"/>
    </row>
    <row r="547" spans="5:8" ht="18" customHeight="1" x14ac:dyDescent="0.2">
      <c r="E547" s="2"/>
      <c r="F547" s="23"/>
      <c r="G547" s="33"/>
      <c r="H547" s="2"/>
    </row>
    <row r="548" spans="5:8" ht="18" customHeight="1" x14ac:dyDescent="0.2">
      <c r="E548" s="2"/>
      <c r="F548" s="23"/>
      <c r="G548" s="33"/>
      <c r="H548" s="2"/>
    </row>
    <row r="549" spans="5:8" ht="18" customHeight="1" x14ac:dyDescent="0.2">
      <c r="E549" s="2"/>
      <c r="F549" s="23"/>
      <c r="G549" s="33"/>
      <c r="H549" s="2"/>
    </row>
    <row r="550" spans="5:8" ht="18" customHeight="1" x14ac:dyDescent="0.2">
      <c r="E550" s="2"/>
      <c r="F550" s="23"/>
      <c r="G550" s="33"/>
      <c r="H550" s="2"/>
    </row>
    <row r="551" spans="5:8" ht="18" customHeight="1" x14ac:dyDescent="0.2">
      <c r="E551" s="2"/>
      <c r="F551" s="23"/>
      <c r="G551" s="33"/>
      <c r="H551" s="2"/>
    </row>
    <row r="552" spans="5:8" ht="18" customHeight="1" x14ac:dyDescent="0.2">
      <c r="E552" s="2"/>
      <c r="F552" s="23"/>
      <c r="G552" s="33"/>
      <c r="H552" s="2"/>
    </row>
    <row r="553" spans="5:8" ht="18" customHeight="1" x14ac:dyDescent="0.2">
      <c r="E553" s="2"/>
      <c r="F553" s="23"/>
      <c r="G553" s="33"/>
      <c r="H553" s="2"/>
    </row>
    <row r="554" spans="5:8" ht="18" customHeight="1" x14ac:dyDescent="0.2">
      <c r="E554" s="2"/>
      <c r="F554" s="23"/>
      <c r="G554" s="33"/>
      <c r="H554" s="2"/>
    </row>
    <row r="555" spans="5:8" ht="18" customHeight="1" x14ac:dyDescent="0.2">
      <c r="E555" s="2"/>
      <c r="F555" s="23"/>
      <c r="G555" s="33"/>
      <c r="H555" s="2"/>
    </row>
    <row r="556" spans="5:8" ht="18" customHeight="1" x14ac:dyDescent="0.2">
      <c r="E556" s="2"/>
      <c r="F556" s="23"/>
      <c r="G556" s="33"/>
      <c r="H556" s="2"/>
    </row>
    <row r="557" spans="5:8" ht="18" customHeight="1" x14ac:dyDescent="0.2">
      <c r="E557" s="2"/>
      <c r="F557" s="23"/>
      <c r="G557" s="33"/>
      <c r="H557" s="2"/>
    </row>
    <row r="558" spans="5:8" ht="18" customHeight="1" x14ac:dyDescent="0.2">
      <c r="E558" s="2"/>
      <c r="F558" s="23"/>
      <c r="G558" s="33"/>
      <c r="H558" s="2"/>
    </row>
    <row r="559" spans="5:8" ht="18" customHeight="1" x14ac:dyDescent="0.2">
      <c r="E559" s="2"/>
      <c r="F559" s="23"/>
      <c r="G559" s="33"/>
      <c r="H559" s="2"/>
    </row>
    <row r="560" spans="5:8" ht="18" customHeight="1" x14ac:dyDescent="0.2">
      <c r="E560" s="2"/>
      <c r="F560" s="23"/>
      <c r="G560" s="33"/>
      <c r="H560" s="2"/>
    </row>
    <row r="561" spans="5:8" ht="18" customHeight="1" x14ac:dyDescent="0.2">
      <c r="E561" s="2"/>
      <c r="F561" s="23"/>
      <c r="G561" s="33"/>
      <c r="H561" s="2"/>
    </row>
    <row r="562" spans="5:8" ht="18" customHeight="1" x14ac:dyDescent="0.2">
      <c r="E562" s="2"/>
      <c r="F562" s="23"/>
      <c r="G562" s="33"/>
      <c r="H562" s="2"/>
    </row>
    <row r="563" spans="5:8" ht="18" customHeight="1" x14ac:dyDescent="0.2">
      <c r="E563" s="2"/>
      <c r="F563" s="23"/>
      <c r="G563" s="33"/>
      <c r="H563" s="2"/>
    </row>
    <row r="564" spans="5:8" ht="18" customHeight="1" x14ac:dyDescent="0.2">
      <c r="E564" s="2"/>
      <c r="F564" s="23"/>
      <c r="G564" s="33"/>
      <c r="H564" s="2"/>
    </row>
    <row r="565" spans="5:8" ht="18" customHeight="1" x14ac:dyDescent="0.2">
      <c r="E565" s="2"/>
      <c r="F565" s="23"/>
      <c r="G565" s="33"/>
      <c r="H565" s="2"/>
    </row>
    <row r="566" spans="5:8" ht="18" customHeight="1" x14ac:dyDescent="0.2">
      <c r="E566" s="2"/>
      <c r="F566" s="23"/>
      <c r="G566" s="33"/>
      <c r="H566" s="2"/>
    </row>
    <row r="567" spans="5:8" ht="18" customHeight="1" x14ac:dyDescent="0.2">
      <c r="E567" s="2"/>
      <c r="F567" s="23"/>
      <c r="G567" s="33"/>
      <c r="H567" s="2"/>
    </row>
    <row r="568" spans="5:8" ht="18" customHeight="1" x14ac:dyDescent="0.2">
      <c r="E568" s="2"/>
      <c r="F568" s="23"/>
      <c r="G568" s="33"/>
      <c r="H568" s="2"/>
    </row>
    <row r="569" spans="5:8" ht="18" customHeight="1" x14ac:dyDescent="0.2">
      <c r="E569" s="2"/>
      <c r="F569" s="23"/>
      <c r="G569" s="33"/>
      <c r="H569" s="2"/>
    </row>
    <row r="570" spans="5:8" ht="18" customHeight="1" x14ac:dyDescent="0.2">
      <c r="E570" s="2"/>
      <c r="F570" s="23"/>
      <c r="G570" s="33"/>
      <c r="H570" s="2"/>
    </row>
    <row r="571" spans="5:8" ht="18" customHeight="1" x14ac:dyDescent="0.2">
      <c r="E571" s="2"/>
      <c r="F571" s="23"/>
      <c r="G571" s="33"/>
      <c r="H571" s="2"/>
    </row>
    <row r="572" spans="5:8" ht="18" customHeight="1" x14ac:dyDescent="0.2">
      <c r="E572" s="2"/>
      <c r="F572" s="23"/>
      <c r="G572" s="33"/>
      <c r="H572" s="2"/>
    </row>
    <row r="573" spans="5:8" ht="18" customHeight="1" x14ac:dyDescent="0.2">
      <c r="E573" s="2"/>
      <c r="F573" s="23"/>
      <c r="G573" s="33"/>
      <c r="H573" s="2"/>
    </row>
    <row r="574" spans="5:8" ht="18" customHeight="1" x14ac:dyDescent="0.2">
      <c r="E574" s="2"/>
      <c r="F574" s="23"/>
      <c r="G574" s="33"/>
      <c r="H574" s="2"/>
    </row>
    <row r="575" spans="5:8" ht="18" customHeight="1" x14ac:dyDescent="0.2">
      <c r="E575" s="2"/>
      <c r="F575" s="23"/>
      <c r="G575" s="33"/>
      <c r="H575" s="2"/>
    </row>
    <row r="576" spans="5:8" ht="18" customHeight="1" x14ac:dyDescent="0.2">
      <c r="E576" s="2"/>
      <c r="F576" s="23"/>
      <c r="G576" s="33"/>
      <c r="H576" s="2"/>
    </row>
    <row r="577" spans="5:8" ht="18" customHeight="1" x14ac:dyDescent="0.2">
      <c r="E577" s="2"/>
      <c r="F577" s="23"/>
      <c r="G577" s="33"/>
      <c r="H577" s="2"/>
    </row>
    <row r="578" spans="5:8" ht="18" customHeight="1" x14ac:dyDescent="0.2">
      <c r="E578" s="2"/>
      <c r="F578" s="23"/>
      <c r="G578" s="33"/>
      <c r="H578" s="2"/>
    </row>
    <row r="579" spans="5:8" ht="18" customHeight="1" x14ac:dyDescent="0.2">
      <c r="E579" s="2"/>
      <c r="F579" s="23"/>
      <c r="G579" s="33"/>
      <c r="H579" s="2"/>
    </row>
    <row r="580" spans="5:8" ht="18" customHeight="1" x14ac:dyDescent="0.2">
      <c r="E580" s="2"/>
      <c r="F580" s="23"/>
      <c r="G580" s="33"/>
      <c r="H580" s="2"/>
    </row>
    <row r="581" spans="5:8" ht="18" customHeight="1" x14ac:dyDescent="0.2">
      <c r="E581" s="2"/>
      <c r="F581" s="23"/>
      <c r="G581" s="33"/>
      <c r="H581" s="2"/>
    </row>
    <row r="582" spans="5:8" ht="18" customHeight="1" x14ac:dyDescent="0.2">
      <c r="E582" s="2"/>
      <c r="F582" s="23"/>
      <c r="G582" s="33"/>
      <c r="H582" s="2"/>
    </row>
    <row r="583" spans="5:8" ht="18" customHeight="1" x14ac:dyDescent="0.2">
      <c r="E583" s="2"/>
      <c r="F583" s="23"/>
      <c r="G583" s="33"/>
      <c r="H583" s="2"/>
    </row>
    <row r="584" spans="5:8" ht="18" customHeight="1" x14ac:dyDescent="0.2">
      <c r="E584" s="2"/>
      <c r="F584" s="23"/>
      <c r="G584" s="33"/>
      <c r="H584" s="2"/>
    </row>
    <row r="585" spans="5:8" ht="18" customHeight="1" x14ac:dyDescent="0.2">
      <c r="E585" s="2"/>
      <c r="F585" s="23"/>
      <c r="G585" s="33"/>
      <c r="H585" s="2"/>
    </row>
    <row r="586" spans="5:8" ht="18" customHeight="1" x14ac:dyDescent="0.2">
      <c r="E586" s="2"/>
      <c r="F586" s="23"/>
      <c r="G586" s="33"/>
      <c r="H586" s="2"/>
    </row>
    <row r="587" spans="5:8" ht="18" customHeight="1" x14ac:dyDescent="0.2">
      <c r="E587" s="2"/>
      <c r="F587" s="23"/>
      <c r="G587" s="33"/>
      <c r="H587" s="2"/>
    </row>
    <row r="588" spans="5:8" ht="18" customHeight="1" x14ac:dyDescent="0.2">
      <c r="E588" s="2"/>
      <c r="F588" s="23"/>
      <c r="G588" s="33"/>
      <c r="H588" s="2"/>
    </row>
    <row r="589" spans="5:8" ht="18" customHeight="1" x14ac:dyDescent="0.2">
      <c r="E589" s="2"/>
      <c r="F589" s="23"/>
      <c r="G589" s="33"/>
      <c r="H589" s="2"/>
    </row>
    <row r="590" spans="5:8" ht="18" customHeight="1" x14ac:dyDescent="0.2">
      <c r="E590" s="2"/>
      <c r="F590" s="23"/>
      <c r="G590" s="33"/>
      <c r="H590" s="2"/>
    </row>
    <row r="591" spans="5:8" ht="18" customHeight="1" x14ac:dyDescent="0.2">
      <c r="E591" s="2"/>
      <c r="F591" s="23"/>
      <c r="G591" s="33"/>
      <c r="H591" s="2"/>
    </row>
    <row r="592" spans="5:8" ht="18" customHeight="1" x14ac:dyDescent="0.2">
      <c r="E592" s="2"/>
      <c r="F592" s="23"/>
      <c r="G592" s="33"/>
      <c r="H592" s="2"/>
    </row>
    <row r="593" spans="5:8" ht="18" customHeight="1" x14ac:dyDescent="0.2">
      <c r="E593" s="2"/>
      <c r="F593" s="23"/>
      <c r="G593" s="33"/>
      <c r="H593" s="2"/>
    </row>
    <row r="594" spans="5:8" ht="18" customHeight="1" x14ac:dyDescent="0.2">
      <c r="E594" s="2"/>
      <c r="F594" s="23"/>
      <c r="G594" s="33"/>
      <c r="H594" s="2"/>
    </row>
    <row r="595" spans="5:8" ht="18" customHeight="1" x14ac:dyDescent="0.2">
      <c r="E595" s="2"/>
      <c r="F595" s="23"/>
      <c r="G595" s="33"/>
      <c r="H595" s="2"/>
    </row>
    <row r="596" spans="5:8" ht="18" customHeight="1" x14ac:dyDescent="0.2">
      <c r="E596" s="2"/>
      <c r="F596" s="23"/>
      <c r="G596" s="33"/>
      <c r="H596" s="2"/>
    </row>
    <row r="597" spans="5:8" ht="18" customHeight="1" x14ac:dyDescent="0.2">
      <c r="E597" s="2"/>
      <c r="F597" s="23"/>
      <c r="G597" s="33"/>
      <c r="H597" s="2"/>
    </row>
    <row r="598" spans="5:8" ht="18" customHeight="1" x14ac:dyDescent="0.2">
      <c r="E598" s="2"/>
      <c r="F598" s="23"/>
      <c r="G598" s="33"/>
      <c r="H598" s="2"/>
    </row>
    <row r="599" spans="5:8" ht="18" customHeight="1" x14ac:dyDescent="0.2">
      <c r="E599" s="2"/>
      <c r="F599" s="23"/>
      <c r="G599" s="33"/>
      <c r="H599" s="2"/>
    </row>
    <row r="600" spans="5:8" ht="18" customHeight="1" x14ac:dyDescent="0.2">
      <c r="E600" s="2"/>
      <c r="F600" s="23"/>
      <c r="G600" s="33"/>
      <c r="H600" s="2"/>
    </row>
    <row r="601" spans="5:8" ht="18" customHeight="1" x14ac:dyDescent="0.2">
      <c r="E601" s="2"/>
      <c r="F601" s="23"/>
      <c r="G601" s="33"/>
      <c r="H601" s="2"/>
    </row>
    <row r="602" spans="5:8" ht="18" customHeight="1" x14ac:dyDescent="0.2">
      <c r="E602" s="2"/>
      <c r="F602" s="23"/>
      <c r="G602" s="33"/>
      <c r="H602" s="2"/>
    </row>
    <row r="603" spans="5:8" ht="18" customHeight="1" x14ac:dyDescent="0.2">
      <c r="E603" s="2"/>
      <c r="F603" s="23"/>
      <c r="G603" s="33"/>
      <c r="H603" s="2"/>
    </row>
    <row r="604" spans="5:8" ht="18" customHeight="1" x14ac:dyDescent="0.2">
      <c r="E604" s="2"/>
      <c r="F604" s="23"/>
      <c r="G604" s="33"/>
      <c r="H604" s="2"/>
    </row>
    <row r="605" spans="5:8" ht="18" customHeight="1" x14ac:dyDescent="0.2">
      <c r="E605" s="2"/>
      <c r="F605" s="23"/>
      <c r="G605" s="33"/>
      <c r="H605" s="2"/>
    </row>
    <row r="606" spans="5:8" ht="18" customHeight="1" x14ac:dyDescent="0.2">
      <c r="E606" s="2"/>
      <c r="F606" s="23"/>
      <c r="G606" s="33"/>
      <c r="H606" s="2"/>
    </row>
    <row r="607" spans="5:8" ht="18" customHeight="1" x14ac:dyDescent="0.2">
      <c r="E607" s="2"/>
      <c r="F607" s="23"/>
      <c r="G607" s="33"/>
      <c r="H607" s="2"/>
    </row>
    <row r="608" spans="5:8" ht="18" customHeight="1" x14ac:dyDescent="0.2">
      <c r="E608" s="2"/>
      <c r="F608" s="23"/>
      <c r="G608" s="33"/>
      <c r="H608" s="2"/>
    </row>
    <row r="609" spans="5:8" ht="18" customHeight="1" x14ac:dyDescent="0.2">
      <c r="E609" s="2"/>
      <c r="F609" s="23"/>
      <c r="G609" s="33"/>
      <c r="H609" s="2"/>
    </row>
    <row r="610" spans="5:8" ht="18" customHeight="1" x14ac:dyDescent="0.2">
      <c r="E610" s="2"/>
      <c r="F610" s="23"/>
      <c r="G610" s="33"/>
      <c r="H610" s="2"/>
    </row>
    <row r="611" spans="5:8" ht="18" customHeight="1" x14ac:dyDescent="0.2">
      <c r="E611" s="2"/>
      <c r="F611" s="23"/>
      <c r="G611" s="33"/>
      <c r="H611" s="2"/>
    </row>
    <row r="612" spans="5:8" ht="18" customHeight="1" x14ac:dyDescent="0.2">
      <c r="E612" s="2"/>
      <c r="F612" s="23"/>
      <c r="G612" s="33"/>
      <c r="H612" s="2"/>
    </row>
    <row r="613" spans="5:8" ht="18" customHeight="1" x14ac:dyDescent="0.2">
      <c r="E613" s="2"/>
      <c r="F613" s="23"/>
      <c r="G613" s="33"/>
      <c r="H613" s="2"/>
    </row>
    <row r="614" spans="5:8" ht="18" customHeight="1" x14ac:dyDescent="0.2">
      <c r="E614" s="2"/>
      <c r="F614" s="23"/>
      <c r="G614" s="33"/>
      <c r="H614" s="2"/>
    </row>
    <row r="615" spans="5:8" ht="18" customHeight="1" x14ac:dyDescent="0.2">
      <c r="E615" s="2"/>
      <c r="F615" s="23"/>
      <c r="G615" s="33"/>
      <c r="H615" s="2"/>
    </row>
    <row r="616" spans="5:8" ht="18" customHeight="1" x14ac:dyDescent="0.2">
      <c r="E616" s="2"/>
      <c r="F616" s="23"/>
      <c r="G616" s="33"/>
      <c r="H616" s="2"/>
    </row>
    <row r="617" spans="5:8" ht="18" customHeight="1" x14ac:dyDescent="0.2">
      <c r="E617" s="2"/>
      <c r="F617" s="23"/>
      <c r="G617" s="33"/>
      <c r="H617" s="2"/>
    </row>
    <row r="618" spans="5:8" ht="18" customHeight="1" x14ac:dyDescent="0.2">
      <c r="E618" s="2"/>
      <c r="F618" s="23"/>
      <c r="G618" s="33"/>
      <c r="H618" s="2"/>
    </row>
    <row r="619" spans="5:8" ht="18" customHeight="1" x14ac:dyDescent="0.2">
      <c r="E619" s="2"/>
      <c r="F619" s="23"/>
      <c r="G619" s="33"/>
      <c r="H619" s="2"/>
    </row>
    <row r="620" spans="5:8" ht="18" customHeight="1" x14ac:dyDescent="0.2">
      <c r="E620" s="2"/>
      <c r="F620" s="23"/>
      <c r="G620" s="33"/>
      <c r="H620" s="2"/>
    </row>
    <row r="621" spans="5:8" ht="18" customHeight="1" x14ac:dyDescent="0.2">
      <c r="E621" s="2"/>
      <c r="F621" s="23"/>
      <c r="G621" s="33"/>
      <c r="H621" s="2"/>
    </row>
    <row r="622" spans="5:8" ht="18" customHeight="1" x14ac:dyDescent="0.2">
      <c r="E622" s="2"/>
      <c r="F622" s="23"/>
      <c r="G622" s="33"/>
      <c r="H622" s="2"/>
    </row>
    <row r="623" spans="5:8" ht="18" customHeight="1" x14ac:dyDescent="0.2">
      <c r="E623" s="2"/>
      <c r="F623" s="23"/>
      <c r="G623" s="33"/>
      <c r="H623" s="2"/>
    </row>
    <row r="624" spans="5:8" ht="18" customHeight="1" x14ac:dyDescent="0.2">
      <c r="E624" s="2"/>
      <c r="F624" s="23"/>
      <c r="G624" s="33"/>
      <c r="H624" s="2"/>
    </row>
    <row r="625" spans="5:8" ht="18" customHeight="1" x14ac:dyDescent="0.2">
      <c r="E625" s="2"/>
      <c r="F625" s="23"/>
      <c r="G625" s="33"/>
      <c r="H625" s="2"/>
    </row>
    <row r="626" spans="5:8" ht="18" customHeight="1" x14ac:dyDescent="0.2">
      <c r="E626" s="2"/>
      <c r="F626" s="23"/>
      <c r="G626" s="33"/>
      <c r="H626" s="2"/>
    </row>
    <row r="627" spans="5:8" ht="18" customHeight="1" x14ac:dyDescent="0.2">
      <c r="E627" s="2"/>
      <c r="F627" s="23"/>
      <c r="G627" s="33"/>
      <c r="H627" s="2"/>
    </row>
    <row r="628" spans="5:8" ht="18" customHeight="1" x14ac:dyDescent="0.2">
      <c r="E628" s="2"/>
      <c r="F628" s="23"/>
      <c r="G628" s="33"/>
      <c r="H628" s="2"/>
    </row>
    <row r="629" spans="5:8" ht="18" customHeight="1" x14ac:dyDescent="0.2">
      <c r="E629" s="2"/>
      <c r="F629" s="23"/>
      <c r="G629" s="33"/>
      <c r="H629" s="2"/>
    </row>
    <row r="630" spans="5:8" ht="18" customHeight="1" x14ac:dyDescent="0.2">
      <c r="E630" s="2"/>
      <c r="F630" s="23"/>
      <c r="G630" s="33"/>
      <c r="H630" s="2"/>
    </row>
    <row r="631" spans="5:8" ht="18" customHeight="1" x14ac:dyDescent="0.2">
      <c r="E631" s="2"/>
      <c r="F631" s="23"/>
      <c r="G631" s="33"/>
      <c r="H631" s="2"/>
    </row>
    <row r="632" spans="5:8" ht="18" customHeight="1" x14ac:dyDescent="0.2">
      <c r="E632" s="2"/>
      <c r="F632" s="23"/>
      <c r="G632" s="33"/>
      <c r="H632" s="2"/>
    </row>
    <row r="633" spans="5:8" ht="18" customHeight="1" x14ac:dyDescent="0.2">
      <c r="E633" s="2"/>
      <c r="F633" s="23"/>
      <c r="G633" s="33"/>
      <c r="H633" s="2"/>
    </row>
    <row r="634" spans="5:8" ht="18" customHeight="1" x14ac:dyDescent="0.2">
      <c r="E634" s="2"/>
      <c r="F634" s="23"/>
      <c r="G634" s="33"/>
      <c r="H634" s="2"/>
    </row>
    <row r="635" spans="5:8" ht="18" customHeight="1" x14ac:dyDescent="0.2">
      <c r="E635" s="2"/>
      <c r="F635" s="23"/>
      <c r="G635" s="33"/>
      <c r="H635" s="2"/>
    </row>
    <row r="636" spans="5:8" ht="18" customHeight="1" x14ac:dyDescent="0.2">
      <c r="E636" s="2"/>
      <c r="F636" s="23"/>
      <c r="G636" s="33"/>
      <c r="H636" s="2"/>
    </row>
    <row r="637" spans="5:8" ht="18" customHeight="1" x14ac:dyDescent="0.2">
      <c r="E637" s="2"/>
      <c r="F637" s="23"/>
      <c r="G637" s="33"/>
      <c r="H637" s="2"/>
    </row>
    <row r="638" spans="5:8" ht="18" customHeight="1" x14ac:dyDescent="0.2">
      <c r="E638" s="2"/>
      <c r="F638" s="23"/>
      <c r="G638" s="33"/>
      <c r="H638" s="2"/>
    </row>
    <row r="639" spans="5:8" ht="18" customHeight="1" x14ac:dyDescent="0.2">
      <c r="E639" s="2"/>
      <c r="F639" s="23"/>
      <c r="G639" s="33"/>
      <c r="H639" s="2"/>
    </row>
    <row r="640" spans="5:8" ht="18" customHeight="1" x14ac:dyDescent="0.2">
      <c r="E640" s="2"/>
      <c r="F640" s="23"/>
      <c r="G640" s="33"/>
      <c r="H640" s="2"/>
    </row>
    <row r="641" spans="5:8" ht="18" customHeight="1" x14ac:dyDescent="0.2">
      <c r="E641" s="2"/>
      <c r="F641" s="23"/>
      <c r="G641" s="33"/>
      <c r="H641" s="2"/>
    </row>
    <row r="642" spans="5:8" ht="18" customHeight="1" x14ac:dyDescent="0.2">
      <c r="E642" s="2"/>
      <c r="F642" s="23"/>
      <c r="G642" s="33"/>
      <c r="H642" s="2"/>
    </row>
    <row r="643" spans="5:8" ht="18" customHeight="1" x14ac:dyDescent="0.2">
      <c r="E643" s="2"/>
      <c r="F643" s="23"/>
      <c r="G643" s="33"/>
      <c r="H643" s="2"/>
    </row>
    <row r="644" spans="5:8" ht="18" customHeight="1" x14ac:dyDescent="0.2">
      <c r="E644" s="2"/>
      <c r="F644" s="23"/>
      <c r="G644" s="33"/>
      <c r="H644" s="2"/>
    </row>
    <row r="645" spans="5:8" ht="18" customHeight="1" x14ac:dyDescent="0.2">
      <c r="E645" s="2"/>
      <c r="F645" s="23"/>
      <c r="G645" s="33"/>
      <c r="H645" s="2"/>
    </row>
    <row r="646" spans="5:8" ht="18" customHeight="1" x14ac:dyDescent="0.2">
      <c r="E646" s="2"/>
      <c r="F646" s="23"/>
      <c r="G646" s="33"/>
      <c r="H646" s="2"/>
    </row>
    <row r="647" spans="5:8" ht="18" customHeight="1" x14ac:dyDescent="0.2">
      <c r="E647" s="2"/>
      <c r="F647" s="23"/>
      <c r="G647" s="33"/>
      <c r="H647" s="2"/>
    </row>
    <row r="648" spans="5:8" ht="18" customHeight="1" x14ac:dyDescent="0.2">
      <c r="E648" s="2"/>
      <c r="F648" s="23"/>
      <c r="G648" s="33"/>
      <c r="H648" s="2"/>
    </row>
    <row r="649" spans="5:8" ht="18" customHeight="1" x14ac:dyDescent="0.2">
      <c r="E649" s="2"/>
      <c r="F649" s="23"/>
      <c r="G649" s="33"/>
      <c r="H649" s="2"/>
    </row>
    <row r="650" spans="5:8" ht="18" customHeight="1" x14ac:dyDescent="0.2">
      <c r="E650" s="2"/>
      <c r="F650" s="23"/>
      <c r="G650" s="33"/>
      <c r="H650" s="2"/>
    </row>
    <row r="651" spans="5:8" ht="18" customHeight="1" x14ac:dyDescent="0.2">
      <c r="E651" s="2"/>
      <c r="F651" s="23"/>
      <c r="G651" s="33"/>
      <c r="H651" s="2"/>
    </row>
    <row r="652" spans="5:8" ht="18" customHeight="1" x14ac:dyDescent="0.2">
      <c r="E652" s="2"/>
      <c r="F652" s="23"/>
      <c r="G652" s="33"/>
      <c r="H652" s="2"/>
    </row>
    <row r="653" spans="5:8" ht="18" customHeight="1" x14ac:dyDescent="0.2">
      <c r="E653" s="2"/>
      <c r="F653" s="23"/>
      <c r="G653" s="33"/>
      <c r="H653" s="2"/>
    </row>
    <row r="654" spans="5:8" ht="18" customHeight="1" x14ac:dyDescent="0.2">
      <c r="E654" s="2"/>
      <c r="F654" s="23"/>
      <c r="G654" s="33"/>
      <c r="H654" s="2"/>
    </row>
    <row r="655" spans="5:8" ht="18" customHeight="1" x14ac:dyDescent="0.2">
      <c r="E655" s="2"/>
      <c r="F655" s="23"/>
      <c r="G655" s="33"/>
      <c r="H655" s="2"/>
    </row>
    <row r="656" spans="5:8" ht="18" customHeight="1" x14ac:dyDescent="0.2">
      <c r="E656" s="2"/>
      <c r="F656" s="23"/>
      <c r="G656" s="33"/>
      <c r="H656" s="2"/>
    </row>
    <row r="657" spans="5:8" ht="18" customHeight="1" x14ac:dyDescent="0.2">
      <c r="E657" s="2"/>
      <c r="F657" s="23"/>
      <c r="G657" s="33"/>
      <c r="H657" s="2"/>
    </row>
    <row r="658" spans="5:8" ht="18" customHeight="1" x14ac:dyDescent="0.2">
      <c r="E658" s="2"/>
      <c r="F658" s="23"/>
      <c r="G658" s="33"/>
      <c r="H658" s="2"/>
    </row>
    <row r="659" spans="5:8" ht="18" customHeight="1" x14ac:dyDescent="0.2">
      <c r="E659" s="2"/>
      <c r="F659" s="23"/>
      <c r="G659" s="33"/>
      <c r="H659" s="2"/>
    </row>
    <row r="660" spans="5:8" ht="18" customHeight="1" x14ac:dyDescent="0.2">
      <c r="E660" s="2"/>
      <c r="F660" s="23"/>
      <c r="G660" s="33"/>
      <c r="H660" s="2"/>
    </row>
    <row r="661" spans="5:8" ht="18" customHeight="1" x14ac:dyDescent="0.2">
      <c r="E661" s="2"/>
      <c r="F661" s="23"/>
      <c r="G661" s="33"/>
      <c r="H661" s="2"/>
    </row>
    <row r="662" spans="5:8" ht="18" customHeight="1" x14ac:dyDescent="0.2">
      <c r="E662" s="2"/>
      <c r="F662" s="23"/>
      <c r="G662" s="33"/>
      <c r="H662" s="2"/>
    </row>
    <row r="663" spans="5:8" ht="18" customHeight="1" x14ac:dyDescent="0.2">
      <c r="E663" s="2"/>
      <c r="F663" s="23"/>
      <c r="G663" s="33"/>
      <c r="H663" s="2"/>
    </row>
    <row r="664" spans="5:8" ht="18" customHeight="1" x14ac:dyDescent="0.2">
      <c r="E664" s="2"/>
      <c r="F664" s="23"/>
      <c r="G664" s="33"/>
      <c r="H664" s="2"/>
    </row>
    <row r="665" spans="5:8" ht="18" customHeight="1" x14ac:dyDescent="0.2">
      <c r="E665" s="2"/>
      <c r="F665" s="23"/>
      <c r="G665" s="33"/>
      <c r="H665" s="2"/>
    </row>
    <row r="666" spans="5:8" ht="18" customHeight="1" x14ac:dyDescent="0.2">
      <c r="E666" s="2"/>
      <c r="F666" s="23"/>
      <c r="G666" s="33"/>
      <c r="H666" s="2"/>
    </row>
    <row r="667" spans="5:8" ht="18" customHeight="1" x14ac:dyDescent="0.2">
      <c r="E667" s="2"/>
      <c r="F667" s="23"/>
      <c r="G667" s="33"/>
      <c r="H667" s="2"/>
    </row>
    <row r="668" spans="5:8" ht="18" customHeight="1" x14ac:dyDescent="0.2">
      <c r="E668" s="2"/>
      <c r="F668" s="23"/>
      <c r="G668" s="33"/>
      <c r="H668" s="2"/>
    </row>
    <row r="669" spans="5:8" ht="18" customHeight="1" x14ac:dyDescent="0.2">
      <c r="E669" s="2"/>
      <c r="F669" s="23"/>
      <c r="G669" s="33"/>
      <c r="H669" s="2"/>
    </row>
    <row r="670" spans="5:8" ht="18" customHeight="1" x14ac:dyDescent="0.2">
      <c r="E670" s="2"/>
      <c r="F670" s="23"/>
      <c r="G670" s="33"/>
      <c r="H670" s="2"/>
    </row>
    <row r="671" spans="5:8" ht="18" customHeight="1" x14ac:dyDescent="0.2">
      <c r="E671" s="2"/>
      <c r="F671" s="23"/>
      <c r="G671" s="33"/>
      <c r="H671" s="2"/>
    </row>
    <row r="672" spans="5:8" ht="18" customHeight="1" x14ac:dyDescent="0.2">
      <c r="E672" s="2"/>
      <c r="F672" s="23"/>
      <c r="G672" s="33"/>
      <c r="H672" s="2"/>
    </row>
    <row r="673" spans="5:8" ht="18" customHeight="1" x14ac:dyDescent="0.2">
      <c r="E673" s="2"/>
      <c r="F673" s="23"/>
      <c r="G673" s="33"/>
      <c r="H673" s="2"/>
    </row>
    <row r="674" spans="5:8" ht="18" customHeight="1" x14ac:dyDescent="0.2">
      <c r="E674" s="2"/>
      <c r="F674" s="23"/>
      <c r="G674" s="33"/>
      <c r="H674" s="2"/>
    </row>
    <row r="675" spans="5:8" ht="18" customHeight="1" x14ac:dyDescent="0.2">
      <c r="E675" s="2"/>
      <c r="F675" s="23"/>
      <c r="G675" s="33"/>
      <c r="H675" s="2"/>
    </row>
    <row r="676" spans="5:8" ht="18" customHeight="1" x14ac:dyDescent="0.2">
      <c r="E676" s="2"/>
      <c r="F676" s="23"/>
      <c r="G676" s="33"/>
      <c r="H676" s="2"/>
    </row>
    <row r="677" spans="5:8" ht="18" customHeight="1" x14ac:dyDescent="0.2">
      <c r="E677" s="2"/>
      <c r="F677" s="23"/>
      <c r="G677" s="33"/>
      <c r="H677" s="2"/>
    </row>
    <row r="678" spans="5:8" ht="18" customHeight="1" x14ac:dyDescent="0.2">
      <c r="E678" s="2"/>
      <c r="F678" s="23"/>
      <c r="G678" s="33"/>
      <c r="H678" s="2"/>
    </row>
    <row r="679" spans="5:8" ht="18" customHeight="1" x14ac:dyDescent="0.2">
      <c r="E679" s="2"/>
      <c r="F679" s="23"/>
      <c r="G679" s="33"/>
      <c r="H679" s="2"/>
    </row>
    <row r="680" spans="5:8" ht="18" customHeight="1" x14ac:dyDescent="0.2">
      <c r="E680" s="2"/>
      <c r="F680" s="23"/>
      <c r="G680" s="33"/>
      <c r="H680" s="2"/>
    </row>
    <row r="681" spans="5:8" ht="18" customHeight="1" x14ac:dyDescent="0.2">
      <c r="E681" s="2"/>
      <c r="F681" s="23"/>
      <c r="G681" s="33"/>
      <c r="H681" s="2"/>
    </row>
    <row r="682" spans="5:8" ht="18" customHeight="1" x14ac:dyDescent="0.2">
      <c r="E682" s="2"/>
      <c r="F682" s="23"/>
      <c r="G682" s="33"/>
      <c r="H682" s="2"/>
    </row>
    <row r="683" spans="5:8" ht="18" customHeight="1" x14ac:dyDescent="0.2">
      <c r="E683" s="2"/>
      <c r="F683" s="23"/>
      <c r="G683" s="33"/>
      <c r="H683" s="2"/>
    </row>
    <row r="684" spans="5:8" ht="18" customHeight="1" x14ac:dyDescent="0.2">
      <c r="E684" s="2"/>
      <c r="F684" s="23"/>
      <c r="G684" s="33"/>
      <c r="H684" s="2"/>
    </row>
    <row r="685" spans="5:8" ht="18" customHeight="1" x14ac:dyDescent="0.2">
      <c r="E685" s="2"/>
      <c r="F685" s="23"/>
      <c r="G685" s="33"/>
      <c r="H685" s="2"/>
    </row>
    <row r="686" spans="5:8" ht="18" customHeight="1" x14ac:dyDescent="0.2">
      <c r="E686" s="2"/>
      <c r="F686" s="23"/>
      <c r="G686" s="33"/>
      <c r="H686" s="2"/>
    </row>
    <row r="687" spans="5:8" ht="18" customHeight="1" x14ac:dyDescent="0.2">
      <c r="E687" s="2"/>
      <c r="F687" s="23"/>
      <c r="G687" s="33"/>
      <c r="H687" s="2"/>
    </row>
    <row r="688" spans="5:8" ht="18" customHeight="1" x14ac:dyDescent="0.2">
      <c r="E688" s="2"/>
      <c r="F688" s="23"/>
      <c r="G688" s="33"/>
      <c r="H688" s="2"/>
    </row>
    <row r="689" spans="5:8" ht="18" customHeight="1" x14ac:dyDescent="0.2">
      <c r="E689" s="2"/>
      <c r="F689" s="23"/>
      <c r="G689" s="33"/>
      <c r="H689" s="2"/>
    </row>
    <row r="690" spans="5:8" ht="18" customHeight="1" x14ac:dyDescent="0.2">
      <c r="E690" s="2"/>
      <c r="F690" s="23"/>
      <c r="G690" s="33"/>
      <c r="H690" s="2"/>
    </row>
    <row r="691" spans="5:8" ht="18" customHeight="1" x14ac:dyDescent="0.2">
      <c r="E691" s="2"/>
      <c r="F691" s="23"/>
      <c r="G691" s="33"/>
      <c r="H691" s="2"/>
    </row>
    <row r="692" spans="5:8" ht="18" customHeight="1" x14ac:dyDescent="0.2">
      <c r="E692" s="2"/>
      <c r="F692" s="23"/>
      <c r="G692" s="33"/>
      <c r="H692" s="2"/>
    </row>
    <row r="693" spans="5:8" ht="18" customHeight="1" x14ac:dyDescent="0.2">
      <c r="E693" s="2"/>
      <c r="F693" s="23"/>
      <c r="G693" s="33"/>
      <c r="H693" s="2"/>
    </row>
    <row r="694" spans="5:8" ht="18" customHeight="1" x14ac:dyDescent="0.2">
      <c r="E694" s="2"/>
      <c r="F694" s="23"/>
      <c r="G694" s="33"/>
      <c r="H694" s="2"/>
    </row>
    <row r="695" spans="5:8" ht="18" customHeight="1" x14ac:dyDescent="0.2">
      <c r="E695" s="2"/>
      <c r="F695" s="23"/>
      <c r="G695" s="33"/>
      <c r="H695" s="2"/>
    </row>
    <row r="696" spans="5:8" ht="18" customHeight="1" x14ac:dyDescent="0.2">
      <c r="E696" s="2"/>
      <c r="F696" s="23"/>
      <c r="G696" s="33"/>
      <c r="H696" s="2"/>
    </row>
    <row r="697" spans="5:8" ht="18" customHeight="1" x14ac:dyDescent="0.2">
      <c r="E697" s="2"/>
      <c r="F697" s="23"/>
      <c r="G697" s="33"/>
      <c r="H697" s="2"/>
    </row>
    <row r="698" spans="5:8" ht="18" customHeight="1" x14ac:dyDescent="0.2">
      <c r="E698" s="2"/>
      <c r="F698" s="23"/>
      <c r="G698" s="33"/>
      <c r="H698" s="2"/>
    </row>
    <row r="699" spans="5:8" ht="18" customHeight="1" x14ac:dyDescent="0.2">
      <c r="E699" s="2"/>
      <c r="F699" s="23"/>
      <c r="G699" s="33"/>
      <c r="H699" s="2"/>
    </row>
    <row r="700" spans="5:8" ht="18" customHeight="1" x14ac:dyDescent="0.2">
      <c r="E700" s="2"/>
      <c r="F700" s="23"/>
      <c r="G700" s="33"/>
      <c r="H700" s="2"/>
    </row>
    <row r="701" spans="5:8" ht="18" customHeight="1" x14ac:dyDescent="0.2">
      <c r="E701" s="2"/>
      <c r="F701" s="23"/>
      <c r="G701" s="33"/>
      <c r="H701" s="2"/>
    </row>
    <row r="702" spans="5:8" ht="18" customHeight="1" x14ac:dyDescent="0.2">
      <c r="E702" s="2"/>
      <c r="F702" s="23"/>
      <c r="G702" s="33"/>
      <c r="H702" s="2"/>
    </row>
    <row r="703" spans="5:8" ht="18" customHeight="1" x14ac:dyDescent="0.2">
      <c r="E703" s="2"/>
      <c r="F703" s="23"/>
      <c r="G703" s="33"/>
      <c r="H703" s="2"/>
    </row>
    <row r="704" spans="5:8" ht="18" customHeight="1" x14ac:dyDescent="0.2">
      <c r="E704" s="2"/>
      <c r="F704" s="23"/>
      <c r="G704" s="33"/>
      <c r="H704" s="2"/>
    </row>
    <row r="705" spans="5:8" ht="18" customHeight="1" x14ac:dyDescent="0.2">
      <c r="E705" s="2"/>
      <c r="F705" s="23"/>
      <c r="G705" s="33"/>
      <c r="H705" s="2"/>
    </row>
    <row r="706" spans="5:8" ht="18" customHeight="1" x14ac:dyDescent="0.2">
      <c r="E706" s="2"/>
      <c r="F706" s="23"/>
      <c r="G706" s="33"/>
      <c r="H706" s="2"/>
    </row>
    <row r="707" spans="5:8" ht="18" customHeight="1" x14ac:dyDescent="0.2">
      <c r="E707" s="2"/>
      <c r="F707" s="23"/>
      <c r="G707" s="33"/>
      <c r="H707" s="2"/>
    </row>
    <row r="708" spans="5:8" ht="18" customHeight="1" x14ac:dyDescent="0.2">
      <c r="E708" s="2"/>
      <c r="F708" s="23"/>
      <c r="G708" s="33"/>
      <c r="H708" s="2"/>
    </row>
    <row r="709" spans="5:8" ht="18" customHeight="1" x14ac:dyDescent="0.2">
      <c r="E709" s="2"/>
      <c r="F709" s="23"/>
      <c r="G709" s="33"/>
      <c r="H709" s="2"/>
    </row>
    <row r="710" spans="5:8" ht="18" customHeight="1" x14ac:dyDescent="0.2">
      <c r="E710" s="2"/>
      <c r="F710" s="23"/>
      <c r="G710" s="33"/>
      <c r="H710" s="2"/>
    </row>
    <row r="711" spans="5:8" ht="18" customHeight="1" x14ac:dyDescent="0.2">
      <c r="E711" s="2"/>
      <c r="F711" s="23"/>
      <c r="G711" s="33"/>
      <c r="H711" s="2"/>
    </row>
    <row r="712" spans="5:8" ht="18" customHeight="1" x14ac:dyDescent="0.2">
      <c r="E712" s="2"/>
      <c r="F712" s="23"/>
      <c r="G712" s="33"/>
      <c r="H712" s="2"/>
    </row>
    <row r="713" spans="5:8" ht="18" customHeight="1" x14ac:dyDescent="0.2">
      <c r="E713" s="2"/>
      <c r="F713" s="23"/>
      <c r="G713" s="33"/>
      <c r="H713" s="2"/>
    </row>
    <row r="714" spans="5:8" ht="18" customHeight="1" x14ac:dyDescent="0.2">
      <c r="E714" s="2"/>
      <c r="F714" s="23"/>
      <c r="G714" s="33"/>
      <c r="H714" s="2"/>
    </row>
    <row r="715" spans="5:8" ht="18" customHeight="1" x14ac:dyDescent="0.2">
      <c r="E715" s="2"/>
      <c r="F715" s="23"/>
      <c r="G715" s="33"/>
      <c r="H715" s="2"/>
    </row>
    <row r="716" spans="5:8" ht="18" customHeight="1" x14ac:dyDescent="0.2">
      <c r="E716" s="2"/>
      <c r="F716" s="23"/>
      <c r="G716" s="33"/>
      <c r="H716" s="2"/>
    </row>
    <row r="717" spans="5:8" ht="18" customHeight="1" x14ac:dyDescent="0.2">
      <c r="E717" s="2"/>
      <c r="F717" s="23"/>
      <c r="G717" s="33"/>
      <c r="H717" s="2"/>
    </row>
    <row r="718" spans="5:8" ht="18" customHeight="1" x14ac:dyDescent="0.2">
      <c r="E718" s="2"/>
      <c r="F718" s="23"/>
      <c r="G718" s="33"/>
      <c r="H718" s="2"/>
    </row>
    <row r="719" spans="5:8" ht="18" customHeight="1" x14ac:dyDescent="0.2">
      <c r="E719" s="2"/>
      <c r="F719" s="23"/>
      <c r="G719" s="33"/>
      <c r="H719" s="2"/>
    </row>
    <row r="720" spans="5:8" ht="18" customHeight="1" x14ac:dyDescent="0.2">
      <c r="E720" s="2"/>
      <c r="F720" s="23"/>
      <c r="G720" s="33"/>
      <c r="H720" s="2"/>
    </row>
    <row r="721" spans="5:8" ht="18" customHeight="1" x14ac:dyDescent="0.2">
      <c r="E721" s="2"/>
      <c r="F721" s="23"/>
      <c r="G721" s="33"/>
      <c r="H721" s="2"/>
    </row>
    <row r="722" spans="5:8" ht="18" customHeight="1" x14ac:dyDescent="0.2">
      <c r="E722" s="2"/>
      <c r="F722" s="23"/>
      <c r="G722" s="33"/>
      <c r="H722" s="2"/>
    </row>
    <row r="723" spans="5:8" ht="18" customHeight="1" x14ac:dyDescent="0.2">
      <c r="E723" s="2"/>
      <c r="F723" s="23"/>
      <c r="G723" s="33"/>
      <c r="H723" s="2"/>
    </row>
    <row r="724" spans="5:8" ht="18" customHeight="1" x14ac:dyDescent="0.2">
      <c r="E724" s="2"/>
      <c r="F724" s="23"/>
      <c r="G724" s="33"/>
      <c r="H724" s="2"/>
    </row>
    <row r="725" spans="5:8" ht="18" customHeight="1" x14ac:dyDescent="0.2">
      <c r="E725" s="2"/>
      <c r="F725" s="23"/>
      <c r="G725" s="33"/>
      <c r="H725" s="2"/>
    </row>
    <row r="726" spans="5:8" ht="18" customHeight="1" x14ac:dyDescent="0.2">
      <c r="E726" s="2"/>
      <c r="F726" s="23"/>
      <c r="G726" s="33"/>
      <c r="H726" s="2"/>
    </row>
    <row r="727" spans="5:8" ht="18" customHeight="1" x14ac:dyDescent="0.2">
      <c r="E727" s="2"/>
      <c r="F727" s="23"/>
      <c r="G727" s="33"/>
      <c r="H727" s="2"/>
    </row>
    <row r="728" spans="5:8" ht="18" customHeight="1" x14ac:dyDescent="0.2">
      <c r="E728" s="2"/>
      <c r="F728" s="23"/>
      <c r="G728" s="33"/>
      <c r="H728" s="2"/>
    </row>
    <row r="729" spans="5:8" ht="18" customHeight="1" x14ac:dyDescent="0.2">
      <c r="E729" s="2"/>
      <c r="F729" s="23"/>
      <c r="G729" s="33"/>
      <c r="H729" s="2"/>
    </row>
    <row r="730" spans="5:8" ht="18" customHeight="1" x14ac:dyDescent="0.2">
      <c r="E730" s="2"/>
      <c r="F730" s="23"/>
      <c r="G730" s="33"/>
      <c r="H730" s="2"/>
    </row>
    <row r="731" spans="5:8" ht="18" customHeight="1" x14ac:dyDescent="0.2">
      <c r="E731" s="2"/>
      <c r="F731" s="23"/>
      <c r="G731" s="33"/>
      <c r="H731" s="2"/>
    </row>
    <row r="732" spans="5:8" ht="18" customHeight="1" x14ac:dyDescent="0.2">
      <c r="E732" s="2"/>
      <c r="F732" s="23"/>
      <c r="G732" s="33"/>
      <c r="H732" s="2"/>
    </row>
    <row r="733" spans="5:8" ht="18" customHeight="1" x14ac:dyDescent="0.2">
      <c r="E733" s="2"/>
      <c r="F733" s="23"/>
      <c r="G733" s="33"/>
      <c r="H733" s="2"/>
    </row>
    <row r="734" spans="5:8" ht="18" customHeight="1" x14ac:dyDescent="0.2">
      <c r="E734" s="2"/>
      <c r="F734" s="23"/>
      <c r="G734" s="33"/>
      <c r="H734" s="2"/>
    </row>
    <row r="735" spans="5:8" ht="18" customHeight="1" x14ac:dyDescent="0.2">
      <c r="E735" s="2"/>
      <c r="F735" s="23"/>
      <c r="G735" s="33"/>
      <c r="H735" s="2"/>
    </row>
    <row r="736" spans="5:8" ht="18" customHeight="1" x14ac:dyDescent="0.2">
      <c r="E736" s="2"/>
      <c r="F736" s="23"/>
      <c r="G736" s="33"/>
      <c r="H736" s="2"/>
    </row>
    <row r="737" spans="5:8" ht="18" customHeight="1" x14ac:dyDescent="0.2">
      <c r="E737" s="2"/>
      <c r="F737" s="23"/>
      <c r="G737" s="33"/>
      <c r="H737" s="2"/>
    </row>
    <row r="738" spans="5:8" ht="18" customHeight="1" x14ac:dyDescent="0.2">
      <c r="E738" s="2"/>
      <c r="F738" s="23"/>
      <c r="G738" s="33"/>
      <c r="H738" s="2"/>
    </row>
    <row r="739" spans="5:8" ht="18" customHeight="1" x14ac:dyDescent="0.2">
      <c r="E739" s="2"/>
      <c r="F739" s="23"/>
      <c r="G739" s="33"/>
      <c r="H739" s="2"/>
    </row>
    <row r="740" spans="5:8" ht="18" customHeight="1" x14ac:dyDescent="0.2">
      <c r="E740" s="2"/>
      <c r="F740" s="23"/>
      <c r="G740" s="33"/>
      <c r="H740" s="2"/>
    </row>
    <row r="741" spans="5:8" ht="18" customHeight="1" x14ac:dyDescent="0.2">
      <c r="E741" s="2"/>
      <c r="F741" s="23"/>
      <c r="G741" s="33"/>
      <c r="H741" s="2"/>
    </row>
    <row r="742" spans="5:8" ht="18" customHeight="1" x14ac:dyDescent="0.2">
      <c r="E742" s="2"/>
      <c r="F742" s="23"/>
      <c r="G742" s="33"/>
      <c r="H742" s="2"/>
    </row>
    <row r="743" spans="5:8" ht="18" customHeight="1" x14ac:dyDescent="0.2">
      <c r="E743" s="2"/>
      <c r="F743" s="23"/>
      <c r="G743" s="33"/>
      <c r="H743" s="2"/>
    </row>
    <row r="744" spans="5:8" ht="18" customHeight="1" x14ac:dyDescent="0.2">
      <c r="E744" s="2"/>
      <c r="F744" s="23"/>
      <c r="G744" s="33"/>
      <c r="H744" s="2"/>
    </row>
    <row r="745" spans="5:8" ht="18" customHeight="1" x14ac:dyDescent="0.2">
      <c r="E745" s="2"/>
      <c r="F745" s="23"/>
      <c r="G745" s="33"/>
      <c r="H745" s="2"/>
    </row>
    <row r="746" spans="5:8" ht="18" customHeight="1" x14ac:dyDescent="0.2">
      <c r="E746" s="2"/>
      <c r="F746" s="23"/>
      <c r="G746" s="33"/>
      <c r="H746" s="2"/>
    </row>
    <row r="747" spans="5:8" ht="18" customHeight="1" x14ac:dyDescent="0.2">
      <c r="E747" s="2"/>
      <c r="F747" s="23"/>
      <c r="G747" s="33"/>
      <c r="H747" s="2"/>
    </row>
    <row r="748" spans="5:8" ht="18" customHeight="1" x14ac:dyDescent="0.2">
      <c r="E748" s="2"/>
      <c r="F748" s="23"/>
      <c r="G748" s="33"/>
      <c r="H748" s="2"/>
    </row>
    <row r="749" spans="5:8" ht="18" customHeight="1" x14ac:dyDescent="0.2">
      <c r="E749" s="2"/>
      <c r="F749" s="23"/>
      <c r="G749" s="33"/>
      <c r="H749" s="2"/>
    </row>
    <row r="750" spans="5:8" ht="18" customHeight="1" x14ac:dyDescent="0.2">
      <c r="E750" s="2"/>
      <c r="F750" s="23"/>
      <c r="G750" s="33"/>
      <c r="H750" s="2"/>
    </row>
    <row r="751" spans="5:8" ht="18" customHeight="1" x14ac:dyDescent="0.2">
      <c r="E751" s="2"/>
      <c r="F751" s="23"/>
      <c r="G751" s="33"/>
      <c r="H751" s="2"/>
    </row>
    <row r="752" spans="5:8" ht="18" customHeight="1" x14ac:dyDescent="0.2">
      <c r="E752" s="2"/>
      <c r="F752" s="23"/>
      <c r="G752" s="33"/>
      <c r="H752" s="2"/>
    </row>
    <row r="753" spans="5:8" ht="18" customHeight="1" x14ac:dyDescent="0.2">
      <c r="E753" s="2"/>
      <c r="F753" s="23"/>
      <c r="G753" s="33"/>
      <c r="H753" s="2"/>
    </row>
    <row r="754" spans="5:8" ht="18" customHeight="1" x14ac:dyDescent="0.2">
      <c r="E754" s="2"/>
      <c r="F754" s="23"/>
      <c r="G754" s="33"/>
      <c r="H754" s="2"/>
    </row>
    <row r="755" spans="5:8" ht="18" customHeight="1" x14ac:dyDescent="0.2">
      <c r="E755" s="2"/>
      <c r="F755" s="23"/>
      <c r="G755" s="33"/>
      <c r="H755" s="2"/>
    </row>
    <row r="756" spans="5:8" ht="18" customHeight="1" x14ac:dyDescent="0.2">
      <c r="E756" s="2"/>
      <c r="F756" s="23"/>
      <c r="G756" s="33"/>
      <c r="H756" s="2"/>
    </row>
    <row r="757" spans="5:8" ht="18" customHeight="1" x14ac:dyDescent="0.2">
      <c r="E757" s="2"/>
      <c r="F757" s="23"/>
      <c r="G757" s="33"/>
      <c r="H757" s="2"/>
    </row>
    <row r="758" spans="5:8" ht="18" customHeight="1" x14ac:dyDescent="0.2">
      <c r="E758" s="2"/>
      <c r="F758" s="23"/>
      <c r="G758" s="33"/>
      <c r="H758" s="2"/>
    </row>
    <row r="759" spans="5:8" ht="18" customHeight="1" x14ac:dyDescent="0.2">
      <c r="E759" s="2"/>
      <c r="F759" s="23"/>
      <c r="G759" s="33"/>
      <c r="H759" s="2"/>
    </row>
    <row r="760" spans="5:8" ht="18" customHeight="1" x14ac:dyDescent="0.2">
      <c r="E760" s="2"/>
      <c r="F760" s="23"/>
      <c r="G760" s="33"/>
      <c r="H760" s="2"/>
    </row>
    <row r="761" spans="5:8" ht="18" customHeight="1" x14ac:dyDescent="0.2">
      <c r="E761" s="2"/>
      <c r="F761" s="23"/>
      <c r="G761" s="33"/>
      <c r="H761" s="2"/>
    </row>
    <row r="762" spans="5:8" ht="18" customHeight="1" x14ac:dyDescent="0.2">
      <c r="E762" s="2"/>
      <c r="F762" s="23"/>
      <c r="G762" s="33"/>
      <c r="H762" s="2"/>
    </row>
    <row r="763" spans="5:8" ht="18" customHeight="1" x14ac:dyDescent="0.2">
      <c r="E763" s="2"/>
      <c r="F763" s="23"/>
      <c r="G763" s="33"/>
      <c r="H763" s="2"/>
    </row>
    <row r="764" spans="5:8" ht="18" customHeight="1" x14ac:dyDescent="0.2">
      <c r="E764" s="2"/>
      <c r="F764" s="23"/>
      <c r="G764" s="33"/>
      <c r="H764" s="2"/>
    </row>
    <row r="765" spans="5:8" ht="18" customHeight="1" x14ac:dyDescent="0.2">
      <c r="E765" s="2"/>
      <c r="F765" s="23"/>
      <c r="G765" s="33"/>
      <c r="H765" s="2"/>
    </row>
    <row r="766" spans="5:8" ht="18" customHeight="1" x14ac:dyDescent="0.2">
      <c r="E766" s="2"/>
      <c r="F766" s="23"/>
      <c r="G766" s="33"/>
      <c r="H766" s="2"/>
    </row>
    <row r="767" spans="5:8" ht="18" customHeight="1" x14ac:dyDescent="0.2">
      <c r="E767" s="2"/>
      <c r="F767" s="23"/>
      <c r="G767" s="33"/>
      <c r="H767" s="2"/>
    </row>
    <row r="768" spans="5:8" ht="18" customHeight="1" x14ac:dyDescent="0.2">
      <c r="E768" s="2"/>
      <c r="F768" s="23"/>
      <c r="G768" s="33"/>
      <c r="H768" s="2"/>
    </row>
    <row r="769" spans="5:8" ht="18" customHeight="1" x14ac:dyDescent="0.2">
      <c r="E769" s="2"/>
      <c r="F769" s="23"/>
      <c r="G769" s="33"/>
      <c r="H769" s="2"/>
    </row>
    <row r="770" spans="5:8" ht="18" customHeight="1" x14ac:dyDescent="0.2">
      <c r="E770" s="2"/>
      <c r="F770" s="23"/>
      <c r="G770" s="33"/>
      <c r="H770" s="2"/>
    </row>
    <row r="771" spans="5:8" ht="18" customHeight="1" x14ac:dyDescent="0.2">
      <c r="E771" s="2"/>
      <c r="F771" s="23"/>
      <c r="G771" s="33"/>
      <c r="H771" s="2"/>
    </row>
    <row r="772" spans="5:8" ht="18" customHeight="1" x14ac:dyDescent="0.2">
      <c r="E772" s="2"/>
      <c r="F772" s="23"/>
      <c r="G772" s="33"/>
      <c r="H772" s="2"/>
    </row>
    <row r="773" spans="5:8" ht="18" customHeight="1" x14ac:dyDescent="0.2">
      <c r="E773" s="2"/>
      <c r="F773" s="23"/>
      <c r="G773" s="33"/>
      <c r="H773" s="2"/>
    </row>
    <row r="774" spans="5:8" ht="18" customHeight="1" x14ac:dyDescent="0.2">
      <c r="E774" s="2"/>
      <c r="F774" s="23"/>
      <c r="G774" s="33"/>
      <c r="H774" s="2"/>
    </row>
    <row r="775" spans="5:8" ht="18" customHeight="1" x14ac:dyDescent="0.2">
      <c r="E775" s="2"/>
      <c r="F775" s="23"/>
      <c r="G775" s="33"/>
      <c r="H775" s="2"/>
    </row>
    <row r="776" spans="5:8" ht="18" customHeight="1" x14ac:dyDescent="0.2">
      <c r="E776" s="2"/>
      <c r="F776" s="23"/>
      <c r="G776" s="33"/>
      <c r="H776" s="2"/>
    </row>
    <row r="777" spans="5:8" ht="18" customHeight="1" x14ac:dyDescent="0.2">
      <c r="E777" s="2"/>
      <c r="F777" s="23"/>
      <c r="G777" s="33"/>
      <c r="H777" s="2"/>
    </row>
    <row r="778" spans="5:8" ht="18" customHeight="1" x14ac:dyDescent="0.2">
      <c r="E778" s="2"/>
      <c r="F778" s="23"/>
      <c r="G778" s="33"/>
      <c r="H778" s="2"/>
    </row>
    <row r="779" spans="5:8" ht="18" customHeight="1" x14ac:dyDescent="0.2">
      <c r="E779" s="2"/>
      <c r="F779" s="23"/>
      <c r="G779" s="33"/>
      <c r="H779" s="2"/>
    </row>
    <row r="780" spans="5:8" ht="18" customHeight="1" x14ac:dyDescent="0.2">
      <c r="E780" s="2"/>
      <c r="F780" s="23"/>
      <c r="G780" s="33"/>
      <c r="H780" s="2"/>
    </row>
    <row r="781" spans="5:8" ht="18" customHeight="1" x14ac:dyDescent="0.2">
      <c r="E781" s="2"/>
      <c r="F781" s="23"/>
      <c r="G781" s="33"/>
      <c r="H781" s="2"/>
    </row>
    <row r="782" spans="5:8" ht="18" customHeight="1" x14ac:dyDescent="0.2">
      <c r="E782" s="2"/>
      <c r="F782" s="23"/>
      <c r="G782" s="33"/>
      <c r="H782" s="2"/>
    </row>
    <row r="783" spans="5:8" ht="18" customHeight="1" x14ac:dyDescent="0.2">
      <c r="E783" s="2"/>
      <c r="F783" s="23"/>
      <c r="G783" s="33"/>
      <c r="H783" s="2"/>
    </row>
    <row r="784" spans="5:8" ht="18" customHeight="1" x14ac:dyDescent="0.2">
      <c r="E784" s="2"/>
      <c r="F784" s="23"/>
      <c r="G784" s="33"/>
      <c r="H784" s="2"/>
    </row>
    <row r="785" spans="5:8" ht="18" customHeight="1" x14ac:dyDescent="0.2">
      <c r="E785" s="2"/>
      <c r="F785" s="23"/>
      <c r="G785" s="33"/>
      <c r="H785" s="2"/>
    </row>
    <row r="786" spans="5:8" ht="18" customHeight="1" x14ac:dyDescent="0.2">
      <c r="E786" s="2"/>
      <c r="F786" s="23"/>
      <c r="G786" s="33"/>
      <c r="H786" s="2"/>
    </row>
    <row r="787" spans="5:8" ht="18" customHeight="1" x14ac:dyDescent="0.2">
      <c r="E787" s="2"/>
      <c r="F787" s="23"/>
      <c r="G787" s="33"/>
      <c r="H787" s="2"/>
    </row>
    <row r="788" spans="5:8" ht="18" customHeight="1" x14ac:dyDescent="0.2">
      <c r="E788" s="2"/>
      <c r="F788" s="23"/>
      <c r="G788" s="33"/>
      <c r="H788" s="2"/>
    </row>
    <row r="789" spans="5:8" ht="18" customHeight="1" x14ac:dyDescent="0.2">
      <c r="E789" s="2"/>
      <c r="F789" s="23"/>
      <c r="G789" s="33"/>
      <c r="H789" s="2"/>
    </row>
    <row r="790" spans="5:8" ht="18" customHeight="1" x14ac:dyDescent="0.2">
      <c r="E790" s="2"/>
      <c r="F790" s="23"/>
      <c r="G790" s="33"/>
      <c r="H790" s="2"/>
    </row>
    <row r="791" spans="5:8" ht="18" customHeight="1" x14ac:dyDescent="0.2">
      <c r="E791" s="2"/>
      <c r="F791" s="23"/>
      <c r="G791" s="33"/>
      <c r="H791" s="2"/>
    </row>
    <row r="792" spans="5:8" ht="18" customHeight="1" x14ac:dyDescent="0.2">
      <c r="E792" s="2"/>
      <c r="F792" s="23"/>
      <c r="G792" s="33"/>
      <c r="H792" s="2"/>
    </row>
    <row r="793" spans="5:8" ht="18" customHeight="1" x14ac:dyDescent="0.2">
      <c r="E793" s="2"/>
      <c r="F793" s="23"/>
      <c r="G793" s="33"/>
      <c r="H793" s="2"/>
    </row>
    <row r="794" spans="5:8" ht="18" customHeight="1" x14ac:dyDescent="0.2">
      <c r="E794" s="2"/>
      <c r="F794" s="23"/>
      <c r="G794" s="33"/>
      <c r="H794" s="2"/>
    </row>
    <row r="795" spans="5:8" ht="18" customHeight="1" x14ac:dyDescent="0.2">
      <c r="E795" s="2"/>
      <c r="F795" s="23"/>
      <c r="G795" s="33"/>
      <c r="H795" s="2"/>
    </row>
    <row r="796" spans="5:8" ht="18" customHeight="1" x14ac:dyDescent="0.2">
      <c r="E796" s="2"/>
      <c r="F796" s="23"/>
      <c r="G796" s="33"/>
      <c r="H796" s="2"/>
    </row>
    <row r="797" spans="5:8" ht="18" customHeight="1" x14ac:dyDescent="0.2">
      <c r="E797" s="2"/>
      <c r="F797" s="23"/>
      <c r="G797" s="33"/>
      <c r="H797" s="2"/>
    </row>
    <row r="798" spans="5:8" ht="18" customHeight="1" x14ac:dyDescent="0.2">
      <c r="E798" s="2"/>
      <c r="F798" s="23"/>
      <c r="G798" s="33"/>
      <c r="H798" s="2"/>
    </row>
    <row r="799" spans="5:8" ht="18" customHeight="1" x14ac:dyDescent="0.2">
      <c r="E799" s="2"/>
      <c r="F799" s="23"/>
      <c r="G799" s="33"/>
      <c r="H799" s="2"/>
    </row>
    <row r="800" spans="5:8" ht="18" customHeight="1" x14ac:dyDescent="0.2">
      <c r="E800" s="2"/>
      <c r="F800" s="23"/>
      <c r="G800" s="33"/>
      <c r="H800" s="2"/>
    </row>
    <row r="801" spans="5:8" ht="18" customHeight="1" x14ac:dyDescent="0.2">
      <c r="E801" s="2"/>
      <c r="F801" s="23"/>
      <c r="G801" s="33"/>
      <c r="H801" s="2"/>
    </row>
    <row r="802" spans="5:8" ht="18" customHeight="1" x14ac:dyDescent="0.2">
      <c r="E802" s="2"/>
      <c r="F802" s="23"/>
      <c r="G802" s="33"/>
      <c r="H802" s="2"/>
    </row>
    <row r="803" spans="5:8" ht="18" customHeight="1" x14ac:dyDescent="0.2">
      <c r="E803" s="2"/>
      <c r="F803" s="23"/>
      <c r="G803" s="33"/>
      <c r="H803" s="2"/>
    </row>
    <row r="804" spans="5:8" ht="18" customHeight="1" x14ac:dyDescent="0.2">
      <c r="E804" s="2"/>
      <c r="F804" s="23"/>
      <c r="G804" s="33"/>
      <c r="H804" s="2"/>
    </row>
    <row r="805" spans="5:8" ht="18" customHeight="1" x14ac:dyDescent="0.2">
      <c r="E805" s="2"/>
      <c r="F805" s="23"/>
      <c r="G805" s="33"/>
      <c r="H805" s="2"/>
    </row>
    <row r="806" spans="5:8" ht="18" customHeight="1" x14ac:dyDescent="0.2">
      <c r="E806" s="2"/>
      <c r="F806" s="23"/>
      <c r="G806" s="33"/>
      <c r="H806" s="2"/>
    </row>
    <row r="807" spans="5:8" ht="18" customHeight="1" x14ac:dyDescent="0.2">
      <c r="E807" s="2"/>
      <c r="F807" s="23"/>
      <c r="G807" s="33"/>
      <c r="H807" s="2"/>
    </row>
    <row r="808" spans="5:8" ht="18" customHeight="1" x14ac:dyDescent="0.2">
      <c r="E808" s="2"/>
      <c r="F808" s="23"/>
      <c r="G808" s="33"/>
      <c r="H808" s="2"/>
    </row>
    <row r="809" spans="5:8" ht="18" customHeight="1" x14ac:dyDescent="0.2">
      <c r="E809" s="2"/>
      <c r="F809" s="23"/>
      <c r="G809" s="33"/>
      <c r="H809" s="2"/>
    </row>
    <row r="810" spans="5:8" ht="18" customHeight="1" x14ac:dyDescent="0.2">
      <c r="E810" s="2"/>
      <c r="F810" s="23"/>
      <c r="G810" s="33"/>
      <c r="H810" s="2"/>
    </row>
    <row r="811" spans="5:8" ht="18" customHeight="1" x14ac:dyDescent="0.2">
      <c r="E811" s="2"/>
      <c r="F811" s="23"/>
      <c r="G811" s="33"/>
      <c r="H811" s="2"/>
    </row>
    <row r="812" spans="5:8" ht="18" customHeight="1" x14ac:dyDescent="0.2">
      <c r="E812" s="2"/>
      <c r="F812" s="23"/>
      <c r="G812" s="33"/>
      <c r="H812" s="2"/>
    </row>
    <row r="813" spans="5:8" ht="18" customHeight="1" x14ac:dyDescent="0.2">
      <c r="E813" s="2"/>
      <c r="F813" s="23"/>
      <c r="G813" s="33"/>
      <c r="H813" s="2"/>
    </row>
    <row r="814" spans="5:8" ht="18" customHeight="1" x14ac:dyDescent="0.2">
      <c r="E814" s="2"/>
      <c r="F814" s="23"/>
      <c r="G814" s="33"/>
      <c r="H814" s="2"/>
    </row>
    <row r="815" spans="5:8" ht="18" customHeight="1" x14ac:dyDescent="0.2">
      <c r="E815" s="2"/>
      <c r="F815" s="23"/>
      <c r="G815" s="33"/>
      <c r="H815" s="2"/>
    </row>
    <row r="816" spans="5:8" ht="18" customHeight="1" x14ac:dyDescent="0.2">
      <c r="E816" s="2"/>
      <c r="F816" s="23"/>
      <c r="G816" s="33"/>
      <c r="H816" s="2"/>
    </row>
    <row r="817" spans="5:8" ht="18" customHeight="1" x14ac:dyDescent="0.2">
      <c r="E817" s="2"/>
      <c r="F817" s="23"/>
      <c r="G817" s="33"/>
      <c r="H817" s="2"/>
    </row>
    <row r="818" spans="5:8" ht="18" customHeight="1" x14ac:dyDescent="0.2">
      <c r="E818" s="2"/>
      <c r="F818" s="23"/>
      <c r="G818" s="33"/>
      <c r="H818" s="2"/>
    </row>
    <row r="819" spans="5:8" ht="18" customHeight="1" x14ac:dyDescent="0.2">
      <c r="E819" s="2"/>
      <c r="F819" s="23"/>
      <c r="G819" s="33"/>
      <c r="H819" s="2"/>
    </row>
    <row r="820" spans="5:8" ht="18" customHeight="1" x14ac:dyDescent="0.2">
      <c r="E820" s="2"/>
      <c r="F820" s="23"/>
      <c r="G820" s="33"/>
      <c r="H820" s="2"/>
    </row>
    <row r="821" spans="5:8" ht="18" customHeight="1" x14ac:dyDescent="0.2">
      <c r="E821" s="2"/>
      <c r="F821" s="23"/>
      <c r="G821" s="33"/>
      <c r="H821" s="2"/>
    </row>
    <row r="822" spans="5:8" ht="18" customHeight="1" x14ac:dyDescent="0.2">
      <c r="E822" s="2"/>
      <c r="F822" s="23"/>
      <c r="G822" s="33"/>
      <c r="H822" s="2"/>
    </row>
    <row r="823" spans="5:8" ht="18" customHeight="1" x14ac:dyDescent="0.2">
      <c r="E823" s="2"/>
      <c r="F823" s="23"/>
      <c r="G823" s="33"/>
      <c r="H823" s="2"/>
    </row>
    <row r="824" spans="5:8" ht="18" customHeight="1" x14ac:dyDescent="0.2">
      <c r="E824" s="2"/>
      <c r="F824" s="23"/>
      <c r="G824" s="33"/>
      <c r="H824" s="2"/>
    </row>
    <row r="825" spans="5:8" ht="18" customHeight="1" x14ac:dyDescent="0.2">
      <c r="E825" s="2"/>
      <c r="F825" s="23"/>
      <c r="G825" s="33"/>
      <c r="H825" s="2"/>
    </row>
    <row r="826" spans="5:8" ht="18" customHeight="1" x14ac:dyDescent="0.2">
      <c r="E826" s="2"/>
      <c r="F826" s="23"/>
      <c r="G826" s="33"/>
      <c r="H826" s="2"/>
    </row>
    <row r="827" spans="5:8" ht="18" customHeight="1" x14ac:dyDescent="0.2">
      <c r="E827" s="2"/>
      <c r="F827" s="23"/>
      <c r="G827" s="33"/>
      <c r="H827" s="2"/>
    </row>
    <row r="828" spans="5:8" ht="18" customHeight="1" x14ac:dyDescent="0.2">
      <c r="E828" s="2"/>
      <c r="F828" s="23"/>
      <c r="G828" s="33"/>
      <c r="H828" s="2"/>
    </row>
    <row r="829" spans="5:8" ht="18" customHeight="1" x14ac:dyDescent="0.2">
      <c r="E829" s="2"/>
      <c r="F829" s="23"/>
      <c r="G829" s="33"/>
      <c r="H829" s="2"/>
    </row>
    <row r="830" spans="5:8" ht="18" customHeight="1" x14ac:dyDescent="0.2">
      <c r="E830" s="2"/>
      <c r="F830" s="23"/>
      <c r="G830" s="33"/>
      <c r="H830" s="2"/>
    </row>
    <row r="831" spans="5:8" ht="18" customHeight="1" x14ac:dyDescent="0.2">
      <c r="E831" s="2"/>
      <c r="F831" s="23"/>
      <c r="G831" s="33"/>
      <c r="H831" s="2"/>
    </row>
    <row r="832" spans="5:8" ht="18" customHeight="1" x14ac:dyDescent="0.2">
      <c r="E832" s="2"/>
      <c r="F832" s="23"/>
      <c r="G832" s="33"/>
      <c r="H832" s="2"/>
    </row>
    <row r="833" spans="5:8" ht="18" customHeight="1" x14ac:dyDescent="0.2">
      <c r="E833" s="2"/>
      <c r="F833" s="23"/>
      <c r="G833" s="33"/>
      <c r="H833" s="2"/>
    </row>
    <row r="834" spans="5:8" ht="18" customHeight="1" x14ac:dyDescent="0.2">
      <c r="E834" s="2"/>
      <c r="F834" s="23"/>
      <c r="G834" s="33"/>
      <c r="H834" s="2"/>
    </row>
    <row r="835" spans="5:8" ht="18" customHeight="1" x14ac:dyDescent="0.2">
      <c r="E835" s="2"/>
      <c r="F835" s="23"/>
      <c r="G835" s="33"/>
      <c r="H835" s="2"/>
    </row>
    <row r="836" spans="5:8" ht="18" customHeight="1" x14ac:dyDescent="0.2">
      <c r="E836" s="2"/>
      <c r="F836" s="23"/>
      <c r="G836" s="33"/>
      <c r="H836" s="2"/>
    </row>
    <row r="837" spans="5:8" ht="18" customHeight="1" x14ac:dyDescent="0.2">
      <c r="E837" s="2"/>
      <c r="F837" s="23"/>
      <c r="G837" s="33"/>
      <c r="H837" s="2"/>
    </row>
    <row r="838" spans="5:8" ht="18" customHeight="1" x14ac:dyDescent="0.2">
      <c r="E838" s="2"/>
      <c r="F838" s="23"/>
      <c r="G838" s="33"/>
      <c r="H838" s="2"/>
    </row>
    <row r="839" spans="5:8" ht="18" customHeight="1" x14ac:dyDescent="0.2">
      <c r="E839" s="2"/>
      <c r="F839" s="23"/>
      <c r="G839" s="33"/>
      <c r="H839" s="2"/>
    </row>
    <row r="840" spans="5:8" ht="18" customHeight="1" x14ac:dyDescent="0.2">
      <c r="E840" s="2"/>
      <c r="F840" s="23"/>
      <c r="G840" s="33"/>
      <c r="H840" s="2"/>
    </row>
    <row r="841" spans="5:8" ht="18" customHeight="1" x14ac:dyDescent="0.2">
      <c r="E841" s="2"/>
      <c r="F841" s="23"/>
      <c r="G841" s="33"/>
      <c r="H841" s="2"/>
    </row>
    <row r="842" spans="5:8" ht="18" customHeight="1" x14ac:dyDescent="0.2">
      <c r="E842" s="2"/>
      <c r="F842" s="23"/>
      <c r="G842" s="33"/>
      <c r="H842" s="2"/>
    </row>
    <row r="843" spans="5:8" ht="18" customHeight="1" x14ac:dyDescent="0.2">
      <c r="E843" s="2"/>
      <c r="F843" s="23"/>
      <c r="G843" s="33"/>
      <c r="H843" s="2"/>
    </row>
    <row r="844" spans="5:8" ht="18" customHeight="1" x14ac:dyDescent="0.2">
      <c r="E844" s="2"/>
      <c r="F844" s="23"/>
      <c r="G844" s="33"/>
      <c r="H844" s="2"/>
    </row>
    <row r="845" spans="5:8" ht="18" customHeight="1" x14ac:dyDescent="0.2">
      <c r="E845" s="2"/>
      <c r="F845" s="23"/>
      <c r="G845" s="33"/>
      <c r="H845" s="2"/>
    </row>
    <row r="846" spans="5:8" ht="18" customHeight="1" x14ac:dyDescent="0.2">
      <c r="E846" s="2"/>
      <c r="F846" s="23"/>
      <c r="G846" s="33"/>
      <c r="H846" s="2"/>
    </row>
    <row r="847" spans="5:8" ht="18" customHeight="1" x14ac:dyDescent="0.2">
      <c r="E847" s="2"/>
      <c r="F847" s="23"/>
      <c r="G847" s="33"/>
      <c r="H847" s="2"/>
    </row>
    <row r="848" spans="5:8" ht="18" customHeight="1" x14ac:dyDescent="0.2">
      <c r="E848" s="2"/>
      <c r="F848" s="23"/>
      <c r="G848" s="33"/>
      <c r="H848" s="2"/>
    </row>
    <row r="849" spans="5:8" ht="18" customHeight="1" x14ac:dyDescent="0.2">
      <c r="E849" s="2"/>
      <c r="F849" s="23"/>
      <c r="G849" s="33"/>
      <c r="H849" s="2"/>
    </row>
    <row r="850" spans="5:8" ht="18" customHeight="1" x14ac:dyDescent="0.2">
      <c r="E850" s="2"/>
      <c r="F850" s="23"/>
      <c r="G850" s="33"/>
      <c r="H850" s="2"/>
    </row>
    <row r="851" spans="5:8" ht="18" customHeight="1" x14ac:dyDescent="0.2">
      <c r="E851" s="2"/>
      <c r="F851" s="23"/>
      <c r="G851" s="33"/>
      <c r="H851" s="2"/>
    </row>
    <row r="852" spans="5:8" ht="18" customHeight="1" x14ac:dyDescent="0.2">
      <c r="E852" s="2"/>
      <c r="F852" s="23"/>
      <c r="G852" s="33"/>
      <c r="H852" s="2"/>
    </row>
    <row r="853" spans="5:8" ht="18" customHeight="1" x14ac:dyDescent="0.2">
      <c r="E853" s="2"/>
      <c r="F853" s="23"/>
      <c r="G853" s="33"/>
      <c r="H853" s="2"/>
    </row>
    <row r="854" spans="5:8" ht="18" customHeight="1" x14ac:dyDescent="0.2">
      <c r="E854" s="2"/>
      <c r="F854" s="23"/>
      <c r="G854" s="33"/>
      <c r="H854" s="2"/>
    </row>
    <row r="855" spans="5:8" ht="18" customHeight="1" x14ac:dyDescent="0.2">
      <c r="E855" s="2"/>
      <c r="F855" s="23"/>
      <c r="G855" s="33"/>
      <c r="H855" s="2"/>
    </row>
    <row r="856" spans="5:8" ht="18" customHeight="1" x14ac:dyDescent="0.2">
      <c r="E856" s="2"/>
      <c r="F856" s="23"/>
      <c r="G856" s="33"/>
      <c r="H856" s="2"/>
    </row>
    <row r="857" spans="5:8" ht="18" customHeight="1" x14ac:dyDescent="0.2">
      <c r="E857" s="2"/>
      <c r="F857" s="23"/>
      <c r="G857" s="33"/>
      <c r="H857" s="2"/>
    </row>
    <row r="858" spans="5:8" ht="18" customHeight="1" x14ac:dyDescent="0.2">
      <c r="E858" s="2"/>
      <c r="F858" s="23"/>
      <c r="G858" s="33"/>
      <c r="H858" s="2"/>
    </row>
    <row r="859" spans="5:8" ht="18" customHeight="1" x14ac:dyDescent="0.2">
      <c r="E859" s="2"/>
      <c r="F859" s="23"/>
      <c r="G859" s="33"/>
      <c r="H859" s="2"/>
    </row>
    <row r="860" spans="5:8" ht="18" customHeight="1" x14ac:dyDescent="0.2">
      <c r="E860" s="2"/>
      <c r="F860" s="23"/>
      <c r="G860" s="33"/>
      <c r="H860" s="2"/>
    </row>
    <row r="861" spans="5:8" ht="18" customHeight="1" x14ac:dyDescent="0.2">
      <c r="E861" s="2"/>
      <c r="F861" s="23"/>
      <c r="G861" s="33"/>
      <c r="H861" s="2"/>
    </row>
    <row r="862" spans="5:8" ht="18" customHeight="1" x14ac:dyDescent="0.2">
      <c r="E862" s="2"/>
      <c r="F862" s="23"/>
      <c r="G862" s="33"/>
      <c r="H862" s="2"/>
    </row>
    <row r="863" spans="5:8" ht="18" customHeight="1" x14ac:dyDescent="0.2">
      <c r="E863" s="2"/>
      <c r="F863" s="23"/>
      <c r="G863" s="33"/>
      <c r="H863" s="2"/>
    </row>
    <row r="864" spans="5:8" ht="18" customHeight="1" x14ac:dyDescent="0.2">
      <c r="E864" s="2"/>
      <c r="F864" s="23"/>
      <c r="G864" s="33"/>
      <c r="H864" s="2"/>
    </row>
    <row r="865" spans="5:8" ht="18" customHeight="1" x14ac:dyDescent="0.2">
      <c r="E865" s="2"/>
      <c r="F865" s="23"/>
      <c r="G865" s="33"/>
      <c r="H865" s="2"/>
    </row>
    <row r="866" spans="5:8" ht="18" customHeight="1" x14ac:dyDescent="0.2">
      <c r="E866" s="2"/>
      <c r="F866" s="23"/>
      <c r="G866" s="33"/>
      <c r="H866" s="2"/>
    </row>
    <row r="867" spans="5:8" ht="18" customHeight="1" x14ac:dyDescent="0.2">
      <c r="E867" s="2"/>
      <c r="F867" s="23"/>
      <c r="G867" s="33"/>
      <c r="H867" s="2"/>
    </row>
    <row r="868" spans="5:8" ht="18" customHeight="1" x14ac:dyDescent="0.2">
      <c r="E868" s="2"/>
      <c r="F868" s="23"/>
      <c r="G868" s="33"/>
      <c r="H868" s="2"/>
    </row>
    <row r="869" spans="5:8" ht="18" customHeight="1" x14ac:dyDescent="0.2">
      <c r="E869" s="2"/>
      <c r="F869" s="23"/>
      <c r="G869" s="33"/>
      <c r="H869" s="2"/>
    </row>
    <row r="870" spans="5:8" ht="18" customHeight="1" x14ac:dyDescent="0.2">
      <c r="E870" s="2"/>
      <c r="F870" s="23"/>
      <c r="G870" s="33"/>
      <c r="H870" s="2"/>
    </row>
    <row r="871" spans="5:8" ht="18" customHeight="1" x14ac:dyDescent="0.2">
      <c r="E871" s="2"/>
      <c r="F871" s="23"/>
      <c r="G871" s="33"/>
      <c r="H871" s="2"/>
    </row>
    <row r="872" spans="5:8" ht="18" customHeight="1" x14ac:dyDescent="0.2">
      <c r="E872" s="2"/>
      <c r="F872" s="23"/>
      <c r="G872" s="33"/>
      <c r="H872" s="2"/>
    </row>
    <row r="873" spans="5:8" ht="18" customHeight="1" x14ac:dyDescent="0.2">
      <c r="E873" s="2"/>
      <c r="F873" s="23"/>
      <c r="G873" s="33"/>
      <c r="H873" s="2"/>
    </row>
    <row r="874" spans="5:8" ht="18" customHeight="1" x14ac:dyDescent="0.2">
      <c r="E874" s="2"/>
      <c r="F874" s="23"/>
      <c r="G874" s="33"/>
      <c r="H874" s="2"/>
    </row>
    <row r="875" spans="5:8" ht="18" customHeight="1" x14ac:dyDescent="0.2">
      <c r="E875" s="2"/>
      <c r="F875" s="23"/>
      <c r="G875" s="33"/>
      <c r="H875" s="2"/>
    </row>
    <row r="876" spans="5:8" ht="18" customHeight="1" x14ac:dyDescent="0.2">
      <c r="E876" s="2"/>
      <c r="F876" s="23"/>
      <c r="G876" s="33"/>
      <c r="H876" s="2"/>
    </row>
    <row r="877" spans="5:8" ht="18" customHeight="1" x14ac:dyDescent="0.2">
      <c r="E877" s="2"/>
      <c r="F877" s="23"/>
      <c r="G877" s="33"/>
      <c r="H877" s="2"/>
    </row>
    <row r="878" spans="5:8" ht="18" customHeight="1" x14ac:dyDescent="0.2">
      <c r="E878" s="2"/>
      <c r="F878" s="23"/>
      <c r="G878" s="33"/>
      <c r="H878" s="2"/>
    </row>
    <row r="879" spans="5:8" ht="18" customHeight="1" x14ac:dyDescent="0.2">
      <c r="E879" s="2"/>
      <c r="F879" s="23"/>
      <c r="G879" s="33"/>
      <c r="H879" s="2"/>
    </row>
    <row r="880" spans="5:8" ht="18" customHeight="1" x14ac:dyDescent="0.2">
      <c r="E880" s="2"/>
      <c r="F880" s="23"/>
      <c r="G880" s="33"/>
      <c r="H880" s="2"/>
    </row>
    <row r="881" spans="5:8" ht="18" customHeight="1" x14ac:dyDescent="0.2">
      <c r="E881" s="2"/>
      <c r="F881" s="23"/>
      <c r="G881" s="33"/>
      <c r="H881" s="2"/>
    </row>
    <row r="882" spans="5:8" ht="18" customHeight="1" x14ac:dyDescent="0.2">
      <c r="E882" s="2"/>
      <c r="F882" s="23"/>
      <c r="G882" s="33"/>
      <c r="H882" s="2"/>
    </row>
    <row r="883" spans="5:8" ht="18" customHeight="1" x14ac:dyDescent="0.2">
      <c r="E883" s="2"/>
      <c r="F883" s="23"/>
      <c r="G883" s="33"/>
      <c r="H883" s="2"/>
    </row>
    <row r="884" spans="5:8" ht="18" customHeight="1" x14ac:dyDescent="0.2">
      <c r="E884" s="2"/>
      <c r="F884" s="23"/>
      <c r="G884" s="33"/>
      <c r="H884" s="2"/>
    </row>
    <row r="885" spans="5:8" ht="18" customHeight="1" x14ac:dyDescent="0.2">
      <c r="E885" s="2"/>
      <c r="F885" s="23"/>
      <c r="G885" s="33"/>
      <c r="H885" s="2"/>
    </row>
    <row r="886" spans="5:8" ht="18" customHeight="1" x14ac:dyDescent="0.2">
      <c r="E886" s="2"/>
      <c r="F886" s="23"/>
      <c r="G886" s="33"/>
      <c r="H886" s="2"/>
    </row>
    <row r="887" spans="5:8" ht="18" customHeight="1" x14ac:dyDescent="0.2">
      <c r="E887" s="2"/>
      <c r="F887" s="23"/>
      <c r="G887" s="33"/>
      <c r="H887" s="2"/>
    </row>
    <row r="888" spans="5:8" ht="18" customHeight="1" x14ac:dyDescent="0.2">
      <c r="E888" s="2"/>
      <c r="F888" s="23"/>
      <c r="G888" s="33"/>
      <c r="H888" s="2"/>
    </row>
    <row r="889" spans="5:8" ht="18" customHeight="1" x14ac:dyDescent="0.2">
      <c r="E889" s="2"/>
      <c r="F889" s="23"/>
      <c r="G889" s="33"/>
      <c r="H889" s="2"/>
    </row>
    <row r="890" spans="5:8" ht="18" customHeight="1" x14ac:dyDescent="0.2">
      <c r="E890" s="2"/>
      <c r="F890" s="23"/>
      <c r="G890" s="33"/>
      <c r="H890" s="2"/>
    </row>
    <row r="891" spans="5:8" ht="18" customHeight="1" x14ac:dyDescent="0.2">
      <c r="E891" s="2"/>
      <c r="F891" s="23"/>
      <c r="G891" s="33"/>
      <c r="H891" s="2"/>
    </row>
    <row r="892" spans="5:8" ht="18" customHeight="1" x14ac:dyDescent="0.2">
      <c r="E892" s="2"/>
      <c r="F892" s="23"/>
      <c r="G892" s="33"/>
      <c r="H892" s="2"/>
    </row>
    <row r="893" spans="5:8" ht="18" customHeight="1" x14ac:dyDescent="0.2">
      <c r="E893" s="2"/>
      <c r="F893" s="23"/>
      <c r="G893" s="33"/>
      <c r="H893" s="2"/>
    </row>
    <row r="894" spans="5:8" ht="18" customHeight="1" x14ac:dyDescent="0.2">
      <c r="E894" s="2"/>
      <c r="F894" s="23"/>
      <c r="G894" s="33"/>
      <c r="H894" s="2"/>
    </row>
    <row r="895" spans="5:8" ht="18" customHeight="1" x14ac:dyDescent="0.2">
      <c r="E895" s="2"/>
      <c r="F895" s="23"/>
      <c r="G895" s="33"/>
      <c r="H895" s="2"/>
    </row>
    <row r="896" spans="5:8" ht="18" customHeight="1" x14ac:dyDescent="0.2">
      <c r="E896" s="2"/>
      <c r="F896" s="23"/>
      <c r="G896" s="33"/>
      <c r="H896" s="2"/>
    </row>
    <row r="897" spans="5:8" ht="18" customHeight="1" x14ac:dyDescent="0.2">
      <c r="E897" s="2"/>
      <c r="F897" s="23"/>
      <c r="G897" s="33"/>
      <c r="H897" s="2"/>
    </row>
    <row r="898" spans="5:8" ht="18" customHeight="1" x14ac:dyDescent="0.2">
      <c r="E898" s="2"/>
      <c r="F898" s="23"/>
      <c r="G898" s="33"/>
      <c r="H898" s="2"/>
    </row>
    <row r="899" spans="5:8" ht="18" customHeight="1" x14ac:dyDescent="0.2">
      <c r="E899" s="2"/>
      <c r="F899" s="23"/>
      <c r="G899" s="33"/>
      <c r="H899" s="2"/>
    </row>
    <row r="900" spans="5:8" ht="18" customHeight="1" x14ac:dyDescent="0.2">
      <c r="E900" s="2"/>
      <c r="F900" s="23"/>
      <c r="G900" s="33"/>
      <c r="H900" s="2"/>
    </row>
    <row r="901" spans="5:8" ht="18" customHeight="1" x14ac:dyDescent="0.2">
      <c r="E901" s="2"/>
      <c r="F901" s="23"/>
      <c r="G901" s="33"/>
      <c r="H901" s="2"/>
    </row>
    <row r="902" spans="5:8" ht="18" customHeight="1" x14ac:dyDescent="0.2">
      <c r="E902" s="2"/>
      <c r="F902" s="23"/>
      <c r="G902" s="33"/>
      <c r="H902" s="2"/>
    </row>
    <row r="903" spans="5:8" ht="18" customHeight="1" x14ac:dyDescent="0.2">
      <c r="E903" s="2"/>
      <c r="F903" s="23"/>
      <c r="G903" s="33"/>
      <c r="H903" s="2"/>
    </row>
    <row r="904" spans="5:8" ht="18" customHeight="1" x14ac:dyDescent="0.2">
      <c r="E904" s="2"/>
      <c r="F904" s="23"/>
      <c r="G904" s="33"/>
      <c r="H904" s="2"/>
    </row>
    <row r="905" spans="5:8" ht="18" customHeight="1" x14ac:dyDescent="0.2">
      <c r="E905" s="2"/>
      <c r="F905" s="23"/>
      <c r="G905" s="33"/>
      <c r="H905" s="2"/>
    </row>
    <row r="906" spans="5:8" ht="18" customHeight="1" x14ac:dyDescent="0.2">
      <c r="E906" s="2"/>
      <c r="F906" s="23"/>
      <c r="G906" s="33"/>
      <c r="H906" s="2"/>
    </row>
    <row r="907" spans="5:8" ht="18" customHeight="1" x14ac:dyDescent="0.2">
      <c r="E907" s="2"/>
      <c r="F907" s="23"/>
      <c r="G907" s="33"/>
      <c r="H907" s="2"/>
    </row>
    <row r="908" spans="5:8" ht="18" customHeight="1" x14ac:dyDescent="0.2">
      <c r="E908" s="2"/>
      <c r="F908" s="23"/>
      <c r="G908" s="33"/>
      <c r="H908" s="2"/>
    </row>
    <row r="909" spans="5:8" ht="18" customHeight="1" x14ac:dyDescent="0.2">
      <c r="E909" s="2"/>
      <c r="F909" s="23"/>
      <c r="G909" s="33"/>
      <c r="H909" s="2"/>
    </row>
    <row r="910" spans="5:8" ht="18" customHeight="1" x14ac:dyDescent="0.2">
      <c r="E910" s="2"/>
      <c r="F910" s="23"/>
      <c r="G910" s="33"/>
      <c r="H910" s="2"/>
    </row>
    <row r="911" spans="5:8" ht="18" customHeight="1" x14ac:dyDescent="0.2">
      <c r="E911" s="2"/>
      <c r="F911" s="23"/>
      <c r="G911" s="33"/>
      <c r="H911" s="2"/>
    </row>
    <row r="912" spans="5:8" ht="18" customHeight="1" x14ac:dyDescent="0.2">
      <c r="E912" s="2"/>
      <c r="F912" s="23"/>
      <c r="G912" s="33"/>
      <c r="H912" s="2"/>
    </row>
    <row r="913" spans="5:8" ht="18" customHeight="1" x14ac:dyDescent="0.2">
      <c r="E913" s="2"/>
      <c r="F913" s="23"/>
      <c r="G913" s="33"/>
      <c r="H913" s="2"/>
    </row>
    <row r="914" spans="5:8" ht="18" customHeight="1" x14ac:dyDescent="0.2">
      <c r="E914" s="2"/>
      <c r="F914" s="23"/>
      <c r="G914" s="33"/>
      <c r="H914" s="2"/>
    </row>
    <row r="915" spans="5:8" ht="18" customHeight="1" x14ac:dyDescent="0.2">
      <c r="E915" s="2"/>
      <c r="F915" s="23"/>
      <c r="G915" s="33"/>
      <c r="H915" s="2"/>
    </row>
    <row r="916" spans="5:8" ht="18" customHeight="1" x14ac:dyDescent="0.2">
      <c r="E916" s="2"/>
      <c r="F916" s="23"/>
      <c r="G916" s="33"/>
      <c r="H916" s="2"/>
    </row>
    <row r="917" spans="5:8" ht="18" customHeight="1" x14ac:dyDescent="0.2">
      <c r="E917" s="2"/>
      <c r="F917" s="23"/>
      <c r="G917" s="33"/>
      <c r="H917" s="2"/>
    </row>
    <row r="918" spans="5:8" ht="18" customHeight="1" x14ac:dyDescent="0.2">
      <c r="E918" s="2"/>
      <c r="F918" s="23"/>
      <c r="G918" s="33"/>
      <c r="H918" s="2"/>
    </row>
    <row r="919" spans="5:8" ht="18" customHeight="1" x14ac:dyDescent="0.2">
      <c r="E919" s="2"/>
      <c r="F919" s="23"/>
      <c r="G919" s="33"/>
      <c r="H919" s="2"/>
    </row>
    <row r="920" spans="5:8" ht="18" customHeight="1" x14ac:dyDescent="0.2">
      <c r="E920" s="2"/>
      <c r="F920" s="23"/>
      <c r="G920" s="33"/>
      <c r="H920" s="2"/>
    </row>
    <row r="921" spans="5:8" ht="18" customHeight="1" x14ac:dyDescent="0.2">
      <c r="E921" s="2"/>
      <c r="F921" s="23"/>
      <c r="G921" s="33"/>
      <c r="H921" s="2"/>
    </row>
    <row r="922" spans="5:8" ht="18" customHeight="1" x14ac:dyDescent="0.2">
      <c r="E922" s="2"/>
      <c r="F922" s="23"/>
      <c r="G922" s="33"/>
      <c r="H922" s="2"/>
    </row>
    <row r="923" spans="5:8" ht="18" customHeight="1" x14ac:dyDescent="0.2">
      <c r="E923" s="2"/>
      <c r="F923" s="23"/>
      <c r="G923" s="33"/>
      <c r="H923" s="2"/>
    </row>
    <row r="924" spans="5:8" ht="18" customHeight="1" x14ac:dyDescent="0.2">
      <c r="E924" s="2"/>
      <c r="F924" s="23"/>
      <c r="G924" s="33"/>
      <c r="H924" s="2"/>
    </row>
    <row r="925" spans="5:8" ht="18" customHeight="1" x14ac:dyDescent="0.2">
      <c r="E925" s="2"/>
      <c r="F925" s="23"/>
      <c r="G925" s="33"/>
      <c r="H925" s="2"/>
    </row>
    <row r="926" spans="5:8" ht="18" customHeight="1" x14ac:dyDescent="0.2">
      <c r="E926" s="2"/>
      <c r="F926" s="23"/>
      <c r="G926" s="33"/>
      <c r="H926" s="2"/>
    </row>
    <row r="927" spans="5:8" ht="18" customHeight="1" x14ac:dyDescent="0.2">
      <c r="E927" s="2"/>
      <c r="F927" s="23"/>
      <c r="G927" s="33"/>
      <c r="H927" s="2"/>
    </row>
    <row r="928" spans="5:8" ht="18" customHeight="1" x14ac:dyDescent="0.2">
      <c r="E928" s="2"/>
      <c r="F928" s="23"/>
      <c r="G928" s="33"/>
      <c r="H928" s="2"/>
    </row>
    <row r="929" spans="5:8" ht="18" customHeight="1" x14ac:dyDescent="0.2">
      <c r="E929" s="2"/>
      <c r="F929" s="23"/>
      <c r="G929" s="33"/>
      <c r="H929" s="2"/>
    </row>
    <row r="930" spans="5:8" ht="18" customHeight="1" x14ac:dyDescent="0.2">
      <c r="E930" s="2"/>
      <c r="F930" s="23"/>
      <c r="G930" s="33"/>
      <c r="H930" s="2"/>
    </row>
    <row r="931" spans="5:8" ht="18" customHeight="1" x14ac:dyDescent="0.2">
      <c r="E931" s="2"/>
      <c r="F931" s="23"/>
      <c r="G931" s="33"/>
      <c r="H931" s="2"/>
    </row>
    <row r="932" spans="5:8" ht="18" customHeight="1" x14ac:dyDescent="0.2">
      <c r="E932" s="2"/>
      <c r="F932" s="23"/>
      <c r="G932" s="33"/>
      <c r="H932" s="2"/>
    </row>
    <row r="933" spans="5:8" ht="18" customHeight="1" x14ac:dyDescent="0.2">
      <c r="E933" s="2"/>
      <c r="F933" s="23"/>
      <c r="G933" s="33"/>
      <c r="H933" s="2"/>
    </row>
    <row r="934" spans="5:8" ht="18" customHeight="1" x14ac:dyDescent="0.2">
      <c r="E934" s="2"/>
      <c r="F934" s="23"/>
      <c r="G934" s="33"/>
      <c r="H934" s="2"/>
    </row>
    <row r="935" spans="5:8" ht="18" customHeight="1" x14ac:dyDescent="0.2">
      <c r="E935" s="2"/>
      <c r="F935" s="23"/>
      <c r="G935" s="33"/>
      <c r="H935" s="2"/>
    </row>
    <row r="936" spans="5:8" ht="18" customHeight="1" x14ac:dyDescent="0.2">
      <c r="E936" s="2"/>
      <c r="F936" s="23"/>
      <c r="G936" s="33"/>
      <c r="H936" s="2"/>
    </row>
    <row r="937" spans="5:8" ht="18" customHeight="1" x14ac:dyDescent="0.2">
      <c r="E937" s="2"/>
      <c r="F937" s="23"/>
      <c r="G937" s="33"/>
      <c r="H937" s="2"/>
    </row>
    <row r="938" spans="5:8" ht="18" customHeight="1" x14ac:dyDescent="0.2">
      <c r="E938" s="2"/>
      <c r="F938" s="23"/>
      <c r="G938" s="33"/>
      <c r="H938" s="2"/>
    </row>
    <row r="939" spans="5:8" ht="18" customHeight="1" x14ac:dyDescent="0.2">
      <c r="E939" s="2"/>
      <c r="F939" s="23"/>
      <c r="G939" s="33"/>
      <c r="H939" s="2"/>
    </row>
    <row r="940" spans="5:8" ht="18" customHeight="1" x14ac:dyDescent="0.2">
      <c r="E940" s="2"/>
      <c r="F940" s="23"/>
      <c r="G940" s="33"/>
      <c r="H940" s="2"/>
    </row>
    <row r="941" spans="5:8" ht="18" customHeight="1" x14ac:dyDescent="0.2">
      <c r="E941" s="2"/>
      <c r="F941" s="23"/>
      <c r="G941" s="33"/>
      <c r="H941" s="2"/>
    </row>
    <row r="942" spans="5:8" ht="18" customHeight="1" x14ac:dyDescent="0.2">
      <c r="E942" s="2"/>
      <c r="F942" s="23"/>
      <c r="G942" s="33"/>
      <c r="H942" s="2"/>
    </row>
    <row r="943" spans="5:8" ht="18" customHeight="1" x14ac:dyDescent="0.2">
      <c r="E943" s="2"/>
      <c r="F943" s="23"/>
      <c r="G943" s="33"/>
      <c r="H943" s="2"/>
    </row>
    <row r="944" spans="5:8" ht="18" customHeight="1" x14ac:dyDescent="0.2">
      <c r="E944" s="2"/>
      <c r="F944" s="23"/>
      <c r="G944" s="33"/>
      <c r="H944" s="2"/>
    </row>
    <row r="945" spans="5:8" ht="18" customHeight="1" x14ac:dyDescent="0.2">
      <c r="E945" s="2"/>
      <c r="F945" s="23"/>
      <c r="G945" s="33"/>
      <c r="H945" s="2"/>
    </row>
    <row r="946" spans="5:8" ht="18" customHeight="1" x14ac:dyDescent="0.2">
      <c r="E946" s="2"/>
      <c r="F946" s="23"/>
      <c r="G946" s="33"/>
      <c r="H946" s="2"/>
    </row>
    <row r="947" spans="5:8" ht="18" customHeight="1" x14ac:dyDescent="0.2">
      <c r="E947" s="2"/>
      <c r="F947" s="23"/>
      <c r="G947" s="33"/>
      <c r="H947" s="2"/>
    </row>
    <row r="948" spans="5:8" ht="18" customHeight="1" x14ac:dyDescent="0.2">
      <c r="E948" s="2"/>
      <c r="F948" s="23"/>
      <c r="G948" s="33"/>
      <c r="H948" s="2"/>
    </row>
    <row r="949" spans="5:8" ht="18" customHeight="1" x14ac:dyDescent="0.2">
      <c r="E949" s="2"/>
      <c r="F949" s="23"/>
      <c r="G949" s="33"/>
      <c r="H949" s="2"/>
    </row>
    <row r="950" spans="5:8" ht="18" customHeight="1" x14ac:dyDescent="0.2">
      <c r="E950" s="2"/>
      <c r="F950" s="23"/>
      <c r="G950" s="33"/>
      <c r="H950" s="2"/>
    </row>
    <row r="951" spans="5:8" ht="18" customHeight="1" x14ac:dyDescent="0.2">
      <c r="E951" s="2"/>
      <c r="F951" s="23"/>
      <c r="G951" s="33"/>
      <c r="H951" s="2"/>
    </row>
    <row r="952" spans="5:8" ht="18" customHeight="1" x14ac:dyDescent="0.2">
      <c r="E952" s="2"/>
      <c r="F952" s="23"/>
      <c r="G952" s="33"/>
      <c r="H952" s="2"/>
    </row>
    <row r="953" spans="5:8" ht="18" customHeight="1" x14ac:dyDescent="0.2">
      <c r="E953" s="2"/>
      <c r="F953" s="23"/>
      <c r="G953" s="33"/>
      <c r="H953" s="2"/>
    </row>
    <row r="954" spans="5:8" ht="18" customHeight="1" x14ac:dyDescent="0.2">
      <c r="E954" s="2"/>
      <c r="F954" s="23"/>
      <c r="G954" s="33"/>
      <c r="H954" s="2"/>
    </row>
    <row r="955" spans="5:8" ht="18" customHeight="1" x14ac:dyDescent="0.2">
      <c r="E955" s="2"/>
      <c r="F955" s="23"/>
      <c r="G955" s="33"/>
      <c r="H955" s="2"/>
    </row>
    <row r="956" spans="5:8" ht="18" customHeight="1" x14ac:dyDescent="0.2">
      <c r="E956" s="2"/>
      <c r="F956" s="23"/>
      <c r="G956" s="33"/>
      <c r="H956" s="2"/>
    </row>
    <row r="957" spans="5:8" ht="18" customHeight="1" x14ac:dyDescent="0.2">
      <c r="E957" s="2"/>
      <c r="F957" s="23"/>
      <c r="G957" s="33"/>
      <c r="H957" s="2"/>
    </row>
    <row r="958" spans="5:8" ht="18" customHeight="1" x14ac:dyDescent="0.2">
      <c r="E958" s="2"/>
      <c r="F958" s="23"/>
      <c r="G958" s="33"/>
      <c r="H958" s="2"/>
    </row>
    <row r="959" spans="5:8" ht="18" customHeight="1" x14ac:dyDescent="0.2">
      <c r="E959" s="2"/>
      <c r="F959" s="23"/>
      <c r="G959" s="33"/>
      <c r="H959" s="2"/>
    </row>
    <row r="960" spans="5:8" ht="18" customHeight="1" x14ac:dyDescent="0.2">
      <c r="E960" s="2"/>
      <c r="F960" s="23"/>
      <c r="G960" s="33"/>
      <c r="H960" s="2"/>
    </row>
    <row r="961" spans="5:8" ht="18" customHeight="1" x14ac:dyDescent="0.2">
      <c r="E961" s="2"/>
      <c r="F961" s="23"/>
      <c r="G961" s="33"/>
      <c r="H961" s="2"/>
    </row>
    <row r="962" spans="5:8" ht="18" customHeight="1" x14ac:dyDescent="0.2">
      <c r="E962" s="2"/>
      <c r="F962" s="23"/>
      <c r="G962" s="33"/>
      <c r="H962" s="2"/>
    </row>
    <row r="963" spans="5:8" ht="18" customHeight="1" x14ac:dyDescent="0.2">
      <c r="E963" s="2"/>
      <c r="F963" s="23"/>
      <c r="G963" s="33"/>
      <c r="H963" s="2"/>
    </row>
    <row r="964" spans="5:8" ht="18" customHeight="1" x14ac:dyDescent="0.2">
      <c r="E964" s="2"/>
      <c r="F964" s="23"/>
      <c r="G964" s="33"/>
      <c r="H964" s="2"/>
    </row>
    <row r="965" spans="5:8" ht="18" customHeight="1" x14ac:dyDescent="0.2">
      <c r="E965" s="2"/>
      <c r="F965" s="23"/>
      <c r="G965" s="33"/>
      <c r="H965" s="2"/>
    </row>
    <row r="966" spans="5:8" ht="18" customHeight="1" x14ac:dyDescent="0.2">
      <c r="E966" s="2"/>
      <c r="F966" s="23"/>
      <c r="G966" s="33"/>
      <c r="H966" s="2"/>
    </row>
    <row r="967" spans="5:8" ht="18" customHeight="1" x14ac:dyDescent="0.2">
      <c r="E967" s="2"/>
      <c r="F967" s="23"/>
      <c r="G967" s="33"/>
      <c r="H967" s="2"/>
    </row>
    <row r="968" spans="5:8" ht="18" customHeight="1" x14ac:dyDescent="0.2">
      <c r="E968" s="2"/>
      <c r="F968" s="23"/>
      <c r="G968" s="33"/>
      <c r="H968" s="2"/>
    </row>
    <row r="969" spans="5:8" ht="18" customHeight="1" x14ac:dyDescent="0.2">
      <c r="E969" s="2"/>
      <c r="F969" s="23"/>
      <c r="G969" s="33"/>
      <c r="H969" s="2"/>
    </row>
    <row r="970" spans="5:8" ht="18" customHeight="1" x14ac:dyDescent="0.2">
      <c r="F970" s="23"/>
    </row>
    <row r="971" spans="5:8" ht="18" customHeight="1" x14ac:dyDescent="0.2">
      <c r="F971" s="23"/>
    </row>
    <row r="972" spans="5:8" ht="18" customHeight="1" x14ac:dyDescent="0.2">
      <c r="F972" s="23"/>
    </row>
    <row r="973" spans="5:8" ht="18" customHeight="1" x14ac:dyDescent="0.2">
      <c r="F973" s="23"/>
    </row>
    <row r="974" spans="5:8" ht="18" customHeight="1" x14ac:dyDescent="0.2">
      <c r="F974" s="23"/>
    </row>
    <row r="975" spans="5:8" ht="18" customHeight="1" x14ac:dyDescent="0.2">
      <c r="F975" s="23"/>
    </row>
    <row r="976" spans="5:8" ht="18" customHeight="1" x14ac:dyDescent="0.2">
      <c r="F976" s="23"/>
    </row>
    <row r="977" spans="6:6" ht="18" customHeight="1" x14ac:dyDescent="0.2">
      <c r="F977" s="23"/>
    </row>
    <row r="978" spans="6:6" ht="18" customHeight="1" x14ac:dyDescent="0.2">
      <c r="F978" s="23"/>
    </row>
    <row r="979" spans="6:6" ht="18" customHeight="1" x14ac:dyDescent="0.2">
      <c r="F979" s="23"/>
    </row>
    <row r="980" spans="6:6" ht="18" customHeight="1" x14ac:dyDescent="0.2">
      <c r="F980" s="23"/>
    </row>
    <row r="981" spans="6:6" ht="18" customHeight="1" x14ac:dyDescent="0.2">
      <c r="F981" s="23"/>
    </row>
    <row r="982" spans="6:6" ht="18" customHeight="1" x14ac:dyDescent="0.2">
      <c r="F982" s="23"/>
    </row>
    <row r="983" spans="6:6" ht="18" customHeight="1" x14ac:dyDescent="0.2">
      <c r="F983" s="23"/>
    </row>
    <row r="984" spans="6:6" ht="18" customHeight="1" x14ac:dyDescent="0.2">
      <c r="F984" s="23"/>
    </row>
    <row r="985" spans="6:6" ht="18" customHeight="1" x14ac:dyDescent="0.2">
      <c r="F985" s="23"/>
    </row>
    <row r="986" spans="6:6" ht="18" customHeight="1" x14ac:dyDescent="0.2">
      <c r="F986" s="23"/>
    </row>
    <row r="987" spans="6:6" ht="18" customHeight="1" x14ac:dyDescent="0.2">
      <c r="F987" s="23"/>
    </row>
    <row r="988" spans="6:6" ht="18" customHeight="1" x14ac:dyDescent="0.2">
      <c r="F988" s="23"/>
    </row>
    <row r="989" spans="6:6" ht="18" customHeight="1" x14ac:dyDescent="0.2">
      <c r="F989" s="23"/>
    </row>
  </sheetData>
  <conditionalFormatting sqref="H1 J84:J1048576 J52:J56 J28:J32 J80:J82 J1:J7">
    <cfRule type="cellIs" dxfId="136" priority="5" operator="equal">
      <formula>0</formula>
    </cfRule>
  </conditionalFormatting>
  <conditionalFormatting sqref="I1">
    <cfRule type="cellIs" dxfId="135" priority="6" operator="equal">
      <formula>0</formula>
    </cfRule>
  </conditionalFormatting>
  <conditionalFormatting sqref="G1">
    <cfRule type="cellIs" dxfId="134" priority="7" operator="equal">
      <formula>0</formula>
    </cfRule>
  </conditionalFormatting>
  <conditionalFormatting sqref="L1">
    <cfRule type="cellIs" dxfId="133" priority="8" operator="equal">
      <formula>0</formula>
    </cfRule>
  </conditionalFormatting>
  <conditionalFormatting sqref="N1">
    <cfRule type="cellIs" dxfId="132" priority="9" operator="equal">
      <formula>0</formula>
    </cfRule>
  </conditionalFormatting>
  <conditionalFormatting sqref="M1">
    <cfRule type="cellIs" dxfId="131" priority="10" operator="equal">
      <formula>0</formula>
    </cfRule>
  </conditionalFormatting>
  <conditionalFormatting sqref="K1">
    <cfRule type="cellIs" dxfId="130" priority="11" operator="equal">
      <formula>0</formula>
    </cfRule>
  </conditionalFormatting>
  <conditionalFormatting sqref="D1">
    <cfRule type="cellIs" dxfId="129" priority="12" operator="equal">
      <formula>0</formula>
    </cfRule>
  </conditionalFormatting>
  <conditionalFormatting sqref="F1">
    <cfRule type="cellIs" dxfId="128" priority="13" operator="equal">
      <formula>0</formula>
    </cfRule>
  </conditionalFormatting>
  <pageMargins left="0.7" right="0.7" top="0.75" bottom="0.75" header="0.511811023622047" footer="0.511811023622047"/>
  <pageSetup paperSize="9" orientation="portrait" horizontalDpi="300" verticalDpi="300"/>
  <ignoredErrors>
    <ignoredError sqref="G9 G2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0"/>
  <sheetViews>
    <sheetView zoomScaleNormal="60" zoomScalePageLayoutView="60" workbookViewId="0">
      <pane ySplit="1" topLeftCell="A42" activePane="bottomLeft" state="frozen"/>
      <selection pane="bottomLeft" activeCell="L51" sqref="L51"/>
    </sheetView>
  </sheetViews>
  <sheetFormatPr baseColWidth="10" defaultColWidth="10.83203125" defaultRowHeight="16" x14ac:dyDescent="0.2"/>
  <cols>
    <col min="1" max="1" width="12" style="102" customWidth="1"/>
    <col min="2" max="2" width="9" style="117" customWidth="1"/>
    <col min="3" max="3" width="13.83203125" style="117" customWidth="1"/>
    <col min="4" max="4" width="26.83203125" style="34" customWidth="1"/>
    <col min="5" max="5" width="30.1640625" style="34" customWidth="1"/>
    <col min="6" max="6" width="24.33203125" style="34" customWidth="1"/>
    <col min="7" max="7" width="15.5" style="61" customWidth="1"/>
    <col min="8" max="8" width="30.5" style="153" hidden="1" customWidth="1"/>
    <col min="9" max="9" width="13.83203125" style="117" customWidth="1"/>
    <col min="10" max="10" width="14.6640625" style="154" customWidth="1"/>
    <col min="11" max="11" width="12.5" style="155" customWidth="1"/>
    <col min="12" max="12" width="22.33203125" style="23" customWidth="1"/>
    <col min="13" max="13" width="20.6640625" style="23" customWidth="1"/>
    <col min="14" max="14" width="19.1640625" style="156" customWidth="1"/>
    <col min="15" max="15" width="10.5" style="157" customWidth="1"/>
    <col min="16" max="16" width="255.6640625" style="158" customWidth="1"/>
    <col min="17" max="1024" width="10.83203125" style="117"/>
  </cols>
  <sheetData>
    <row r="1" spans="1:16" s="162" customFormat="1" ht="18" customHeight="1" x14ac:dyDescent="0.2">
      <c r="A1" s="20" t="s">
        <v>77</v>
      </c>
      <c r="B1" s="20" t="s">
        <v>78</v>
      </c>
      <c r="C1" s="20" t="s">
        <v>0</v>
      </c>
      <c r="D1" s="5" t="s">
        <v>120</v>
      </c>
      <c r="E1" s="98" t="s">
        <v>121</v>
      </c>
      <c r="F1" s="5" t="s">
        <v>122</v>
      </c>
      <c r="G1" s="64" t="s">
        <v>79</v>
      </c>
      <c r="H1" s="38" t="s">
        <v>80</v>
      </c>
      <c r="I1" s="20" t="s">
        <v>123</v>
      </c>
      <c r="J1" s="159" t="s">
        <v>84</v>
      </c>
      <c r="K1" s="38" t="s">
        <v>85</v>
      </c>
      <c r="L1" s="110" t="s">
        <v>81</v>
      </c>
      <c r="M1" s="110" t="s">
        <v>124</v>
      </c>
      <c r="N1" s="160" t="s">
        <v>566</v>
      </c>
      <c r="O1" s="161" t="s">
        <v>182</v>
      </c>
      <c r="P1" s="87" t="s">
        <v>75</v>
      </c>
    </row>
    <row r="2" spans="1:16" ht="18" customHeight="1" x14ac:dyDescent="0.2">
      <c r="A2" s="22" t="s">
        <v>93</v>
      </c>
      <c r="B2" s="22">
        <v>2011</v>
      </c>
      <c r="C2" s="34" t="s">
        <v>101</v>
      </c>
      <c r="E2" s="2"/>
      <c r="F2" s="23" t="s">
        <v>600</v>
      </c>
      <c r="G2" s="73"/>
      <c r="H2" s="33"/>
      <c r="I2" s="113" t="e">
        <v>#VALUE!</v>
      </c>
      <c r="J2" s="154">
        <v>1172.088</v>
      </c>
      <c r="K2" s="154"/>
      <c r="N2" s="163"/>
      <c r="O2" s="78">
        <v>21.9</v>
      </c>
      <c r="P2" s="10" t="s">
        <v>601</v>
      </c>
    </row>
    <row r="3" spans="1:16" x14ac:dyDescent="0.2">
      <c r="A3" s="22" t="s">
        <v>93</v>
      </c>
      <c r="B3" s="22">
        <v>2011</v>
      </c>
      <c r="C3" s="34" t="s">
        <v>101</v>
      </c>
      <c r="E3" s="2"/>
      <c r="F3" s="23" t="s">
        <v>602</v>
      </c>
      <c r="G3" s="73"/>
      <c r="H3" s="33"/>
      <c r="I3" s="113" t="e">
        <v>#VALUE!</v>
      </c>
      <c r="J3" s="154">
        <v>535.20000000000005</v>
      </c>
      <c r="K3" s="154"/>
      <c r="N3" s="163"/>
      <c r="O3" s="78">
        <v>10</v>
      </c>
      <c r="P3" s="164" t="s">
        <v>603</v>
      </c>
    </row>
    <row r="4" spans="1:16" x14ac:dyDescent="0.2">
      <c r="A4" s="22" t="s">
        <v>93</v>
      </c>
      <c r="B4" s="22">
        <v>2011</v>
      </c>
      <c r="C4" s="34" t="s">
        <v>101</v>
      </c>
      <c r="E4" s="2"/>
      <c r="F4" s="23" t="s">
        <v>604</v>
      </c>
      <c r="G4" s="73"/>
      <c r="H4" s="33"/>
      <c r="I4" s="113" t="e">
        <v>#VALUE!</v>
      </c>
      <c r="J4" s="154">
        <v>331.82400000000001</v>
      </c>
      <c r="K4" s="154"/>
      <c r="N4" s="163"/>
      <c r="O4" s="78">
        <v>6.2</v>
      </c>
      <c r="P4" s="164"/>
    </row>
    <row r="5" spans="1:16" x14ac:dyDescent="0.2">
      <c r="A5" s="22" t="s">
        <v>93</v>
      </c>
      <c r="B5" s="22">
        <v>2011</v>
      </c>
      <c r="C5" s="34" t="s">
        <v>101</v>
      </c>
      <c r="E5" s="2"/>
      <c r="F5" s="23" t="s">
        <v>605</v>
      </c>
      <c r="G5" s="73"/>
      <c r="H5" s="33"/>
      <c r="I5" s="113" t="e">
        <v>#VALUE!</v>
      </c>
      <c r="J5" s="154">
        <v>198.024</v>
      </c>
      <c r="K5" s="154"/>
      <c r="N5" s="163"/>
      <c r="O5" s="78">
        <v>3.7</v>
      </c>
      <c r="P5" s="164"/>
    </row>
    <row r="6" spans="1:16" x14ac:dyDescent="0.2">
      <c r="A6" s="22" t="s">
        <v>93</v>
      </c>
      <c r="B6" s="22">
        <v>2011</v>
      </c>
      <c r="C6" s="34" t="s">
        <v>101</v>
      </c>
      <c r="E6" s="2"/>
      <c r="F6" s="23" t="s">
        <v>606</v>
      </c>
      <c r="G6" s="73"/>
      <c r="H6" s="33"/>
      <c r="I6" s="113" t="e">
        <v>#VALUE!</v>
      </c>
      <c r="J6" s="154">
        <v>58.872</v>
      </c>
      <c r="K6" s="154"/>
      <c r="N6" s="163"/>
      <c r="O6" s="78">
        <v>1.1000000000000001</v>
      </c>
      <c r="P6" s="164"/>
    </row>
    <row r="7" spans="1:16" x14ac:dyDescent="0.2">
      <c r="A7" s="22" t="s">
        <v>93</v>
      </c>
      <c r="B7" s="22">
        <v>2011</v>
      </c>
      <c r="C7" s="34" t="s">
        <v>101</v>
      </c>
      <c r="E7" s="2"/>
      <c r="F7" s="23" t="s">
        <v>607</v>
      </c>
      <c r="G7" s="73"/>
      <c r="H7" s="33"/>
      <c r="I7" s="113" t="e">
        <v>#VALUE!</v>
      </c>
      <c r="J7" s="154">
        <v>48.167999999999999</v>
      </c>
      <c r="K7" s="154"/>
      <c r="N7" s="163"/>
      <c r="O7" s="78">
        <v>0.9</v>
      </c>
      <c r="P7" s="164"/>
    </row>
    <row r="8" spans="1:16" x14ac:dyDescent="0.2">
      <c r="A8" s="22" t="s">
        <v>93</v>
      </c>
      <c r="B8" s="22">
        <v>2011</v>
      </c>
      <c r="C8" s="34" t="s">
        <v>101</v>
      </c>
      <c r="E8" s="2"/>
      <c r="F8" s="23" t="s">
        <v>608</v>
      </c>
      <c r="G8" s="73"/>
      <c r="H8" s="33"/>
      <c r="I8" s="113" t="e">
        <v>#VALUE!</v>
      </c>
      <c r="J8" s="154">
        <v>1027.5840000000001</v>
      </c>
      <c r="K8" s="154"/>
      <c r="N8" s="163"/>
      <c r="O8" s="78">
        <v>19.2</v>
      </c>
      <c r="P8" s="164"/>
    </row>
    <row r="9" spans="1:16" x14ac:dyDescent="0.2">
      <c r="A9" s="22" t="s">
        <v>93</v>
      </c>
      <c r="B9" s="22">
        <v>2011</v>
      </c>
      <c r="C9" s="34" t="s">
        <v>101</v>
      </c>
      <c r="E9" s="2"/>
      <c r="F9" s="23" t="s">
        <v>357</v>
      </c>
      <c r="G9" s="73"/>
      <c r="H9" s="33"/>
      <c r="I9" s="113" t="e">
        <v>#VALUE!</v>
      </c>
      <c r="J9" s="154">
        <v>636.88800000000003</v>
      </c>
      <c r="K9" s="154"/>
      <c r="N9" s="163"/>
      <c r="O9" s="78">
        <v>11.9</v>
      </c>
      <c r="P9" s="164"/>
    </row>
    <row r="10" spans="1:16" x14ac:dyDescent="0.2">
      <c r="A10" s="22" t="s">
        <v>93</v>
      </c>
      <c r="B10" s="22">
        <v>2011</v>
      </c>
      <c r="C10" s="34" t="s">
        <v>101</v>
      </c>
      <c r="E10" s="2"/>
      <c r="F10" s="23" t="s">
        <v>609</v>
      </c>
      <c r="G10" s="73"/>
      <c r="H10" s="33"/>
      <c r="I10" s="113" t="e">
        <v>#VALUE!</v>
      </c>
      <c r="J10" s="154">
        <v>208.72800000000001</v>
      </c>
      <c r="K10" s="154"/>
      <c r="N10" s="163"/>
      <c r="O10" s="78">
        <v>3.9</v>
      </c>
      <c r="P10" s="164"/>
    </row>
    <row r="11" spans="1:16" x14ac:dyDescent="0.2">
      <c r="A11" s="22" t="s">
        <v>93</v>
      </c>
      <c r="B11" s="22">
        <v>2011</v>
      </c>
      <c r="C11" s="34" t="s">
        <v>101</v>
      </c>
      <c r="E11" s="2"/>
      <c r="F11" s="23" t="s">
        <v>357</v>
      </c>
      <c r="G11" s="73"/>
      <c r="H11" s="33"/>
      <c r="I11" s="113" t="e">
        <v>#VALUE!</v>
      </c>
      <c r="J11" s="154">
        <v>144.50399999999999</v>
      </c>
      <c r="K11" s="154"/>
      <c r="N11" s="163"/>
      <c r="O11" s="78">
        <v>2.7</v>
      </c>
      <c r="P11" s="164"/>
    </row>
    <row r="12" spans="1:16" x14ac:dyDescent="0.2">
      <c r="A12" s="22" t="s">
        <v>93</v>
      </c>
      <c r="B12" s="22">
        <v>2011</v>
      </c>
      <c r="C12" s="34" t="s">
        <v>101</v>
      </c>
      <c r="E12" s="2"/>
      <c r="F12" s="23" t="s">
        <v>610</v>
      </c>
      <c r="G12" s="73"/>
      <c r="H12" s="33"/>
      <c r="I12" s="113" t="e">
        <v>#VALUE!</v>
      </c>
      <c r="J12" s="154">
        <v>765.33600000000001</v>
      </c>
      <c r="K12" s="154"/>
      <c r="N12" s="163"/>
      <c r="O12" s="78">
        <v>14.3</v>
      </c>
      <c r="P12" s="164"/>
    </row>
    <row r="13" spans="1:16" x14ac:dyDescent="0.2">
      <c r="A13" s="22" t="s">
        <v>93</v>
      </c>
      <c r="B13" s="22">
        <v>2011</v>
      </c>
      <c r="C13" s="34" t="s">
        <v>101</v>
      </c>
      <c r="E13" s="2"/>
      <c r="F13" s="23" t="s">
        <v>611</v>
      </c>
      <c r="G13" s="73"/>
      <c r="H13" s="33"/>
      <c r="I13" s="113" t="e">
        <v>#VALUE!</v>
      </c>
      <c r="J13" s="154">
        <v>337.17599999999999</v>
      </c>
      <c r="K13" s="154"/>
      <c r="N13" s="163"/>
      <c r="O13" s="78">
        <v>6.3</v>
      </c>
      <c r="P13" s="164"/>
    </row>
    <row r="14" spans="1:16" x14ac:dyDescent="0.2">
      <c r="A14" s="22" t="s">
        <v>93</v>
      </c>
      <c r="B14" s="22">
        <v>2011</v>
      </c>
      <c r="C14" s="34" t="s">
        <v>101</v>
      </c>
      <c r="E14" s="2"/>
      <c r="F14" s="23" t="s">
        <v>612</v>
      </c>
      <c r="G14" s="73"/>
      <c r="H14" s="33"/>
      <c r="I14" s="113" t="e">
        <v>#VALUE!</v>
      </c>
      <c r="J14" s="154">
        <v>219.43199999999999</v>
      </c>
      <c r="K14" s="154"/>
      <c r="N14" s="163"/>
      <c r="O14" s="78">
        <v>4.0999999999999996</v>
      </c>
      <c r="P14" s="164"/>
    </row>
    <row r="15" spans="1:16" x14ac:dyDescent="0.2">
      <c r="A15" s="22" t="s">
        <v>93</v>
      </c>
      <c r="B15" s="22">
        <v>2011</v>
      </c>
      <c r="C15" s="34" t="s">
        <v>101</v>
      </c>
      <c r="E15" s="2"/>
      <c r="F15" s="23" t="s">
        <v>613</v>
      </c>
      <c r="G15" s="73"/>
      <c r="H15" s="33"/>
      <c r="I15" s="113" t="e">
        <v>#VALUE!</v>
      </c>
      <c r="J15" s="154">
        <v>123.096</v>
      </c>
      <c r="K15" s="154"/>
      <c r="N15" s="163"/>
      <c r="O15" s="78">
        <v>2.2999999999999998</v>
      </c>
      <c r="P15" s="164"/>
    </row>
    <row r="16" spans="1:16" x14ac:dyDescent="0.2">
      <c r="A16" s="22" t="s">
        <v>93</v>
      </c>
      <c r="B16" s="22">
        <v>2011</v>
      </c>
      <c r="C16" s="34" t="s">
        <v>101</v>
      </c>
      <c r="E16" s="2"/>
      <c r="F16" s="23" t="s">
        <v>614</v>
      </c>
      <c r="G16" s="73"/>
      <c r="H16" s="33"/>
      <c r="I16" s="113" t="e">
        <v>#VALUE!</v>
      </c>
      <c r="J16" s="154">
        <v>85.632000000000005</v>
      </c>
      <c r="K16" s="154"/>
      <c r="N16" s="163"/>
      <c r="O16" s="78">
        <v>1.6</v>
      </c>
      <c r="P16" s="164"/>
    </row>
    <row r="17" spans="1:16" x14ac:dyDescent="0.2">
      <c r="A17" s="22" t="s">
        <v>93</v>
      </c>
      <c r="B17" s="22">
        <v>2011</v>
      </c>
      <c r="C17" s="34" t="s">
        <v>101</v>
      </c>
      <c r="E17" s="2"/>
      <c r="F17" s="23" t="s">
        <v>615</v>
      </c>
      <c r="G17" s="73"/>
      <c r="H17" s="33"/>
      <c r="I17" s="113" t="e">
        <v>#VALUE!</v>
      </c>
      <c r="J17" s="154">
        <v>669</v>
      </c>
      <c r="K17" s="154"/>
      <c r="N17" s="163"/>
      <c r="O17" s="78">
        <v>12.5</v>
      </c>
      <c r="P17" s="164"/>
    </row>
    <row r="18" spans="1:16" x14ac:dyDescent="0.2">
      <c r="A18" s="22" t="s">
        <v>93</v>
      </c>
      <c r="B18" s="22">
        <v>2011</v>
      </c>
      <c r="C18" s="34" t="s">
        <v>101</v>
      </c>
      <c r="E18" s="2"/>
      <c r="F18" s="23" t="s">
        <v>616</v>
      </c>
      <c r="G18" s="73"/>
      <c r="H18" s="33"/>
      <c r="I18" s="113" t="e">
        <v>#VALUE!</v>
      </c>
      <c r="J18" s="154">
        <v>406.75200000000001</v>
      </c>
      <c r="K18" s="154"/>
      <c r="N18" s="163"/>
      <c r="O18" s="78">
        <v>7.6</v>
      </c>
      <c r="P18" s="164"/>
    </row>
    <row r="19" spans="1:16" x14ac:dyDescent="0.2">
      <c r="A19" s="22" t="s">
        <v>93</v>
      </c>
      <c r="B19" s="22">
        <v>2011</v>
      </c>
      <c r="C19" s="34" t="s">
        <v>101</v>
      </c>
      <c r="E19" s="2"/>
      <c r="F19" s="23" t="s">
        <v>617</v>
      </c>
      <c r="G19" s="73"/>
      <c r="H19" s="33"/>
      <c r="I19" s="113" t="e">
        <v>#VALUE!</v>
      </c>
      <c r="J19" s="154">
        <v>149.85599999999999</v>
      </c>
      <c r="K19" s="154"/>
      <c r="N19" s="163"/>
      <c r="O19" s="78">
        <v>2.8</v>
      </c>
      <c r="P19" s="164"/>
    </row>
    <row r="20" spans="1:16" x14ac:dyDescent="0.2">
      <c r="A20" s="22" t="s">
        <v>93</v>
      </c>
      <c r="B20" s="22">
        <v>2011</v>
      </c>
      <c r="C20" s="34" t="s">
        <v>101</v>
      </c>
      <c r="E20" s="2"/>
      <c r="F20" s="23" t="s">
        <v>618</v>
      </c>
      <c r="G20" s="73"/>
      <c r="H20" s="33"/>
      <c r="I20" s="113" t="e">
        <v>#VALUE!</v>
      </c>
      <c r="J20" s="154">
        <v>112.392</v>
      </c>
      <c r="K20" s="154"/>
      <c r="N20" s="163"/>
      <c r="O20" s="78">
        <v>2.1</v>
      </c>
      <c r="P20" s="164"/>
    </row>
    <row r="21" spans="1:16" x14ac:dyDescent="0.2">
      <c r="A21" s="22" t="s">
        <v>93</v>
      </c>
      <c r="B21" s="22">
        <v>2011</v>
      </c>
      <c r="C21" s="34" t="s">
        <v>101</v>
      </c>
      <c r="E21" s="2"/>
      <c r="F21" s="23" t="s">
        <v>619</v>
      </c>
      <c r="G21" s="73"/>
      <c r="H21" s="33"/>
      <c r="I21" s="113" t="e">
        <v>#VALUE!</v>
      </c>
      <c r="J21" s="154">
        <v>230.136</v>
      </c>
      <c r="K21" s="154"/>
      <c r="N21" s="163"/>
      <c r="O21" s="78">
        <v>4.3</v>
      </c>
      <c r="P21" s="164"/>
    </row>
    <row r="22" spans="1:16" x14ac:dyDescent="0.2">
      <c r="A22" s="22" t="s">
        <v>93</v>
      </c>
      <c r="B22" s="22">
        <v>2011</v>
      </c>
      <c r="C22" s="34" t="s">
        <v>101</v>
      </c>
      <c r="E22" s="2"/>
      <c r="F22" s="23" t="s">
        <v>620</v>
      </c>
      <c r="G22" s="73"/>
      <c r="H22" s="33"/>
      <c r="I22" s="113" t="e">
        <v>#VALUE!</v>
      </c>
      <c r="J22" s="154">
        <v>230.136</v>
      </c>
      <c r="K22" s="154"/>
      <c r="N22" s="163"/>
      <c r="O22" s="78">
        <v>4.3</v>
      </c>
      <c r="P22" s="164"/>
    </row>
    <row r="23" spans="1:16" x14ac:dyDescent="0.2">
      <c r="A23" s="22" t="s">
        <v>93</v>
      </c>
      <c r="B23" s="22">
        <v>2011</v>
      </c>
      <c r="C23" s="34" t="s">
        <v>101</v>
      </c>
      <c r="E23" s="2"/>
      <c r="F23" s="23" t="s">
        <v>621</v>
      </c>
      <c r="G23" s="73"/>
      <c r="H23" s="33"/>
      <c r="I23" s="113" t="e">
        <v>#VALUE!</v>
      </c>
      <c r="J23" s="154">
        <v>353.23200000000003</v>
      </c>
      <c r="K23" s="154"/>
      <c r="N23" s="163"/>
      <c r="O23" s="78">
        <v>6.6</v>
      </c>
      <c r="P23" s="164"/>
    </row>
    <row r="24" spans="1:16" x14ac:dyDescent="0.2">
      <c r="A24" s="22" t="s">
        <v>93</v>
      </c>
      <c r="B24" s="22">
        <v>2011</v>
      </c>
      <c r="C24" s="34" t="s">
        <v>101</v>
      </c>
      <c r="E24" s="2"/>
      <c r="F24" s="23" t="s">
        <v>622</v>
      </c>
      <c r="G24" s="73"/>
      <c r="H24" s="33"/>
      <c r="I24" s="113" t="e">
        <v>#VALUE!</v>
      </c>
      <c r="J24" s="154">
        <v>353.23200000000003</v>
      </c>
      <c r="K24" s="154"/>
      <c r="N24" s="163"/>
      <c r="O24" s="78">
        <v>6.6</v>
      </c>
      <c r="P24" s="164"/>
    </row>
    <row r="25" spans="1:16" x14ac:dyDescent="0.2">
      <c r="A25" s="22" t="s">
        <v>93</v>
      </c>
      <c r="B25" s="22">
        <v>2011</v>
      </c>
      <c r="C25" s="34" t="s">
        <v>101</v>
      </c>
      <c r="E25" s="2"/>
      <c r="F25" s="23" t="s">
        <v>623</v>
      </c>
      <c r="G25" s="73"/>
      <c r="H25" s="33"/>
      <c r="I25" s="113" t="e">
        <v>#VALUE!</v>
      </c>
      <c r="J25" s="154">
        <v>96.335999999999999</v>
      </c>
      <c r="K25" s="154"/>
      <c r="N25" s="163"/>
      <c r="O25" s="78">
        <v>1.8</v>
      </c>
      <c r="P25" s="164"/>
    </row>
    <row r="26" spans="1:16" x14ac:dyDescent="0.2">
      <c r="A26" s="22" t="s">
        <v>93</v>
      </c>
      <c r="B26" s="22">
        <v>2011</v>
      </c>
      <c r="C26" s="34" t="s">
        <v>101</v>
      </c>
      <c r="E26" s="2"/>
      <c r="F26" s="23" t="s">
        <v>624</v>
      </c>
      <c r="G26" s="73"/>
      <c r="H26" s="33"/>
      <c r="I26" s="113" t="e">
        <v>#VALUE!</v>
      </c>
      <c r="J26" s="154">
        <v>96.335999999999999</v>
      </c>
      <c r="K26" s="154"/>
      <c r="N26" s="163"/>
      <c r="O26" s="78">
        <v>1.8</v>
      </c>
      <c r="P26" s="164"/>
    </row>
    <row r="27" spans="1:16" x14ac:dyDescent="0.2">
      <c r="A27" s="22" t="s">
        <v>93</v>
      </c>
      <c r="B27" s="22">
        <v>2011</v>
      </c>
      <c r="C27" s="34" t="s">
        <v>101</v>
      </c>
      <c r="E27" s="2"/>
      <c r="F27" s="23" t="s">
        <v>625</v>
      </c>
      <c r="G27" s="73"/>
      <c r="H27" s="33"/>
      <c r="I27" s="113" t="e">
        <v>#VALUE!</v>
      </c>
      <c r="J27" s="154">
        <v>80.28</v>
      </c>
      <c r="K27" s="154"/>
      <c r="N27" s="163"/>
      <c r="O27" s="78">
        <v>1.5</v>
      </c>
      <c r="P27" s="164"/>
    </row>
    <row r="28" spans="1:16" x14ac:dyDescent="0.2">
      <c r="A28" s="22" t="s">
        <v>93</v>
      </c>
      <c r="B28" s="22">
        <v>2011</v>
      </c>
      <c r="C28" s="34" t="s">
        <v>101</v>
      </c>
      <c r="E28" s="2"/>
      <c r="F28" s="23" t="s">
        <v>626</v>
      </c>
      <c r="G28" s="73"/>
      <c r="H28" s="33"/>
      <c r="I28" s="113" t="e">
        <v>#VALUE!</v>
      </c>
      <c r="J28" s="154">
        <v>80.28</v>
      </c>
      <c r="K28" s="154"/>
      <c r="N28" s="163"/>
      <c r="O28" s="78">
        <v>1.5</v>
      </c>
      <c r="P28" s="164"/>
    </row>
    <row r="29" spans="1:16" x14ac:dyDescent="0.2">
      <c r="A29" s="22" t="s">
        <v>93</v>
      </c>
      <c r="B29" s="22">
        <v>2011</v>
      </c>
      <c r="C29" s="34" t="s">
        <v>101</v>
      </c>
      <c r="E29" s="2"/>
      <c r="F29" s="23" t="s">
        <v>627</v>
      </c>
      <c r="G29" s="73"/>
      <c r="H29" s="33"/>
      <c r="I29" s="113" t="e">
        <v>#VALUE!</v>
      </c>
      <c r="J29" s="154">
        <v>958.00800000000004</v>
      </c>
      <c r="K29" s="154"/>
      <c r="N29" s="163"/>
      <c r="O29" s="78">
        <v>17.899999999999999</v>
      </c>
      <c r="P29" s="164"/>
    </row>
    <row r="30" spans="1:16" s="166" customFormat="1" x14ac:dyDescent="0.2">
      <c r="A30" s="22" t="s">
        <v>93</v>
      </c>
      <c r="B30" s="34">
        <v>2018</v>
      </c>
      <c r="C30" s="34" t="s">
        <v>101</v>
      </c>
      <c r="D30" s="34" t="s">
        <v>610</v>
      </c>
      <c r="E30" s="23" t="s">
        <v>610</v>
      </c>
      <c r="F30" s="2" t="s">
        <v>628</v>
      </c>
      <c r="G30" s="61">
        <v>235</v>
      </c>
      <c r="H30" s="59"/>
      <c r="I30" s="63">
        <f>G30/SUM(G30:G46)*100</f>
        <v>16.824024994057897</v>
      </c>
      <c r="J30" s="154"/>
      <c r="K30" s="165"/>
      <c r="L30" s="23"/>
      <c r="M30" s="131"/>
      <c r="N30" s="163">
        <v>11200</v>
      </c>
      <c r="O30" s="78">
        <v>12.1</v>
      </c>
      <c r="P30" s="164" t="s">
        <v>629</v>
      </c>
    </row>
    <row r="31" spans="1:16" s="166" customFormat="1" x14ac:dyDescent="0.2">
      <c r="A31" s="22" t="s">
        <v>93</v>
      </c>
      <c r="B31" s="34">
        <v>2018</v>
      </c>
      <c r="C31" s="34" t="s">
        <v>101</v>
      </c>
      <c r="D31" s="23" t="s">
        <v>630</v>
      </c>
      <c r="E31" s="23" t="s">
        <v>630</v>
      </c>
      <c r="F31" s="2" t="s">
        <v>602</v>
      </c>
      <c r="G31" s="61">
        <f>671.2*0.18</f>
        <v>120.816</v>
      </c>
      <c r="H31" s="59"/>
      <c r="I31" s="63">
        <f>G31/SUM(G30:G46)*100</f>
        <v>8.6494102284344638</v>
      </c>
      <c r="J31" s="154">
        <f>84.91*0.18</f>
        <v>15.283799999999999</v>
      </c>
      <c r="K31" s="154">
        <f>586.4*0.18</f>
        <v>105.55199999999999</v>
      </c>
      <c r="L31" s="23"/>
      <c r="M31" s="131"/>
      <c r="N31" s="163">
        <v>6100</v>
      </c>
      <c r="O31" s="78">
        <v>11.3</v>
      </c>
      <c r="P31" s="164" t="s">
        <v>631</v>
      </c>
    </row>
    <row r="32" spans="1:16" s="166" customFormat="1" x14ac:dyDescent="0.2">
      <c r="A32" s="22" t="s">
        <v>93</v>
      </c>
      <c r="B32" s="34">
        <v>2018</v>
      </c>
      <c r="C32" s="34" t="s">
        <v>101</v>
      </c>
      <c r="D32" s="23" t="s">
        <v>630</v>
      </c>
      <c r="E32" s="23" t="s">
        <v>630</v>
      </c>
      <c r="F32" s="2" t="s">
        <v>605</v>
      </c>
      <c r="G32" s="61">
        <f>671.2*0.118</f>
        <v>79.201599999999999</v>
      </c>
      <c r="H32" s="59"/>
      <c r="I32" s="63">
        <f>G32/SUM(G30:G46)*100</f>
        <v>5.6701689275292591</v>
      </c>
      <c r="J32" s="154">
        <f>84.91*0.118</f>
        <v>10.01938</v>
      </c>
      <c r="K32" s="154">
        <f>586.4*0.118</f>
        <v>69.1952</v>
      </c>
      <c r="L32" s="23"/>
      <c r="M32" s="131"/>
      <c r="N32" s="163">
        <v>4500</v>
      </c>
      <c r="O32" s="78">
        <v>8.3000000000000007</v>
      </c>
      <c r="P32" s="164" t="s">
        <v>631</v>
      </c>
    </row>
    <row r="33" spans="1:16" s="166" customFormat="1" x14ac:dyDescent="0.2">
      <c r="A33" s="22" t="s">
        <v>93</v>
      </c>
      <c r="B33" s="34">
        <v>2018</v>
      </c>
      <c r="C33" s="34" t="s">
        <v>101</v>
      </c>
      <c r="D33" s="23" t="s">
        <v>630</v>
      </c>
      <c r="E33" s="23" t="s">
        <v>630</v>
      </c>
      <c r="F33" s="2" t="s">
        <v>604</v>
      </c>
      <c r="G33" s="61">
        <f>671.2*0.4</f>
        <v>268.48</v>
      </c>
      <c r="H33" s="59"/>
      <c r="I33" s="63">
        <f>G33/SUM(G30:G46)*100</f>
        <v>19.220911618743251</v>
      </c>
      <c r="J33" s="154">
        <f>84.91*0.4</f>
        <v>33.963999999999999</v>
      </c>
      <c r="K33" s="154">
        <f>586.4*0.4</f>
        <v>234.56</v>
      </c>
      <c r="L33" s="23"/>
      <c r="M33" s="131"/>
      <c r="N33" s="163">
        <v>3700</v>
      </c>
      <c r="O33" s="78">
        <v>6.7</v>
      </c>
      <c r="P33" s="164" t="s">
        <v>631</v>
      </c>
    </row>
    <row r="34" spans="1:16" s="166" customFormat="1" x14ac:dyDescent="0.2">
      <c r="A34" s="22" t="s">
        <v>93</v>
      </c>
      <c r="B34" s="34">
        <v>2018</v>
      </c>
      <c r="C34" s="34" t="s">
        <v>101</v>
      </c>
      <c r="D34" s="23" t="s">
        <v>630</v>
      </c>
      <c r="E34" s="23" t="s">
        <v>630</v>
      </c>
      <c r="F34" s="2" t="s">
        <v>606</v>
      </c>
      <c r="G34" s="61">
        <f>671.2*0.126</f>
        <v>84.571200000000005</v>
      </c>
      <c r="H34" s="59"/>
      <c r="I34" s="63">
        <f>G34/SUM(G30:G46)*100</f>
        <v>6.0545871599041243</v>
      </c>
      <c r="J34" s="154">
        <f>84.91*0.126</f>
        <v>10.69866</v>
      </c>
      <c r="K34" s="154">
        <f>586.4*0.126</f>
        <v>73.886399999999995</v>
      </c>
      <c r="L34" s="23"/>
      <c r="M34" s="131"/>
      <c r="N34" s="163">
        <v>1300</v>
      </c>
      <c r="O34" s="78">
        <v>2.4</v>
      </c>
      <c r="P34" s="164" t="s">
        <v>631</v>
      </c>
    </row>
    <row r="35" spans="1:16" s="166" customFormat="1" x14ac:dyDescent="0.2">
      <c r="A35" s="22" t="s">
        <v>93</v>
      </c>
      <c r="B35" s="34">
        <v>2018</v>
      </c>
      <c r="C35" s="34" t="s">
        <v>101</v>
      </c>
      <c r="D35" s="23" t="s">
        <v>630</v>
      </c>
      <c r="E35" s="23" t="s">
        <v>630</v>
      </c>
      <c r="F35" s="2" t="s">
        <v>607</v>
      </c>
      <c r="G35" s="61">
        <f>671.2*0.077</f>
        <v>51.682400000000001</v>
      </c>
      <c r="H35" s="59"/>
      <c r="I35" s="63">
        <f>G35/SUM(G30:G46)*100</f>
        <v>3.7000254866080757</v>
      </c>
      <c r="J35" s="154">
        <f>84.91*0.077</f>
        <v>6.5380699999999994</v>
      </c>
      <c r="K35" s="154">
        <f>586.4*0.077</f>
        <v>45.152799999999999</v>
      </c>
      <c r="L35" s="23"/>
      <c r="M35" s="131"/>
      <c r="N35" s="163">
        <v>931</v>
      </c>
      <c r="O35" s="78">
        <v>1.7</v>
      </c>
      <c r="P35" s="164" t="s">
        <v>631</v>
      </c>
    </row>
    <row r="36" spans="1:16" s="166" customFormat="1" x14ac:dyDescent="0.2">
      <c r="A36" s="22" t="s">
        <v>93</v>
      </c>
      <c r="B36" s="34">
        <v>2018</v>
      </c>
      <c r="C36" s="34" t="s">
        <v>101</v>
      </c>
      <c r="D36" s="23" t="s">
        <v>630</v>
      </c>
      <c r="E36" s="23" t="s">
        <v>630</v>
      </c>
      <c r="F36" s="2" t="s">
        <v>632</v>
      </c>
      <c r="G36" s="61">
        <f>671.2*0.046</f>
        <v>30.875200000000003</v>
      </c>
      <c r="H36" s="59"/>
      <c r="I36" s="63">
        <f>G36/SUM(G30:G46)*100</f>
        <v>2.2104048361554742</v>
      </c>
      <c r="J36" s="154">
        <f>84.91*0.046</f>
        <v>3.9058599999999997</v>
      </c>
      <c r="K36" s="154">
        <f>586.4*0.046</f>
        <v>26.974399999999999</v>
      </c>
      <c r="L36" s="23"/>
      <c r="M36" s="131"/>
      <c r="N36" s="163">
        <v>565</v>
      </c>
      <c r="O36" s="78">
        <v>1</v>
      </c>
      <c r="P36" s="164" t="s">
        <v>631</v>
      </c>
    </row>
    <row r="37" spans="1:16" s="166" customFormat="1" x14ac:dyDescent="0.2">
      <c r="A37" s="22" t="s">
        <v>93</v>
      </c>
      <c r="B37" s="34">
        <v>2018</v>
      </c>
      <c r="C37" s="34" t="s">
        <v>101</v>
      </c>
      <c r="D37" s="23" t="s">
        <v>630</v>
      </c>
      <c r="E37" s="23" t="s">
        <v>630</v>
      </c>
      <c r="F37" s="2" t="s">
        <v>633</v>
      </c>
      <c r="G37" s="61">
        <f>671.2*0.053</f>
        <v>35.573599999999999</v>
      </c>
      <c r="H37" s="59"/>
      <c r="I37" s="63">
        <f>G37/SUM(G30:G46)*100</f>
        <v>2.5467707894834808</v>
      </c>
      <c r="J37" s="154">
        <f>84.91*0.053</f>
        <v>4.5002299999999993</v>
      </c>
      <c r="K37" s="154">
        <f>586.4*0.053</f>
        <v>31.079199999999997</v>
      </c>
      <c r="L37" s="23"/>
      <c r="M37" s="131"/>
      <c r="N37" s="163">
        <v>401</v>
      </c>
      <c r="O37" s="78">
        <v>0.7</v>
      </c>
      <c r="P37" s="164" t="s">
        <v>631</v>
      </c>
    </row>
    <row r="38" spans="1:16" x14ac:dyDescent="0.2">
      <c r="A38" s="22" t="s">
        <v>93</v>
      </c>
      <c r="B38" s="34">
        <v>2018</v>
      </c>
      <c r="C38" s="34" t="s">
        <v>101</v>
      </c>
      <c r="D38" s="34" t="s">
        <v>197</v>
      </c>
      <c r="E38" s="23" t="s">
        <v>198</v>
      </c>
      <c r="F38" s="2" t="s">
        <v>634</v>
      </c>
      <c r="G38" s="61">
        <f>168.4*N38/SUM(N38:N40)</f>
        <v>37.927927927927925</v>
      </c>
      <c r="H38" s="61"/>
      <c r="I38" s="63">
        <f>G38/SUM(G30:G46)*100</f>
        <v>2.7153208826905786</v>
      </c>
      <c r="J38" s="154">
        <f t="shared" ref="J38:J46" si="0">G38</f>
        <v>37.927927927927925</v>
      </c>
      <c r="K38" s="154">
        <v>0</v>
      </c>
      <c r="N38" s="75">
        <v>2500</v>
      </c>
      <c r="O38" s="78">
        <v>2.8</v>
      </c>
      <c r="P38" s="19" t="s">
        <v>635</v>
      </c>
    </row>
    <row r="39" spans="1:16" x14ac:dyDescent="0.2">
      <c r="A39" s="22" t="s">
        <v>93</v>
      </c>
      <c r="B39" s="34">
        <v>2018</v>
      </c>
      <c r="C39" s="34" t="s">
        <v>101</v>
      </c>
      <c r="D39" s="34" t="s">
        <v>197</v>
      </c>
      <c r="E39" s="23" t="s">
        <v>198</v>
      </c>
      <c r="F39" s="2" t="s">
        <v>357</v>
      </c>
      <c r="G39" s="61">
        <f>168.4*N39/SUM(N38:N40)</f>
        <v>87.992792792792798</v>
      </c>
      <c r="H39" s="61"/>
      <c r="I39" s="63">
        <f>G39/SUM(G30:G46)*100</f>
        <v>6.299544447842143</v>
      </c>
      <c r="J39" s="154">
        <f t="shared" si="0"/>
        <v>87.992792792792798</v>
      </c>
      <c r="K39" s="154">
        <v>0</v>
      </c>
      <c r="N39" s="75">
        <v>5800</v>
      </c>
      <c r="O39" s="78">
        <v>12.4</v>
      </c>
      <c r="P39" s="19" t="s">
        <v>635</v>
      </c>
    </row>
    <row r="40" spans="1:16" x14ac:dyDescent="0.2">
      <c r="A40" s="22" t="s">
        <v>93</v>
      </c>
      <c r="B40" s="34">
        <v>2018</v>
      </c>
      <c r="C40" s="34" t="s">
        <v>101</v>
      </c>
      <c r="D40" s="34" t="s">
        <v>197</v>
      </c>
      <c r="E40" s="23" t="s">
        <v>198</v>
      </c>
      <c r="F40" s="2" t="s">
        <v>609</v>
      </c>
      <c r="G40" s="61">
        <f>168.4*N40/SUM(N38:N40)</f>
        <v>42.479279279279282</v>
      </c>
      <c r="H40" s="61"/>
      <c r="I40" s="63">
        <f>G40/SUM(G30:G46)*100</f>
        <v>3.041159388613448</v>
      </c>
      <c r="J40" s="154">
        <f t="shared" si="0"/>
        <v>42.479279279279282</v>
      </c>
      <c r="K40" s="154">
        <v>0</v>
      </c>
      <c r="N40" s="75">
        <v>2800</v>
      </c>
      <c r="O40" s="78">
        <v>2.9</v>
      </c>
      <c r="P40" s="19" t="s">
        <v>635</v>
      </c>
    </row>
    <row r="41" spans="1:16" x14ac:dyDescent="0.2">
      <c r="A41" s="22" t="s">
        <v>93</v>
      </c>
      <c r="B41" s="34">
        <v>2018</v>
      </c>
      <c r="C41" s="34" t="s">
        <v>101</v>
      </c>
      <c r="D41" s="23" t="s">
        <v>228</v>
      </c>
      <c r="E41" s="2" t="s">
        <v>615</v>
      </c>
      <c r="F41" s="2" t="s">
        <v>636</v>
      </c>
      <c r="G41" s="61">
        <f>125-SUM(G42:G43)</f>
        <v>89.585999999999999</v>
      </c>
      <c r="H41" s="61"/>
      <c r="I41" s="63">
        <f>G41/SUM(G30:G46)*100</f>
        <v>6.4136046941177476</v>
      </c>
      <c r="J41" s="154">
        <f t="shared" si="0"/>
        <v>89.585999999999999</v>
      </c>
      <c r="K41" s="154">
        <v>0</v>
      </c>
      <c r="N41" s="75">
        <v>3356</v>
      </c>
      <c r="O41" s="78">
        <v>4.9000000000000004</v>
      </c>
      <c r="P41" s="19" t="s">
        <v>637</v>
      </c>
    </row>
    <row r="42" spans="1:16" x14ac:dyDescent="0.2">
      <c r="A42" s="22" t="s">
        <v>93</v>
      </c>
      <c r="B42" s="34">
        <v>2018</v>
      </c>
      <c r="C42" s="34" t="s">
        <v>101</v>
      </c>
      <c r="D42" s="23" t="s">
        <v>228</v>
      </c>
      <c r="E42" s="2" t="s">
        <v>615</v>
      </c>
      <c r="F42" s="2" t="s">
        <v>638</v>
      </c>
      <c r="G42" s="61">
        <v>7.8049999999999997</v>
      </c>
      <c r="H42" s="61"/>
      <c r="I42" s="63">
        <f>G42/SUM(G30:G46)*100</f>
        <v>0.55877240458988031</v>
      </c>
      <c r="J42" s="154">
        <f t="shared" si="0"/>
        <v>7.8049999999999997</v>
      </c>
      <c r="K42" s="154">
        <v>0</v>
      </c>
      <c r="N42" s="75">
        <v>2460</v>
      </c>
      <c r="O42" s="78">
        <v>2.4</v>
      </c>
      <c r="P42" s="164" t="s">
        <v>639</v>
      </c>
    </row>
    <row r="43" spans="1:16" x14ac:dyDescent="0.2">
      <c r="A43" s="22" t="s">
        <v>93</v>
      </c>
      <c r="B43" s="34">
        <v>2018</v>
      </c>
      <c r="C43" s="34" t="s">
        <v>101</v>
      </c>
      <c r="D43" s="23" t="s">
        <v>228</v>
      </c>
      <c r="E43" s="2" t="s">
        <v>615</v>
      </c>
      <c r="F43" s="2" t="s">
        <v>617</v>
      </c>
      <c r="G43" s="61">
        <v>27.609000000000002</v>
      </c>
      <c r="H43" s="61"/>
      <c r="I43" s="63">
        <f>G43/SUM(G30:G46)*100</f>
        <v>1.9765723662167851</v>
      </c>
      <c r="J43" s="154">
        <f t="shared" si="0"/>
        <v>27.609000000000002</v>
      </c>
      <c r="K43" s="154">
        <v>0</v>
      </c>
      <c r="N43" s="75">
        <v>2240</v>
      </c>
      <c r="O43" s="78">
        <v>3.1</v>
      </c>
      <c r="P43" s="164" t="s">
        <v>639</v>
      </c>
    </row>
    <row r="44" spans="1:16" x14ac:dyDescent="0.2">
      <c r="A44" s="22" t="s">
        <v>93</v>
      </c>
      <c r="B44" s="34">
        <v>2018</v>
      </c>
      <c r="C44" s="34" t="s">
        <v>101</v>
      </c>
      <c r="D44" s="2" t="s">
        <v>138</v>
      </c>
      <c r="E44" s="2" t="s">
        <v>640</v>
      </c>
      <c r="F44" s="2" t="s">
        <v>622</v>
      </c>
      <c r="G44" s="61">
        <f>37.212*N44/SUM(N44:N45)</f>
        <v>34.99293577981652</v>
      </c>
      <c r="H44" s="61"/>
      <c r="I44" s="63">
        <f>G44/SUM(G30:G46)*100</f>
        <v>2.5052001113833868</v>
      </c>
      <c r="J44" s="154">
        <f t="shared" si="0"/>
        <v>34.99293577981652</v>
      </c>
      <c r="K44" s="154">
        <v>0</v>
      </c>
      <c r="N44" s="75">
        <v>4100</v>
      </c>
      <c r="O44" s="78">
        <v>6.4</v>
      </c>
      <c r="P44" s="164" t="s">
        <v>639</v>
      </c>
    </row>
    <row r="45" spans="1:16" x14ac:dyDescent="0.2">
      <c r="A45" s="22" t="s">
        <v>93</v>
      </c>
      <c r="B45" s="34">
        <v>2018</v>
      </c>
      <c r="C45" s="34" t="s">
        <v>101</v>
      </c>
      <c r="D45" s="2" t="s">
        <v>138</v>
      </c>
      <c r="E45" s="2" t="s">
        <v>640</v>
      </c>
      <c r="F45" s="2" t="s">
        <v>641</v>
      </c>
      <c r="G45" s="61">
        <f>37.212*N45/SUM(N44:N45)</f>
        <v>2.2190642201834865</v>
      </c>
      <c r="H45" s="61"/>
      <c r="I45" s="63">
        <f>G45/SUM(G30:G46)*100</f>
        <v>0.15886634852675136</v>
      </c>
      <c r="J45" s="154">
        <f t="shared" si="0"/>
        <v>2.2190642201834865</v>
      </c>
      <c r="K45" s="154">
        <v>0</v>
      </c>
      <c r="N45" s="75">
        <v>260</v>
      </c>
      <c r="O45" s="78">
        <v>0.6</v>
      </c>
      <c r="P45" s="164" t="s">
        <v>639</v>
      </c>
    </row>
    <row r="46" spans="1:16" s="167" customFormat="1" x14ac:dyDescent="0.2">
      <c r="A46" s="22" t="s">
        <v>93</v>
      </c>
      <c r="B46" s="34">
        <v>2018</v>
      </c>
      <c r="C46" s="34" t="s">
        <v>101</v>
      </c>
      <c r="D46" s="2" t="s">
        <v>642</v>
      </c>
      <c r="E46" s="2" t="s">
        <v>642</v>
      </c>
      <c r="F46" s="2" t="s">
        <v>642</v>
      </c>
      <c r="G46" s="61">
        <v>160</v>
      </c>
      <c r="H46" s="61"/>
      <c r="I46" s="63">
        <f>G46/SUM(G30:G46)*100</f>
        <v>11.454655315103249</v>
      </c>
      <c r="J46" s="154">
        <f t="shared" si="0"/>
        <v>160</v>
      </c>
      <c r="K46" s="154">
        <v>0</v>
      </c>
      <c r="L46" s="23"/>
      <c r="M46" s="23"/>
      <c r="N46" s="163">
        <v>8363</v>
      </c>
      <c r="O46" s="78">
        <v>11.6</v>
      </c>
      <c r="P46" s="19" t="s">
        <v>643</v>
      </c>
    </row>
    <row r="47" spans="1:16" x14ac:dyDescent="0.2">
      <c r="A47" s="22" t="s">
        <v>93</v>
      </c>
      <c r="B47" s="34">
        <v>2019</v>
      </c>
      <c r="C47" s="34" t="s">
        <v>101</v>
      </c>
      <c r="D47" s="23" t="s">
        <v>610</v>
      </c>
      <c r="E47" s="23" t="s">
        <v>610</v>
      </c>
      <c r="F47" s="2" t="s">
        <v>628</v>
      </c>
      <c r="G47" s="61">
        <v>236.7</v>
      </c>
      <c r="H47" s="61"/>
      <c r="I47" s="63">
        <f>G47/SUM(G47:G61)*100</f>
        <v>16.882337879273095</v>
      </c>
      <c r="K47" s="154"/>
      <c r="N47" s="163">
        <v>10700</v>
      </c>
      <c r="O47" s="78">
        <v>12.2</v>
      </c>
      <c r="P47" s="19" t="s">
        <v>644</v>
      </c>
    </row>
    <row r="48" spans="1:16" x14ac:dyDescent="0.2">
      <c r="A48" s="22" t="s">
        <v>93</v>
      </c>
      <c r="B48" s="34">
        <v>2019</v>
      </c>
      <c r="C48" s="34" t="s">
        <v>101</v>
      </c>
      <c r="D48" s="23" t="s">
        <v>630</v>
      </c>
      <c r="E48" s="23" t="s">
        <v>630</v>
      </c>
      <c r="F48" s="2" t="s">
        <v>602</v>
      </c>
      <c r="G48" s="61">
        <f>673.9*0.18</f>
        <v>121.30199999999999</v>
      </c>
      <c r="H48" s="61"/>
      <c r="I48" s="63">
        <f>G48/SUM(G47:G61)*100</f>
        <v>8.6517167276366056</v>
      </c>
      <c r="J48" s="154">
        <f>91.5*0.18</f>
        <v>16.47</v>
      </c>
      <c r="K48" s="154">
        <f>528.4*0.18</f>
        <v>95.111999999999995</v>
      </c>
      <c r="L48"/>
      <c r="N48" s="163">
        <v>6400</v>
      </c>
      <c r="O48" s="78">
        <v>11.8</v>
      </c>
      <c r="P48" s="19" t="s">
        <v>645</v>
      </c>
    </row>
    <row r="49" spans="1:16" x14ac:dyDescent="0.2">
      <c r="A49" s="22" t="s">
        <v>93</v>
      </c>
      <c r="B49" s="34">
        <v>2019</v>
      </c>
      <c r="C49" s="34" t="s">
        <v>101</v>
      </c>
      <c r="D49" s="23" t="s">
        <v>630</v>
      </c>
      <c r="E49" s="23" t="s">
        <v>630</v>
      </c>
      <c r="F49" s="2" t="s">
        <v>605</v>
      </c>
      <c r="G49" s="61">
        <f>673.9*0.118</f>
        <v>79.520199999999988</v>
      </c>
      <c r="H49" s="61"/>
      <c r="I49" s="63">
        <f>G49/SUM(G47:G61)*100</f>
        <v>5.6716809658951082</v>
      </c>
      <c r="J49" s="154">
        <f>91.5*0.118</f>
        <v>10.796999999999999</v>
      </c>
      <c r="K49" s="154">
        <f>528.4*0.118</f>
        <v>62.351199999999992</v>
      </c>
      <c r="L49"/>
      <c r="N49" s="163">
        <v>4500</v>
      </c>
      <c r="O49" s="78">
        <v>8.3000000000000007</v>
      </c>
      <c r="P49" s="19" t="s">
        <v>645</v>
      </c>
    </row>
    <row r="50" spans="1:16" x14ac:dyDescent="0.2">
      <c r="A50" s="22" t="s">
        <v>93</v>
      </c>
      <c r="B50" s="34">
        <v>2019</v>
      </c>
      <c r="C50" s="34" t="s">
        <v>101</v>
      </c>
      <c r="D50" s="23" t="s">
        <v>630</v>
      </c>
      <c r="E50" s="23" t="s">
        <v>630</v>
      </c>
      <c r="F50" s="2" t="s">
        <v>604</v>
      </c>
      <c r="G50" s="61">
        <f>673.9*0.4</f>
        <v>269.56</v>
      </c>
      <c r="H50" s="61"/>
      <c r="I50" s="63">
        <f>G50/SUM(G47:G61)*100</f>
        <v>19.226037172525793</v>
      </c>
      <c r="J50" s="154">
        <f>91.5*0.4</f>
        <v>36.6</v>
      </c>
      <c r="K50" s="154">
        <f>528.4*0.4</f>
        <v>211.36</v>
      </c>
      <c r="L50" s="273">
        <f>SUM(I48:I54)+I47+I55+I56</f>
        <v>82.648708290747081</v>
      </c>
      <c r="N50" s="163">
        <v>3400</v>
      </c>
      <c r="O50" s="78">
        <v>6.3</v>
      </c>
      <c r="P50" s="19" t="s">
        <v>645</v>
      </c>
    </row>
    <row r="51" spans="1:16" x14ac:dyDescent="0.2">
      <c r="A51" s="22" t="s">
        <v>93</v>
      </c>
      <c r="B51" s="34">
        <v>2019</v>
      </c>
      <c r="C51" s="34" t="s">
        <v>101</v>
      </c>
      <c r="D51" s="23" t="s">
        <v>630</v>
      </c>
      <c r="E51" s="23" t="s">
        <v>630</v>
      </c>
      <c r="F51" s="2" t="s">
        <v>606</v>
      </c>
      <c r="G51" s="61">
        <f>673.9*0.126</f>
        <v>84.9114</v>
      </c>
      <c r="H51" s="61"/>
      <c r="I51" s="63">
        <f>G51/SUM(G47:G61)*100</f>
        <v>6.0562017093456246</v>
      </c>
      <c r="J51" s="154">
        <f>91.5*0.126</f>
        <v>11.529</v>
      </c>
      <c r="K51" s="154">
        <f>528.4*0.126</f>
        <v>66.578400000000002</v>
      </c>
      <c r="L51"/>
      <c r="N51" s="163">
        <v>1500</v>
      </c>
      <c r="O51" s="78">
        <v>2.8</v>
      </c>
      <c r="P51" s="19" t="s">
        <v>645</v>
      </c>
    </row>
    <row r="52" spans="1:16" x14ac:dyDescent="0.2">
      <c r="A52" s="22" t="s">
        <v>93</v>
      </c>
      <c r="B52" s="34">
        <v>2019</v>
      </c>
      <c r="C52" s="34" t="s">
        <v>101</v>
      </c>
      <c r="D52" s="23" t="s">
        <v>630</v>
      </c>
      <c r="E52" s="23" t="s">
        <v>630</v>
      </c>
      <c r="F52" s="2" t="s">
        <v>607</v>
      </c>
      <c r="G52" s="61">
        <f>673.9*0.077</f>
        <v>51.890299999999996</v>
      </c>
      <c r="H52" s="61"/>
      <c r="I52" s="63">
        <f>G52/SUM(G47:G61)*100</f>
        <v>3.701012155711215</v>
      </c>
      <c r="J52" s="154">
        <f>91.5*0.077</f>
        <v>7.0454999999999997</v>
      </c>
      <c r="K52" s="154">
        <f>528.4*0.077</f>
        <v>40.686799999999998</v>
      </c>
      <c r="L52"/>
      <c r="N52" s="163">
        <v>924</v>
      </c>
      <c r="O52" s="78">
        <v>1.7</v>
      </c>
      <c r="P52" s="19" t="s">
        <v>645</v>
      </c>
    </row>
    <row r="53" spans="1:16" x14ac:dyDescent="0.2">
      <c r="A53" s="22" t="s">
        <v>93</v>
      </c>
      <c r="B53" s="34">
        <v>2019</v>
      </c>
      <c r="C53" s="34" t="s">
        <v>101</v>
      </c>
      <c r="D53" s="23" t="s">
        <v>630</v>
      </c>
      <c r="E53" s="23" t="s">
        <v>630</v>
      </c>
      <c r="F53" s="2" t="s">
        <v>632</v>
      </c>
      <c r="G53" s="61">
        <f>673.9*0.046</f>
        <v>30.999399999999998</v>
      </c>
      <c r="H53" s="61"/>
      <c r="I53" s="63">
        <f>G53/SUM(G47:G61)*100</f>
        <v>2.2109942748404663</v>
      </c>
      <c r="J53" s="154">
        <f>91.5*0.046</f>
        <v>4.2089999999999996</v>
      </c>
      <c r="K53" s="154">
        <f>528.4*0.046</f>
        <v>24.3064</v>
      </c>
      <c r="L53"/>
      <c r="N53" s="163">
        <v>657</v>
      </c>
      <c r="O53" s="78">
        <v>1.2</v>
      </c>
      <c r="P53" s="19" t="s">
        <v>645</v>
      </c>
    </row>
    <row r="54" spans="1:16" x14ac:dyDescent="0.2">
      <c r="A54" s="22" t="s">
        <v>93</v>
      </c>
      <c r="B54" s="34">
        <v>2019</v>
      </c>
      <c r="C54" s="34" t="s">
        <v>101</v>
      </c>
      <c r="D54" s="23" t="s">
        <v>630</v>
      </c>
      <c r="E54" s="23" t="s">
        <v>630</v>
      </c>
      <c r="F54" s="2" t="s">
        <v>633</v>
      </c>
      <c r="G54" s="61">
        <f>673.9*0.053</f>
        <v>35.716699999999996</v>
      </c>
      <c r="H54" s="61"/>
      <c r="I54" s="63">
        <f>G54/SUM(G47:G61)*100</f>
        <v>2.5474499253596674</v>
      </c>
      <c r="J54" s="154">
        <f>91.5*0.053</f>
        <v>4.8494999999999999</v>
      </c>
      <c r="K54" s="154">
        <f>528.4*0.053</f>
        <v>28.005199999999999</v>
      </c>
      <c r="L54"/>
      <c r="N54" s="163">
        <v>441</v>
      </c>
      <c r="O54" s="78">
        <v>0.8</v>
      </c>
      <c r="P54" s="19" t="s">
        <v>645</v>
      </c>
    </row>
    <row r="55" spans="1:16" x14ac:dyDescent="0.2">
      <c r="A55" s="22" t="s">
        <v>93</v>
      </c>
      <c r="B55" s="34">
        <v>2019</v>
      </c>
      <c r="C55" s="34" t="s">
        <v>101</v>
      </c>
      <c r="D55" s="34" t="s">
        <v>197</v>
      </c>
      <c r="E55" s="23" t="s">
        <v>198</v>
      </c>
      <c r="F55" s="2" t="s">
        <v>646</v>
      </c>
      <c r="G55" s="61">
        <v>172.3</v>
      </c>
      <c r="H55" s="61"/>
      <c r="I55" s="63">
        <f>G55/SUM(G47:G61)*100</f>
        <v>12.289086677645772</v>
      </c>
      <c r="J55" s="154">
        <v>172.3</v>
      </c>
      <c r="K55" s="154">
        <v>0</v>
      </c>
      <c r="N55" s="75"/>
      <c r="O55" s="78">
        <v>18.899999999999999</v>
      </c>
      <c r="P55" s="19" t="s">
        <v>635</v>
      </c>
    </row>
    <row r="56" spans="1:16" x14ac:dyDescent="0.2">
      <c r="A56" s="22" t="s">
        <v>93</v>
      </c>
      <c r="B56" s="34">
        <v>2019</v>
      </c>
      <c r="C56" s="34" t="s">
        <v>101</v>
      </c>
      <c r="D56" s="23" t="s">
        <v>228</v>
      </c>
      <c r="E56" s="2" t="s">
        <v>615</v>
      </c>
      <c r="F56" s="2" t="s">
        <v>636</v>
      </c>
      <c r="G56" s="61">
        <f>110-SUM(G57:G58)</f>
        <v>75.882000000000005</v>
      </c>
      <c r="H56" s="61"/>
      <c r="I56" s="63">
        <f>G56/SUM(G47:G61)*100</f>
        <v>5.4121908025137344</v>
      </c>
      <c r="J56" s="154">
        <f t="shared" ref="J56:J61" si="1">G56</f>
        <v>75.882000000000005</v>
      </c>
      <c r="K56" s="154">
        <v>0</v>
      </c>
      <c r="N56" s="75">
        <v>2901</v>
      </c>
      <c r="O56" s="78">
        <v>4.2</v>
      </c>
      <c r="P56" s="19" t="s">
        <v>647</v>
      </c>
    </row>
    <row r="57" spans="1:16" x14ac:dyDescent="0.2">
      <c r="A57" s="22" t="s">
        <v>93</v>
      </c>
      <c r="B57" s="34">
        <v>2019</v>
      </c>
      <c r="C57" s="34" t="s">
        <v>101</v>
      </c>
      <c r="D57" s="23" t="s">
        <v>228</v>
      </c>
      <c r="E57" s="2" t="s">
        <v>615</v>
      </c>
      <c r="F57" s="2" t="s">
        <v>638</v>
      </c>
      <c r="G57" s="61">
        <v>8.141</v>
      </c>
      <c r="H57" s="61"/>
      <c r="I57" s="63">
        <f>G57/SUM(G47:G61)*100</f>
        <v>0.58064686385788877</v>
      </c>
      <c r="J57" s="154">
        <f t="shared" si="1"/>
        <v>8.141</v>
      </c>
      <c r="K57" s="154">
        <v>0</v>
      </c>
      <c r="N57" s="75"/>
      <c r="O57" s="78">
        <v>2.5</v>
      </c>
      <c r="P57" s="19" t="s">
        <v>648</v>
      </c>
    </row>
    <row r="58" spans="1:16" x14ac:dyDescent="0.2">
      <c r="A58" s="22" t="s">
        <v>93</v>
      </c>
      <c r="B58" s="34">
        <v>2019</v>
      </c>
      <c r="C58" s="34" t="s">
        <v>101</v>
      </c>
      <c r="D58" s="23" t="s">
        <v>228</v>
      </c>
      <c r="E58" s="2" t="s">
        <v>615</v>
      </c>
      <c r="F58" s="2" t="s">
        <v>617</v>
      </c>
      <c r="G58" s="61">
        <v>25.977</v>
      </c>
      <c r="H58" s="61"/>
      <c r="I58" s="63">
        <f>G58/SUM(G47:G61)*100</f>
        <v>1.8527777401346732</v>
      </c>
      <c r="J58" s="154">
        <f t="shared" si="1"/>
        <v>25.977</v>
      </c>
      <c r="K58" s="154">
        <v>0</v>
      </c>
      <c r="N58" s="75"/>
      <c r="O58" s="78">
        <v>3.1</v>
      </c>
      <c r="P58" s="19" t="s">
        <v>648</v>
      </c>
    </row>
    <row r="59" spans="1:16" x14ac:dyDescent="0.2">
      <c r="A59" s="22" t="s">
        <v>93</v>
      </c>
      <c r="B59" s="34">
        <v>2019</v>
      </c>
      <c r="C59" s="34" t="s">
        <v>101</v>
      </c>
      <c r="D59" s="2" t="s">
        <v>138</v>
      </c>
      <c r="E59" s="2" t="s">
        <v>640</v>
      </c>
      <c r="F59" s="2" t="s">
        <v>622</v>
      </c>
      <c r="G59" s="61">
        <f>N59/SUM(N59:N60)*42.157</f>
        <v>39.219750354274915</v>
      </c>
      <c r="H59" s="61"/>
      <c r="I59" s="63">
        <f>G59/SUM(G47:G61)*100</f>
        <v>2.797300705625728</v>
      </c>
      <c r="J59" s="154">
        <f t="shared" si="1"/>
        <v>39.219750354274915</v>
      </c>
      <c r="K59" s="154">
        <v>0</v>
      </c>
      <c r="N59" s="75">
        <v>3939</v>
      </c>
      <c r="O59" s="78">
        <v>6</v>
      </c>
      <c r="P59" s="19" t="s">
        <v>649</v>
      </c>
    </row>
    <row r="60" spans="1:16" x14ac:dyDescent="0.2">
      <c r="A60" s="22" t="s">
        <v>93</v>
      </c>
      <c r="B60" s="34">
        <v>2019</v>
      </c>
      <c r="C60" s="34" t="s">
        <v>101</v>
      </c>
      <c r="D60" s="2" t="s">
        <v>138</v>
      </c>
      <c r="E60" s="2" t="s">
        <v>640</v>
      </c>
      <c r="F60" s="2" t="s">
        <v>641</v>
      </c>
      <c r="G60" s="61">
        <f>N60/SUM(N59:N60)*42.157</f>
        <v>2.9372496457250827</v>
      </c>
      <c r="H60" s="61"/>
      <c r="I60" s="63">
        <f>G60/SUM(G47:G61)*100</f>
        <v>0.20949573702959881</v>
      </c>
      <c r="J60" s="154">
        <f t="shared" si="1"/>
        <v>2.9372496457250827</v>
      </c>
      <c r="K60" s="154">
        <v>0</v>
      </c>
      <c r="N60" s="75">
        <v>295</v>
      </c>
      <c r="O60" s="78">
        <v>0.7</v>
      </c>
      <c r="P60" s="19" t="s">
        <v>649</v>
      </c>
    </row>
    <row r="61" spans="1:16" x14ac:dyDescent="0.2">
      <c r="A61" s="22" t="s">
        <v>93</v>
      </c>
      <c r="B61" s="34">
        <v>2019</v>
      </c>
      <c r="C61" s="34" t="s">
        <v>101</v>
      </c>
      <c r="D61" s="2" t="s">
        <v>642</v>
      </c>
      <c r="E61" s="2" t="s">
        <v>642</v>
      </c>
      <c r="F61" s="2" t="s">
        <v>642</v>
      </c>
      <c r="G61" s="61">
        <v>167</v>
      </c>
      <c r="H61" s="61"/>
      <c r="I61" s="63">
        <f>G61/SUM(G47:G61)*100</f>
        <v>11.911070662605013</v>
      </c>
      <c r="J61" s="154">
        <f t="shared" si="1"/>
        <v>167</v>
      </c>
      <c r="K61" s="154">
        <v>0</v>
      </c>
      <c r="N61" s="75">
        <v>8300</v>
      </c>
      <c r="O61" s="78">
        <v>11.5</v>
      </c>
      <c r="P61" s="19"/>
    </row>
    <row r="62" spans="1:16" x14ac:dyDescent="0.2">
      <c r="A62" s="22" t="s">
        <v>93</v>
      </c>
      <c r="B62" s="34">
        <v>2020</v>
      </c>
      <c r="C62" s="34" t="s">
        <v>101</v>
      </c>
      <c r="D62" s="23" t="s">
        <v>610</v>
      </c>
      <c r="E62" s="23" t="s">
        <v>610</v>
      </c>
      <c r="F62" s="2" t="s">
        <v>628</v>
      </c>
      <c r="G62" s="61">
        <v>191.5</v>
      </c>
      <c r="H62" s="61"/>
      <c r="I62" s="63">
        <f>G62/SUM(G62:G78)*100</f>
        <v>15.521154157886205</v>
      </c>
      <c r="K62" s="154"/>
      <c r="L62" s="213">
        <f>SUM(I63:I69)+I62+I78+I70</f>
        <v>87.026644372935934</v>
      </c>
      <c r="N62" s="163">
        <v>9400</v>
      </c>
      <c r="O62" s="78">
        <v>12.8</v>
      </c>
      <c r="P62" s="19" t="s">
        <v>650</v>
      </c>
    </row>
    <row r="63" spans="1:16" x14ac:dyDescent="0.2">
      <c r="A63" s="22" t="s">
        <v>93</v>
      </c>
      <c r="B63" s="34">
        <v>2020</v>
      </c>
      <c r="C63" s="34" t="s">
        <v>101</v>
      </c>
      <c r="D63" s="23" t="s">
        <v>630</v>
      </c>
      <c r="E63" s="23" t="s">
        <v>630</v>
      </c>
      <c r="F63" s="2" t="s">
        <v>602</v>
      </c>
      <c r="G63" s="61">
        <f>654.3*0.18</f>
        <v>117.77399999999999</v>
      </c>
      <c r="H63" s="61"/>
      <c r="I63" s="63">
        <f>G63/SUM(G62:G78)*100</f>
        <v>9.5456313827200514</v>
      </c>
      <c r="J63" s="154">
        <f>76.9*0.18</f>
        <v>13.842000000000001</v>
      </c>
      <c r="K63" s="154">
        <f>577.4*0.18</f>
        <v>103.93199999999999</v>
      </c>
      <c r="L63"/>
      <c r="N63" s="75">
        <v>6700</v>
      </c>
      <c r="O63" s="78">
        <v>12.4</v>
      </c>
      <c r="P63" s="19" t="s">
        <v>651</v>
      </c>
    </row>
    <row r="64" spans="1:16" x14ac:dyDescent="0.2">
      <c r="A64" s="22" t="s">
        <v>93</v>
      </c>
      <c r="B64" s="34">
        <v>2020</v>
      </c>
      <c r="C64" s="34" t="s">
        <v>101</v>
      </c>
      <c r="D64" s="23" t="s">
        <v>630</v>
      </c>
      <c r="E64" s="23" t="s">
        <v>630</v>
      </c>
      <c r="F64" s="2" t="s">
        <v>605</v>
      </c>
      <c r="G64" s="61">
        <f>654.3*0.118</f>
        <v>77.207399999999993</v>
      </c>
      <c r="H64" s="61"/>
      <c r="I64" s="63">
        <f>G64/SUM(G62:G78)*100</f>
        <v>6.2576916842275896</v>
      </c>
      <c r="J64" s="154">
        <f>76.9*0.118</f>
        <v>9.0741999999999994</v>
      </c>
      <c r="K64" s="154">
        <f>577.4*0.118</f>
        <v>68.133199999999988</v>
      </c>
      <c r="L64"/>
      <c r="N64" s="75">
        <v>4600</v>
      </c>
      <c r="O64" s="78">
        <v>8.4</v>
      </c>
      <c r="P64" s="19" t="s">
        <v>651</v>
      </c>
    </row>
    <row r="65" spans="1:16" x14ac:dyDescent="0.2">
      <c r="A65" s="22" t="s">
        <v>93</v>
      </c>
      <c r="B65" s="34">
        <v>2020</v>
      </c>
      <c r="C65" s="34" t="s">
        <v>101</v>
      </c>
      <c r="D65" s="23" t="s">
        <v>630</v>
      </c>
      <c r="E65" s="23" t="s">
        <v>630</v>
      </c>
      <c r="F65" s="2" t="s">
        <v>604</v>
      </c>
      <c r="G65" s="61">
        <f>654.3*0.4</f>
        <v>261.71999999999997</v>
      </c>
      <c r="H65" s="61"/>
      <c r="I65" s="63">
        <f>G65/SUM(G62:G78)*100</f>
        <v>21.212514183822336</v>
      </c>
      <c r="J65" s="154">
        <f>76.9*0.4</f>
        <v>30.760000000000005</v>
      </c>
      <c r="K65" s="154">
        <f>577.4*0.4</f>
        <v>230.96</v>
      </c>
      <c r="L65"/>
      <c r="N65" s="75">
        <v>3300</v>
      </c>
      <c r="O65" s="78">
        <v>6.1</v>
      </c>
      <c r="P65" s="19" t="s">
        <v>651</v>
      </c>
    </row>
    <row r="66" spans="1:16" x14ac:dyDescent="0.2">
      <c r="A66" s="22" t="s">
        <v>93</v>
      </c>
      <c r="B66" s="34">
        <v>2020</v>
      </c>
      <c r="C66" s="34" t="s">
        <v>101</v>
      </c>
      <c r="D66" s="23" t="s">
        <v>630</v>
      </c>
      <c r="E66" s="23" t="s">
        <v>630</v>
      </c>
      <c r="F66" s="2" t="s">
        <v>606</v>
      </c>
      <c r="G66" s="61">
        <f>654.3*0.126</f>
        <v>82.441800000000001</v>
      </c>
      <c r="H66" s="61"/>
      <c r="I66" s="63">
        <f>G66/SUM(G62:G78)*100</f>
        <v>6.681941967904037</v>
      </c>
      <c r="J66" s="154">
        <f>76.9*0.126</f>
        <v>9.6894000000000009</v>
      </c>
      <c r="K66" s="154">
        <f>577.4*0.126</f>
        <v>72.752399999999994</v>
      </c>
      <c r="L66"/>
      <c r="N66" s="75">
        <v>1600</v>
      </c>
      <c r="O66" s="78">
        <v>2.9</v>
      </c>
      <c r="P66" s="19" t="s">
        <v>651</v>
      </c>
    </row>
    <row r="67" spans="1:16" x14ac:dyDescent="0.2">
      <c r="A67" s="22" t="s">
        <v>93</v>
      </c>
      <c r="B67" s="34">
        <v>2020</v>
      </c>
      <c r="C67" s="34" t="s">
        <v>101</v>
      </c>
      <c r="D67" s="23" t="s">
        <v>630</v>
      </c>
      <c r="E67" s="23" t="s">
        <v>630</v>
      </c>
      <c r="F67" s="2" t="s">
        <v>607</v>
      </c>
      <c r="G67" s="61">
        <f>654.3*0.077</f>
        <v>50.381099999999996</v>
      </c>
      <c r="H67" s="61"/>
      <c r="I67" s="63">
        <f>G67/SUM(G62:G78)*100</f>
        <v>4.0834089803857996</v>
      </c>
      <c r="J67" s="154">
        <f>76.9*0.077</f>
        <v>5.9213000000000005</v>
      </c>
      <c r="K67" s="154">
        <f>577.4*0.077</f>
        <v>44.459799999999994</v>
      </c>
      <c r="L67"/>
      <c r="N67" s="75">
        <v>1000</v>
      </c>
      <c r="O67" s="78">
        <v>1.9</v>
      </c>
      <c r="P67" s="19" t="s">
        <v>651</v>
      </c>
    </row>
    <row r="68" spans="1:16" x14ac:dyDescent="0.2">
      <c r="A68" s="22" t="s">
        <v>93</v>
      </c>
      <c r="B68" s="34">
        <v>2020</v>
      </c>
      <c r="C68" s="34" t="s">
        <v>101</v>
      </c>
      <c r="D68" s="23" t="s">
        <v>630</v>
      </c>
      <c r="E68" s="23" t="s">
        <v>630</v>
      </c>
      <c r="F68" s="2" t="s">
        <v>632</v>
      </c>
      <c r="G68" s="61">
        <f>654.3*0.046</f>
        <v>30.097799999999996</v>
      </c>
      <c r="H68" s="61"/>
      <c r="I68" s="63">
        <f>G68/SUM(G62:G78)*100</f>
        <v>2.4394391311395687</v>
      </c>
      <c r="J68" s="154">
        <f>76.9*0.046</f>
        <v>3.5374000000000003</v>
      </c>
      <c r="K68" s="154">
        <f>577.4*0.046</f>
        <v>26.560399999999998</v>
      </c>
      <c r="L68"/>
      <c r="N68" s="75">
        <v>687</v>
      </c>
      <c r="O68" s="78">
        <v>1.3</v>
      </c>
      <c r="P68" s="19" t="s">
        <v>651</v>
      </c>
    </row>
    <row r="69" spans="1:16" x14ac:dyDescent="0.2">
      <c r="A69" s="22" t="s">
        <v>93</v>
      </c>
      <c r="B69" s="34">
        <v>2020</v>
      </c>
      <c r="C69" s="34" t="s">
        <v>101</v>
      </c>
      <c r="D69" s="23" t="s">
        <v>630</v>
      </c>
      <c r="E69" s="23" t="s">
        <v>630</v>
      </c>
      <c r="F69" s="2" t="s">
        <v>633</v>
      </c>
      <c r="G69" s="61">
        <f>654.3*0.053</f>
        <v>34.677899999999994</v>
      </c>
      <c r="H69" s="61"/>
      <c r="I69" s="63">
        <f>G69/SUM(G62:G78)*100</f>
        <v>2.8106581293564594</v>
      </c>
      <c r="J69" s="154">
        <f>76.9*0.053</f>
        <v>4.0757000000000003</v>
      </c>
      <c r="K69" s="154">
        <f>577.4*0.053</f>
        <v>30.602199999999996</v>
      </c>
      <c r="L69"/>
      <c r="N69" s="75">
        <v>453</v>
      </c>
      <c r="O69" s="78">
        <v>0.8</v>
      </c>
      <c r="P69" s="19" t="s">
        <v>651</v>
      </c>
    </row>
    <row r="70" spans="1:16" x14ac:dyDescent="0.2">
      <c r="A70" s="22" t="s">
        <v>93</v>
      </c>
      <c r="B70" s="34">
        <v>2020</v>
      </c>
      <c r="C70" s="34" t="s">
        <v>101</v>
      </c>
      <c r="D70" s="34" t="s">
        <v>197</v>
      </c>
      <c r="E70" s="23" t="s">
        <v>198</v>
      </c>
      <c r="F70" s="2" t="s">
        <v>652</v>
      </c>
      <c r="G70" s="61">
        <f>148*N70/SUM(N70:N72)</f>
        <v>87.934738273283486</v>
      </c>
      <c r="H70" s="61"/>
      <c r="I70" s="63">
        <f>G70/SUM(G62:G78)*100</f>
        <v>7.1271468854987434</v>
      </c>
      <c r="J70" s="154">
        <f t="shared" ref="J70:J75" si="2">G70</f>
        <v>87.934738273283486</v>
      </c>
      <c r="K70" s="154">
        <v>0</v>
      </c>
      <c r="N70" s="75">
        <v>6118</v>
      </c>
      <c r="O70" s="78">
        <v>11.2</v>
      </c>
      <c r="P70" s="19" t="s">
        <v>653</v>
      </c>
    </row>
    <row r="71" spans="1:16" x14ac:dyDescent="0.2">
      <c r="A71" s="22" t="s">
        <v>93</v>
      </c>
      <c r="B71" s="34">
        <v>2020</v>
      </c>
      <c r="C71" s="34" t="s">
        <v>101</v>
      </c>
      <c r="D71" s="34" t="s">
        <v>197</v>
      </c>
      <c r="E71" s="23" t="s">
        <v>198</v>
      </c>
      <c r="F71" s="2" t="s">
        <v>634</v>
      </c>
      <c r="G71" s="61">
        <f>148*N71/SUM(N70:N72)</f>
        <v>31.577741089637758</v>
      </c>
      <c r="H71" s="61"/>
      <c r="I71" s="63">
        <f>G71/SUM(G62:G78)*100</f>
        <v>2.5593889681988782</v>
      </c>
      <c r="J71" s="154">
        <f t="shared" si="2"/>
        <v>31.577741089637758</v>
      </c>
      <c r="K71" s="154">
        <v>0</v>
      </c>
      <c r="N71" s="75">
        <v>2197</v>
      </c>
      <c r="O71" s="78">
        <v>4</v>
      </c>
      <c r="P71" s="19" t="s">
        <v>653</v>
      </c>
    </row>
    <row r="72" spans="1:16" x14ac:dyDescent="0.2">
      <c r="A72" s="22" t="s">
        <v>93</v>
      </c>
      <c r="B72" s="34">
        <v>2020</v>
      </c>
      <c r="C72" s="34" t="s">
        <v>101</v>
      </c>
      <c r="D72" s="34" t="s">
        <v>197</v>
      </c>
      <c r="E72" s="23" t="s">
        <v>198</v>
      </c>
      <c r="F72" s="2" t="s">
        <v>609</v>
      </c>
      <c r="G72" s="61">
        <f>148*N72/SUM(N70:N72)</f>
        <v>28.487520637078759</v>
      </c>
      <c r="H72" s="61"/>
      <c r="I72" s="63">
        <f>G72/SUM(G62:G78)*100</f>
        <v>2.3089253231543818</v>
      </c>
      <c r="J72" s="154">
        <f t="shared" si="2"/>
        <v>28.487520637078759</v>
      </c>
      <c r="K72" s="154">
        <v>0</v>
      </c>
      <c r="N72" s="75">
        <v>1982</v>
      </c>
      <c r="O72" s="78">
        <v>3.6</v>
      </c>
      <c r="P72" s="19" t="s">
        <v>653</v>
      </c>
    </row>
    <row r="73" spans="1:16" x14ac:dyDescent="0.2">
      <c r="A73" s="22" t="s">
        <v>93</v>
      </c>
      <c r="B73" s="34">
        <v>2020</v>
      </c>
      <c r="C73" s="34" t="s">
        <v>101</v>
      </c>
      <c r="D73" s="23" t="s">
        <v>228</v>
      </c>
      <c r="E73" s="2" t="s">
        <v>615</v>
      </c>
      <c r="F73" s="2" t="s">
        <v>636</v>
      </c>
      <c r="G73" s="61">
        <f>100-SUM(G74:G75)</f>
        <v>69.391999999999996</v>
      </c>
      <c r="H73" s="61"/>
      <c r="I73" s="63">
        <f>G73/SUM(G62:G78)*100</f>
        <v>5.6242502836764459</v>
      </c>
      <c r="J73" s="154">
        <f t="shared" si="2"/>
        <v>69.391999999999996</v>
      </c>
      <c r="K73" s="154">
        <v>0</v>
      </c>
      <c r="N73" s="75">
        <v>2617</v>
      </c>
      <c r="O73" s="78">
        <v>4.9000000000000004</v>
      </c>
      <c r="P73" s="19" t="s">
        <v>654</v>
      </c>
    </row>
    <row r="74" spans="1:16" x14ac:dyDescent="0.2">
      <c r="A74" s="22" t="s">
        <v>93</v>
      </c>
      <c r="B74" s="34">
        <v>2020</v>
      </c>
      <c r="C74" s="34" t="s">
        <v>101</v>
      </c>
      <c r="D74" s="23" t="s">
        <v>228</v>
      </c>
      <c r="E74" s="2" t="s">
        <v>615</v>
      </c>
      <c r="F74" s="2" t="s">
        <v>638</v>
      </c>
      <c r="G74" s="61">
        <v>6.0170000000000003</v>
      </c>
      <c r="H74" s="61"/>
      <c r="I74" s="63">
        <f>G74/SUM(G62:G78)*100</f>
        <v>0.48768033716971965</v>
      </c>
      <c r="J74" s="154">
        <f t="shared" si="2"/>
        <v>6.0170000000000003</v>
      </c>
      <c r="K74" s="154">
        <v>0</v>
      </c>
      <c r="N74" s="75">
        <v>1600</v>
      </c>
      <c r="O74" s="78">
        <v>2</v>
      </c>
      <c r="P74" s="19" t="s">
        <v>654</v>
      </c>
    </row>
    <row r="75" spans="1:16" x14ac:dyDescent="0.2">
      <c r="A75" s="22" t="s">
        <v>93</v>
      </c>
      <c r="B75" s="34">
        <v>2020</v>
      </c>
      <c r="C75" s="34" t="s">
        <v>101</v>
      </c>
      <c r="D75" s="23" t="s">
        <v>228</v>
      </c>
      <c r="E75" s="2" t="s">
        <v>615</v>
      </c>
      <c r="F75" s="2" t="s">
        <v>617</v>
      </c>
      <c r="G75" s="61">
        <v>24.591000000000001</v>
      </c>
      <c r="H75" s="61"/>
      <c r="I75" s="63">
        <f>G75/SUM(G62:G78)*100</f>
        <v>1.9931107148646459</v>
      </c>
      <c r="J75" s="154">
        <f t="shared" si="2"/>
        <v>24.591000000000001</v>
      </c>
      <c r="K75" s="154">
        <v>0</v>
      </c>
      <c r="N75" s="75">
        <v>2000</v>
      </c>
      <c r="O75" s="78">
        <v>3.2</v>
      </c>
      <c r="P75" s="19" t="s">
        <v>654</v>
      </c>
    </row>
    <row r="76" spans="1:16" x14ac:dyDescent="0.2">
      <c r="A76" s="22" t="s">
        <v>93</v>
      </c>
      <c r="B76" s="34">
        <v>2020</v>
      </c>
      <c r="C76" s="34" t="s">
        <v>101</v>
      </c>
      <c r="D76" s="2" t="s">
        <v>138</v>
      </c>
      <c r="E76" s="2" t="s">
        <v>640</v>
      </c>
      <c r="F76" s="2" t="s">
        <v>622</v>
      </c>
      <c r="H76" s="61"/>
      <c r="I76" s="63">
        <f>G76/SUM(G62:G78)*100</f>
        <v>0</v>
      </c>
      <c r="K76" s="154"/>
      <c r="N76" s="75">
        <v>3300</v>
      </c>
      <c r="O76" s="168" t="s">
        <v>655</v>
      </c>
      <c r="P76" s="19"/>
    </row>
    <row r="77" spans="1:16" x14ac:dyDescent="0.2">
      <c r="A77" s="22" t="s">
        <v>93</v>
      </c>
      <c r="B77" s="34">
        <v>2020</v>
      </c>
      <c r="C77" s="34" t="s">
        <v>101</v>
      </c>
      <c r="D77" s="2" t="s">
        <v>138</v>
      </c>
      <c r="E77" s="2" t="s">
        <v>640</v>
      </c>
      <c r="F77" s="2" t="s">
        <v>641</v>
      </c>
      <c r="H77" s="61"/>
      <c r="I77" s="63">
        <f>G77/SUM(G62:G78)*100</f>
        <v>0</v>
      </c>
      <c r="K77" s="154"/>
      <c r="N77" s="75">
        <v>250</v>
      </c>
      <c r="O77" s="78">
        <v>0.8</v>
      </c>
      <c r="P77" s="19"/>
    </row>
    <row r="78" spans="1:16" x14ac:dyDescent="0.2">
      <c r="A78" s="22" t="s">
        <v>93</v>
      </c>
      <c r="B78" s="34">
        <v>2020</v>
      </c>
      <c r="C78" s="34" t="s">
        <v>101</v>
      </c>
      <c r="D78" s="2" t="s">
        <v>642</v>
      </c>
      <c r="E78" s="2" t="s">
        <v>642</v>
      </c>
      <c r="F78" s="2" t="s">
        <v>642</v>
      </c>
      <c r="G78" s="61">
        <v>140</v>
      </c>
      <c r="H78" s="61"/>
      <c r="I78" s="63">
        <f>G78/SUM(G62:G78)*100</f>
        <v>11.347057869995139</v>
      </c>
      <c r="J78" s="154">
        <f>G78</f>
        <v>140</v>
      </c>
      <c r="K78" s="154">
        <v>0</v>
      </c>
      <c r="N78" s="75">
        <v>8300</v>
      </c>
      <c r="O78" s="78">
        <v>11.6</v>
      </c>
      <c r="P78" s="19"/>
    </row>
    <row r="79" spans="1:16" x14ac:dyDescent="0.2">
      <c r="A79" s="22" t="s">
        <v>93</v>
      </c>
      <c r="B79" s="34">
        <v>2021</v>
      </c>
      <c r="C79" s="34" t="s">
        <v>101</v>
      </c>
      <c r="E79" s="23" t="s">
        <v>610</v>
      </c>
      <c r="F79" s="2" t="s">
        <v>628</v>
      </c>
      <c r="G79" s="61">
        <v>216.3</v>
      </c>
      <c r="H79" s="61"/>
      <c r="I79" s="34"/>
      <c r="K79" s="154"/>
      <c r="N79" s="163"/>
      <c r="O79" s="78">
        <v>18.600000000000001</v>
      </c>
      <c r="P79" s="19" t="s">
        <v>656</v>
      </c>
    </row>
    <row r="80" spans="1:16" x14ac:dyDescent="0.2">
      <c r="A80" s="22" t="s">
        <v>93</v>
      </c>
      <c r="B80" s="34">
        <v>2021</v>
      </c>
      <c r="C80" s="34" t="s">
        <v>101</v>
      </c>
      <c r="D80" s="23" t="s">
        <v>228</v>
      </c>
      <c r="E80" s="2" t="s">
        <v>657</v>
      </c>
      <c r="F80" s="2" t="s">
        <v>636</v>
      </c>
      <c r="H80" s="61"/>
      <c r="I80" s="34"/>
      <c r="K80" s="154"/>
      <c r="N80" s="163">
        <v>2300</v>
      </c>
      <c r="O80" s="78"/>
      <c r="P80" s="19"/>
    </row>
    <row r="81" spans="1:16" x14ac:dyDescent="0.2">
      <c r="A81" s="22" t="s">
        <v>93</v>
      </c>
      <c r="B81" s="117">
        <v>2021</v>
      </c>
      <c r="C81" s="34" t="s">
        <v>101</v>
      </c>
      <c r="D81" s="23" t="s">
        <v>658</v>
      </c>
      <c r="E81" s="2" t="s">
        <v>659</v>
      </c>
      <c r="F81" s="2" t="s">
        <v>622</v>
      </c>
      <c r="K81" s="154"/>
      <c r="N81" s="163"/>
      <c r="O81" s="78"/>
      <c r="P81" s="19"/>
    </row>
    <row r="82" spans="1:16" x14ac:dyDescent="0.2">
      <c r="A82" s="22" t="s">
        <v>93</v>
      </c>
      <c r="B82" s="117">
        <v>2021</v>
      </c>
      <c r="C82" s="34" t="s">
        <v>101</v>
      </c>
      <c r="D82" s="23" t="s">
        <v>658</v>
      </c>
      <c r="E82" s="2" t="s">
        <v>659</v>
      </c>
      <c r="F82" s="2" t="s">
        <v>660</v>
      </c>
      <c r="K82" s="154"/>
      <c r="N82" s="163"/>
      <c r="O82" s="78"/>
      <c r="P82" s="19"/>
    </row>
    <row r="83" spans="1:16" x14ac:dyDescent="0.2">
      <c r="A83" s="22" t="s">
        <v>93</v>
      </c>
      <c r="B83" s="117">
        <v>2021</v>
      </c>
      <c r="C83" s="34" t="s">
        <v>101</v>
      </c>
      <c r="E83" s="23"/>
      <c r="F83" s="2" t="s">
        <v>642</v>
      </c>
      <c r="K83" s="154"/>
      <c r="N83" s="163">
        <v>7800</v>
      </c>
      <c r="O83" s="78">
        <v>12.5</v>
      </c>
      <c r="P83" s="19" t="s">
        <v>661</v>
      </c>
    </row>
    <row r="84" spans="1:16" x14ac:dyDescent="0.2">
      <c r="A84" s="22" t="s">
        <v>93</v>
      </c>
      <c r="B84" s="117">
        <v>2022</v>
      </c>
      <c r="C84" s="34" t="s">
        <v>101</v>
      </c>
      <c r="E84" s="23"/>
      <c r="F84" s="2" t="s">
        <v>642</v>
      </c>
      <c r="K84" s="154"/>
      <c r="N84" s="163">
        <v>7834</v>
      </c>
      <c r="O84" s="78"/>
      <c r="P84" s="164"/>
    </row>
    <row r="85" spans="1:16" x14ac:dyDescent="0.2">
      <c r="E85" s="23"/>
      <c r="F85" s="2"/>
      <c r="K85" s="154"/>
      <c r="N85" s="163"/>
      <c r="O85" s="78"/>
      <c r="P85" s="164"/>
    </row>
    <row r="86" spans="1:16" x14ac:dyDescent="0.2">
      <c r="E86" s="23"/>
      <c r="F86" s="2"/>
      <c r="K86" s="154"/>
      <c r="N86" s="163"/>
      <c r="O86" s="78"/>
      <c r="P86" s="164"/>
    </row>
    <row r="87" spans="1:16" x14ac:dyDescent="0.2">
      <c r="E87" s="23"/>
      <c r="F87" s="2"/>
      <c r="K87" s="154"/>
      <c r="N87" s="163"/>
      <c r="O87" s="78"/>
      <c r="P87" s="164"/>
    </row>
    <row r="88" spans="1:16" x14ac:dyDescent="0.2">
      <c r="E88" s="23"/>
      <c r="F88"/>
      <c r="G88" s="169"/>
      <c r="K88" s="154"/>
      <c r="N88" s="163"/>
      <c r="O88" s="78"/>
      <c r="P88" s="164"/>
    </row>
    <row r="89" spans="1:16" x14ac:dyDescent="0.2">
      <c r="E89" s="23"/>
      <c r="F89"/>
      <c r="G89" s="169"/>
      <c r="K89" s="154"/>
      <c r="N89" s="163"/>
      <c r="O89" s="78"/>
      <c r="P89" s="164"/>
    </row>
    <row r="90" spans="1:16" x14ac:dyDescent="0.2">
      <c r="E90" s="23"/>
      <c r="F90"/>
      <c r="G90" s="169"/>
      <c r="K90" s="154"/>
      <c r="N90" s="163"/>
      <c r="O90" s="78"/>
      <c r="P90" s="164"/>
    </row>
    <row r="91" spans="1:16" x14ac:dyDescent="0.2">
      <c r="E91" s="23"/>
      <c r="F91"/>
      <c r="G91" s="169"/>
      <c r="K91" s="154"/>
      <c r="N91" s="163"/>
      <c r="O91" s="78"/>
      <c r="P91" s="164"/>
    </row>
    <row r="92" spans="1:16" x14ac:dyDescent="0.2">
      <c r="E92" s="23"/>
      <c r="F92"/>
      <c r="G92" s="169"/>
      <c r="K92" s="154"/>
      <c r="N92" s="163"/>
      <c r="O92" s="78"/>
      <c r="P92" s="164"/>
    </row>
    <row r="93" spans="1:16" x14ac:dyDescent="0.2">
      <c r="E93" s="23"/>
      <c r="F93"/>
      <c r="G93" s="169"/>
      <c r="K93" s="154"/>
      <c r="N93" s="163"/>
      <c r="O93" s="78"/>
      <c r="P93" s="164"/>
    </row>
    <row r="94" spans="1:16" x14ac:dyDescent="0.2">
      <c r="E94" s="23"/>
      <c r="F94"/>
      <c r="G94" s="169"/>
      <c r="K94" s="154"/>
      <c r="N94" s="163"/>
      <c r="O94" s="78"/>
      <c r="P94" s="164"/>
    </row>
    <row r="95" spans="1:16" x14ac:dyDescent="0.2">
      <c r="E95" s="23"/>
      <c r="F95" s="2"/>
      <c r="K95" s="154"/>
      <c r="N95" s="163"/>
      <c r="O95" s="78"/>
      <c r="P95" s="164"/>
    </row>
    <row r="96" spans="1:16" x14ac:dyDescent="0.2">
      <c r="E96" s="23"/>
      <c r="F96" s="2"/>
      <c r="K96" s="154"/>
      <c r="N96" s="163"/>
      <c r="O96" s="78"/>
      <c r="P96" s="164"/>
    </row>
    <row r="97" spans="5:16" x14ac:dyDescent="0.2">
      <c r="E97" s="23"/>
      <c r="F97" s="2"/>
      <c r="K97" s="154"/>
      <c r="N97" s="163"/>
      <c r="O97" s="78"/>
      <c r="P97" s="164"/>
    </row>
    <row r="98" spans="5:16" x14ac:dyDescent="0.2">
      <c r="E98" s="23"/>
      <c r="F98" s="2"/>
      <c r="K98" s="154"/>
      <c r="N98" s="163"/>
      <c r="O98" s="78"/>
      <c r="P98" s="164"/>
    </row>
    <row r="99" spans="5:16" x14ac:dyDescent="0.2">
      <c r="E99" s="23"/>
      <c r="F99" s="2"/>
      <c r="K99" s="154"/>
      <c r="N99" s="163"/>
      <c r="O99" s="78"/>
      <c r="P99" s="164"/>
    </row>
    <row r="100" spans="5:16" x14ac:dyDescent="0.2">
      <c r="E100" s="23"/>
      <c r="F100" s="2"/>
      <c r="K100" s="154"/>
      <c r="N100" s="163"/>
      <c r="O100" s="78"/>
      <c r="P100" s="164"/>
    </row>
    <row r="101" spans="5:16" x14ac:dyDescent="0.2">
      <c r="E101" s="23"/>
      <c r="F101" s="2"/>
      <c r="K101" s="154"/>
      <c r="N101" s="163"/>
      <c r="O101" s="78"/>
      <c r="P101" s="164"/>
    </row>
    <row r="102" spans="5:16" x14ac:dyDescent="0.2">
      <c r="E102" s="23"/>
      <c r="F102" s="2"/>
      <c r="K102" s="154"/>
      <c r="N102" s="163"/>
      <c r="O102" s="78"/>
      <c r="P102" s="164"/>
    </row>
    <row r="103" spans="5:16" x14ac:dyDescent="0.2">
      <c r="E103" s="23"/>
      <c r="F103" s="2"/>
      <c r="K103" s="154"/>
      <c r="N103" s="163"/>
      <c r="O103" s="78"/>
      <c r="P103" s="164"/>
    </row>
    <row r="104" spans="5:16" x14ac:dyDescent="0.2">
      <c r="E104" s="23"/>
      <c r="F104" s="2"/>
      <c r="K104" s="154"/>
      <c r="N104" s="163"/>
      <c r="O104" s="78"/>
      <c r="P104" s="164"/>
    </row>
    <row r="105" spans="5:16" x14ac:dyDescent="0.2">
      <c r="E105" s="23"/>
      <c r="F105" s="2"/>
      <c r="K105" s="154"/>
      <c r="N105" s="163"/>
      <c r="O105" s="78"/>
      <c r="P105" s="164"/>
    </row>
    <row r="106" spans="5:16" x14ac:dyDescent="0.2">
      <c r="E106" s="23"/>
      <c r="F106" s="2"/>
      <c r="K106" s="154"/>
      <c r="N106" s="163"/>
      <c r="O106" s="78"/>
      <c r="P106" s="164"/>
    </row>
    <row r="107" spans="5:16" x14ac:dyDescent="0.2">
      <c r="E107" s="23"/>
      <c r="F107" s="2"/>
      <c r="K107" s="154"/>
      <c r="N107" s="163"/>
      <c r="O107" s="78"/>
      <c r="P107" s="164"/>
    </row>
    <row r="108" spans="5:16" x14ac:dyDescent="0.2">
      <c r="E108" s="23"/>
      <c r="F108" s="2"/>
      <c r="K108" s="154"/>
      <c r="N108" s="163"/>
      <c r="O108" s="78"/>
      <c r="P108" s="164"/>
    </row>
    <row r="109" spans="5:16" x14ac:dyDescent="0.2">
      <c r="E109" s="23"/>
      <c r="F109" s="2"/>
      <c r="K109" s="154"/>
      <c r="N109" s="163"/>
      <c r="O109" s="78"/>
      <c r="P109" s="164"/>
    </row>
    <row r="110" spans="5:16" x14ac:dyDescent="0.2">
      <c r="E110" s="23"/>
      <c r="F110" s="2"/>
      <c r="K110" s="154"/>
      <c r="N110" s="163"/>
      <c r="O110" s="78"/>
      <c r="P110" s="164"/>
    </row>
    <row r="111" spans="5:16" x14ac:dyDescent="0.2">
      <c r="E111" s="23"/>
      <c r="F111" s="2"/>
      <c r="K111" s="154"/>
      <c r="N111" s="163"/>
      <c r="O111" s="78"/>
      <c r="P111" s="164"/>
    </row>
    <row r="112" spans="5:16" x14ac:dyDescent="0.2">
      <c r="E112" s="23"/>
      <c r="F112" s="2"/>
      <c r="K112" s="154"/>
      <c r="N112" s="163"/>
      <c r="O112" s="78"/>
      <c r="P112" s="164"/>
    </row>
    <row r="113" spans="5:16" x14ac:dyDescent="0.2">
      <c r="E113" s="23"/>
      <c r="F113" s="2"/>
      <c r="K113" s="154"/>
      <c r="N113" s="163"/>
      <c r="O113" s="78"/>
      <c r="P113" s="164"/>
    </row>
    <row r="114" spans="5:16" x14ac:dyDescent="0.2">
      <c r="E114" s="23"/>
      <c r="F114" s="2"/>
      <c r="K114" s="154"/>
      <c r="N114" s="163"/>
      <c r="O114" s="78"/>
      <c r="P114" s="164"/>
    </row>
    <row r="115" spans="5:16" x14ac:dyDescent="0.2">
      <c r="E115" s="23"/>
      <c r="F115" s="2"/>
      <c r="K115" s="154"/>
      <c r="N115" s="163"/>
      <c r="O115" s="78"/>
      <c r="P115" s="164"/>
    </row>
    <row r="116" spans="5:16" x14ac:dyDescent="0.2">
      <c r="E116" s="23"/>
      <c r="F116" s="2"/>
      <c r="K116" s="154"/>
      <c r="N116" s="163"/>
      <c r="O116" s="78"/>
      <c r="P116" s="164"/>
    </row>
    <row r="117" spans="5:16" x14ac:dyDescent="0.2">
      <c r="E117" s="23"/>
      <c r="F117" s="2"/>
      <c r="K117" s="154"/>
      <c r="N117" s="163"/>
      <c r="O117" s="78"/>
      <c r="P117" s="164"/>
    </row>
    <row r="118" spans="5:16" x14ac:dyDescent="0.2">
      <c r="E118" s="23"/>
      <c r="F118" s="2"/>
      <c r="K118" s="154"/>
      <c r="N118" s="163"/>
      <c r="O118" s="78"/>
      <c r="P118" s="164"/>
    </row>
    <row r="119" spans="5:16" x14ac:dyDescent="0.2">
      <c r="E119" s="23"/>
      <c r="F119" s="2"/>
      <c r="K119" s="154"/>
      <c r="N119" s="163"/>
      <c r="O119" s="78"/>
      <c r="P119" s="164"/>
    </row>
    <row r="120" spans="5:16" x14ac:dyDescent="0.2">
      <c r="E120" s="23"/>
      <c r="F120" s="2"/>
      <c r="K120" s="154"/>
      <c r="N120" s="163"/>
      <c r="O120" s="78"/>
      <c r="P120" s="164"/>
    </row>
    <row r="121" spans="5:16" x14ac:dyDescent="0.2">
      <c r="E121" s="23"/>
      <c r="F121" s="2"/>
      <c r="K121" s="154"/>
      <c r="N121" s="163"/>
      <c r="O121" s="78"/>
      <c r="P121" s="164"/>
    </row>
    <row r="122" spans="5:16" x14ac:dyDescent="0.2">
      <c r="E122" s="23"/>
      <c r="F122" s="2"/>
      <c r="K122" s="154"/>
      <c r="N122" s="163"/>
      <c r="O122" s="78"/>
      <c r="P122" s="164"/>
    </row>
    <row r="123" spans="5:16" x14ac:dyDescent="0.2">
      <c r="E123" s="23"/>
      <c r="F123" s="2"/>
      <c r="K123" s="154"/>
      <c r="N123" s="163"/>
      <c r="O123" s="78"/>
      <c r="P123" s="164"/>
    </row>
    <row r="124" spans="5:16" x14ac:dyDescent="0.2">
      <c r="E124" s="23"/>
      <c r="F124" s="2"/>
      <c r="K124" s="154"/>
      <c r="N124" s="163"/>
      <c r="O124" s="78"/>
      <c r="P124" s="164"/>
    </row>
    <row r="125" spans="5:16" x14ac:dyDescent="0.2">
      <c r="E125" s="23"/>
      <c r="F125" s="2"/>
      <c r="K125" s="154"/>
      <c r="N125" s="163"/>
      <c r="O125" s="78"/>
      <c r="P125" s="164"/>
    </row>
    <row r="126" spans="5:16" x14ac:dyDescent="0.2">
      <c r="E126" s="23"/>
      <c r="F126" s="2"/>
      <c r="K126" s="154"/>
      <c r="N126" s="163"/>
      <c r="O126" s="78"/>
      <c r="P126" s="164"/>
    </row>
    <row r="127" spans="5:16" x14ac:dyDescent="0.2">
      <c r="E127" s="23"/>
      <c r="F127" s="2"/>
      <c r="K127" s="154"/>
      <c r="N127" s="163"/>
      <c r="O127" s="78"/>
      <c r="P127" s="164"/>
    </row>
    <row r="128" spans="5:16" x14ac:dyDescent="0.2">
      <c r="E128" s="23"/>
      <c r="F128" s="2"/>
      <c r="K128" s="154"/>
      <c r="N128" s="163"/>
      <c r="O128" s="78"/>
      <c r="P128" s="164"/>
    </row>
    <row r="129" spans="5:16" x14ac:dyDescent="0.2">
      <c r="E129" s="23"/>
      <c r="F129" s="2"/>
      <c r="K129" s="154"/>
      <c r="N129" s="163"/>
      <c r="O129" s="78"/>
      <c r="P129" s="164"/>
    </row>
    <row r="130" spans="5:16" x14ac:dyDescent="0.2">
      <c r="E130" s="23"/>
      <c r="F130" s="2"/>
      <c r="K130" s="154"/>
      <c r="N130" s="163"/>
      <c r="O130" s="78"/>
      <c r="P130" s="164"/>
    </row>
    <row r="131" spans="5:16" x14ac:dyDescent="0.2">
      <c r="E131" s="23"/>
      <c r="F131" s="2"/>
      <c r="K131" s="154"/>
      <c r="N131" s="163"/>
      <c r="O131" s="78"/>
      <c r="P131" s="164"/>
    </row>
    <row r="132" spans="5:16" x14ac:dyDescent="0.2">
      <c r="E132" s="23"/>
      <c r="F132" s="2"/>
      <c r="K132" s="154"/>
      <c r="N132" s="163"/>
      <c r="O132" s="78"/>
      <c r="P132" s="164"/>
    </row>
    <row r="133" spans="5:16" x14ac:dyDescent="0.2">
      <c r="E133" s="23"/>
      <c r="F133" s="2"/>
      <c r="K133" s="154"/>
      <c r="N133" s="163"/>
      <c r="O133" s="78"/>
      <c r="P133" s="164"/>
    </row>
    <row r="134" spans="5:16" x14ac:dyDescent="0.2">
      <c r="E134" s="23"/>
      <c r="F134" s="2"/>
      <c r="K134" s="154"/>
      <c r="N134" s="163"/>
      <c r="O134" s="78"/>
      <c r="P134" s="164"/>
    </row>
    <row r="135" spans="5:16" x14ac:dyDescent="0.2">
      <c r="E135" s="23"/>
      <c r="F135" s="2"/>
      <c r="K135" s="154"/>
      <c r="N135" s="163"/>
      <c r="O135" s="78"/>
      <c r="P135" s="164"/>
    </row>
    <row r="136" spans="5:16" x14ac:dyDescent="0.2">
      <c r="E136" s="23"/>
      <c r="F136" s="2"/>
      <c r="K136" s="154"/>
      <c r="N136" s="163"/>
      <c r="O136" s="78"/>
      <c r="P136" s="164"/>
    </row>
    <row r="137" spans="5:16" x14ac:dyDescent="0.2">
      <c r="E137" s="23"/>
      <c r="F137" s="2"/>
      <c r="K137" s="154"/>
      <c r="N137" s="163"/>
      <c r="O137" s="78"/>
      <c r="P137" s="164"/>
    </row>
    <row r="138" spans="5:16" x14ac:dyDescent="0.2">
      <c r="E138" s="23"/>
      <c r="F138" s="2"/>
      <c r="K138" s="154"/>
      <c r="N138" s="163"/>
      <c r="O138" s="78"/>
      <c r="P138" s="164"/>
    </row>
    <row r="139" spans="5:16" x14ac:dyDescent="0.2">
      <c r="E139" s="23"/>
      <c r="F139" s="2"/>
      <c r="K139" s="154"/>
      <c r="N139" s="163"/>
      <c r="O139" s="78"/>
      <c r="P139" s="164"/>
    </row>
    <row r="140" spans="5:16" x14ac:dyDescent="0.2">
      <c r="E140" s="23"/>
      <c r="F140" s="2"/>
      <c r="K140" s="154"/>
      <c r="N140" s="163"/>
      <c r="O140" s="78"/>
      <c r="P140" s="164"/>
    </row>
    <row r="141" spans="5:16" x14ac:dyDescent="0.2">
      <c r="E141" s="23"/>
      <c r="F141" s="2"/>
      <c r="K141" s="154"/>
      <c r="N141" s="163"/>
      <c r="O141" s="78"/>
      <c r="P141" s="164"/>
    </row>
    <row r="142" spans="5:16" x14ac:dyDescent="0.2">
      <c r="E142" s="23"/>
      <c r="F142" s="2"/>
      <c r="K142" s="154"/>
      <c r="N142" s="163"/>
      <c r="O142" s="78"/>
      <c r="P142" s="164"/>
    </row>
    <row r="143" spans="5:16" x14ac:dyDescent="0.2">
      <c r="E143" s="23"/>
      <c r="F143" s="2"/>
      <c r="K143" s="154"/>
      <c r="N143" s="163"/>
      <c r="O143" s="78"/>
      <c r="P143" s="164"/>
    </row>
    <row r="144" spans="5:16" x14ac:dyDescent="0.2">
      <c r="E144" s="23"/>
      <c r="F144" s="2"/>
      <c r="K144" s="154"/>
      <c r="N144" s="163"/>
      <c r="O144" s="78"/>
      <c r="P144" s="164"/>
    </row>
    <row r="145" spans="5:16" x14ac:dyDescent="0.2">
      <c r="E145" s="23"/>
      <c r="F145" s="2"/>
      <c r="K145" s="154"/>
      <c r="N145" s="163"/>
      <c r="O145" s="78"/>
      <c r="P145" s="164"/>
    </row>
    <row r="146" spans="5:16" x14ac:dyDescent="0.2">
      <c r="E146" s="23"/>
      <c r="F146" s="2"/>
      <c r="K146" s="154"/>
      <c r="N146" s="163"/>
      <c r="O146" s="78"/>
      <c r="P146" s="164"/>
    </row>
    <row r="147" spans="5:16" x14ac:dyDescent="0.2">
      <c r="E147" s="23"/>
      <c r="F147" s="2"/>
      <c r="K147" s="154"/>
      <c r="N147" s="163"/>
      <c r="P147" s="164"/>
    </row>
    <row r="148" spans="5:16" x14ac:dyDescent="0.2">
      <c r="E148" s="23"/>
      <c r="F148" s="2"/>
      <c r="K148" s="154"/>
      <c r="N148" s="163"/>
      <c r="P148" s="164"/>
    </row>
    <row r="149" spans="5:16" x14ac:dyDescent="0.2">
      <c r="E149" s="23"/>
      <c r="F149" s="2"/>
      <c r="K149" s="154"/>
      <c r="N149" s="163"/>
      <c r="P149" s="164"/>
    </row>
    <row r="150" spans="5:16" x14ac:dyDescent="0.2">
      <c r="E150" s="23"/>
      <c r="F150" s="2"/>
      <c r="K150" s="154"/>
      <c r="N150" s="163"/>
      <c r="P150" s="164"/>
    </row>
    <row r="151" spans="5:16" x14ac:dyDescent="0.2">
      <c r="E151" s="23"/>
      <c r="F151" s="2"/>
      <c r="K151" s="154"/>
      <c r="N151" s="163"/>
      <c r="P151" s="164"/>
    </row>
    <row r="152" spans="5:16" x14ac:dyDescent="0.2">
      <c r="E152" s="23"/>
      <c r="F152" s="2"/>
      <c r="K152" s="154"/>
      <c r="N152" s="163"/>
      <c r="P152" s="164"/>
    </row>
    <row r="153" spans="5:16" x14ac:dyDescent="0.2">
      <c r="E153" s="23"/>
      <c r="F153" s="2"/>
      <c r="K153" s="154"/>
      <c r="N153" s="163"/>
      <c r="P153" s="164"/>
    </row>
    <row r="154" spans="5:16" x14ac:dyDescent="0.2">
      <c r="E154" s="23"/>
      <c r="F154" s="2"/>
      <c r="K154" s="154"/>
      <c r="N154" s="163"/>
      <c r="P154" s="164"/>
    </row>
    <row r="155" spans="5:16" x14ac:dyDescent="0.2">
      <c r="E155" s="23"/>
      <c r="F155" s="2"/>
      <c r="K155" s="154"/>
      <c r="N155" s="163"/>
      <c r="P155" s="164"/>
    </row>
    <row r="156" spans="5:16" x14ac:dyDescent="0.2">
      <c r="E156" s="23"/>
      <c r="F156" s="2"/>
      <c r="K156" s="154"/>
      <c r="N156" s="163"/>
      <c r="P156" s="164"/>
    </row>
    <row r="157" spans="5:16" x14ac:dyDescent="0.2">
      <c r="E157" s="23"/>
      <c r="F157" s="2"/>
      <c r="K157" s="154"/>
      <c r="N157" s="163"/>
      <c r="P157" s="164"/>
    </row>
    <row r="158" spans="5:16" x14ac:dyDescent="0.2">
      <c r="E158" s="23"/>
      <c r="F158" s="2"/>
      <c r="K158" s="154"/>
      <c r="N158" s="163"/>
      <c r="P158" s="164"/>
    </row>
    <row r="159" spans="5:16" x14ac:dyDescent="0.2">
      <c r="E159" s="23"/>
      <c r="F159" s="2"/>
      <c r="K159" s="154"/>
      <c r="N159" s="163"/>
      <c r="P159" s="164"/>
    </row>
    <row r="160" spans="5:16" x14ac:dyDescent="0.2">
      <c r="E160" s="23"/>
      <c r="F160" s="2"/>
      <c r="K160" s="154"/>
      <c r="N160" s="163"/>
      <c r="P160" s="164"/>
    </row>
    <row r="161" spans="5:16" x14ac:dyDescent="0.2">
      <c r="E161" s="23"/>
      <c r="F161" s="2"/>
      <c r="K161" s="154"/>
      <c r="N161" s="163"/>
      <c r="P161" s="164"/>
    </row>
    <row r="162" spans="5:16" x14ac:dyDescent="0.2">
      <c r="E162" s="23"/>
      <c r="F162" s="2"/>
      <c r="K162" s="154"/>
      <c r="N162" s="163"/>
      <c r="P162" s="164"/>
    </row>
    <row r="163" spans="5:16" x14ac:dyDescent="0.2">
      <c r="E163" s="23"/>
      <c r="F163" s="2"/>
      <c r="K163" s="154"/>
      <c r="N163" s="163"/>
      <c r="P163" s="164"/>
    </row>
    <row r="164" spans="5:16" x14ac:dyDescent="0.2">
      <c r="E164" s="23"/>
      <c r="F164" s="2"/>
      <c r="K164" s="154"/>
      <c r="N164" s="163"/>
      <c r="P164" s="164"/>
    </row>
    <row r="165" spans="5:16" x14ac:dyDescent="0.2">
      <c r="E165" s="23"/>
      <c r="F165" s="2"/>
      <c r="K165" s="154"/>
      <c r="N165" s="163"/>
      <c r="P165" s="164"/>
    </row>
    <row r="166" spans="5:16" x14ac:dyDescent="0.2">
      <c r="E166" s="23"/>
      <c r="F166" s="2"/>
      <c r="K166" s="154"/>
      <c r="N166" s="163"/>
      <c r="P166" s="164"/>
    </row>
    <row r="167" spans="5:16" x14ac:dyDescent="0.2">
      <c r="E167" s="23"/>
      <c r="F167" s="2"/>
      <c r="K167" s="154"/>
      <c r="N167" s="163"/>
      <c r="P167" s="164"/>
    </row>
    <row r="168" spans="5:16" x14ac:dyDescent="0.2">
      <c r="E168" s="23"/>
      <c r="F168" s="2"/>
      <c r="K168" s="154"/>
      <c r="N168" s="163"/>
      <c r="P168" s="164"/>
    </row>
    <row r="169" spans="5:16" x14ac:dyDescent="0.2">
      <c r="E169" s="23"/>
      <c r="F169" s="2"/>
      <c r="K169" s="154"/>
      <c r="N169" s="163"/>
      <c r="P169" s="164"/>
    </row>
    <row r="170" spans="5:16" x14ac:dyDescent="0.2">
      <c r="E170" s="23"/>
      <c r="F170" s="2"/>
      <c r="K170" s="154"/>
      <c r="N170" s="163"/>
      <c r="P170" s="164"/>
    </row>
    <row r="171" spans="5:16" x14ac:dyDescent="0.2">
      <c r="E171" s="23"/>
      <c r="F171" s="2"/>
      <c r="K171" s="154"/>
      <c r="N171" s="163"/>
      <c r="P171" s="164"/>
    </row>
    <row r="172" spans="5:16" x14ac:dyDescent="0.2">
      <c r="E172" s="23"/>
      <c r="F172" s="2"/>
      <c r="K172" s="154"/>
      <c r="N172" s="163"/>
      <c r="P172" s="164"/>
    </row>
    <row r="173" spans="5:16" x14ac:dyDescent="0.2">
      <c r="E173" s="23"/>
      <c r="F173" s="2"/>
      <c r="K173" s="154"/>
      <c r="N173" s="163"/>
      <c r="P173" s="164"/>
    </row>
    <row r="174" spans="5:16" x14ac:dyDescent="0.2">
      <c r="E174" s="23"/>
      <c r="F174" s="2"/>
      <c r="K174" s="154"/>
      <c r="N174" s="163"/>
      <c r="P174" s="164"/>
    </row>
    <row r="175" spans="5:16" x14ac:dyDescent="0.2">
      <c r="E175" s="23"/>
      <c r="F175" s="2"/>
      <c r="K175" s="154"/>
      <c r="N175" s="163"/>
      <c r="P175" s="164"/>
    </row>
    <row r="176" spans="5:16" x14ac:dyDescent="0.2">
      <c r="E176" s="23"/>
      <c r="F176" s="2"/>
      <c r="K176" s="154"/>
      <c r="N176" s="163"/>
      <c r="P176" s="164"/>
    </row>
    <row r="177" spans="5:16" x14ac:dyDescent="0.2">
      <c r="E177" s="23"/>
      <c r="F177" s="2"/>
      <c r="K177" s="154"/>
      <c r="N177" s="163"/>
      <c r="P177" s="164"/>
    </row>
    <row r="178" spans="5:16" x14ac:dyDescent="0.2">
      <c r="E178" s="23"/>
      <c r="F178" s="2"/>
      <c r="K178" s="154"/>
      <c r="N178" s="163"/>
      <c r="O178" s="62"/>
      <c r="P178" s="164"/>
    </row>
    <row r="179" spans="5:16" x14ac:dyDescent="0.2">
      <c r="E179" s="23"/>
      <c r="F179" s="2"/>
      <c r="K179" s="154"/>
      <c r="N179" s="163"/>
      <c r="O179" s="62"/>
      <c r="P179" s="164"/>
    </row>
    <row r="180" spans="5:16" x14ac:dyDescent="0.2">
      <c r="E180" s="23"/>
      <c r="F180" s="2"/>
      <c r="K180" s="154"/>
      <c r="N180" s="163"/>
      <c r="O180" s="170"/>
      <c r="P180" s="164"/>
    </row>
    <row r="181" spans="5:16" x14ac:dyDescent="0.2">
      <c r="E181" s="23"/>
      <c r="F181" s="2"/>
      <c r="K181" s="154"/>
      <c r="N181" s="163"/>
      <c r="O181" s="170"/>
      <c r="P181" s="164"/>
    </row>
    <row r="182" spans="5:16" x14ac:dyDescent="0.2">
      <c r="E182" s="23"/>
      <c r="F182" s="2"/>
      <c r="K182" s="154"/>
      <c r="N182" s="163"/>
      <c r="P182" s="164"/>
    </row>
    <row r="183" spans="5:16" x14ac:dyDescent="0.2">
      <c r="E183" s="23"/>
      <c r="F183" s="2"/>
      <c r="K183" s="154"/>
      <c r="L183" s="171"/>
      <c r="M183" s="171"/>
      <c r="N183" s="163"/>
      <c r="P183" s="164"/>
    </row>
    <row r="184" spans="5:16" x14ac:dyDescent="0.2">
      <c r="E184" s="23"/>
      <c r="F184" s="2"/>
      <c r="K184" s="154"/>
      <c r="L184" s="171"/>
      <c r="M184" s="171"/>
      <c r="N184" s="163"/>
      <c r="P184" s="164"/>
    </row>
    <row r="185" spans="5:16" x14ac:dyDescent="0.2">
      <c r="E185" s="23"/>
      <c r="F185" s="2"/>
    </row>
    <row r="186" spans="5:16" x14ac:dyDescent="0.2">
      <c r="E186" s="23"/>
      <c r="F186" s="2"/>
    </row>
    <row r="187" spans="5:16" x14ac:dyDescent="0.2">
      <c r="E187" s="23"/>
      <c r="F187" s="2"/>
    </row>
    <row r="188" spans="5:16" x14ac:dyDescent="0.2">
      <c r="E188" s="23"/>
      <c r="F188" s="2"/>
    </row>
    <row r="189" spans="5:16" x14ac:dyDescent="0.2">
      <c r="E189" s="23"/>
      <c r="F189" s="2"/>
    </row>
    <row r="190" spans="5:16" x14ac:dyDescent="0.2">
      <c r="E190" s="23"/>
      <c r="F190" s="2"/>
    </row>
    <row r="191" spans="5:16" x14ac:dyDescent="0.2">
      <c r="E191" s="23"/>
      <c r="F191" s="2"/>
    </row>
    <row r="192" spans="5:16" x14ac:dyDescent="0.2">
      <c r="E192" s="23"/>
      <c r="F192" s="2"/>
    </row>
    <row r="193" spans="5:6" x14ac:dyDescent="0.2">
      <c r="E193" s="23"/>
      <c r="F193" s="2"/>
    </row>
    <row r="194" spans="5:6" x14ac:dyDescent="0.2">
      <c r="E194" s="23"/>
      <c r="F194" s="2"/>
    </row>
    <row r="195" spans="5:6" x14ac:dyDescent="0.2">
      <c r="E195" s="23"/>
      <c r="F195" s="2"/>
    </row>
    <row r="196" spans="5:6" x14ac:dyDescent="0.2">
      <c r="E196" s="23"/>
      <c r="F196" s="2"/>
    </row>
    <row r="197" spans="5:6" x14ac:dyDescent="0.2">
      <c r="E197" s="23"/>
      <c r="F197" s="2"/>
    </row>
    <row r="198" spans="5:6" x14ac:dyDescent="0.2">
      <c r="E198" s="23"/>
      <c r="F198" s="2"/>
    </row>
    <row r="199" spans="5:6" x14ac:dyDescent="0.2">
      <c r="E199" s="23"/>
      <c r="F199" s="2"/>
    </row>
    <row r="200" spans="5:6" x14ac:dyDescent="0.2">
      <c r="E200" s="23"/>
      <c r="F200" s="2"/>
    </row>
    <row r="201" spans="5:6" x14ac:dyDescent="0.2">
      <c r="E201" s="23"/>
      <c r="F201" s="2"/>
    </row>
    <row r="202" spans="5:6" x14ac:dyDescent="0.2">
      <c r="E202" s="23"/>
      <c r="F202" s="2"/>
    </row>
    <row r="203" spans="5:6" x14ac:dyDescent="0.2">
      <c r="E203" s="23"/>
      <c r="F203" s="2"/>
    </row>
    <row r="204" spans="5:6" x14ac:dyDescent="0.2">
      <c r="E204" s="23"/>
      <c r="F204" s="2"/>
    </row>
    <row r="205" spans="5:6" x14ac:dyDescent="0.2">
      <c r="E205" s="23"/>
      <c r="F205" s="2"/>
    </row>
    <row r="206" spans="5:6" x14ac:dyDescent="0.2">
      <c r="E206" s="23"/>
      <c r="F206" s="2"/>
    </row>
    <row r="207" spans="5:6" x14ac:dyDescent="0.2">
      <c r="E207" s="23"/>
      <c r="F207" s="2"/>
    </row>
    <row r="208" spans="5:6" x14ac:dyDescent="0.2">
      <c r="E208" s="23"/>
      <c r="F208" s="2"/>
    </row>
    <row r="209" spans="5:6" x14ac:dyDescent="0.2">
      <c r="E209" s="23"/>
      <c r="F209" s="2"/>
    </row>
    <row r="210" spans="5:6" x14ac:dyDescent="0.2">
      <c r="E210" s="23"/>
      <c r="F210" s="2"/>
    </row>
    <row r="211" spans="5:6" x14ac:dyDescent="0.2">
      <c r="E211" s="23"/>
      <c r="F211" s="2"/>
    </row>
    <row r="212" spans="5:6" x14ac:dyDescent="0.2">
      <c r="E212" s="23"/>
      <c r="F212" s="2"/>
    </row>
    <row r="213" spans="5:6" x14ac:dyDescent="0.2">
      <c r="E213" s="23"/>
      <c r="F213" s="2"/>
    </row>
    <row r="214" spans="5:6" x14ac:dyDescent="0.2">
      <c r="E214" s="23"/>
      <c r="F214" s="2"/>
    </row>
    <row r="215" spans="5:6" x14ac:dyDescent="0.2">
      <c r="E215" s="23"/>
      <c r="F215" s="2"/>
    </row>
    <row r="216" spans="5:6" x14ac:dyDescent="0.2">
      <c r="E216" s="23"/>
      <c r="F216" s="2"/>
    </row>
    <row r="217" spans="5:6" x14ac:dyDescent="0.2">
      <c r="E217" s="23"/>
      <c r="F217" s="2"/>
    </row>
    <row r="218" spans="5:6" x14ac:dyDescent="0.2">
      <c r="E218" s="23"/>
      <c r="F218" s="2"/>
    </row>
    <row r="219" spans="5:6" x14ac:dyDescent="0.2">
      <c r="E219" s="23"/>
      <c r="F219" s="2"/>
    </row>
    <row r="220" spans="5:6" x14ac:dyDescent="0.2">
      <c r="E220" s="23"/>
      <c r="F220" s="2"/>
    </row>
    <row r="221" spans="5:6" x14ac:dyDescent="0.2">
      <c r="E221" s="23"/>
      <c r="F221" s="2"/>
    </row>
    <row r="222" spans="5:6" x14ac:dyDescent="0.2">
      <c r="E222" s="23"/>
      <c r="F222" s="2"/>
    </row>
    <row r="223" spans="5:6" x14ac:dyDescent="0.2">
      <c r="E223" s="23"/>
      <c r="F223" s="2"/>
    </row>
    <row r="224" spans="5:6" x14ac:dyDescent="0.2">
      <c r="E224" s="23"/>
      <c r="F224" s="2"/>
    </row>
    <row r="225" spans="5:6" x14ac:dyDescent="0.2">
      <c r="E225" s="23"/>
      <c r="F225" s="2"/>
    </row>
    <row r="226" spans="5:6" x14ac:dyDescent="0.2">
      <c r="E226" s="23"/>
      <c r="F226" s="2"/>
    </row>
    <row r="227" spans="5:6" x14ac:dyDescent="0.2">
      <c r="E227" s="23"/>
      <c r="F227" s="2"/>
    </row>
    <row r="228" spans="5:6" x14ac:dyDescent="0.2">
      <c r="E228" s="23"/>
      <c r="F228" s="2"/>
    </row>
    <row r="229" spans="5:6" x14ac:dyDescent="0.2">
      <c r="E229" s="23"/>
      <c r="F229" s="2"/>
    </row>
    <row r="230" spans="5:6" x14ac:dyDescent="0.2">
      <c r="E230" s="23"/>
      <c r="F230" s="2"/>
    </row>
    <row r="231" spans="5:6" x14ac:dyDescent="0.2">
      <c r="E231" s="23"/>
      <c r="F231" s="2"/>
    </row>
    <row r="232" spans="5:6" x14ac:dyDescent="0.2">
      <c r="E232" s="23"/>
      <c r="F232" s="2"/>
    </row>
    <row r="233" spans="5:6" x14ac:dyDescent="0.2">
      <c r="E233" s="23"/>
      <c r="F233" s="2"/>
    </row>
    <row r="234" spans="5:6" x14ac:dyDescent="0.2">
      <c r="E234" s="23"/>
      <c r="F234" s="2"/>
    </row>
    <row r="235" spans="5:6" x14ac:dyDescent="0.2">
      <c r="E235" s="23"/>
      <c r="F235" s="2"/>
    </row>
    <row r="236" spans="5:6" x14ac:dyDescent="0.2">
      <c r="E236" s="23"/>
      <c r="F236" s="2"/>
    </row>
    <row r="237" spans="5:6" x14ac:dyDescent="0.2">
      <c r="E237" s="23"/>
      <c r="F237" s="2"/>
    </row>
    <row r="238" spans="5:6" x14ac:dyDescent="0.2">
      <c r="E238" s="23"/>
      <c r="F238" s="2"/>
    </row>
    <row r="239" spans="5:6" x14ac:dyDescent="0.2">
      <c r="E239" s="23"/>
      <c r="F239" s="2"/>
    </row>
    <row r="240" spans="5:6" x14ac:dyDescent="0.2">
      <c r="E240" s="23"/>
      <c r="F240" s="2"/>
    </row>
    <row r="241" spans="5:6" x14ac:dyDescent="0.2">
      <c r="E241" s="23"/>
      <c r="F241" s="2"/>
    </row>
    <row r="242" spans="5:6" x14ac:dyDescent="0.2">
      <c r="E242" s="23"/>
      <c r="F242" s="2"/>
    </row>
    <row r="243" spans="5:6" x14ac:dyDescent="0.2">
      <c r="E243" s="23"/>
      <c r="F243" s="2"/>
    </row>
    <row r="244" spans="5:6" x14ac:dyDescent="0.2">
      <c r="E244" s="23"/>
      <c r="F244" s="2"/>
    </row>
    <row r="245" spans="5:6" x14ac:dyDescent="0.2">
      <c r="E245" s="23"/>
      <c r="F245" s="2"/>
    </row>
    <row r="246" spans="5:6" x14ac:dyDescent="0.2">
      <c r="E246" s="23"/>
      <c r="F246" s="2"/>
    </row>
    <row r="247" spans="5:6" x14ac:dyDescent="0.2">
      <c r="E247" s="23"/>
      <c r="F247" s="2"/>
    </row>
    <row r="248" spans="5:6" x14ac:dyDescent="0.2">
      <c r="E248" s="23"/>
      <c r="F248" s="2"/>
    </row>
    <row r="249" spans="5:6" x14ac:dyDescent="0.2">
      <c r="E249" s="23"/>
      <c r="F249" s="2"/>
    </row>
    <row r="250" spans="5:6" x14ac:dyDescent="0.2">
      <c r="E250" s="23"/>
      <c r="F250" s="2"/>
    </row>
    <row r="251" spans="5:6" x14ac:dyDescent="0.2">
      <c r="E251" s="23"/>
      <c r="F251" s="2"/>
    </row>
    <row r="252" spans="5:6" x14ac:dyDescent="0.2">
      <c r="E252" s="23"/>
      <c r="F252" s="2"/>
    </row>
    <row r="253" spans="5:6" x14ac:dyDescent="0.2">
      <c r="E253" s="23"/>
      <c r="F253" s="2"/>
    </row>
    <row r="254" spans="5:6" x14ac:dyDescent="0.2">
      <c r="E254" s="23"/>
      <c r="F254" s="2"/>
    </row>
    <row r="255" spans="5:6" x14ac:dyDescent="0.2">
      <c r="E255" s="23"/>
      <c r="F255" s="2"/>
    </row>
    <row r="256" spans="5:6" x14ac:dyDescent="0.2">
      <c r="E256" s="23"/>
      <c r="F256" s="2"/>
    </row>
    <row r="257" spans="5:6" x14ac:dyDescent="0.2">
      <c r="E257" s="23"/>
      <c r="F257" s="2"/>
    </row>
    <row r="258" spans="5:6" x14ac:dyDescent="0.2">
      <c r="E258" s="23"/>
      <c r="F258" s="2"/>
    </row>
    <row r="259" spans="5:6" x14ac:dyDescent="0.2">
      <c r="E259" s="23"/>
      <c r="F259" s="2"/>
    </row>
    <row r="260" spans="5:6" x14ac:dyDescent="0.2">
      <c r="E260" s="23"/>
      <c r="F260" s="2"/>
    </row>
    <row r="261" spans="5:6" x14ac:dyDescent="0.2">
      <c r="E261" s="23"/>
      <c r="F261" s="2"/>
    </row>
    <row r="262" spans="5:6" x14ac:dyDescent="0.2">
      <c r="E262" s="23"/>
      <c r="F262" s="2"/>
    </row>
    <row r="263" spans="5:6" x14ac:dyDescent="0.2">
      <c r="E263" s="23"/>
      <c r="F263" s="2"/>
    </row>
    <row r="264" spans="5:6" x14ac:dyDescent="0.2">
      <c r="E264" s="23"/>
      <c r="F264" s="2"/>
    </row>
    <row r="265" spans="5:6" x14ac:dyDescent="0.2">
      <c r="E265" s="23"/>
      <c r="F265" s="2"/>
    </row>
    <row r="266" spans="5:6" x14ac:dyDescent="0.2">
      <c r="E266" s="23"/>
      <c r="F266" s="2"/>
    </row>
    <row r="267" spans="5:6" x14ac:dyDescent="0.2">
      <c r="E267" s="23"/>
      <c r="F267" s="2"/>
    </row>
    <row r="268" spans="5:6" x14ac:dyDescent="0.2">
      <c r="E268" s="23"/>
      <c r="F268" s="2"/>
    </row>
    <row r="269" spans="5:6" x14ac:dyDescent="0.2">
      <c r="E269" s="23"/>
      <c r="F269" s="2"/>
    </row>
    <row r="270" spans="5:6" x14ac:dyDescent="0.2">
      <c r="E270" s="23"/>
      <c r="F270" s="2"/>
    </row>
    <row r="271" spans="5:6" x14ac:dyDescent="0.2">
      <c r="E271" s="23"/>
      <c r="F271" s="2"/>
    </row>
    <row r="272" spans="5:6" x14ac:dyDescent="0.2">
      <c r="E272" s="23"/>
      <c r="F272" s="2"/>
    </row>
    <row r="273" spans="5:6" x14ac:dyDescent="0.2">
      <c r="E273" s="23"/>
      <c r="F273" s="2"/>
    </row>
    <row r="274" spans="5:6" x14ac:dyDescent="0.2">
      <c r="E274" s="23"/>
      <c r="F274" s="2"/>
    </row>
    <row r="275" spans="5:6" x14ac:dyDescent="0.2">
      <c r="E275" s="23"/>
      <c r="F275" s="2"/>
    </row>
    <row r="276" spans="5:6" x14ac:dyDescent="0.2">
      <c r="E276" s="23"/>
      <c r="F276" s="2"/>
    </row>
    <row r="277" spans="5:6" x14ac:dyDescent="0.2">
      <c r="E277" s="23"/>
      <c r="F277" s="2"/>
    </row>
    <row r="278" spans="5:6" x14ac:dyDescent="0.2">
      <c r="E278" s="23"/>
      <c r="F278" s="2"/>
    </row>
    <row r="279" spans="5:6" x14ac:dyDescent="0.2">
      <c r="E279" s="23"/>
      <c r="F279" s="2"/>
    </row>
    <row r="280" spans="5:6" x14ac:dyDescent="0.2">
      <c r="E280" s="23"/>
      <c r="F280" s="2"/>
    </row>
    <row r="281" spans="5:6" x14ac:dyDescent="0.2">
      <c r="E281" s="23"/>
      <c r="F281" s="2"/>
    </row>
    <row r="282" spans="5:6" x14ac:dyDescent="0.2">
      <c r="E282" s="23"/>
      <c r="F282" s="2"/>
    </row>
    <row r="283" spans="5:6" x14ac:dyDescent="0.2">
      <c r="E283" s="23"/>
      <c r="F283" s="2"/>
    </row>
    <row r="284" spans="5:6" x14ac:dyDescent="0.2">
      <c r="E284" s="23"/>
      <c r="F284" s="2"/>
    </row>
    <row r="285" spans="5:6" x14ac:dyDescent="0.2">
      <c r="E285" s="23"/>
      <c r="F285" s="2"/>
    </row>
    <row r="286" spans="5:6" x14ac:dyDescent="0.2">
      <c r="E286" s="23"/>
      <c r="F286" s="2"/>
    </row>
    <row r="287" spans="5:6" x14ac:dyDescent="0.2">
      <c r="E287" s="23"/>
      <c r="F287" s="2"/>
    </row>
    <row r="288" spans="5:6" x14ac:dyDescent="0.2">
      <c r="E288" s="23"/>
      <c r="F288" s="2"/>
    </row>
    <row r="289" spans="5:6" x14ac:dyDescent="0.2">
      <c r="E289" s="23"/>
      <c r="F289" s="2"/>
    </row>
    <row r="290" spans="5:6" x14ac:dyDescent="0.2">
      <c r="E290" s="23"/>
      <c r="F290" s="2"/>
    </row>
    <row r="291" spans="5:6" x14ac:dyDescent="0.2">
      <c r="E291" s="23"/>
      <c r="F291" s="2"/>
    </row>
    <row r="292" spans="5:6" x14ac:dyDescent="0.2">
      <c r="E292" s="23"/>
      <c r="F292" s="2"/>
    </row>
    <row r="293" spans="5:6" x14ac:dyDescent="0.2">
      <c r="E293" s="23"/>
      <c r="F293" s="2"/>
    </row>
    <row r="294" spans="5:6" x14ac:dyDescent="0.2">
      <c r="E294" s="23"/>
      <c r="F294" s="2"/>
    </row>
    <row r="295" spans="5:6" x14ac:dyDescent="0.2">
      <c r="E295" s="23"/>
      <c r="F295" s="2"/>
    </row>
    <row r="296" spans="5:6" x14ac:dyDescent="0.2">
      <c r="E296" s="23"/>
      <c r="F296" s="2"/>
    </row>
    <row r="297" spans="5:6" x14ac:dyDescent="0.2">
      <c r="E297" s="23"/>
      <c r="F297" s="2"/>
    </row>
    <row r="298" spans="5:6" x14ac:dyDescent="0.2">
      <c r="E298" s="23"/>
      <c r="F298" s="2"/>
    </row>
    <row r="299" spans="5:6" x14ac:dyDescent="0.2">
      <c r="E299" s="23"/>
      <c r="F299" s="2"/>
    </row>
    <row r="300" spans="5:6" x14ac:dyDescent="0.2">
      <c r="E300" s="23"/>
      <c r="F300" s="2"/>
    </row>
    <row r="301" spans="5:6" x14ac:dyDescent="0.2">
      <c r="E301" s="23"/>
      <c r="F301" s="2"/>
    </row>
    <row r="302" spans="5:6" x14ac:dyDescent="0.2">
      <c r="E302" s="23"/>
      <c r="F302" s="2"/>
    </row>
    <row r="303" spans="5:6" x14ac:dyDescent="0.2">
      <c r="E303" s="23"/>
      <c r="F303" s="2"/>
    </row>
    <row r="304" spans="5:6" x14ac:dyDescent="0.2">
      <c r="E304" s="23"/>
      <c r="F304" s="2"/>
    </row>
    <row r="305" spans="5:6" x14ac:dyDescent="0.2">
      <c r="E305" s="23"/>
      <c r="F305" s="2"/>
    </row>
    <row r="306" spans="5:6" x14ac:dyDescent="0.2">
      <c r="E306" s="23"/>
      <c r="F306" s="2"/>
    </row>
    <row r="307" spans="5:6" x14ac:dyDescent="0.2">
      <c r="E307" s="23"/>
      <c r="F307" s="2"/>
    </row>
    <row r="308" spans="5:6" x14ac:dyDescent="0.2">
      <c r="E308" s="23"/>
      <c r="F308" s="2"/>
    </row>
    <row r="309" spans="5:6" x14ac:dyDescent="0.2">
      <c r="E309" s="23"/>
      <c r="F309" s="2"/>
    </row>
    <row r="310" spans="5:6" x14ac:dyDescent="0.2">
      <c r="E310" s="23"/>
      <c r="F310" s="2"/>
    </row>
    <row r="311" spans="5:6" x14ac:dyDescent="0.2">
      <c r="E311" s="23"/>
      <c r="F311" s="2"/>
    </row>
    <row r="312" spans="5:6" x14ac:dyDescent="0.2">
      <c r="E312" s="23"/>
      <c r="F312" s="2"/>
    </row>
    <row r="313" spans="5:6" x14ac:dyDescent="0.2">
      <c r="E313" s="23"/>
      <c r="F313" s="2"/>
    </row>
    <row r="314" spans="5:6" x14ac:dyDescent="0.2">
      <c r="E314" s="23"/>
      <c r="F314" s="2"/>
    </row>
    <row r="315" spans="5:6" x14ac:dyDescent="0.2">
      <c r="E315" s="23"/>
      <c r="F315" s="2"/>
    </row>
    <row r="316" spans="5:6" x14ac:dyDescent="0.2">
      <c r="E316" s="23"/>
      <c r="F316" s="2"/>
    </row>
    <row r="317" spans="5:6" x14ac:dyDescent="0.2">
      <c r="E317" s="23"/>
      <c r="F317" s="2"/>
    </row>
    <row r="318" spans="5:6" x14ac:dyDescent="0.2">
      <c r="E318" s="23"/>
      <c r="F318" s="2"/>
    </row>
    <row r="319" spans="5:6" x14ac:dyDescent="0.2">
      <c r="E319" s="23"/>
      <c r="F319" s="2"/>
    </row>
    <row r="320" spans="5:6" x14ac:dyDescent="0.2">
      <c r="E320" s="23"/>
      <c r="F320" s="2"/>
    </row>
    <row r="321" spans="5:6" x14ac:dyDescent="0.2">
      <c r="E321" s="23"/>
      <c r="F321" s="2"/>
    </row>
    <row r="322" spans="5:6" x14ac:dyDescent="0.2">
      <c r="E322" s="23"/>
      <c r="F322" s="2"/>
    </row>
    <row r="323" spans="5:6" x14ac:dyDescent="0.2">
      <c r="E323" s="23"/>
      <c r="F323" s="2"/>
    </row>
    <row r="324" spans="5:6" x14ac:dyDescent="0.2">
      <c r="E324" s="23"/>
      <c r="F324" s="2"/>
    </row>
    <row r="325" spans="5:6" x14ac:dyDescent="0.2">
      <c r="E325" s="23"/>
      <c r="F325" s="2"/>
    </row>
    <row r="326" spans="5:6" x14ac:dyDescent="0.2">
      <c r="E326" s="23"/>
      <c r="F326" s="2"/>
    </row>
    <row r="327" spans="5:6" x14ac:dyDescent="0.2">
      <c r="E327" s="23"/>
      <c r="F327" s="2"/>
    </row>
    <row r="328" spans="5:6" x14ac:dyDescent="0.2">
      <c r="E328" s="23"/>
      <c r="F328" s="2"/>
    </row>
    <row r="329" spans="5:6" x14ac:dyDescent="0.2">
      <c r="E329" s="23"/>
      <c r="F329" s="2"/>
    </row>
    <row r="330" spans="5:6" x14ac:dyDescent="0.2">
      <c r="E330" s="23"/>
      <c r="F330" s="2"/>
    </row>
    <row r="331" spans="5:6" x14ac:dyDescent="0.2">
      <c r="E331" s="23"/>
      <c r="F331" s="2"/>
    </row>
    <row r="332" spans="5:6" x14ac:dyDescent="0.2">
      <c r="E332" s="23"/>
      <c r="F332" s="2"/>
    </row>
    <row r="333" spans="5:6" x14ac:dyDescent="0.2">
      <c r="E333" s="23"/>
      <c r="F333" s="2"/>
    </row>
    <row r="334" spans="5:6" x14ac:dyDescent="0.2">
      <c r="E334" s="23"/>
      <c r="F334" s="2"/>
    </row>
    <row r="335" spans="5:6" x14ac:dyDescent="0.2">
      <c r="E335" s="23"/>
      <c r="F335" s="2"/>
    </row>
    <row r="336" spans="5:6" x14ac:dyDescent="0.2">
      <c r="E336" s="23"/>
      <c r="F336" s="2"/>
    </row>
    <row r="337" spans="5:6" x14ac:dyDescent="0.2">
      <c r="E337" s="23"/>
      <c r="F337" s="2"/>
    </row>
    <row r="338" spans="5:6" x14ac:dyDescent="0.2">
      <c r="E338" s="23"/>
      <c r="F338" s="2"/>
    </row>
    <row r="339" spans="5:6" x14ac:dyDescent="0.2">
      <c r="E339" s="23"/>
      <c r="F339" s="2"/>
    </row>
    <row r="340" spans="5:6" x14ac:dyDescent="0.2">
      <c r="E340" s="23"/>
      <c r="F340" s="2"/>
    </row>
    <row r="341" spans="5:6" x14ac:dyDescent="0.2">
      <c r="E341" s="23"/>
      <c r="F341" s="2"/>
    </row>
    <row r="342" spans="5:6" x14ac:dyDescent="0.2">
      <c r="E342" s="23"/>
      <c r="F342" s="2"/>
    </row>
    <row r="343" spans="5:6" x14ac:dyDescent="0.2">
      <c r="E343" s="23"/>
      <c r="F343" s="2"/>
    </row>
    <row r="344" spans="5:6" x14ac:dyDescent="0.2">
      <c r="E344" s="23"/>
      <c r="F344" s="2"/>
    </row>
    <row r="345" spans="5:6" x14ac:dyDescent="0.2">
      <c r="E345" s="23"/>
      <c r="F345" s="2"/>
    </row>
    <row r="346" spans="5:6" x14ac:dyDescent="0.2">
      <c r="E346" s="23"/>
      <c r="F346" s="2"/>
    </row>
    <row r="347" spans="5:6" x14ac:dyDescent="0.2">
      <c r="E347" s="23"/>
      <c r="F347" s="2"/>
    </row>
    <row r="348" spans="5:6" x14ac:dyDescent="0.2">
      <c r="E348" s="23"/>
      <c r="F348" s="2"/>
    </row>
    <row r="349" spans="5:6" x14ac:dyDescent="0.2">
      <c r="E349" s="23"/>
      <c r="F349" s="2"/>
    </row>
    <row r="350" spans="5:6" x14ac:dyDescent="0.2">
      <c r="E350" s="23"/>
      <c r="F350" s="2"/>
    </row>
    <row r="351" spans="5:6" x14ac:dyDescent="0.2">
      <c r="E351" s="23"/>
      <c r="F351" s="2"/>
    </row>
    <row r="352" spans="5:6" x14ac:dyDescent="0.2">
      <c r="E352" s="23"/>
      <c r="F352" s="2"/>
    </row>
    <row r="353" spans="5:6" x14ac:dyDescent="0.2">
      <c r="E353" s="23"/>
      <c r="F353" s="2"/>
    </row>
    <row r="354" spans="5:6" x14ac:dyDescent="0.2">
      <c r="E354" s="23"/>
      <c r="F354" s="2"/>
    </row>
    <row r="355" spans="5:6" x14ac:dyDescent="0.2">
      <c r="E355" s="23"/>
      <c r="F355" s="2"/>
    </row>
    <row r="356" spans="5:6" x14ac:dyDescent="0.2">
      <c r="E356" s="23"/>
      <c r="F356" s="2"/>
    </row>
    <row r="357" spans="5:6" x14ac:dyDescent="0.2">
      <c r="E357" s="23"/>
      <c r="F357" s="2"/>
    </row>
    <row r="358" spans="5:6" x14ac:dyDescent="0.2">
      <c r="E358" s="23"/>
      <c r="F358" s="2"/>
    </row>
    <row r="359" spans="5:6" x14ac:dyDescent="0.2">
      <c r="E359" s="23"/>
      <c r="F359" s="2"/>
    </row>
    <row r="360" spans="5:6" x14ac:dyDescent="0.2">
      <c r="E360" s="23"/>
      <c r="F360" s="2"/>
    </row>
    <row r="361" spans="5:6" x14ac:dyDescent="0.2">
      <c r="E361" s="23"/>
      <c r="F361" s="2"/>
    </row>
    <row r="362" spans="5:6" x14ac:dyDescent="0.2">
      <c r="E362" s="23"/>
      <c r="F362" s="2"/>
    </row>
    <row r="363" spans="5:6" x14ac:dyDescent="0.2">
      <c r="E363" s="23"/>
      <c r="F363" s="2"/>
    </row>
    <row r="364" spans="5:6" x14ac:dyDescent="0.2">
      <c r="E364" s="23"/>
      <c r="F364" s="2"/>
    </row>
    <row r="365" spans="5:6" x14ac:dyDescent="0.2">
      <c r="E365" s="23"/>
      <c r="F365" s="2"/>
    </row>
    <row r="366" spans="5:6" x14ac:dyDescent="0.2">
      <c r="E366" s="23"/>
      <c r="F366" s="2"/>
    </row>
    <row r="367" spans="5:6" x14ac:dyDescent="0.2">
      <c r="E367" s="23"/>
      <c r="F367" s="2"/>
    </row>
    <row r="368" spans="5:6" x14ac:dyDescent="0.2">
      <c r="E368" s="23"/>
      <c r="F368" s="2"/>
    </row>
    <row r="369" spans="5:6" x14ac:dyDescent="0.2">
      <c r="E369" s="23"/>
      <c r="F369" s="2"/>
    </row>
    <row r="370" spans="5:6" x14ac:dyDescent="0.2">
      <c r="E370" s="23"/>
      <c r="F370" s="2"/>
    </row>
    <row r="371" spans="5:6" x14ac:dyDescent="0.2">
      <c r="E371" s="23"/>
      <c r="F371" s="2"/>
    </row>
    <row r="372" spans="5:6" x14ac:dyDescent="0.2">
      <c r="E372" s="23"/>
      <c r="F372" s="2"/>
    </row>
    <row r="373" spans="5:6" x14ac:dyDescent="0.2">
      <c r="E373" s="23"/>
      <c r="F373" s="2"/>
    </row>
    <row r="374" spans="5:6" x14ac:dyDescent="0.2">
      <c r="E374" s="23"/>
      <c r="F374" s="2"/>
    </row>
    <row r="375" spans="5:6" x14ac:dyDescent="0.2">
      <c r="E375" s="23"/>
      <c r="F375" s="2"/>
    </row>
    <row r="376" spans="5:6" x14ac:dyDescent="0.2">
      <c r="E376" s="23"/>
      <c r="F376" s="2"/>
    </row>
    <row r="377" spans="5:6" x14ac:dyDescent="0.2">
      <c r="E377" s="23"/>
      <c r="F377" s="2"/>
    </row>
    <row r="378" spans="5:6" x14ac:dyDescent="0.2">
      <c r="E378" s="23"/>
      <c r="F378" s="2"/>
    </row>
    <row r="379" spans="5:6" x14ac:dyDescent="0.2">
      <c r="E379" s="23"/>
      <c r="F379" s="2"/>
    </row>
    <row r="380" spans="5:6" x14ac:dyDescent="0.2">
      <c r="E380" s="23"/>
      <c r="F380" s="2"/>
    </row>
    <row r="381" spans="5:6" x14ac:dyDescent="0.2">
      <c r="E381" s="23"/>
      <c r="F381" s="2"/>
    </row>
    <row r="382" spans="5:6" x14ac:dyDescent="0.2">
      <c r="E382" s="23"/>
      <c r="F382" s="2"/>
    </row>
    <row r="383" spans="5:6" x14ac:dyDescent="0.2">
      <c r="E383" s="23"/>
      <c r="F383" s="2"/>
    </row>
    <row r="384" spans="5:6" x14ac:dyDescent="0.2">
      <c r="E384" s="23"/>
      <c r="F384" s="2"/>
    </row>
    <row r="385" spans="5:6" x14ac:dyDescent="0.2">
      <c r="E385" s="23"/>
      <c r="F385" s="2"/>
    </row>
    <row r="386" spans="5:6" x14ac:dyDescent="0.2">
      <c r="E386" s="23"/>
      <c r="F386" s="2"/>
    </row>
    <row r="387" spans="5:6" x14ac:dyDescent="0.2">
      <c r="E387" s="23"/>
      <c r="F387" s="2"/>
    </row>
    <row r="388" spans="5:6" x14ac:dyDescent="0.2">
      <c r="E388" s="23"/>
      <c r="F388" s="2"/>
    </row>
    <row r="389" spans="5:6" x14ac:dyDescent="0.2">
      <c r="E389" s="23"/>
      <c r="F389" s="2"/>
    </row>
    <row r="390" spans="5:6" x14ac:dyDescent="0.2">
      <c r="E390" s="23"/>
      <c r="F390" s="2"/>
    </row>
    <row r="391" spans="5:6" x14ac:dyDescent="0.2">
      <c r="E391" s="23"/>
      <c r="F391" s="2"/>
    </row>
    <row r="392" spans="5:6" x14ac:dyDescent="0.2">
      <c r="E392" s="23"/>
      <c r="F392" s="2"/>
    </row>
    <row r="393" spans="5:6" x14ac:dyDescent="0.2">
      <c r="E393" s="23"/>
      <c r="F393" s="2"/>
    </row>
    <row r="394" spans="5:6" x14ac:dyDescent="0.2">
      <c r="E394" s="23"/>
      <c r="F394" s="2"/>
    </row>
    <row r="395" spans="5:6" x14ac:dyDescent="0.2">
      <c r="E395" s="23"/>
      <c r="F395" s="2"/>
    </row>
    <row r="396" spans="5:6" x14ac:dyDescent="0.2">
      <c r="E396" s="23"/>
      <c r="F396" s="2"/>
    </row>
    <row r="397" spans="5:6" x14ac:dyDescent="0.2">
      <c r="E397" s="23"/>
      <c r="F397" s="2"/>
    </row>
    <row r="398" spans="5:6" x14ac:dyDescent="0.2">
      <c r="E398" s="23"/>
      <c r="F398" s="2"/>
    </row>
    <row r="399" spans="5:6" x14ac:dyDescent="0.2">
      <c r="E399" s="23"/>
      <c r="F399" s="2"/>
    </row>
    <row r="400" spans="5:6" x14ac:dyDescent="0.2">
      <c r="E400" s="23"/>
      <c r="F400" s="2"/>
    </row>
    <row r="401" spans="5:6" x14ac:dyDescent="0.2">
      <c r="E401" s="23"/>
      <c r="F401" s="2"/>
    </row>
    <row r="402" spans="5:6" x14ac:dyDescent="0.2">
      <c r="E402" s="23"/>
      <c r="F402" s="2"/>
    </row>
    <row r="403" spans="5:6" x14ac:dyDescent="0.2">
      <c r="E403" s="23"/>
      <c r="F403" s="2"/>
    </row>
    <row r="404" spans="5:6" x14ac:dyDescent="0.2">
      <c r="E404" s="23"/>
      <c r="F404" s="2"/>
    </row>
    <row r="405" spans="5:6" x14ac:dyDescent="0.2">
      <c r="E405" s="23"/>
      <c r="F405" s="2"/>
    </row>
    <row r="406" spans="5:6" x14ac:dyDescent="0.2">
      <c r="E406" s="23"/>
      <c r="F406" s="2"/>
    </row>
    <row r="407" spans="5:6" x14ac:dyDescent="0.2">
      <c r="E407" s="23"/>
      <c r="F407" s="2"/>
    </row>
    <row r="408" spans="5:6" x14ac:dyDescent="0.2">
      <c r="E408" s="23"/>
      <c r="F408" s="2"/>
    </row>
    <row r="409" spans="5:6" x14ac:dyDescent="0.2">
      <c r="E409" s="23"/>
      <c r="F409" s="2"/>
    </row>
    <row r="410" spans="5:6" x14ac:dyDescent="0.2">
      <c r="E410" s="23"/>
      <c r="F410" s="2"/>
    </row>
    <row r="411" spans="5:6" x14ac:dyDescent="0.2">
      <c r="E411" s="23"/>
      <c r="F411" s="2"/>
    </row>
    <row r="412" spans="5:6" x14ac:dyDescent="0.2">
      <c r="E412" s="23"/>
      <c r="F412" s="2"/>
    </row>
    <row r="413" spans="5:6" x14ac:dyDescent="0.2">
      <c r="E413" s="23"/>
      <c r="F413" s="2"/>
    </row>
    <row r="414" spans="5:6" x14ac:dyDescent="0.2">
      <c r="E414" s="23"/>
      <c r="F414" s="2"/>
    </row>
    <row r="415" spans="5:6" x14ac:dyDescent="0.2">
      <c r="E415" s="23"/>
      <c r="F415" s="2"/>
    </row>
    <row r="416" spans="5:6" x14ac:dyDescent="0.2">
      <c r="E416" s="23"/>
      <c r="F416" s="2"/>
    </row>
    <row r="417" spans="5:6" x14ac:dyDescent="0.2">
      <c r="E417" s="23"/>
      <c r="F417" s="2"/>
    </row>
    <row r="418" spans="5:6" x14ac:dyDescent="0.2">
      <c r="E418" s="23"/>
      <c r="F418" s="2"/>
    </row>
    <row r="419" spans="5:6" x14ac:dyDescent="0.2">
      <c r="E419" s="23"/>
      <c r="F419" s="2"/>
    </row>
    <row r="420" spans="5:6" x14ac:dyDescent="0.2">
      <c r="E420" s="23"/>
      <c r="F420" s="2"/>
    </row>
    <row r="421" spans="5:6" x14ac:dyDescent="0.2">
      <c r="E421" s="23"/>
      <c r="F421" s="2"/>
    </row>
    <row r="422" spans="5:6" x14ac:dyDescent="0.2">
      <c r="E422" s="23"/>
      <c r="F422" s="2"/>
    </row>
    <row r="423" spans="5:6" x14ac:dyDescent="0.2">
      <c r="E423" s="23"/>
      <c r="F423" s="2"/>
    </row>
    <row r="424" spans="5:6" x14ac:dyDescent="0.2">
      <c r="E424" s="23"/>
      <c r="F424" s="2"/>
    </row>
    <row r="425" spans="5:6" x14ac:dyDescent="0.2">
      <c r="E425" s="23"/>
      <c r="F425" s="2"/>
    </row>
    <row r="426" spans="5:6" x14ac:dyDescent="0.2">
      <c r="E426" s="23"/>
      <c r="F426" s="2"/>
    </row>
    <row r="427" spans="5:6" x14ac:dyDescent="0.2">
      <c r="E427" s="23"/>
      <c r="F427" s="2"/>
    </row>
    <row r="428" spans="5:6" x14ac:dyDescent="0.2">
      <c r="E428" s="23"/>
      <c r="F428" s="2"/>
    </row>
    <row r="429" spans="5:6" x14ac:dyDescent="0.2">
      <c r="E429" s="23"/>
      <c r="F429" s="2"/>
    </row>
    <row r="430" spans="5:6" x14ac:dyDescent="0.2">
      <c r="E430" s="23"/>
      <c r="F430" s="2"/>
    </row>
    <row r="431" spans="5:6" x14ac:dyDescent="0.2">
      <c r="E431" s="23"/>
      <c r="F431" s="2"/>
    </row>
    <row r="432" spans="5:6" x14ac:dyDescent="0.2">
      <c r="E432" s="23"/>
      <c r="F432" s="2"/>
    </row>
    <row r="433" spans="5:6" x14ac:dyDescent="0.2">
      <c r="E433" s="23"/>
      <c r="F433" s="2"/>
    </row>
    <row r="434" spans="5:6" x14ac:dyDescent="0.2">
      <c r="E434" s="23"/>
      <c r="F434" s="2"/>
    </row>
    <row r="435" spans="5:6" x14ac:dyDescent="0.2">
      <c r="E435" s="23"/>
      <c r="F435" s="2"/>
    </row>
    <row r="436" spans="5:6" x14ac:dyDescent="0.2">
      <c r="E436" s="23"/>
      <c r="F436" s="2"/>
    </row>
    <row r="437" spans="5:6" x14ac:dyDescent="0.2">
      <c r="E437" s="23"/>
      <c r="F437" s="2"/>
    </row>
    <row r="438" spans="5:6" x14ac:dyDescent="0.2">
      <c r="E438" s="23"/>
      <c r="F438" s="2"/>
    </row>
    <row r="439" spans="5:6" x14ac:dyDescent="0.2">
      <c r="E439" s="23"/>
      <c r="F439" s="2"/>
    </row>
    <row r="440" spans="5:6" x14ac:dyDescent="0.2">
      <c r="E440" s="23"/>
      <c r="F440" s="2"/>
    </row>
  </sheetData>
  <conditionalFormatting sqref="N1">
    <cfRule type="cellIs" dxfId="127" priority="2" operator="equal">
      <formula>0</formula>
    </cfRule>
  </conditionalFormatting>
  <conditionalFormatting sqref="G1">
    <cfRule type="cellIs" dxfId="126" priority="3" operator="equal">
      <formula>0</formula>
    </cfRule>
  </conditionalFormatting>
  <conditionalFormatting sqref="H1">
    <cfRule type="cellIs" dxfId="125" priority="4" operator="equal">
      <formula>0</formula>
    </cfRule>
  </conditionalFormatting>
  <conditionalFormatting sqref="I1">
    <cfRule type="cellIs" dxfId="124" priority="5" operator="equal">
      <formula>0</formula>
    </cfRule>
  </conditionalFormatting>
  <conditionalFormatting sqref="D1">
    <cfRule type="cellIs" dxfId="123" priority="6" operator="equal">
      <formula>0</formula>
    </cfRule>
  </conditionalFormatting>
  <conditionalFormatting sqref="L1:M1">
    <cfRule type="cellIs" dxfId="122" priority="7" operator="equal">
      <formula>0</formula>
    </cfRule>
  </conditionalFormatting>
  <conditionalFormatting sqref="F1">
    <cfRule type="cellIs" dxfId="121" priority="8" operator="equal">
      <formula>0</formula>
    </cfRule>
  </conditionalFormatting>
  <hyperlinks>
    <hyperlink ref="P30" r:id="rId1"/>
    <hyperlink ref="P41" r:id="rId2" location="page/190-191"/>
    <hyperlink ref="P46" r:id="rId3"/>
    <hyperlink ref="P47" r:id="rId4"/>
    <hyperlink ref="P55" r:id="rId5"/>
    <hyperlink ref="P56" r:id="rId6"/>
    <hyperlink ref="P57" r:id="rId7"/>
    <hyperlink ref="P79" r:id="rId8"/>
    <hyperlink ref="P83" r:id="rId9"/>
    <hyperlink ref="P38:P40" r:id="rId10" location="page/190-191" display="Source Revenues Lagardere Radio : https://www.lagardere.com/rapport_annuel_2018/documents/document_reference_2018_fr/index.html#page/190-191, p. 190"/>
    <hyperlink ref="P42:P45" r:id="rId11" display="Source Audience and Revenues : https://www.lesindesradios.fr/blobs/com.cardiweb.cardiboxv6.cm.business.Article/4066351399229724652/fichier/1/fr/Communique_Les_Indes_Radios_-_126_000_ND_2018.pdf"/>
    <hyperlink ref="P48:P54" r:id="rId12" display="https://www.groupem6.fr/content/uploads/2021/03/Rapport-financier-annuel-2020.pdf, p. 15"/>
    <hyperlink ref="P58" r:id="rId13"/>
  </hyperlinks>
  <pageMargins left="0.7" right="0.7" top="0.75" bottom="0.75" header="0.511811023622047" footer="0.511811023622047"/>
  <pageSetup paperSize="9" orientation="portrait" horizontalDpi="300" verticalDpi="300"/>
  <ignoredErrors>
    <ignoredError sqref="G59:G60 G70:G7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57"/>
  <sheetViews>
    <sheetView zoomScale="90" zoomScaleNormal="60" zoomScalePageLayoutView="60" workbookViewId="0">
      <pane ySplit="1" topLeftCell="A41" activePane="bottomLeft" state="frozen"/>
      <selection pane="bottomLeft" activeCell="I49" sqref="I49"/>
    </sheetView>
  </sheetViews>
  <sheetFormatPr baseColWidth="10" defaultColWidth="10.83203125" defaultRowHeight="16" x14ac:dyDescent="0.2"/>
  <cols>
    <col min="1" max="1" width="10" style="22" customWidth="1"/>
    <col min="2" max="2" width="9" style="22" customWidth="1"/>
    <col min="3" max="3" width="24.33203125" style="34" customWidth="1"/>
    <col min="4" max="4" width="13.6640625" style="34" customWidth="1"/>
    <col min="5" max="5" width="30.1640625" style="34" customWidth="1"/>
    <col min="6" max="6" width="24.33203125" style="34" customWidth="1"/>
    <col min="7" max="7" width="32.1640625" style="61" customWidth="1"/>
    <col min="8" max="8" width="30.5" style="34" hidden="1" customWidth="1"/>
    <col min="9" max="9" width="32.1640625" style="172" customWidth="1"/>
    <col min="10" max="10" width="35" style="106" customWidth="1"/>
    <col min="11" max="11" width="39.83203125" style="105" customWidth="1"/>
    <col min="12" max="12" width="41.6640625" style="106" customWidth="1"/>
    <col min="13" max="13" width="37.5" style="173" customWidth="1"/>
    <col min="14" max="14" width="30.1640625" style="106" customWidth="1"/>
    <col min="15" max="15" width="44.6640625" style="106" customWidth="1"/>
    <col min="16" max="16" width="33.1640625" style="106" customWidth="1"/>
    <col min="17" max="17" width="20" style="26" customWidth="1"/>
    <col min="18" max="18" width="33.1640625" style="26" customWidth="1"/>
    <col min="19" max="19" width="48.5" style="34" customWidth="1"/>
    <col min="20" max="20" width="255.6640625" style="34" customWidth="1"/>
    <col min="21" max="1024" width="10.83203125" style="34"/>
  </cols>
  <sheetData>
    <row r="1" spans="1:20" s="5" customFormat="1" ht="18" customHeight="1" x14ac:dyDescent="0.2">
      <c r="A1" s="20" t="s">
        <v>77</v>
      </c>
      <c r="B1" s="20" t="s">
        <v>78</v>
      </c>
      <c r="C1" s="20" t="s">
        <v>0</v>
      </c>
      <c r="D1" s="5" t="s">
        <v>120</v>
      </c>
      <c r="E1" s="20" t="s">
        <v>121</v>
      </c>
      <c r="F1" s="5" t="s">
        <v>122</v>
      </c>
      <c r="G1" s="21" t="s">
        <v>79</v>
      </c>
      <c r="H1" s="5" t="s">
        <v>80</v>
      </c>
      <c r="I1" s="80" t="s">
        <v>123</v>
      </c>
      <c r="J1" s="5" t="s">
        <v>81</v>
      </c>
      <c r="K1" s="38" t="s">
        <v>87</v>
      </c>
      <c r="L1" s="5" t="s">
        <v>88</v>
      </c>
      <c r="M1" s="5" t="s">
        <v>662</v>
      </c>
      <c r="N1" s="5" t="s">
        <v>84</v>
      </c>
      <c r="O1" s="5" t="s">
        <v>89</v>
      </c>
      <c r="P1" s="5" t="s">
        <v>85</v>
      </c>
      <c r="Q1" s="5" t="s">
        <v>591</v>
      </c>
      <c r="R1" s="5" t="s">
        <v>592</v>
      </c>
      <c r="S1" s="20" t="s">
        <v>146</v>
      </c>
      <c r="T1" s="174" t="s">
        <v>75</v>
      </c>
    </row>
    <row r="2" spans="1:20" ht="18" customHeight="1" x14ac:dyDescent="0.2">
      <c r="A2" s="22" t="s">
        <v>93</v>
      </c>
      <c r="B2" s="22">
        <v>2017</v>
      </c>
      <c r="C2" s="34" t="s">
        <v>119</v>
      </c>
      <c r="D2" s="34" t="s">
        <v>127</v>
      </c>
      <c r="E2" s="34" t="s">
        <v>1655</v>
      </c>
      <c r="F2" s="72" t="s">
        <v>1655</v>
      </c>
      <c r="G2" s="46"/>
      <c r="I2" s="172">
        <v>37.200000000000003</v>
      </c>
      <c r="J2" s="241"/>
      <c r="L2" s="241"/>
      <c r="M2" s="261"/>
      <c r="N2" s="241"/>
      <c r="O2" s="241"/>
      <c r="P2" s="241"/>
      <c r="S2" s="34" t="s">
        <v>665</v>
      </c>
      <c r="T2" s="34" t="s">
        <v>1874</v>
      </c>
    </row>
    <row r="3" spans="1:20" ht="18" customHeight="1" x14ac:dyDescent="0.2">
      <c r="A3" s="22" t="s">
        <v>93</v>
      </c>
      <c r="B3" s="22">
        <v>2017</v>
      </c>
      <c r="C3" s="34" t="s">
        <v>119</v>
      </c>
      <c r="D3" s="72" t="s">
        <v>1654</v>
      </c>
      <c r="E3" s="72" t="s">
        <v>1654</v>
      </c>
      <c r="F3" s="72" t="s">
        <v>1654</v>
      </c>
      <c r="G3" s="46"/>
      <c r="I3" s="172">
        <v>24</v>
      </c>
      <c r="J3" s="241"/>
      <c r="L3" s="241"/>
      <c r="M3" s="261"/>
      <c r="N3" s="241"/>
      <c r="O3" s="241"/>
      <c r="P3" s="241"/>
      <c r="S3" s="34" t="s">
        <v>665</v>
      </c>
      <c r="T3" s="34" t="s">
        <v>1874</v>
      </c>
    </row>
    <row r="4" spans="1:20" ht="18" customHeight="1" x14ac:dyDescent="0.2">
      <c r="A4" s="22" t="s">
        <v>93</v>
      </c>
      <c r="B4" s="22">
        <v>2017</v>
      </c>
      <c r="C4" s="34" t="s">
        <v>119</v>
      </c>
      <c r="D4" s="34" t="s">
        <v>593</v>
      </c>
      <c r="E4" s="34" t="s">
        <v>593</v>
      </c>
      <c r="F4" s="72" t="s">
        <v>1657</v>
      </c>
      <c r="G4" s="46"/>
      <c r="I4" s="172">
        <v>11.3</v>
      </c>
      <c r="J4" s="241"/>
      <c r="L4" s="241"/>
      <c r="M4" s="261"/>
      <c r="N4" s="241"/>
      <c r="O4" s="241"/>
      <c r="P4" s="241"/>
      <c r="S4" s="34" t="s">
        <v>665</v>
      </c>
      <c r="T4" s="34" t="s">
        <v>1874</v>
      </c>
    </row>
    <row r="5" spans="1:20" ht="18" customHeight="1" x14ac:dyDescent="0.2">
      <c r="A5" s="22" t="s">
        <v>93</v>
      </c>
      <c r="B5" s="22">
        <v>2017</v>
      </c>
      <c r="C5" s="34" t="s">
        <v>119</v>
      </c>
      <c r="D5" s="34" t="s">
        <v>350</v>
      </c>
      <c r="E5" s="34" t="s">
        <v>594</v>
      </c>
      <c r="F5" s="72" t="s">
        <v>1676</v>
      </c>
      <c r="G5" s="46"/>
      <c r="I5" s="172">
        <v>5.7</v>
      </c>
      <c r="J5" s="241"/>
      <c r="L5" s="241"/>
      <c r="M5" s="261"/>
      <c r="N5" s="241"/>
      <c r="O5" s="241"/>
      <c r="P5" s="241"/>
      <c r="S5" s="34" t="s">
        <v>665</v>
      </c>
      <c r="T5" s="34" t="s">
        <v>1874</v>
      </c>
    </row>
    <row r="6" spans="1:20" ht="18" customHeight="1" x14ac:dyDescent="0.2">
      <c r="A6" s="22" t="s">
        <v>93</v>
      </c>
      <c r="B6" s="22">
        <v>2017</v>
      </c>
      <c r="C6" s="34" t="s">
        <v>119</v>
      </c>
      <c r="D6" s="34" t="s">
        <v>1689</v>
      </c>
      <c r="E6" s="34" t="s">
        <v>1688</v>
      </c>
      <c r="F6" s="72" t="s">
        <v>1659</v>
      </c>
      <c r="G6" s="46"/>
      <c r="I6" s="172">
        <v>12.5</v>
      </c>
      <c r="J6" s="241"/>
      <c r="L6" s="241"/>
      <c r="M6" s="261"/>
      <c r="N6" s="241"/>
      <c r="O6" s="241"/>
      <c r="P6" s="241"/>
      <c r="S6" s="34" t="s">
        <v>665</v>
      </c>
      <c r="T6" s="34" t="s">
        <v>1874</v>
      </c>
    </row>
    <row r="7" spans="1:20" ht="18" customHeight="1" x14ac:dyDescent="0.2">
      <c r="A7" s="22" t="s">
        <v>93</v>
      </c>
      <c r="B7" s="22">
        <v>2017</v>
      </c>
      <c r="C7" s="34" t="s">
        <v>119</v>
      </c>
      <c r="D7" s="34" t="s">
        <v>190</v>
      </c>
      <c r="E7" s="34" t="s">
        <v>666</v>
      </c>
      <c r="F7" s="72" t="s">
        <v>1674</v>
      </c>
      <c r="G7" s="46"/>
      <c r="I7" s="172">
        <v>5.7</v>
      </c>
      <c r="J7" s="241"/>
      <c r="L7" s="241"/>
      <c r="M7" s="261"/>
      <c r="N7" s="241"/>
      <c r="O7" s="241"/>
      <c r="P7" s="241"/>
      <c r="S7" s="34" t="s">
        <v>665</v>
      </c>
      <c r="T7" s="34" t="s">
        <v>1874</v>
      </c>
    </row>
    <row r="8" spans="1:20" ht="18" customHeight="1" x14ac:dyDescent="0.2">
      <c r="A8" s="22" t="s">
        <v>93</v>
      </c>
      <c r="B8" s="22">
        <v>2017</v>
      </c>
      <c r="C8" s="34" t="s">
        <v>119</v>
      </c>
      <c r="F8" s="259" t="s">
        <v>1673</v>
      </c>
      <c r="G8" s="46"/>
      <c r="I8" s="172">
        <v>3.6</v>
      </c>
      <c r="J8" s="241"/>
      <c r="L8" s="241"/>
      <c r="M8" s="261"/>
      <c r="N8" s="241"/>
      <c r="O8" s="241"/>
      <c r="P8" s="241"/>
      <c r="S8" s="34" t="s">
        <v>665</v>
      </c>
      <c r="T8" s="34" t="s">
        <v>1874</v>
      </c>
    </row>
    <row r="9" spans="1:20" ht="18" customHeight="1" x14ac:dyDescent="0.2">
      <c r="A9" s="22" t="s">
        <v>93</v>
      </c>
      <c r="B9" s="22">
        <v>2017</v>
      </c>
      <c r="C9" s="34" t="s">
        <v>119</v>
      </c>
      <c r="D9" s="34" t="s">
        <v>593</v>
      </c>
      <c r="E9" s="34" t="s">
        <v>593</v>
      </c>
      <c r="F9" s="72" t="s">
        <v>1576</v>
      </c>
      <c r="G9" s="46"/>
      <c r="I9" s="172">
        <v>76.5</v>
      </c>
      <c r="J9" s="241"/>
      <c r="L9" s="241"/>
      <c r="M9" s="261"/>
      <c r="N9" s="241"/>
      <c r="O9" s="241"/>
      <c r="P9" s="241"/>
      <c r="S9" s="34" t="s">
        <v>664</v>
      </c>
      <c r="T9" s="34" t="s">
        <v>1669</v>
      </c>
    </row>
    <row r="10" spans="1:20" ht="18" customHeight="1" x14ac:dyDescent="0.2">
      <c r="A10" s="22" t="s">
        <v>93</v>
      </c>
      <c r="B10" s="22">
        <v>2017</v>
      </c>
      <c r="C10" s="34" t="s">
        <v>119</v>
      </c>
      <c r="D10" s="34" t="s">
        <v>350</v>
      </c>
      <c r="E10" s="34" t="s">
        <v>594</v>
      </c>
      <c r="F10" s="72" t="s">
        <v>1658</v>
      </c>
      <c r="G10" s="46"/>
      <c r="I10" s="172">
        <v>7.5</v>
      </c>
      <c r="J10" s="241"/>
      <c r="L10" s="241"/>
      <c r="M10" s="261"/>
      <c r="N10" s="241"/>
      <c r="O10" s="241"/>
      <c r="P10" s="241"/>
      <c r="S10" s="34" t="s">
        <v>664</v>
      </c>
      <c r="T10" s="34" t="s">
        <v>1669</v>
      </c>
    </row>
    <row r="11" spans="1:20" ht="18" customHeight="1" x14ac:dyDescent="0.2">
      <c r="A11" s="22" t="s">
        <v>93</v>
      </c>
      <c r="B11" s="22">
        <v>2017</v>
      </c>
      <c r="C11" s="34" t="s">
        <v>119</v>
      </c>
      <c r="D11" s="34" t="s">
        <v>1514</v>
      </c>
      <c r="E11" s="34" t="s">
        <v>1514</v>
      </c>
      <c r="F11" s="81" t="s">
        <v>1656</v>
      </c>
      <c r="G11" s="46"/>
      <c r="I11" s="172">
        <v>8.1999999999999993</v>
      </c>
      <c r="J11" s="241"/>
      <c r="L11" s="241"/>
      <c r="M11" s="261"/>
      <c r="N11" s="241"/>
      <c r="O11" s="241"/>
      <c r="P11" s="241"/>
      <c r="S11" s="34" t="s">
        <v>664</v>
      </c>
      <c r="T11" s="34" t="s">
        <v>1669</v>
      </c>
    </row>
    <row r="12" spans="1:20" ht="18" customHeight="1" x14ac:dyDescent="0.2">
      <c r="A12" s="22" t="s">
        <v>93</v>
      </c>
      <c r="B12" s="22">
        <v>2017</v>
      </c>
      <c r="C12" s="34" t="s">
        <v>119</v>
      </c>
      <c r="F12" s="257" t="s">
        <v>1670</v>
      </c>
      <c r="G12" s="46"/>
      <c r="I12" s="172">
        <v>7.8</v>
      </c>
      <c r="J12" s="241"/>
      <c r="K12" s="241"/>
      <c r="L12" s="241"/>
      <c r="M12" s="241"/>
      <c r="N12" s="241"/>
      <c r="O12" s="241"/>
      <c r="P12" s="241"/>
      <c r="S12" s="34" t="s">
        <v>664</v>
      </c>
      <c r="T12" s="34" t="s">
        <v>1669</v>
      </c>
    </row>
    <row r="13" spans="1:20" ht="18" customHeight="1" x14ac:dyDescent="0.2">
      <c r="A13" s="22" t="s">
        <v>93</v>
      </c>
      <c r="B13" s="22">
        <v>2017</v>
      </c>
      <c r="C13" s="34" t="s">
        <v>119</v>
      </c>
      <c r="D13" s="34" t="s">
        <v>190</v>
      </c>
      <c r="E13" s="34" t="s">
        <v>666</v>
      </c>
      <c r="F13" s="72" t="s">
        <v>1679</v>
      </c>
      <c r="G13" s="46">
        <v>277.38900000000001</v>
      </c>
      <c r="J13" s="241"/>
      <c r="K13" s="241"/>
      <c r="L13" s="241"/>
      <c r="M13" s="241"/>
      <c r="N13" s="241"/>
      <c r="O13" s="241"/>
      <c r="P13" s="241"/>
      <c r="T13" s="235" t="s">
        <v>1680</v>
      </c>
    </row>
    <row r="14" spans="1:20" ht="18" customHeight="1" x14ac:dyDescent="0.2">
      <c r="A14" s="22" t="s">
        <v>93</v>
      </c>
      <c r="B14" s="22">
        <v>2017</v>
      </c>
      <c r="C14" s="34" t="s">
        <v>119</v>
      </c>
      <c r="D14" s="34" t="s">
        <v>663</v>
      </c>
      <c r="E14" s="34" t="s">
        <v>1681</v>
      </c>
      <c r="F14" s="81" t="s">
        <v>1687</v>
      </c>
      <c r="G14" s="46">
        <v>80.593999999999994</v>
      </c>
      <c r="J14" s="241"/>
      <c r="K14" s="241"/>
      <c r="L14" s="241"/>
      <c r="M14" s="241"/>
      <c r="N14" s="241"/>
      <c r="O14" s="241"/>
      <c r="P14" s="241"/>
      <c r="T14" s="34" t="s">
        <v>1682</v>
      </c>
    </row>
    <row r="15" spans="1:20" ht="18" customHeight="1" x14ac:dyDescent="0.2">
      <c r="A15" s="22" t="s">
        <v>93</v>
      </c>
      <c r="B15" s="22">
        <v>2017</v>
      </c>
      <c r="C15" s="34" t="s">
        <v>119</v>
      </c>
      <c r="D15" s="34" t="s">
        <v>528</v>
      </c>
      <c r="E15" s="34" t="s">
        <v>1685</v>
      </c>
      <c r="F15" s="81" t="s">
        <v>1684</v>
      </c>
      <c r="G15" s="46">
        <v>122.46899999999999</v>
      </c>
      <c r="J15" s="241"/>
      <c r="K15" s="241"/>
      <c r="L15" s="241"/>
      <c r="M15" s="241"/>
      <c r="N15" s="241"/>
      <c r="O15" s="241"/>
      <c r="P15" s="241"/>
      <c r="T15" s="34" t="s">
        <v>1683</v>
      </c>
    </row>
    <row r="16" spans="1:20" ht="18" customHeight="1" x14ac:dyDescent="0.2">
      <c r="A16" s="22" t="s">
        <v>93</v>
      </c>
      <c r="B16" s="22">
        <v>2018</v>
      </c>
      <c r="C16" s="34" t="s">
        <v>119</v>
      </c>
      <c r="D16" s="34" t="s">
        <v>127</v>
      </c>
      <c r="E16" s="34" t="s">
        <v>1655</v>
      </c>
      <c r="F16" s="72" t="s">
        <v>1655</v>
      </c>
      <c r="G16" s="46">
        <f>299.017*0.375</f>
        <v>112.13137499999999</v>
      </c>
      <c r="I16" s="172">
        <f>G16/SUM(G16:G27)*100</f>
        <v>20.844472021509866</v>
      </c>
      <c r="J16" s="241"/>
      <c r="K16" s="241"/>
      <c r="L16" s="241"/>
      <c r="M16" s="241"/>
      <c r="N16" s="241"/>
      <c r="O16" s="241"/>
      <c r="P16" s="241"/>
      <c r="S16" s="34" t="s">
        <v>665</v>
      </c>
      <c r="T16" s="34" t="s">
        <v>1874</v>
      </c>
    </row>
    <row r="17" spans="1:20" ht="18" customHeight="1" x14ac:dyDescent="0.2">
      <c r="A17" s="22" t="s">
        <v>93</v>
      </c>
      <c r="B17" s="22">
        <v>2018</v>
      </c>
      <c r="C17" s="34" t="s">
        <v>119</v>
      </c>
      <c r="D17" s="72" t="s">
        <v>1654</v>
      </c>
      <c r="E17" s="72" t="s">
        <v>1654</v>
      </c>
      <c r="F17" s="72" t="s">
        <v>1654</v>
      </c>
      <c r="G17" s="46">
        <f>299.017*0.252</f>
        <v>75.352283999999997</v>
      </c>
      <c r="I17" s="172">
        <f>G17/SUM(G16:G27)*100</f>
        <v>14.007485198454631</v>
      </c>
      <c r="J17" s="241"/>
      <c r="K17" s="241"/>
      <c r="L17" s="241"/>
      <c r="M17" s="241"/>
      <c r="N17" s="241"/>
      <c r="O17" s="241"/>
      <c r="P17" s="241"/>
      <c r="S17" s="34" t="s">
        <v>665</v>
      </c>
      <c r="T17" s="34" t="s">
        <v>1874</v>
      </c>
    </row>
    <row r="18" spans="1:20" ht="18" customHeight="1" x14ac:dyDescent="0.2">
      <c r="A18" s="22" t="s">
        <v>93</v>
      </c>
      <c r="B18" s="22">
        <v>2018</v>
      </c>
      <c r="C18" s="34" t="s">
        <v>119</v>
      </c>
      <c r="D18" s="34" t="s">
        <v>593</v>
      </c>
      <c r="E18" s="34" t="s">
        <v>593</v>
      </c>
      <c r="F18" s="72" t="s">
        <v>1657</v>
      </c>
      <c r="G18" s="46">
        <f>299.017*0.134</f>
        <v>40.068277999999999</v>
      </c>
      <c r="I18" s="172">
        <f>G18/SUM(G16:G27)*100</f>
        <v>7.4484246690195253</v>
      </c>
      <c r="J18" s="241"/>
      <c r="K18" s="241"/>
      <c r="L18" s="241"/>
      <c r="M18" s="241"/>
      <c r="N18" s="241"/>
      <c r="O18" s="241"/>
      <c r="P18" s="241"/>
      <c r="S18" s="34" t="s">
        <v>665</v>
      </c>
      <c r="T18" s="34" t="s">
        <v>1874</v>
      </c>
    </row>
    <row r="19" spans="1:20" ht="18" customHeight="1" x14ac:dyDescent="0.2">
      <c r="A19" s="22" t="s">
        <v>93</v>
      </c>
      <c r="B19" s="22">
        <v>2018</v>
      </c>
      <c r="C19" s="34" t="s">
        <v>119</v>
      </c>
      <c r="D19" s="34" t="s">
        <v>350</v>
      </c>
      <c r="E19" s="34" t="s">
        <v>594</v>
      </c>
      <c r="F19" s="72" t="s">
        <v>1676</v>
      </c>
      <c r="G19" s="46">
        <f>299.017*0.088</f>
        <v>26.313495999999997</v>
      </c>
      <c r="I19" s="172">
        <f>G19/SUM(G16:G27)*100</f>
        <v>4.8915027677143144</v>
      </c>
      <c r="J19" s="105"/>
      <c r="L19" s="105"/>
      <c r="M19" s="105"/>
      <c r="N19" s="105"/>
      <c r="O19" s="105"/>
      <c r="P19" s="105"/>
      <c r="S19" s="34" t="s">
        <v>665</v>
      </c>
      <c r="T19" s="34" t="s">
        <v>1874</v>
      </c>
    </row>
    <row r="20" spans="1:20" ht="18" customHeight="1" x14ac:dyDescent="0.2">
      <c r="A20" s="22" t="s">
        <v>93</v>
      </c>
      <c r="B20" s="22">
        <v>2018</v>
      </c>
      <c r="C20" s="34" t="s">
        <v>119</v>
      </c>
      <c r="D20" s="34" t="s">
        <v>350</v>
      </c>
      <c r="E20" s="34" t="s">
        <v>594</v>
      </c>
      <c r="F20" s="72" t="s">
        <v>1675</v>
      </c>
      <c r="G20" s="46">
        <f>299.017*0.071</f>
        <v>21.230206999999996</v>
      </c>
      <c r="I20" s="172">
        <f>G20/SUM(G16:G27)*100</f>
        <v>3.9465533694058674</v>
      </c>
      <c r="J20" s="105"/>
      <c r="L20" s="105"/>
      <c r="M20" s="105"/>
      <c r="N20" s="105"/>
      <c r="O20" s="105"/>
      <c r="P20" s="105"/>
      <c r="S20" s="34" t="s">
        <v>665</v>
      </c>
      <c r="T20" s="34" t="s">
        <v>1874</v>
      </c>
    </row>
    <row r="21" spans="1:20" ht="18" customHeight="1" x14ac:dyDescent="0.2">
      <c r="A21" s="22" t="s">
        <v>93</v>
      </c>
      <c r="B21" s="22">
        <v>2018</v>
      </c>
      <c r="C21" s="34" t="s">
        <v>119</v>
      </c>
      <c r="D21" s="34" t="s">
        <v>1689</v>
      </c>
      <c r="E21" s="34" t="s">
        <v>1688</v>
      </c>
      <c r="F21" s="72" t="s">
        <v>1659</v>
      </c>
      <c r="G21" s="46">
        <f>299.017*0.035</f>
        <v>10.465595</v>
      </c>
      <c r="I21" s="172">
        <f>G21/SUM(G16:G27)*100</f>
        <v>1.9454840553409207</v>
      </c>
      <c r="J21" s="105"/>
      <c r="L21" s="105"/>
      <c r="M21" s="105"/>
      <c r="N21" s="105"/>
      <c r="O21" s="105"/>
      <c r="P21" s="105"/>
      <c r="S21" s="34" t="s">
        <v>665</v>
      </c>
      <c r="T21" s="34" t="s">
        <v>1660</v>
      </c>
    </row>
    <row r="22" spans="1:20" ht="18" customHeight="1" x14ac:dyDescent="0.2">
      <c r="A22" s="22" t="s">
        <v>93</v>
      </c>
      <c r="B22" s="22">
        <v>2018</v>
      </c>
      <c r="C22" s="34" t="s">
        <v>119</v>
      </c>
      <c r="D22" s="34" t="s">
        <v>190</v>
      </c>
      <c r="E22" s="34" t="s">
        <v>666</v>
      </c>
      <c r="F22" s="72" t="s">
        <v>1674</v>
      </c>
      <c r="G22" s="46">
        <f>299.017*0.375</f>
        <v>112.13137499999999</v>
      </c>
      <c r="I22" s="172">
        <f>G22/SUM(G16:G27)*100</f>
        <v>20.844472021509866</v>
      </c>
      <c r="J22" s="105"/>
      <c r="L22" s="105"/>
      <c r="M22" s="105"/>
      <c r="N22" s="105"/>
      <c r="O22" s="105"/>
      <c r="P22" s="105"/>
      <c r="S22" s="34" t="s">
        <v>665</v>
      </c>
    </row>
    <row r="23" spans="1:20" ht="18" customHeight="1" x14ac:dyDescent="0.2">
      <c r="A23" s="22" t="s">
        <v>93</v>
      </c>
      <c r="B23" s="22">
        <v>2018</v>
      </c>
      <c r="C23" s="34" t="s">
        <v>119</v>
      </c>
      <c r="F23" s="259" t="s">
        <v>1673</v>
      </c>
      <c r="G23" s="46">
        <f>299.017*0.375</f>
        <v>112.13137499999999</v>
      </c>
      <c r="I23" s="172">
        <f>G23/SUM(G16:G27)*100</f>
        <v>20.844472021509866</v>
      </c>
      <c r="J23" s="105"/>
      <c r="L23" s="105"/>
      <c r="M23" s="105"/>
      <c r="N23" s="105"/>
      <c r="O23" s="105"/>
      <c r="P23" s="105"/>
      <c r="S23" s="34" t="s">
        <v>665</v>
      </c>
      <c r="T23" s="34" t="s">
        <v>1671</v>
      </c>
    </row>
    <row r="24" spans="1:20" ht="18" customHeight="1" x14ac:dyDescent="0.2">
      <c r="A24" s="22" t="s">
        <v>93</v>
      </c>
      <c r="B24" s="22">
        <v>2018</v>
      </c>
      <c r="C24" s="34" t="s">
        <v>119</v>
      </c>
      <c r="D24" s="34" t="s">
        <v>593</v>
      </c>
      <c r="E24" s="34" t="s">
        <v>593</v>
      </c>
      <c r="F24" s="72" t="s">
        <v>1576</v>
      </c>
      <c r="G24" s="46">
        <f>0.732*28.119</f>
        <v>20.583107999999999</v>
      </c>
      <c r="I24" s="172">
        <f>G24/SUM(G16:G27)*100</f>
        <v>3.8262619968917342</v>
      </c>
      <c r="J24" s="105"/>
      <c r="L24" s="105"/>
      <c r="M24" s="105"/>
      <c r="N24" s="105"/>
      <c r="O24" s="105"/>
      <c r="P24" s="105"/>
      <c r="S24" s="34" t="s">
        <v>664</v>
      </c>
      <c r="T24" s="34" t="s">
        <v>1677</v>
      </c>
    </row>
    <row r="25" spans="1:20" ht="18" customHeight="1" x14ac:dyDescent="0.2">
      <c r="A25" s="22" t="s">
        <v>93</v>
      </c>
      <c r="B25" s="22">
        <v>2018</v>
      </c>
      <c r="C25" s="34" t="s">
        <v>119</v>
      </c>
      <c r="D25" s="34" t="s">
        <v>350</v>
      </c>
      <c r="E25" s="34" t="s">
        <v>594</v>
      </c>
      <c r="F25" s="72" t="s">
        <v>1658</v>
      </c>
      <c r="G25" s="46">
        <f>0.087*28.119</f>
        <v>2.4463529999999998</v>
      </c>
      <c r="I25" s="172">
        <f>G25/SUM(G16:G27)*100</f>
        <v>0.45476064717155862</v>
      </c>
      <c r="J25" s="105"/>
      <c r="L25" s="105"/>
      <c r="M25" s="105"/>
      <c r="N25" s="105"/>
      <c r="O25" s="105"/>
      <c r="P25" s="105"/>
      <c r="S25" s="34" t="s">
        <v>664</v>
      </c>
      <c r="T25" s="34" t="s">
        <v>1677</v>
      </c>
    </row>
    <row r="26" spans="1:20" ht="18" customHeight="1" x14ac:dyDescent="0.2">
      <c r="A26" s="22" t="s">
        <v>93</v>
      </c>
      <c r="B26" s="22">
        <v>2018</v>
      </c>
      <c r="C26" s="34" t="s">
        <v>119</v>
      </c>
      <c r="D26" s="34" t="s">
        <v>1514</v>
      </c>
      <c r="E26" s="34" t="s">
        <v>1514</v>
      </c>
      <c r="F26" s="81" t="s">
        <v>1656</v>
      </c>
      <c r="G26" s="46">
        <f>0.101*28.119</f>
        <v>2.8400190000000003</v>
      </c>
      <c r="I26" s="172">
        <f>G26/SUM(G16:G27)*100</f>
        <v>0.52794052142905079</v>
      </c>
      <c r="J26" s="105"/>
      <c r="L26" s="105"/>
      <c r="M26" s="105"/>
      <c r="N26" s="105"/>
      <c r="O26" s="105"/>
      <c r="P26" s="105"/>
      <c r="S26" s="34" t="s">
        <v>664</v>
      </c>
      <c r="T26" s="34" t="s">
        <v>1677</v>
      </c>
    </row>
    <row r="27" spans="1:20" ht="18" customHeight="1" x14ac:dyDescent="0.2">
      <c r="A27" s="22" t="s">
        <v>93</v>
      </c>
      <c r="B27" s="22">
        <v>2018</v>
      </c>
      <c r="C27" s="34" t="s">
        <v>119</v>
      </c>
      <c r="F27" s="257" t="s">
        <v>1670</v>
      </c>
      <c r="G27" s="46">
        <f>0.08*28.119</f>
        <v>2.24952</v>
      </c>
      <c r="I27" s="172">
        <f>G27/SUM(G16:G27)*100</f>
        <v>0.41817071004281248</v>
      </c>
      <c r="J27" s="105"/>
      <c r="L27" s="105"/>
      <c r="M27" s="105"/>
      <c r="N27" s="105"/>
      <c r="O27" s="105"/>
      <c r="P27" s="105"/>
      <c r="S27" s="34" t="s">
        <v>664</v>
      </c>
      <c r="T27" s="34" t="s">
        <v>1677</v>
      </c>
    </row>
    <row r="28" spans="1:20" ht="18" customHeight="1" x14ac:dyDescent="0.2">
      <c r="A28" s="22" t="s">
        <v>93</v>
      </c>
      <c r="B28" s="22">
        <v>2018</v>
      </c>
      <c r="C28" s="34" t="s">
        <v>119</v>
      </c>
      <c r="D28" s="34" t="s">
        <v>190</v>
      </c>
      <c r="E28" s="34" t="s">
        <v>666</v>
      </c>
      <c r="F28" s="72" t="s">
        <v>1679</v>
      </c>
      <c r="G28" s="46">
        <v>281.69900000000001</v>
      </c>
      <c r="J28" s="105">
        <f>2596*0.3072/1893.89*281.699</f>
        <v>118.61959963292482</v>
      </c>
      <c r="K28" s="105">
        <f>479*0.3072/1893.89*281.699</f>
        <v>21.887052474642136</v>
      </c>
      <c r="L28" s="105">
        <f>949*0.3072/1893.89*281.699</f>
        <v>43.362865967506025</v>
      </c>
      <c r="M28" s="105">
        <f>(804+941)*0.3072/1893.89*281.699</f>
        <v>79.734669244781898</v>
      </c>
      <c r="N28" s="105"/>
      <c r="O28" s="105">
        <f>(123+273)*0.3072/1893.89*281.699</f>
        <v>18.094515198242771</v>
      </c>
      <c r="P28" s="105"/>
      <c r="T28" s="235" t="s">
        <v>1680</v>
      </c>
    </row>
    <row r="29" spans="1:20" ht="18" customHeight="1" x14ac:dyDescent="0.2">
      <c r="A29" s="22" t="s">
        <v>93</v>
      </c>
      <c r="B29" s="22">
        <v>2018</v>
      </c>
      <c r="C29" s="34" t="s">
        <v>119</v>
      </c>
      <c r="D29" s="34" t="s">
        <v>663</v>
      </c>
      <c r="E29" s="34" t="s">
        <v>1681</v>
      </c>
      <c r="F29" s="81" t="s">
        <v>1687</v>
      </c>
      <c r="G29" s="46">
        <v>62.743000000000002</v>
      </c>
      <c r="J29" s="105"/>
      <c r="L29" s="105"/>
      <c r="M29" s="105"/>
      <c r="N29" s="105"/>
      <c r="O29" s="105"/>
      <c r="P29" s="105"/>
      <c r="T29" s="34" t="s">
        <v>1682</v>
      </c>
    </row>
    <row r="30" spans="1:20" ht="18" customHeight="1" x14ac:dyDescent="0.2">
      <c r="A30" s="22" t="s">
        <v>93</v>
      </c>
      <c r="B30" s="22">
        <v>2018</v>
      </c>
      <c r="C30" s="34" t="s">
        <v>119</v>
      </c>
      <c r="D30" s="34" t="s">
        <v>528</v>
      </c>
      <c r="E30" s="34" t="s">
        <v>1685</v>
      </c>
      <c r="F30" s="81" t="s">
        <v>1684</v>
      </c>
      <c r="G30" s="46">
        <v>118.129</v>
      </c>
      <c r="J30" s="105"/>
      <c r="L30" s="105"/>
      <c r="M30" s="105"/>
      <c r="N30" s="105"/>
      <c r="O30" s="105"/>
      <c r="P30" s="105"/>
      <c r="T30" s="34" t="s">
        <v>1683</v>
      </c>
    </row>
    <row r="31" spans="1:20" ht="18" customHeight="1" x14ac:dyDescent="0.2">
      <c r="A31" s="22" t="s">
        <v>93</v>
      </c>
      <c r="B31" s="22">
        <v>2019</v>
      </c>
      <c r="C31" s="34" t="s">
        <v>119</v>
      </c>
      <c r="D31" s="34" t="s">
        <v>127</v>
      </c>
      <c r="E31" s="34" t="s">
        <v>1655</v>
      </c>
      <c r="F31" s="72" t="s">
        <v>1655</v>
      </c>
      <c r="G31" s="46">
        <f>368.322*0.33</f>
        <v>121.54626</v>
      </c>
      <c r="I31" s="172">
        <f>G31/SUM(G31:G42)*100</f>
        <v>31.216213925607839</v>
      </c>
      <c r="J31" s="276">
        <f>SUM(I31+I32+I41+I39)</f>
        <v>97.135130942627683</v>
      </c>
      <c r="L31" s="105"/>
      <c r="M31" s="105"/>
      <c r="N31" s="105"/>
      <c r="O31" s="105"/>
      <c r="P31" s="105"/>
      <c r="R31" s="26">
        <v>41</v>
      </c>
      <c r="S31" s="34" t="s">
        <v>665</v>
      </c>
    </row>
    <row r="32" spans="1:20" ht="18" customHeight="1" x14ac:dyDescent="0.2">
      <c r="A32" s="22" t="s">
        <v>93</v>
      </c>
      <c r="B32" s="22">
        <v>2019</v>
      </c>
      <c r="C32" s="34" t="s">
        <v>119</v>
      </c>
      <c r="D32" s="72" t="s">
        <v>1654</v>
      </c>
      <c r="E32" s="72" t="s">
        <v>1654</v>
      </c>
      <c r="F32" s="72" t="s">
        <v>1654</v>
      </c>
      <c r="G32" s="46">
        <f>368.322*0.274</f>
        <v>100.92022800000001</v>
      </c>
      <c r="I32" s="172">
        <f>G32/SUM(G31:G42)*100</f>
        <v>25.918917017019844</v>
      </c>
      <c r="J32" s="105"/>
      <c r="L32" s="105"/>
      <c r="M32" s="105"/>
      <c r="N32" s="105"/>
      <c r="O32" s="105"/>
      <c r="P32" s="105"/>
      <c r="R32" s="26">
        <v>36</v>
      </c>
      <c r="S32" s="34" t="s">
        <v>665</v>
      </c>
    </row>
    <row r="33" spans="1:20" ht="18" customHeight="1" x14ac:dyDescent="0.2">
      <c r="A33" s="22" t="s">
        <v>93</v>
      </c>
      <c r="B33" s="22">
        <v>2019</v>
      </c>
      <c r="C33" s="34" t="s">
        <v>119</v>
      </c>
      <c r="D33" s="34" t="s">
        <v>593</v>
      </c>
      <c r="E33" s="34" t="s">
        <v>593</v>
      </c>
      <c r="F33" s="72" t="s">
        <v>1657</v>
      </c>
      <c r="G33" s="46">
        <f>368.322*0.134</f>
        <v>49.355148</v>
      </c>
      <c r="I33" s="172">
        <f>G33/SUM(G31:G42)*100</f>
        <v>12.67567474554985</v>
      </c>
      <c r="J33" s="105"/>
      <c r="L33" s="105"/>
      <c r="M33" s="105"/>
      <c r="N33" s="105"/>
      <c r="O33" s="105"/>
      <c r="P33" s="105"/>
      <c r="R33" s="26">
        <v>18</v>
      </c>
      <c r="S33" s="34" t="s">
        <v>665</v>
      </c>
      <c r="T33" s="34" t="s">
        <v>1677</v>
      </c>
    </row>
    <row r="34" spans="1:20" ht="18" customHeight="1" x14ac:dyDescent="0.2">
      <c r="A34" s="22" t="s">
        <v>93</v>
      </c>
      <c r="B34" s="22">
        <v>2019</v>
      </c>
      <c r="C34" s="34" t="s">
        <v>119</v>
      </c>
      <c r="D34" s="34" t="s">
        <v>350</v>
      </c>
      <c r="E34" s="34" t="s">
        <v>594</v>
      </c>
      <c r="F34" s="72" t="s">
        <v>1676</v>
      </c>
      <c r="G34" s="46">
        <f>368.322*0.077</f>
        <v>28.360793999999999</v>
      </c>
      <c r="I34" s="172">
        <f>G34/SUM(G31:G42)*100</f>
        <v>7.2837832493084953</v>
      </c>
      <c r="J34" s="105"/>
      <c r="L34" s="105"/>
      <c r="M34" s="105"/>
      <c r="N34" s="105"/>
      <c r="O34" s="105"/>
      <c r="P34" s="105"/>
      <c r="S34" s="34" t="s">
        <v>665</v>
      </c>
      <c r="T34" s="34" t="s">
        <v>1677</v>
      </c>
    </row>
    <row r="35" spans="1:20" ht="18" customHeight="1" x14ac:dyDescent="0.2">
      <c r="A35" s="22" t="s">
        <v>93</v>
      </c>
      <c r="B35" s="22">
        <v>2019</v>
      </c>
      <c r="C35" s="34" t="s">
        <v>119</v>
      </c>
      <c r="D35" s="34" t="s">
        <v>350</v>
      </c>
      <c r="E35" s="34" t="s">
        <v>594</v>
      </c>
      <c r="F35" s="72" t="s">
        <v>1675</v>
      </c>
      <c r="G35" s="46">
        <f>368.322*0.04</f>
        <v>14.73288</v>
      </c>
      <c r="I35" s="172">
        <f>G35/SUM(G31:G42)*100</f>
        <v>3.7837835061342835</v>
      </c>
      <c r="J35" s="105"/>
      <c r="L35" s="105"/>
      <c r="M35" s="105"/>
      <c r="N35" s="105"/>
      <c r="O35" s="105"/>
      <c r="P35" s="105"/>
      <c r="R35" s="26">
        <v>22</v>
      </c>
      <c r="S35" s="34" t="s">
        <v>665</v>
      </c>
      <c r="T35" s="34" t="s">
        <v>1677</v>
      </c>
    </row>
    <row r="36" spans="1:20" ht="18" customHeight="1" x14ac:dyDescent="0.2">
      <c r="A36" s="22" t="s">
        <v>93</v>
      </c>
      <c r="B36" s="22">
        <v>2019</v>
      </c>
      <c r="C36" s="34" t="s">
        <v>119</v>
      </c>
      <c r="D36" s="34" t="s">
        <v>1689</v>
      </c>
      <c r="E36" s="34" t="s">
        <v>1688</v>
      </c>
      <c r="F36" s="72" t="s">
        <v>1659</v>
      </c>
      <c r="G36" s="46">
        <f>368.322*0.047</f>
        <v>17.311133999999999</v>
      </c>
      <c r="I36" s="172">
        <f>G36/SUM(G31:G42)*100</f>
        <v>4.4459456197077829</v>
      </c>
      <c r="J36" s="105"/>
      <c r="L36" s="105"/>
      <c r="M36" s="105"/>
      <c r="N36" s="105"/>
      <c r="O36" s="105"/>
      <c r="P36" s="105"/>
      <c r="S36" s="34" t="s">
        <v>665</v>
      </c>
      <c r="T36" s="34" t="s">
        <v>1677</v>
      </c>
    </row>
    <row r="37" spans="1:20" ht="18" customHeight="1" x14ac:dyDescent="0.2">
      <c r="A37" s="22" t="s">
        <v>93</v>
      </c>
      <c r="B37" s="22">
        <v>2019</v>
      </c>
      <c r="C37" s="34" t="s">
        <v>119</v>
      </c>
      <c r="D37" s="34" t="s">
        <v>190</v>
      </c>
      <c r="E37" s="34" t="s">
        <v>666</v>
      </c>
      <c r="F37" s="72" t="s">
        <v>1674</v>
      </c>
      <c r="G37" s="46">
        <f>368.322*0.04</f>
        <v>14.73288</v>
      </c>
      <c r="I37" s="172">
        <f>G37/SUM(G31:G42)*100</f>
        <v>3.7837835061342835</v>
      </c>
      <c r="J37" s="105"/>
      <c r="L37" s="105"/>
      <c r="M37" s="105"/>
      <c r="N37" s="105"/>
      <c r="O37" s="105"/>
      <c r="P37" s="105"/>
      <c r="S37" s="34" t="s">
        <v>665</v>
      </c>
    </row>
    <row r="38" spans="1:20" ht="18" customHeight="1" x14ac:dyDescent="0.2">
      <c r="A38" s="22" t="s">
        <v>93</v>
      </c>
      <c r="B38" s="22">
        <v>2019</v>
      </c>
      <c r="C38" s="34" t="s">
        <v>119</v>
      </c>
      <c r="F38" s="259" t="s">
        <v>1673</v>
      </c>
      <c r="G38" s="46">
        <f>368.322*0.058</f>
        <v>21.362676</v>
      </c>
      <c r="I38" s="172">
        <f>G38/SUM(G31:G42)*100</f>
        <v>5.4864860838947118</v>
      </c>
      <c r="J38" s="105"/>
      <c r="L38" s="105"/>
      <c r="M38" s="105"/>
      <c r="N38" s="105"/>
      <c r="O38" s="105"/>
      <c r="P38" s="105"/>
      <c r="R38" s="26">
        <v>11</v>
      </c>
      <c r="S38" s="34" t="s">
        <v>665</v>
      </c>
      <c r="T38" s="34" t="s">
        <v>1672</v>
      </c>
    </row>
    <row r="39" spans="1:20" ht="18" customHeight="1" x14ac:dyDescent="0.2">
      <c r="A39" s="22" t="s">
        <v>93</v>
      </c>
      <c r="B39" s="22">
        <v>2019</v>
      </c>
      <c r="C39" s="34" t="s">
        <v>119</v>
      </c>
      <c r="D39" s="34" t="s">
        <v>593</v>
      </c>
      <c r="E39" s="34" t="s">
        <v>593</v>
      </c>
      <c r="F39" s="72" t="s">
        <v>1576</v>
      </c>
      <c r="G39" s="46">
        <f>70.8*21.047/100</f>
        <v>14.901276000000001</v>
      </c>
      <c r="I39" s="172">
        <v>16</v>
      </c>
      <c r="J39" s="105">
        <f>(41+36+24+22)/(41+36+24+22+18+16+11+7)*100</f>
        <v>70.285714285714278</v>
      </c>
      <c r="L39" s="105"/>
      <c r="M39" s="105"/>
      <c r="N39" s="105"/>
      <c r="O39" s="105"/>
      <c r="P39" s="105"/>
      <c r="S39" s="34" t="s">
        <v>664</v>
      </c>
      <c r="T39" s="34" t="s">
        <v>1677</v>
      </c>
    </row>
    <row r="40" spans="1:20" ht="18" customHeight="1" x14ac:dyDescent="0.2">
      <c r="A40" s="22" t="s">
        <v>93</v>
      </c>
      <c r="B40" s="22">
        <v>2019</v>
      </c>
      <c r="C40" s="34" t="s">
        <v>119</v>
      </c>
      <c r="D40" s="34" t="s">
        <v>350</v>
      </c>
      <c r="E40" s="34" t="s">
        <v>594</v>
      </c>
      <c r="F40" s="72" t="s">
        <v>1658</v>
      </c>
      <c r="G40" s="46">
        <f>8.8*21.047/100</f>
        <v>1.8521360000000002</v>
      </c>
      <c r="I40" s="172">
        <v>11</v>
      </c>
      <c r="J40" s="105"/>
      <c r="L40" s="105"/>
      <c r="M40" s="105"/>
      <c r="N40" s="105"/>
      <c r="O40" s="105"/>
      <c r="P40" s="105"/>
      <c r="S40" s="34" t="s">
        <v>664</v>
      </c>
      <c r="T40" s="34" t="s">
        <v>1677</v>
      </c>
    </row>
    <row r="41" spans="1:20" ht="18" customHeight="1" x14ac:dyDescent="0.2">
      <c r="A41" s="22" t="s">
        <v>93</v>
      </c>
      <c r="B41" s="22">
        <v>2019</v>
      </c>
      <c r="C41" s="34" t="s">
        <v>119</v>
      </c>
      <c r="D41" s="34" t="s">
        <v>1514</v>
      </c>
      <c r="E41" s="34" t="s">
        <v>1514</v>
      </c>
      <c r="F41" s="81" t="s">
        <v>1656</v>
      </c>
      <c r="G41" s="46">
        <f>11.6*21.047/100</f>
        <v>2.441452</v>
      </c>
      <c r="I41" s="172">
        <v>24</v>
      </c>
      <c r="J41" s="105"/>
      <c r="L41" s="105"/>
      <c r="M41" s="105"/>
      <c r="N41" s="105"/>
      <c r="O41" s="105"/>
      <c r="P41" s="105"/>
      <c r="S41" s="34" t="s">
        <v>664</v>
      </c>
      <c r="T41" s="34" t="s">
        <v>1677</v>
      </c>
    </row>
    <row r="42" spans="1:20" ht="18" customHeight="1" x14ac:dyDescent="0.2">
      <c r="A42" s="22" t="s">
        <v>93</v>
      </c>
      <c r="B42" s="22">
        <v>2019</v>
      </c>
      <c r="C42" s="34" t="s">
        <v>119</v>
      </c>
      <c r="F42" s="257" t="s">
        <v>1670</v>
      </c>
      <c r="G42" s="46">
        <f>8.8*21.047/100</f>
        <v>1.8521360000000002</v>
      </c>
      <c r="I42" s="172">
        <f>G42/SUM(G31:G42)*100</f>
        <v>0.47567628650457539</v>
      </c>
      <c r="J42" s="105"/>
      <c r="L42" s="105"/>
      <c r="M42" s="105"/>
      <c r="N42" s="105"/>
      <c r="O42" s="105"/>
      <c r="P42" s="105"/>
      <c r="R42" s="26">
        <v>16</v>
      </c>
      <c r="S42" s="34" t="s">
        <v>664</v>
      </c>
      <c r="T42" s="34" t="s">
        <v>1677</v>
      </c>
    </row>
    <row r="43" spans="1:20" ht="18" customHeight="1" x14ac:dyDescent="0.2">
      <c r="A43" s="22" t="s">
        <v>93</v>
      </c>
      <c r="B43" s="22">
        <v>2019</v>
      </c>
      <c r="C43" s="34" t="s">
        <v>119</v>
      </c>
      <c r="D43" s="34" t="s">
        <v>190</v>
      </c>
      <c r="E43" s="34" t="s">
        <v>666</v>
      </c>
      <c r="F43" s="72" t="s">
        <v>1679</v>
      </c>
      <c r="G43" s="46">
        <v>304.596</v>
      </c>
      <c r="I43" s="172">
        <f>G43/SUM(G43:G45)</f>
        <v>0.6677423173549516</v>
      </c>
      <c r="J43" s="105">
        <f>3325*0.3014/2205.04*304.6</f>
        <v>138.4357712331749</v>
      </c>
      <c r="K43" s="105">
        <f>428*0.3014/2205.04*304.6</f>
        <v>17.819702282044773</v>
      </c>
      <c r="L43" s="105">
        <f>1011*0.3014/2205.04*304.6</f>
        <v>42.092801418568371</v>
      </c>
      <c r="M43" s="105">
        <f>(870+1052)*0.3014/2205.04*304.6</f>
        <v>80.022120995537506</v>
      </c>
      <c r="N43" s="105"/>
      <c r="O43" s="105">
        <f>(141+489)*0.3014/2205.04*304.6</f>
        <v>26.229935602075248</v>
      </c>
      <c r="P43" s="105"/>
      <c r="T43" s="235" t="s">
        <v>1680</v>
      </c>
    </row>
    <row r="44" spans="1:20" ht="18" customHeight="1" x14ac:dyDescent="0.2">
      <c r="A44" s="22" t="s">
        <v>93</v>
      </c>
      <c r="B44" s="22">
        <v>2019</v>
      </c>
      <c r="C44" s="34" t="s">
        <v>119</v>
      </c>
      <c r="D44" s="34" t="s">
        <v>663</v>
      </c>
      <c r="E44" s="34" t="s">
        <v>1681</v>
      </c>
      <c r="F44" s="81" t="s">
        <v>1687</v>
      </c>
      <c r="G44" s="46">
        <v>46.890999999999998</v>
      </c>
      <c r="I44" s="172">
        <f>G44/SUM(G43:G45)</f>
        <v>0.10279552260401001</v>
      </c>
      <c r="J44" s="105"/>
      <c r="L44" s="105"/>
      <c r="M44" s="105"/>
      <c r="N44" s="105"/>
      <c r="O44" s="105"/>
      <c r="P44" s="105"/>
      <c r="T44" s="34" t="s">
        <v>1682</v>
      </c>
    </row>
    <row r="45" spans="1:20" ht="18" customHeight="1" x14ac:dyDescent="0.2">
      <c r="A45" s="22" t="s">
        <v>93</v>
      </c>
      <c r="B45" s="22">
        <v>2019</v>
      </c>
      <c r="C45" s="34" t="s">
        <v>119</v>
      </c>
      <c r="D45" s="34" t="s">
        <v>528</v>
      </c>
      <c r="E45" s="34" t="s">
        <v>1685</v>
      </c>
      <c r="F45" s="81" t="s">
        <v>1684</v>
      </c>
      <c r="G45" s="46">
        <v>104.67100000000001</v>
      </c>
      <c r="I45" s="172">
        <f>G45/SUM(G43:G45)</f>
        <v>0.22946216004103842</v>
      </c>
      <c r="J45" s="105"/>
      <c r="L45" s="105"/>
      <c r="M45" s="105"/>
      <c r="N45" s="105"/>
      <c r="O45" s="105"/>
      <c r="P45" s="105"/>
      <c r="T45" s="34" t="s">
        <v>1683</v>
      </c>
    </row>
    <row r="46" spans="1:20" ht="18" customHeight="1" x14ac:dyDescent="0.2">
      <c r="A46" s="22" t="s">
        <v>93</v>
      </c>
      <c r="B46" s="22">
        <v>2020</v>
      </c>
      <c r="C46" s="34" t="s">
        <v>119</v>
      </c>
      <c r="D46" s="34" t="s">
        <v>127</v>
      </c>
      <c r="E46" s="34" t="s">
        <v>1655</v>
      </c>
      <c r="F46" s="72" t="s">
        <v>1655</v>
      </c>
      <c r="G46" s="46">
        <f>I46*'Total Revenue (Millions)'!L165/100</f>
        <v>95.865168539325836</v>
      </c>
      <c r="I46" s="172">
        <f>36/178*100</f>
        <v>20.224719101123593</v>
      </c>
      <c r="J46" s="276">
        <f>SUM(I46+I47+I52+I49)</f>
        <v>84.097977528089885</v>
      </c>
      <c r="L46" s="105"/>
      <c r="M46" s="105"/>
      <c r="N46" s="105"/>
      <c r="O46" s="105"/>
      <c r="P46" s="105"/>
      <c r="R46" s="26">
        <v>41</v>
      </c>
      <c r="S46" s="34" t="s">
        <v>665</v>
      </c>
      <c r="T46" s="34" t="s">
        <v>1880</v>
      </c>
    </row>
    <row r="47" spans="1:20" ht="18" customHeight="1" x14ac:dyDescent="0.2">
      <c r="A47" s="22" t="s">
        <v>93</v>
      </c>
      <c r="B47" s="22">
        <v>2020</v>
      </c>
      <c r="C47" s="34" t="s">
        <v>119</v>
      </c>
      <c r="D47" s="72" t="s">
        <v>1654</v>
      </c>
      <c r="E47" s="72" t="s">
        <v>1654</v>
      </c>
      <c r="F47" s="72" t="s">
        <v>1654</v>
      </c>
      <c r="G47" s="46">
        <f>I47*'Total Revenue (Millions)'!L165/100</f>
        <v>109.17977528089888</v>
      </c>
      <c r="I47" s="172">
        <f>41/178*100</f>
        <v>23.033707865168541</v>
      </c>
      <c r="J47" s="105"/>
      <c r="L47" s="105"/>
      <c r="M47" s="105"/>
      <c r="N47" s="105"/>
      <c r="O47" s="105"/>
      <c r="P47" s="105"/>
      <c r="R47" s="26">
        <v>36</v>
      </c>
      <c r="S47" s="34" t="s">
        <v>665</v>
      </c>
      <c r="T47" s="34" t="s">
        <v>1880</v>
      </c>
    </row>
    <row r="48" spans="1:20" ht="18" customHeight="1" x14ac:dyDescent="0.2">
      <c r="A48" s="22" t="s">
        <v>93</v>
      </c>
      <c r="B48" s="22">
        <v>2020</v>
      </c>
      <c r="C48" s="34" t="s">
        <v>119</v>
      </c>
      <c r="D48" s="34" t="s">
        <v>593</v>
      </c>
      <c r="E48" s="34" t="s">
        <v>593</v>
      </c>
      <c r="F48" s="72" t="s">
        <v>1657</v>
      </c>
      <c r="G48" s="46">
        <f>I48*'Total Revenue (Millions)'!L165/100</f>
        <v>47.932584269662918</v>
      </c>
      <c r="I48" s="172">
        <f>18/178*100</f>
        <v>10.112359550561797</v>
      </c>
      <c r="J48" s="105"/>
      <c r="L48" s="105"/>
      <c r="M48" s="105"/>
      <c r="N48" s="105"/>
      <c r="O48" s="105"/>
      <c r="P48" s="105"/>
      <c r="R48" s="26">
        <v>18</v>
      </c>
      <c r="S48" s="34" t="s">
        <v>665</v>
      </c>
      <c r="T48" s="34" t="s">
        <v>1880</v>
      </c>
    </row>
    <row r="49" spans="1:20" ht="18" customHeight="1" x14ac:dyDescent="0.2">
      <c r="A49" s="22" t="s">
        <v>93</v>
      </c>
      <c r="B49" s="22">
        <v>2020</v>
      </c>
      <c r="C49" s="34" t="s">
        <v>119</v>
      </c>
      <c r="D49" s="34" t="s">
        <v>350</v>
      </c>
      <c r="E49" s="34" t="s">
        <v>594</v>
      </c>
      <c r="F49" s="72" t="s">
        <v>1675</v>
      </c>
      <c r="G49" s="46">
        <f>I49*'Total Revenue (Millions)'!L165/100</f>
        <v>58.584269662921344</v>
      </c>
      <c r="I49" s="172">
        <f>22/178*100</f>
        <v>12.359550561797752</v>
      </c>
      <c r="J49" s="105"/>
      <c r="L49" s="105"/>
      <c r="M49" s="105"/>
      <c r="N49" s="105"/>
      <c r="O49" s="105"/>
      <c r="P49" s="105"/>
      <c r="R49" s="26">
        <v>22</v>
      </c>
      <c r="S49" s="34" t="s">
        <v>665</v>
      </c>
      <c r="T49" s="34" t="s">
        <v>1880</v>
      </c>
    </row>
    <row r="50" spans="1:20" ht="18" customHeight="1" x14ac:dyDescent="0.2">
      <c r="A50" s="22" t="s">
        <v>93</v>
      </c>
      <c r="B50" s="22">
        <v>2020</v>
      </c>
      <c r="C50" s="34" t="s">
        <v>119</v>
      </c>
      <c r="D50" s="34" t="s">
        <v>1689</v>
      </c>
      <c r="E50" s="34" t="s">
        <v>1688</v>
      </c>
      <c r="F50" s="72" t="s">
        <v>1659</v>
      </c>
      <c r="G50" s="46">
        <f>I50*'Total Revenue (Millions)'!L165/100</f>
        <v>18.640449438202246</v>
      </c>
      <c r="I50" s="172">
        <f>7/178*100</f>
        <v>3.9325842696629212</v>
      </c>
      <c r="J50" s="105"/>
      <c r="L50" s="105"/>
      <c r="M50" s="105"/>
      <c r="N50" s="105"/>
      <c r="O50" s="105"/>
      <c r="P50" s="105"/>
      <c r="S50" s="34" t="s">
        <v>665</v>
      </c>
      <c r="T50" s="34" t="s">
        <v>1880</v>
      </c>
    </row>
    <row r="51" spans="1:20" ht="18" customHeight="1" x14ac:dyDescent="0.2">
      <c r="A51" s="22" t="s">
        <v>93</v>
      </c>
      <c r="B51" s="22">
        <v>2020</v>
      </c>
      <c r="C51" s="34" t="s">
        <v>119</v>
      </c>
      <c r="F51" s="259" t="s">
        <v>1673</v>
      </c>
      <c r="G51" s="46">
        <f>I51*'Total Revenue (Millions)'!L166/100</f>
        <v>45.211999999999996</v>
      </c>
      <c r="I51" s="172">
        <f>5*178/100</f>
        <v>8.9</v>
      </c>
      <c r="J51" s="105"/>
      <c r="L51" s="105"/>
      <c r="M51" s="105"/>
      <c r="N51" s="105"/>
      <c r="O51" s="105"/>
      <c r="P51" s="105"/>
      <c r="R51" s="26">
        <v>11</v>
      </c>
      <c r="S51" s="34" t="s">
        <v>665</v>
      </c>
      <c r="T51" s="34" t="s">
        <v>1880</v>
      </c>
    </row>
    <row r="52" spans="1:20" ht="18" customHeight="1" x14ac:dyDescent="0.2">
      <c r="A52" s="22" t="s">
        <v>93</v>
      </c>
      <c r="B52" s="22">
        <v>2020</v>
      </c>
      <c r="C52" s="34" t="s">
        <v>119</v>
      </c>
      <c r="D52" s="34" t="s">
        <v>593</v>
      </c>
      <c r="E52" s="34" t="s">
        <v>593</v>
      </c>
      <c r="F52" s="72" t="s">
        <v>1576</v>
      </c>
      <c r="G52" s="46">
        <f>I52*'Total Revenue (Millions)'!L167/100</f>
        <v>162.05119999999999</v>
      </c>
      <c r="I52" s="172">
        <f>16*178/100</f>
        <v>28.48</v>
      </c>
      <c r="J52" s="105"/>
      <c r="L52" s="105"/>
      <c r="M52" s="105"/>
      <c r="N52" s="105"/>
      <c r="O52" s="105"/>
      <c r="P52" s="105"/>
      <c r="S52" s="34" t="s">
        <v>664</v>
      </c>
      <c r="T52" s="34" t="s">
        <v>1880</v>
      </c>
    </row>
    <row r="53" spans="1:20" ht="18" customHeight="1" x14ac:dyDescent="0.2">
      <c r="A53" s="22" t="s">
        <v>93</v>
      </c>
      <c r="B53" s="22">
        <v>2020</v>
      </c>
      <c r="C53" s="34" t="s">
        <v>119</v>
      </c>
      <c r="D53" s="34" t="s">
        <v>350</v>
      </c>
      <c r="E53" s="34" t="s">
        <v>594</v>
      </c>
      <c r="F53" s="72" t="s">
        <v>1658</v>
      </c>
      <c r="G53" s="46">
        <f>I53*'Total Revenue (Millions)'!L168/100</f>
        <v>0</v>
      </c>
      <c r="I53" s="172">
        <f>11/178/100</f>
        <v>6.179775280898876E-4</v>
      </c>
      <c r="J53" s="105"/>
      <c r="L53" s="105"/>
      <c r="M53" s="105"/>
      <c r="N53" s="105"/>
      <c r="O53" s="105"/>
      <c r="P53" s="105"/>
      <c r="S53" s="34" t="s">
        <v>664</v>
      </c>
      <c r="T53" s="34" t="s">
        <v>1880</v>
      </c>
    </row>
    <row r="54" spans="1:20" ht="18" customHeight="1" x14ac:dyDescent="0.2">
      <c r="A54" s="22" t="s">
        <v>93</v>
      </c>
      <c r="B54" s="22">
        <v>2020</v>
      </c>
      <c r="C54" s="34" t="s">
        <v>119</v>
      </c>
      <c r="D54" s="34" t="s">
        <v>1514</v>
      </c>
      <c r="E54" s="34" t="s">
        <v>1514</v>
      </c>
      <c r="F54" s="81" t="s">
        <v>1656</v>
      </c>
      <c r="G54" s="46">
        <f>I54*'Total Revenue (Millions)'!L169/100</f>
        <v>0</v>
      </c>
      <c r="I54" s="172">
        <f>24/178/100</f>
        <v>1.348314606741573E-3</v>
      </c>
      <c r="J54" s="105"/>
      <c r="L54" s="105"/>
      <c r="M54" s="105"/>
      <c r="N54" s="105"/>
      <c r="O54" s="105"/>
      <c r="P54" s="105"/>
      <c r="S54" s="34" t="s">
        <v>664</v>
      </c>
      <c r="T54" s="34" t="s">
        <v>1880</v>
      </c>
    </row>
    <row r="55" spans="1:20" ht="18" customHeight="1" x14ac:dyDescent="0.2">
      <c r="A55" s="22" t="s">
        <v>93</v>
      </c>
      <c r="B55" s="22">
        <v>2020</v>
      </c>
      <c r="C55" s="34" t="s">
        <v>119</v>
      </c>
      <c r="F55" s="257" t="s">
        <v>1670</v>
      </c>
      <c r="G55" s="46">
        <f>I55*'Total Revenue (Millions)'!L170/100</f>
        <v>0</v>
      </c>
      <c r="I55" s="172">
        <f>2/178/100</f>
        <v>1.1235955056179774E-4</v>
      </c>
      <c r="J55" s="105"/>
      <c r="L55" s="105"/>
      <c r="M55" s="105"/>
      <c r="N55" s="105"/>
      <c r="O55" s="105"/>
      <c r="P55" s="105"/>
      <c r="R55" s="26">
        <v>16</v>
      </c>
      <c r="S55" s="34" t="s">
        <v>664</v>
      </c>
      <c r="T55" s="34" t="s">
        <v>1677</v>
      </c>
    </row>
    <row r="56" spans="1:20" ht="18" customHeight="1" x14ac:dyDescent="0.2">
      <c r="A56" s="22" t="s">
        <v>93</v>
      </c>
      <c r="B56" s="22">
        <v>2020</v>
      </c>
      <c r="C56" s="34" t="s">
        <v>119</v>
      </c>
      <c r="D56" s="34" t="s">
        <v>190</v>
      </c>
      <c r="E56" s="34" t="s">
        <v>666</v>
      </c>
      <c r="F56" s="72" t="s">
        <v>1679</v>
      </c>
      <c r="G56" s="46">
        <v>314.66199999999998</v>
      </c>
      <c r="I56" s="172">
        <f>G56/SUM(G56:G58)</f>
        <v>0.69164692073344969</v>
      </c>
      <c r="J56" s="105"/>
      <c r="K56" s="105">
        <f>123.69/2241.76*314.66</f>
        <v>17.36149070373278</v>
      </c>
      <c r="L56" s="105">
        <f>283.03/2241.76*314.66</f>
        <v>39.726919830847187</v>
      </c>
      <c r="M56" s="105">
        <f>587.62/2241.76*314.66</f>
        <v>82.480064413674967</v>
      </c>
      <c r="N56" s="105"/>
      <c r="O56" s="105">
        <f>99.43/2241.76*314.66</f>
        <v>13.956286043108987</v>
      </c>
      <c r="P56" s="105"/>
      <c r="T56" s="235" t="s">
        <v>1686</v>
      </c>
    </row>
    <row r="57" spans="1:20" ht="18" customHeight="1" x14ac:dyDescent="0.2">
      <c r="A57" s="22" t="s">
        <v>93</v>
      </c>
      <c r="B57" s="22">
        <v>2020</v>
      </c>
      <c r="C57" s="34" t="s">
        <v>119</v>
      </c>
      <c r="D57" s="34" t="s">
        <v>663</v>
      </c>
      <c r="E57" s="34" t="s">
        <v>1681</v>
      </c>
      <c r="F57" s="81" t="s">
        <v>1687</v>
      </c>
      <c r="G57" s="46">
        <v>52.89</v>
      </c>
      <c r="I57" s="172">
        <f>G57/SUM(G56:G58)</f>
        <v>0.11625555560440141</v>
      </c>
      <c r="J57" s="105"/>
      <c r="L57" s="105"/>
      <c r="M57" s="105"/>
      <c r="N57" s="105"/>
      <c r="O57" s="105"/>
      <c r="P57" s="105"/>
      <c r="T57" s="34" t="s">
        <v>1682</v>
      </c>
    </row>
    <row r="58" spans="1:20" ht="18" customHeight="1" x14ac:dyDescent="0.2">
      <c r="A58" s="22" t="s">
        <v>93</v>
      </c>
      <c r="B58" s="22">
        <v>2020</v>
      </c>
      <c r="C58" s="34" t="s">
        <v>119</v>
      </c>
      <c r="D58" s="34" t="s">
        <v>528</v>
      </c>
      <c r="E58" s="34" t="s">
        <v>1685</v>
      </c>
      <c r="F58" s="81" t="s">
        <v>1684</v>
      </c>
      <c r="G58" s="46">
        <v>87.394000000000005</v>
      </c>
      <c r="I58" s="172">
        <f>G58/SUM(G56:G59)</f>
        <v>0.19209752366214894</v>
      </c>
      <c r="J58" s="105"/>
      <c r="L58" s="105"/>
      <c r="M58" s="105"/>
      <c r="N58" s="105"/>
      <c r="O58" s="105"/>
      <c r="P58" s="105"/>
      <c r="T58" s="34" t="s">
        <v>1683</v>
      </c>
    </row>
    <row r="59" spans="1:20" ht="18" customHeight="1" x14ac:dyDescent="0.2">
      <c r="A59" s="22" t="s">
        <v>93</v>
      </c>
      <c r="B59" s="22">
        <v>2021</v>
      </c>
      <c r="C59" s="34" t="s">
        <v>119</v>
      </c>
      <c r="D59" s="34" t="s">
        <v>127</v>
      </c>
      <c r="E59" s="34" t="s">
        <v>1655</v>
      </c>
      <c r="F59" s="72" t="s">
        <v>1655</v>
      </c>
      <c r="G59" s="46"/>
      <c r="I59" s="172">
        <v>34</v>
      </c>
      <c r="J59" s="276"/>
      <c r="L59" s="105"/>
      <c r="M59" s="105"/>
      <c r="N59" s="105"/>
      <c r="O59" s="105"/>
      <c r="P59" s="105"/>
      <c r="R59" s="26">
        <v>41</v>
      </c>
      <c r="S59" s="34" t="s">
        <v>665</v>
      </c>
    </row>
    <row r="60" spans="1:20" ht="18" customHeight="1" x14ac:dyDescent="0.2">
      <c r="A60" s="22" t="s">
        <v>93</v>
      </c>
      <c r="B60" s="22">
        <v>2021</v>
      </c>
      <c r="C60" s="34" t="s">
        <v>119</v>
      </c>
      <c r="D60" s="72" t="s">
        <v>1654</v>
      </c>
      <c r="E60" s="72" t="s">
        <v>1654</v>
      </c>
      <c r="F60" s="72" t="s">
        <v>1654</v>
      </c>
      <c r="G60" s="46"/>
      <c r="I60" s="172">
        <v>44</v>
      </c>
      <c r="J60" s="105"/>
      <c r="L60" s="105"/>
      <c r="M60" s="105"/>
      <c r="N60" s="105"/>
      <c r="O60" s="105"/>
      <c r="P60" s="105"/>
      <c r="R60" s="26">
        <v>36</v>
      </c>
      <c r="S60" s="34" t="s">
        <v>665</v>
      </c>
    </row>
    <row r="61" spans="1:20" ht="18" customHeight="1" x14ac:dyDescent="0.2">
      <c r="A61" s="22" t="s">
        <v>93</v>
      </c>
      <c r="B61" s="22">
        <v>2021</v>
      </c>
      <c r="C61" s="34" t="s">
        <v>119</v>
      </c>
      <c r="D61" s="34" t="s">
        <v>593</v>
      </c>
      <c r="E61" s="34" t="s">
        <v>593</v>
      </c>
      <c r="F61" s="72" t="s">
        <v>1657</v>
      </c>
      <c r="G61" s="46"/>
      <c r="I61" s="172">
        <v>23</v>
      </c>
      <c r="J61" s="105">
        <f>(44+34+32+26)/(44+34+32+26+23+15+6+5+4+4)*100</f>
        <v>70.466321243523311</v>
      </c>
      <c r="L61" s="105"/>
      <c r="M61" s="105"/>
      <c r="N61" s="105"/>
      <c r="O61" s="105"/>
      <c r="P61" s="105"/>
      <c r="R61" s="26">
        <v>18</v>
      </c>
      <c r="S61" s="34" t="s">
        <v>665</v>
      </c>
      <c r="T61" s="34" t="s">
        <v>1677</v>
      </c>
    </row>
    <row r="62" spans="1:20" ht="18" customHeight="1" x14ac:dyDescent="0.2">
      <c r="A62" s="22" t="s">
        <v>93</v>
      </c>
      <c r="B62" s="22">
        <v>2021</v>
      </c>
      <c r="C62" s="34" t="s">
        <v>119</v>
      </c>
      <c r="D62" s="34" t="s">
        <v>350</v>
      </c>
      <c r="E62" s="34" t="s">
        <v>594</v>
      </c>
      <c r="F62" s="72" t="s">
        <v>1675</v>
      </c>
      <c r="G62" s="46"/>
      <c r="I62" s="172">
        <v>26</v>
      </c>
      <c r="J62" s="105"/>
      <c r="L62" s="105"/>
      <c r="M62" s="105"/>
      <c r="N62" s="105"/>
      <c r="O62" s="105"/>
      <c r="P62" s="105"/>
      <c r="R62" s="26">
        <v>22</v>
      </c>
      <c r="S62" s="34" t="s">
        <v>665</v>
      </c>
      <c r="T62" s="34" t="s">
        <v>1677</v>
      </c>
    </row>
    <row r="63" spans="1:20" ht="18" customHeight="1" x14ac:dyDescent="0.2">
      <c r="A63" s="22" t="s">
        <v>93</v>
      </c>
      <c r="B63" s="22">
        <v>2021</v>
      </c>
      <c r="C63" s="34" t="s">
        <v>119</v>
      </c>
      <c r="D63" s="34" t="s">
        <v>1689</v>
      </c>
      <c r="E63" s="34" t="s">
        <v>1688</v>
      </c>
      <c r="F63" s="72" t="s">
        <v>1659</v>
      </c>
      <c r="G63" s="46"/>
      <c r="I63" s="172">
        <v>4</v>
      </c>
      <c r="J63" s="105"/>
      <c r="L63" s="105"/>
      <c r="M63" s="105"/>
      <c r="N63" s="105"/>
      <c r="O63" s="105"/>
      <c r="P63" s="105"/>
      <c r="S63" s="34" t="s">
        <v>665</v>
      </c>
      <c r="T63" s="34" t="s">
        <v>1677</v>
      </c>
    </row>
    <row r="64" spans="1:20" ht="18" customHeight="1" x14ac:dyDescent="0.2">
      <c r="A64" s="22" t="s">
        <v>93</v>
      </c>
      <c r="B64" s="22">
        <v>2021</v>
      </c>
      <c r="C64" s="34" t="s">
        <v>119</v>
      </c>
      <c r="F64" s="72" t="s">
        <v>1822</v>
      </c>
      <c r="G64" s="46"/>
      <c r="I64" s="172">
        <v>6</v>
      </c>
      <c r="J64" s="105"/>
      <c r="L64" s="105"/>
      <c r="M64" s="105"/>
      <c r="N64" s="105"/>
      <c r="O64" s="105"/>
      <c r="P64" s="105"/>
      <c r="S64" s="34" t="s">
        <v>665</v>
      </c>
    </row>
    <row r="65" spans="1:20" ht="18" customHeight="1" x14ac:dyDescent="0.2">
      <c r="A65" s="22" t="s">
        <v>93</v>
      </c>
      <c r="B65" s="22">
        <v>2021</v>
      </c>
      <c r="C65" s="34" t="s">
        <v>119</v>
      </c>
      <c r="F65" s="81" t="s">
        <v>1877</v>
      </c>
      <c r="G65" s="46"/>
      <c r="I65" s="172">
        <v>5</v>
      </c>
      <c r="J65" s="105"/>
      <c r="L65" s="105"/>
      <c r="M65" s="105"/>
      <c r="N65" s="105"/>
      <c r="O65" s="105"/>
      <c r="P65" s="105"/>
      <c r="R65" s="26">
        <v>11</v>
      </c>
      <c r="S65" s="34" t="s">
        <v>665</v>
      </c>
      <c r="T65" s="34" t="s">
        <v>1672</v>
      </c>
    </row>
    <row r="66" spans="1:20" ht="18" customHeight="1" x14ac:dyDescent="0.2">
      <c r="A66" s="22" t="s">
        <v>93</v>
      </c>
      <c r="B66" s="22">
        <v>2021</v>
      </c>
      <c r="C66" s="34" t="s">
        <v>119</v>
      </c>
      <c r="F66" s="259" t="s">
        <v>1673</v>
      </c>
      <c r="G66" s="46"/>
      <c r="J66" s="105"/>
      <c r="L66" s="105"/>
      <c r="M66" s="105"/>
      <c r="N66" s="105"/>
      <c r="O66" s="105"/>
      <c r="P66" s="105"/>
      <c r="R66" s="26">
        <v>11</v>
      </c>
      <c r="S66" s="34" t="s">
        <v>665</v>
      </c>
      <c r="T66" s="34" t="s">
        <v>1672</v>
      </c>
    </row>
    <row r="67" spans="1:20" ht="18" customHeight="1" x14ac:dyDescent="0.2">
      <c r="A67" s="22" t="s">
        <v>93</v>
      </c>
      <c r="B67" s="22">
        <v>2021</v>
      </c>
      <c r="C67" s="34" t="s">
        <v>119</v>
      </c>
      <c r="D67" s="34" t="s">
        <v>593</v>
      </c>
      <c r="E67" s="34" t="s">
        <v>593</v>
      </c>
      <c r="F67" s="72" t="s">
        <v>1876</v>
      </c>
      <c r="G67" s="46"/>
      <c r="I67" s="172">
        <v>15</v>
      </c>
      <c r="J67" s="105"/>
      <c r="L67" s="105"/>
      <c r="M67" s="105"/>
      <c r="N67" s="105"/>
      <c r="O67" s="105"/>
      <c r="P67" s="105"/>
      <c r="S67" s="34" t="s">
        <v>664</v>
      </c>
      <c r="T67" s="34" t="s">
        <v>1677</v>
      </c>
    </row>
    <row r="68" spans="1:20" ht="18" customHeight="1" x14ac:dyDescent="0.2">
      <c r="A68" s="22" t="s">
        <v>93</v>
      </c>
      <c r="B68" s="22">
        <v>2021</v>
      </c>
      <c r="C68" s="34" t="s">
        <v>119</v>
      </c>
      <c r="D68" s="34" t="s">
        <v>350</v>
      </c>
      <c r="E68" s="34" t="s">
        <v>594</v>
      </c>
      <c r="F68" s="72" t="s">
        <v>1658</v>
      </c>
      <c r="G68" s="46"/>
      <c r="J68" s="105"/>
      <c r="L68" s="105"/>
      <c r="M68" s="105"/>
      <c r="N68" s="105"/>
      <c r="O68" s="105"/>
      <c r="P68" s="105"/>
      <c r="S68" s="34" t="s">
        <v>664</v>
      </c>
      <c r="T68" s="34" t="s">
        <v>1677</v>
      </c>
    </row>
    <row r="69" spans="1:20" ht="18" customHeight="1" x14ac:dyDescent="0.2">
      <c r="A69" s="22" t="s">
        <v>93</v>
      </c>
      <c r="B69" s="22">
        <v>2021</v>
      </c>
      <c r="C69" s="34" t="s">
        <v>119</v>
      </c>
      <c r="D69" s="34" t="s">
        <v>1514</v>
      </c>
      <c r="E69" s="34" t="s">
        <v>1514</v>
      </c>
      <c r="F69" s="81" t="s">
        <v>1656</v>
      </c>
      <c r="G69" s="46"/>
      <c r="I69" s="172">
        <v>32</v>
      </c>
      <c r="J69" s="105"/>
      <c r="L69" s="105"/>
      <c r="M69" s="105"/>
      <c r="N69" s="105"/>
      <c r="O69" s="105"/>
      <c r="P69" s="105"/>
      <c r="S69" s="34" t="s">
        <v>664</v>
      </c>
      <c r="T69" s="34" t="s">
        <v>1677</v>
      </c>
    </row>
    <row r="70" spans="1:20" ht="18" customHeight="1" x14ac:dyDescent="0.2">
      <c r="A70" s="22" t="s">
        <v>93</v>
      </c>
      <c r="B70" s="22">
        <v>2021</v>
      </c>
      <c r="C70" s="34" t="s">
        <v>119</v>
      </c>
      <c r="D70" s="34" t="s">
        <v>190</v>
      </c>
      <c r="E70" s="34" t="s">
        <v>666</v>
      </c>
      <c r="F70" s="72" t="s">
        <v>1679</v>
      </c>
      <c r="G70" s="46">
        <v>347.52800000000002</v>
      </c>
      <c r="I70" s="172">
        <f>G70/SUM(G70:G72)</f>
        <v>0.71470613034778185</v>
      </c>
      <c r="J70" s="105"/>
      <c r="K70" s="105">
        <f>123.69/2241.76*314.66</f>
        <v>17.36149070373278</v>
      </c>
      <c r="L70" s="105">
        <f>283.03/2241.76*314.66</f>
        <v>39.726919830847187</v>
      </c>
      <c r="M70" s="105">
        <f>587.62/2241.76*314.66</f>
        <v>82.480064413674967</v>
      </c>
      <c r="N70" s="105"/>
      <c r="O70" s="105">
        <f>99.43/2241.76*314.66</f>
        <v>13.956286043108987</v>
      </c>
      <c r="P70" s="105"/>
      <c r="T70" s="235" t="s">
        <v>1686</v>
      </c>
    </row>
    <row r="71" spans="1:20" ht="18" customHeight="1" x14ac:dyDescent="0.2">
      <c r="A71" s="22" t="s">
        <v>93</v>
      </c>
      <c r="B71" s="22">
        <v>2021</v>
      </c>
      <c r="C71" s="34" t="s">
        <v>119</v>
      </c>
      <c r="D71" s="34" t="s">
        <v>663</v>
      </c>
      <c r="E71" s="34" t="s">
        <v>1681</v>
      </c>
      <c r="F71" s="81" t="s">
        <v>1687</v>
      </c>
      <c r="G71" s="46">
        <v>49.262</v>
      </c>
      <c r="I71" s="172">
        <f>G71/SUM(G70:G72)</f>
        <v>0.10130940066179539</v>
      </c>
      <c r="J71" s="105"/>
      <c r="L71" s="105"/>
      <c r="M71" s="105"/>
      <c r="N71" s="105"/>
      <c r="O71" s="105"/>
      <c r="P71" s="105"/>
      <c r="T71" s="34" t="s">
        <v>1682</v>
      </c>
    </row>
    <row r="72" spans="1:20" ht="18" customHeight="1" x14ac:dyDescent="0.2">
      <c r="A72" s="22" t="s">
        <v>93</v>
      </c>
      <c r="B72" s="22">
        <v>2021</v>
      </c>
      <c r="C72" s="34" t="s">
        <v>119</v>
      </c>
      <c r="D72" s="34" t="s">
        <v>528</v>
      </c>
      <c r="E72" s="34" t="s">
        <v>1685</v>
      </c>
      <c r="F72" s="81" t="s">
        <v>1684</v>
      </c>
      <c r="G72" s="46">
        <v>89.462999999999994</v>
      </c>
      <c r="I72" s="172">
        <f>G72/SUM(G70:G72)</f>
        <v>0.18398446899042264</v>
      </c>
      <c r="J72" s="105"/>
      <c r="L72" s="105"/>
      <c r="M72" s="105"/>
      <c r="N72" s="105"/>
      <c r="O72" s="105"/>
      <c r="P72" s="105"/>
      <c r="T72" s="34" t="s">
        <v>1683</v>
      </c>
    </row>
    <row r="73" spans="1:20" ht="18" customHeight="1" x14ac:dyDescent="0.2">
      <c r="E73" s="2"/>
      <c r="F73" s="81"/>
      <c r="G73" s="46"/>
      <c r="J73" s="241"/>
      <c r="K73" s="241"/>
      <c r="L73" s="241"/>
      <c r="M73" s="241"/>
      <c r="N73" s="241"/>
      <c r="O73" s="241"/>
      <c r="P73" s="241"/>
    </row>
    <row r="74" spans="1:20" ht="18" customHeight="1" x14ac:dyDescent="0.2">
      <c r="E74" s="2"/>
      <c r="F74" s="81"/>
      <c r="J74" s="241"/>
      <c r="K74" s="241"/>
      <c r="L74" s="241"/>
      <c r="M74" s="241"/>
      <c r="N74" s="241"/>
      <c r="O74" s="241"/>
      <c r="P74" s="241"/>
    </row>
    <row r="75" spans="1:20" ht="18" customHeight="1" x14ac:dyDescent="0.2">
      <c r="B75" s="22">
        <v>2022</v>
      </c>
      <c r="E75" s="2"/>
      <c r="F75" s="72" t="s">
        <v>1654</v>
      </c>
      <c r="I75" s="172">
        <v>30</v>
      </c>
      <c r="J75" s="241"/>
      <c r="K75" s="241"/>
      <c r="L75" s="241"/>
      <c r="M75" s="241"/>
      <c r="N75" s="241"/>
      <c r="O75" s="241"/>
      <c r="P75" s="241"/>
      <c r="T75" s="34" t="s">
        <v>1820</v>
      </c>
    </row>
    <row r="76" spans="1:20" ht="18" customHeight="1" x14ac:dyDescent="0.2">
      <c r="E76" s="2"/>
      <c r="F76" s="72" t="s">
        <v>1655</v>
      </c>
      <c r="I76" s="172">
        <v>20</v>
      </c>
      <c r="J76" s="241"/>
      <c r="K76" s="241"/>
      <c r="L76" s="241"/>
      <c r="M76" s="241"/>
      <c r="N76" s="241"/>
      <c r="O76" s="241"/>
      <c r="P76" s="241"/>
    </row>
    <row r="77" spans="1:20" ht="18" customHeight="1" x14ac:dyDescent="0.2">
      <c r="E77" s="2"/>
      <c r="F77" s="72" t="s">
        <v>1656</v>
      </c>
      <c r="I77" s="172">
        <v>15</v>
      </c>
      <c r="J77" s="241"/>
      <c r="K77" s="241"/>
      <c r="L77" s="241"/>
      <c r="M77" s="241"/>
      <c r="N77" s="241"/>
      <c r="O77" s="241"/>
      <c r="P77" s="241"/>
    </row>
    <row r="78" spans="1:20" ht="18" customHeight="1" x14ac:dyDescent="0.2">
      <c r="E78" s="2"/>
      <c r="F78" s="72" t="s">
        <v>1821</v>
      </c>
      <c r="I78" s="172">
        <v>14</v>
      </c>
      <c r="J78" s="241"/>
      <c r="K78" s="241"/>
      <c r="L78" s="241"/>
      <c r="M78" s="241"/>
      <c r="N78" s="241"/>
      <c r="O78" s="241"/>
      <c r="P78" s="241"/>
    </row>
    <row r="79" spans="1:20" ht="18" customHeight="1" x14ac:dyDescent="0.2">
      <c r="E79" s="2"/>
      <c r="F79" s="72" t="s">
        <v>1657</v>
      </c>
      <c r="I79" s="172">
        <v>8</v>
      </c>
      <c r="J79" s="241"/>
      <c r="K79" s="241"/>
      <c r="L79" s="241"/>
      <c r="M79" s="241"/>
      <c r="N79" s="241"/>
      <c r="O79" s="241"/>
      <c r="P79" s="241"/>
    </row>
    <row r="80" spans="1:20" ht="18" customHeight="1" x14ac:dyDescent="0.2">
      <c r="E80" s="2"/>
      <c r="F80" s="72" t="s">
        <v>1822</v>
      </c>
      <c r="I80" s="172">
        <v>5</v>
      </c>
      <c r="J80" s="241"/>
      <c r="K80" s="241"/>
      <c r="L80" s="241"/>
      <c r="M80" s="241"/>
      <c r="N80" s="241"/>
      <c r="O80" s="241"/>
      <c r="P80" s="241"/>
    </row>
    <row r="81" spans="5:16" ht="18" customHeight="1" x14ac:dyDescent="0.2">
      <c r="E81" s="2"/>
      <c r="F81" s="72" t="s">
        <v>137</v>
      </c>
      <c r="I81" s="172">
        <v>8</v>
      </c>
      <c r="J81" s="241"/>
      <c r="K81" s="241"/>
      <c r="L81" s="241"/>
      <c r="M81" s="241"/>
      <c r="N81" s="241"/>
      <c r="O81" s="241"/>
      <c r="P81" s="241"/>
    </row>
    <row r="82" spans="5:16" ht="18" customHeight="1" x14ac:dyDescent="0.2">
      <c r="E82" s="2"/>
      <c r="F82" s="72"/>
      <c r="J82" s="241"/>
      <c r="K82" s="241"/>
      <c r="L82" s="241"/>
      <c r="M82" s="241"/>
      <c r="N82" s="241"/>
      <c r="O82" s="241"/>
      <c r="P82" s="241"/>
    </row>
    <row r="83" spans="5:16" ht="18" customHeight="1" x14ac:dyDescent="0.2">
      <c r="E83" s="2"/>
      <c r="F83" s="72"/>
      <c r="J83" s="241"/>
      <c r="K83" s="241"/>
      <c r="L83" s="241"/>
      <c r="M83" s="241"/>
      <c r="N83" s="241"/>
      <c r="O83" s="241"/>
      <c r="P83" s="241"/>
    </row>
    <row r="84" spans="5:16" ht="18" customHeight="1" x14ac:dyDescent="0.2">
      <c r="E84" s="2"/>
      <c r="F84" s="72"/>
      <c r="J84" s="241"/>
      <c r="K84" s="241"/>
      <c r="L84" s="241"/>
      <c r="M84" s="241"/>
      <c r="N84" s="241"/>
      <c r="O84" s="241"/>
      <c r="P84" s="241"/>
    </row>
    <row r="85" spans="5:16" ht="18" customHeight="1" x14ac:dyDescent="0.2">
      <c r="E85" s="2"/>
      <c r="F85" s="81"/>
      <c r="J85" s="241"/>
      <c r="K85" s="241"/>
      <c r="L85" s="241"/>
      <c r="M85" s="241"/>
      <c r="N85" s="241"/>
      <c r="O85" s="241"/>
      <c r="P85" s="241"/>
    </row>
    <row r="86" spans="5:16" ht="18" customHeight="1" x14ac:dyDescent="0.2">
      <c r="E86" s="2"/>
      <c r="F86" s="72"/>
      <c r="J86" s="241"/>
      <c r="K86" s="241"/>
      <c r="L86" s="241"/>
      <c r="M86" s="241"/>
      <c r="N86" s="241"/>
      <c r="O86" s="241"/>
      <c r="P86" s="241"/>
    </row>
    <row r="87" spans="5:16" ht="18" customHeight="1" x14ac:dyDescent="0.2">
      <c r="E87" s="2"/>
      <c r="F87" s="72"/>
      <c r="J87" s="241"/>
      <c r="K87" s="241"/>
      <c r="L87" s="241"/>
      <c r="M87" s="241"/>
      <c r="N87" s="241"/>
      <c r="O87" s="241"/>
      <c r="P87" s="241"/>
    </row>
    <row r="88" spans="5:16" ht="18" customHeight="1" x14ac:dyDescent="0.2">
      <c r="E88" s="2"/>
      <c r="F88" s="72"/>
      <c r="J88" s="241"/>
      <c r="K88" s="241"/>
      <c r="L88" s="241"/>
      <c r="M88" s="241"/>
      <c r="N88" s="241"/>
      <c r="O88" s="241"/>
      <c r="P88" s="241"/>
    </row>
    <row r="89" spans="5:16" ht="18" customHeight="1" x14ac:dyDescent="0.2">
      <c r="E89" s="2"/>
      <c r="F89" s="81"/>
      <c r="J89" s="241"/>
      <c r="K89" s="241"/>
      <c r="L89" s="241"/>
      <c r="M89" s="241"/>
      <c r="N89" s="241"/>
      <c r="O89" s="241"/>
      <c r="P89" s="241"/>
    </row>
    <row r="90" spans="5:16" ht="18" customHeight="1" x14ac:dyDescent="0.2">
      <c r="E90" s="2"/>
      <c r="F90" s="81"/>
      <c r="J90" s="241"/>
      <c r="K90" s="241"/>
      <c r="L90" s="241"/>
      <c r="M90" s="241"/>
      <c r="N90" s="241"/>
      <c r="O90" s="241"/>
      <c r="P90" s="241"/>
    </row>
    <row r="91" spans="5:16" ht="18" customHeight="1" x14ac:dyDescent="0.2">
      <c r="E91" s="2"/>
      <c r="F91" s="81"/>
      <c r="J91" s="241"/>
      <c r="K91" s="241"/>
      <c r="L91" s="241"/>
      <c r="M91" s="241"/>
      <c r="N91" s="241"/>
      <c r="O91" s="241"/>
      <c r="P91" s="241"/>
    </row>
    <row r="92" spans="5:16" ht="18" customHeight="1" x14ac:dyDescent="0.2">
      <c r="E92" s="2"/>
      <c r="F92" s="81"/>
      <c r="J92" s="241"/>
      <c r="K92" s="241"/>
      <c r="L92" s="241"/>
      <c r="M92" s="241"/>
      <c r="N92" s="241"/>
      <c r="O92" s="241"/>
      <c r="P92" s="241"/>
    </row>
    <row r="93" spans="5:16" ht="18" customHeight="1" x14ac:dyDescent="0.2">
      <c r="E93" s="2"/>
      <c r="F93" s="81"/>
      <c r="J93" s="241"/>
      <c r="K93" s="241"/>
      <c r="L93" s="241"/>
      <c r="M93" s="241"/>
      <c r="N93" s="241"/>
      <c r="O93" s="241"/>
      <c r="P93" s="241"/>
    </row>
    <row r="94" spans="5:16" ht="18" customHeight="1" x14ac:dyDescent="0.2">
      <c r="E94" s="2"/>
      <c r="F94" s="81"/>
      <c r="J94" s="241"/>
      <c r="K94" s="241"/>
      <c r="L94" s="241"/>
      <c r="M94" s="241"/>
      <c r="N94" s="241"/>
      <c r="O94" s="241"/>
      <c r="P94" s="241"/>
    </row>
    <row r="95" spans="5:16" ht="18" customHeight="1" x14ac:dyDescent="0.2">
      <c r="E95" s="2"/>
      <c r="F95" s="81"/>
      <c r="J95" s="241"/>
      <c r="K95" s="241"/>
      <c r="L95" s="241"/>
      <c r="M95" s="241"/>
      <c r="N95" s="241"/>
      <c r="O95" s="241"/>
      <c r="P95" s="241"/>
    </row>
    <row r="96" spans="5:16" ht="18" customHeight="1" x14ac:dyDescent="0.2">
      <c r="E96" s="2"/>
      <c r="F96" s="81"/>
      <c r="J96" s="241"/>
      <c r="K96" s="241"/>
      <c r="L96" s="241"/>
      <c r="M96" s="241"/>
      <c r="N96" s="241"/>
      <c r="O96" s="241"/>
      <c r="P96" s="241"/>
    </row>
    <row r="97" spans="5:16" ht="18" customHeight="1" x14ac:dyDescent="0.2">
      <c r="E97" s="2"/>
      <c r="F97" s="81"/>
      <c r="J97" s="241"/>
      <c r="K97" s="241"/>
      <c r="L97" s="241"/>
      <c r="M97" s="241"/>
      <c r="N97" s="241"/>
      <c r="O97" s="241"/>
      <c r="P97" s="241"/>
    </row>
    <row r="98" spans="5:16" ht="18" customHeight="1" x14ac:dyDescent="0.2">
      <c r="E98" s="2"/>
      <c r="F98" s="81"/>
      <c r="J98" s="241"/>
      <c r="K98" s="241"/>
      <c r="L98" s="241"/>
      <c r="M98" s="241"/>
      <c r="N98" s="241"/>
      <c r="O98" s="241"/>
      <c r="P98" s="241"/>
    </row>
    <row r="99" spans="5:16" ht="18" customHeight="1" x14ac:dyDescent="0.2">
      <c r="E99" s="2"/>
      <c r="F99" s="81"/>
      <c r="J99" s="241"/>
      <c r="K99" s="241"/>
      <c r="L99" s="241"/>
      <c r="M99" s="241"/>
      <c r="N99" s="241"/>
      <c r="O99" s="241"/>
      <c r="P99" s="241"/>
    </row>
    <row r="100" spans="5:16" ht="18" customHeight="1" x14ac:dyDescent="0.2">
      <c r="E100" s="2"/>
      <c r="F100" s="81"/>
      <c r="J100" s="241"/>
      <c r="K100" s="241"/>
      <c r="L100" s="241"/>
      <c r="M100" s="241"/>
      <c r="N100" s="241"/>
      <c r="O100" s="241"/>
      <c r="P100" s="241"/>
    </row>
    <row r="101" spans="5:16" ht="18" customHeight="1" x14ac:dyDescent="0.2">
      <c r="E101" s="2"/>
      <c r="F101" s="81"/>
      <c r="J101" s="241"/>
      <c r="K101" s="241"/>
      <c r="L101" s="241"/>
      <c r="M101" s="241"/>
      <c r="N101" s="241"/>
      <c r="O101" s="241"/>
      <c r="P101" s="241"/>
    </row>
    <row r="102" spans="5:16" ht="18" customHeight="1" x14ac:dyDescent="0.2">
      <c r="E102" s="2"/>
      <c r="F102" s="81"/>
      <c r="J102" s="241"/>
      <c r="K102" s="241"/>
      <c r="L102" s="241"/>
      <c r="M102" s="241"/>
      <c r="N102" s="241"/>
      <c r="O102" s="241"/>
      <c r="P102" s="241"/>
    </row>
    <row r="103" spans="5:16" ht="18" customHeight="1" x14ac:dyDescent="0.2">
      <c r="E103" s="2"/>
      <c r="F103" s="81"/>
      <c r="J103" s="241"/>
      <c r="K103" s="241"/>
      <c r="L103" s="241"/>
      <c r="M103" s="241"/>
      <c r="N103" s="241"/>
      <c r="O103" s="241"/>
      <c r="P103" s="241"/>
    </row>
    <row r="104" spans="5:16" ht="18" customHeight="1" x14ac:dyDescent="0.2">
      <c r="E104" s="2"/>
      <c r="F104" s="81"/>
      <c r="J104" s="241"/>
      <c r="K104" s="241"/>
      <c r="L104" s="241"/>
      <c r="M104" s="241"/>
      <c r="N104" s="241"/>
      <c r="O104" s="241"/>
      <c r="P104" s="241"/>
    </row>
    <row r="105" spans="5:16" ht="18" customHeight="1" x14ac:dyDescent="0.2">
      <c r="E105" s="2"/>
      <c r="F105" s="81"/>
      <c r="J105" s="241"/>
      <c r="K105" s="241"/>
      <c r="L105" s="241"/>
      <c r="M105" s="241"/>
      <c r="N105" s="241"/>
      <c r="O105" s="241"/>
      <c r="P105" s="241"/>
    </row>
    <row r="106" spans="5:16" ht="18" customHeight="1" x14ac:dyDescent="0.2">
      <c r="E106" s="2"/>
      <c r="F106" s="72"/>
      <c r="J106" s="241"/>
      <c r="K106" s="241"/>
      <c r="L106" s="241"/>
      <c r="M106" s="241"/>
      <c r="N106" s="241"/>
      <c r="O106" s="241"/>
      <c r="P106" s="241"/>
    </row>
    <row r="107" spans="5:16" ht="18" customHeight="1" x14ac:dyDescent="0.2">
      <c r="E107" s="2"/>
      <c r="F107" s="72"/>
      <c r="J107" s="241"/>
      <c r="K107" s="241"/>
      <c r="L107" s="241"/>
      <c r="M107" s="241"/>
      <c r="N107" s="241"/>
      <c r="O107" s="241"/>
      <c r="P107" s="241"/>
    </row>
    <row r="108" spans="5:16" ht="18" customHeight="1" x14ac:dyDescent="0.2">
      <c r="E108" s="2"/>
      <c r="F108" s="72"/>
      <c r="J108" s="241"/>
      <c r="K108" s="241"/>
      <c r="L108" s="241"/>
      <c r="M108" s="241"/>
      <c r="N108" s="241"/>
      <c r="O108" s="241"/>
      <c r="P108" s="241"/>
    </row>
    <row r="109" spans="5:16" ht="18" customHeight="1" x14ac:dyDescent="0.2">
      <c r="E109" s="2"/>
      <c r="F109" s="72"/>
      <c r="J109" s="241"/>
      <c r="K109" s="241"/>
      <c r="L109" s="241"/>
      <c r="M109" s="241"/>
      <c r="N109" s="241"/>
      <c r="O109" s="241"/>
      <c r="P109" s="241"/>
    </row>
    <row r="110" spans="5:16" ht="18" customHeight="1" x14ac:dyDescent="0.2">
      <c r="E110" s="2"/>
      <c r="F110" s="72"/>
      <c r="J110" s="241"/>
      <c r="K110" s="241"/>
      <c r="L110" s="241"/>
      <c r="M110" s="241"/>
      <c r="N110" s="241"/>
      <c r="O110" s="241"/>
      <c r="P110" s="241"/>
    </row>
    <row r="111" spans="5:16" ht="18" customHeight="1" x14ac:dyDescent="0.2">
      <c r="E111" s="2"/>
      <c r="F111" s="72"/>
      <c r="J111" s="241"/>
      <c r="K111" s="241"/>
      <c r="L111" s="241"/>
      <c r="M111" s="241"/>
      <c r="N111" s="241"/>
      <c r="O111" s="241"/>
      <c r="P111" s="241"/>
    </row>
    <row r="112" spans="5:16" ht="18" customHeight="1" x14ac:dyDescent="0.2">
      <c r="E112" s="2"/>
      <c r="F112" s="72"/>
      <c r="J112" s="241"/>
      <c r="K112" s="241"/>
      <c r="L112" s="241"/>
      <c r="M112" s="241"/>
      <c r="N112" s="241"/>
      <c r="O112" s="241"/>
      <c r="P112" s="241"/>
    </row>
    <row r="113" spans="5:16" ht="18" customHeight="1" x14ac:dyDescent="0.2">
      <c r="E113" s="2"/>
      <c r="F113" s="72"/>
      <c r="J113" s="241"/>
      <c r="K113" s="241"/>
      <c r="L113" s="241"/>
      <c r="M113" s="241"/>
      <c r="N113" s="241"/>
      <c r="O113" s="241"/>
      <c r="P113" s="241"/>
    </row>
    <row r="114" spans="5:16" ht="18" customHeight="1" x14ac:dyDescent="0.2">
      <c r="E114" s="2"/>
      <c r="F114" s="72"/>
      <c r="J114" s="241"/>
      <c r="K114" s="241"/>
      <c r="L114" s="241"/>
      <c r="M114" s="241"/>
      <c r="N114" s="241"/>
      <c r="O114" s="241"/>
      <c r="P114" s="241"/>
    </row>
    <row r="115" spans="5:16" ht="18" customHeight="1" x14ac:dyDescent="0.2">
      <c r="E115" s="2"/>
      <c r="F115" s="72"/>
      <c r="J115" s="241"/>
      <c r="K115" s="241"/>
      <c r="L115" s="241"/>
      <c r="M115" s="241"/>
      <c r="N115" s="241"/>
      <c r="O115" s="241"/>
      <c r="P115" s="241"/>
    </row>
    <row r="116" spans="5:16" ht="18" customHeight="1" x14ac:dyDescent="0.2">
      <c r="E116" s="2"/>
      <c r="F116" s="81"/>
      <c r="J116" s="241"/>
      <c r="K116" s="241"/>
      <c r="L116" s="241"/>
      <c r="M116" s="241"/>
      <c r="N116" s="241"/>
      <c r="O116" s="241"/>
      <c r="P116" s="241"/>
    </row>
    <row r="117" spans="5:16" ht="18" customHeight="1" x14ac:dyDescent="0.2">
      <c r="E117" s="2"/>
      <c r="F117" s="72"/>
      <c r="J117" s="241"/>
      <c r="K117" s="241"/>
      <c r="L117" s="241"/>
      <c r="M117" s="241"/>
      <c r="N117" s="241"/>
      <c r="O117" s="241"/>
      <c r="P117" s="241"/>
    </row>
    <row r="118" spans="5:16" ht="18" customHeight="1" x14ac:dyDescent="0.2">
      <c r="E118" s="2"/>
      <c r="F118" s="72"/>
      <c r="J118" s="241"/>
      <c r="K118" s="241"/>
      <c r="L118" s="241"/>
      <c r="M118" s="241"/>
      <c r="N118" s="241"/>
      <c r="O118" s="241"/>
      <c r="P118" s="241"/>
    </row>
    <row r="119" spans="5:16" ht="18" customHeight="1" x14ac:dyDescent="0.2">
      <c r="E119" s="2"/>
      <c r="F119" s="72"/>
      <c r="J119" s="241"/>
      <c r="K119" s="241"/>
      <c r="L119" s="241"/>
      <c r="M119" s="241"/>
      <c r="N119" s="241"/>
      <c r="O119" s="241"/>
      <c r="P119" s="241"/>
    </row>
    <row r="120" spans="5:16" ht="18" customHeight="1" x14ac:dyDescent="0.2">
      <c r="E120" s="2"/>
      <c r="F120" s="81"/>
      <c r="J120" s="241"/>
      <c r="K120" s="241"/>
      <c r="L120" s="241"/>
      <c r="M120" s="241"/>
      <c r="N120" s="241"/>
      <c r="O120" s="241"/>
      <c r="P120" s="241"/>
    </row>
    <row r="121" spans="5:16" ht="18" customHeight="1" x14ac:dyDescent="0.2">
      <c r="E121" s="2"/>
      <c r="F121" s="81"/>
      <c r="K121" s="106"/>
      <c r="M121" s="106"/>
    </row>
    <row r="122" spans="5:16" ht="18" customHeight="1" x14ac:dyDescent="0.2">
      <c r="E122" s="2"/>
      <c r="F122" s="81"/>
      <c r="K122" s="106"/>
      <c r="M122" s="106"/>
    </row>
    <row r="123" spans="5:16" ht="18" customHeight="1" x14ac:dyDescent="0.2">
      <c r="E123" s="2"/>
      <c r="F123" s="81"/>
      <c r="K123" s="106"/>
      <c r="M123" s="106"/>
    </row>
    <row r="124" spans="5:16" ht="18" customHeight="1" x14ac:dyDescent="0.2">
      <c r="E124" s="2"/>
      <c r="F124" s="81"/>
      <c r="K124" s="106"/>
      <c r="M124" s="106"/>
    </row>
    <row r="125" spans="5:16" ht="18" customHeight="1" x14ac:dyDescent="0.2">
      <c r="E125" s="2"/>
      <c r="F125" s="81"/>
    </row>
    <row r="126" spans="5:16" ht="18" customHeight="1" x14ac:dyDescent="0.2">
      <c r="E126" s="2"/>
      <c r="F126" s="81"/>
    </row>
    <row r="127" spans="5:16" ht="18" customHeight="1" x14ac:dyDescent="0.2">
      <c r="E127" s="2"/>
      <c r="F127" s="81"/>
    </row>
    <row r="128" spans="5:16" ht="18" customHeight="1" x14ac:dyDescent="0.2">
      <c r="E128" s="2"/>
      <c r="F128" s="81"/>
    </row>
    <row r="129" spans="5:6" ht="18" customHeight="1" x14ac:dyDescent="0.2">
      <c r="E129" s="2"/>
      <c r="F129" s="81"/>
    </row>
    <row r="130" spans="5:6" ht="18" customHeight="1" x14ac:dyDescent="0.2">
      <c r="E130" s="2"/>
      <c r="F130" s="81"/>
    </row>
    <row r="131" spans="5:6" ht="18" customHeight="1" x14ac:dyDescent="0.2">
      <c r="E131" s="2"/>
      <c r="F131" s="81"/>
    </row>
    <row r="132" spans="5:6" ht="18" customHeight="1" x14ac:dyDescent="0.2">
      <c r="E132" s="2"/>
      <c r="F132" s="81"/>
    </row>
    <row r="133" spans="5:6" ht="18" customHeight="1" x14ac:dyDescent="0.2">
      <c r="E133" s="2"/>
      <c r="F133" s="81"/>
    </row>
    <row r="134" spans="5:6" ht="18" customHeight="1" x14ac:dyDescent="0.2">
      <c r="E134" s="2"/>
      <c r="F134" s="81"/>
    </row>
    <row r="135" spans="5:6" ht="18" customHeight="1" x14ac:dyDescent="0.2">
      <c r="E135" s="2"/>
      <c r="F135" s="81"/>
    </row>
    <row r="136" spans="5:6" ht="18" customHeight="1" x14ac:dyDescent="0.2">
      <c r="E136" s="2"/>
      <c r="F136" s="81"/>
    </row>
    <row r="137" spans="5:6" ht="18" customHeight="1" x14ac:dyDescent="0.2">
      <c r="E137" s="2"/>
      <c r="F137" s="72"/>
    </row>
    <row r="138" spans="5:6" ht="18" customHeight="1" x14ac:dyDescent="0.2">
      <c r="E138" s="2"/>
      <c r="F138" s="72"/>
    </row>
    <row r="139" spans="5:6" ht="18" customHeight="1" x14ac:dyDescent="0.2">
      <c r="E139" s="2"/>
      <c r="F139" s="72"/>
    </row>
    <row r="140" spans="5:6" ht="18" customHeight="1" x14ac:dyDescent="0.2">
      <c r="E140" s="2"/>
      <c r="F140" s="72"/>
    </row>
    <row r="141" spans="5:6" ht="18" customHeight="1" x14ac:dyDescent="0.2">
      <c r="E141" s="2"/>
      <c r="F141" s="72"/>
    </row>
    <row r="142" spans="5:6" ht="18" customHeight="1" x14ac:dyDescent="0.2">
      <c r="E142" s="2"/>
      <c r="F142" s="72"/>
    </row>
    <row r="143" spans="5:6" ht="18" customHeight="1" x14ac:dyDescent="0.2">
      <c r="E143" s="2"/>
      <c r="F143" s="72"/>
    </row>
    <row r="144" spans="5:6" ht="18" customHeight="1" x14ac:dyDescent="0.2">
      <c r="E144" s="2"/>
      <c r="F144" s="72"/>
    </row>
    <row r="145" spans="5:6" ht="18" customHeight="1" x14ac:dyDescent="0.2">
      <c r="E145" s="2"/>
      <c r="F145" s="72"/>
    </row>
    <row r="146" spans="5:6" ht="18" customHeight="1" x14ac:dyDescent="0.2">
      <c r="E146" s="2"/>
      <c r="F146" s="72"/>
    </row>
    <row r="147" spans="5:6" ht="18" customHeight="1" x14ac:dyDescent="0.2">
      <c r="E147" s="2"/>
      <c r="F147" s="81"/>
    </row>
    <row r="148" spans="5:6" ht="18" customHeight="1" x14ac:dyDescent="0.2">
      <c r="E148" s="2"/>
      <c r="F148" s="72"/>
    </row>
    <row r="149" spans="5:6" ht="18" customHeight="1" x14ac:dyDescent="0.2">
      <c r="E149" s="2"/>
      <c r="F149" s="72"/>
    </row>
    <row r="150" spans="5:6" ht="18" customHeight="1" x14ac:dyDescent="0.2">
      <c r="E150" s="2"/>
      <c r="F150" s="72"/>
    </row>
    <row r="151" spans="5:6" ht="18" customHeight="1" x14ac:dyDescent="0.2">
      <c r="E151" s="2"/>
      <c r="F151" s="81"/>
    </row>
    <row r="152" spans="5:6" ht="18" customHeight="1" x14ac:dyDescent="0.2">
      <c r="E152" s="2"/>
      <c r="F152" s="81"/>
    </row>
    <row r="153" spans="5:6" ht="18" customHeight="1" x14ac:dyDescent="0.2">
      <c r="E153" s="2"/>
      <c r="F153" s="81"/>
    </row>
    <row r="154" spans="5:6" ht="18" customHeight="1" x14ac:dyDescent="0.2">
      <c r="E154" s="2"/>
      <c r="F154" s="81"/>
    </row>
    <row r="155" spans="5:6" ht="18" customHeight="1" x14ac:dyDescent="0.2">
      <c r="E155" s="2"/>
      <c r="F155" s="81"/>
    </row>
    <row r="156" spans="5:6" ht="18" customHeight="1" x14ac:dyDescent="0.2">
      <c r="E156" s="2"/>
      <c r="F156" s="81"/>
    </row>
    <row r="157" spans="5:6" ht="18" customHeight="1" x14ac:dyDescent="0.2">
      <c r="E157" s="2"/>
      <c r="F157" s="81"/>
    </row>
    <row r="158" spans="5:6" ht="18" customHeight="1" x14ac:dyDescent="0.2">
      <c r="E158" s="2"/>
      <c r="F158" s="81"/>
    </row>
    <row r="159" spans="5:6" ht="18" customHeight="1" x14ac:dyDescent="0.2">
      <c r="E159" s="2"/>
      <c r="F159" s="81"/>
    </row>
    <row r="160" spans="5:6" ht="18" customHeight="1" x14ac:dyDescent="0.2">
      <c r="E160" s="2"/>
      <c r="F160" s="81"/>
    </row>
    <row r="161" spans="5:6" ht="18" customHeight="1" x14ac:dyDescent="0.2">
      <c r="E161" s="2"/>
      <c r="F161" s="81"/>
    </row>
    <row r="162" spans="5:6" ht="18" customHeight="1" x14ac:dyDescent="0.2">
      <c r="E162" s="2"/>
      <c r="F162" s="81"/>
    </row>
    <row r="163" spans="5:6" ht="18" customHeight="1" x14ac:dyDescent="0.2">
      <c r="E163" s="2"/>
      <c r="F163" s="81"/>
    </row>
    <row r="164" spans="5:6" ht="18" customHeight="1" x14ac:dyDescent="0.2">
      <c r="E164" s="2"/>
      <c r="F164" s="81"/>
    </row>
    <row r="165" spans="5:6" ht="18" customHeight="1" x14ac:dyDescent="0.2">
      <c r="E165" s="2"/>
      <c r="F165" s="81"/>
    </row>
    <row r="166" spans="5:6" ht="18" customHeight="1" x14ac:dyDescent="0.2">
      <c r="E166" s="2"/>
      <c r="F166" s="81"/>
    </row>
    <row r="167" spans="5:6" ht="18" customHeight="1" x14ac:dyDescent="0.2">
      <c r="E167" s="2"/>
      <c r="F167" s="81"/>
    </row>
    <row r="168" spans="5:6" ht="18" customHeight="1" x14ac:dyDescent="0.2">
      <c r="E168" s="2"/>
      <c r="F168" s="72"/>
    </row>
    <row r="169" spans="5:6" ht="18" customHeight="1" x14ac:dyDescent="0.2">
      <c r="E169" s="2"/>
      <c r="F169" s="72"/>
    </row>
    <row r="170" spans="5:6" ht="18" customHeight="1" x14ac:dyDescent="0.2">
      <c r="E170" s="2"/>
      <c r="F170" s="72"/>
    </row>
    <row r="171" spans="5:6" ht="18" customHeight="1" x14ac:dyDescent="0.2">
      <c r="E171" s="2"/>
      <c r="F171" s="72"/>
    </row>
    <row r="172" spans="5:6" ht="18" customHeight="1" x14ac:dyDescent="0.2">
      <c r="E172" s="2"/>
      <c r="F172" s="72"/>
    </row>
    <row r="173" spans="5:6" ht="18" customHeight="1" x14ac:dyDescent="0.2">
      <c r="E173" s="2"/>
      <c r="F173" s="72"/>
    </row>
    <row r="174" spans="5:6" ht="18" customHeight="1" x14ac:dyDescent="0.2">
      <c r="E174" s="2"/>
      <c r="F174" s="72"/>
    </row>
    <row r="175" spans="5:6" ht="18" customHeight="1" x14ac:dyDescent="0.2">
      <c r="E175" s="2"/>
      <c r="F175" s="72"/>
    </row>
    <row r="176" spans="5:6" ht="18" customHeight="1" x14ac:dyDescent="0.2">
      <c r="E176" s="2"/>
      <c r="F176" s="72"/>
    </row>
    <row r="177" spans="5:6" ht="18" customHeight="1" x14ac:dyDescent="0.2">
      <c r="E177" s="2"/>
      <c r="F177" s="72"/>
    </row>
    <row r="178" spans="5:6" ht="18" customHeight="1" x14ac:dyDescent="0.2">
      <c r="E178" s="2"/>
      <c r="F178" s="81"/>
    </row>
    <row r="179" spans="5:6" ht="18" customHeight="1" x14ac:dyDescent="0.2">
      <c r="E179" s="2"/>
      <c r="F179" s="72"/>
    </row>
    <row r="180" spans="5:6" ht="18" customHeight="1" x14ac:dyDescent="0.2">
      <c r="E180" s="2"/>
      <c r="F180" s="72"/>
    </row>
    <row r="181" spans="5:6" ht="18" customHeight="1" x14ac:dyDescent="0.2">
      <c r="E181" s="2"/>
      <c r="F181" s="72"/>
    </row>
    <row r="182" spans="5:6" ht="18" customHeight="1" x14ac:dyDescent="0.2">
      <c r="E182" s="2"/>
      <c r="F182" s="81"/>
    </row>
    <row r="183" spans="5:6" ht="18" customHeight="1" x14ac:dyDescent="0.2">
      <c r="E183" s="2"/>
      <c r="F183" s="81"/>
    </row>
    <row r="184" spans="5:6" ht="18" customHeight="1" x14ac:dyDescent="0.2">
      <c r="E184" s="2"/>
      <c r="F184" s="81"/>
    </row>
    <row r="185" spans="5:6" ht="18" customHeight="1" x14ac:dyDescent="0.2">
      <c r="E185" s="2"/>
      <c r="F185" s="81"/>
    </row>
    <row r="186" spans="5:6" ht="18" customHeight="1" x14ac:dyDescent="0.2">
      <c r="E186" s="2"/>
      <c r="F186" s="81"/>
    </row>
    <row r="187" spans="5:6" ht="18" customHeight="1" x14ac:dyDescent="0.2">
      <c r="E187" s="2"/>
      <c r="F187" s="81"/>
    </row>
    <row r="188" spans="5:6" ht="18" customHeight="1" x14ac:dyDescent="0.2">
      <c r="E188" s="2"/>
      <c r="F188" s="81"/>
    </row>
    <row r="189" spans="5:6" ht="18" customHeight="1" x14ac:dyDescent="0.2">
      <c r="E189" s="2"/>
      <c r="F189" s="81"/>
    </row>
    <row r="190" spans="5:6" ht="18" customHeight="1" x14ac:dyDescent="0.2">
      <c r="E190" s="2"/>
      <c r="F190" s="81"/>
    </row>
    <row r="191" spans="5:6" ht="18" customHeight="1" x14ac:dyDescent="0.2">
      <c r="E191" s="2"/>
      <c r="F191" s="81"/>
    </row>
    <row r="192" spans="5:6" ht="18" customHeight="1" x14ac:dyDescent="0.2">
      <c r="E192" s="2"/>
      <c r="F192" s="81"/>
    </row>
    <row r="193" spans="5:6" ht="18" customHeight="1" x14ac:dyDescent="0.2">
      <c r="E193" s="2"/>
      <c r="F193" s="81"/>
    </row>
    <row r="194" spans="5:6" ht="18" customHeight="1" x14ac:dyDescent="0.2">
      <c r="E194" s="2"/>
      <c r="F194" s="81"/>
    </row>
    <row r="195" spans="5:6" ht="18" customHeight="1" x14ac:dyDescent="0.2">
      <c r="E195" s="2"/>
      <c r="F195" s="81"/>
    </row>
    <row r="196" spans="5:6" ht="18" customHeight="1" x14ac:dyDescent="0.2">
      <c r="E196" s="2"/>
      <c r="F196" s="81"/>
    </row>
    <row r="197" spans="5:6" ht="18" customHeight="1" x14ac:dyDescent="0.2">
      <c r="E197" s="2"/>
      <c r="F197" s="81"/>
    </row>
    <row r="198" spans="5:6" ht="18" customHeight="1" x14ac:dyDescent="0.2">
      <c r="E198" s="2"/>
      <c r="F198" s="81"/>
    </row>
    <row r="199" spans="5:6" ht="18" customHeight="1" x14ac:dyDescent="0.2">
      <c r="E199" s="2"/>
      <c r="F199" s="72"/>
    </row>
    <row r="200" spans="5:6" ht="18" customHeight="1" x14ac:dyDescent="0.2">
      <c r="E200" s="2"/>
      <c r="F200" s="72"/>
    </row>
    <row r="201" spans="5:6" ht="18" customHeight="1" x14ac:dyDescent="0.2">
      <c r="E201" s="2"/>
      <c r="F201" s="72"/>
    </row>
    <row r="202" spans="5:6" ht="18" customHeight="1" x14ac:dyDescent="0.2">
      <c r="E202" s="2"/>
      <c r="F202" s="72"/>
    </row>
    <row r="203" spans="5:6" ht="18" customHeight="1" x14ac:dyDescent="0.2">
      <c r="E203" s="2"/>
      <c r="F203" s="72"/>
    </row>
    <row r="204" spans="5:6" ht="18" customHeight="1" x14ac:dyDescent="0.2">
      <c r="E204" s="2"/>
      <c r="F204" s="72"/>
    </row>
    <row r="205" spans="5:6" ht="18" customHeight="1" x14ac:dyDescent="0.2">
      <c r="E205" s="2"/>
      <c r="F205" s="72"/>
    </row>
    <row r="206" spans="5:6" ht="18" customHeight="1" x14ac:dyDescent="0.2">
      <c r="E206" s="2"/>
      <c r="F206" s="72"/>
    </row>
    <row r="207" spans="5:6" ht="18" customHeight="1" x14ac:dyDescent="0.2">
      <c r="E207" s="2"/>
      <c r="F207" s="72"/>
    </row>
    <row r="208" spans="5:6" ht="18" customHeight="1" x14ac:dyDescent="0.2">
      <c r="E208" s="2"/>
      <c r="F208" s="72"/>
    </row>
    <row r="209" spans="5:6" ht="18" customHeight="1" x14ac:dyDescent="0.2">
      <c r="E209" s="2"/>
      <c r="F209" s="81"/>
    </row>
    <row r="210" spans="5:6" ht="18" customHeight="1" x14ac:dyDescent="0.2">
      <c r="E210" s="2"/>
      <c r="F210" s="72"/>
    </row>
    <row r="211" spans="5:6" ht="18" customHeight="1" x14ac:dyDescent="0.2">
      <c r="E211" s="2"/>
      <c r="F211" s="72"/>
    </row>
    <row r="212" spans="5:6" ht="18" customHeight="1" x14ac:dyDescent="0.2">
      <c r="E212" s="2"/>
      <c r="F212" s="72"/>
    </row>
    <row r="213" spans="5:6" ht="18" customHeight="1" x14ac:dyDescent="0.2">
      <c r="E213" s="2"/>
      <c r="F213" s="81"/>
    </row>
    <row r="214" spans="5:6" ht="18" customHeight="1" x14ac:dyDescent="0.2">
      <c r="E214" s="2"/>
      <c r="F214" s="81"/>
    </row>
    <row r="215" spans="5:6" ht="18" customHeight="1" x14ac:dyDescent="0.2">
      <c r="E215" s="2"/>
      <c r="F215" s="81"/>
    </row>
    <row r="216" spans="5:6" ht="18" customHeight="1" x14ac:dyDescent="0.2">
      <c r="E216" s="2"/>
      <c r="F216" s="81"/>
    </row>
    <row r="217" spans="5:6" ht="18" customHeight="1" x14ac:dyDescent="0.2">
      <c r="E217" s="2"/>
      <c r="F217" s="81"/>
    </row>
    <row r="218" spans="5:6" ht="18" customHeight="1" x14ac:dyDescent="0.2">
      <c r="E218" s="2"/>
      <c r="F218" s="81"/>
    </row>
    <row r="219" spans="5:6" ht="18" customHeight="1" x14ac:dyDescent="0.2">
      <c r="E219" s="2"/>
      <c r="F219" s="81"/>
    </row>
    <row r="220" spans="5:6" ht="18" customHeight="1" x14ac:dyDescent="0.2">
      <c r="E220" s="2"/>
      <c r="F220" s="81"/>
    </row>
    <row r="221" spans="5:6" ht="18" customHeight="1" x14ac:dyDescent="0.2">
      <c r="E221" s="2"/>
      <c r="F221" s="81"/>
    </row>
    <row r="222" spans="5:6" ht="18" customHeight="1" x14ac:dyDescent="0.2">
      <c r="E222" s="2"/>
      <c r="F222" s="81"/>
    </row>
    <row r="223" spans="5:6" ht="18" customHeight="1" x14ac:dyDescent="0.2">
      <c r="E223" s="2"/>
      <c r="F223" s="81"/>
    </row>
    <row r="224" spans="5:6" ht="18" customHeight="1" x14ac:dyDescent="0.2">
      <c r="E224" s="2"/>
      <c r="F224" s="81"/>
    </row>
    <row r="225" spans="5:6" ht="18" customHeight="1" x14ac:dyDescent="0.2">
      <c r="E225" s="2"/>
      <c r="F225" s="81"/>
    </row>
    <row r="226" spans="5:6" ht="18" customHeight="1" x14ac:dyDescent="0.2">
      <c r="E226" s="2"/>
      <c r="F226" s="81"/>
    </row>
    <row r="227" spans="5:6" ht="18" customHeight="1" x14ac:dyDescent="0.2">
      <c r="E227" s="2"/>
      <c r="F227" s="81"/>
    </row>
    <row r="228" spans="5:6" ht="18" customHeight="1" x14ac:dyDescent="0.2">
      <c r="E228" s="2"/>
      <c r="F228" s="81"/>
    </row>
    <row r="229" spans="5:6" ht="18" customHeight="1" x14ac:dyDescent="0.2">
      <c r="E229" s="2"/>
      <c r="F229" s="81"/>
    </row>
    <row r="230" spans="5:6" ht="18" customHeight="1" x14ac:dyDescent="0.2">
      <c r="E230" s="2"/>
      <c r="F230" s="72"/>
    </row>
    <row r="231" spans="5:6" ht="18" customHeight="1" x14ac:dyDescent="0.2">
      <c r="E231" s="2"/>
      <c r="F231" s="72"/>
    </row>
    <row r="232" spans="5:6" ht="18" customHeight="1" x14ac:dyDescent="0.2">
      <c r="E232" s="2"/>
      <c r="F232" s="72"/>
    </row>
    <row r="233" spans="5:6" ht="18" customHeight="1" x14ac:dyDescent="0.2">
      <c r="E233" s="2"/>
      <c r="F233" s="72"/>
    </row>
    <row r="234" spans="5:6" ht="18" customHeight="1" x14ac:dyDescent="0.2">
      <c r="E234" s="2"/>
      <c r="F234" s="72"/>
    </row>
    <row r="235" spans="5:6" ht="18" customHeight="1" x14ac:dyDescent="0.2">
      <c r="E235" s="2"/>
      <c r="F235" s="72"/>
    </row>
    <row r="236" spans="5:6" ht="18" customHeight="1" x14ac:dyDescent="0.2">
      <c r="E236" s="2"/>
      <c r="F236" s="72"/>
    </row>
    <row r="237" spans="5:6" ht="18" customHeight="1" x14ac:dyDescent="0.2">
      <c r="E237" s="2"/>
      <c r="F237" s="72"/>
    </row>
    <row r="238" spans="5:6" ht="18" customHeight="1" x14ac:dyDescent="0.2">
      <c r="E238" s="2"/>
      <c r="F238" s="72"/>
    </row>
    <row r="239" spans="5:6" ht="18" customHeight="1" x14ac:dyDescent="0.2">
      <c r="E239" s="2"/>
      <c r="F239" s="72"/>
    </row>
    <row r="240" spans="5:6" ht="18" customHeight="1" x14ac:dyDescent="0.2">
      <c r="E240" s="2"/>
      <c r="F240" s="81"/>
    </row>
    <row r="241" spans="5:6" ht="18" customHeight="1" x14ac:dyDescent="0.2">
      <c r="E241" s="2"/>
      <c r="F241" s="72"/>
    </row>
    <row r="242" spans="5:6" ht="18" customHeight="1" x14ac:dyDescent="0.2">
      <c r="E242" s="2"/>
      <c r="F242" s="72"/>
    </row>
    <row r="243" spans="5:6" ht="18" customHeight="1" x14ac:dyDescent="0.2">
      <c r="E243" s="2"/>
      <c r="F243" s="72"/>
    </row>
    <row r="244" spans="5:6" ht="18" customHeight="1" x14ac:dyDescent="0.2">
      <c r="E244" s="2"/>
      <c r="F244" s="81"/>
    </row>
    <row r="245" spans="5:6" ht="18" customHeight="1" x14ac:dyDescent="0.2">
      <c r="E245" s="2"/>
      <c r="F245" s="81"/>
    </row>
    <row r="246" spans="5:6" ht="18" customHeight="1" x14ac:dyDescent="0.2">
      <c r="E246" s="2"/>
      <c r="F246" s="81"/>
    </row>
    <row r="247" spans="5:6" ht="18" customHeight="1" x14ac:dyDescent="0.2">
      <c r="E247" s="2"/>
      <c r="F247" s="81"/>
    </row>
    <row r="248" spans="5:6" ht="18" customHeight="1" x14ac:dyDescent="0.2">
      <c r="E248" s="2"/>
      <c r="F248" s="81"/>
    </row>
    <row r="249" spans="5:6" ht="18" customHeight="1" x14ac:dyDescent="0.2">
      <c r="E249" s="2"/>
      <c r="F249" s="81"/>
    </row>
    <row r="250" spans="5:6" ht="18" customHeight="1" x14ac:dyDescent="0.2">
      <c r="E250" s="2"/>
      <c r="F250" s="81"/>
    </row>
    <row r="251" spans="5:6" ht="18" customHeight="1" x14ac:dyDescent="0.2">
      <c r="E251" s="2"/>
      <c r="F251" s="81"/>
    </row>
    <row r="252" spans="5:6" ht="18" customHeight="1" x14ac:dyDescent="0.2">
      <c r="E252" s="2"/>
      <c r="F252" s="81"/>
    </row>
    <row r="253" spans="5:6" ht="18" customHeight="1" x14ac:dyDescent="0.2">
      <c r="E253" s="2"/>
      <c r="F253" s="81"/>
    </row>
    <row r="254" spans="5:6" ht="18" customHeight="1" x14ac:dyDescent="0.2">
      <c r="E254" s="2"/>
      <c r="F254" s="81"/>
    </row>
    <row r="255" spans="5:6" ht="18" customHeight="1" x14ac:dyDescent="0.2">
      <c r="E255" s="2"/>
      <c r="F255" s="81"/>
    </row>
    <row r="256" spans="5:6" ht="18" customHeight="1" x14ac:dyDescent="0.2">
      <c r="E256" s="2"/>
      <c r="F256" s="81"/>
    </row>
    <row r="257" spans="5:6" ht="18" customHeight="1" x14ac:dyDescent="0.2">
      <c r="E257" s="2"/>
      <c r="F257" s="81"/>
    </row>
    <row r="258" spans="5:6" ht="18" customHeight="1" x14ac:dyDescent="0.2">
      <c r="E258" s="2"/>
      <c r="F258" s="81"/>
    </row>
    <row r="259" spans="5:6" ht="18" customHeight="1" x14ac:dyDescent="0.2">
      <c r="E259" s="2"/>
      <c r="F259" s="81"/>
    </row>
    <row r="260" spans="5:6" ht="18" customHeight="1" x14ac:dyDescent="0.2">
      <c r="E260" s="2"/>
      <c r="F260" s="81"/>
    </row>
    <row r="261" spans="5:6" ht="18" customHeight="1" x14ac:dyDescent="0.2">
      <c r="E261" s="2"/>
      <c r="F261" s="72"/>
    </row>
    <row r="262" spans="5:6" ht="18" customHeight="1" x14ac:dyDescent="0.2">
      <c r="E262" s="2"/>
      <c r="F262" s="72"/>
    </row>
    <row r="263" spans="5:6" ht="18" customHeight="1" x14ac:dyDescent="0.2">
      <c r="E263" s="2"/>
      <c r="F263" s="72"/>
    </row>
    <row r="264" spans="5:6" ht="18" customHeight="1" x14ac:dyDescent="0.2">
      <c r="E264" s="2"/>
      <c r="F264" s="72"/>
    </row>
    <row r="265" spans="5:6" ht="18" customHeight="1" x14ac:dyDescent="0.2">
      <c r="E265" s="2"/>
      <c r="F265" s="72"/>
    </row>
    <row r="266" spans="5:6" ht="18" customHeight="1" x14ac:dyDescent="0.2">
      <c r="E266" s="2"/>
      <c r="F266" s="72"/>
    </row>
    <row r="267" spans="5:6" ht="18" customHeight="1" x14ac:dyDescent="0.2">
      <c r="E267" s="2"/>
      <c r="F267" s="72"/>
    </row>
    <row r="268" spans="5:6" ht="18" customHeight="1" x14ac:dyDescent="0.2">
      <c r="E268" s="2"/>
      <c r="F268" s="72"/>
    </row>
    <row r="269" spans="5:6" ht="18" customHeight="1" x14ac:dyDescent="0.2">
      <c r="E269" s="2"/>
      <c r="F269" s="72"/>
    </row>
    <row r="270" spans="5:6" ht="18" customHeight="1" x14ac:dyDescent="0.2">
      <c r="E270" s="2"/>
      <c r="F270" s="72"/>
    </row>
    <row r="271" spans="5:6" ht="18" customHeight="1" x14ac:dyDescent="0.2">
      <c r="E271" s="2"/>
      <c r="F271" s="81"/>
    </row>
    <row r="272" spans="5:6" ht="18" customHeight="1" x14ac:dyDescent="0.2">
      <c r="E272" s="2"/>
      <c r="F272" s="72"/>
    </row>
    <row r="273" spans="5:6" ht="18" customHeight="1" x14ac:dyDescent="0.2">
      <c r="E273" s="2"/>
      <c r="F273" s="72"/>
    </row>
    <row r="274" spans="5:6" ht="18" customHeight="1" x14ac:dyDescent="0.2">
      <c r="E274" s="2"/>
      <c r="F274" s="72"/>
    </row>
    <row r="275" spans="5:6" ht="18" customHeight="1" x14ac:dyDescent="0.2">
      <c r="E275" s="2"/>
      <c r="F275" s="81"/>
    </row>
    <row r="276" spans="5:6" ht="18" customHeight="1" x14ac:dyDescent="0.2">
      <c r="E276" s="2"/>
      <c r="F276" s="81"/>
    </row>
    <row r="277" spans="5:6" ht="18" customHeight="1" x14ac:dyDescent="0.2">
      <c r="E277" s="2"/>
      <c r="F277" s="81"/>
    </row>
    <row r="278" spans="5:6" ht="18" customHeight="1" x14ac:dyDescent="0.2">
      <c r="E278" s="2"/>
      <c r="F278" s="81"/>
    </row>
    <row r="279" spans="5:6" ht="18" customHeight="1" x14ac:dyDescent="0.2">
      <c r="E279" s="2"/>
      <c r="F279" s="81"/>
    </row>
    <row r="280" spans="5:6" ht="18" customHeight="1" x14ac:dyDescent="0.2">
      <c r="E280" s="2"/>
      <c r="F280" s="81"/>
    </row>
    <row r="281" spans="5:6" ht="18" customHeight="1" x14ac:dyDescent="0.2">
      <c r="E281" s="2"/>
      <c r="F281" s="81"/>
    </row>
    <row r="282" spans="5:6" ht="18" customHeight="1" x14ac:dyDescent="0.2">
      <c r="E282" s="2"/>
      <c r="F282" s="81"/>
    </row>
    <row r="283" spans="5:6" ht="18" customHeight="1" x14ac:dyDescent="0.2">
      <c r="E283" s="2"/>
      <c r="F283" s="81"/>
    </row>
    <row r="284" spans="5:6" ht="18" customHeight="1" x14ac:dyDescent="0.2">
      <c r="E284" s="2"/>
      <c r="F284" s="81"/>
    </row>
    <row r="285" spans="5:6" ht="18" customHeight="1" x14ac:dyDescent="0.2">
      <c r="E285" s="2"/>
      <c r="F285" s="81"/>
    </row>
    <row r="286" spans="5:6" ht="18" customHeight="1" x14ac:dyDescent="0.2">
      <c r="E286" s="2"/>
      <c r="F286" s="81"/>
    </row>
    <row r="287" spans="5:6" ht="18" customHeight="1" x14ac:dyDescent="0.2">
      <c r="E287" s="2"/>
      <c r="F287" s="81"/>
    </row>
    <row r="288" spans="5:6" ht="18" customHeight="1" x14ac:dyDescent="0.2">
      <c r="E288" s="2"/>
      <c r="F288" s="81"/>
    </row>
    <row r="289" spans="5:6" ht="18" customHeight="1" x14ac:dyDescent="0.2">
      <c r="E289" s="2"/>
      <c r="F289" s="81"/>
    </row>
    <row r="290" spans="5:6" ht="18" customHeight="1" x14ac:dyDescent="0.2">
      <c r="E290" s="2"/>
      <c r="F290" s="81"/>
    </row>
    <row r="291" spans="5:6" ht="18" customHeight="1" x14ac:dyDescent="0.2">
      <c r="E291" s="2"/>
      <c r="F291" s="81"/>
    </row>
    <row r="292" spans="5:6" ht="18" customHeight="1" x14ac:dyDescent="0.2">
      <c r="E292" s="2"/>
      <c r="F292" s="72"/>
    </row>
    <row r="293" spans="5:6" ht="18" customHeight="1" x14ac:dyDescent="0.2">
      <c r="E293" s="2"/>
      <c r="F293" s="72"/>
    </row>
    <row r="294" spans="5:6" ht="18" customHeight="1" x14ac:dyDescent="0.2">
      <c r="E294" s="2"/>
      <c r="F294" s="72"/>
    </row>
    <row r="295" spans="5:6" ht="18" customHeight="1" x14ac:dyDescent="0.2">
      <c r="E295" s="2"/>
      <c r="F295" s="72"/>
    </row>
    <row r="296" spans="5:6" ht="18" customHeight="1" x14ac:dyDescent="0.2">
      <c r="E296" s="2"/>
      <c r="F296" s="72"/>
    </row>
    <row r="297" spans="5:6" ht="18" customHeight="1" x14ac:dyDescent="0.2">
      <c r="E297" s="2"/>
      <c r="F297" s="72"/>
    </row>
    <row r="298" spans="5:6" ht="18" customHeight="1" x14ac:dyDescent="0.2">
      <c r="E298" s="2"/>
      <c r="F298" s="72"/>
    </row>
    <row r="299" spans="5:6" ht="18" customHeight="1" x14ac:dyDescent="0.2">
      <c r="E299" s="2"/>
      <c r="F299" s="72"/>
    </row>
    <row r="300" spans="5:6" ht="18" customHeight="1" x14ac:dyDescent="0.2">
      <c r="E300" s="2"/>
      <c r="F300" s="72"/>
    </row>
    <row r="301" spans="5:6" ht="18" customHeight="1" x14ac:dyDescent="0.2">
      <c r="E301" s="2"/>
      <c r="F301" s="72"/>
    </row>
    <row r="302" spans="5:6" ht="18" customHeight="1" x14ac:dyDescent="0.2">
      <c r="E302" s="2"/>
      <c r="F302" s="81"/>
    </row>
    <row r="303" spans="5:6" ht="18" customHeight="1" x14ac:dyDescent="0.2">
      <c r="E303" s="2"/>
      <c r="F303" s="72"/>
    </row>
    <row r="304" spans="5:6" ht="18" customHeight="1" x14ac:dyDescent="0.2">
      <c r="E304" s="2"/>
      <c r="F304" s="72"/>
    </row>
    <row r="305" spans="5:6" ht="18" customHeight="1" x14ac:dyDescent="0.2">
      <c r="E305" s="2"/>
      <c r="F305" s="72"/>
    </row>
    <row r="306" spans="5:6" ht="18" customHeight="1" x14ac:dyDescent="0.2">
      <c r="E306" s="2"/>
      <c r="F306" s="81"/>
    </row>
    <row r="307" spans="5:6" ht="18" customHeight="1" x14ac:dyDescent="0.2">
      <c r="E307" s="2"/>
      <c r="F307" s="81"/>
    </row>
    <row r="308" spans="5:6" ht="18" customHeight="1" x14ac:dyDescent="0.2">
      <c r="E308" s="2"/>
      <c r="F308" s="81"/>
    </row>
    <row r="309" spans="5:6" ht="18" customHeight="1" x14ac:dyDescent="0.2">
      <c r="E309" s="2"/>
      <c r="F309" s="81"/>
    </row>
    <row r="310" spans="5:6" ht="18" customHeight="1" x14ac:dyDescent="0.2">
      <c r="E310" s="2"/>
      <c r="F310" s="81"/>
    </row>
    <row r="311" spans="5:6" ht="18" customHeight="1" x14ac:dyDescent="0.2">
      <c r="E311" s="2"/>
      <c r="F311" s="81"/>
    </row>
    <row r="312" spans="5:6" ht="18" customHeight="1" x14ac:dyDescent="0.2">
      <c r="E312" s="2"/>
      <c r="F312" s="81"/>
    </row>
    <row r="313" spans="5:6" ht="18" customHeight="1" x14ac:dyDescent="0.2">
      <c r="E313" s="2"/>
      <c r="F313" s="81"/>
    </row>
    <row r="314" spans="5:6" ht="18" customHeight="1" x14ac:dyDescent="0.2">
      <c r="E314" s="2"/>
      <c r="F314" s="81"/>
    </row>
    <row r="315" spans="5:6" ht="18" customHeight="1" x14ac:dyDescent="0.2">
      <c r="E315" s="2"/>
      <c r="F315" s="81"/>
    </row>
    <row r="316" spans="5:6" ht="18" customHeight="1" x14ac:dyDescent="0.2">
      <c r="E316" s="2"/>
      <c r="F316" s="81"/>
    </row>
    <row r="317" spans="5:6" ht="18" customHeight="1" x14ac:dyDescent="0.2">
      <c r="E317" s="2"/>
      <c r="F317" s="81"/>
    </row>
    <row r="318" spans="5:6" ht="18" customHeight="1" x14ac:dyDescent="0.2">
      <c r="E318" s="2"/>
      <c r="F318" s="81"/>
    </row>
    <row r="319" spans="5:6" ht="18" customHeight="1" x14ac:dyDescent="0.2">
      <c r="E319" s="2"/>
      <c r="F319" s="81"/>
    </row>
    <row r="320" spans="5:6" ht="18" customHeight="1" x14ac:dyDescent="0.2">
      <c r="E320" s="2"/>
      <c r="F320" s="81"/>
    </row>
    <row r="321" spans="5:6" ht="18" customHeight="1" x14ac:dyDescent="0.2">
      <c r="E321" s="2"/>
      <c r="F321" s="81"/>
    </row>
    <row r="322" spans="5:6" ht="18" customHeight="1" x14ac:dyDescent="0.2">
      <c r="E322" s="2"/>
      <c r="F322" s="81"/>
    </row>
    <row r="323" spans="5:6" ht="18" customHeight="1" x14ac:dyDescent="0.2">
      <c r="E323" s="2"/>
      <c r="F323" s="72"/>
    </row>
    <row r="324" spans="5:6" ht="18" customHeight="1" x14ac:dyDescent="0.2">
      <c r="E324" s="2"/>
      <c r="F324" s="72"/>
    </row>
    <row r="325" spans="5:6" ht="18" customHeight="1" x14ac:dyDescent="0.2">
      <c r="E325" s="2"/>
      <c r="F325" s="72"/>
    </row>
    <row r="326" spans="5:6" ht="18" customHeight="1" x14ac:dyDescent="0.2">
      <c r="E326" s="2"/>
      <c r="F326" s="72"/>
    </row>
    <row r="327" spans="5:6" ht="18" customHeight="1" x14ac:dyDescent="0.2">
      <c r="E327" s="2"/>
      <c r="F327" s="72"/>
    </row>
    <row r="328" spans="5:6" ht="18" customHeight="1" x14ac:dyDescent="0.2">
      <c r="E328" s="2"/>
      <c r="F328" s="72"/>
    </row>
    <row r="329" spans="5:6" ht="18" customHeight="1" x14ac:dyDescent="0.2">
      <c r="E329" s="2"/>
      <c r="F329" s="72"/>
    </row>
    <row r="330" spans="5:6" ht="18" customHeight="1" x14ac:dyDescent="0.2">
      <c r="E330" s="2"/>
      <c r="F330" s="72"/>
    </row>
    <row r="331" spans="5:6" ht="18" customHeight="1" x14ac:dyDescent="0.2">
      <c r="E331" s="2"/>
      <c r="F331" s="72"/>
    </row>
    <row r="332" spans="5:6" ht="18" customHeight="1" x14ac:dyDescent="0.2">
      <c r="E332" s="2"/>
      <c r="F332" s="72"/>
    </row>
    <row r="333" spans="5:6" ht="18" customHeight="1" x14ac:dyDescent="0.2">
      <c r="E333" s="2"/>
      <c r="F333" s="81"/>
    </row>
    <row r="334" spans="5:6" ht="18" customHeight="1" x14ac:dyDescent="0.2">
      <c r="E334" s="2"/>
      <c r="F334" s="72"/>
    </row>
    <row r="335" spans="5:6" ht="18" customHeight="1" x14ac:dyDescent="0.2">
      <c r="E335" s="2"/>
      <c r="F335" s="72"/>
    </row>
    <row r="336" spans="5:6" ht="18" customHeight="1" x14ac:dyDescent="0.2">
      <c r="E336" s="2"/>
      <c r="F336" s="72"/>
    </row>
    <row r="337" spans="5:6" ht="18" customHeight="1" x14ac:dyDescent="0.2">
      <c r="E337" s="2"/>
      <c r="F337" s="81"/>
    </row>
    <row r="338" spans="5:6" ht="18" customHeight="1" x14ac:dyDescent="0.2">
      <c r="E338" s="2"/>
      <c r="F338" s="81"/>
    </row>
    <row r="339" spans="5:6" ht="18" customHeight="1" x14ac:dyDescent="0.2">
      <c r="E339" s="2"/>
      <c r="F339" s="81"/>
    </row>
    <row r="340" spans="5:6" ht="18" customHeight="1" x14ac:dyDescent="0.2">
      <c r="E340" s="2"/>
      <c r="F340" s="81"/>
    </row>
    <row r="341" spans="5:6" ht="18" customHeight="1" x14ac:dyDescent="0.2">
      <c r="E341" s="2"/>
      <c r="F341" s="81"/>
    </row>
    <row r="342" spans="5:6" ht="18" customHeight="1" x14ac:dyDescent="0.2">
      <c r="E342" s="2"/>
      <c r="F342" s="81"/>
    </row>
    <row r="343" spans="5:6" ht="18" customHeight="1" x14ac:dyDescent="0.2">
      <c r="E343" s="2"/>
      <c r="F343" s="81"/>
    </row>
    <row r="344" spans="5:6" ht="18" customHeight="1" x14ac:dyDescent="0.2">
      <c r="E344" s="2"/>
      <c r="F344" s="81"/>
    </row>
    <row r="345" spans="5:6" ht="18" customHeight="1" x14ac:dyDescent="0.2">
      <c r="E345" s="2"/>
      <c r="F345" s="81"/>
    </row>
    <row r="346" spans="5:6" ht="18" customHeight="1" x14ac:dyDescent="0.2">
      <c r="E346" s="2"/>
      <c r="F346" s="81"/>
    </row>
    <row r="347" spans="5:6" ht="18" customHeight="1" x14ac:dyDescent="0.2">
      <c r="E347" s="2"/>
      <c r="F347" s="81"/>
    </row>
    <row r="348" spans="5:6" ht="18" customHeight="1" x14ac:dyDescent="0.2">
      <c r="E348" s="2"/>
      <c r="F348" s="81"/>
    </row>
    <row r="349" spans="5:6" ht="18" customHeight="1" x14ac:dyDescent="0.2">
      <c r="E349" s="2"/>
      <c r="F349" s="81"/>
    </row>
    <row r="350" spans="5:6" ht="18" customHeight="1" x14ac:dyDescent="0.2">
      <c r="E350" s="2"/>
      <c r="F350" s="81"/>
    </row>
    <row r="351" spans="5:6" ht="18" customHeight="1" x14ac:dyDescent="0.2">
      <c r="E351" s="2"/>
      <c r="F351" s="81"/>
    </row>
    <row r="352" spans="5:6" ht="18" customHeight="1" x14ac:dyDescent="0.2">
      <c r="E352" s="2"/>
      <c r="F352" s="81"/>
    </row>
    <row r="353" spans="5:6" ht="18" customHeight="1" x14ac:dyDescent="0.2">
      <c r="E353" s="2"/>
      <c r="F353" s="81"/>
    </row>
    <row r="354" spans="5:6" ht="18" customHeight="1" x14ac:dyDescent="0.2">
      <c r="E354" s="2"/>
      <c r="F354" s="72"/>
    </row>
    <row r="355" spans="5:6" ht="18" customHeight="1" x14ac:dyDescent="0.2">
      <c r="E355" s="2"/>
      <c r="F355" s="72"/>
    </row>
    <row r="356" spans="5:6" ht="18" customHeight="1" x14ac:dyDescent="0.2">
      <c r="E356" s="2"/>
      <c r="F356" s="72"/>
    </row>
    <row r="357" spans="5:6" ht="18" customHeight="1" x14ac:dyDescent="0.2">
      <c r="E357" s="2"/>
      <c r="F357" s="72"/>
    </row>
    <row r="358" spans="5:6" ht="18" customHeight="1" x14ac:dyDescent="0.2">
      <c r="E358" s="2"/>
      <c r="F358" s="72"/>
    </row>
    <row r="359" spans="5:6" ht="18" customHeight="1" x14ac:dyDescent="0.2">
      <c r="E359" s="2"/>
      <c r="F359" s="72"/>
    </row>
    <row r="360" spans="5:6" ht="18" customHeight="1" x14ac:dyDescent="0.2">
      <c r="E360" s="2"/>
      <c r="F360" s="72"/>
    </row>
    <row r="361" spans="5:6" ht="18" customHeight="1" x14ac:dyDescent="0.2">
      <c r="E361" s="2"/>
      <c r="F361" s="72"/>
    </row>
    <row r="362" spans="5:6" ht="18" customHeight="1" x14ac:dyDescent="0.2">
      <c r="E362" s="2"/>
      <c r="F362" s="72"/>
    </row>
    <row r="363" spans="5:6" ht="18" customHeight="1" x14ac:dyDescent="0.2">
      <c r="E363" s="2"/>
      <c r="F363" s="72"/>
    </row>
    <row r="364" spans="5:6" ht="18" customHeight="1" x14ac:dyDescent="0.2">
      <c r="E364" s="2"/>
      <c r="F364" s="81"/>
    </row>
    <row r="365" spans="5:6" ht="18" customHeight="1" x14ac:dyDescent="0.2">
      <c r="E365" s="2"/>
      <c r="F365" s="72"/>
    </row>
    <row r="366" spans="5:6" ht="18" customHeight="1" x14ac:dyDescent="0.2">
      <c r="E366" s="2"/>
      <c r="F366" s="72"/>
    </row>
    <row r="367" spans="5:6" ht="18" customHeight="1" x14ac:dyDescent="0.2">
      <c r="E367" s="2"/>
      <c r="F367" s="72"/>
    </row>
    <row r="368" spans="5:6" ht="18" customHeight="1" x14ac:dyDescent="0.2">
      <c r="E368" s="2"/>
      <c r="F368" s="81"/>
    </row>
    <row r="369" spans="5:6" ht="18" customHeight="1" x14ac:dyDescent="0.2">
      <c r="E369" s="2"/>
      <c r="F369" s="81"/>
    </row>
    <row r="370" spans="5:6" ht="18" customHeight="1" x14ac:dyDescent="0.2">
      <c r="E370" s="2"/>
      <c r="F370" s="81"/>
    </row>
    <row r="371" spans="5:6" ht="18" customHeight="1" x14ac:dyDescent="0.2">
      <c r="E371" s="2"/>
      <c r="F371" s="81"/>
    </row>
    <row r="372" spans="5:6" ht="18" customHeight="1" x14ac:dyDescent="0.2">
      <c r="E372" s="2"/>
      <c r="F372" s="81"/>
    </row>
    <row r="373" spans="5:6" ht="18" customHeight="1" x14ac:dyDescent="0.2">
      <c r="E373" s="2"/>
      <c r="F373" s="81"/>
    </row>
    <row r="374" spans="5:6" ht="18" customHeight="1" x14ac:dyDescent="0.2">
      <c r="E374" s="2"/>
      <c r="F374" s="81"/>
    </row>
    <row r="375" spans="5:6" ht="18" customHeight="1" x14ac:dyDescent="0.2">
      <c r="E375" s="2"/>
      <c r="F375" s="81"/>
    </row>
    <row r="376" spans="5:6" ht="18" customHeight="1" x14ac:dyDescent="0.2">
      <c r="E376" s="2"/>
      <c r="F376" s="81"/>
    </row>
    <row r="377" spans="5:6" ht="18" customHeight="1" x14ac:dyDescent="0.2">
      <c r="E377" s="2"/>
      <c r="F377" s="81"/>
    </row>
    <row r="378" spans="5:6" ht="18" customHeight="1" x14ac:dyDescent="0.2">
      <c r="E378" s="2"/>
      <c r="F378" s="81"/>
    </row>
    <row r="379" spans="5:6" ht="18" customHeight="1" x14ac:dyDescent="0.2">
      <c r="E379" s="2"/>
      <c r="F379" s="81"/>
    </row>
    <row r="380" spans="5:6" ht="18" customHeight="1" x14ac:dyDescent="0.2">
      <c r="E380" s="2"/>
      <c r="F380" s="81"/>
    </row>
    <row r="381" spans="5:6" ht="18" customHeight="1" x14ac:dyDescent="0.2">
      <c r="E381" s="2"/>
      <c r="F381" s="81"/>
    </row>
    <row r="382" spans="5:6" ht="18" customHeight="1" x14ac:dyDescent="0.2">
      <c r="E382" s="2"/>
      <c r="F382" s="81"/>
    </row>
    <row r="383" spans="5:6" ht="18" customHeight="1" x14ac:dyDescent="0.2">
      <c r="E383" s="2"/>
      <c r="F383" s="81"/>
    </row>
    <row r="384" spans="5:6" ht="18" customHeight="1" x14ac:dyDescent="0.2">
      <c r="E384" s="2"/>
      <c r="F384" s="81"/>
    </row>
    <row r="385" spans="5:6" ht="18" customHeight="1" x14ac:dyDescent="0.2">
      <c r="E385" s="2"/>
      <c r="F385" s="72"/>
    </row>
    <row r="386" spans="5:6" ht="18" customHeight="1" x14ac:dyDescent="0.2">
      <c r="E386" s="2"/>
      <c r="F386" s="72"/>
    </row>
    <row r="387" spans="5:6" ht="18" customHeight="1" x14ac:dyDescent="0.2">
      <c r="E387" s="2"/>
      <c r="F387" s="72"/>
    </row>
    <row r="388" spans="5:6" ht="18" customHeight="1" x14ac:dyDescent="0.2">
      <c r="E388" s="2"/>
      <c r="F388" s="72"/>
    </row>
    <row r="389" spans="5:6" ht="18" customHeight="1" x14ac:dyDescent="0.2">
      <c r="E389" s="2"/>
      <c r="F389" s="72"/>
    </row>
    <row r="390" spans="5:6" ht="18" customHeight="1" x14ac:dyDescent="0.2">
      <c r="E390" s="2"/>
      <c r="F390" s="72"/>
    </row>
    <row r="391" spans="5:6" ht="18" customHeight="1" x14ac:dyDescent="0.2">
      <c r="E391" s="2"/>
      <c r="F391" s="72"/>
    </row>
    <row r="392" spans="5:6" ht="18" customHeight="1" x14ac:dyDescent="0.2">
      <c r="E392" s="2"/>
      <c r="F392" s="72"/>
    </row>
    <row r="393" spans="5:6" ht="18" customHeight="1" x14ac:dyDescent="0.2">
      <c r="E393" s="2"/>
      <c r="F393" s="72"/>
    </row>
    <row r="394" spans="5:6" ht="18" customHeight="1" x14ac:dyDescent="0.2">
      <c r="E394" s="2"/>
      <c r="F394" s="72"/>
    </row>
    <row r="395" spans="5:6" ht="18" customHeight="1" x14ac:dyDescent="0.2">
      <c r="E395" s="2"/>
      <c r="F395" s="81"/>
    </row>
    <row r="396" spans="5:6" ht="18" customHeight="1" x14ac:dyDescent="0.2">
      <c r="E396" s="2"/>
      <c r="F396" s="72"/>
    </row>
    <row r="397" spans="5:6" ht="18" customHeight="1" x14ac:dyDescent="0.2">
      <c r="E397" s="2"/>
      <c r="F397" s="72"/>
    </row>
    <row r="398" spans="5:6" ht="18" customHeight="1" x14ac:dyDescent="0.2">
      <c r="E398" s="2"/>
      <c r="F398" s="72"/>
    </row>
    <row r="399" spans="5:6" ht="18" customHeight="1" x14ac:dyDescent="0.2">
      <c r="E399" s="2"/>
      <c r="F399" s="81"/>
    </row>
    <row r="400" spans="5:6" ht="18" customHeight="1" x14ac:dyDescent="0.2">
      <c r="E400" s="2"/>
      <c r="F400" s="81"/>
    </row>
    <row r="401" spans="5:6" ht="18" customHeight="1" x14ac:dyDescent="0.2">
      <c r="E401" s="2"/>
      <c r="F401" s="81"/>
    </row>
    <row r="402" spans="5:6" ht="18" customHeight="1" x14ac:dyDescent="0.2">
      <c r="E402" s="2"/>
      <c r="F402" s="81"/>
    </row>
    <row r="403" spans="5:6" ht="18" customHeight="1" x14ac:dyDescent="0.2">
      <c r="E403" s="2"/>
      <c r="F403" s="81"/>
    </row>
    <row r="404" spans="5:6" ht="18" customHeight="1" x14ac:dyDescent="0.2">
      <c r="E404" s="2"/>
      <c r="F404" s="81"/>
    </row>
    <row r="405" spans="5:6" ht="18" customHeight="1" x14ac:dyDescent="0.2">
      <c r="E405" s="2"/>
      <c r="F405" s="81"/>
    </row>
    <row r="406" spans="5:6" ht="18" customHeight="1" x14ac:dyDescent="0.2">
      <c r="E406" s="2"/>
      <c r="F406" s="81"/>
    </row>
    <row r="407" spans="5:6" ht="18" customHeight="1" x14ac:dyDescent="0.2">
      <c r="E407" s="2"/>
      <c r="F407" s="81"/>
    </row>
    <row r="408" spans="5:6" ht="18" customHeight="1" x14ac:dyDescent="0.2">
      <c r="E408" s="2"/>
      <c r="F408" s="81"/>
    </row>
    <row r="409" spans="5:6" ht="18" customHeight="1" x14ac:dyDescent="0.2">
      <c r="E409" s="2"/>
      <c r="F409" s="81"/>
    </row>
    <row r="410" spans="5:6" ht="18" customHeight="1" x14ac:dyDescent="0.2">
      <c r="E410" s="2"/>
      <c r="F410" s="81"/>
    </row>
    <row r="411" spans="5:6" ht="18" customHeight="1" x14ac:dyDescent="0.2">
      <c r="E411" s="2"/>
      <c r="F411" s="81"/>
    </row>
    <row r="412" spans="5:6" ht="18" customHeight="1" x14ac:dyDescent="0.2">
      <c r="E412" s="2"/>
      <c r="F412" s="81"/>
    </row>
    <row r="413" spans="5:6" ht="18" customHeight="1" x14ac:dyDescent="0.2">
      <c r="E413" s="2"/>
      <c r="F413" s="81"/>
    </row>
    <row r="414" spans="5:6" ht="18" customHeight="1" x14ac:dyDescent="0.2">
      <c r="E414" s="2"/>
      <c r="F414" s="81"/>
    </row>
    <row r="415" spans="5:6" ht="18" customHeight="1" x14ac:dyDescent="0.2">
      <c r="E415" s="2"/>
      <c r="F415" s="81"/>
    </row>
    <row r="416" spans="5:6" ht="18" customHeight="1" x14ac:dyDescent="0.2">
      <c r="E416" s="2"/>
      <c r="F416" s="72"/>
    </row>
    <row r="417" spans="5:6" ht="18" customHeight="1" x14ac:dyDescent="0.2">
      <c r="E417" s="2"/>
      <c r="F417" s="72"/>
    </row>
    <row r="418" spans="5:6" ht="18" customHeight="1" x14ac:dyDescent="0.2">
      <c r="E418" s="2"/>
      <c r="F418" s="72"/>
    </row>
    <row r="419" spans="5:6" ht="18" customHeight="1" x14ac:dyDescent="0.2">
      <c r="E419" s="2"/>
      <c r="F419" s="72"/>
    </row>
    <row r="420" spans="5:6" ht="18" customHeight="1" x14ac:dyDescent="0.2">
      <c r="E420" s="2"/>
      <c r="F420" s="72"/>
    </row>
    <row r="421" spans="5:6" ht="18" customHeight="1" x14ac:dyDescent="0.2">
      <c r="E421" s="2"/>
      <c r="F421" s="72"/>
    </row>
    <row r="422" spans="5:6" ht="18" customHeight="1" x14ac:dyDescent="0.2">
      <c r="E422" s="2"/>
      <c r="F422" s="72"/>
    </row>
    <row r="423" spans="5:6" ht="18" customHeight="1" x14ac:dyDescent="0.2">
      <c r="E423" s="2"/>
      <c r="F423" s="72"/>
    </row>
    <row r="424" spans="5:6" ht="18" customHeight="1" x14ac:dyDescent="0.2">
      <c r="E424" s="2"/>
      <c r="F424" s="72"/>
    </row>
    <row r="425" spans="5:6" ht="18" customHeight="1" x14ac:dyDescent="0.2">
      <c r="E425" s="2"/>
      <c r="F425" s="72"/>
    </row>
    <row r="426" spans="5:6" ht="18" customHeight="1" x14ac:dyDescent="0.2">
      <c r="E426" s="2"/>
      <c r="F426" s="81"/>
    </row>
    <row r="427" spans="5:6" ht="18" customHeight="1" x14ac:dyDescent="0.2">
      <c r="E427" s="2"/>
      <c r="F427" s="72"/>
    </row>
    <row r="428" spans="5:6" ht="18" customHeight="1" x14ac:dyDescent="0.2">
      <c r="E428" s="2"/>
      <c r="F428" s="72"/>
    </row>
    <row r="429" spans="5:6" ht="18" customHeight="1" x14ac:dyDescent="0.2">
      <c r="E429" s="2"/>
      <c r="F429" s="72"/>
    </row>
    <row r="430" spans="5:6" ht="18" customHeight="1" x14ac:dyDescent="0.2">
      <c r="E430" s="2"/>
      <c r="F430" s="81"/>
    </row>
    <row r="431" spans="5:6" ht="18" customHeight="1" x14ac:dyDescent="0.2">
      <c r="E431" s="2"/>
      <c r="F431" s="81"/>
    </row>
    <row r="432" spans="5:6" ht="18" customHeight="1" x14ac:dyDescent="0.2">
      <c r="E432" s="2"/>
      <c r="F432" s="81"/>
    </row>
    <row r="433" spans="5:6" ht="18" customHeight="1" x14ac:dyDescent="0.2">
      <c r="E433" s="2"/>
      <c r="F433" s="81"/>
    </row>
    <row r="434" spans="5:6" ht="18" customHeight="1" x14ac:dyDescent="0.2">
      <c r="E434" s="2"/>
      <c r="F434" s="81"/>
    </row>
    <row r="435" spans="5:6" ht="18" customHeight="1" x14ac:dyDescent="0.2">
      <c r="E435" s="2"/>
      <c r="F435" s="81"/>
    </row>
    <row r="436" spans="5:6" ht="18" customHeight="1" x14ac:dyDescent="0.2">
      <c r="E436" s="2"/>
      <c r="F436" s="81"/>
    </row>
    <row r="437" spans="5:6" ht="18" customHeight="1" x14ac:dyDescent="0.2">
      <c r="E437" s="2"/>
      <c r="F437" s="81"/>
    </row>
    <row r="438" spans="5:6" ht="18" customHeight="1" x14ac:dyDescent="0.2">
      <c r="E438" s="2"/>
      <c r="F438" s="81"/>
    </row>
    <row r="439" spans="5:6" ht="18" customHeight="1" x14ac:dyDescent="0.2">
      <c r="E439" s="2"/>
      <c r="F439" s="81"/>
    </row>
    <row r="440" spans="5:6" ht="18" customHeight="1" x14ac:dyDescent="0.2">
      <c r="E440" s="2"/>
      <c r="F440" s="81"/>
    </row>
    <row r="441" spans="5:6" ht="18" customHeight="1" x14ac:dyDescent="0.2">
      <c r="E441" s="2"/>
      <c r="F441" s="81"/>
    </row>
    <row r="442" spans="5:6" ht="18" customHeight="1" x14ac:dyDescent="0.2">
      <c r="E442" s="2"/>
      <c r="F442" s="81"/>
    </row>
    <row r="443" spans="5:6" ht="18" customHeight="1" x14ac:dyDescent="0.2">
      <c r="E443" s="2"/>
      <c r="F443" s="81"/>
    </row>
    <row r="444" spans="5:6" ht="18" customHeight="1" x14ac:dyDescent="0.2">
      <c r="E444" s="2"/>
      <c r="F444" s="81"/>
    </row>
    <row r="445" spans="5:6" ht="18" customHeight="1" x14ac:dyDescent="0.2">
      <c r="E445" s="2"/>
      <c r="F445" s="81"/>
    </row>
    <row r="446" spans="5:6" ht="18" customHeight="1" x14ac:dyDescent="0.2">
      <c r="E446" s="2"/>
      <c r="F446" s="81"/>
    </row>
    <row r="447" spans="5:6" ht="18" customHeight="1" x14ac:dyDescent="0.2">
      <c r="E447" s="2"/>
      <c r="F447" s="72"/>
    </row>
    <row r="448" spans="5:6" ht="18" customHeight="1" x14ac:dyDescent="0.2">
      <c r="E448" s="2"/>
      <c r="F448" s="72"/>
    </row>
    <row r="449" spans="5:6" ht="18" customHeight="1" x14ac:dyDescent="0.2">
      <c r="E449" s="2"/>
      <c r="F449" s="72"/>
    </row>
    <row r="450" spans="5:6" ht="18" customHeight="1" x14ac:dyDescent="0.2">
      <c r="E450" s="2"/>
      <c r="F450" s="72"/>
    </row>
    <row r="451" spans="5:6" ht="18" customHeight="1" x14ac:dyDescent="0.2">
      <c r="E451" s="2"/>
      <c r="F451" s="72"/>
    </row>
    <row r="452" spans="5:6" ht="18" customHeight="1" x14ac:dyDescent="0.2">
      <c r="E452" s="2"/>
      <c r="F452" s="72"/>
    </row>
    <row r="453" spans="5:6" ht="18" customHeight="1" x14ac:dyDescent="0.2">
      <c r="E453" s="2"/>
      <c r="F453" s="72"/>
    </row>
    <row r="454" spans="5:6" ht="18" customHeight="1" x14ac:dyDescent="0.2">
      <c r="E454" s="2"/>
      <c r="F454" s="72"/>
    </row>
    <row r="455" spans="5:6" ht="18" customHeight="1" x14ac:dyDescent="0.2">
      <c r="E455" s="2"/>
      <c r="F455" s="72"/>
    </row>
    <row r="456" spans="5:6" ht="18" customHeight="1" x14ac:dyDescent="0.2">
      <c r="E456" s="2"/>
      <c r="F456" s="72"/>
    </row>
    <row r="457" spans="5:6" ht="18" customHeight="1" x14ac:dyDescent="0.2">
      <c r="E457" s="2"/>
      <c r="F457" s="81"/>
    </row>
    <row r="458" spans="5:6" ht="18" customHeight="1" x14ac:dyDescent="0.2">
      <c r="E458" s="2"/>
      <c r="F458" s="72"/>
    </row>
    <row r="459" spans="5:6" ht="18" customHeight="1" x14ac:dyDescent="0.2">
      <c r="E459" s="2"/>
      <c r="F459" s="72"/>
    </row>
    <row r="460" spans="5:6" ht="18" customHeight="1" x14ac:dyDescent="0.2">
      <c r="E460" s="2"/>
      <c r="F460" s="72"/>
    </row>
    <row r="461" spans="5:6" ht="18" customHeight="1" x14ac:dyDescent="0.2">
      <c r="E461" s="2"/>
      <c r="F461" s="81"/>
    </row>
    <row r="462" spans="5:6" ht="18" customHeight="1" x14ac:dyDescent="0.2">
      <c r="E462" s="2"/>
      <c r="F462" s="81"/>
    </row>
    <row r="463" spans="5:6" ht="18" customHeight="1" x14ac:dyDescent="0.2">
      <c r="E463" s="2"/>
      <c r="F463" s="81"/>
    </row>
    <row r="464" spans="5:6" ht="18" customHeight="1" x14ac:dyDescent="0.2">
      <c r="E464" s="2"/>
      <c r="F464" s="81"/>
    </row>
    <row r="465" spans="5:6" ht="18" customHeight="1" x14ac:dyDescent="0.2">
      <c r="E465" s="2"/>
      <c r="F465" s="81"/>
    </row>
    <row r="466" spans="5:6" ht="18" customHeight="1" x14ac:dyDescent="0.2">
      <c r="E466" s="2"/>
      <c r="F466" s="81"/>
    </row>
    <row r="467" spans="5:6" ht="18" customHeight="1" x14ac:dyDescent="0.2">
      <c r="E467" s="2"/>
      <c r="F467" s="81"/>
    </row>
    <row r="468" spans="5:6" ht="18" customHeight="1" x14ac:dyDescent="0.2">
      <c r="E468" s="2"/>
      <c r="F468" s="81"/>
    </row>
    <row r="469" spans="5:6" ht="18" customHeight="1" x14ac:dyDescent="0.2">
      <c r="E469" s="2"/>
      <c r="F469" s="81"/>
    </row>
    <row r="470" spans="5:6" ht="18" customHeight="1" x14ac:dyDescent="0.2">
      <c r="E470" s="2"/>
      <c r="F470" s="81"/>
    </row>
    <row r="471" spans="5:6" ht="18" customHeight="1" x14ac:dyDescent="0.2">
      <c r="E471" s="2"/>
      <c r="F471" s="81"/>
    </row>
    <row r="472" spans="5:6" ht="18" customHeight="1" x14ac:dyDescent="0.2">
      <c r="E472" s="2"/>
      <c r="F472" s="81"/>
    </row>
    <row r="473" spans="5:6" ht="18" customHeight="1" x14ac:dyDescent="0.2">
      <c r="E473" s="2"/>
      <c r="F473" s="81"/>
    </row>
    <row r="474" spans="5:6" ht="18" customHeight="1" x14ac:dyDescent="0.2">
      <c r="E474" s="2"/>
      <c r="F474" s="81"/>
    </row>
    <row r="475" spans="5:6" ht="18" customHeight="1" x14ac:dyDescent="0.2">
      <c r="E475" s="2"/>
      <c r="F475" s="81"/>
    </row>
    <row r="476" spans="5:6" ht="18" customHeight="1" x14ac:dyDescent="0.2">
      <c r="E476" s="2"/>
      <c r="F476" s="81"/>
    </row>
    <row r="477" spans="5:6" ht="18" customHeight="1" x14ac:dyDescent="0.2">
      <c r="E477" s="2"/>
      <c r="F477" s="81"/>
    </row>
    <row r="478" spans="5:6" ht="18" customHeight="1" x14ac:dyDescent="0.2">
      <c r="E478" s="2"/>
      <c r="F478" s="72"/>
    </row>
    <row r="479" spans="5:6" ht="18" customHeight="1" x14ac:dyDescent="0.2">
      <c r="E479" s="2"/>
      <c r="F479" s="72"/>
    </row>
    <row r="480" spans="5:6" ht="18" customHeight="1" x14ac:dyDescent="0.2">
      <c r="E480" s="2"/>
      <c r="F480" s="72"/>
    </row>
    <row r="481" spans="5:6" ht="18" customHeight="1" x14ac:dyDescent="0.2">
      <c r="E481" s="2"/>
      <c r="F481" s="72"/>
    </row>
    <row r="482" spans="5:6" ht="18" customHeight="1" x14ac:dyDescent="0.2">
      <c r="E482" s="2"/>
      <c r="F482" s="72"/>
    </row>
    <row r="483" spans="5:6" ht="18" customHeight="1" x14ac:dyDescent="0.2">
      <c r="E483" s="2"/>
      <c r="F483" s="72"/>
    </row>
    <row r="484" spans="5:6" ht="18" customHeight="1" x14ac:dyDescent="0.2">
      <c r="E484" s="2"/>
      <c r="F484" s="72"/>
    </row>
    <row r="485" spans="5:6" ht="18" customHeight="1" x14ac:dyDescent="0.2">
      <c r="E485" s="2"/>
      <c r="F485" s="72"/>
    </row>
    <row r="486" spans="5:6" ht="18" customHeight="1" x14ac:dyDescent="0.2">
      <c r="E486" s="2"/>
      <c r="F486" s="72"/>
    </row>
    <row r="487" spans="5:6" ht="18" customHeight="1" x14ac:dyDescent="0.2">
      <c r="E487" s="2"/>
      <c r="F487" s="72"/>
    </row>
    <row r="488" spans="5:6" ht="18" customHeight="1" x14ac:dyDescent="0.2">
      <c r="E488" s="2"/>
      <c r="F488" s="81"/>
    </row>
    <row r="489" spans="5:6" ht="18" customHeight="1" x14ac:dyDescent="0.2">
      <c r="E489" s="2"/>
      <c r="F489" s="72"/>
    </row>
    <row r="490" spans="5:6" ht="18" customHeight="1" x14ac:dyDescent="0.2">
      <c r="E490" s="2"/>
      <c r="F490" s="72"/>
    </row>
    <row r="491" spans="5:6" ht="18" customHeight="1" x14ac:dyDescent="0.2">
      <c r="E491" s="2"/>
      <c r="F491" s="72"/>
    </row>
    <row r="492" spans="5:6" ht="18" customHeight="1" x14ac:dyDescent="0.2">
      <c r="E492" s="2"/>
      <c r="F492" s="81"/>
    </row>
    <row r="493" spans="5:6" ht="18" customHeight="1" x14ac:dyDescent="0.2">
      <c r="E493" s="2"/>
      <c r="F493" s="81"/>
    </row>
    <row r="494" spans="5:6" ht="18" customHeight="1" x14ac:dyDescent="0.2">
      <c r="E494" s="2"/>
      <c r="F494" s="81"/>
    </row>
    <row r="495" spans="5:6" ht="18" customHeight="1" x14ac:dyDescent="0.2">
      <c r="E495" s="2"/>
      <c r="F495" s="81"/>
    </row>
    <row r="496" spans="5:6" ht="18" customHeight="1" x14ac:dyDescent="0.2">
      <c r="E496" s="2"/>
      <c r="F496" s="81"/>
    </row>
    <row r="497" spans="5:6" ht="18" customHeight="1" x14ac:dyDescent="0.2">
      <c r="E497" s="2"/>
      <c r="F497" s="81"/>
    </row>
    <row r="498" spans="5:6" ht="18" customHeight="1" x14ac:dyDescent="0.2">
      <c r="E498" s="2"/>
      <c r="F498" s="81"/>
    </row>
    <row r="499" spans="5:6" ht="18" customHeight="1" x14ac:dyDescent="0.2">
      <c r="E499" s="2"/>
      <c r="F499" s="81"/>
    </row>
    <row r="500" spans="5:6" ht="18" customHeight="1" x14ac:dyDescent="0.2">
      <c r="E500" s="2"/>
      <c r="F500" s="81"/>
    </row>
    <row r="501" spans="5:6" ht="18" customHeight="1" x14ac:dyDescent="0.2">
      <c r="E501" s="2"/>
      <c r="F501" s="81"/>
    </row>
    <row r="502" spans="5:6" ht="18" customHeight="1" x14ac:dyDescent="0.2">
      <c r="E502" s="2"/>
      <c r="F502" s="81"/>
    </row>
    <row r="503" spans="5:6" ht="18" customHeight="1" x14ac:dyDescent="0.2">
      <c r="E503" s="2"/>
      <c r="F503" s="81"/>
    </row>
    <row r="504" spans="5:6" ht="18" customHeight="1" x14ac:dyDescent="0.2">
      <c r="E504" s="2"/>
      <c r="F504" s="81"/>
    </row>
    <row r="505" spans="5:6" ht="18" customHeight="1" x14ac:dyDescent="0.2">
      <c r="E505" s="2"/>
      <c r="F505" s="81"/>
    </row>
    <row r="506" spans="5:6" ht="18" customHeight="1" x14ac:dyDescent="0.2">
      <c r="E506" s="2"/>
      <c r="F506" s="81"/>
    </row>
    <row r="507" spans="5:6" ht="18" customHeight="1" x14ac:dyDescent="0.2">
      <c r="E507" s="2"/>
      <c r="F507" s="81"/>
    </row>
    <row r="508" spans="5:6" ht="18" customHeight="1" x14ac:dyDescent="0.2">
      <c r="E508" s="2"/>
      <c r="F508" s="2"/>
    </row>
    <row r="509" spans="5:6" ht="18" customHeight="1" x14ac:dyDescent="0.2">
      <c r="E509" s="2"/>
      <c r="F509" s="2"/>
    </row>
    <row r="510" spans="5:6" ht="18" customHeight="1" x14ac:dyDescent="0.2">
      <c r="E510" s="2"/>
      <c r="F510" s="2"/>
    </row>
    <row r="511" spans="5:6" ht="18" customHeight="1" x14ac:dyDescent="0.2">
      <c r="E511" s="2"/>
      <c r="F511" s="2"/>
    </row>
    <row r="512" spans="5:6" ht="18" customHeight="1" x14ac:dyDescent="0.2">
      <c r="E512" s="2"/>
      <c r="F512" s="2"/>
    </row>
    <row r="513" spans="5:6" ht="18" customHeight="1" x14ac:dyDescent="0.2">
      <c r="E513" s="2"/>
      <c r="F513" s="2"/>
    </row>
    <row r="514" spans="5:6" ht="18" customHeight="1" x14ac:dyDescent="0.2">
      <c r="E514" s="2"/>
      <c r="F514" s="2"/>
    </row>
    <row r="515" spans="5:6" ht="18" customHeight="1" x14ac:dyDescent="0.2">
      <c r="E515" s="2"/>
      <c r="F515" s="2"/>
    </row>
    <row r="516" spans="5:6" ht="18" customHeight="1" x14ac:dyDescent="0.2">
      <c r="E516" s="2"/>
      <c r="F516" s="2"/>
    </row>
    <row r="517" spans="5:6" ht="18" customHeight="1" x14ac:dyDescent="0.2">
      <c r="E517" s="2"/>
      <c r="F517" s="2"/>
    </row>
    <row r="518" spans="5:6" ht="18" customHeight="1" x14ac:dyDescent="0.2">
      <c r="E518" s="2"/>
      <c r="F518" s="2"/>
    </row>
    <row r="519" spans="5:6" ht="18" customHeight="1" x14ac:dyDescent="0.2">
      <c r="E519" s="2"/>
      <c r="F519" s="2"/>
    </row>
    <row r="520" spans="5:6" ht="18" customHeight="1" x14ac:dyDescent="0.2">
      <c r="E520" s="2"/>
      <c r="F520" s="2"/>
    </row>
    <row r="521" spans="5:6" ht="18" customHeight="1" x14ac:dyDescent="0.2">
      <c r="E521" s="2"/>
      <c r="F521" s="2"/>
    </row>
    <row r="522" spans="5:6" ht="18" customHeight="1" x14ac:dyDescent="0.2">
      <c r="E522" s="2"/>
      <c r="F522" s="2"/>
    </row>
    <row r="523" spans="5:6" ht="18" customHeight="1" x14ac:dyDescent="0.2">
      <c r="E523" s="2"/>
      <c r="F523" s="2"/>
    </row>
    <row r="524" spans="5:6" ht="18" customHeight="1" x14ac:dyDescent="0.2">
      <c r="E524" s="2"/>
      <c r="F524" s="2"/>
    </row>
    <row r="525" spans="5:6" ht="18" customHeight="1" x14ac:dyDescent="0.2">
      <c r="E525" s="2"/>
      <c r="F525" s="2"/>
    </row>
    <row r="526" spans="5:6" ht="18" customHeight="1" x14ac:dyDescent="0.2">
      <c r="E526" s="2"/>
      <c r="F526" s="2"/>
    </row>
    <row r="527" spans="5:6" ht="18" customHeight="1" x14ac:dyDescent="0.2">
      <c r="E527" s="2"/>
      <c r="F527" s="2"/>
    </row>
    <row r="528" spans="5:6" ht="18" customHeight="1" x14ac:dyDescent="0.2">
      <c r="E528" s="2"/>
      <c r="F528" s="2"/>
    </row>
    <row r="529" spans="5:6" ht="18" customHeight="1" x14ac:dyDescent="0.2">
      <c r="E529" s="2"/>
      <c r="F529" s="2"/>
    </row>
    <row r="530" spans="5:6" ht="18" customHeight="1" x14ac:dyDescent="0.2">
      <c r="E530" s="2"/>
      <c r="F530" s="2"/>
    </row>
    <row r="531" spans="5:6" ht="18" customHeight="1" x14ac:dyDescent="0.2">
      <c r="E531" s="2"/>
      <c r="F531" s="2"/>
    </row>
    <row r="532" spans="5:6" ht="18" customHeight="1" x14ac:dyDescent="0.2">
      <c r="E532" s="2"/>
      <c r="F532" s="2"/>
    </row>
    <row r="533" spans="5:6" ht="18" customHeight="1" x14ac:dyDescent="0.2">
      <c r="E533" s="2"/>
      <c r="F533" s="2"/>
    </row>
    <row r="534" spans="5:6" ht="18" customHeight="1" x14ac:dyDescent="0.2">
      <c r="E534" s="2"/>
      <c r="F534" s="2"/>
    </row>
    <row r="535" spans="5:6" ht="18" customHeight="1" x14ac:dyDescent="0.2">
      <c r="E535" s="2"/>
      <c r="F535" s="2"/>
    </row>
    <row r="536" spans="5:6" ht="18" customHeight="1" x14ac:dyDescent="0.2">
      <c r="E536" s="2"/>
      <c r="F536" s="2"/>
    </row>
    <row r="537" spans="5:6" ht="18" customHeight="1" x14ac:dyDescent="0.2">
      <c r="E537" s="2"/>
      <c r="F537" s="2"/>
    </row>
    <row r="538" spans="5:6" ht="18" customHeight="1" x14ac:dyDescent="0.2">
      <c r="E538" s="2"/>
      <c r="F538" s="2"/>
    </row>
    <row r="539" spans="5:6" ht="18" customHeight="1" x14ac:dyDescent="0.2">
      <c r="E539" s="2"/>
      <c r="F539" s="2"/>
    </row>
    <row r="540" spans="5:6" ht="18" customHeight="1" x14ac:dyDescent="0.2">
      <c r="E540" s="2"/>
      <c r="F540" s="2"/>
    </row>
    <row r="541" spans="5:6" ht="18" customHeight="1" x14ac:dyDescent="0.2">
      <c r="E541" s="2"/>
      <c r="F541" s="2"/>
    </row>
    <row r="542" spans="5:6" ht="18" customHeight="1" x14ac:dyDescent="0.2">
      <c r="E542" s="2"/>
      <c r="F542" s="2"/>
    </row>
    <row r="543" spans="5:6" ht="18" customHeight="1" x14ac:dyDescent="0.2">
      <c r="E543" s="2"/>
      <c r="F543" s="2"/>
    </row>
    <row r="544" spans="5:6" ht="18" customHeight="1" x14ac:dyDescent="0.2">
      <c r="E544" s="2"/>
      <c r="F544" s="2"/>
    </row>
    <row r="545" spans="5:6" ht="18" customHeight="1" x14ac:dyDescent="0.2">
      <c r="E545" s="2"/>
      <c r="F545" s="2"/>
    </row>
    <row r="546" spans="5:6" ht="18" customHeight="1" x14ac:dyDescent="0.2">
      <c r="E546" s="2"/>
      <c r="F546" s="2"/>
    </row>
    <row r="547" spans="5:6" ht="18" customHeight="1" x14ac:dyDescent="0.2">
      <c r="E547" s="2"/>
      <c r="F547" s="2"/>
    </row>
    <row r="548" spans="5:6" ht="18" customHeight="1" x14ac:dyDescent="0.2">
      <c r="E548" s="2"/>
      <c r="F548" s="2"/>
    </row>
    <row r="549" spans="5:6" ht="18" customHeight="1" x14ac:dyDescent="0.2">
      <c r="E549" s="2"/>
      <c r="F549" s="2"/>
    </row>
    <row r="550" spans="5:6" ht="18" customHeight="1" x14ac:dyDescent="0.2">
      <c r="E550" s="2"/>
      <c r="F550" s="2"/>
    </row>
    <row r="551" spans="5:6" ht="18" customHeight="1" x14ac:dyDescent="0.2">
      <c r="E551" s="2"/>
      <c r="F551" s="2"/>
    </row>
    <row r="552" spans="5:6" ht="18" customHeight="1" x14ac:dyDescent="0.2">
      <c r="E552" s="2"/>
      <c r="F552" s="2"/>
    </row>
    <row r="553" spans="5:6" ht="18" customHeight="1" x14ac:dyDescent="0.2">
      <c r="E553" s="2"/>
      <c r="F553" s="2"/>
    </row>
    <row r="554" spans="5:6" ht="18" customHeight="1" x14ac:dyDescent="0.2">
      <c r="E554" s="2"/>
      <c r="F554" s="2"/>
    </row>
    <row r="555" spans="5:6" ht="18" customHeight="1" x14ac:dyDescent="0.2">
      <c r="E555" s="2"/>
      <c r="F555" s="2"/>
    </row>
    <row r="556" spans="5:6" ht="18" customHeight="1" x14ac:dyDescent="0.2">
      <c r="E556" s="2"/>
      <c r="F556" s="2"/>
    </row>
    <row r="557" spans="5:6" ht="18" customHeight="1" x14ac:dyDescent="0.2">
      <c r="E557" s="2"/>
      <c r="F557" s="2"/>
    </row>
    <row r="558" spans="5:6" ht="18" customHeight="1" x14ac:dyDescent="0.2">
      <c r="E558" s="2"/>
      <c r="F558" s="2"/>
    </row>
    <row r="559" spans="5:6" ht="18" customHeight="1" x14ac:dyDescent="0.2">
      <c r="E559" s="2"/>
      <c r="F559" s="2"/>
    </row>
    <row r="560" spans="5:6" ht="18" customHeight="1" x14ac:dyDescent="0.2">
      <c r="E560" s="2"/>
      <c r="F560" s="2"/>
    </row>
    <row r="561" spans="5:6" ht="18" customHeight="1" x14ac:dyDescent="0.2">
      <c r="E561" s="2"/>
      <c r="F561" s="2"/>
    </row>
    <row r="562" spans="5:6" ht="18" customHeight="1" x14ac:dyDescent="0.2">
      <c r="E562" s="2"/>
      <c r="F562" s="2"/>
    </row>
    <row r="563" spans="5:6" ht="18" customHeight="1" x14ac:dyDescent="0.2">
      <c r="E563" s="2"/>
      <c r="F563" s="2"/>
    </row>
    <row r="564" spans="5:6" ht="18" customHeight="1" x14ac:dyDescent="0.2">
      <c r="E564" s="2"/>
      <c r="F564" s="2"/>
    </row>
    <row r="565" spans="5:6" ht="18" customHeight="1" x14ac:dyDescent="0.2">
      <c r="E565" s="2"/>
      <c r="F565" s="2"/>
    </row>
    <row r="566" spans="5:6" ht="18" customHeight="1" x14ac:dyDescent="0.2">
      <c r="E566" s="2"/>
      <c r="F566" s="2"/>
    </row>
    <row r="567" spans="5:6" ht="18" customHeight="1" x14ac:dyDescent="0.2">
      <c r="E567" s="2"/>
      <c r="F567" s="2"/>
    </row>
    <row r="568" spans="5:6" ht="18" customHeight="1" x14ac:dyDescent="0.2">
      <c r="E568" s="2"/>
      <c r="F568" s="2"/>
    </row>
    <row r="569" spans="5:6" ht="18" customHeight="1" x14ac:dyDescent="0.2">
      <c r="E569" s="2"/>
      <c r="F569" s="2"/>
    </row>
    <row r="570" spans="5:6" ht="18" customHeight="1" x14ac:dyDescent="0.2">
      <c r="E570" s="2"/>
      <c r="F570" s="2"/>
    </row>
    <row r="571" spans="5:6" ht="18" customHeight="1" x14ac:dyDescent="0.2">
      <c r="E571" s="2"/>
      <c r="F571" s="2"/>
    </row>
    <row r="572" spans="5:6" ht="18" customHeight="1" x14ac:dyDescent="0.2">
      <c r="E572" s="2"/>
      <c r="F572" s="2"/>
    </row>
    <row r="573" spans="5:6" ht="18" customHeight="1" x14ac:dyDescent="0.2">
      <c r="E573" s="2"/>
      <c r="F573" s="2"/>
    </row>
    <row r="574" spans="5:6" ht="18" customHeight="1" x14ac:dyDescent="0.2">
      <c r="E574" s="2"/>
      <c r="F574" s="2"/>
    </row>
    <row r="575" spans="5:6" ht="18" customHeight="1" x14ac:dyDescent="0.2">
      <c r="E575" s="2"/>
      <c r="F575" s="2"/>
    </row>
    <row r="576" spans="5:6" ht="18" customHeight="1" x14ac:dyDescent="0.2">
      <c r="E576" s="2"/>
      <c r="F576" s="2"/>
    </row>
    <row r="577" spans="5:6" ht="18" customHeight="1" x14ac:dyDescent="0.2">
      <c r="E577" s="2"/>
      <c r="F577" s="2"/>
    </row>
    <row r="578" spans="5:6" ht="18" customHeight="1" x14ac:dyDescent="0.2">
      <c r="E578" s="2"/>
      <c r="F578" s="2"/>
    </row>
    <row r="579" spans="5:6" ht="18" customHeight="1" x14ac:dyDescent="0.2">
      <c r="E579" s="2"/>
      <c r="F579" s="2"/>
    </row>
    <row r="580" spans="5:6" ht="18" customHeight="1" x14ac:dyDescent="0.2">
      <c r="E580" s="2"/>
      <c r="F580" s="2"/>
    </row>
    <row r="581" spans="5:6" ht="18" customHeight="1" x14ac:dyDescent="0.2">
      <c r="E581" s="2"/>
      <c r="F581" s="2"/>
    </row>
    <row r="582" spans="5:6" ht="18" customHeight="1" x14ac:dyDescent="0.2">
      <c r="E582" s="2"/>
      <c r="F582" s="2"/>
    </row>
    <row r="583" spans="5:6" ht="18" customHeight="1" x14ac:dyDescent="0.2">
      <c r="E583" s="2"/>
      <c r="F583" s="2"/>
    </row>
    <row r="584" spans="5:6" ht="18" customHeight="1" x14ac:dyDescent="0.2">
      <c r="E584" s="2"/>
      <c r="F584" s="2"/>
    </row>
    <row r="585" spans="5:6" ht="18" customHeight="1" x14ac:dyDescent="0.2">
      <c r="E585" s="2"/>
      <c r="F585" s="2"/>
    </row>
    <row r="586" spans="5:6" ht="18" customHeight="1" x14ac:dyDescent="0.2">
      <c r="E586" s="2"/>
      <c r="F586" s="2"/>
    </row>
    <row r="587" spans="5:6" ht="18" customHeight="1" x14ac:dyDescent="0.2">
      <c r="E587" s="2"/>
      <c r="F587" s="2"/>
    </row>
    <row r="588" spans="5:6" ht="18" customHeight="1" x14ac:dyDescent="0.2">
      <c r="E588" s="2"/>
      <c r="F588" s="2"/>
    </row>
    <row r="589" spans="5:6" ht="18" customHeight="1" x14ac:dyDescent="0.2">
      <c r="E589" s="2"/>
      <c r="F589" s="2"/>
    </row>
    <row r="590" spans="5:6" ht="18" customHeight="1" x14ac:dyDescent="0.2">
      <c r="E590" s="2"/>
      <c r="F590" s="2"/>
    </row>
    <row r="591" spans="5:6" ht="18" customHeight="1" x14ac:dyDescent="0.2">
      <c r="E591" s="2"/>
      <c r="F591" s="2"/>
    </row>
    <row r="592" spans="5:6" ht="18" customHeight="1" x14ac:dyDescent="0.2">
      <c r="E592" s="2"/>
      <c r="F592" s="2"/>
    </row>
    <row r="593" spans="5:6" ht="18" customHeight="1" x14ac:dyDescent="0.2">
      <c r="E593" s="2"/>
      <c r="F593" s="2"/>
    </row>
    <row r="594" spans="5:6" ht="18" customHeight="1" x14ac:dyDescent="0.2">
      <c r="E594" s="2"/>
      <c r="F594" s="2"/>
    </row>
    <row r="595" spans="5:6" ht="18" customHeight="1" x14ac:dyDescent="0.2">
      <c r="E595" s="2"/>
      <c r="F595" s="2"/>
    </row>
    <row r="596" spans="5:6" ht="18" customHeight="1" x14ac:dyDescent="0.2">
      <c r="E596" s="2"/>
      <c r="F596" s="2"/>
    </row>
    <row r="597" spans="5:6" ht="18" customHeight="1" x14ac:dyDescent="0.2">
      <c r="E597" s="2"/>
      <c r="F597" s="2"/>
    </row>
    <row r="598" spans="5:6" ht="18" customHeight="1" x14ac:dyDescent="0.2">
      <c r="E598" s="2"/>
      <c r="F598" s="2"/>
    </row>
    <row r="599" spans="5:6" ht="18" customHeight="1" x14ac:dyDescent="0.2">
      <c r="E599" s="2"/>
      <c r="F599" s="2"/>
    </row>
    <row r="600" spans="5:6" ht="18" customHeight="1" x14ac:dyDescent="0.2">
      <c r="E600" s="2"/>
      <c r="F600" s="2"/>
    </row>
    <row r="601" spans="5:6" ht="18" customHeight="1" x14ac:dyDescent="0.2">
      <c r="E601" s="2"/>
      <c r="F601" s="2"/>
    </row>
    <row r="602" spans="5:6" ht="18" customHeight="1" x14ac:dyDescent="0.2">
      <c r="E602" s="2"/>
      <c r="F602" s="2"/>
    </row>
    <row r="603" spans="5:6" ht="18" customHeight="1" x14ac:dyDescent="0.2">
      <c r="E603" s="2"/>
      <c r="F603" s="2"/>
    </row>
    <row r="604" spans="5:6" ht="18" customHeight="1" x14ac:dyDescent="0.2">
      <c r="E604" s="2"/>
      <c r="F604" s="2"/>
    </row>
    <row r="605" spans="5:6" ht="18" customHeight="1" x14ac:dyDescent="0.2">
      <c r="E605" s="2"/>
      <c r="F605" s="2"/>
    </row>
    <row r="606" spans="5:6" ht="18" customHeight="1" x14ac:dyDescent="0.2">
      <c r="E606" s="2"/>
      <c r="F606" s="2"/>
    </row>
    <row r="607" spans="5:6" ht="18" customHeight="1" x14ac:dyDescent="0.2">
      <c r="E607" s="2"/>
      <c r="F607" s="2"/>
    </row>
    <row r="608" spans="5:6" ht="18" customHeight="1" x14ac:dyDescent="0.2">
      <c r="E608" s="2"/>
      <c r="F608" s="2"/>
    </row>
    <row r="609" spans="5:6" ht="18" customHeight="1" x14ac:dyDescent="0.2">
      <c r="E609" s="2"/>
      <c r="F609" s="2"/>
    </row>
    <row r="610" spans="5:6" ht="18" customHeight="1" x14ac:dyDescent="0.2">
      <c r="E610" s="2"/>
      <c r="F610" s="2"/>
    </row>
    <row r="611" spans="5:6" ht="18" customHeight="1" x14ac:dyDescent="0.2">
      <c r="E611" s="2"/>
      <c r="F611" s="2"/>
    </row>
    <row r="612" spans="5:6" ht="18" customHeight="1" x14ac:dyDescent="0.2">
      <c r="E612" s="2"/>
      <c r="F612" s="2"/>
    </row>
    <row r="613" spans="5:6" ht="18" customHeight="1" x14ac:dyDescent="0.2">
      <c r="E613" s="2"/>
      <c r="F613" s="2"/>
    </row>
    <row r="614" spans="5:6" ht="18" customHeight="1" x14ac:dyDescent="0.2">
      <c r="E614" s="2"/>
      <c r="F614" s="2"/>
    </row>
    <row r="615" spans="5:6" ht="18" customHeight="1" x14ac:dyDescent="0.2">
      <c r="E615" s="2"/>
      <c r="F615" s="2"/>
    </row>
    <row r="616" spans="5:6" ht="18" customHeight="1" x14ac:dyDescent="0.2">
      <c r="E616" s="2"/>
      <c r="F616" s="2"/>
    </row>
    <row r="617" spans="5:6" ht="18" customHeight="1" x14ac:dyDescent="0.2">
      <c r="E617" s="2"/>
      <c r="F617" s="2"/>
    </row>
    <row r="618" spans="5:6" ht="18" customHeight="1" x14ac:dyDescent="0.2">
      <c r="E618" s="2"/>
      <c r="F618" s="2"/>
    </row>
    <row r="619" spans="5:6" ht="18" customHeight="1" x14ac:dyDescent="0.2">
      <c r="E619" s="2"/>
      <c r="F619" s="2"/>
    </row>
    <row r="620" spans="5:6" ht="18" customHeight="1" x14ac:dyDescent="0.2">
      <c r="E620" s="2"/>
      <c r="F620" s="2"/>
    </row>
    <row r="621" spans="5:6" ht="18" customHeight="1" x14ac:dyDescent="0.2">
      <c r="E621" s="2"/>
      <c r="F621" s="2"/>
    </row>
    <row r="622" spans="5:6" ht="18" customHeight="1" x14ac:dyDescent="0.2">
      <c r="E622" s="2"/>
      <c r="F622" s="2"/>
    </row>
    <row r="623" spans="5:6" ht="18" customHeight="1" x14ac:dyDescent="0.2">
      <c r="E623" s="2"/>
      <c r="F623" s="2"/>
    </row>
    <row r="624" spans="5:6" ht="18" customHeight="1" x14ac:dyDescent="0.2">
      <c r="E624" s="2"/>
      <c r="F624" s="2"/>
    </row>
    <row r="625" spans="5:6" ht="18" customHeight="1" x14ac:dyDescent="0.2">
      <c r="E625" s="2"/>
      <c r="F625" s="2"/>
    </row>
    <row r="626" spans="5:6" ht="18" customHeight="1" x14ac:dyDescent="0.2">
      <c r="E626" s="2"/>
      <c r="F626" s="2"/>
    </row>
    <row r="627" spans="5:6" ht="18" customHeight="1" x14ac:dyDescent="0.2">
      <c r="E627" s="2"/>
      <c r="F627" s="2"/>
    </row>
    <row r="628" spans="5:6" ht="18" customHeight="1" x14ac:dyDescent="0.2">
      <c r="E628" s="2"/>
      <c r="F628" s="2"/>
    </row>
    <row r="629" spans="5:6" ht="18" customHeight="1" x14ac:dyDescent="0.2">
      <c r="E629" s="2"/>
      <c r="F629" s="2"/>
    </row>
    <row r="630" spans="5:6" ht="18" customHeight="1" x14ac:dyDescent="0.2">
      <c r="E630" s="2"/>
      <c r="F630" s="2"/>
    </row>
    <row r="631" spans="5:6" ht="18" customHeight="1" x14ac:dyDescent="0.2">
      <c r="E631" s="2"/>
      <c r="F631" s="2"/>
    </row>
    <row r="632" spans="5:6" ht="18" customHeight="1" x14ac:dyDescent="0.2">
      <c r="E632" s="2"/>
      <c r="F632" s="2"/>
    </row>
    <row r="633" spans="5:6" ht="18" customHeight="1" x14ac:dyDescent="0.2">
      <c r="E633" s="2"/>
      <c r="F633" s="2"/>
    </row>
    <row r="634" spans="5:6" ht="18" customHeight="1" x14ac:dyDescent="0.2">
      <c r="E634" s="2"/>
      <c r="F634" s="2"/>
    </row>
    <row r="635" spans="5:6" ht="18" customHeight="1" x14ac:dyDescent="0.2">
      <c r="E635" s="2"/>
      <c r="F635" s="2"/>
    </row>
    <row r="636" spans="5:6" ht="18" customHeight="1" x14ac:dyDescent="0.2">
      <c r="E636" s="2"/>
      <c r="F636" s="2"/>
    </row>
    <row r="637" spans="5:6" ht="18" customHeight="1" x14ac:dyDescent="0.2">
      <c r="E637" s="2"/>
      <c r="F637" s="2"/>
    </row>
    <row r="638" spans="5:6" ht="18" customHeight="1" x14ac:dyDescent="0.2">
      <c r="E638" s="2"/>
      <c r="F638" s="2"/>
    </row>
    <row r="639" spans="5:6" ht="18" customHeight="1" x14ac:dyDescent="0.2">
      <c r="E639" s="2"/>
      <c r="F639" s="2"/>
    </row>
    <row r="640" spans="5:6" ht="18" customHeight="1" x14ac:dyDescent="0.2">
      <c r="E640" s="2"/>
      <c r="F640" s="2"/>
    </row>
    <row r="641" spans="5:6" ht="18" customHeight="1" x14ac:dyDescent="0.2">
      <c r="E641" s="2"/>
      <c r="F641" s="2"/>
    </row>
    <row r="642" spans="5:6" ht="18" customHeight="1" x14ac:dyDescent="0.2">
      <c r="E642" s="2"/>
      <c r="F642" s="2"/>
    </row>
    <row r="643" spans="5:6" ht="18" customHeight="1" x14ac:dyDescent="0.2">
      <c r="E643" s="2"/>
      <c r="F643" s="2"/>
    </row>
    <row r="644" spans="5:6" ht="18" customHeight="1" x14ac:dyDescent="0.2">
      <c r="E644" s="2"/>
      <c r="F644" s="2"/>
    </row>
    <row r="645" spans="5:6" ht="18" customHeight="1" x14ac:dyDescent="0.2">
      <c r="E645" s="2"/>
      <c r="F645" s="2"/>
    </row>
    <row r="646" spans="5:6" ht="18" customHeight="1" x14ac:dyDescent="0.2">
      <c r="E646" s="2"/>
      <c r="F646" s="2"/>
    </row>
    <row r="647" spans="5:6" ht="18" customHeight="1" x14ac:dyDescent="0.2">
      <c r="E647" s="2"/>
      <c r="F647" s="2"/>
    </row>
    <row r="648" spans="5:6" ht="18" customHeight="1" x14ac:dyDescent="0.2">
      <c r="E648" s="2"/>
      <c r="F648" s="2"/>
    </row>
    <row r="649" spans="5:6" ht="18" customHeight="1" x14ac:dyDescent="0.2">
      <c r="E649" s="2"/>
      <c r="F649" s="2"/>
    </row>
    <row r="650" spans="5:6" ht="18" customHeight="1" x14ac:dyDescent="0.2">
      <c r="E650" s="2"/>
      <c r="F650" s="2"/>
    </row>
    <row r="651" spans="5:6" ht="18" customHeight="1" x14ac:dyDescent="0.2">
      <c r="E651" s="2"/>
      <c r="F651" s="2"/>
    </row>
    <row r="652" spans="5:6" ht="18" customHeight="1" x14ac:dyDescent="0.2">
      <c r="E652" s="2"/>
      <c r="F652" s="2"/>
    </row>
    <row r="653" spans="5:6" ht="18" customHeight="1" x14ac:dyDescent="0.2">
      <c r="E653" s="2"/>
      <c r="F653" s="2"/>
    </row>
    <row r="654" spans="5:6" ht="18" customHeight="1" x14ac:dyDescent="0.2">
      <c r="E654" s="2"/>
      <c r="F654" s="2"/>
    </row>
    <row r="655" spans="5:6" ht="18" customHeight="1" x14ac:dyDescent="0.2">
      <c r="E655" s="2"/>
      <c r="F655" s="2"/>
    </row>
    <row r="656" spans="5:6" ht="18" customHeight="1" x14ac:dyDescent="0.2">
      <c r="E656" s="2"/>
      <c r="F656" s="2"/>
    </row>
    <row r="657" spans="5:6" ht="18" customHeight="1" x14ac:dyDescent="0.2">
      <c r="E657" s="2"/>
      <c r="F657" s="2"/>
    </row>
    <row r="658" spans="5:6" ht="18" customHeight="1" x14ac:dyDescent="0.2">
      <c r="E658" s="2"/>
      <c r="F658" s="2"/>
    </row>
    <row r="659" spans="5:6" ht="18" customHeight="1" x14ac:dyDescent="0.2">
      <c r="E659" s="2"/>
      <c r="F659" s="2"/>
    </row>
    <row r="660" spans="5:6" ht="18" customHeight="1" x14ac:dyDescent="0.2">
      <c r="E660" s="2"/>
      <c r="F660" s="2"/>
    </row>
    <row r="661" spans="5:6" ht="18" customHeight="1" x14ac:dyDescent="0.2">
      <c r="E661" s="2"/>
      <c r="F661" s="2"/>
    </row>
    <row r="662" spans="5:6" ht="18" customHeight="1" x14ac:dyDescent="0.2">
      <c r="E662" s="2"/>
      <c r="F662" s="2"/>
    </row>
    <row r="663" spans="5:6" ht="18" customHeight="1" x14ac:dyDescent="0.2">
      <c r="E663" s="2"/>
      <c r="F663" s="2"/>
    </row>
    <row r="664" spans="5:6" ht="18" customHeight="1" x14ac:dyDescent="0.2">
      <c r="E664" s="2"/>
      <c r="F664" s="2"/>
    </row>
    <row r="665" spans="5:6" ht="18" customHeight="1" x14ac:dyDescent="0.2">
      <c r="E665" s="2"/>
      <c r="F665" s="2"/>
    </row>
    <row r="666" spans="5:6" ht="18" customHeight="1" x14ac:dyDescent="0.2">
      <c r="E666" s="2"/>
      <c r="F666" s="2"/>
    </row>
    <row r="667" spans="5:6" ht="18" customHeight="1" x14ac:dyDescent="0.2">
      <c r="E667" s="2"/>
      <c r="F667" s="2"/>
    </row>
    <row r="668" spans="5:6" ht="18" customHeight="1" x14ac:dyDescent="0.2">
      <c r="E668" s="2"/>
      <c r="F668" s="2"/>
    </row>
    <row r="669" spans="5:6" ht="18" customHeight="1" x14ac:dyDescent="0.2">
      <c r="E669" s="2"/>
      <c r="F669" s="2"/>
    </row>
    <row r="670" spans="5:6" ht="18" customHeight="1" x14ac:dyDescent="0.2">
      <c r="E670" s="2"/>
      <c r="F670" s="2"/>
    </row>
    <row r="671" spans="5:6" ht="18" customHeight="1" x14ac:dyDescent="0.2">
      <c r="E671" s="2"/>
      <c r="F671" s="2"/>
    </row>
    <row r="672" spans="5:6" ht="18" customHeight="1" x14ac:dyDescent="0.2">
      <c r="E672" s="2"/>
      <c r="F672" s="2"/>
    </row>
    <row r="673" spans="5:6" ht="18" customHeight="1" x14ac:dyDescent="0.2">
      <c r="E673" s="2"/>
      <c r="F673" s="2"/>
    </row>
    <row r="674" spans="5:6" ht="18" customHeight="1" x14ac:dyDescent="0.2">
      <c r="E674" s="2"/>
      <c r="F674" s="2"/>
    </row>
    <row r="675" spans="5:6" ht="18" customHeight="1" x14ac:dyDescent="0.2">
      <c r="E675" s="2"/>
      <c r="F675" s="2"/>
    </row>
    <row r="676" spans="5:6" ht="18" customHeight="1" x14ac:dyDescent="0.2">
      <c r="E676" s="2"/>
      <c r="F676" s="2"/>
    </row>
    <row r="677" spans="5:6" ht="18" customHeight="1" x14ac:dyDescent="0.2">
      <c r="E677" s="2"/>
      <c r="F677" s="2"/>
    </row>
    <row r="678" spans="5:6" ht="18" customHeight="1" x14ac:dyDescent="0.2">
      <c r="E678" s="2"/>
      <c r="F678" s="2"/>
    </row>
    <row r="679" spans="5:6" ht="18" customHeight="1" x14ac:dyDescent="0.2">
      <c r="E679" s="2"/>
      <c r="F679" s="2"/>
    </row>
    <row r="680" spans="5:6" ht="18" customHeight="1" x14ac:dyDescent="0.2">
      <c r="E680" s="2"/>
      <c r="F680" s="2"/>
    </row>
    <row r="681" spans="5:6" ht="18" customHeight="1" x14ac:dyDescent="0.2">
      <c r="E681" s="2"/>
      <c r="F681" s="2"/>
    </row>
    <row r="682" spans="5:6" ht="18" customHeight="1" x14ac:dyDescent="0.2">
      <c r="E682" s="2"/>
      <c r="F682" s="2"/>
    </row>
    <row r="683" spans="5:6" ht="18" customHeight="1" x14ac:dyDescent="0.2">
      <c r="E683" s="2"/>
      <c r="F683" s="2"/>
    </row>
    <row r="684" spans="5:6" ht="18" customHeight="1" x14ac:dyDescent="0.2">
      <c r="E684" s="2"/>
      <c r="F684" s="2"/>
    </row>
    <row r="685" spans="5:6" ht="18" customHeight="1" x14ac:dyDescent="0.2">
      <c r="E685" s="2"/>
      <c r="F685" s="2"/>
    </row>
    <row r="686" spans="5:6" ht="18" customHeight="1" x14ac:dyDescent="0.2">
      <c r="E686" s="2"/>
      <c r="F686" s="2"/>
    </row>
    <row r="687" spans="5:6" ht="18" customHeight="1" x14ac:dyDescent="0.2">
      <c r="E687" s="2"/>
      <c r="F687" s="2"/>
    </row>
    <row r="688" spans="5:6" ht="18" customHeight="1" x14ac:dyDescent="0.2">
      <c r="E688" s="2"/>
      <c r="F688" s="2"/>
    </row>
    <row r="689" spans="5:6" ht="18" customHeight="1" x14ac:dyDescent="0.2">
      <c r="E689" s="2"/>
      <c r="F689" s="2"/>
    </row>
    <row r="690" spans="5:6" ht="18" customHeight="1" x14ac:dyDescent="0.2">
      <c r="E690" s="2"/>
      <c r="F690" s="2"/>
    </row>
    <row r="691" spans="5:6" ht="18" customHeight="1" x14ac:dyDescent="0.2">
      <c r="E691" s="2"/>
      <c r="F691" s="2"/>
    </row>
    <row r="692" spans="5:6" ht="18" customHeight="1" x14ac:dyDescent="0.2">
      <c r="E692" s="2"/>
      <c r="F692" s="2"/>
    </row>
    <row r="693" spans="5:6" ht="18" customHeight="1" x14ac:dyDescent="0.2">
      <c r="E693" s="2"/>
      <c r="F693" s="2"/>
    </row>
    <row r="694" spans="5:6" ht="18" customHeight="1" x14ac:dyDescent="0.2">
      <c r="E694" s="2"/>
      <c r="F694" s="2"/>
    </row>
    <row r="695" spans="5:6" ht="18" customHeight="1" x14ac:dyDescent="0.2">
      <c r="E695" s="2"/>
      <c r="F695" s="2"/>
    </row>
    <row r="696" spans="5:6" ht="18" customHeight="1" x14ac:dyDescent="0.2">
      <c r="E696" s="2"/>
      <c r="F696" s="2"/>
    </row>
    <row r="697" spans="5:6" ht="18" customHeight="1" x14ac:dyDescent="0.2">
      <c r="E697" s="2"/>
      <c r="F697" s="2"/>
    </row>
    <row r="698" spans="5:6" ht="18" customHeight="1" x14ac:dyDescent="0.2">
      <c r="E698" s="2"/>
      <c r="F698" s="2"/>
    </row>
    <row r="699" spans="5:6" ht="18" customHeight="1" x14ac:dyDescent="0.2">
      <c r="E699" s="2"/>
      <c r="F699" s="2"/>
    </row>
    <row r="700" spans="5:6" ht="18" customHeight="1" x14ac:dyDescent="0.2">
      <c r="E700" s="2"/>
      <c r="F700" s="2"/>
    </row>
    <row r="701" spans="5:6" ht="18" customHeight="1" x14ac:dyDescent="0.2">
      <c r="E701" s="2"/>
      <c r="F701" s="2"/>
    </row>
    <row r="702" spans="5:6" ht="18" customHeight="1" x14ac:dyDescent="0.2">
      <c r="E702" s="2"/>
      <c r="F702" s="2"/>
    </row>
    <row r="703" spans="5:6" ht="18" customHeight="1" x14ac:dyDescent="0.2">
      <c r="E703" s="2"/>
      <c r="F703" s="2"/>
    </row>
    <row r="704" spans="5:6" ht="18" customHeight="1" x14ac:dyDescent="0.2">
      <c r="E704" s="2"/>
      <c r="F704" s="2"/>
    </row>
    <row r="705" spans="5:6" ht="18" customHeight="1" x14ac:dyDescent="0.2">
      <c r="E705" s="2"/>
      <c r="F705" s="2"/>
    </row>
    <row r="706" spans="5:6" ht="18" customHeight="1" x14ac:dyDescent="0.2">
      <c r="E706" s="2"/>
      <c r="F706" s="2"/>
    </row>
    <row r="707" spans="5:6" ht="18" customHeight="1" x14ac:dyDescent="0.2">
      <c r="E707" s="2"/>
      <c r="F707" s="2"/>
    </row>
    <row r="708" spans="5:6" ht="18" customHeight="1" x14ac:dyDescent="0.2">
      <c r="E708" s="2"/>
      <c r="F708" s="2"/>
    </row>
    <row r="709" spans="5:6" ht="18" customHeight="1" x14ac:dyDescent="0.2">
      <c r="E709" s="2"/>
      <c r="F709" s="2"/>
    </row>
    <row r="710" spans="5:6" ht="18" customHeight="1" x14ac:dyDescent="0.2">
      <c r="E710" s="2"/>
      <c r="F710" s="2"/>
    </row>
    <row r="711" spans="5:6" ht="18" customHeight="1" x14ac:dyDescent="0.2">
      <c r="E711" s="2"/>
      <c r="F711" s="2"/>
    </row>
    <row r="712" spans="5:6" ht="18" customHeight="1" x14ac:dyDescent="0.2">
      <c r="E712" s="2"/>
      <c r="F712" s="2"/>
    </row>
    <row r="713" spans="5:6" ht="18" customHeight="1" x14ac:dyDescent="0.2">
      <c r="E713" s="2"/>
      <c r="F713" s="2"/>
    </row>
    <row r="714" spans="5:6" ht="18" customHeight="1" x14ac:dyDescent="0.2">
      <c r="E714" s="2"/>
      <c r="F714" s="2"/>
    </row>
    <row r="715" spans="5:6" ht="18" customHeight="1" x14ac:dyDescent="0.2">
      <c r="E715" s="2"/>
      <c r="F715" s="2"/>
    </row>
    <row r="716" spans="5:6" ht="18" customHeight="1" x14ac:dyDescent="0.2">
      <c r="E716" s="2"/>
      <c r="F716" s="2"/>
    </row>
    <row r="717" spans="5:6" ht="18" customHeight="1" x14ac:dyDescent="0.2">
      <c r="E717" s="2"/>
      <c r="F717" s="2"/>
    </row>
    <row r="718" spans="5:6" ht="18" customHeight="1" x14ac:dyDescent="0.2">
      <c r="E718" s="2"/>
      <c r="F718" s="2"/>
    </row>
    <row r="719" spans="5:6" ht="18" customHeight="1" x14ac:dyDescent="0.2">
      <c r="E719" s="2"/>
      <c r="F719" s="2"/>
    </row>
    <row r="720" spans="5:6" ht="18" customHeight="1" x14ac:dyDescent="0.2">
      <c r="E720" s="2"/>
      <c r="F720" s="2"/>
    </row>
    <row r="721" spans="5:6" ht="18" customHeight="1" x14ac:dyDescent="0.2">
      <c r="E721" s="2"/>
      <c r="F721" s="2"/>
    </row>
    <row r="722" spans="5:6" ht="18" customHeight="1" x14ac:dyDescent="0.2">
      <c r="E722" s="2"/>
      <c r="F722" s="2"/>
    </row>
    <row r="723" spans="5:6" ht="18" customHeight="1" x14ac:dyDescent="0.2">
      <c r="E723" s="2"/>
      <c r="F723" s="2"/>
    </row>
    <row r="724" spans="5:6" ht="18" customHeight="1" x14ac:dyDescent="0.2">
      <c r="E724" s="2"/>
      <c r="F724" s="2"/>
    </row>
    <row r="725" spans="5:6" ht="18" customHeight="1" x14ac:dyDescent="0.2">
      <c r="E725" s="2"/>
      <c r="F725" s="2"/>
    </row>
    <row r="726" spans="5:6" ht="18" customHeight="1" x14ac:dyDescent="0.2">
      <c r="E726" s="2"/>
      <c r="F726" s="2"/>
    </row>
    <row r="727" spans="5:6" ht="18" customHeight="1" x14ac:dyDescent="0.2">
      <c r="E727" s="2"/>
      <c r="F727" s="2"/>
    </row>
    <row r="728" spans="5:6" ht="18" customHeight="1" x14ac:dyDescent="0.2">
      <c r="E728" s="2"/>
      <c r="F728" s="2"/>
    </row>
    <row r="729" spans="5:6" ht="18" customHeight="1" x14ac:dyDescent="0.2">
      <c r="E729" s="2"/>
      <c r="F729" s="2"/>
    </row>
    <row r="730" spans="5:6" ht="18" customHeight="1" x14ac:dyDescent="0.2">
      <c r="E730" s="2"/>
      <c r="F730" s="2"/>
    </row>
    <row r="731" spans="5:6" ht="18" customHeight="1" x14ac:dyDescent="0.2">
      <c r="E731" s="2"/>
      <c r="F731" s="2"/>
    </row>
    <row r="732" spans="5:6" ht="18" customHeight="1" x14ac:dyDescent="0.2">
      <c r="E732" s="2"/>
      <c r="F732" s="2"/>
    </row>
    <row r="733" spans="5:6" ht="18" customHeight="1" x14ac:dyDescent="0.2">
      <c r="E733" s="2"/>
      <c r="F733" s="2"/>
    </row>
    <row r="734" spans="5:6" ht="18" customHeight="1" x14ac:dyDescent="0.2">
      <c r="E734" s="2"/>
      <c r="F734" s="2"/>
    </row>
    <row r="735" spans="5:6" ht="18" customHeight="1" x14ac:dyDescent="0.2">
      <c r="E735" s="2"/>
      <c r="F735" s="2"/>
    </row>
    <row r="736" spans="5:6" ht="18" customHeight="1" x14ac:dyDescent="0.2">
      <c r="E736" s="2"/>
      <c r="F736" s="2"/>
    </row>
    <row r="737" spans="5:6" ht="18" customHeight="1" x14ac:dyDescent="0.2">
      <c r="E737" s="2"/>
      <c r="F737" s="2"/>
    </row>
    <row r="738" spans="5:6" ht="18" customHeight="1" x14ac:dyDescent="0.2">
      <c r="E738" s="2"/>
      <c r="F738" s="2"/>
    </row>
    <row r="739" spans="5:6" ht="18" customHeight="1" x14ac:dyDescent="0.2">
      <c r="E739" s="2"/>
      <c r="F739" s="2"/>
    </row>
    <row r="740" spans="5:6" ht="18" customHeight="1" x14ac:dyDescent="0.2">
      <c r="E740" s="2"/>
      <c r="F740" s="2"/>
    </row>
    <row r="741" spans="5:6" ht="18" customHeight="1" x14ac:dyDescent="0.2">
      <c r="E741" s="2"/>
      <c r="F741" s="2"/>
    </row>
    <row r="742" spans="5:6" ht="18" customHeight="1" x14ac:dyDescent="0.2">
      <c r="E742" s="2"/>
      <c r="F742" s="2"/>
    </row>
    <row r="743" spans="5:6" ht="18" customHeight="1" x14ac:dyDescent="0.2">
      <c r="E743" s="2"/>
      <c r="F743" s="2"/>
    </row>
    <row r="744" spans="5:6" ht="18" customHeight="1" x14ac:dyDescent="0.2">
      <c r="E744" s="2"/>
      <c r="F744" s="2"/>
    </row>
    <row r="745" spans="5:6" ht="18" customHeight="1" x14ac:dyDescent="0.2">
      <c r="E745" s="2"/>
      <c r="F745" s="2"/>
    </row>
    <row r="746" spans="5:6" ht="18" customHeight="1" x14ac:dyDescent="0.2">
      <c r="E746" s="2"/>
      <c r="F746" s="2"/>
    </row>
    <row r="747" spans="5:6" ht="18" customHeight="1" x14ac:dyDescent="0.2">
      <c r="E747" s="2"/>
      <c r="F747" s="2"/>
    </row>
    <row r="748" spans="5:6" ht="18" customHeight="1" x14ac:dyDescent="0.2">
      <c r="E748" s="2"/>
      <c r="F748" s="2"/>
    </row>
    <row r="749" spans="5:6" ht="18" customHeight="1" x14ac:dyDescent="0.2">
      <c r="E749" s="2"/>
      <c r="F749" s="2"/>
    </row>
    <row r="750" spans="5:6" ht="18" customHeight="1" x14ac:dyDescent="0.2">
      <c r="E750" s="2"/>
      <c r="F750" s="2"/>
    </row>
    <row r="751" spans="5:6" ht="18" customHeight="1" x14ac:dyDescent="0.2">
      <c r="E751" s="2"/>
      <c r="F751" s="2"/>
    </row>
    <row r="752" spans="5:6" ht="18" customHeight="1" x14ac:dyDescent="0.2">
      <c r="E752" s="2"/>
      <c r="F752" s="2"/>
    </row>
    <row r="753" spans="5:6" ht="18" customHeight="1" x14ac:dyDescent="0.2">
      <c r="E753" s="2"/>
      <c r="F753" s="2"/>
    </row>
    <row r="754" spans="5:6" ht="18" customHeight="1" x14ac:dyDescent="0.2">
      <c r="E754" s="2"/>
      <c r="F754" s="2"/>
    </row>
    <row r="755" spans="5:6" ht="18" customHeight="1" x14ac:dyDescent="0.2">
      <c r="E755" s="2"/>
      <c r="F755" s="2"/>
    </row>
    <row r="756" spans="5:6" ht="18" customHeight="1" x14ac:dyDescent="0.2">
      <c r="E756" s="2"/>
      <c r="F756" s="2"/>
    </row>
    <row r="757" spans="5:6" ht="18" customHeight="1" x14ac:dyDescent="0.2">
      <c r="E757" s="2"/>
      <c r="F757" s="2"/>
    </row>
    <row r="758" spans="5:6" ht="18" customHeight="1" x14ac:dyDescent="0.2">
      <c r="E758" s="2"/>
      <c r="F758" s="2"/>
    </row>
    <row r="759" spans="5:6" ht="18" customHeight="1" x14ac:dyDescent="0.2">
      <c r="E759" s="2"/>
      <c r="F759" s="2"/>
    </row>
    <row r="760" spans="5:6" ht="18" customHeight="1" x14ac:dyDescent="0.2">
      <c r="E760" s="2"/>
      <c r="F760" s="2"/>
    </row>
    <row r="761" spans="5:6" ht="18" customHeight="1" x14ac:dyDescent="0.2">
      <c r="E761" s="2"/>
      <c r="F761" s="2"/>
    </row>
    <row r="762" spans="5:6" ht="18" customHeight="1" x14ac:dyDescent="0.2">
      <c r="E762" s="2"/>
      <c r="F762" s="2"/>
    </row>
    <row r="763" spans="5:6" ht="18" customHeight="1" x14ac:dyDescent="0.2">
      <c r="E763" s="2"/>
      <c r="F763" s="2"/>
    </row>
    <row r="764" spans="5:6" ht="18" customHeight="1" x14ac:dyDescent="0.2">
      <c r="E764" s="2"/>
      <c r="F764" s="2"/>
    </row>
    <row r="765" spans="5:6" ht="18" customHeight="1" x14ac:dyDescent="0.2">
      <c r="E765" s="2"/>
      <c r="F765" s="2"/>
    </row>
    <row r="766" spans="5:6" ht="18" customHeight="1" x14ac:dyDescent="0.2">
      <c r="E766" s="2"/>
      <c r="F766" s="2"/>
    </row>
    <row r="767" spans="5:6" ht="18" customHeight="1" x14ac:dyDescent="0.2">
      <c r="E767" s="2"/>
      <c r="F767" s="2"/>
    </row>
    <row r="768" spans="5:6" ht="18" customHeight="1" x14ac:dyDescent="0.2">
      <c r="E768" s="2"/>
      <c r="F768" s="2"/>
    </row>
    <row r="769" spans="5:6" ht="18" customHeight="1" x14ac:dyDescent="0.2">
      <c r="E769" s="2"/>
      <c r="F769" s="2"/>
    </row>
    <row r="770" spans="5:6" ht="18" customHeight="1" x14ac:dyDescent="0.2">
      <c r="E770" s="2"/>
      <c r="F770" s="2"/>
    </row>
    <row r="771" spans="5:6" ht="18" customHeight="1" x14ac:dyDescent="0.2">
      <c r="E771" s="2"/>
      <c r="F771" s="2"/>
    </row>
    <row r="772" spans="5:6" ht="18" customHeight="1" x14ac:dyDescent="0.2">
      <c r="E772" s="2"/>
      <c r="F772" s="2"/>
    </row>
    <row r="773" spans="5:6" ht="18" customHeight="1" x14ac:dyDescent="0.2">
      <c r="E773" s="2"/>
      <c r="F773" s="2"/>
    </row>
    <row r="774" spans="5:6" ht="18" customHeight="1" x14ac:dyDescent="0.2">
      <c r="E774" s="2"/>
      <c r="F774" s="2"/>
    </row>
    <row r="775" spans="5:6" ht="18" customHeight="1" x14ac:dyDescent="0.2">
      <c r="E775" s="2"/>
      <c r="F775" s="2"/>
    </row>
    <row r="776" spans="5:6" ht="18" customHeight="1" x14ac:dyDescent="0.2">
      <c r="E776" s="2"/>
      <c r="F776" s="2"/>
    </row>
    <row r="777" spans="5:6" ht="18" customHeight="1" x14ac:dyDescent="0.2">
      <c r="E777" s="2"/>
      <c r="F777" s="2"/>
    </row>
    <row r="778" spans="5:6" ht="18" customHeight="1" x14ac:dyDescent="0.2">
      <c r="E778" s="2"/>
      <c r="F778" s="2"/>
    </row>
    <row r="779" spans="5:6" ht="18" customHeight="1" x14ac:dyDescent="0.2">
      <c r="E779" s="2"/>
      <c r="F779" s="2"/>
    </row>
    <row r="780" spans="5:6" ht="18" customHeight="1" x14ac:dyDescent="0.2">
      <c r="E780" s="2"/>
      <c r="F780" s="2"/>
    </row>
    <row r="781" spans="5:6" ht="18" customHeight="1" x14ac:dyDescent="0.2">
      <c r="E781" s="2"/>
      <c r="F781" s="2"/>
    </row>
    <row r="782" spans="5:6" ht="18" customHeight="1" x14ac:dyDescent="0.2">
      <c r="E782" s="2"/>
      <c r="F782" s="2"/>
    </row>
    <row r="783" spans="5:6" ht="18" customHeight="1" x14ac:dyDescent="0.2">
      <c r="E783" s="2"/>
      <c r="F783" s="2"/>
    </row>
    <row r="784" spans="5:6" ht="18" customHeight="1" x14ac:dyDescent="0.2">
      <c r="E784" s="2"/>
      <c r="F784" s="2"/>
    </row>
    <row r="785" spans="5:6" ht="18" customHeight="1" x14ac:dyDescent="0.2">
      <c r="E785" s="2"/>
      <c r="F785" s="2"/>
    </row>
    <row r="786" spans="5:6" ht="18" customHeight="1" x14ac:dyDescent="0.2">
      <c r="E786" s="2"/>
      <c r="F786" s="2"/>
    </row>
    <row r="787" spans="5:6" ht="18" customHeight="1" x14ac:dyDescent="0.2">
      <c r="E787" s="2"/>
      <c r="F787" s="2"/>
    </row>
    <row r="788" spans="5:6" ht="18" customHeight="1" x14ac:dyDescent="0.2">
      <c r="E788" s="2"/>
      <c r="F788" s="2"/>
    </row>
    <row r="789" spans="5:6" ht="18" customHeight="1" x14ac:dyDescent="0.2">
      <c r="E789" s="2"/>
      <c r="F789" s="2"/>
    </row>
    <row r="790" spans="5:6" ht="18" customHeight="1" x14ac:dyDescent="0.2">
      <c r="E790" s="2"/>
      <c r="F790" s="2"/>
    </row>
    <row r="791" spans="5:6" ht="18" customHeight="1" x14ac:dyDescent="0.2">
      <c r="E791" s="2"/>
      <c r="F791" s="2"/>
    </row>
    <row r="792" spans="5:6" ht="18" customHeight="1" x14ac:dyDescent="0.2">
      <c r="E792" s="2"/>
      <c r="F792" s="2"/>
    </row>
    <row r="793" spans="5:6" ht="18" customHeight="1" x14ac:dyDescent="0.2">
      <c r="E793" s="2"/>
      <c r="F793" s="2"/>
    </row>
    <row r="794" spans="5:6" ht="18" customHeight="1" x14ac:dyDescent="0.2">
      <c r="E794" s="2"/>
      <c r="F794" s="2"/>
    </row>
    <row r="795" spans="5:6" ht="18" customHeight="1" x14ac:dyDescent="0.2">
      <c r="E795" s="2"/>
      <c r="F795" s="2"/>
    </row>
    <row r="796" spans="5:6" ht="18" customHeight="1" x14ac:dyDescent="0.2">
      <c r="E796" s="2"/>
      <c r="F796" s="2"/>
    </row>
    <row r="797" spans="5:6" ht="18" customHeight="1" x14ac:dyDescent="0.2">
      <c r="E797" s="2"/>
      <c r="F797" s="2"/>
    </row>
    <row r="798" spans="5:6" ht="18" customHeight="1" x14ac:dyDescent="0.2">
      <c r="E798" s="2"/>
      <c r="F798" s="2"/>
    </row>
    <row r="799" spans="5:6" ht="18" customHeight="1" x14ac:dyDescent="0.2">
      <c r="E799" s="2"/>
      <c r="F799" s="2"/>
    </row>
    <row r="800" spans="5:6" ht="18" customHeight="1" x14ac:dyDescent="0.2">
      <c r="E800" s="2"/>
      <c r="F800" s="2"/>
    </row>
    <row r="801" spans="5:6" ht="18" customHeight="1" x14ac:dyDescent="0.2">
      <c r="E801" s="2"/>
      <c r="F801" s="2"/>
    </row>
    <row r="802" spans="5:6" ht="18" customHeight="1" x14ac:dyDescent="0.2">
      <c r="E802" s="2"/>
      <c r="F802" s="2"/>
    </row>
    <row r="803" spans="5:6" ht="18" customHeight="1" x14ac:dyDescent="0.2">
      <c r="E803" s="2"/>
      <c r="F803" s="2"/>
    </row>
    <row r="804" spans="5:6" ht="18" customHeight="1" x14ac:dyDescent="0.2">
      <c r="E804" s="2"/>
      <c r="F804" s="2"/>
    </row>
    <row r="805" spans="5:6" ht="18" customHeight="1" x14ac:dyDescent="0.2">
      <c r="E805" s="2"/>
      <c r="F805" s="2"/>
    </row>
    <row r="806" spans="5:6" ht="18" customHeight="1" x14ac:dyDescent="0.2">
      <c r="E806" s="2"/>
      <c r="F806" s="2"/>
    </row>
    <row r="807" spans="5:6" ht="18" customHeight="1" x14ac:dyDescent="0.2">
      <c r="E807" s="2"/>
      <c r="F807" s="2"/>
    </row>
    <row r="808" spans="5:6" ht="18" customHeight="1" x14ac:dyDescent="0.2">
      <c r="E808" s="2"/>
      <c r="F808" s="2"/>
    </row>
    <row r="809" spans="5:6" ht="18" customHeight="1" x14ac:dyDescent="0.2">
      <c r="E809" s="2"/>
      <c r="F809" s="2"/>
    </row>
    <row r="810" spans="5:6" ht="18" customHeight="1" x14ac:dyDescent="0.2">
      <c r="E810" s="2"/>
      <c r="F810" s="2"/>
    </row>
    <row r="811" spans="5:6" ht="18" customHeight="1" x14ac:dyDescent="0.2">
      <c r="E811" s="2"/>
      <c r="F811" s="2"/>
    </row>
    <row r="812" spans="5:6" ht="18" customHeight="1" x14ac:dyDescent="0.2">
      <c r="E812" s="2"/>
      <c r="F812" s="2"/>
    </row>
    <row r="813" spans="5:6" ht="18" customHeight="1" x14ac:dyDescent="0.2">
      <c r="E813" s="2"/>
      <c r="F813" s="2"/>
    </row>
    <row r="814" spans="5:6" ht="18" customHeight="1" x14ac:dyDescent="0.2">
      <c r="E814" s="2"/>
      <c r="F814" s="2"/>
    </row>
    <row r="815" spans="5:6" ht="18" customHeight="1" x14ac:dyDescent="0.2">
      <c r="E815" s="2"/>
      <c r="F815" s="2"/>
    </row>
    <row r="816" spans="5:6" ht="18" customHeight="1" x14ac:dyDescent="0.2">
      <c r="E816" s="2"/>
      <c r="F816" s="2"/>
    </row>
    <row r="817" spans="5:6" ht="18" customHeight="1" x14ac:dyDescent="0.2">
      <c r="E817" s="2"/>
      <c r="F817" s="2"/>
    </row>
    <row r="818" spans="5:6" ht="18" customHeight="1" x14ac:dyDescent="0.2">
      <c r="E818" s="2"/>
      <c r="F818" s="2"/>
    </row>
    <row r="819" spans="5:6" ht="18" customHeight="1" x14ac:dyDescent="0.2">
      <c r="E819" s="2"/>
      <c r="F819" s="2"/>
    </row>
    <row r="820" spans="5:6" ht="18" customHeight="1" x14ac:dyDescent="0.2">
      <c r="E820" s="2"/>
      <c r="F820" s="2"/>
    </row>
    <row r="821" spans="5:6" ht="18" customHeight="1" x14ac:dyDescent="0.2">
      <c r="E821" s="2"/>
      <c r="F821" s="2"/>
    </row>
    <row r="822" spans="5:6" ht="18" customHeight="1" x14ac:dyDescent="0.2">
      <c r="E822" s="2"/>
      <c r="F822" s="2"/>
    </row>
    <row r="823" spans="5:6" ht="18" customHeight="1" x14ac:dyDescent="0.2">
      <c r="E823" s="2"/>
      <c r="F823" s="2"/>
    </row>
    <row r="824" spans="5:6" ht="18" customHeight="1" x14ac:dyDescent="0.2">
      <c r="E824" s="2"/>
      <c r="F824" s="2"/>
    </row>
    <row r="825" spans="5:6" ht="18" customHeight="1" x14ac:dyDescent="0.2">
      <c r="E825" s="2"/>
      <c r="F825" s="2"/>
    </row>
    <row r="826" spans="5:6" ht="18" customHeight="1" x14ac:dyDescent="0.2">
      <c r="E826" s="2"/>
      <c r="F826" s="2"/>
    </row>
    <row r="827" spans="5:6" ht="18" customHeight="1" x14ac:dyDescent="0.2">
      <c r="E827" s="2"/>
      <c r="F827" s="2"/>
    </row>
    <row r="828" spans="5:6" ht="18" customHeight="1" x14ac:dyDescent="0.2">
      <c r="E828" s="2"/>
      <c r="F828" s="2"/>
    </row>
    <row r="829" spans="5:6" ht="18" customHeight="1" x14ac:dyDescent="0.2">
      <c r="E829" s="2"/>
      <c r="F829" s="2"/>
    </row>
    <row r="830" spans="5:6" ht="18" customHeight="1" x14ac:dyDescent="0.2">
      <c r="E830" s="2"/>
      <c r="F830" s="2"/>
    </row>
    <row r="831" spans="5:6" ht="18" customHeight="1" x14ac:dyDescent="0.2">
      <c r="E831" s="2"/>
      <c r="F831" s="2"/>
    </row>
    <row r="832" spans="5:6" ht="18" customHeight="1" x14ac:dyDescent="0.2">
      <c r="E832" s="2"/>
      <c r="F832" s="2"/>
    </row>
    <row r="833" spans="5:6" ht="18" customHeight="1" x14ac:dyDescent="0.2">
      <c r="E833" s="2"/>
      <c r="F833" s="2"/>
    </row>
    <row r="834" spans="5:6" ht="18" customHeight="1" x14ac:dyDescent="0.2">
      <c r="E834" s="2"/>
      <c r="F834" s="2"/>
    </row>
    <row r="835" spans="5:6" ht="18" customHeight="1" x14ac:dyDescent="0.2">
      <c r="E835" s="2"/>
      <c r="F835" s="2"/>
    </row>
    <row r="836" spans="5:6" ht="18" customHeight="1" x14ac:dyDescent="0.2">
      <c r="E836" s="2"/>
      <c r="F836" s="2"/>
    </row>
    <row r="837" spans="5:6" ht="18" customHeight="1" x14ac:dyDescent="0.2">
      <c r="E837" s="2"/>
      <c r="F837" s="2"/>
    </row>
    <row r="838" spans="5:6" ht="18" customHeight="1" x14ac:dyDescent="0.2">
      <c r="E838" s="2"/>
      <c r="F838" s="2"/>
    </row>
    <row r="839" spans="5:6" ht="18" customHeight="1" x14ac:dyDescent="0.2">
      <c r="E839" s="2"/>
      <c r="F839" s="2"/>
    </row>
    <row r="840" spans="5:6" ht="18" customHeight="1" x14ac:dyDescent="0.2">
      <c r="E840" s="2"/>
      <c r="F840" s="2"/>
    </row>
    <row r="841" spans="5:6" ht="18" customHeight="1" x14ac:dyDescent="0.2">
      <c r="E841" s="2"/>
      <c r="F841" s="2"/>
    </row>
    <row r="842" spans="5:6" ht="18" customHeight="1" x14ac:dyDescent="0.2">
      <c r="E842" s="2"/>
      <c r="F842" s="2"/>
    </row>
    <row r="843" spans="5:6" ht="18" customHeight="1" x14ac:dyDescent="0.2">
      <c r="E843" s="2"/>
      <c r="F843" s="2"/>
    </row>
    <row r="844" spans="5:6" ht="18" customHeight="1" x14ac:dyDescent="0.2">
      <c r="E844" s="2"/>
      <c r="F844" s="2"/>
    </row>
    <row r="845" spans="5:6" ht="18" customHeight="1" x14ac:dyDescent="0.2">
      <c r="E845" s="2"/>
      <c r="F845" s="2"/>
    </row>
    <row r="846" spans="5:6" ht="18" customHeight="1" x14ac:dyDescent="0.2">
      <c r="E846" s="2"/>
      <c r="F846" s="2"/>
    </row>
    <row r="847" spans="5:6" ht="18" customHeight="1" x14ac:dyDescent="0.2">
      <c r="E847" s="2"/>
      <c r="F847" s="2"/>
    </row>
    <row r="848" spans="5:6" ht="18" customHeight="1" x14ac:dyDescent="0.2">
      <c r="E848" s="2"/>
      <c r="F848" s="2"/>
    </row>
    <row r="849" spans="5:6" ht="18" customHeight="1" x14ac:dyDescent="0.2">
      <c r="E849" s="2"/>
      <c r="F849" s="2"/>
    </row>
    <row r="850" spans="5:6" ht="18" customHeight="1" x14ac:dyDescent="0.2">
      <c r="E850" s="2"/>
      <c r="F850" s="2"/>
    </row>
    <row r="851" spans="5:6" ht="18" customHeight="1" x14ac:dyDescent="0.2">
      <c r="E851" s="2"/>
      <c r="F851" s="2"/>
    </row>
    <row r="852" spans="5:6" ht="18" customHeight="1" x14ac:dyDescent="0.2">
      <c r="E852" s="2"/>
      <c r="F852" s="2"/>
    </row>
    <row r="853" spans="5:6" ht="18" customHeight="1" x14ac:dyDescent="0.2">
      <c r="E853" s="2"/>
      <c r="F853" s="2"/>
    </row>
    <row r="854" spans="5:6" ht="18" customHeight="1" x14ac:dyDescent="0.2">
      <c r="E854" s="2"/>
      <c r="F854" s="2"/>
    </row>
    <row r="855" spans="5:6" ht="18" customHeight="1" x14ac:dyDescent="0.2">
      <c r="E855" s="2"/>
      <c r="F855" s="2"/>
    </row>
    <row r="856" spans="5:6" ht="18" customHeight="1" x14ac:dyDescent="0.2">
      <c r="E856" s="2"/>
      <c r="F856" s="2"/>
    </row>
    <row r="857" spans="5:6" ht="18" customHeight="1" x14ac:dyDescent="0.2">
      <c r="E857" s="2"/>
      <c r="F857" s="2"/>
    </row>
    <row r="858" spans="5:6" ht="18" customHeight="1" x14ac:dyDescent="0.2">
      <c r="E858" s="2"/>
      <c r="F858" s="2"/>
    </row>
    <row r="859" spans="5:6" ht="18" customHeight="1" x14ac:dyDescent="0.2">
      <c r="E859" s="2"/>
      <c r="F859" s="2"/>
    </row>
    <row r="860" spans="5:6" ht="18" customHeight="1" x14ac:dyDescent="0.2">
      <c r="E860" s="2"/>
      <c r="F860" s="2"/>
    </row>
    <row r="861" spans="5:6" ht="18" customHeight="1" x14ac:dyDescent="0.2">
      <c r="E861" s="2"/>
      <c r="F861" s="2"/>
    </row>
    <row r="862" spans="5:6" ht="18" customHeight="1" x14ac:dyDescent="0.2">
      <c r="E862" s="2"/>
      <c r="F862" s="2"/>
    </row>
    <row r="863" spans="5:6" ht="18" customHeight="1" x14ac:dyDescent="0.2">
      <c r="E863" s="2"/>
      <c r="F863" s="2"/>
    </row>
    <row r="864" spans="5:6" ht="18" customHeight="1" x14ac:dyDescent="0.2">
      <c r="E864" s="2"/>
      <c r="F864" s="2"/>
    </row>
    <row r="865" spans="5:6" ht="18" customHeight="1" x14ac:dyDescent="0.2">
      <c r="E865" s="2"/>
      <c r="F865" s="2"/>
    </row>
    <row r="866" spans="5:6" ht="18" customHeight="1" x14ac:dyDescent="0.2">
      <c r="E866" s="2"/>
      <c r="F866" s="2"/>
    </row>
    <row r="867" spans="5:6" ht="18" customHeight="1" x14ac:dyDescent="0.2">
      <c r="E867" s="2"/>
      <c r="F867" s="2"/>
    </row>
    <row r="868" spans="5:6" ht="18" customHeight="1" x14ac:dyDescent="0.2">
      <c r="E868" s="2"/>
      <c r="F868" s="2"/>
    </row>
    <row r="869" spans="5:6" ht="18" customHeight="1" x14ac:dyDescent="0.2">
      <c r="E869" s="2"/>
      <c r="F869" s="2"/>
    </row>
    <row r="870" spans="5:6" ht="18" customHeight="1" x14ac:dyDescent="0.2">
      <c r="E870" s="2"/>
      <c r="F870" s="2"/>
    </row>
    <row r="871" spans="5:6" ht="18" customHeight="1" x14ac:dyDescent="0.2">
      <c r="E871" s="2"/>
      <c r="F871" s="2"/>
    </row>
    <row r="872" spans="5:6" ht="18" customHeight="1" x14ac:dyDescent="0.2">
      <c r="E872" s="2"/>
      <c r="F872" s="2"/>
    </row>
    <row r="873" spans="5:6" ht="18" customHeight="1" x14ac:dyDescent="0.2">
      <c r="E873" s="2"/>
      <c r="F873" s="2"/>
    </row>
    <row r="874" spans="5:6" ht="18" customHeight="1" x14ac:dyDescent="0.2">
      <c r="E874" s="2"/>
      <c r="F874" s="2"/>
    </row>
    <row r="875" spans="5:6" ht="18" customHeight="1" x14ac:dyDescent="0.2">
      <c r="E875" s="2"/>
      <c r="F875" s="2"/>
    </row>
    <row r="876" spans="5:6" ht="18" customHeight="1" x14ac:dyDescent="0.2">
      <c r="E876" s="2"/>
      <c r="F876" s="2"/>
    </row>
    <row r="877" spans="5:6" ht="18" customHeight="1" x14ac:dyDescent="0.2">
      <c r="E877" s="2"/>
      <c r="F877" s="2"/>
    </row>
    <row r="878" spans="5:6" ht="18" customHeight="1" x14ac:dyDescent="0.2">
      <c r="E878" s="2"/>
      <c r="F878" s="2"/>
    </row>
    <row r="879" spans="5:6" ht="18" customHeight="1" x14ac:dyDescent="0.2">
      <c r="E879" s="2"/>
      <c r="F879" s="2"/>
    </row>
    <row r="880" spans="5:6" ht="18" customHeight="1" x14ac:dyDescent="0.2">
      <c r="E880" s="2"/>
      <c r="F880" s="2"/>
    </row>
    <row r="881" spans="5:6" ht="18" customHeight="1" x14ac:dyDescent="0.2">
      <c r="E881" s="2"/>
      <c r="F881" s="2"/>
    </row>
    <row r="882" spans="5:6" ht="18" customHeight="1" x14ac:dyDescent="0.2">
      <c r="E882" s="2"/>
      <c r="F882" s="2"/>
    </row>
    <row r="883" spans="5:6" ht="18" customHeight="1" x14ac:dyDescent="0.2">
      <c r="E883" s="2"/>
      <c r="F883" s="2"/>
    </row>
    <row r="884" spans="5:6" ht="18" customHeight="1" x14ac:dyDescent="0.2">
      <c r="E884" s="2"/>
      <c r="F884" s="2"/>
    </row>
    <row r="885" spans="5:6" ht="18" customHeight="1" x14ac:dyDescent="0.2">
      <c r="E885" s="2"/>
      <c r="F885" s="2"/>
    </row>
    <row r="886" spans="5:6" ht="18" customHeight="1" x14ac:dyDescent="0.2">
      <c r="E886" s="2"/>
      <c r="F886" s="2"/>
    </row>
    <row r="887" spans="5:6" ht="18" customHeight="1" x14ac:dyDescent="0.2">
      <c r="E887" s="2"/>
      <c r="F887" s="2"/>
    </row>
    <row r="888" spans="5:6" ht="18" customHeight="1" x14ac:dyDescent="0.2">
      <c r="E888" s="2"/>
      <c r="F888" s="2"/>
    </row>
    <row r="889" spans="5:6" ht="18" customHeight="1" x14ac:dyDescent="0.2">
      <c r="E889" s="2"/>
      <c r="F889" s="2"/>
    </row>
    <row r="890" spans="5:6" ht="18" customHeight="1" x14ac:dyDescent="0.2">
      <c r="E890" s="2"/>
      <c r="F890" s="2"/>
    </row>
    <row r="891" spans="5:6" ht="18" customHeight="1" x14ac:dyDescent="0.2">
      <c r="E891" s="2"/>
      <c r="F891" s="2"/>
    </row>
    <row r="892" spans="5:6" ht="18" customHeight="1" x14ac:dyDescent="0.2">
      <c r="E892" s="2"/>
      <c r="F892" s="2"/>
    </row>
    <row r="893" spans="5:6" ht="18" customHeight="1" x14ac:dyDescent="0.2">
      <c r="E893" s="2"/>
      <c r="F893" s="2"/>
    </row>
    <row r="894" spans="5:6" ht="18" customHeight="1" x14ac:dyDescent="0.2">
      <c r="E894" s="2"/>
      <c r="F894" s="2"/>
    </row>
    <row r="895" spans="5:6" ht="18" customHeight="1" x14ac:dyDescent="0.2">
      <c r="E895" s="2"/>
      <c r="F895" s="2"/>
    </row>
    <row r="896" spans="5:6" ht="18" customHeight="1" x14ac:dyDescent="0.2">
      <c r="E896" s="2"/>
      <c r="F896" s="2"/>
    </row>
    <row r="897" spans="5:6" ht="18" customHeight="1" x14ac:dyDescent="0.2">
      <c r="E897" s="2"/>
      <c r="F897" s="2"/>
    </row>
    <row r="898" spans="5:6" ht="18" customHeight="1" x14ac:dyDescent="0.2">
      <c r="E898" s="2"/>
      <c r="F898" s="2"/>
    </row>
    <row r="899" spans="5:6" ht="18" customHeight="1" x14ac:dyDescent="0.2">
      <c r="E899" s="2"/>
      <c r="F899" s="2"/>
    </row>
    <row r="900" spans="5:6" ht="18" customHeight="1" x14ac:dyDescent="0.2">
      <c r="E900" s="2"/>
      <c r="F900" s="2"/>
    </row>
    <row r="901" spans="5:6" ht="18" customHeight="1" x14ac:dyDescent="0.2">
      <c r="E901" s="2"/>
      <c r="F901" s="2"/>
    </row>
    <row r="902" spans="5:6" ht="18" customHeight="1" x14ac:dyDescent="0.2">
      <c r="E902" s="2"/>
      <c r="F902" s="2"/>
    </row>
    <row r="903" spans="5:6" ht="18" customHeight="1" x14ac:dyDescent="0.2">
      <c r="E903" s="2"/>
      <c r="F903" s="2"/>
    </row>
    <row r="904" spans="5:6" ht="18" customHeight="1" x14ac:dyDescent="0.2">
      <c r="E904" s="2"/>
      <c r="F904" s="2"/>
    </row>
    <row r="905" spans="5:6" ht="18" customHeight="1" x14ac:dyDescent="0.2">
      <c r="E905" s="2"/>
      <c r="F905" s="2"/>
    </row>
    <row r="906" spans="5:6" ht="18" customHeight="1" x14ac:dyDescent="0.2">
      <c r="E906" s="2"/>
      <c r="F906" s="2"/>
    </row>
    <row r="907" spans="5:6" ht="18" customHeight="1" x14ac:dyDescent="0.2">
      <c r="E907" s="2"/>
      <c r="F907" s="2"/>
    </row>
    <row r="908" spans="5:6" ht="18" customHeight="1" x14ac:dyDescent="0.2">
      <c r="E908" s="2"/>
      <c r="F908" s="2"/>
    </row>
    <row r="909" spans="5:6" ht="18" customHeight="1" x14ac:dyDescent="0.2">
      <c r="E909" s="2"/>
      <c r="F909" s="2"/>
    </row>
    <row r="910" spans="5:6" ht="18" customHeight="1" x14ac:dyDescent="0.2">
      <c r="E910" s="2"/>
      <c r="F910" s="2"/>
    </row>
    <row r="911" spans="5:6" ht="18" customHeight="1" x14ac:dyDescent="0.2">
      <c r="E911" s="2"/>
      <c r="F911" s="2"/>
    </row>
    <row r="912" spans="5:6" ht="18" customHeight="1" x14ac:dyDescent="0.2">
      <c r="E912" s="2"/>
      <c r="F912" s="2"/>
    </row>
    <row r="913" spans="5:6" ht="18" customHeight="1" x14ac:dyDescent="0.2">
      <c r="E913" s="2"/>
      <c r="F913" s="2"/>
    </row>
    <row r="914" spans="5:6" ht="18" customHeight="1" x14ac:dyDescent="0.2">
      <c r="E914" s="2"/>
      <c r="F914" s="2"/>
    </row>
    <row r="915" spans="5:6" ht="18" customHeight="1" x14ac:dyDescent="0.2">
      <c r="E915" s="2"/>
      <c r="F915" s="2"/>
    </row>
    <row r="916" spans="5:6" ht="18" customHeight="1" x14ac:dyDescent="0.2">
      <c r="E916" s="2"/>
      <c r="F916" s="2"/>
    </row>
    <row r="917" spans="5:6" ht="18" customHeight="1" x14ac:dyDescent="0.2">
      <c r="E917" s="2"/>
      <c r="F917" s="2"/>
    </row>
    <row r="918" spans="5:6" ht="18" customHeight="1" x14ac:dyDescent="0.2">
      <c r="E918" s="2"/>
      <c r="F918" s="2"/>
    </row>
    <row r="919" spans="5:6" ht="18" customHeight="1" x14ac:dyDescent="0.2">
      <c r="E919" s="2"/>
      <c r="F919" s="2"/>
    </row>
    <row r="920" spans="5:6" ht="18" customHeight="1" x14ac:dyDescent="0.2">
      <c r="E920" s="2"/>
      <c r="F920" s="2"/>
    </row>
    <row r="921" spans="5:6" ht="18" customHeight="1" x14ac:dyDescent="0.2">
      <c r="E921" s="2"/>
      <c r="F921" s="2"/>
    </row>
    <row r="922" spans="5:6" ht="18" customHeight="1" x14ac:dyDescent="0.2">
      <c r="E922" s="2"/>
      <c r="F922" s="2"/>
    </row>
    <row r="923" spans="5:6" ht="18" customHeight="1" x14ac:dyDescent="0.2">
      <c r="E923" s="2"/>
      <c r="F923" s="2"/>
    </row>
    <row r="924" spans="5:6" ht="18" customHeight="1" x14ac:dyDescent="0.2">
      <c r="E924" s="2"/>
      <c r="F924" s="2"/>
    </row>
    <row r="925" spans="5:6" ht="18" customHeight="1" x14ac:dyDescent="0.2">
      <c r="E925" s="2"/>
      <c r="F925" s="2"/>
    </row>
    <row r="926" spans="5:6" ht="18" customHeight="1" x14ac:dyDescent="0.2">
      <c r="E926" s="2"/>
      <c r="F926" s="2"/>
    </row>
    <row r="927" spans="5:6" ht="18" customHeight="1" x14ac:dyDescent="0.2">
      <c r="E927" s="2"/>
      <c r="F927" s="2"/>
    </row>
    <row r="928" spans="5:6" ht="18" customHeight="1" x14ac:dyDescent="0.2">
      <c r="E928" s="2"/>
      <c r="F928" s="2"/>
    </row>
    <row r="929" spans="5:6" ht="18" customHeight="1" x14ac:dyDescent="0.2">
      <c r="E929" s="2"/>
      <c r="F929" s="2"/>
    </row>
    <row r="930" spans="5:6" ht="18" customHeight="1" x14ac:dyDescent="0.2">
      <c r="E930" s="2"/>
      <c r="F930" s="2"/>
    </row>
    <row r="931" spans="5:6" ht="18" customHeight="1" x14ac:dyDescent="0.2">
      <c r="E931" s="2"/>
      <c r="F931" s="2"/>
    </row>
    <row r="932" spans="5:6" ht="18" customHeight="1" x14ac:dyDescent="0.2">
      <c r="E932" s="2"/>
      <c r="F932" s="2"/>
    </row>
    <row r="933" spans="5:6" ht="18" customHeight="1" x14ac:dyDescent="0.2">
      <c r="E933" s="2"/>
      <c r="F933" s="2"/>
    </row>
    <row r="934" spans="5:6" ht="18" customHeight="1" x14ac:dyDescent="0.2">
      <c r="E934" s="2"/>
      <c r="F934" s="2"/>
    </row>
    <row r="935" spans="5:6" ht="18" customHeight="1" x14ac:dyDescent="0.2">
      <c r="E935" s="2"/>
      <c r="F935" s="2"/>
    </row>
    <row r="936" spans="5:6" ht="18" customHeight="1" x14ac:dyDescent="0.2">
      <c r="E936" s="2"/>
      <c r="F936" s="2"/>
    </row>
    <row r="937" spans="5:6" ht="18" customHeight="1" x14ac:dyDescent="0.2">
      <c r="E937" s="2"/>
      <c r="F937" s="2"/>
    </row>
    <row r="938" spans="5:6" ht="18" customHeight="1" x14ac:dyDescent="0.2">
      <c r="E938" s="2"/>
      <c r="F938" s="2"/>
    </row>
    <row r="939" spans="5:6" ht="18" customHeight="1" x14ac:dyDescent="0.2">
      <c r="E939" s="2"/>
      <c r="F939" s="2"/>
    </row>
    <row r="940" spans="5:6" ht="18" customHeight="1" x14ac:dyDescent="0.2">
      <c r="E940" s="2"/>
      <c r="F940" s="2"/>
    </row>
    <row r="941" spans="5:6" ht="18" customHeight="1" x14ac:dyDescent="0.2">
      <c r="E941" s="2"/>
      <c r="F941" s="2"/>
    </row>
    <row r="942" spans="5:6" ht="18" customHeight="1" x14ac:dyDescent="0.2">
      <c r="E942" s="2"/>
      <c r="F942" s="2"/>
    </row>
    <row r="943" spans="5:6" ht="18" customHeight="1" x14ac:dyDescent="0.2">
      <c r="E943" s="2"/>
      <c r="F943" s="2"/>
    </row>
    <row r="944" spans="5:6" ht="18" customHeight="1" x14ac:dyDescent="0.2">
      <c r="E944" s="2"/>
      <c r="F944" s="2"/>
    </row>
    <row r="945" spans="5:6" ht="18" customHeight="1" x14ac:dyDescent="0.2">
      <c r="E945" s="2"/>
      <c r="F945" s="2"/>
    </row>
    <row r="946" spans="5:6" ht="18" customHeight="1" x14ac:dyDescent="0.2">
      <c r="E946" s="2"/>
      <c r="F946" s="2"/>
    </row>
    <row r="947" spans="5:6" ht="18" customHeight="1" x14ac:dyDescent="0.2">
      <c r="E947" s="2"/>
      <c r="F947" s="2"/>
    </row>
    <row r="948" spans="5:6" ht="18" customHeight="1" x14ac:dyDescent="0.2">
      <c r="E948" s="2"/>
      <c r="F948" s="2"/>
    </row>
    <row r="949" spans="5:6" ht="18" customHeight="1" x14ac:dyDescent="0.2">
      <c r="E949" s="2"/>
      <c r="F949" s="2"/>
    </row>
    <row r="950" spans="5:6" ht="18" customHeight="1" x14ac:dyDescent="0.2">
      <c r="E950" s="2"/>
      <c r="F950" s="2"/>
    </row>
    <row r="951" spans="5:6" ht="18" customHeight="1" x14ac:dyDescent="0.2">
      <c r="E951" s="2"/>
      <c r="F951" s="2"/>
    </row>
    <row r="952" spans="5:6" ht="18" customHeight="1" x14ac:dyDescent="0.2">
      <c r="E952" s="2"/>
      <c r="F952" s="2"/>
    </row>
    <row r="953" spans="5:6" ht="18" customHeight="1" x14ac:dyDescent="0.2">
      <c r="E953" s="2"/>
      <c r="F953" s="2"/>
    </row>
    <row r="954" spans="5:6" ht="18" customHeight="1" x14ac:dyDescent="0.2">
      <c r="E954" s="2"/>
      <c r="F954" s="2"/>
    </row>
    <row r="955" spans="5:6" ht="18" customHeight="1" x14ac:dyDescent="0.2">
      <c r="E955" s="2"/>
      <c r="F955" s="2"/>
    </row>
    <row r="956" spans="5:6" ht="18" customHeight="1" x14ac:dyDescent="0.2">
      <c r="E956" s="2"/>
      <c r="F956" s="2"/>
    </row>
    <row r="957" spans="5:6" ht="18" customHeight="1" x14ac:dyDescent="0.2">
      <c r="E957" s="2"/>
      <c r="F957" s="2"/>
    </row>
  </sheetData>
  <conditionalFormatting sqref="J1">
    <cfRule type="cellIs" dxfId="120" priority="3" operator="equal">
      <formula>0</formula>
    </cfRule>
  </conditionalFormatting>
  <conditionalFormatting sqref="M1">
    <cfRule type="cellIs" dxfId="119" priority="4" operator="equal">
      <formula>0</formula>
    </cfRule>
  </conditionalFormatting>
  <conditionalFormatting sqref="L1">
    <cfRule type="cellIs" dxfId="118" priority="5" operator="equal">
      <formula>0</formula>
    </cfRule>
  </conditionalFormatting>
  <conditionalFormatting sqref="O1">
    <cfRule type="cellIs" dxfId="117" priority="6" operator="equal">
      <formula>0</formula>
    </cfRule>
  </conditionalFormatting>
  <conditionalFormatting sqref="G1">
    <cfRule type="cellIs" dxfId="116" priority="7" operator="equal">
      <formula>0</formula>
    </cfRule>
  </conditionalFormatting>
  <conditionalFormatting sqref="I1">
    <cfRule type="cellIs" dxfId="115" priority="8" operator="equal">
      <formula>0</formula>
    </cfRule>
  </conditionalFormatting>
  <conditionalFormatting sqref="H1">
    <cfRule type="cellIs" dxfId="114" priority="9" operator="equal">
      <formula>0</formula>
    </cfRule>
  </conditionalFormatting>
  <conditionalFormatting sqref="N1">
    <cfRule type="cellIs" dxfId="113" priority="10" operator="equal">
      <formula>0</formula>
    </cfRule>
  </conditionalFormatting>
  <conditionalFormatting sqref="P1">
    <cfRule type="cellIs" dxfId="112" priority="11" operator="equal">
      <formula>0</formula>
    </cfRule>
  </conditionalFormatting>
  <conditionalFormatting sqref="K1">
    <cfRule type="cellIs" dxfId="111" priority="12" operator="equal">
      <formula>0</formula>
    </cfRule>
  </conditionalFormatting>
  <conditionalFormatting sqref="D1">
    <cfRule type="cellIs" dxfId="110" priority="13" operator="equal">
      <formula>0</formula>
    </cfRule>
  </conditionalFormatting>
  <conditionalFormatting sqref="F1">
    <cfRule type="cellIs" dxfId="109" priority="14" operator="equal">
      <formula>0</formula>
    </cfRule>
  </conditionalFormatting>
  <pageMargins left="0.7" right="0.7" top="0.75" bottom="0.75" header="0.511811023622047" footer="0.511811023622047"/>
  <pageSetup paperSize="9" orientation="portrait" horizontalDpi="300" verticalDpi="300"/>
  <ignoredErrors>
    <ignoredError sqref="G17 G36 G4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5"/>
  <sheetViews>
    <sheetView zoomScale="110" zoomScaleNormal="60" zoomScalePageLayoutView="60" workbookViewId="0">
      <pane ySplit="1" topLeftCell="A53" activePane="bottomLeft" state="frozen"/>
      <selection pane="bottomLeft" activeCell="J52" sqref="J52"/>
    </sheetView>
  </sheetViews>
  <sheetFormatPr baseColWidth="10" defaultColWidth="10.83203125" defaultRowHeight="16" x14ac:dyDescent="0.2"/>
  <cols>
    <col min="1" max="1" width="12" style="22" customWidth="1"/>
    <col min="2" max="2" width="9" style="22" customWidth="1"/>
    <col min="3" max="3" width="11.83203125" style="22" bestFit="1" customWidth="1"/>
    <col min="4" max="4" width="26.83203125" style="34" customWidth="1"/>
    <col min="5" max="5" width="48.5" style="34" customWidth="1"/>
    <col min="6" max="6" width="26.6640625" style="34" customWidth="1"/>
    <col min="7" max="7" width="13.83203125" style="46" customWidth="1"/>
    <col min="8" max="8" width="29.6640625" style="61" hidden="1" customWidth="1"/>
    <col min="9" max="9" width="11.1640625" style="172" customWidth="1"/>
    <col min="10" max="10" width="21.1640625" style="105" customWidth="1"/>
    <col min="11" max="11" width="19.33203125" style="105" customWidth="1"/>
    <col min="12" max="12" width="14.5" style="105" customWidth="1"/>
    <col min="13" max="13" width="11.6640625" style="105" customWidth="1"/>
    <col min="14" max="14" width="11.83203125" style="34" customWidth="1"/>
    <col min="15" max="15" width="12.83203125" style="34" customWidth="1"/>
    <col min="16" max="16" width="11.83203125" style="61" customWidth="1"/>
    <col min="17" max="17" width="19.1640625" style="34" customWidth="1"/>
    <col min="18" max="18" width="255.6640625" style="26" customWidth="1"/>
    <col min="19" max="1024" width="10.83203125" style="34"/>
  </cols>
  <sheetData>
    <row r="1" spans="1:18" s="5" customFormat="1" ht="18" customHeight="1" x14ac:dyDescent="0.2">
      <c r="A1" s="20" t="s">
        <v>77</v>
      </c>
      <c r="B1" s="20" t="s">
        <v>78</v>
      </c>
      <c r="C1" s="20" t="s">
        <v>0</v>
      </c>
      <c r="D1" s="111" t="s">
        <v>120</v>
      </c>
      <c r="E1" s="20" t="s">
        <v>121</v>
      </c>
      <c r="F1" s="5" t="s">
        <v>122</v>
      </c>
      <c r="G1" s="94" t="s">
        <v>79</v>
      </c>
      <c r="H1" s="38" t="s">
        <v>667</v>
      </c>
      <c r="I1" s="57" t="s">
        <v>123</v>
      </c>
      <c r="J1" s="108" t="s">
        <v>81</v>
      </c>
      <c r="K1" s="108" t="s">
        <v>84</v>
      </c>
      <c r="L1" s="108" t="s">
        <v>85</v>
      </c>
      <c r="M1" s="108" t="s">
        <v>92</v>
      </c>
      <c r="N1" s="5" t="s">
        <v>124</v>
      </c>
      <c r="O1" s="111" t="s">
        <v>125</v>
      </c>
      <c r="P1" s="38" t="s">
        <v>668</v>
      </c>
      <c r="Q1" s="5" t="s">
        <v>669</v>
      </c>
      <c r="R1" s="20" t="s">
        <v>75</v>
      </c>
    </row>
    <row r="2" spans="1:18" ht="18" customHeight="1" x14ac:dyDescent="0.2">
      <c r="A2" s="22" t="s">
        <v>93</v>
      </c>
      <c r="B2" s="22">
        <v>2011</v>
      </c>
      <c r="C2" s="34" t="s">
        <v>102</v>
      </c>
      <c r="E2" s="2" t="s">
        <v>670</v>
      </c>
      <c r="G2" s="175"/>
      <c r="H2" s="175" t="s">
        <v>136</v>
      </c>
      <c r="I2" s="176"/>
      <c r="J2" s="188"/>
      <c r="K2" s="188"/>
      <c r="M2" s="188"/>
      <c r="N2" s="2"/>
      <c r="P2" s="46">
        <f t="shared" ref="P2:P17" si="0">1956*Q2%</f>
        <v>739.36799999999994</v>
      </c>
      <c r="Q2" s="2">
        <v>37.799999999999997</v>
      </c>
      <c r="R2" s="150" t="s">
        <v>671</v>
      </c>
    </row>
    <row r="3" spans="1:18" ht="112" x14ac:dyDescent="0.2">
      <c r="A3" s="22" t="s">
        <v>93</v>
      </c>
      <c r="B3" s="22">
        <v>2011</v>
      </c>
      <c r="C3" s="34" t="s">
        <v>102</v>
      </c>
      <c r="E3" s="178" t="s">
        <v>672</v>
      </c>
      <c r="G3" s="175"/>
      <c r="H3" s="175" t="s">
        <v>136</v>
      </c>
      <c r="I3" s="176"/>
      <c r="J3" s="188"/>
      <c r="K3" s="188"/>
      <c r="M3" s="188"/>
      <c r="N3" s="2"/>
      <c r="P3" s="46">
        <f t="shared" si="0"/>
        <v>453.79199999999997</v>
      </c>
      <c r="Q3" s="2">
        <v>23.2</v>
      </c>
      <c r="R3" s="179" t="s">
        <v>673</v>
      </c>
    </row>
    <row r="4" spans="1:18" x14ac:dyDescent="0.2">
      <c r="A4" s="22" t="s">
        <v>93</v>
      </c>
      <c r="B4" s="22">
        <v>2011</v>
      </c>
      <c r="C4" s="34" t="s">
        <v>102</v>
      </c>
      <c r="E4" s="2" t="s">
        <v>674</v>
      </c>
      <c r="G4" s="175"/>
      <c r="H4" s="175" t="s">
        <v>136</v>
      </c>
      <c r="I4" s="176"/>
      <c r="J4" s="188"/>
      <c r="K4" s="188"/>
      <c r="M4" s="188"/>
      <c r="N4" s="2"/>
      <c r="P4" s="46">
        <f t="shared" si="0"/>
        <v>285.57599999999996</v>
      </c>
      <c r="Q4" s="2">
        <v>14.6</v>
      </c>
    </row>
    <row r="5" spans="1:18" x14ac:dyDescent="0.2">
      <c r="A5" s="22" t="s">
        <v>93</v>
      </c>
      <c r="B5" s="22">
        <v>2011</v>
      </c>
      <c r="C5" s="34" t="s">
        <v>102</v>
      </c>
      <c r="E5" s="2" t="s">
        <v>675</v>
      </c>
      <c r="G5" s="175"/>
      <c r="H5" s="175" t="s">
        <v>136</v>
      </c>
      <c r="I5" s="176"/>
      <c r="J5" s="188"/>
      <c r="K5" s="188"/>
      <c r="M5" s="188"/>
      <c r="N5" s="2"/>
      <c r="P5" s="46">
        <f t="shared" si="0"/>
        <v>320.78399999999993</v>
      </c>
      <c r="Q5" s="2">
        <v>16.399999999999999</v>
      </c>
    </row>
    <row r="6" spans="1:18" x14ac:dyDescent="0.2">
      <c r="A6" s="22" t="s">
        <v>93</v>
      </c>
      <c r="B6" s="22">
        <v>2011</v>
      </c>
      <c r="C6" s="34" t="s">
        <v>102</v>
      </c>
      <c r="E6" s="2" t="s">
        <v>676</v>
      </c>
      <c r="G6" s="175"/>
      <c r="H6" s="175" t="s">
        <v>136</v>
      </c>
      <c r="I6" s="176"/>
      <c r="J6" s="188"/>
      <c r="K6" s="188"/>
      <c r="M6" s="188"/>
      <c r="N6" s="2"/>
      <c r="P6" s="46">
        <f t="shared" si="0"/>
        <v>0</v>
      </c>
      <c r="Q6" s="2">
        <v>0</v>
      </c>
    </row>
    <row r="7" spans="1:18" x14ac:dyDescent="0.2">
      <c r="A7" s="22" t="s">
        <v>93</v>
      </c>
      <c r="B7" s="22">
        <v>2011</v>
      </c>
      <c r="C7" s="34" t="s">
        <v>102</v>
      </c>
      <c r="E7" s="2" t="s">
        <v>677</v>
      </c>
      <c r="G7" s="175"/>
      <c r="H7" s="175" t="s">
        <v>136</v>
      </c>
      <c r="I7" s="176"/>
      <c r="J7" s="188"/>
      <c r="K7" s="188"/>
      <c r="M7" s="188"/>
      <c r="N7" s="2"/>
      <c r="P7" s="46">
        <f t="shared" si="0"/>
        <v>0</v>
      </c>
      <c r="Q7" s="2">
        <v>0</v>
      </c>
    </row>
    <row r="8" spans="1:18" x14ac:dyDescent="0.2">
      <c r="A8" s="22" t="s">
        <v>93</v>
      </c>
      <c r="B8" s="22">
        <v>2011</v>
      </c>
      <c r="C8" s="34" t="s">
        <v>102</v>
      </c>
      <c r="E8" s="2" t="s">
        <v>678</v>
      </c>
      <c r="G8" s="175"/>
      <c r="H8" s="175" t="s">
        <v>136</v>
      </c>
      <c r="I8" s="176"/>
      <c r="J8" s="188"/>
      <c r="K8" s="188"/>
      <c r="M8" s="188"/>
      <c r="N8" s="2"/>
      <c r="P8" s="46">
        <f t="shared" si="0"/>
        <v>320.78399999999993</v>
      </c>
      <c r="Q8" s="2">
        <v>16.399999999999999</v>
      </c>
    </row>
    <row r="9" spans="1:18" x14ac:dyDescent="0.2">
      <c r="A9" s="22" t="s">
        <v>93</v>
      </c>
      <c r="B9" s="22">
        <v>2011</v>
      </c>
      <c r="C9" s="34" t="s">
        <v>102</v>
      </c>
      <c r="E9" s="2" t="s">
        <v>679</v>
      </c>
      <c r="G9" s="175"/>
      <c r="H9" s="175" t="s">
        <v>136</v>
      </c>
      <c r="I9" s="176"/>
      <c r="J9" s="188"/>
      <c r="K9" s="188"/>
      <c r="M9" s="188"/>
      <c r="N9" s="2"/>
      <c r="P9" s="46">
        <f t="shared" si="0"/>
        <v>56.723999999999997</v>
      </c>
      <c r="Q9" s="2">
        <v>2.9</v>
      </c>
    </row>
    <row r="10" spans="1:18" x14ac:dyDescent="0.2">
      <c r="A10" s="22" t="s">
        <v>93</v>
      </c>
      <c r="B10" s="22">
        <v>2011</v>
      </c>
      <c r="C10" s="34" t="s">
        <v>102</v>
      </c>
      <c r="E10" s="2" t="s">
        <v>677</v>
      </c>
      <c r="G10" s="175"/>
      <c r="H10" s="175" t="s">
        <v>136</v>
      </c>
      <c r="I10" s="176"/>
      <c r="J10" s="188"/>
      <c r="K10" s="188"/>
      <c r="M10" s="188"/>
      <c r="N10" s="2"/>
      <c r="P10" s="46">
        <f t="shared" si="0"/>
        <v>72.372000000000014</v>
      </c>
      <c r="Q10" s="2">
        <v>3.7</v>
      </c>
    </row>
    <row r="11" spans="1:18" ht="32" x14ac:dyDescent="0.2">
      <c r="A11" s="22" t="s">
        <v>93</v>
      </c>
      <c r="B11" s="22">
        <v>2011</v>
      </c>
      <c r="C11" s="34" t="s">
        <v>102</v>
      </c>
      <c r="E11" s="178" t="s">
        <v>680</v>
      </c>
      <c r="G11" s="175"/>
      <c r="H11" s="175" t="s">
        <v>136</v>
      </c>
      <c r="I11" s="176"/>
      <c r="J11" s="188"/>
      <c r="K11" s="188"/>
      <c r="M11" s="188"/>
      <c r="N11" s="2"/>
      <c r="P11" s="46">
        <f t="shared" si="0"/>
        <v>293.39999999999998</v>
      </c>
      <c r="Q11" s="2">
        <v>15</v>
      </c>
    </row>
    <row r="12" spans="1:18" ht="32" x14ac:dyDescent="0.2">
      <c r="A12" s="22" t="s">
        <v>93</v>
      </c>
      <c r="B12" s="22">
        <v>2011</v>
      </c>
      <c r="C12" s="34" t="s">
        <v>102</v>
      </c>
      <c r="E12" s="178" t="s">
        <v>681</v>
      </c>
      <c r="G12" s="175"/>
      <c r="H12" s="175" t="s">
        <v>136</v>
      </c>
      <c r="I12" s="176"/>
      <c r="J12" s="188"/>
      <c r="K12" s="188"/>
      <c r="M12" s="188"/>
      <c r="N12" s="2"/>
      <c r="P12" s="46">
        <f t="shared" si="0"/>
        <v>93.888000000000005</v>
      </c>
      <c r="Q12" s="2">
        <v>4.8</v>
      </c>
    </row>
    <row r="13" spans="1:18" ht="32" x14ac:dyDescent="0.2">
      <c r="A13" s="22" t="s">
        <v>93</v>
      </c>
      <c r="B13" s="22">
        <v>2011</v>
      </c>
      <c r="C13" s="34" t="s">
        <v>102</v>
      </c>
      <c r="E13" s="178" t="s">
        <v>682</v>
      </c>
      <c r="G13" s="175"/>
      <c r="H13" s="175" t="s">
        <v>136</v>
      </c>
      <c r="I13" s="176"/>
      <c r="J13" s="188"/>
      <c r="K13" s="188"/>
      <c r="M13" s="188"/>
      <c r="N13" s="2"/>
      <c r="P13" s="46">
        <f t="shared" si="0"/>
        <v>119.316</v>
      </c>
      <c r="Q13" s="2">
        <v>6.1</v>
      </c>
    </row>
    <row r="14" spans="1:18" x14ac:dyDescent="0.2">
      <c r="A14" s="22" t="s">
        <v>93</v>
      </c>
      <c r="B14" s="22">
        <v>2011</v>
      </c>
      <c r="C14" s="34" t="s">
        <v>102</v>
      </c>
      <c r="E14" s="2" t="s">
        <v>683</v>
      </c>
      <c r="G14" s="175"/>
      <c r="H14" s="175" t="s">
        <v>136</v>
      </c>
      <c r="I14" s="176"/>
      <c r="J14" s="188"/>
      <c r="K14" s="188"/>
      <c r="M14" s="188"/>
      <c r="N14" s="2"/>
      <c r="P14" s="46">
        <f t="shared" si="0"/>
        <v>74.328000000000003</v>
      </c>
      <c r="Q14" s="2">
        <v>3.8</v>
      </c>
    </row>
    <row r="15" spans="1:18" x14ac:dyDescent="0.2">
      <c r="A15" s="22" t="s">
        <v>93</v>
      </c>
      <c r="B15" s="22">
        <v>2011</v>
      </c>
      <c r="C15" s="34" t="s">
        <v>102</v>
      </c>
      <c r="E15" s="2" t="s">
        <v>684</v>
      </c>
      <c r="G15" s="175"/>
      <c r="H15" s="175" t="s">
        <v>136</v>
      </c>
      <c r="I15" s="176"/>
      <c r="J15" s="188"/>
      <c r="K15" s="188"/>
      <c r="M15" s="188"/>
      <c r="N15" s="2"/>
      <c r="P15" s="46">
        <f t="shared" si="0"/>
        <v>119.316</v>
      </c>
      <c r="Q15" s="2">
        <v>6.1</v>
      </c>
    </row>
    <row r="16" spans="1:18" x14ac:dyDescent="0.2">
      <c r="A16" s="22" t="s">
        <v>93</v>
      </c>
      <c r="B16" s="22">
        <v>2011</v>
      </c>
      <c r="C16" s="34" t="s">
        <v>102</v>
      </c>
      <c r="E16" s="2" t="s">
        <v>685</v>
      </c>
      <c r="G16" s="175"/>
      <c r="H16" s="175" t="s">
        <v>136</v>
      </c>
      <c r="I16" s="176"/>
      <c r="J16" s="188"/>
      <c r="K16" s="188"/>
      <c r="M16" s="188"/>
      <c r="N16" s="2"/>
      <c r="P16" s="46">
        <f t="shared" si="0"/>
        <v>48.900000000000006</v>
      </c>
      <c r="Q16" s="2">
        <v>2.5</v>
      </c>
    </row>
    <row r="17" spans="1:18" x14ac:dyDescent="0.2">
      <c r="A17" s="22" t="s">
        <v>93</v>
      </c>
      <c r="B17" s="22">
        <v>2011</v>
      </c>
      <c r="C17" s="34" t="s">
        <v>102</v>
      </c>
      <c r="E17" s="2" t="s">
        <v>686</v>
      </c>
      <c r="G17" s="175"/>
      <c r="H17" s="175" t="s">
        <v>136</v>
      </c>
      <c r="I17" s="176"/>
      <c r="J17" s="188"/>
      <c r="K17" s="188"/>
      <c r="M17" s="188"/>
      <c r="N17" s="2"/>
      <c r="P17" s="46">
        <f t="shared" si="0"/>
        <v>17.604000000000003</v>
      </c>
      <c r="Q17" s="2">
        <v>0.9</v>
      </c>
    </row>
    <row r="18" spans="1:18" x14ac:dyDescent="0.2">
      <c r="A18" s="22" t="s">
        <v>93</v>
      </c>
      <c r="B18" s="22">
        <v>2017</v>
      </c>
      <c r="C18" s="34" t="s">
        <v>102</v>
      </c>
      <c r="D18" s="34" t="s">
        <v>1329</v>
      </c>
      <c r="E18" s="2" t="s">
        <v>1327</v>
      </c>
      <c r="F18" s="34" t="s">
        <v>1320</v>
      </c>
      <c r="G18" s="46">
        <f>293.086*6/7*0.97</f>
        <v>243.68007428571428</v>
      </c>
      <c r="H18" s="175"/>
      <c r="I18" s="172">
        <f>G18/SUM(G18:G37)*100</f>
        <v>16.104611200613846</v>
      </c>
      <c r="J18" s="188"/>
      <c r="K18" s="188"/>
      <c r="M18" s="188"/>
      <c r="N18" s="2"/>
      <c r="P18" s="46">
        <v>671.22799999999995</v>
      </c>
      <c r="Q18" s="176">
        <f>Newspapers[[#This Row],[Circulation (000s)]]/3981.4*100</f>
        <v>16.859094790777114</v>
      </c>
      <c r="R18" s="26" t="s">
        <v>1759</v>
      </c>
    </row>
    <row r="19" spans="1:18" x14ac:dyDescent="0.2">
      <c r="A19" s="22" t="s">
        <v>93</v>
      </c>
      <c r="B19" s="22">
        <v>2017</v>
      </c>
      <c r="C19" s="34" t="s">
        <v>102</v>
      </c>
      <c r="D19" s="34" t="s">
        <v>1330</v>
      </c>
      <c r="E19" s="2" t="s">
        <v>1309</v>
      </c>
      <c r="F19" s="34" t="s">
        <v>1326</v>
      </c>
      <c r="G19" s="46">
        <f>127.457*0.97</f>
        <v>123.63328999999999</v>
      </c>
      <c r="H19" s="175"/>
      <c r="I19" s="172">
        <f>G19/SUM(G18:G37)*100</f>
        <v>8.1708201737012747</v>
      </c>
      <c r="J19" s="188"/>
      <c r="K19" s="188"/>
      <c r="M19" s="188"/>
      <c r="N19" s="2"/>
      <c r="P19" s="46">
        <v>205.38300000000001</v>
      </c>
      <c r="Q19" s="176">
        <f>Newspapers[[#This Row],[Circulation (000s)]]/3981.4*100</f>
        <v>5.1585623147636515</v>
      </c>
      <c r="R19" s="26" t="s">
        <v>1342</v>
      </c>
    </row>
    <row r="20" spans="1:18" x14ac:dyDescent="0.2">
      <c r="A20" s="22" t="s">
        <v>93</v>
      </c>
      <c r="B20" s="22">
        <v>2017</v>
      </c>
      <c r="C20" s="34" t="s">
        <v>102</v>
      </c>
      <c r="D20" s="34" t="s">
        <v>1333</v>
      </c>
      <c r="E20" s="2" t="s">
        <v>1332</v>
      </c>
      <c r="F20" s="34" t="s">
        <v>1325</v>
      </c>
      <c r="G20" s="46">
        <f>156.344*6/7*0.97</f>
        <v>129.98886857142855</v>
      </c>
      <c r="H20" s="175"/>
      <c r="I20" s="172">
        <f>G20/SUM(G18:G37)*100</f>
        <v>8.590855017123884</v>
      </c>
      <c r="J20" s="188"/>
      <c r="K20" s="188"/>
      <c r="M20" s="188"/>
      <c r="N20" s="2"/>
      <c r="P20" s="46">
        <v>237.40799999999999</v>
      </c>
      <c r="Q20" s="176">
        <f>Newspapers[[#This Row],[Circulation (000s)]]/3981.4*100</f>
        <v>5.9629276134023206</v>
      </c>
      <c r="R20" s="26" t="s">
        <v>1344</v>
      </c>
    </row>
    <row r="21" spans="1:18" x14ac:dyDescent="0.2">
      <c r="A21" s="22" t="s">
        <v>93</v>
      </c>
      <c r="B21" s="22">
        <v>2017</v>
      </c>
      <c r="C21" s="34" t="s">
        <v>102</v>
      </c>
      <c r="D21" s="34" t="s">
        <v>1335</v>
      </c>
      <c r="E21" s="2" t="s">
        <v>1334</v>
      </c>
      <c r="F21" s="34" t="s">
        <v>1321</v>
      </c>
      <c r="G21" s="46">
        <f>93.765/3*0.97</f>
        <v>30.317349999999998</v>
      </c>
      <c r="H21" s="175"/>
      <c r="I21" s="172">
        <f>G21/SUM(G18:G37)*100</f>
        <v>2.0036481678451037</v>
      </c>
      <c r="J21" s="188"/>
      <c r="K21" s="188"/>
      <c r="M21" s="188"/>
      <c r="N21" s="2"/>
      <c r="P21" s="46">
        <v>204.00899999999999</v>
      </c>
      <c r="Q21" s="176">
        <f>Newspapers[[#This Row],[Circulation (000s)]]/3981.4*100</f>
        <v>5.1240518410609326</v>
      </c>
      <c r="R21" s="26" t="s">
        <v>1346</v>
      </c>
    </row>
    <row r="22" spans="1:18" x14ac:dyDescent="0.2">
      <c r="A22" s="22" t="s">
        <v>93</v>
      </c>
      <c r="B22" s="22">
        <v>2017</v>
      </c>
      <c r="C22" s="34" t="s">
        <v>102</v>
      </c>
      <c r="D22" s="23" t="s">
        <v>1336</v>
      </c>
      <c r="E22" s="2" t="s">
        <v>1336</v>
      </c>
      <c r="F22" s="34" t="s">
        <v>1322</v>
      </c>
      <c r="G22" s="46">
        <f>88.257*0.97</f>
        <v>85.609290000000001</v>
      </c>
      <c r="H22" s="175"/>
      <c r="I22" s="172">
        <f>G22/SUM(G18:G37)*100</f>
        <v>5.6578459878261187</v>
      </c>
      <c r="J22" s="188"/>
      <c r="K22" s="188"/>
      <c r="M22" s="188"/>
      <c r="N22" s="2"/>
      <c r="P22" s="46">
        <v>192.20599999999999</v>
      </c>
      <c r="Q22" s="176">
        <f>Newspapers[[#This Row],[Circulation (000s)]]/3981.4*100</f>
        <v>4.8275983322449392</v>
      </c>
      <c r="R22" s="26" t="s">
        <v>1542</v>
      </c>
    </row>
    <row r="23" spans="1:18" x14ac:dyDescent="0.2">
      <c r="A23" s="22" t="s">
        <v>93</v>
      </c>
      <c r="B23" s="22">
        <v>2017</v>
      </c>
      <c r="C23" s="34" t="s">
        <v>102</v>
      </c>
      <c r="D23" s="34" t="s">
        <v>1338</v>
      </c>
      <c r="E23" s="2" t="s">
        <v>1337</v>
      </c>
      <c r="F23" s="34" t="s">
        <v>1323</v>
      </c>
      <c r="G23" s="46">
        <f>118.233*6/7*0.97</f>
        <v>98.302294285714282</v>
      </c>
      <c r="H23" s="175"/>
      <c r="I23" s="172">
        <f>G23/SUM(G18:G37)*100</f>
        <v>6.4967159676073809</v>
      </c>
      <c r="J23" s="188"/>
      <c r="K23" s="188"/>
      <c r="M23" s="188"/>
      <c r="N23" s="2"/>
      <c r="P23" s="46">
        <v>198.10499999999999</v>
      </c>
      <c r="Q23" s="176">
        <f>Newspapers[[#This Row],[Circulation (000s)]]/3981.4*100</f>
        <v>4.9757622946702167</v>
      </c>
      <c r="R23" s="26" t="s">
        <v>1537</v>
      </c>
    </row>
    <row r="24" spans="1:18" x14ac:dyDescent="0.2">
      <c r="A24" s="22" t="s">
        <v>93</v>
      </c>
      <c r="B24" s="22">
        <v>2017</v>
      </c>
      <c r="C24" s="34" t="s">
        <v>102</v>
      </c>
      <c r="D24" s="34" t="s">
        <v>1338</v>
      </c>
      <c r="E24" s="2" t="s">
        <v>1337</v>
      </c>
      <c r="F24" s="34" t="s">
        <v>1324</v>
      </c>
      <c r="G24" s="46">
        <f>98.415*6/7*0.97</f>
        <v>81.825042857142847</v>
      </c>
      <c r="H24" s="175"/>
      <c r="I24" s="172">
        <f>G24/SUM(G18:G37)*100</f>
        <v>5.4077482763025584</v>
      </c>
      <c r="J24" s="188"/>
      <c r="K24" s="188"/>
      <c r="M24" s="188"/>
      <c r="N24" s="2"/>
      <c r="P24" s="46">
        <v>173.071</v>
      </c>
      <c r="Q24" s="176">
        <f>Newspapers[[#This Row],[Circulation (000s)]]/3981.4*100</f>
        <v>4.3469884965087653</v>
      </c>
      <c r="R24" s="26" t="s">
        <v>1541</v>
      </c>
    </row>
    <row r="25" spans="1:18" x14ac:dyDescent="0.2">
      <c r="A25" s="22" t="s">
        <v>93</v>
      </c>
      <c r="B25" s="22">
        <v>2017</v>
      </c>
      <c r="C25" s="34" t="s">
        <v>102</v>
      </c>
      <c r="D25" s="34" t="s">
        <v>1328</v>
      </c>
      <c r="E25" s="2" t="s">
        <v>1298</v>
      </c>
      <c r="F25" s="34" t="s">
        <v>1318</v>
      </c>
      <c r="G25" s="46">
        <f>177.1*0.75</f>
        <v>132.82499999999999</v>
      </c>
      <c r="H25" s="175"/>
      <c r="I25" s="172">
        <f>G25/SUM(G18:G37)*100</f>
        <v>8.7782925583544049</v>
      </c>
      <c r="J25" s="188"/>
      <c r="K25" s="188"/>
      <c r="M25" s="188"/>
      <c r="N25" s="2"/>
      <c r="P25" s="46">
        <v>284.738</v>
      </c>
      <c r="Q25" s="176">
        <f>Newspapers[[#This Row],[Circulation (000s)]]/1238.245*100</f>
        <v>22.995287685393443</v>
      </c>
      <c r="R25" s="26" t="s">
        <v>1347</v>
      </c>
    </row>
    <row r="26" spans="1:18" x14ac:dyDescent="0.2">
      <c r="A26" s="22" t="s">
        <v>93</v>
      </c>
      <c r="B26" s="22">
        <v>2017</v>
      </c>
      <c r="C26" s="34" t="s">
        <v>102</v>
      </c>
      <c r="D26" s="34" t="s">
        <v>1339</v>
      </c>
      <c r="E26" s="34" t="s">
        <v>1340</v>
      </c>
      <c r="F26" s="34" t="s">
        <v>678</v>
      </c>
      <c r="G26" s="46">
        <f>334.445*0.75</f>
        <v>250.83375000000001</v>
      </c>
      <c r="H26" s="175"/>
      <c r="I26" s="172">
        <f>G26/SUM(G18:G37)*100</f>
        <v>16.577391613093386</v>
      </c>
      <c r="J26" s="188"/>
      <c r="K26" s="188"/>
      <c r="M26" s="188"/>
      <c r="N26" s="2"/>
      <c r="P26" s="46">
        <v>307.91199999999998</v>
      </c>
      <c r="Q26" s="176">
        <f>Newspapers[[#This Row],[Circulation (000s)]]/1238.245*100</f>
        <v>24.866807457328719</v>
      </c>
      <c r="R26" s="26" t="s">
        <v>1348</v>
      </c>
    </row>
    <row r="27" spans="1:18" x14ac:dyDescent="0.2">
      <c r="A27" s="22" t="s">
        <v>93</v>
      </c>
      <c r="B27" s="22">
        <v>2017</v>
      </c>
      <c r="C27" s="34" t="s">
        <v>102</v>
      </c>
      <c r="D27" s="34" t="s">
        <v>207</v>
      </c>
      <c r="E27" s="2" t="s">
        <v>207</v>
      </c>
      <c r="F27" s="34" t="s">
        <v>1316</v>
      </c>
      <c r="G27" s="46">
        <f>160.705*6/7*0.75</f>
        <v>103.31035714285713</v>
      </c>
      <c r="H27" s="175"/>
      <c r="I27" s="172">
        <f>G27/SUM(G18:G37)*100</f>
        <v>6.8276946305897122</v>
      </c>
      <c r="J27" s="188"/>
      <c r="K27" s="188"/>
      <c r="M27" s="188"/>
      <c r="N27" s="2"/>
      <c r="P27" s="46">
        <v>234.899</v>
      </c>
      <c r="Q27" s="176">
        <f>Newspapers[[#This Row],[Circulation (000s)]]/1238.245*100</f>
        <v>18.970316859749083</v>
      </c>
      <c r="R27" s="26" t="s">
        <v>1349</v>
      </c>
    </row>
    <row r="28" spans="1:18" x14ac:dyDescent="0.2">
      <c r="A28" s="22" t="s">
        <v>93</v>
      </c>
      <c r="B28" s="22">
        <v>2017</v>
      </c>
      <c r="C28" s="34" t="s">
        <v>102</v>
      </c>
      <c r="D28" s="34" t="s">
        <v>1335</v>
      </c>
      <c r="E28" s="2" t="s">
        <v>1334</v>
      </c>
      <c r="F28" s="34" t="s">
        <v>1314</v>
      </c>
      <c r="G28" s="46">
        <f>93.765/3*0.75</f>
        <v>23.44125</v>
      </c>
      <c r="H28" s="175"/>
      <c r="I28" s="172">
        <f>G28/SUM(G18:G37)*100</f>
        <v>1.5492125009111628</v>
      </c>
      <c r="J28" s="188"/>
      <c r="K28" s="188"/>
      <c r="M28" s="188"/>
      <c r="N28" s="2"/>
      <c r="P28" s="46">
        <v>120.18</v>
      </c>
      <c r="Q28" s="176">
        <f>Newspapers[[#This Row],[Circulation (000s)]]/1238.245*100</f>
        <v>9.7056721408121991</v>
      </c>
      <c r="R28" s="26" t="s">
        <v>1356</v>
      </c>
    </row>
    <row r="29" spans="1:18" x14ac:dyDescent="0.2">
      <c r="A29" s="22" t="s">
        <v>93</v>
      </c>
      <c r="B29" s="22">
        <v>2017</v>
      </c>
      <c r="C29" s="34" t="s">
        <v>102</v>
      </c>
      <c r="D29" s="34" t="s">
        <v>1335</v>
      </c>
      <c r="E29" s="2" t="s">
        <v>1334</v>
      </c>
      <c r="F29" s="34" t="s">
        <v>1315</v>
      </c>
      <c r="G29" s="46">
        <f>93.765/3*0.75</f>
        <v>23.44125</v>
      </c>
      <c r="H29" s="175"/>
      <c r="I29" s="172">
        <f>G29/SUM(G18:G37)*100</f>
        <v>1.5492125009111628</v>
      </c>
      <c r="J29" s="188"/>
      <c r="K29" s="188"/>
      <c r="M29" s="188"/>
      <c r="N29" s="2"/>
      <c r="P29" s="46">
        <v>128.38</v>
      </c>
      <c r="Q29" s="176">
        <f>Newspapers[[#This Row],[Circulation (000s)]]/1238.245*100</f>
        <v>10.367899729052006</v>
      </c>
      <c r="R29" s="26" t="s">
        <v>1356</v>
      </c>
    </row>
    <row r="30" spans="1:18" x14ac:dyDescent="0.2">
      <c r="A30" s="22" t="s">
        <v>93</v>
      </c>
      <c r="B30" s="22">
        <v>2017</v>
      </c>
      <c r="C30" s="34" t="s">
        <v>102</v>
      </c>
      <c r="D30" s="34" t="s">
        <v>659</v>
      </c>
      <c r="E30" s="2" t="s">
        <v>659</v>
      </c>
      <c r="F30" s="34" t="s">
        <v>684</v>
      </c>
      <c r="G30" s="46">
        <f>36.024*0.75</f>
        <v>27.018000000000001</v>
      </c>
      <c r="H30" s="175"/>
      <c r="I30" s="172">
        <f>G30/SUM(G18:G37)*100</f>
        <v>1.7855969007462398</v>
      </c>
      <c r="J30" s="188"/>
      <c r="K30" s="188"/>
      <c r="M30" s="188"/>
      <c r="N30" s="237"/>
      <c r="P30" s="46"/>
      <c r="Q30" s="176"/>
      <c r="R30" s="26" t="s">
        <v>1360</v>
      </c>
    </row>
    <row r="31" spans="1:18" x14ac:dyDescent="0.2">
      <c r="A31" s="22" t="s">
        <v>93</v>
      </c>
      <c r="B31" s="22">
        <v>2017</v>
      </c>
      <c r="C31" s="34" t="s">
        <v>102</v>
      </c>
      <c r="D31" s="2" t="s">
        <v>1341</v>
      </c>
      <c r="E31" s="2" t="s">
        <v>1341</v>
      </c>
      <c r="F31" s="34" t="s">
        <v>1317</v>
      </c>
      <c r="G31" s="46">
        <f>22.106*0.75</f>
        <v>16.579500000000003</v>
      </c>
      <c r="H31" s="175"/>
      <c r="I31" s="172">
        <f>G31/SUM(G18:G37)*100</f>
        <v>1.0957252134104039</v>
      </c>
      <c r="J31" s="188"/>
      <c r="K31" s="188"/>
      <c r="M31" s="188"/>
      <c r="N31" s="237"/>
      <c r="P31" s="46"/>
      <c r="Q31" s="176"/>
      <c r="R31" s="26" t="s">
        <v>1352</v>
      </c>
    </row>
    <row r="32" spans="1:18" x14ac:dyDescent="0.2">
      <c r="A32" s="22" t="s">
        <v>93</v>
      </c>
      <c r="B32" s="22">
        <v>2017</v>
      </c>
      <c r="C32" s="34" t="s">
        <v>102</v>
      </c>
      <c r="D32" s="34" t="s">
        <v>767</v>
      </c>
      <c r="E32" s="2" t="s">
        <v>1311</v>
      </c>
      <c r="F32" s="34" t="s">
        <v>1312</v>
      </c>
      <c r="G32" s="46">
        <f>349.7*0.125*0.75</f>
        <v>32.784374999999997</v>
      </c>
      <c r="H32" s="175"/>
      <c r="I32" s="172">
        <f>G32/SUM(G18:G37)*100</f>
        <v>2.1666917755904396</v>
      </c>
      <c r="J32" s="188"/>
      <c r="K32" s="188"/>
      <c r="M32" s="188"/>
      <c r="N32" s="237"/>
      <c r="P32" s="46"/>
      <c r="Q32" s="176"/>
      <c r="R32" s="26" t="s">
        <v>1351</v>
      </c>
    </row>
    <row r="33" spans="1:18" x14ac:dyDescent="0.2">
      <c r="A33" s="22" t="s">
        <v>93</v>
      </c>
      <c r="B33" s="22">
        <v>2017</v>
      </c>
      <c r="C33" s="34" t="s">
        <v>102</v>
      </c>
      <c r="D33" s="34" t="s">
        <v>1329</v>
      </c>
      <c r="E33" s="2" t="s">
        <v>1327</v>
      </c>
      <c r="F33" s="34" t="s">
        <v>1361</v>
      </c>
      <c r="G33" s="46">
        <f>293.086*1/7*0.97</f>
        <v>40.613345714285714</v>
      </c>
      <c r="H33" s="175"/>
      <c r="I33" s="172">
        <f>G33/SUM(G18:G37)*100</f>
        <v>2.6841018667689744</v>
      </c>
      <c r="J33" s="188"/>
      <c r="K33" s="188"/>
      <c r="M33" s="188"/>
      <c r="N33" s="237"/>
      <c r="P33" s="46">
        <v>356.37700000000001</v>
      </c>
      <c r="Q33" s="176">
        <f>Newspapers[[#This Row],[Circulation (000s)]]/3583.35*100</f>
        <v>9.9453583936818895</v>
      </c>
      <c r="R33" s="26" t="s">
        <v>1368</v>
      </c>
    </row>
    <row r="34" spans="1:18" x14ac:dyDescent="0.2">
      <c r="A34" s="22" t="s">
        <v>93</v>
      </c>
      <c r="B34" s="22">
        <v>2017</v>
      </c>
      <c r="C34" s="34" t="s">
        <v>102</v>
      </c>
      <c r="D34" s="34" t="s">
        <v>1338</v>
      </c>
      <c r="E34" s="2" t="s">
        <v>1337</v>
      </c>
      <c r="F34" s="34" t="s">
        <v>1370</v>
      </c>
      <c r="G34" s="46">
        <f>118.233/7*0.97</f>
        <v>16.383715714285714</v>
      </c>
      <c r="H34" s="175"/>
      <c r="I34" s="172">
        <f>G34/SUM(G18:G37)*100</f>
        <v>1.0827859946012302</v>
      </c>
      <c r="J34" s="188"/>
      <c r="K34" s="188"/>
      <c r="M34" s="188"/>
      <c r="N34" s="237"/>
      <c r="P34" s="46">
        <v>260.76400000000001</v>
      </c>
      <c r="Q34" s="176">
        <f>Newspapers[[#This Row],[Circulation (000s)]]/3583.35*100</f>
        <v>7.2771010367393636</v>
      </c>
      <c r="R34" s="26" t="s">
        <v>1537</v>
      </c>
    </row>
    <row r="35" spans="1:18" x14ac:dyDescent="0.2">
      <c r="A35" s="22" t="s">
        <v>93</v>
      </c>
      <c r="B35" s="22">
        <v>2017</v>
      </c>
      <c r="C35" s="34" t="s">
        <v>102</v>
      </c>
      <c r="D35" s="34" t="s">
        <v>1329</v>
      </c>
      <c r="E35" s="2" t="s">
        <v>1327</v>
      </c>
      <c r="F35" s="34" t="s">
        <v>1363</v>
      </c>
      <c r="G35" s="46">
        <f>160.705*1/7*0.75</f>
        <v>17.218392857142859</v>
      </c>
      <c r="H35" s="175"/>
      <c r="I35" s="172">
        <f>G35/SUM(G18:G37)*100</f>
        <v>1.1379491050982857</v>
      </c>
      <c r="J35" s="188"/>
      <c r="K35" s="188"/>
      <c r="M35" s="188"/>
      <c r="N35" s="237"/>
      <c r="P35" s="46">
        <v>225.16200000000001</v>
      </c>
      <c r="Q35" s="176">
        <f>Newspapers[[#This Row],[Circulation (000s)]]/3583.35*100</f>
        <v>6.2835614718071087</v>
      </c>
    </row>
    <row r="36" spans="1:18" x14ac:dyDescent="0.2">
      <c r="A36" s="22" t="s">
        <v>93</v>
      </c>
      <c r="B36" s="22">
        <v>2017</v>
      </c>
      <c r="C36" s="34" t="s">
        <v>102</v>
      </c>
      <c r="D36" s="34" t="s">
        <v>1338</v>
      </c>
      <c r="E36" s="2" t="s">
        <v>1337</v>
      </c>
      <c r="F36" s="34" t="s">
        <v>1364</v>
      </c>
      <c r="G36" s="46">
        <f>98.415/7*0.97</f>
        <v>13.637507142857144</v>
      </c>
      <c r="H36" s="175"/>
      <c r="I36" s="172">
        <f>G36/SUM(G18:G37)*100</f>
        <v>0.90129137938375992</v>
      </c>
      <c r="J36" s="188"/>
      <c r="K36" s="188"/>
      <c r="M36" s="188"/>
      <c r="N36" s="237"/>
      <c r="P36" s="46">
        <v>220.66300000000001</v>
      </c>
      <c r="Q36" s="176">
        <f>Newspapers[[#This Row],[Circulation (000s)]]/3583.35*100</f>
        <v>6.1580085674020122</v>
      </c>
      <c r="R36" s="26" t="s">
        <v>1541</v>
      </c>
    </row>
    <row r="37" spans="1:18" x14ac:dyDescent="0.2">
      <c r="A37" s="22" t="s">
        <v>93</v>
      </c>
      <c r="B37" s="22">
        <v>2017</v>
      </c>
      <c r="C37" s="34" t="s">
        <v>102</v>
      </c>
      <c r="D37" s="34" t="s">
        <v>1333</v>
      </c>
      <c r="E37" s="2" t="s">
        <v>1332</v>
      </c>
      <c r="F37" s="34" t="s">
        <v>1365</v>
      </c>
      <c r="G37" s="46">
        <f>156.344*1/7*0.97</f>
        <v>21.664811428571429</v>
      </c>
      <c r="H37" s="175"/>
      <c r="I37" s="172">
        <f>G37/SUM(G18:G37)*100</f>
        <v>1.4318091695206476</v>
      </c>
      <c r="J37" s="188"/>
      <c r="K37" s="188"/>
      <c r="M37" s="188"/>
      <c r="N37" s="237"/>
      <c r="P37" s="46">
        <v>218.43799999999999</v>
      </c>
      <c r="Q37" s="176">
        <f>Newspapers[[#This Row],[Circulation (000s)]]/3583.35*100</f>
        <v>6.0959158329496139</v>
      </c>
    </row>
    <row r="38" spans="1:18" x14ac:dyDescent="0.2">
      <c r="A38" s="22" t="s">
        <v>93</v>
      </c>
      <c r="B38" s="22">
        <v>2018</v>
      </c>
      <c r="C38" s="34" t="s">
        <v>102</v>
      </c>
      <c r="D38" s="34" t="s">
        <v>1329</v>
      </c>
      <c r="E38" s="2" t="s">
        <v>1327</v>
      </c>
      <c r="F38" s="34" t="s">
        <v>1320</v>
      </c>
      <c r="G38" s="46">
        <f>295.997*6/7*0.96</f>
        <v>243.5632457142857</v>
      </c>
      <c r="H38" s="175"/>
      <c r="I38" s="172">
        <f>G38/SUM(G38:G58)*100</f>
        <v>6.8888431053879291</v>
      </c>
      <c r="J38" s="188"/>
      <c r="K38" s="188"/>
      <c r="M38" s="188"/>
      <c r="N38" s="2"/>
      <c r="P38" s="46">
        <v>648.48500000000001</v>
      </c>
      <c r="Q38" s="176">
        <f>Newspapers[[#This Row],[Circulation (000s)]]/3836.73*100</f>
        <v>16.902023337581742</v>
      </c>
      <c r="R38" s="26" t="s">
        <v>1550</v>
      </c>
    </row>
    <row r="39" spans="1:18" x14ac:dyDescent="0.2">
      <c r="A39" s="22" t="s">
        <v>93</v>
      </c>
      <c r="B39" s="22">
        <v>2018</v>
      </c>
      <c r="C39" s="34" t="s">
        <v>102</v>
      </c>
      <c r="D39" s="34" t="s">
        <v>1330</v>
      </c>
      <c r="E39" s="2" t="s">
        <v>1309</v>
      </c>
      <c r="F39" s="34" t="s">
        <v>1326</v>
      </c>
      <c r="G39" s="46">
        <f>122.069*0.96</f>
        <v>117.18624</v>
      </c>
      <c r="H39" s="175"/>
      <c r="I39" s="172">
        <f>G39/SUM(G38:G58)*100</f>
        <v>3.3144476257198519</v>
      </c>
      <c r="J39" s="188"/>
      <c r="K39" s="188"/>
      <c r="M39" s="188"/>
      <c r="N39" s="2"/>
      <c r="P39" s="46">
        <v>200.98699999999999</v>
      </c>
      <c r="Q39" s="176">
        <f>Newspapers[[#This Row],[Circulation (000s)]]/3836.73*100</f>
        <v>5.2384973662467775</v>
      </c>
      <c r="R39" s="26" t="s">
        <v>1343</v>
      </c>
    </row>
    <row r="40" spans="1:18" x14ac:dyDescent="0.2">
      <c r="A40" s="22" t="s">
        <v>93</v>
      </c>
      <c r="B40" s="22">
        <v>2018</v>
      </c>
      <c r="C40" s="34" t="s">
        <v>102</v>
      </c>
      <c r="D40" s="34" t="s">
        <v>1333</v>
      </c>
      <c r="E40" s="2" t="s">
        <v>1332</v>
      </c>
      <c r="F40" s="34" t="s">
        <v>1325</v>
      </c>
      <c r="G40" s="46">
        <f>153.173*6/7*0.96</f>
        <v>126.03949714285714</v>
      </c>
      <c r="H40" s="175"/>
      <c r="I40" s="172">
        <f>G40/SUM(G38:G58)*100</f>
        <v>3.5648495254397354</v>
      </c>
      <c r="J40" s="188"/>
      <c r="K40" s="188"/>
      <c r="M40" s="188"/>
      <c r="N40" s="2"/>
      <c r="P40" s="46">
        <v>230.16</v>
      </c>
      <c r="Q40" s="176">
        <f>Newspapers[[#This Row],[Circulation (000s)]]/3836.73*100</f>
        <v>5.9988584028586844</v>
      </c>
      <c r="R40" s="26" t="s">
        <v>1345</v>
      </c>
    </row>
    <row r="41" spans="1:18" x14ac:dyDescent="0.2">
      <c r="A41" s="22" t="s">
        <v>93</v>
      </c>
      <c r="B41" s="22">
        <v>2018</v>
      </c>
      <c r="C41" s="34" t="s">
        <v>102</v>
      </c>
      <c r="D41" s="34" t="s">
        <v>1335</v>
      </c>
      <c r="E41" s="2" t="s">
        <v>1334</v>
      </c>
      <c r="F41" s="34" t="s">
        <v>1321</v>
      </c>
      <c r="G41" s="46">
        <f>46.385/3*0.96</f>
        <v>14.8432</v>
      </c>
      <c r="H41" s="175"/>
      <c r="I41" s="172">
        <f>G41/SUM(G38:G58)*100</f>
        <v>0.41981899067744566</v>
      </c>
      <c r="J41" s="188"/>
      <c r="K41" s="188"/>
      <c r="M41" s="188"/>
      <c r="N41" s="2"/>
      <c r="P41" s="46">
        <v>193.428</v>
      </c>
      <c r="Q41" s="176">
        <f>Newspapers[[#This Row],[Circulation (000s)]]/3836.73*100</f>
        <v>5.0414806358539694</v>
      </c>
      <c r="R41" s="26" t="s">
        <v>1357</v>
      </c>
    </row>
    <row r="42" spans="1:18" x14ac:dyDescent="0.2">
      <c r="A42" s="22" t="s">
        <v>93</v>
      </c>
      <c r="B42" s="22">
        <v>2018</v>
      </c>
      <c r="C42" s="34" t="s">
        <v>102</v>
      </c>
      <c r="D42" s="23" t="s">
        <v>1336</v>
      </c>
      <c r="E42" s="2" t="s">
        <v>1336</v>
      </c>
      <c r="F42" s="34" t="s">
        <v>1322</v>
      </c>
      <c r="G42" s="46">
        <f>89.45*0.96</f>
        <v>85.872</v>
      </c>
      <c r="H42" s="175"/>
      <c r="I42" s="172">
        <f>G42/SUM(G38:G58)*100</f>
        <v>2.4287684843870334</v>
      </c>
      <c r="J42" s="188"/>
      <c r="K42" s="188"/>
      <c r="M42" s="188"/>
      <c r="N42" s="237"/>
      <c r="P42" s="46">
        <v>188.273</v>
      </c>
      <c r="Q42" s="176">
        <f>Newspapers[[#This Row],[Circulation (000s)]]/3836.73*100</f>
        <v>4.9071214289251524</v>
      </c>
      <c r="R42" s="26" t="s">
        <v>1540</v>
      </c>
    </row>
    <row r="43" spans="1:18" x14ac:dyDescent="0.2">
      <c r="A43" s="22" t="s">
        <v>93</v>
      </c>
      <c r="B43" s="22">
        <v>2018</v>
      </c>
      <c r="C43" s="34" t="s">
        <v>102</v>
      </c>
      <c r="D43" s="34" t="s">
        <v>1338</v>
      </c>
      <c r="E43" s="2" t="s">
        <v>1337</v>
      </c>
      <c r="F43" s="34" t="s">
        <v>1323</v>
      </c>
      <c r="G43" s="46">
        <f>116.689*6/7*0.96</f>
        <v>96.018377142857133</v>
      </c>
      <c r="H43" s="175"/>
      <c r="I43" s="172">
        <f>G43/SUM(G38:G58)*100</f>
        <v>2.715744460668899</v>
      </c>
      <c r="J43" s="188"/>
      <c r="K43" s="188"/>
      <c r="M43" s="188"/>
      <c r="N43" s="237"/>
      <c r="P43" s="46">
        <v>189.70400000000001</v>
      </c>
      <c r="Q43" s="176">
        <f>Newspapers[[#This Row],[Circulation (000s)]]/3836.73*100</f>
        <v>4.9444188149804651</v>
      </c>
    </row>
    <row r="44" spans="1:18" x14ac:dyDescent="0.2">
      <c r="A44" s="22" t="s">
        <v>93</v>
      </c>
      <c r="B44" s="22">
        <v>2018</v>
      </c>
      <c r="C44" s="34" t="s">
        <v>102</v>
      </c>
      <c r="D44" s="34" t="s">
        <v>1338</v>
      </c>
      <c r="E44" s="2" t="s">
        <v>1337</v>
      </c>
      <c r="F44" s="34" t="s">
        <v>1324</v>
      </c>
      <c r="G44" s="46">
        <f>90.43*6/7*0.96</f>
        <v>74.410971428571429</v>
      </c>
      <c r="H44" s="175"/>
      <c r="I44" s="172">
        <f>G44/SUM(G38:G58)*100</f>
        <v>2.1046094454343476</v>
      </c>
      <c r="J44" s="188"/>
      <c r="K44" s="188"/>
      <c r="M44" s="188"/>
      <c r="N44" s="2"/>
      <c r="P44" s="46">
        <v>166.60499999999999</v>
      </c>
      <c r="Q44" s="176">
        <f>Newspapers[[#This Row],[Circulation (000s)]]/3836.73*100</f>
        <v>4.3423696741756643</v>
      </c>
      <c r="R44" s="26" t="s">
        <v>1541</v>
      </c>
    </row>
    <row r="45" spans="1:18" x14ac:dyDescent="0.2">
      <c r="A45" s="22" t="s">
        <v>93</v>
      </c>
      <c r="B45" s="22">
        <v>2018</v>
      </c>
      <c r="C45" s="34" t="s">
        <v>102</v>
      </c>
      <c r="D45" s="34" t="s">
        <v>1328</v>
      </c>
      <c r="E45" s="2" t="s">
        <v>1298</v>
      </c>
      <c r="F45" s="34" t="s">
        <v>1318</v>
      </c>
      <c r="G45" s="46">
        <f>166.086*0.7</f>
        <v>116.2602</v>
      </c>
      <c r="H45" s="175"/>
      <c r="I45" s="172">
        <f>G45/SUM(G38:G58)*100</f>
        <v>3.2882558895627607</v>
      </c>
      <c r="J45" s="188"/>
      <c r="K45" s="188"/>
      <c r="M45" s="188"/>
      <c r="N45" s="2"/>
      <c r="P45" s="46">
        <v>288.435</v>
      </c>
      <c r="Q45" s="176">
        <f>Newspapers[[#This Row],[Circulation (000s)]]/1229.135*100</f>
        <v>23.466502865836546</v>
      </c>
      <c r="R45" s="26" t="s">
        <v>1347</v>
      </c>
    </row>
    <row r="46" spans="1:18" x14ac:dyDescent="0.2">
      <c r="A46" s="22" t="s">
        <v>93</v>
      </c>
      <c r="B46" s="22">
        <v>2018</v>
      </c>
      <c r="C46" s="34" t="s">
        <v>102</v>
      </c>
      <c r="D46" s="34" t="s">
        <v>1339</v>
      </c>
      <c r="E46" s="34" t="s">
        <v>1340</v>
      </c>
      <c r="F46" s="34" t="s">
        <v>678</v>
      </c>
      <c r="G46" s="46">
        <f>308.997*0.7</f>
        <v>216.2979</v>
      </c>
      <c r="H46" s="175"/>
      <c r="I46" s="172">
        <f>G46/SUM(G38:G58)*100</f>
        <v>6.1176812320558289</v>
      </c>
      <c r="J46" s="188"/>
      <c r="K46" s="188"/>
      <c r="M46" s="188"/>
      <c r="N46" s="2"/>
      <c r="P46" s="46">
        <v>309.49200000000002</v>
      </c>
      <c r="Q46" s="176">
        <f>Newspapers[[#This Row],[Circulation (000s)]]/1229.135*100</f>
        <v>25.179658865787729</v>
      </c>
      <c r="R46" s="26" t="s">
        <v>1348</v>
      </c>
    </row>
    <row r="47" spans="1:18" x14ac:dyDescent="0.2">
      <c r="A47" s="22" t="s">
        <v>93</v>
      </c>
      <c r="B47" s="22">
        <v>2018</v>
      </c>
      <c r="C47" s="34" t="s">
        <v>102</v>
      </c>
      <c r="D47" s="34" t="s">
        <v>207</v>
      </c>
      <c r="E47" s="2" t="s">
        <v>207</v>
      </c>
      <c r="F47" s="34" t="s">
        <v>1316</v>
      </c>
      <c r="G47" s="46">
        <f>164.131*6/7*0.7</f>
        <v>98.4786</v>
      </c>
      <c r="H47" s="175"/>
      <c r="I47" s="172">
        <f>G47/SUM(G38:G58)*100</f>
        <v>2.785328396526888</v>
      </c>
      <c r="J47" s="188"/>
      <c r="K47" s="188"/>
      <c r="M47" s="188"/>
      <c r="N47" s="2"/>
      <c r="P47" s="46">
        <v>249.875</v>
      </c>
      <c r="Q47" s="176">
        <f>Newspapers[[#This Row],[Circulation (000s)]]/1229.135*100</f>
        <v>20.32933729818124</v>
      </c>
      <c r="R47" s="26" t="s">
        <v>1349</v>
      </c>
    </row>
    <row r="48" spans="1:18" x14ac:dyDescent="0.2">
      <c r="A48" s="22" t="s">
        <v>93</v>
      </c>
      <c r="B48" s="22">
        <v>2018</v>
      </c>
      <c r="C48" s="34" t="s">
        <v>102</v>
      </c>
      <c r="D48" s="34" t="s">
        <v>1335</v>
      </c>
      <c r="E48" s="2" t="s">
        <v>1334</v>
      </c>
      <c r="F48" s="34" t="s">
        <v>1314</v>
      </c>
      <c r="G48" s="46">
        <f>46.385/3*0.7</f>
        <v>10.823166666666665</v>
      </c>
      <c r="H48" s="175"/>
      <c r="I48" s="172">
        <f>G48/SUM(G38:G58)*100</f>
        <v>0.30611801403563743</v>
      </c>
      <c r="J48" s="188"/>
      <c r="K48" s="188"/>
      <c r="M48" s="188"/>
      <c r="N48" s="237"/>
      <c r="P48" s="46">
        <v>108.02500000000001</v>
      </c>
      <c r="Q48" s="176">
        <f>Newspapers[[#This Row],[Circulation (000s)]]/1229.135*100</f>
        <v>8.7887009970426373</v>
      </c>
      <c r="R48" s="26" t="s">
        <v>1539</v>
      </c>
    </row>
    <row r="49" spans="1:18" x14ac:dyDescent="0.2">
      <c r="A49" s="22" t="s">
        <v>93</v>
      </c>
      <c r="B49" s="22">
        <v>2018</v>
      </c>
      <c r="C49" s="34" t="s">
        <v>102</v>
      </c>
      <c r="D49" s="34" t="s">
        <v>1335</v>
      </c>
      <c r="E49" s="2" t="s">
        <v>1334</v>
      </c>
      <c r="F49" s="34" t="s">
        <v>1315</v>
      </c>
      <c r="G49" s="46">
        <f>46.385/3*0.7</f>
        <v>10.823166666666665</v>
      </c>
      <c r="H49" s="175"/>
      <c r="I49" s="172">
        <f>G49/SUM(G38:G58)*100</f>
        <v>0.30611801403563743</v>
      </c>
      <c r="J49" s="188"/>
      <c r="K49" s="188"/>
      <c r="M49" s="188"/>
      <c r="N49" s="237"/>
      <c r="P49" s="46">
        <v>129.08699999999999</v>
      </c>
      <c r="Q49" s="176">
        <f>Newspapers[[#This Row],[Circulation (000s)]]/1229.135*100</f>
        <v>10.502263787134854</v>
      </c>
      <c r="R49" s="26" t="s">
        <v>1539</v>
      </c>
    </row>
    <row r="50" spans="1:18" x14ac:dyDescent="0.2">
      <c r="A50" s="22" t="s">
        <v>93</v>
      </c>
      <c r="B50" s="22">
        <v>2018</v>
      </c>
      <c r="C50" s="34" t="s">
        <v>102</v>
      </c>
      <c r="D50" s="34" t="s">
        <v>659</v>
      </c>
      <c r="E50" s="2" t="s">
        <v>659</v>
      </c>
      <c r="F50" s="34" t="s">
        <v>684</v>
      </c>
      <c r="G50" s="46">
        <f>34.609*0.7</f>
        <v>24.226299999999998</v>
      </c>
      <c r="H50" s="175"/>
      <c r="I50" s="172">
        <f>G50/SUM(G38:G58)*100</f>
        <v>0.68520674880409893</v>
      </c>
      <c r="J50" s="188"/>
      <c r="K50" s="188"/>
      <c r="M50" s="188"/>
      <c r="N50" s="237"/>
      <c r="P50" s="46"/>
      <c r="Q50" s="176"/>
      <c r="R50" s="26" t="s">
        <v>1360</v>
      </c>
    </row>
    <row r="51" spans="1:18" x14ac:dyDescent="0.2">
      <c r="A51" s="22" t="s">
        <v>93</v>
      </c>
      <c r="B51" s="22">
        <v>2018</v>
      </c>
      <c r="C51" s="34" t="s">
        <v>102</v>
      </c>
      <c r="D51" s="2" t="s">
        <v>1341</v>
      </c>
      <c r="E51" s="2" t="s">
        <v>1341</v>
      </c>
      <c r="F51" s="34" t="s">
        <v>1317</v>
      </c>
      <c r="G51" s="46">
        <f>20.716*0.7</f>
        <v>14.501199999999999</v>
      </c>
      <c r="H51" s="175"/>
      <c r="I51" s="172">
        <f>G51/SUM(G38:G58)*100</f>
        <v>0.41014600272257834</v>
      </c>
      <c r="J51" s="188"/>
      <c r="K51" s="188"/>
      <c r="M51" s="188"/>
      <c r="N51" s="237"/>
      <c r="P51" s="46">
        <v>31.943000000000001</v>
      </c>
      <c r="Q51" s="176">
        <f>Newspapers[[#This Row],[Circulation (000s)]]/1229.135*100</f>
        <v>2.5988194950107188</v>
      </c>
      <c r="R51" s="26" t="s">
        <v>1353</v>
      </c>
    </row>
    <row r="52" spans="1:18" x14ac:dyDescent="0.2">
      <c r="A52" s="22" t="s">
        <v>93</v>
      </c>
      <c r="B52" s="22">
        <v>2018</v>
      </c>
      <c r="C52" s="34" t="s">
        <v>102</v>
      </c>
      <c r="D52" s="34" t="s">
        <v>767</v>
      </c>
      <c r="E52" s="2" t="s">
        <v>1311</v>
      </c>
      <c r="F52" s="34" t="s">
        <v>1312</v>
      </c>
      <c r="G52" s="46">
        <f>343.4*0.125*0.7</f>
        <v>30.047499999999996</v>
      </c>
      <c r="H52" s="175"/>
      <c r="I52" s="172">
        <f>G52/SUM(G38:G58)*100</f>
        <v>0.84985118588852449</v>
      </c>
      <c r="J52" s="188">
        <f>Newspapers[[#This Row],[Total Revenue (Millions EUR€)]]*0.79</f>
        <v>23.737524999999998</v>
      </c>
      <c r="K52" s="188">
        <f>Newspapers[[#This Row],[Total Revenue (Millions EUR€)]]*0.053</f>
        <v>1.5925174999999998</v>
      </c>
      <c r="M52" s="188"/>
      <c r="N52" s="237"/>
      <c r="P52" s="46"/>
      <c r="Q52" s="176"/>
      <c r="R52" s="26" t="s">
        <v>1535</v>
      </c>
    </row>
    <row r="53" spans="1:18" x14ac:dyDescent="0.2">
      <c r="A53" s="22" t="s">
        <v>93</v>
      </c>
      <c r="B53" s="22">
        <v>2018</v>
      </c>
      <c r="C53" s="34" t="s">
        <v>102</v>
      </c>
      <c r="D53" s="34" t="s">
        <v>1329</v>
      </c>
      <c r="E53" s="2" t="s">
        <v>1327</v>
      </c>
      <c r="F53" s="34" t="s">
        <v>1361</v>
      </c>
      <c r="G53" s="46">
        <f>295.997*1/7*0.96</f>
        <v>40.593874285714286</v>
      </c>
      <c r="H53" s="175"/>
      <c r="I53" s="172">
        <f>G53/SUM(G38:G58)*100</f>
        <v>1.1481405175646548</v>
      </c>
      <c r="J53" s="188"/>
      <c r="K53" s="188"/>
      <c r="M53" s="188"/>
      <c r="N53" s="237"/>
      <c r="P53" s="46">
        <v>366.07600000000002</v>
      </c>
      <c r="Q53" s="176">
        <f>Newspapers[[#This Row],[Circulation (000s)]]/3486.67*100</f>
        <v>10.499301625906668</v>
      </c>
      <c r="R53" s="26" t="s">
        <v>1366</v>
      </c>
    </row>
    <row r="54" spans="1:18" x14ac:dyDescent="0.2">
      <c r="A54" s="22" t="s">
        <v>93</v>
      </c>
      <c r="B54" s="22">
        <v>2018</v>
      </c>
      <c r="C54" s="34" t="s">
        <v>102</v>
      </c>
      <c r="D54" s="34" t="s">
        <v>1338</v>
      </c>
      <c r="E54" s="2" t="s">
        <v>1337</v>
      </c>
      <c r="F54" s="34" t="s">
        <v>1362</v>
      </c>
      <c r="G54" s="46">
        <f>116.689/7*0.96</f>
        <v>16.003062857142858</v>
      </c>
      <c r="H54" s="175"/>
      <c r="I54" s="172">
        <f>G54/SUM(G38:G58)*100</f>
        <v>0.45262407677814986</v>
      </c>
      <c r="J54" s="188"/>
      <c r="K54" s="188"/>
      <c r="M54" s="188"/>
      <c r="N54" s="237"/>
      <c r="P54" s="46">
        <v>252.57300000000001</v>
      </c>
      <c r="Q54" s="176">
        <f>Newspapers[[#This Row],[Circulation (000s)]]/3486.67*100</f>
        <v>7.2439605698273706</v>
      </c>
      <c r="R54" s="26" t="s">
        <v>1537</v>
      </c>
    </row>
    <row r="55" spans="1:18" x14ac:dyDescent="0.2">
      <c r="A55" s="22" t="s">
        <v>93</v>
      </c>
      <c r="B55" s="22">
        <v>2018</v>
      </c>
      <c r="C55" s="34" t="s">
        <v>102</v>
      </c>
      <c r="D55" s="34" t="s">
        <v>1329</v>
      </c>
      <c r="E55" s="2" t="s">
        <v>1327</v>
      </c>
      <c r="F55" s="34" t="s">
        <v>1363</v>
      </c>
      <c r="G55" s="46">
        <f>164.131*1/7*0.7</f>
        <v>16.4131</v>
      </c>
      <c r="H55" s="175"/>
      <c r="I55" s="172">
        <f>G55/SUM(G38:G58)*100</f>
        <v>0.46422139942114798</v>
      </c>
      <c r="J55" s="188"/>
      <c r="K55" s="188"/>
      <c r="M55" s="188"/>
      <c r="N55" s="237"/>
      <c r="P55" s="46">
        <v>243.863</v>
      </c>
      <c r="Q55" s="176">
        <f>Newspapers[[#This Row],[Circulation (000s)]]/3486.67*100</f>
        <v>6.9941520132389927</v>
      </c>
    </row>
    <row r="56" spans="1:18" x14ac:dyDescent="0.2">
      <c r="A56" s="22" t="s">
        <v>93</v>
      </c>
      <c r="B56" s="22">
        <v>2018</v>
      </c>
      <c r="C56" s="34" t="s">
        <v>102</v>
      </c>
      <c r="D56" s="34" t="s">
        <v>1338</v>
      </c>
      <c r="E56" s="2" t="s">
        <v>1337</v>
      </c>
      <c r="F56" s="34" t="s">
        <v>1364</v>
      </c>
      <c r="G56" s="46">
        <f>90.43/7*0.96</f>
        <v>12.401828571428572</v>
      </c>
      <c r="H56" s="175"/>
      <c r="I56" s="172">
        <f>G56/SUM(G38:G58)*100</f>
        <v>0.35076824090572456</v>
      </c>
      <c r="J56" s="188"/>
      <c r="K56" s="188"/>
      <c r="M56" s="188"/>
      <c r="N56" s="237"/>
      <c r="P56" s="46">
        <v>218.654</v>
      </c>
      <c r="Q56" s="176">
        <f>Newspapers[[#This Row],[Circulation (000s)]]/3486.67*100</f>
        <v>6.2711412321785538</v>
      </c>
      <c r="R56" s="26" t="s">
        <v>1541</v>
      </c>
    </row>
    <row r="57" spans="1:18" x14ac:dyDescent="0.2">
      <c r="A57" s="22" t="s">
        <v>93</v>
      </c>
      <c r="B57" s="22">
        <v>2018</v>
      </c>
      <c r="C57" s="34" t="s">
        <v>102</v>
      </c>
      <c r="D57" s="34" t="s">
        <v>1333</v>
      </c>
      <c r="E57" s="2" t="s">
        <v>1332</v>
      </c>
      <c r="F57" s="34" t="s">
        <v>1365</v>
      </c>
      <c r="G57" s="46">
        <f>153.173*1/7*0.96</f>
        <v>21.006582857142856</v>
      </c>
      <c r="H57" s="175"/>
      <c r="I57" s="172">
        <f>G57/SUM(G38:G58)*100</f>
        <v>0.59414158757328916</v>
      </c>
      <c r="J57" s="188"/>
      <c r="K57" s="188"/>
      <c r="M57" s="188"/>
      <c r="N57" s="237"/>
      <c r="P57" s="46">
        <v>213.88300000000001</v>
      </c>
      <c r="Q57" s="176">
        <f>Newspapers[[#This Row],[Circulation (000s)]]/3486.67*100</f>
        <v>6.1343057989428313</v>
      </c>
    </row>
    <row r="58" spans="1:18" x14ac:dyDescent="0.2">
      <c r="A58" s="22" t="s">
        <v>93</v>
      </c>
      <c r="B58" s="22">
        <v>2018</v>
      </c>
      <c r="C58" s="34" t="s">
        <v>102</v>
      </c>
      <c r="E58" s="2"/>
      <c r="F58" s="103" t="s">
        <v>137</v>
      </c>
      <c r="G58" s="46">
        <f>'Total Revenue (Millions)'!D170-SUM(G38:G57)</f>
        <v>2149.8089866666678</v>
      </c>
      <c r="H58" s="175"/>
      <c r="I58" s="172">
        <f>G58/SUM(G38:G58)*100</f>
        <v>60.80431705640985</v>
      </c>
      <c r="J58" s="188">
        <f>Newspapers[[#This Row],[Total Revenue (Millions EUR€)]]-Newspapers[[#This Row],[Ad Revenue (Millions EUR€)]]-Newspapers[[#This Row],[Public Funding (Millions EUR€)]]</f>
        <v>2020.8204474666677</v>
      </c>
      <c r="K58" s="188">
        <f>Newspapers[[#This Row],[Total Revenue (Millions EUR€)]]*0.06</f>
        <v>128.98853920000008</v>
      </c>
      <c r="M58" s="188"/>
      <c r="N58" s="237"/>
      <c r="P58" s="46"/>
      <c r="Q58" s="176"/>
    </row>
    <row r="59" spans="1:18" x14ac:dyDescent="0.2">
      <c r="A59" s="22" t="s">
        <v>93</v>
      </c>
      <c r="B59" s="22">
        <v>2019</v>
      </c>
      <c r="C59" s="34" t="s">
        <v>102</v>
      </c>
      <c r="D59" s="34" t="s">
        <v>1329</v>
      </c>
      <c r="E59" s="2" t="s">
        <v>1327</v>
      </c>
      <c r="F59" s="34" t="s">
        <v>1320</v>
      </c>
      <c r="G59" s="175">
        <f>300*6/7*0.95</f>
        <v>244.28571428571431</v>
      </c>
      <c r="H59" s="175"/>
      <c r="I59" s="176">
        <f>G59/SUM(G59:G79)*100</f>
        <v>7.4034678709410162</v>
      </c>
      <c r="J59" s="188"/>
      <c r="K59" s="188"/>
      <c r="L59" s="105">
        <v>5.24</v>
      </c>
      <c r="M59" s="188"/>
      <c r="N59" s="237">
        <v>410</v>
      </c>
      <c r="P59" s="46">
        <v>634.96799999999996</v>
      </c>
      <c r="Q59" s="176">
        <f>Newspapers[[#This Row],[Circulation (000s)]]/3689*100</f>
        <v>17.212469503930603</v>
      </c>
      <c r="R59" s="26" t="s">
        <v>1581</v>
      </c>
    </row>
    <row r="60" spans="1:18" x14ac:dyDescent="0.2">
      <c r="A60" s="22" t="s">
        <v>93</v>
      </c>
      <c r="B60" s="22">
        <v>2019</v>
      </c>
      <c r="C60" s="34" t="s">
        <v>102</v>
      </c>
      <c r="D60" s="34" t="s">
        <v>1330</v>
      </c>
      <c r="E60" s="2" t="s">
        <v>1309</v>
      </c>
      <c r="F60" s="34" t="s">
        <v>1326</v>
      </c>
      <c r="G60" s="175">
        <f>120.119*0.95</f>
        <v>114.11305</v>
      </c>
      <c r="H60" s="175"/>
      <c r="I60" s="176">
        <f>G60/SUM(G59:G79)*100</f>
        <v>3.4583778335149709</v>
      </c>
      <c r="J60" s="188"/>
      <c r="K60" s="188"/>
      <c r="L60" s="105">
        <v>1.893</v>
      </c>
      <c r="M60" s="188"/>
      <c r="N60" s="237"/>
      <c r="P60" s="46">
        <v>191.09800000000001</v>
      </c>
      <c r="Q60" s="176">
        <f>Newspapers[[#This Row],[Circulation (000s)]]/3689*100</f>
        <v>5.1802114394144754</v>
      </c>
      <c r="R60" s="26" t="s">
        <v>1587</v>
      </c>
    </row>
    <row r="61" spans="1:18" x14ac:dyDescent="0.2">
      <c r="A61" s="22" t="s">
        <v>93</v>
      </c>
      <c r="B61" s="22">
        <v>2019</v>
      </c>
      <c r="C61" s="34" t="s">
        <v>102</v>
      </c>
      <c r="D61" s="34" t="s">
        <v>1333</v>
      </c>
      <c r="E61" s="2" t="s">
        <v>1332</v>
      </c>
      <c r="F61" s="34" t="s">
        <v>1325</v>
      </c>
      <c r="G61" s="175">
        <f>150.047*6/7*0.95</f>
        <v>122.18112857142854</v>
      </c>
      <c r="H61" s="175"/>
      <c r="I61" s="176">
        <f>G61/SUM(G59:G79)*100</f>
        <v>3.7028938121036212</v>
      </c>
      <c r="J61" s="188"/>
      <c r="K61" s="188"/>
      <c r="L61" s="105">
        <v>2.9460000000000002</v>
      </c>
      <c r="M61" s="188"/>
      <c r="N61" s="237"/>
      <c r="P61" s="46">
        <v>218.45099999999999</v>
      </c>
      <c r="Q61" s="176">
        <f>Newspapers[[#This Row],[Circulation (000s)]]/3689*100</f>
        <v>5.9216860937923554</v>
      </c>
      <c r="R61" s="26" t="s">
        <v>1584</v>
      </c>
    </row>
    <row r="62" spans="1:18" x14ac:dyDescent="0.2">
      <c r="A62" s="22" t="s">
        <v>93</v>
      </c>
      <c r="B62" s="22">
        <v>2019</v>
      </c>
      <c r="C62" s="34" t="s">
        <v>102</v>
      </c>
      <c r="D62" s="34" t="s">
        <v>1335</v>
      </c>
      <c r="E62" s="2" t="s">
        <v>1334</v>
      </c>
      <c r="F62" s="34" t="s">
        <v>1321</v>
      </c>
      <c r="G62" s="175">
        <f>65.12/3*0.95</f>
        <v>20.621333333333332</v>
      </c>
      <c r="H62" s="175"/>
      <c r="I62" s="176">
        <f>G62/SUM(G59:G79)*100</f>
        <v>0.62496236931291715</v>
      </c>
      <c r="J62" s="188"/>
      <c r="K62" s="188"/>
      <c r="L62" s="105">
        <f>2.655/2</f>
        <v>1.3274999999999999</v>
      </c>
      <c r="M62" s="188"/>
      <c r="N62" s="237"/>
      <c r="P62" s="46">
        <v>184.55500000000001</v>
      </c>
      <c r="Q62" s="176">
        <f>Newspapers[[#This Row],[Circulation (000s)]]/3689*100</f>
        <v>5.0028462998102468</v>
      </c>
      <c r="R62" s="26" t="s">
        <v>1586</v>
      </c>
    </row>
    <row r="63" spans="1:18" x14ac:dyDescent="0.2">
      <c r="A63" s="22" t="s">
        <v>93</v>
      </c>
      <c r="B63" s="22">
        <v>2019</v>
      </c>
      <c r="C63" s="34" t="s">
        <v>102</v>
      </c>
      <c r="D63" s="23" t="s">
        <v>1336</v>
      </c>
      <c r="E63" s="2" t="s">
        <v>1336</v>
      </c>
      <c r="F63" s="34" t="s">
        <v>1322</v>
      </c>
      <c r="G63" s="175">
        <f>150*0.95</f>
        <v>142.5</v>
      </c>
      <c r="H63" s="175"/>
      <c r="I63" s="176">
        <f>G63/SUM(G59:G79)*100</f>
        <v>4.3186895913822596</v>
      </c>
      <c r="J63" s="188"/>
      <c r="K63" s="188"/>
      <c r="L63" s="105">
        <v>0.879</v>
      </c>
      <c r="M63" s="188"/>
      <c r="N63" s="237"/>
      <c r="P63" s="46">
        <v>184.601</v>
      </c>
      <c r="Q63" s="176">
        <f>Newspapers[[#This Row],[Circulation (000s)]]/3689*100</f>
        <v>5.0040932502033071</v>
      </c>
      <c r="R63" s="26" t="s">
        <v>1589</v>
      </c>
    </row>
    <row r="64" spans="1:18" x14ac:dyDescent="0.2">
      <c r="A64" s="22" t="s">
        <v>93</v>
      </c>
      <c r="B64" s="22">
        <v>2019</v>
      </c>
      <c r="C64" s="34" t="s">
        <v>102</v>
      </c>
      <c r="D64" s="34" t="s">
        <v>1338</v>
      </c>
      <c r="E64" s="2" t="s">
        <v>1337</v>
      </c>
      <c r="F64" s="34" t="s">
        <v>1323</v>
      </c>
      <c r="G64" s="175">
        <f>115.626*6/7*0.95</f>
        <v>94.152600000000007</v>
      </c>
      <c r="H64" s="175"/>
      <c r="I64" s="176">
        <f>G64/SUM(G59:G79)*100</f>
        <v>2.8534445868180867</v>
      </c>
      <c r="J64" s="188"/>
      <c r="K64" s="188"/>
      <c r="L64" s="105">
        <v>5.1189999999999998</v>
      </c>
      <c r="M64" s="188"/>
      <c r="N64" s="237"/>
      <c r="P64" s="46">
        <v>180.959</v>
      </c>
      <c r="Q64" s="176">
        <f>Newspapers[[#This Row],[Circulation (000s)]]/3689*100</f>
        <v>4.9053673082136084</v>
      </c>
      <c r="R64" s="26" t="s">
        <v>1582</v>
      </c>
    </row>
    <row r="65" spans="1:18" x14ac:dyDescent="0.2">
      <c r="A65" s="22" t="s">
        <v>93</v>
      </c>
      <c r="B65" s="22">
        <v>2019</v>
      </c>
      <c r="C65" s="34" t="s">
        <v>102</v>
      </c>
      <c r="D65" s="34" t="s">
        <v>1338</v>
      </c>
      <c r="E65" s="2" t="s">
        <v>1337</v>
      </c>
      <c r="F65" s="34" t="s">
        <v>1324</v>
      </c>
      <c r="G65" s="175">
        <f>94.455*6/7*0.95</f>
        <v>76.913357142857137</v>
      </c>
      <c r="H65" s="175"/>
      <c r="I65" s="176">
        <f>G65/SUM(G59:G79)*100</f>
        <v>2.3309818591657789</v>
      </c>
      <c r="K65" s="188"/>
      <c r="M65" s="188"/>
      <c r="N65" s="237"/>
      <c r="P65" s="46">
        <v>159.15</v>
      </c>
      <c r="Q65" s="176">
        <f>Newspapers[[#This Row],[Circulation (000s)]]/3689*100</f>
        <v>4.3141772838167523</v>
      </c>
      <c r="R65" s="26" t="s">
        <v>1541</v>
      </c>
    </row>
    <row r="66" spans="1:18" x14ac:dyDescent="0.2">
      <c r="A66" s="22" t="s">
        <v>93</v>
      </c>
      <c r="B66" s="22">
        <v>2019</v>
      </c>
      <c r="C66" s="34" t="s">
        <v>102</v>
      </c>
      <c r="D66" s="34" t="s">
        <v>1328</v>
      </c>
      <c r="E66" s="2" t="s">
        <v>1298</v>
      </c>
      <c r="F66" s="34" t="s">
        <v>1318</v>
      </c>
      <c r="G66" s="175">
        <f>167.987*0.62</f>
        <v>104.15194</v>
      </c>
      <c r="H66" s="175"/>
      <c r="I66" s="176">
        <f>G66/SUM(G59:G79)*100</f>
        <v>3.1564905207036462</v>
      </c>
      <c r="J66" s="188"/>
      <c r="K66" s="188"/>
      <c r="L66" s="105">
        <v>1.696</v>
      </c>
      <c r="M66" s="188"/>
      <c r="N66" s="237"/>
      <c r="P66" s="46">
        <v>323.565</v>
      </c>
      <c r="Q66" s="176">
        <f>Newspapers[[#This Row],[Circulation (000s)]]/1257.56*100</f>
        <v>25.72958745507173</v>
      </c>
      <c r="R66" s="26" t="s">
        <v>1588</v>
      </c>
    </row>
    <row r="67" spans="1:18" x14ac:dyDescent="0.2">
      <c r="A67" s="22" t="s">
        <v>93</v>
      </c>
      <c r="B67" s="22">
        <v>2019</v>
      </c>
      <c r="C67" s="34" t="s">
        <v>102</v>
      </c>
      <c r="D67" s="34" t="s">
        <v>1339</v>
      </c>
      <c r="E67" s="34" t="s">
        <v>1340</v>
      </c>
      <c r="F67" s="34" t="s">
        <v>678</v>
      </c>
      <c r="G67" s="175">
        <f>(400-(400*0.06))*0.62</f>
        <v>233.12</v>
      </c>
      <c r="H67" s="175"/>
      <c r="I67" s="176">
        <f>G67/SUM(G59:G79)*100</f>
        <v>7.0650731055651397</v>
      </c>
      <c r="J67" s="188"/>
      <c r="K67" s="188"/>
      <c r="L67" s="105">
        <v>1.3759999999999999</v>
      </c>
      <c r="M67" s="188"/>
      <c r="N67" s="237"/>
      <c r="P67" s="46">
        <v>325.93799999999999</v>
      </c>
      <c r="Q67" s="176">
        <f>Newspapers[[#This Row],[Circulation (000s)]]/1257.56*100</f>
        <v>25.918286205031965</v>
      </c>
      <c r="R67" s="26" t="s">
        <v>1584</v>
      </c>
    </row>
    <row r="68" spans="1:18" x14ac:dyDescent="0.2">
      <c r="A68" s="22" t="s">
        <v>93</v>
      </c>
      <c r="B68" s="22">
        <v>2019</v>
      </c>
      <c r="C68" s="34" t="s">
        <v>102</v>
      </c>
      <c r="D68" s="34" t="s">
        <v>207</v>
      </c>
      <c r="E68" s="2" t="s">
        <v>207</v>
      </c>
      <c r="F68" s="34" t="s">
        <v>1316</v>
      </c>
      <c r="G68" s="175">
        <f>152.131*6/7*0.62</f>
        <v>80.846760000000003</v>
      </c>
      <c r="H68" s="175"/>
      <c r="I68" s="176">
        <f>G68/SUM(G59:G79)*100</f>
        <v>2.4501899011156465</v>
      </c>
      <c r="J68" s="188"/>
      <c r="K68" s="188"/>
      <c r="M68" s="188"/>
      <c r="N68" s="237"/>
      <c r="P68" s="46">
        <v>233.791</v>
      </c>
      <c r="Q68" s="176">
        <f>Newspapers[[#This Row],[Circulation (000s)]]/1257.56*100</f>
        <v>18.590842584051657</v>
      </c>
      <c r="R68" s="26" t="s">
        <v>1349</v>
      </c>
    </row>
    <row r="69" spans="1:18" x14ac:dyDescent="0.2">
      <c r="A69" s="22" t="s">
        <v>93</v>
      </c>
      <c r="B69" s="22">
        <v>2019</v>
      </c>
      <c r="C69" s="34" t="s">
        <v>102</v>
      </c>
      <c r="D69" s="34" t="s">
        <v>1335</v>
      </c>
      <c r="E69" s="2" t="s">
        <v>1334</v>
      </c>
      <c r="F69" s="34" t="s">
        <v>1314</v>
      </c>
      <c r="G69" s="175">
        <f>65.12/3*0.62</f>
        <v>13.458133333333333</v>
      </c>
      <c r="H69" s="175"/>
      <c r="I69" s="176">
        <f>G69/SUM(G59:G79)*100</f>
        <v>0.40787017786737756</v>
      </c>
      <c r="J69" s="188"/>
      <c r="K69" s="188"/>
      <c r="M69" s="188"/>
      <c r="N69" s="237"/>
      <c r="P69" s="46">
        <v>98.694000000000003</v>
      </c>
      <c r="Q69" s="176">
        <f>Newspapers[[#This Row],[Circulation (000s)]]/1257.56*100</f>
        <v>7.8480549635802674</v>
      </c>
      <c r="R69" s="26" t="s">
        <v>1539</v>
      </c>
    </row>
    <row r="70" spans="1:18" x14ac:dyDescent="0.2">
      <c r="A70" s="22" t="s">
        <v>93</v>
      </c>
      <c r="B70" s="22">
        <v>2019</v>
      </c>
      <c r="C70" s="34" t="s">
        <v>102</v>
      </c>
      <c r="D70" s="34" t="s">
        <v>1335</v>
      </c>
      <c r="E70" s="2" t="s">
        <v>1334</v>
      </c>
      <c r="F70" s="34" t="s">
        <v>1315</v>
      </c>
      <c r="G70" s="175">
        <f>65.12/3*0.62</f>
        <v>13.458133333333333</v>
      </c>
      <c r="H70" s="175"/>
      <c r="I70" s="176">
        <f>G70/SUM(G59:G79)*100</f>
        <v>0.40787017786737756</v>
      </c>
      <c r="J70" s="188"/>
      <c r="K70" s="188"/>
      <c r="L70" s="105">
        <f>2.655/2</f>
        <v>1.3274999999999999</v>
      </c>
      <c r="M70" s="188"/>
      <c r="N70" s="237"/>
      <c r="P70" s="46">
        <v>130.059</v>
      </c>
      <c r="Q70" s="176">
        <f>Newspapers[[#This Row],[Circulation (000s)]]/1257.56*100</f>
        <v>10.342170552498489</v>
      </c>
      <c r="R70" s="26" t="s">
        <v>1585</v>
      </c>
    </row>
    <row r="71" spans="1:18" x14ac:dyDescent="0.2">
      <c r="A71" s="22" t="s">
        <v>93</v>
      </c>
      <c r="B71" s="22">
        <v>2019</v>
      </c>
      <c r="C71" s="34" t="s">
        <v>102</v>
      </c>
      <c r="D71" s="34" t="s">
        <v>659</v>
      </c>
      <c r="E71" s="2" t="s">
        <v>659</v>
      </c>
      <c r="F71" s="34" t="s">
        <v>684</v>
      </c>
      <c r="G71" s="175">
        <f>31.761*0.62</f>
        <v>19.69182</v>
      </c>
      <c r="H71" s="175"/>
      <c r="I71" s="176">
        <f>G71/SUM(G59:G79)*100</f>
        <v>0.59679198645174036</v>
      </c>
      <c r="J71" s="188"/>
      <c r="K71" s="188"/>
      <c r="M71" s="188"/>
      <c r="N71" s="237"/>
      <c r="P71" s="46">
        <v>71.465999999999994</v>
      </c>
      <c r="Q71" s="176">
        <f>Newspapers[[#This Row],[Circulation (000s)]]/1257.56*100</f>
        <v>5.6829097617608699</v>
      </c>
      <c r="R71" s="26" t="s">
        <v>1359</v>
      </c>
    </row>
    <row r="72" spans="1:18" x14ac:dyDescent="0.2">
      <c r="A72" s="22" t="s">
        <v>93</v>
      </c>
      <c r="B72" s="22">
        <v>2019</v>
      </c>
      <c r="C72" s="34" t="s">
        <v>102</v>
      </c>
      <c r="D72" s="2" t="s">
        <v>1341</v>
      </c>
      <c r="E72" s="2" t="s">
        <v>1341</v>
      </c>
      <c r="F72" s="34" t="s">
        <v>1317</v>
      </c>
      <c r="G72" s="175">
        <f>20.374*0.62</f>
        <v>12.631879999999999</v>
      </c>
      <c r="H72" s="175"/>
      <c r="I72" s="176">
        <f>G72/SUM(G59:G79)*100</f>
        <v>0.38282925386378758</v>
      </c>
      <c r="J72" s="188"/>
      <c r="K72" s="188"/>
      <c r="L72" s="105">
        <v>3.3050000000000002</v>
      </c>
      <c r="M72" s="188"/>
      <c r="N72" s="237"/>
      <c r="P72" s="46">
        <v>36.261000000000003</v>
      </c>
      <c r="Q72" s="176">
        <f>Newspapers[[#This Row],[Circulation (000s)]]/1257.56*100</f>
        <v>2.883440949139604</v>
      </c>
      <c r="R72" s="26" t="s">
        <v>1583</v>
      </c>
    </row>
    <row r="73" spans="1:18" x14ac:dyDescent="0.2">
      <c r="A73" s="22" t="s">
        <v>93</v>
      </c>
      <c r="B73" s="22">
        <v>2019</v>
      </c>
      <c r="C73" s="34" t="s">
        <v>102</v>
      </c>
      <c r="D73" s="23" t="s">
        <v>767</v>
      </c>
      <c r="E73" s="2" t="s">
        <v>1311</v>
      </c>
      <c r="F73" s="34" t="s">
        <v>1312</v>
      </c>
      <c r="G73" s="175">
        <f>344.3*0.125*0.62</f>
        <v>26.683250000000001</v>
      </c>
      <c r="H73" s="175"/>
      <c r="I73" s="176">
        <f>G73/SUM(G59:G79)*100</f>
        <v>0.808678414310531</v>
      </c>
      <c r="J73" s="188">
        <f>Newspapers[[#This Row],[Total Revenue (Millions EUR€)]]*0.8</f>
        <v>21.346600000000002</v>
      </c>
      <c r="K73" s="188">
        <f>Newspapers[[#This Row],[Total Revenue (Millions EUR€)]]*0.06</f>
        <v>1.6009949999999999</v>
      </c>
      <c r="L73" s="105">
        <f>Newspapers[[#This Row],[Total Revenue (Millions EUR€)]]-Newspapers[[#This Row],[Subscriber Revenue (Millions EUR€)]]-Newspapers[[#This Row],[Ad Revenue (Millions EUR€)]]</f>
        <v>3.7356549999999986</v>
      </c>
      <c r="M73" s="188"/>
      <c r="N73" s="237"/>
      <c r="P73" s="46"/>
      <c r="Q73" s="176"/>
      <c r="R73" s="26" t="s">
        <v>1350</v>
      </c>
    </row>
    <row r="74" spans="1:18" x14ac:dyDescent="0.2">
      <c r="A74" s="22" t="s">
        <v>93</v>
      </c>
      <c r="B74" s="22">
        <v>2019</v>
      </c>
      <c r="C74" s="34" t="s">
        <v>102</v>
      </c>
      <c r="D74" s="34" t="s">
        <v>1329</v>
      </c>
      <c r="E74" s="2" t="s">
        <v>1327</v>
      </c>
      <c r="F74" s="34" t="s">
        <v>1361</v>
      </c>
      <c r="G74" s="46">
        <f>300*1/7*0.95</f>
        <v>40.714285714285708</v>
      </c>
      <c r="H74" s="175"/>
      <c r="I74" s="176">
        <f>G74/SUM(G59:G79)*100</f>
        <v>1.2339113118235026</v>
      </c>
      <c r="J74" s="188"/>
      <c r="K74" s="188"/>
      <c r="M74" s="188"/>
      <c r="N74" s="237"/>
      <c r="P74" s="46">
        <v>367.42</v>
      </c>
      <c r="Q74" s="176">
        <f>Newspapers[[#This Row],[Circulation (000s)]]/3219.495*100</f>
        <v>11.412348831105501</v>
      </c>
      <c r="R74" s="26" t="s">
        <v>1367</v>
      </c>
    </row>
    <row r="75" spans="1:18" x14ac:dyDescent="0.2">
      <c r="A75" s="22" t="s">
        <v>93</v>
      </c>
      <c r="B75" s="22">
        <v>2019</v>
      </c>
      <c r="C75" s="34" t="s">
        <v>102</v>
      </c>
      <c r="D75" s="34" t="s">
        <v>1338</v>
      </c>
      <c r="E75" s="2" t="s">
        <v>1337</v>
      </c>
      <c r="F75" s="34" t="s">
        <v>1370</v>
      </c>
      <c r="G75" s="175">
        <f>115.626/7*0.95</f>
        <v>15.6921</v>
      </c>
      <c r="H75" s="175"/>
      <c r="I75" s="176">
        <f>G75/SUM(G59:G79)*100</f>
        <v>0.47557409780301441</v>
      </c>
      <c r="J75" s="188"/>
      <c r="K75" s="188"/>
      <c r="M75" s="188"/>
      <c r="N75" s="237"/>
      <c r="P75" s="46">
        <v>240.25700000000001</v>
      </c>
      <c r="Q75" s="176">
        <f>Newspapers[[#This Row],[Circulation (000s)]]/3219.495*100</f>
        <v>7.4625678871997003</v>
      </c>
      <c r="R75" s="26" t="s">
        <v>1537</v>
      </c>
    </row>
    <row r="76" spans="1:18" x14ac:dyDescent="0.2">
      <c r="A76" s="22" t="s">
        <v>93</v>
      </c>
      <c r="B76" s="22">
        <v>2019</v>
      </c>
      <c r="C76" s="34" t="s">
        <v>102</v>
      </c>
      <c r="D76" s="34" t="s">
        <v>1329</v>
      </c>
      <c r="E76" s="2" t="s">
        <v>1327</v>
      </c>
      <c r="F76" s="34" t="s">
        <v>1363</v>
      </c>
      <c r="G76" s="46">
        <f>152.131*1/7*0.62</f>
        <v>13.474460000000001</v>
      </c>
      <c r="H76" s="175"/>
      <c r="I76" s="176">
        <f>G76/SUM(G59:G79)*100</f>
        <v>0.40836498351927442</v>
      </c>
      <c r="J76" s="188"/>
      <c r="K76" s="188"/>
      <c r="M76" s="188"/>
      <c r="N76" s="237"/>
      <c r="P76" s="46">
        <v>237.73400000000001</v>
      </c>
      <c r="Q76" s="176">
        <f>Newspapers[[#This Row],[Circulation (000s)]]/3219.495*100</f>
        <v>7.3842015595613599</v>
      </c>
    </row>
    <row r="77" spans="1:18" x14ac:dyDescent="0.2">
      <c r="A77" s="22" t="s">
        <v>93</v>
      </c>
      <c r="B77" s="22">
        <v>2019</v>
      </c>
      <c r="C77" s="34" t="s">
        <v>102</v>
      </c>
      <c r="D77" s="34" t="s">
        <v>1338</v>
      </c>
      <c r="E77" s="2" t="s">
        <v>1337</v>
      </c>
      <c r="F77" s="34" t="s">
        <v>1364</v>
      </c>
      <c r="G77" s="175">
        <f>94.455/7*0.95</f>
        <v>12.818892857142856</v>
      </c>
      <c r="H77" s="175"/>
      <c r="I77" s="176">
        <f>G77/SUM(G59:G79)*100</f>
        <v>0.38849697652762977</v>
      </c>
      <c r="J77" s="188"/>
      <c r="K77" s="188"/>
      <c r="M77" s="188"/>
      <c r="N77" s="237"/>
      <c r="P77" s="46">
        <v>206.93299999999999</v>
      </c>
      <c r="Q77" s="176">
        <f>Newspapers[[#This Row],[Circulation (000s)]]/3219.495*100</f>
        <v>6.4274987226257529</v>
      </c>
      <c r="R77" s="26" t="s">
        <v>1541</v>
      </c>
    </row>
    <row r="78" spans="1:18" x14ac:dyDescent="0.2">
      <c r="A78" s="22" t="s">
        <v>93</v>
      </c>
      <c r="B78" s="22">
        <v>2019</v>
      </c>
      <c r="C78" s="34" t="s">
        <v>102</v>
      </c>
      <c r="D78" s="34" t="s">
        <v>1333</v>
      </c>
      <c r="E78" s="2" t="s">
        <v>1332</v>
      </c>
      <c r="F78" s="34" t="s">
        <v>1365</v>
      </c>
      <c r="G78" s="46">
        <f>150.047*1/7*0.95</f>
        <v>20.363521428571428</v>
      </c>
      <c r="H78" s="175"/>
      <c r="I78" s="176">
        <f>G78/SUM(G59:G79)*100</f>
        <v>0.61714896868393698</v>
      </c>
      <c r="J78" s="188"/>
      <c r="K78" s="188"/>
      <c r="M78" s="188"/>
      <c r="N78" s="237"/>
      <c r="P78" s="46">
        <v>203.30799999999999</v>
      </c>
      <c r="Q78" s="176">
        <f>Newspapers[[#This Row],[Circulation (000s)]]/3219.495*100</f>
        <v>6.3149034242948048</v>
      </c>
    </row>
    <row r="79" spans="1:18" x14ac:dyDescent="0.2">
      <c r="A79" s="22" t="s">
        <v>93</v>
      </c>
      <c r="B79" s="22">
        <v>2019</v>
      </c>
      <c r="C79" s="34" t="s">
        <v>102</v>
      </c>
      <c r="F79" s="256" t="s">
        <v>137</v>
      </c>
      <c r="G79" s="46">
        <f>'Total Revenue (Millions)'!D171-SUM(G59:G78)</f>
        <v>1877.7396400000002</v>
      </c>
      <c r="H79" s="175"/>
      <c r="I79" s="176">
        <f>G79/SUM(G59:G79)*100</f>
        <v>56.90789220065875</v>
      </c>
      <c r="J79" s="188">
        <f>Newspapers[[#This Row],[Total Revenue (Millions EUR€)]]-Newspapers[[#This Row],[Ad Revenue (Millions EUR€)]]-Newspapers[[#This Row],[Public Funding (Millions EUR€)]]</f>
        <v>1765.0752616000002</v>
      </c>
      <c r="K79" s="188">
        <f>Newspapers[[#This Row],[Total Revenue (Millions EUR€)]]*0.06</f>
        <v>112.6643784</v>
      </c>
      <c r="M79" s="188"/>
      <c r="N79" s="237"/>
      <c r="P79" s="46"/>
      <c r="Q79" s="176"/>
    </row>
    <row r="80" spans="1:18" x14ac:dyDescent="0.2">
      <c r="A80" s="22" t="s">
        <v>93</v>
      </c>
      <c r="B80" s="22">
        <v>2020</v>
      </c>
      <c r="C80" s="34" t="s">
        <v>102</v>
      </c>
      <c r="D80" s="34" t="s">
        <v>1329</v>
      </c>
      <c r="E80" s="2" t="s">
        <v>1327</v>
      </c>
      <c r="F80" s="34" t="s">
        <v>1320</v>
      </c>
      <c r="G80" s="46">
        <f>281.519*6/70.9</f>
        <v>23.823892806770097</v>
      </c>
      <c r="H80" s="175"/>
      <c r="I80" s="176">
        <f>G80/SUM(G80:G98)*100</f>
        <v>2.5677256849030017</v>
      </c>
      <c r="J80" s="188"/>
      <c r="K80" s="188"/>
      <c r="M80" s="188"/>
      <c r="N80" s="237"/>
      <c r="P80" s="46">
        <v>625.89599999999996</v>
      </c>
      <c r="Q80" s="176">
        <f>Newspapers[[#This Row],[Circulation (000s)]]/2399.63*100</f>
        <v>26.083021132424577</v>
      </c>
      <c r="R80" s="26" t="s">
        <v>1549</v>
      </c>
    </row>
    <row r="81" spans="1:18" x14ac:dyDescent="0.2">
      <c r="A81" s="22" t="s">
        <v>93</v>
      </c>
      <c r="B81" s="22">
        <v>2020</v>
      </c>
      <c r="C81" s="34" t="s">
        <v>102</v>
      </c>
      <c r="D81" s="34" t="s">
        <v>1330</v>
      </c>
      <c r="E81" s="2" t="s">
        <v>1309</v>
      </c>
      <c r="F81" s="34" t="s">
        <v>1326</v>
      </c>
      <c r="G81" s="46">
        <f>113.18*0.9</f>
        <v>101.86200000000001</v>
      </c>
      <c r="H81" s="175"/>
      <c r="I81" s="176">
        <f>G81/SUM(G80:G98)*100</f>
        <v>10.978628716851144</v>
      </c>
      <c r="J81" s="188"/>
      <c r="K81" s="188"/>
      <c r="M81" s="188"/>
      <c r="N81" s="237"/>
      <c r="P81" s="46">
        <v>196.53100000000001</v>
      </c>
      <c r="Q81" s="176">
        <f>Newspapers[[#This Row],[Circulation (000s)]]/2399.63*100</f>
        <v>8.1900543000379233</v>
      </c>
      <c r="R81" s="26" t="s">
        <v>1342</v>
      </c>
    </row>
    <row r="82" spans="1:18" x14ac:dyDescent="0.2">
      <c r="A82" s="22" t="s">
        <v>93</v>
      </c>
      <c r="B82" s="22">
        <v>2020</v>
      </c>
      <c r="C82" s="34" t="s">
        <v>102</v>
      </c>
      <c r="D82" s="34" t="s">
        <v>1333</v>
      </c>
      <c r="E82" s="2" t="s">
        <v>1332</v>
      </c>
      <c r="F82" s="34" t="s">
        <v>1325</v>
      </c>
      <c r="G82" s="46">
        <f>129.244*6/7*0.9</f>
        <v>99.702514285714287</v>
      </c>
      <c r="H82" s="175"/>
      <c r="I82" s="176">
        <f>G82/SUM(G80:G98)*100</f>
        <v>10.745880568606587</v>
      </c>
      <c r="J82" s="274">
        <f>SUM(I81+I88+I82+I98+I85+I86+I95+I97)</f>
        <v>64.283469892468233</v>
      </c>
      <c r="K82" s="188"/>
      <c r="M82" s="188"/>
      <c r="N82" s="237"/>
      <c r="P82" s="46">
        <v>211.197</v>
      </c>
      <c r="Q82" s="176">
        <f>Newspapers[[#This Row],[Circulation (000s)]]/2399.63*100</f>
        <v>8.8012318565778891</v>
      </c>
      <c r="R82" s="26" t="s">
        <v>1344</v>
      </c>
    </row>
    <row r="83" spans="1:18" x14ac:dyDescent="0.2">
      <c r="A83" s="22" t="s">
        <v>93</v>
      </c>
      <c r="B83" s="22">
        <v>2020</v>
      </c>
      <c r="C83" s="34" t="s">
        <v>102</v>
      </c>
      <c r="D83" s="34" t="s">
        <v>1335</v>
      </c>
      <c r="E83" s="2" t="s">
        <v>1334</v>
      </c>
      <c r="F83" s="34" t="s">
        <v>1321</v>
      </c>
      <c r="G83" s="46">
        <f>57.29/2*0.9</f>
        <v>25.7805</v>
      </c>
      <c r="H83" s="175"/>
      <c r="I83" s="176">
        <f>G83/SUM(G80:G98)*100</f>
        <v>2.778607700956008</v>
      </c>
      <c r="J83" s="188"/>
      <c r="K83" s="188"/>
      <c r="M83" s="188"/>
      <c r="N83" s="237"/>
      <c r="P83" s="46">
        <v>180.85400000000001</v>
      </c>
      <c r="Q83" s="176">
        <f>Newspapers[[#This Row],[Circulation (000s)]]/2399.63*100</f>
        <v>7.5367452482257677</v>
      </c>
      <c r="R83" s="26" t="s">
        <v>1538</v>
      </c>
    </row>
    <row r="84" spans="1:18" x14ac:dyDescent="0.2">
      <c r="A84" s="22" t="s">
        <v>93</v>
      </c>
      <c r="B84" s="22">
        <v>2020</v>
      </c>
      <c r="C84" s="34" t="s">
        <v>102</v>
      </c>
      <c r="D84" s="23" t="s">
        <v>1336</v>
      </c>
      <c r="E84" s="2" t="s">
        <v>1336</v>
      </c>
      <c r="F84" s="34" t="s">
        <v>1322</v>
      </c>
      <c r="G84" s="46">
        <f>85.232*0.9</f>
        <v>76.708799999999997</v>
      </c>
      <c r="H84" s="175"/>
      <c r="I84" s="176">
        <f>G84/SUM(G80:G98)*100</f>
        <v>8.2676310549094953</v>
      </c>
      <c r="J84" s="188"/>
      <c r="K84" s="188"/>
      <c r="M84" s="188"/>
      <c r="N84" s="237"/>
      <c r="P84" s="46">
        <v>177.88</v>
      </c>
      <c r="Q84" s="176">
        <f>Newspapers[[#This Row],[Circulation (000s)]]/2399.63*100</f>
        <v>7.4128094747940301</v>
      </c>
    </row>
    <row r="85" spans="1:18" x14ac:dyDescent="0.2">
      <c r="A85" s="22" t="s">
        <v>93</v>
      </c>
      <c r="B85" s="22">
        <v>2020</v>
      </c>
      <c r="C85" s="34" t="s">
        <v>102</v>
      </c>
      <c r="D85" s="34" t="s">
        <v>1338</v>
      </c>
      <c r="E85" s="2" t="s">
        <v>1337</v>
      </c>
      <c r="F85" s="34" t="s">
        <v>1323</v>
      </c>
      <c r="G85" s="46">
        <f>100.722*6/7*0.9</f>
        <v>77.699828571428583</v>
      </c>
      <c r="H85" s="175"/>
      <c r="I85" s="176">
        <f>G85/SUM(G80:G98)*100</f>
        <v>8.3744435535204182</v>
      </c>
      <c r="J85" s="188"/>
      <c r="K85" s="188"/>
      <c r="M85" s="188"/>
      <c r="N85" s="237"/>
      <c r="P85" s="46">
        <v>173.28299999999999</v>
      </c>
      <c r="Q85" s="176">
        <f>Newspapers[[#This Row],[Circulation (000s)]]/2399.63*100</f>
        <v>7.2212382742339436</v>
      </c>
      <c r="R85" s="26" t="s">
        <v>1537</v>
      </c>
    </row>
    <row r="86" spans="1:18" x14ac:dyDescent="0.2">
      <c r="A86" s="22" t="s">
        <v>93</v>
      </c>
      <c r="B86" s="22">
        <v>2020</v>
      </c>
      <c r="C86" s="34" t="s">
        <v>102</v>
      </c>
      <c r="D86" s="34" t="s">
        <v>1338</v>
      </c>
      <c r="E86" s="2" t="s">
        <v>1337</v>
      </c>
      <c r="F86" s="34" t="s">
        <v>1324</v>
      </c>
      <c r="G86" s="46">
        <f>84.56*6/7*0.9</f>
        <v>65.231999999999999</v>
      </c>
      <c r="H86" s="175"/>
      <c r="I86" s="176">
        <f>G86/SUM(G80:G98)*100</f>
        <v>7.0306680455678645</v>
      </c>
      <c r="J86" s="188"/>
      <c r="K86" s="188"/>
      <c r="M86" s="188"/>
      <c r="N86" s="237"/>
      <c r="P86" s="46">
        <v>151.697</v>
      </c>
      <c r="Q86" s="176">
        <f>Newspapers[[#This Row],[Circulation (000s)]]/2399.63*100</f>
        <v>6.3216829261177763</v>
      </c>
      <c r="R86" s="26" t="s">
        <v>1541</v>
      </c>
    </row>
    <row r="87" spans="1:18" x14ac:dyDescent="0.2">
      <c r="A87" s="22" t="s">
        <v>93</v>
      </c>
      <c r="B87" s="22">
        <v>2020</v>
      </c>
      <c r="C87" s="34" t="s">
        <v>102</v>
      </c>
      <c r="D87" s="34" t="s">
        <v>1328</v>
      </c>
      <c r="E87" s="2" t="s">
        <v>1298</v>
      </c>
      <c r="F87" s="34" t="s">
        <v>1318</v>
      </c>
      <c r="G87" s="46">
        <f>158.544*0.45</f>
        <v>71.344800000000006</v>
      </c>
      <c r="H87" s="175"/>
      <c r="I87" s="176">
        <f>G87/SUM(G80:G98)*100</f>
        <v>7.689502170367768</v>
      </c>
      <c r="J87" s="188"/>
      <c r="K87" s="188"/>
      <c r="M87" s="188"/>
      <c r="N87" s="237"/>
      <c r="P87" s="46">
        <v>393.10899999999998</v>
      </c>
      <c r="Q87" s="176">
        <f>Newspapers[[#This Row],[Circulation (000s)]]/872.622*100</f>
        <v>45.049173639903643</v>
      </c>
      <c r="R87" s="26" t="s">
        <v>1347</v>
      </c>
    </row>
    <row r="88" spans="1:18" x14ac:dyDescent="0.2">
      <c r="A88" s="22" t="s">
        <v>93</v>
      </c>
      <c r="B88" s="22">
        <v>2020</v>
      </c>
      <c r="C88" s="34" t="s">
        <v>102</v>
      </c>
      <c r="D88" s="34" t="s">
        <v>1339</v>
      </c>
      <c r="E88" s="34" t="s">
        <v>1340</v>
      </c>
      <c r="F88" s="34" t="s">
        <v>678</v>
      </c>
      <c r="G88" s="46">
        <f>(500-(500*0.06))*0.45</f>
        <v>211.5</v>
      </c>
      <c r="H88" s="175"/>
      <c r="I88" s="176">
        <f>G88/SUM(G80:G98)*100</f>
        <v>22.795350313306404</v>
      </c>
      <c r="J88" s="188"/>
      <c r="K88" s="188"/>
      <c r="M88" s="188"/>
      <c r="N88" s="237"/>
      <c r="P88" s="46">
        <v>331.92700000000002</v>
      </c>
      <c r="Q88" s="176">
        <f>Newspapers[[#This Row],[Circulation (000s)]]/872.622*100</f>
        <v>38.037890403863308</v>
      </c>
      <c r="R88" s="26" t="s">
        <v>1355</v>
      </c>
    </row>
    <row r="89" spans="1:18" x14ac:dyDescent="0.2">
      <c r="A89" s="22" t="s">
        <v>93</v>
      </c>
      <c r="B89" s="22">
        <v>2020</v>
      </c>
      <c r="C89" s="34" t="s">
        <v>102</v>
      </c>
      <c r="D89" s="34" t="s">
        <v>207</v>
      </c>
      <c r="E89" s="2" t="s">
        <v>207</v>
      </c>
      <c r="F89" s="34" t="s">
        <v>1316</v>
      </c>
      <c r="G89" s="46">
        <f>114.531*6/7*0.45</f>
        <v>44.17624285714286</v>
      </c>
      <c r="H89" s="175"/>
      <c r="I89" s="176">
        <f>G89/SUM(G80:G98)*100</f>
        <v>4.761290456048564</v>
      </c>
      <c r="J89" s="188"/>
      <c r="K89" s="188"/>
      <c r="M89" s="188"/>
      <c r="N89" s="237"/>
      <c r="P89" s="46">
        <v>217.06800000000001</v>
      </c>
      <c r="Q89" s="176">
        <f>Newspapers[[#This Row],[Circulation (000s)]]/872.622*100</f>
        <v>24.875375592180809</v>
      </c>
      <c r="R89" s="26" t="s">
        <v>1349</v>
      </c>
    </row>
    <row r="90" spans="1:18" x14ac:dyDescent="0.2">
      <c r="A90" s="22" t="s">
        <v>93</v>
      </c>
      <c r="B90" s="22">
        <v>2020</v>
      </c>
      <c r="C90" s="34" t="s">
        <v>102</v>
      </c>
      <c r="D90" s="34" t="s">
        <v>1335</v>
      </c>
      <c r="E90" s="2" t="s">
        <v>1334</v>
      </c>
      <c r="F90" s="34" t="s">
        <v>1315</v>
      </c>
      <c r="G90" s="46">
        <f>57.29/2*0.45</f>
        <v>12.89025</v>
      </c>
      <c r="H90" s="175"/>
      <c r="I90" s="176">
        <f>G90/SUM(G80:G98)*100</f>
        <v>1.389303850478004</v>
      </c>
      <c r="J90" s="188"/>
      <c r="K90" s="188"/>
      <c r="M90" s="188"/>
      <c r="N90" s="237"/>
      <c r="P90" s="46">
        <v>133.429</v>
      </c>
      <c r="Q90" s="176">
        <f>Newspapers[[#This Row],[Circulation (000s)]]/872.622*100</f>
        <v>15.290584010029546</v>
      </c>
      <c r="R90" s="26" t="s">
        <v>1538</v>
      </c>
    </row>
    <row r="91" spans="1:18" x14ac:dyDescent="0.2">
      <c r="A91" s="22" t="s">
        <v>93</v>
      </c>
      <c r="B91" s="22">
        <v>2020</v>
      </c>
      <c r="C91" s="34" t="s">
        <v>102</v>
      </c>
      <c r="D91" s="23" t="s">
        <v>767</v>
      </c>
      <c r="E91" s="2" t="s">
        <v>1311</v>
      </c>
      <c r="F91" s="34" t="s">
        <v>1312</v>
      </c>
      <c r="G91" s="175">
        <f>30*0.45</f>
        <v>13.5</v>
      </c>
      <c r="H91" s="175"/>
      <c r="I91" s="176">
        <f>G91/SUM(G80:G98)*100</f>
        <v>1.4550223604238128</v>
      </c>
      <c r="J91" s="188">
        <f>Newspapers[[#This Row],[Total Revenue (Millions EUR€)]]*0.82</f>
        <v>11.069999999999999</v>
      </c>
      <c r="K91" s="188">
        <f>Newspapers[[#This Row],[Total Revenue (Millions EUR€)]]*0.06</f>
        <v>0.80999999999999994</v>
      </c>
      <c r="L91" s="105">
        <f>Newspapers[[#This Row],[Total Revenue (Millions EUR€)]]-Newspapers[[#This Row],[Subscriber Revenue (Millions EUR€)]]-Newspapers[[#This Row],[Ad Revenue (Millions EUR€)]]</f>
        <v>1.6200000000000014</v>
      </c>
      <c r="M91" s="188"/>
      <c r="N91" s="237">
        <f>80-24</f>
        <v>56</v>
      </c>
      <c r="P91" s="46">
        <v>86.44</v>
      </c>
      <c r="Q91" s="176">
        <f>Newspapers[[#This Row],[Circulation (000s)]]/872.622*100</f>
        <v>9.9057782178308589</v>
      </c>
      <c r="R91" s="26" t="s">
        <v>1758</v>
      </c>
    </row>
    <row r="92" spans="1:18" x14ac:dyDescent="0.2">
      <c r="A92" s="22" t="s">
        <v>93</v>
      </c>
      <c r="B92" s="22">
        <v>2020</v>
      </c>
      <c r="C92" s="34" t="s">
        <v>102</v>
      </c>
      <c r="D92" s="23" t="s">
        <v>659</v>
      </c>
      <c r="E92" s="2" t="s">
        <v>659</v>
      </c>
      <c r="F92" s="34" t="s">
        <v>684</v>
      </c>
      <c r="G92" s="175">
        <f>24.886*0.45</f>
        <v>11.198700000000001</v>
      </c>
      <c r="H92" s="175"/>
      <c r="I92" s="176">
        <f>G92/SUM(G80:G98)*100</f>
        <v>1.2069895487169005</v>
      </c>
      <c r="J92" s="188"/>
      <c r="K92" s="188"/>
      <c r="M92" s="188"/>
      <c r="N92" s="237"/>
      <c r="P92" s="46">
        <v>76.522000000000006</v>
      </c>
      <c r="Q92" s="176">
        <f>Newspapers[[#This Row],[Circulation (000s)]]/872.622*100</f>
        <v>8.7692036185198177</v>
      </c>
      <c r="R92" s="26" t="s">
        <v>1358</v>
      </c>
    </row>
    <row r="93" spans="1:18" x14ac:dyDescent="0.2">
      <c r="A93" s="22" t="s">
        <v>93</v>
      </c>
      <c r="B93" s="22">
        <v>2020</v>
      </c>
      <c r="C93" s="34" t="s">
        <v>102</v>
      </c>
      <c r="D93" s="2" t="s">
        <v>1341</v>
      </c>
      <c r="E93" s="2" t="s">
        <v>1341</v>
      </c>
      <c r="F93" s="34" t="s">
        <v>1317</v>
      </c>
      <c r="G93" s="175">
        <f>18.676*0.45</f>
        <v>8.4041999999999994</v>
      </c>
      <c r="H93" s="175"/>
      <c r="I93" s="176">
        <f>G93/SUM(G80:G98)*100</f>
        <v>0.90579992010917099</v>
      </c>
      <c r="J93" s="188"/>
      <c r="K93" s="188"/>
      <c r="M93" s="188"/>
      <c r="N93" s="237"/>
      <c r="P93" s="46">
        <v>37.628</v>
      </c>
      <c r="Q93" s="176">
        <f>Newspapers[[#This Row],[Circulation (000s)]]/872.622*100</f>
        <v>4.3120618091223921</v>
      </c>
      <c r="R93" s="26" t="s">
        <v>1352</v>
      </c>
    </row>
    <row r="94" spans="1:18" x14ac:dyDescent="0.2">
      <c r="A94" s="22" t="s">
        <v>93</v>
      </c>
      <c r="B94" s="22">
        <v>2020</v>
      </c>
      <c r="C94" s="34" t="s">
        <v>102</v>
      </c>
      <c r="D94" s="34" t="s">
        <v>1329</v>
      </c>
      <c r="E94" s="2" t="s">
        <v>1327</v>
      </c>
      <c r="F94" s="34" t="s">
        <v>1361</v>
      </c>
      <c r="G94" s="46">
        <f>281.519*1/7*0.9</f>
        <v>36.195300000000003</v>
      </c>
      <c r="H94" s="175"/>
      <c r="I94" s="176">
        <f>G94/SUM(G80:G98)*100</f>
        <v>3.9011089512776329</v>
      </c>
      <c r="J94" s="188"/>
      <c r="K94" s="188"/>
      <c r="M94" s="188"/>
      <c r="N94" s="237"/>
      <c r="P94" s="46">
        <v>375.51600000000002</v>
      </c>
      <c r="Q94" s="176">
        <f>Newspapers[[#This Row],[Circulation (000s)]]/2054.03*100</f>
        <v>18.281914090836064</v>
      </c>
      <c r="R94" s="26" t="s">
        <v>1369</v>
      </c>
    </row>
    <row r="95" spans="1:18" x14ac:dyDescent="0.2">
      <c r="A95" s="22" t="s">
        <v>93</v>
      </c>
      <c r="B95" s="22">
        <v>2020</v>
      </c>
      <c r="C95" s="34" t="s">
        <v>102</v>
      </c>
      <c r="D95" s="34" t="s">
        <v>1338</v>
      </c>
      <c r="E95" s="2" t="s">
        <v>1337</v>
      </c>
      <c r="F95" s="34" t="s">
        <v>1362</v>
      </c>
      <c r="G95" s="46">
        <f>100.722/7*0.9</f>
        <v>12.949971428571429</v>
      </c>
      <c r="H95" s="175"/>
      <c r="I95" s="176">
        <f>G95/SUM(G80:G98)*100</f>
        <v>1.3957405922534027</v>
      </c>
      <c r="J95" s="188"/>
      <c r="K95" s="188"/>
      <c r="M95" s="188"/>
      <c r="N95" s="237"/>
      <c r="P95" s="46">
        <v>230.42500000000001</v>
      </c>
      <c r="Q95" s="176">
        <f>Newspapers[[#This Row],[Circulation (000s)]]/2054.03*100</f>
        <v>11.218190581442334</v>
      </c>
      <c r="R95" s="26" t="s">
        <v>1537</v>
      </c>
    </row>
    <row r="96" spans="1:18" x14ac:dyDescent="0.2">
      <c r="A96" s="22" t="s">
        <v>93</v>
      </c>
      <c r="B96" s="22">
        <v>2020</v>
      </c>
      <c r="C96" s="34" t="s">
        <v>102</v>
      </c>
      <c r="D96" s="34" t="s">
        <v>1329</v>
      </c>
      <c r="E96" s="2" t="s">
        <v>1327</v>
      </c>
      <c r="F96" s="34" t="s">
        <v>1363</v>
      </c>
      <c r="G96" s="46">
        <f>114.531*1/7*0.45</f>
        <v>7.3627071428571442</v>
      </c>
      <c r="H96" s="175"/>
      <c r="I96" s="176">
        <f>G96/SUM(G80:G98)*100</f>
        <v>0.79354840934142745</v>
      </c>
      <c r="J96" s="188"/>
      <c r="K96" s="188"/>
      <c r="M96" s="188"/>
      <c r="N96" s="237"/>
      <c r="P96" s="46">
        <v>220.048</v>
      </c>
      <c r="Q96" s="176">
        <f>Newspapers[[#This Row],[Circulation (000s)]]/2054.03*100</f>
        <v>10.712988612629806</v>
      </c>
    </row>
    <row r="97" spans="1:18" x14ac:dyDescent="0.2">
      <c r="A97" s="22" t="s">
        <v>93</v>
      </c>
      <c r="B97" s="22">
        <v>2020</v>
      </c>
      <c r="C97" s="34" t="s">
        <v>102</v>
      </c>
      <c r="D97" s="34" t="s">
        <v>1338</v>
      </c>
      <c r="E97" s="2" t="s">
        <v>1337</v>
      </c>
      <c r="F97" s="34" t="s">
        <v>1364</v>
      </c>
      <c r="G97" s="46">
        <f>84.56/7*0.9</f>
        <v>10.872</v>
      </c>
      <c r="H97" s="175"/>
      <c r="I97" s="176">
        <f>G97/SUM(G80:G98)*100</f>
        <v>1.171778007594644</v>
      </c>
      <c r="J97" s="188"/>
      <c r="K97" s="188"/>
      <c r="M97" s="188"/>
      <c r="N97" s="237"/>
      <c r="P97" s="46">
        <v>196.995</v>
      </c>
      <c r="Q97" s="176">
        <f>Newspapers[[#This Row],[Circulation (000s)]]/2054.03*100</f>
        <v>9.5906583642887391</v>
      </c>
      <c r="R97" s="26" t="s">
        <v>1541</v>
      </c>
    </row>
    <row r="98" spans="1:18" x14ac:dyDescent="0.2">
      <c r="A98" s="22" t="s">
        <v>93</v>
      </c>
      <c r="B98" s="22">
        <v>2020</v>
      </c>
      <c r="C98" s="34" t="s">
        <v>102</v>
      </c>
      <c r="D98" s="34" t="s">
        <v>1333</v>
      </c>
      <c r="E98" s="2" t="s">
        <v>1332</v>
      </c>
      <c r="F98" s="34" t="s">
        <v>1365</v>
      </c>
      <c r="G98" s="46">
        <f>129.244*1/7*0.9</f>
        <v>16.617085714285714</v>
      </c>
      <c r="H98" s="175"/>
      <c r="I98" s="176">
        <f>G98/SUM(G80:G98)*100</f>
        <v>1.7909800947677648</v>
      </c>
      <c r="J98" s="188"/>
      <c r="K98" s="188"/>
      <c r="M98" s="188"/>
      <c r="N98" s="237"/>
      <c r="P98" s="46">
        <v>201.012</v>
      </c>
      <c r="Q98" s="176">
        <f>Newspapers[[#This Row],[Circulation (000s)]]/2054.03*100</f>
        <v>9.786225128162684</v>
      </c>
    </row>
    <row r="99" spans="1:18" x14ac:dyDescent="0.2">
      <c r="A99" s="22" t="s">
        <v>93</v>
      </c>
      <c r="B99" s="22">
        <v>2021</v>
      </c>
      <c r="C99" s="34" t="s">
        <v>102</v>
      </c>
      <c r="D99" s="34" t="s">
        <v>1329</v>
      </c>
      <c r="E99" s="2" t="s">
        <v>1327</v>
      </c>
      <c r="F99" s="34" t="s">
        <v>1320</v>
      </c>
      <c r="G99" s="46">
        <f>284.234*6/7*0.85</f>
        <v>207.08477142857143</v>
      </c>
      <c r="H99" s="175"/>
      <c r="I99" s="176">
        <f>G99/SUM(G99:G118)*100</f>
        <v>18.713672600258867</v>
      </c>
      <c r="J99" s="188"/>
      <c r="K99" s="188"/>
      <c r="M99" s="188"/>
      <c r="N99" s="237"/>
      <c r="P99" s="175">
        <v>629.21500000000003</v>
      </c>
      <c r="Q99" s="176">
        <f>Newspapers[[#This Row],[Circulation (000s)]]/2317.115*100</f>
        <v>27.155104515744799</v>
      </c>
      <c r="R99" s="26" t="s">
        <v>1547</v>
      </c>
    </row>
    <row r="100" spans="1:18" x14ac:dyDescent="0.2">
      <c r="A100" s="22" t="s">
        <v>93</v>
      </c>
      <c r="B100" s="22">
        <v>2021</v>
      </c>
      <c r="C100" s="34" t="s">
        <v>102</v>
      </c>
      <c r="D100" s="34" t="s">
        <v>1330</v>
      </c>
      <c r="E100" s="2" t="s">
        <v>1309</v>
      </c>
      <c r="F100" s="34" t="s">
        <v>1326</v>
      </c>
      <c r="G100" s="46">
        <f>118.666*0.85</f>
        <v>100.86609999999999</v>
      </c>
      <c r="H100" s="175"/>
      <c r="I100" s="176">
        <f>G100/SUM(G99:G118)*100</f>
        <v>9.1149878324879214</v>
      </c>
      <c r="J100" s="274">
        <f>SUM(I99+I114+I116+I107+I110+I104+I105+I115+I117)</f>
        <v>72.265738895223066</v>
      </c>
      <c r="K100" s="188"/>
      <c r="M100" s="188"/>
      <c r="N100" s="237"/>
      <c r="P100" s="175">
        <v>193.018</v>
      </c>
      <c r="Q100" s="176">
        <f>Newspapers[[#This Row],[Circulation (000s)]]/2317.115*100</f>
        <v>8.3301001460868367</v>
      </c>
      <c r="R100" s="26" t="s">
        <v>1342</v>
      </c>
    </row>
    <row r="101" spans="1:18" x14ac:dyDescent="0.2">
      <c r="A101" s="22" t="s">
        <v>93</v>
      </c>
      <c r="B101" s="22">
        <v>2021</v>
      </c>
      <c r="C101" s="34" t="s">
        <v>102</v>
      </c>
      <c r="D101" s="34" t="s">
        <v>1333</v>
      </c>
      <c r="E101" s="2" t="s">
        <v>1332</v>
      </c>
      <c r="F101" s="34" t="s">
        <v>1325</v>
      </c>
      <c r="G101" s="46">
        <f>132.845*0.85</f>
        <v>112.91825</v>
      </c>
      <c r="H101" s="175"/>
      <c r="I101" s="176">
        <f>G101/SUM(G99:G118)*100</f>
        <v>10.204106977625083</v>
      </c>
      <c r="J101" s="188"/>
      <c r="K101" s="188"/>
      <c r="M101" s="188"/>
      <c r="N101" s="237"/>
      <c r="P101" s="175">
        <v>210.45599999999999</v>
      </c>
      <c r="Q101" s="176">
        <f>Newspapers[[#This Row],[Circulation (000s)]]/2317.115*100</f>
        <v>9.0826739285706584</v>
      </c>
      <c r="R101" s="26" t="s">
        <v>1344</v>
      </c>
    </row>
    <row r="102" spans="1:18" x14ac:dyDescent="0.2">
      <c r="A102" s="22" t="s">
        <v>93</v>
      </c>
      <c r="B102" s="22">
        <v>2021</v>
      </c>
      <c r="C102" s="34" t="s">
        <v>102</v>
      </c>
      <c r="D102" s="34" t="s">
        <v>1335</v>
      </c>
      <c r="E102" s="2" t="s">
        <v>1334</v>
      </c>
      <c r="F102" s="34" t="s">
        <v>1321</v>
      </c>
      <c r="G102" s="46">
        <f>69.632/2*0.85</f>
        <v>29.593600000000002</v>
      </c>
      <c r="H102" s="175"/>
      <c r="I102" s="176">
        <f>G102/SUM(G99:G118)*100</f>
        <v>2.6742910048025514</v>
      </c>
      <c r="J102" s="188"/>
      <c r="K102" s="188"/>
      <c r="M102" s="188"/>
      <c r="N102" s="237"/>
      <c r="P102" s="175">
        <v>182.291</v>
      </c>
      <c r="Q102" s="176">
        <f>Newspapers[[#This Row],[Circulation (000s)]]/2317.115*100</f>
        <v>7.8671537666451599</v>
      </c>
      <c r="R102" s="26" t="s">
        <v>1538</v>
      </c>
    </row>
    <row r="103" spans="1:18" x14ac:dyDescent="0.2">
      <c r="A103" s="22" t="s">
        <v>93</v>
      </c>
      <c r="B103" s="22">
        <v>2021</v>
      </c>
      <c r="C103" s="34" t="s">
        <v>102</v>
      </c>
      <c r="D103" s="23" t="s">
        <v>1336</v>
      </c>
      <c r="E103" s="2" t="s">
        <v>1336</v>
      </c>
      <c r="F103" s="34" t="s">
        <v>1322</v>
      </c>
      <c r="G103" s="46">
        <f>86.287*0.85</f>
        <v>73.343950000000007</v>
      </c>
      <c r="H103" s="175"/>
      <c r="I103" s="176">
        <f>G103/SUM(G99:G118)*100</f>
        <v>6.6278879805663413</v>
      </c>
      <c r="J103" s="188"/>
      <c r="K103" s="188"/>
      <c r="M103" s="188"/>
      <c r="N103" s="237"/>
      <c r="P103" s="175">
        <v>174.75299999999999</v>
      </c>
      <c r="Q103" s="176">
        <f>Newspapers[[#This Row],[Circulation (000s)]]/2317.115*100</f>
        <v>7.5418354289709404</v>
      </c>
    </row>
    <row r="104" spans="1:18" x14ac:dyDescent="0.2">
      <c r="A104" s="22" t="s">
        <v>93</v>
      </c>
      <c r="B104" s="22">
        <v>2021</v>
      </c>
      <c r="C104" s="34" t="s">
        <v>102</v>
      </c>
      <c r="D104" s="34" t="s">
        <v>1338</v>
      </c>
      <c r="E104" s="2" t="s">
        <v>1337</v>
      </c>
      <c r="F104" s="34" t="s">
        <v>1323</v>
      </c>
      <c r="G104" s="46">
        <f>113.909*6/7*0.85</f>
        <v>82.990842857142866</v>
      </c>
      <c r="H104" s="175"/>
      <c r="I104" s="176">
        <f>G104/SUM(G99:G118)*100</f>
        <v>7.4996507533331256</v>
      </c>
      <c r="J104" s="188"/>
      <c r="K104" s="188"/>
      <c r="M104" s="188"/>
      <c r="N104" s="237"/>
      <c r="P104" s="175">
        <v>165.81700000000001</v>
      </c>
      <c r="Q104" s="176">
        <f>Newspapers[[#This Row],[Circulation (000s)]]/2317.115*100</f>
        <v>7.1561834436357286</v>
      </c>
      <c r="R104" s="26" t="s">
        <v>1537</v>
      </c>
    </row>
    <row r="105" spans="1:18" x14ac:dyDescent="0.2">
      <c r="A105" s="22" t="s">
        <v>93</v>
      </c>
      <c r="B105" s="22">
        <v>2021</v>
      </c>
      <c r="C105" s="34" t="s">
        <v>102</v>
      </c>
      <c r="D105" s="34" t="s">
        <v>1338</v>
      </c>
      <c r="E105" s="2" t="s">
        <v>1337</v>
      </c>
      <c r="F105" s="34" t="s">
        <v>1324</v>
      </c>
      <c r="G105" s="46">
        <f>96.315*6/7*0.85</f>
        <v>70.172357142857138</v>
      </c>
      <c r="H105" s="175"/>
      <c r="I105" s="176">
        <f>G105/SUM(G99:G118)*100</f>
        <v>6.3412799893536054</v>
      </c>
      <c r="J105" s="188"/>
      <c r="K105" s="188"/>
      <c r="M105" s="188"/>
      <c r="N105" s="237"/>
      <c r="P105" s="175">
        <v>144.21299999999999</v>
      </c>
      <c r="Q105" s="176">
        <f>Newspapers[[#This Row],[Circulation (000s)]]/2317.115*100</f>
        <v>6.2238171174067753</v>
      </c>
      <c r="R105" s="26" t="s">
        <v>1541</v>
      </c>
    </row>
    <row r="106" spans="1:18" x14ac:dyDescent="0.2">
      <c r="A106" s="22" t="s">
        <v>93</v>
      </c>
      <c r="B106" s="22">
        <v>2021</v>
      </c>
      <c r="C106" s="34" t="s">
        <v>102</v>
      </c>
      <c r="D106" s="34" t="s">
        <v>1328</v>
      </c>
      <c r="E106" s="2" t="s">
        <v>1298</v>
      </c>
      <c r="F106" s="34" t="s">
        <v>1318</v>
      </c>
      <c r="G106" s="46">
        <f>173.026*0.38</f>
        <v>65.749880000000005</v>
      </c>
      <c r="H106" s="175"/>
      <c r="I106" s="176">
        <f>G106/SUM(G99:G118)*100</f>
        <v>5.9416330777886825</v>
      </c>
      <c r="J106" s="188">
        <f>Newspapers[[#This Row],[Total Revenue (Millions EUR€)]]*0.65</f>
        <v>42.737422000000002</v>
      </c>
      <c r="K106" s="188">
        <f>Newspapers[[#This Row],[Total Revenue (Millions EUR€)]]*0.25</f>
        <v>16.437470000000001</v>
      </c>
      <c r="L106" s="105">
        <f>Newspapers[[#This Row],[Total Revenue (Millions EUR€)]]*0.02</f>
        <v>1.3149976000000001</v>
      </c>
      <c r="M106" s="188">
        <f>Newspapers[[#This Row],[Total Revenue (Millions EUR€)]]*0.08</f>
        <v>5.2599904000000004</v>
      </c>
      <c r="N106" s="237"/>
      <c r="P106" s="175">
        <v>445.89400000000001</v>
      </c>
      <c r="Q106" s="176">
        <f>Newspapers[[#This Row],[Circulation (000s)]]/914.112*100</f>
        <v>48.778924245606667</v>
      </c>
      <c r="R106" s="26" t="s">
        <v>1524</v>
      </c>
    </row>
    <row r="107" spans="1:18" x14ac:dyDescent="0.2">
      <c r="A107" s="22" t="s">
        <v>93</v>
      </c>
      <c r="B107" s="22">
        <v>2021</v>
      </c>
      <c r="C107" s="34" t="s">
        <v>102</v>
      </c>
      <c r="D107" s="34" t="s">
        <v>1339</v>
      </c>
      <c r="E107" s="34" t="s">
        <v>1340</v>
      </c>
      <c r="F107" s="34" t="s">
        <v>678</v>
      </c>
      <c r="G107" s="46">
        <f>500*0.38</f>
        <v>190</v>
      </c>
      <c r="H107" s="175"/>
      <c r="I107" s="176">
        <f>G107/SUM(G99:G118)*100</f>
        <v>17.169769508018106</v>
      </c>
      <c r="J107" s="188"/>
      <c r="K107" s="188"/>
      <c r="M107" s="188"/>
      <c r="N107" s="237"/>
      <c r="P107" s="175">
        <v>347.05200000000002</v>
      </c>
      <c r="Q107" s="176">
        <f>Newspapers[[#This Row],[Circulation (000s)]]/914.112*100</f>
        <v>37.966026044948542</v>
      </c>
      <c r="R107" s="26" t="s">
        <v>1354</v>
      </c>
    </row>
    <row r="108" spans="1:18" x14ac:dyDescent="0.2">
      <c r="A108" s="22" t="s">
        <v>93</v>
      </c>
      <c r="B108" s="22">
        <v>2021</v>
      </c>
      <c r="C108" s="34" t="s">
        <v>102</v>
      </c>
      <c r="D108" s="34" t="s">
        <v>207</v>
      </c>
      <c r="E108" s="2" t="s">
        <v>207</v>
      </c>
      <c r="F108" s="34" t="s">
        <v>1316</v>
      </c>
      <c r="G108" s="46">
        <f>125.574*0.38</f>
        <v>47.718119999999999</v>
      </c>
      <c r="H108" s="175"/>
      <c r="I108" s="176">
        <f>G108/SUM(G99:G118)*100</f>
        <v>4.3121532723997316</v>
      </c>
      <c r="J108" s="188"/>
      <c r="K108" s="188"/>
      <c r="M108" s="188"/>
      <c r="N108" s="237"/>
      <c r="P108" s="175">
        <v>214.13</v>
      </c>
      <c r="Q108" s="176">
        <f>Newspapers[[#This Row],[Circulation (000s)]]/914.112*100</f>
        <v>23.424919484702095</v>
      </c>
      <c r="R108" s="26" t="s">
        <v>1349</v>
      </c>
    </row>
    <row r="109" spans="1:18" x14ac:dyDescent="0.2">
      <c r="A109" s="22" t="s">
        <v>93</v>
      </c>
      <c r="B109" s="22">
        <v>2021</v>
      </c>
      <c r="C109" s="34" t="s">
        <v>102</v>
      </c>
      <c r="D109" s="34" t="s">
        <v>1335</v>
      </c>
      <c r="E109" s="2" t="s">
        <v>1334</v>
      </c>
      <c r="F109" s="34" t="s">
        <v>1315</v>
      </c>
      <c r="G109" s="46">
        <f>69.632/2*0.38</f>
        <v>13.230080000000001</v>
      </c>
      <c r="H109" s="175"/>
      <c r="I109" s="176">
        <f>G109/SUM(G99:G118)*100</f>
        <v>1.1955653903823169</v>
      </c>
      <c r="J109" s="188"/>
      <c r="K109" s="188"/>
      <c r="M109" s="188"/>
      <c r="N109" s="237"/>
      <c r="P109" s="175">
        <v>136.58699999999999</v>
      </c>
      <c r="Q109" s="176">
        <f>Newspapers[[#This Row],[Circulation (000s)]]/914.112*100</f>
        <v>14.942042113001468</v>
      </c>
      <c r="R109" s="26" t="s">
        <v>1538</v>
      </c>
    </row>
    <row r="110" spans="1:18" x14ac:dyDescent="0.2">
      <c r="A110" s="22" t="s">
        <v>93</v>
      </c>
      <c r="B110" s="22">
        <v>2021</v>
      </c>
      <c r="C110" s="34" t="s">
        <v>102</v>
      </c>
      <c r="D110" s="23" t="s">
        <v>767</v>
      </c>
      <c r="E110" s="2" t="s">
        <v>1311</v>
      </c>
      <c r="F110" s="34" t="s">
        <v>1312</v>
      </c>
      <c r="G110" s="46">
        <f>348.5*0.125*0.38</f>
        <v>16.553750000000001</v>
      </c>
      <c r="H110" s="175"/>
      <c r="I110" s="176">
        <f>G110</f>
        <v>16.553750000000001</v>
      </c>
      <c r="J110" s="188"/>
      <c r="K110" s="188"/>
      <c r="M110" s="188"/>
      <c r="N110" s="237"/>
      <c r="P110" s="175">
        <v>85.709000000000003</v>
      </c>
      <c r="Q110" s="176">
        <f>Newspapers[[#This Row],[Circulation (000s)]]/914.112*100</f>
        <v>9.3762033536371909</v>
      </c>
    </row>
    <row r="111" spans="1:18" x14ac:dyDescent="0.2">
      <c r="A111" s="22" t="s">
        <v>93</v>
      </c>
      <c r="B111" s="22">
        <v>2021</v>
      </c>
      <c r="C111" s="34" t="s">
        <v>102</v>
      </c>
      <c r="D111" s="23" t="s">
        <v>659</v>
      </c>
      <c r="E111" s="2" t="s">
        <v>659</v>
      </c>
      <c r="F111" s="34" t="s">
        <v>684</v>
      </c>
      <c r="G111" s="46">
        <f>31.5*0.38</f>
        <v>11.97</v>
      </c>
      <c r="H111" s="175"/>
      <c r="I111" s="176">
        <f>G111/SUM(G99:G118)*100</f>
        <v>1.0816954790051407</v>
      </c>
      <c r="J111" s="188"/>
      <c r="K111" s="188"/>
      <c r="M111" s="188"/>
      <c r="N111" s="237"/>
      <c r="P111" s="175">
        <v>90.353999999999999</v>
      </c>
      <c r="Q111" s="176"/>
      <c r="R111" s="26" t="s">
        <v>1546</v>
      </c>
    </row>
    <row r="112" spans="1:18" x14ac:dyDescent="0.2">
      <c r="A112" s="22" t="s">
        <v>93</v>
      </c>
      <c r="B112" s="22">
        <v>2021</v>
      </c>
      <c r="C112" s="34" t="s">
        <v>102</v>
      </c>
      <c r="D112" s="2" t="s">
        <v>1341</v>
      </c>
      <c r="E112" s="2" t="s">
        <v>1341</v>
      </c>
      <c r="F112" s="34" t="s">
        <v>1317</v>
      </c>
      <c r="H112" s="175"/>
      <c r="I112" s="176">
        <f>G112/SUM(G99:G118)*100</f>
        <v>0</v>
      </c>
      <c r="J112" s="188"/>
      <c r="K112" s="188"/>
      <c r="M112" s="188"/>
      <c r="N112" s="237"/>
      <c r="P112" s="175">
        <v>37.715000000000003</v>
      </c>
      <c r="Q112" s="176">
        <f>Newspapers[[#This Row],[Circulation (000s)]]/914.112*100</f>
        <v>4.1258620387873703</v>
      </c>
    </row>
    <row r="113" spans="1:18" x14ac:dyDescent="0.2">
      <c r="A113" s="22" t="s">
        <v>93</v>
      </c>
      <c r="B113" s="22">
        <v>2021</v>
      </c>
      <c r="C113" s="34" t="s">
        <v>102</v>
      </c>
      <c r="D113" s="2" t="s">
        <v>1545</v>
      </c>
      <c r="E113" s="2" t="s">
        <v>1544</v>
      </c>
      <c r="F113" s="34" t="s">
        <v>1319</v>
      </c>
      <c r="G113" s="46">
        <f>6.452*0.38</f>
        <v>2.4517600000000002</v>
      </c>
      <c r="H113" s="175"/>
      <c r="I113" s="176">
        <f>G113/SUM(G99:G118)*100</f>
        <v>0.22155870573146566</v>
      </c>
      <c r="J113" s="188"/>
      <c r="K113" s="188"/>
      <c r="M113" s="188"/>
      <c r="N113" s="237"/>
      <c r="P113" s="175">
        <v>4.6260000000000003</v>
      </c>
      <c r="Q113" s="176">
        <f>Newspapers[[#This Row],[Circulation (000s)]]/914.112*100</f>
        <v>0.50606490233144308</v>
      </c>
      <c r="R113" s="26" t="s">
        <v>1543</v>
      </c>
    </row>
    <row r="114" spans="1:18" x14ac:dyDescent="0.2">
      <c r="A114" s="22" t="s">
        <v>93</v>
      </c>
      <c r="B114" s="22">
        <v>2021</v>
      </c>
      <c r="C114" s="34" t="s">
        <v>102</v>
      </c>
      <c r="D114" s="34" t="s">
        <v>1329</v>
      </c>
      <c r="E114" s="2" t="s">
        <v>1327</v>
      </c>
      <c r="F114" s="34" t="s">
        <v>1361</v>
      </c>
      <c r="G114" s="46">
        <f>284.234*1/7*0.85</f>
        <v>34.514128571428571</v>
      </c>
      <c r="H114" s="175"/>
      <c r="I114" s="176">
        <f>G114/SUM(G99:G118)*100</f>
        <v>3.1189454333764783</v>
      </c>
      <c r="J114" s="188"/>
      <c r="K114" s="188"/>
      <c r="M114" s="188"/>
      <c r="N114" s="237"/>
      <c r="P114" s="46">
        <v>390.08699999999999</v>
      </c>
      <c r="Q114" s="176">
        <f>Newspapers[[#This Row],[Circulation (000s)]]/2051.03*100</f>
        <v>19.019078219236185</v>
      </c>
      <c r="R114" s="26" t="s">
        <v>1371</v>
      </c>
    </row>
    <row r="115" spans="1:18" x14ac:dyDescent="0.2">
      <c r="A115" s="22" t="s">
        <v>93</v>
      </c>
      <c r="B115" s="22">
        <v>2021</v>
      </c>
      <c r="C115" s="34" t="s">
        <v>102</v>
      </c>
      <c r="D115" s="34" t="s">
        <v>1338</v>
      </c>
      <c r="E115" s="2" t="s">
        <v>1337</v>
      </c>
      <c r="F115" s="34" t="s">
        <v>1370</v>
      </c>
      <c r="G115" s="46">
        <f>113.909/7*0.85</f>
        <v>13.831807142857143</v>
      </c>
      <c r="H115" s="175"/>
      <c r="I115" s="176">
        <f>G115/SUM(G99:G118)*100</f>
        <v>1.2499417922221876</v>
      </c>
      <c r="J115" s="188"/>
      <c r="K115" s="188"/>
      <c r="M115" s="188"/>
      <c r="N115" s="237"/>
      <c r="P115" s="46">
        <v>219.85400000000001</v>
      </c>
      <c r="Q115" s="176">
        <f>Newspapers[[#This Row],[Circulation (000s)]]/2051.03*100</f>
        <v>10.719199621653511</v>
      </c>
      <c r="R115" s="26" t="s">
        <v>1536</v>
      </c>
    </row>
    <row r="116" spans="1:18" x14ac:dyDescent="0.2">
      <c r="A116" s="22" t="s">
        <v>93</v>
      </c>
      <c r="B116" s="22">
        <v>2021</v>
      </c>
      <c r="C116" s="34" t="s">
        <v>102</v>
      </c>
      <c r="D116" s="34" t="s">
        <v>1329</v>
      </c>
      <c r="E116" s="2" t="s">
        <v>1327</v>
      </c>
      <c r="F116" s="34" t="s">
        <v>1363</v>
      </c>
      <c r="G116" s="46">
        <f>114.531*1/7*0.38</f>
        <v>6.217397142857144</v>
      </c>
      <c r="H116" s="175"/>
      <c r="I116" s="176">
        <f>G116/SUM(G99:G118)*100</f>
        <v>0.56184882043509199</v>
      </c>
      <c r="J116" s="188"/>
      <c r="K116" s="188"/>
      <c r="M116" s="188"/>
      <c r="N116" s="237"/>
      <c r="P116" s="46">
        <v>217.124</v>
      </c>
      <c r="Q116" s="176">
        <f>Newspapers[[#This Row],[Circulation (000s)]]/2051.03*100</f>
        <v>10.586095766517309</v>
      </c>
    </row>
    <row r="117" spans="1:18" x14ac:dyDescent="0.2">
      <c r="A117" s="22" t="s">
        <v>93</v>
      </c>
      <c r="B117" s="22">
        <v>2021</v>
      </c>
      <c r="C117" s="34" t="s">
        <v>102</v>
      </c>
      <c r="D117" s="34" t="s">
        <v>1338</v>
      </c>
      <c r="E117" s="2" t="s">
        <v>1337</v>
      </c>
      <c r="F117" s="34" t="s">
        <v>1364</v>
      </c>
      <c r="G117" s="46">
        <f>96.315/7*0.85</f>
        <v>11.695392857142856</v>
      </c>
      <c r="H117" s="175"/>
      <c r="I117" s="176">
        <f>G117/SUM(G99:G118)*100</f>
        <v>1.056879998225601</v>
      </c>
      <c r="J117" s="188"/>
      <c r="K117" s="188"/>
      <c r="M117" s="188"/>
      <c r="N117" s="237"/>
      <c r="P117" s="46">
        <v>186.71</v>
      </c>
      <c r="Q117" s="176">
        <f>Newspapers[[#This Row],[Circulation (000s)]]/2051.03*100</f>
        <v>9.103231059516439</v>
      </c>
      <c r="R117" s="26" t="s">
        <v>1541</v>
      </c>
    </row>
    <row r="118" spans="1:18" x14ac:dyDescent="0.2">
      <c r="A118" s="22" t="s">
        <v>93</v>
      </c>
      <c r="B118" s="22">
        <v>2021</v>
      </c>
      <c r="C118" s="34" t="s">
        <v>102</v>
      </c>
      <c r="D118" s="34" t="s">
        <v>1333</v>
      </c>
      <c r="E118" s="2" t="s">
        <v>1332</v>
      </c>
      <c r="F118" s="34" t="s">
        <v>1365</v>
      </c>
      <c r="G118" s="46">
        <f>129.244*1/7*0.85</f>
        <v>15.693914285714285</v>
      </c>
      <c r="H118" s="175"/>
      <c r="I118" s="176">
        <f>G118/SUM(G99:G118)*100</f>
        <v>1.4182152156016152</v>
      </c>
      <c r="J118" s="188"/>
      <c r="K118" s="188"/>
      <c r="M118" s="188"/>
      <c r="N118" s="237"/>
      <c r="P118" s="46">
        <v>201.45099999999999</v>
      </c>
      <c r="Q118" s="176">
        <f>Newspapers[[#This Row],[Circulation (000s)]]/2051.03*100</f>
        <v>9.8219431212610235</v>
      </c>
    </row>
    <row r="119" spans="1:18" x14ac:dyDescent="0.2">
      <c r="C119" s="34"/>
      <c r="G119" s="175"/>
      <c r="H119" s="175"/>
      <c r="I119" s="176"/>
      <c r="J119" s="188"/>
      <c r="K119" s="188"/>
      <c r="M119" s="188"/>
      <c r="N119" s="2"/>
      <c r="P119" s="46"/>
      <c r="Q119" s="2"/>
    </row>
    <row r="120" spans="1:18" x14ac:dyDescent="0.2">
      <c r="A120" s="17"/>
      <c r="B120" s="180"/>
      <c r="E120" s="2"/>
      <c r="F120" s="238"/>
      <c r="G120" s="175"/>
      <c r="H120" s="175"/>
      <c r="I120" s="176"/>
      <c r="J120" s="188"/>
      <c r="K120" s="188"/>
      <c r="M120" s="188"/>
      <c r="N120" s="237"/>
      <c r="P120" s="46"/>
    </row>
    <row r="121" spans="1:18" x14ac:dyDescent="0.2">
      <c r="A121" s="17"/>
      <c r="B121" s="180"/>
      <c r="E121" s="2"/>
      <c r="F121" s="238"/>
      <c r="G121" s="175"/>
      <c r="H121" s="175"/>
      <c r="J121" s="188"/>
      <c r="K121" s="188"/>
      <c r="M121" s="188"/>
      <c r="N121" s="176"/>
      <c r="P121" s="46"/>
    </row>
    <row r="122" spans="1:18" x14ac:dyDescent="0.2">
      <c r="A122" s="17"/>
      <c r="B122" s="180"/>
      <c r="E122" s="2"/>
      <c r="F122" s="238"/>
      <c r="G122" s="175"/>
      <c r="H122" s="175"/>
      <c r="J122" s="188"/>
      <c r="K122" s="188"/>
      <c r="M122" s="188"/>
      <c r="N122" s="176"/>
      <c r="P122" s="46"/>
    </row>
    <row r="123" spans="1:18" x14ac:dyDescent="0.2">
      <c r="A123" s="17"/>
      <c r="B123" s="180"/>
      <c r="E123" s="2"/>
      <c r="F123" s="238"/>
      <c r="G123" s="175"/>
      <c r="H123" s="175"/>
      <c r="J123" s="188"/>
      <c r="K123" s="188"/>
      <c r="M123" s="188"/>
      <c r="N123" s="176"/>
      <c r="P123" s="46"/>
    </row>
    <row r="124" spans="1:18" x14ac:dyDescent="0.2">
      <c r="A124" s="17"/>
      <c r="B124" s="180"/>
      <c r="E124" s="2"/>
      <c r="F124" s="238"/>
      <c r="G124" s="175"/>
      <c r="H124" s="175"/>
      <c r="J124" s="188"/>
      <c r="K124" s="188"/>
      <c r="M124" s="188"/>
      <c r="N124" s="176"/>
      <c r="P124" s="46"/>
    </row>
    <row r="125" spans="1:18" x14ac:dyDescent="0.2">
      <c r="A125" s="17"/>
      <c r="B125" s="180"/>
      <c r="E125" s="2"/>
      <c r="F125" s="238"/>
      <c r="G125" s="175"/>
      <c r="H125" s="175"/>
      <c r="J125" s="188"/>
      <c r="K125" s="188"/>
      <c r="M125" s="188"/>
      <c r="N125" s="176"/>
      <c r="P125" s="46"/>
    </row>
    <row r="126" spans="1:18" x14ac:dyDescent="0.2">
      <c r="A126" s="17"/>
      <c r="B126" s="180"/>
      <c r="E126" s="2"/>
      <c r="F126" s="238"/>
      <c r="G126" s="175"/>
      <c r="H126" s="175"/>
      <c r="J126" s="188"/>
      <c r="K126" s="188"/>
      <c r="M126" s="188"/>
      <c r="N126" s="176"/>
      <c r="P126" s="46"/>
    </row>
    <row r="127" spans="1:18" x14ac:dyDescent="0.2">
      <c r="A127" s="17"/>
      <c r="B127" s="180"/>
      <c r="E127" s="2"/>
      <c r="F127" s="238"/>
      <c r="G127" s="175"/>
      <c r="H127" s="175"/>
      <c r="J127" s="188"/>
      <c r="K127" s="188"/>
      <c r="M127" s="188"/>
      <c r="N127" s="176"/>
      <c r="P127" s="46"/>
    </row>
    <row r="128" spans="1:18" x14ac:dyDescent="0.2">
      <c r="A128" s="17"/>
      <c r="B128" s="180"/>
      <c r="E128" s="2"/>
      <c r="F128" s="238"/>
      <c r="G128" s="175"/>
      <c r="H128" s="175"/>
      <c r="J128" s="188"/>
      <c r="K128" s="188"/>
      <c r="M128" s="188"/>
      <c r="N128" s="176"/>
      <c r="P128" s="46"/>
    </row>
    <row r="129" spans="1:16" x14ac:dyDescent="0.2">
      <c r="A129" s="17"/>
      <c r="B129" s="180"/>
      <c r="E129" s="2"/>
      <c r="F129" s="238"/>
      <c r="G129" s="175"/>
      <c r="H129" s="175"/>
      <c r="J129" s="188"/>
      <c r="K129" s="188"/>
      <c r="M129" s="188"/>
      <c r="N129" s="176"/>
      <c r="P129" s="46"/>
    </row>
    <row r="130" spans="1:16" x14ac:dyDescent="0.2">
      <c r="A130" s="17"/>
      <c r="B130" s="180"/>
      <c r="E130" s="2"/>
      <c r="H130" s="175"/>
      <c r="J130" s="188"/>
      <c r="K130" s="188"/>
      <c r="M130" s="188"/>
      <c r="N130" s="239"/>
      <c r="P130" s="46"/>
    </row>
    <row r="131" spans="1:16" x14ac:dyDescent="0.2">
      <c r="A131" s="17"/>
      <c r="B131" s="180"/>
      <c r="E131" s="2"/>
      <c r="H131" s="175"/>
      <c r="I131" s="239"/>
      <c r="J131" s="188"/>
      <c r="K131" s="188"/>
      <c r="M131" s="188"/>
      <c r="N131" s="237"/>
      <c r="P131" s="46"/>
    </row>
    <row r="132" spans="1:16" x14ac:dyDescent="0.2">
      <c r="A132" s="17"/>
      <c r="B132" s="180"/>
      <c r="G132" s="175"/>
      <c r="H132" s="175"/>
      <c r="I132" s="176"/>
      <c r="J132" s="188"/>
      <c r="K132" s="188"/>
      <c r="M132" s="188"/>
      <c r="N132" s="2"/>
      <c r="P132" s="46"/>
    </row>
    <row r="133" spans="1:16" x14ac:dyDescent="0.2">
      <c r="A133" s="17"/>
      <c r="B133" s="180"/>
      <c r="G133" s="175"/>
      <c r="H133" s="175"/>
      <c r="I133" s="176"/>
      <c r="J133" s="188"/>
      <c r="K133" s="188"/>
      <c r="M133" s="188"/>
      <c r="N133" s="237"/>
      <c r="P133" s="46"/>
    </row>
    <row r="134" spans="1:16" x14ac:dyDescent="0.2">
      <c r="A134" s="17"/>
      <c r="B134" s="180"/>
      <c r="G134" s="175"/>
      <c r="H134" s="175"/>
      <c r="I134" s="176"/>
      <c r="J134" s="188"/>
      <c r="K134" s="188"/>
      <c r="M134" s="188"/>
      <c r="N134" s="237"/>
      <c r="P134" s="46"/>
    </row>
    <row r="135" spans="1:16" x14ac:dyDescent="0.2">
      <c r="A135" s="17"/>
      <c r="B135" s="180"/>
      <c r="G135" s="175"/>
      <c r="H135" s="175"/>
      <c r="I135" s="176"/>
      <c r="J135" s="188"/>
      <c r="K135" s="188"/>
      <c r="M135" s="188"/>
      <c r="N135" s="237"/>
      <c r="P135" s="46"/>
    </row>
    <row r="136" spans="1:16" x14ac:dyDescent="0.2">
      <c r="A136" s="17"/>
      <c r="B136" s="180"/>
      <c r="G136" s="175"/>
      <c r="H136" s="175"/>
      <c r="I136" s="176"/>
      <c r="J136" s="188"/>
      <c r="K136" s="188"/>
      <c r="M136" s="188"/>
      <c r="N136" s="237"/>
      <c r="P136" s="46"/>
    </row>
    <row r="137" spans="1:16" x14ac:dyDescent="0.2">
      <c r="A137" s="17"/>
      <c r="B137" s="180"/>
      <c r="G137" s="175"/>
      <c r="H137" s="175"/>
      <c r="I137" s="176"/>
      <c r="J137" s="188"/>
      <c r="K137" s="188"/>
      <c r="M137" s="188"/>
      <c r="N137" s="237"/>
      <c r="P137" s="46"/>
    </row>
    <row r="138" spans="1:16" x14ac:dyDescent="0.2">
      <c r="A138" s="17"/>
      <c r="B138" s="180"/>
      <c r="G138" s="175"/>
      <c r="H138" s="175"/>
      <c r="I138" s="176"/>
      <c r="J138" s="188"/>
      <c r="K138" s="188"/>
      <c r="M138" s="188"/>
      <c r="N138" s="237"/>
      <c r="P138" s="46"/>
    </row>
    <row r="139" spans="1:16" x14ac:dyDescent="0.2">
      <c r="A139" s="17"/>
      <c r="B139" s="180"/>
      <c r="G139" s="175"/>
      <c r="H139" s="175"/>
      <c r="I139" s="176"/>
      <c r="J139" s="188"/>
      <c r="K139" s="188"/>
      <c r="M139" s="188"/>
      <c r="N139" s="237"/>
      <c r="P139" s="46"/>
    </row>
    <row r="140" spans="1:16" x14ac:dyDescent="0.2">
      <c r="A140" s="17"/>
      <c r="B140" s="180"/>
      <c r="E140"/>
      <c r="F140" s="236"/>
      <c r="G140" s="240"/>
      <c r="H140" s="175"/>
      <c r="I140" s="176"/>
      <c r="J140" s="188"/>
      <c r="K140" s="188"/>
      <c r="M140" s="188"/>
      <c r="N140" s="2"/>
      <c r="P140" s="46"/>
    </row>
    <row r="141" spans="1:16" x14ac:dyDescent="0.2">
      <c r="E141"/>
      <c r="F141" s="236"/>
      <c r="G141" s="240"/>
      <c r="J141" s="188"/>
      <c r="K141" s="188"/>
      <c r="M141" s="188"/>
      <c r="N141" s="2"/>
    </row>
    <row r="142" spans="1:16" x14ac:dyDescent="0.2">
      <c r="E142"/>
      <c r="F142" s="236"/>
      <c r="G142" s="240"/>
      <c r="J142" s="188"/>
      <c r="K142" s="188"/>
      <c r="M142" s="188"/>
      <c r="N142" s="2"/>
    </row>
    <row r="143" spans="1:16" x14ac:dyDescent="0.2">
      <c r="E143"/>
      <c r="F143" s="236"/>
      <c r="G143" s="240"/>
      <c r="J143" s="188"/>
      <c r="K143" s="188"/>
      <c r="M143" s="188"/>
      <c r="N143" s="2"/>
    </row>
    <row r="144" spans="1:16" x14ac:dyDescent="0.2">
      <c r="E144"/>
      <c r="F144" s="236"/>
      <c r="G144" s="240"/>
      <c r="J144" s="188"/>
      <c r="K144" s="188"/>
      <c r="M144" s="188"/>
      <c r="N144" s="2"/>
    </row>
    <row r="145" spans="5:14" x14ac:dyDescent="0.2">
      <c r="E145"/>
      <c r="F145" s="236"/>
      <c r="G145" s="240"/>
      <c r="J145" s="188"/>
      <c r="K145" s="188"/>
      <c r="M145" s="188"/>
      <c r="N145" s="2"/>
    </row>
    <row r="146" spans="5:14" x14ac:dyDescent="0.2">
      <c r="E146"/>
      <c r="F146" s="236"/>
      <c r="G146" s="240"/>
      <c r="J146" s="188"/>
      <c r="K146" s="188"/>
      <c r="M146" s="188"/>
      <c r="N146" s="2"/>
    </row>
    <row r="147" spans="5:14" x14ac:dyDescent="0.2">
      <c r="E147"/>
      <c r="F147" s="236"/>
      <c r="G147" s="240"/>
      <c r="J147" s="188"/>
      <c r="K147" s="188"/>
      <c r="M147" s="188"/>
      <c r="N147" s="2"/>
    </row>
    <row r="148" spans="5:14" x14ac:dyDescent="0.2">
      <c r="E148"/>
      <c r="F148" s="236"/>
      <c r="G148" s="240"/>
      <c r="J148" s="188"/>
      <c r="K148" s="188"/>
      <c r="M148" s="188"/>
      <c r="N148" s="2"/>
    </row>
    <row r="149" spans="5:14" x14ac:dyDescent="0.2">
      <c r="E149"/>
      <c r="F149" s="236"/>
      <c r="G149" s="240"/>
      <c r="J149" s="188"/>
      <c r="K149" s="188"/>
      <c r="M149" s="188"/>
      <c r="N149" s="2"/>
    </row>
    <row r="150" spans="5:14" x14ac:dyDescent="0.2">
      <c r="E150"/>
      <c r="F150" s="236"/>
      <c r="G150" s="240"/>
      <c r="J150" s="188"/>
      <c r="K150" s="188"/>
      <c r="M150" s="188"/>
      <c r="N150" s="2"/>
    </row>
    <row r="151" spans="5:14" x14ac:dyDescent="0.2">
      <c r="E151"/>
      <c r="F151" s="236"/>
      <c r="G151" s="240"/>
      <c r="J151" s="188"/>
      <c r="K151" s="188"/>
      <c r="M151" s="188"/>
      <c r="N151" s="2"/>
    </row>
    <row r="152" spans="5:14" x14ac:dyDescent="0.2">
      <c r="E152"/>
      <c r="F152" s="236"/>
      <c r="G152" s="240"/>
      <c r="J152" s="188"/>
      <c r="K152" s="188"/>
      <c r="M152" s="188"/>
      <c r="N152" s="2"/>
    </row>
    <row r="153" spans="5:14" x14ac:dyDescent="0.2">
      <c r="E153"/>
      <c r="F153" s="236"/>
      <c r="G153" s="240"/>
      <c r="J153" s="188"/>
      <c r="K153" s="188"/>
      <c r="M153" s="188"/>
      <c r="N153" s="2"/>
    </row>
    <row r="154" spans="5:14" x14ac:dyDescent="0.2">
      <c r="E154"/>
      <c r="F154" s="236"/>
      <c r="G154" s="240"/>
      <c r="J154" s="188"/>
      <c r="K154" s="188"/>
      <c r="M154" s="188"/>
      <c r="N154" s="2"/>
    </row>
    <row r="155" spans="5:14" x14ac:dyDescent="0.2">
      <c r="E155"/>
      <c r="F155" s="236"/>
      <c r="G155" s="240"/>
      <c r="J155" s="188"/>
      <c r="K155" s="188"/>
      <c r="M155" s="188"/>
      <c r="N155" s="2"/>
    </row>
    <row r="156" spans="5:14" x14ac:dyDescent="0.2">
      <c r="E156"/>
      <c r="F156" s="236"/>
      <c r="G156" s="240"/>
      <c r="J156" s="188"/>
      <c r="K156" s="188"/>
      <c r="M156" s="188"/>
      <c r="N156" s="2"/>
    </row>
    <row r="157" spans="5:14" x14ac:dyDescent="0.2">
      <c r="E157"/>
      <c r="F157" s="236"/>
      <c r="G157" s="240"/>
      <c r="J157" s="188"/>
      <c r="K157" s="188"/>
      <c r="M157" s="188"/>
      <c r="N157" s="2"/>
    </row>
    <row r="158" spans="5:14" x14ac:dyDescent="0.2">
      <c r="E158"/>
      <c r="F158" s="236"/>
      <c r="G158" s="240"/>
      <c r="J158" s="188"/>
      <c r="K158" s="188"/>
      <c r="M158" s="188"/>
      <c r="N158" s="2"/>
    </row>
    <row r="159" spans="5:14" x14ac:dyDescent="0.2">
      <c r="E159"/>
      <c r="F159" s="236"/>
      <c r="G159" s="240"/>
      <c r="J159" s="188"/>
      <c r="K159" s="188"/>
      <c r="M159" s="188"/>
      <c r="N159" s="2"/>
    </row>
    <row r="160" spans="5:14" x14ac:dyDescent="0.2">
      <c r="E160"/>
      <c r="F160" s="236"/>
      <c r="G160" s="240"/>
      <c r="J160" s="188"/>
      <c r="K160" s="188"/>
      <c r="M160" s="188"/>
      <c r="N160" s="2"/>
    </row>
    <row r="161" spans="5:14" x14ac:dyDescent="0.2">
      <c r="E161"/>
      <c r="F161" s="236"/>
      <c r="G161" s="240"/>
      <c r="J161" s="188"/>
      <c r="K161" s="188"/>
      <c r="M161" s="188"/>
      <c r="N161" s="2"/>
    </row>
    <row r="162" spans="5:14" x14ac:dyDescent="0.2">
      <c r="E162"/>
      <c r="F162" s="236"/>
      <c r="G162" s="240"/>
      <c r="J162" s="188"/>
      <c r="K162" s="188"/>
      <c r="M162" s="188"/>
      <c r="N162" s="2"/>
    </row>
    <row r="163" spans="5:14" x14ac:dyDescent="0.2">
      <c r="E163"/>
      <c r="F163" s="236"/>
      <c r="G163" s="240"/>
      <c r="J163" s="188"/>
      <c r="K163" s="188"/>
      <c r="M163" s="188"/>
      <c r="N163" s="2"/>
    </row>
    <row r="164" spans="5:14" x14ac:dyDescent="0.2">
      <c r="E164"/>
      <c r="F164" s="236"/>
      <c r="G164" s="240"/>
      <c r="J164" s="188"/>
      <c r="K164" s="188"/>
      <c r="M164" s="188"/>
      <c r="N164" s="2"/>
    </row>
    <row r="165" spans="5:14" x14ac:dyDescent="0.2">
      <c r="E165"/>
      <c r="F165" s="236"/>
      <c r="G165" s="240"/>
      <c r="J165" s="188"/>
      <c r="K165" s="188"/>
      <c r="M165" s="188"/>
      <c r="N165" s="2"/>
    </row>
    <row r="166" spans="5:14" x14ac:dyDescent="0.2">
      <c r="E166"/>
      <c r="F166" s="236"/>
      <c r="G166" s="240"/>
      <c r="J166" s="188"/>
      <c r="K166" s="188"/>
      <c r="M166" s="188"/>
      <c r="N166" s="2"/>
    </row>
    <row r="167" spans="5:14" x14ac:dyDescent="0.2">
      <c r="E167"/>
      <c r="F167" s="236"/>
      <c r="G167" s="240"/>
      <c r="J167" s="188"/>
      <c r="K167" s="188"/>
      <c r="M167" s="188"/>
      <c r="N167" s="2"/>
    </row>
    <row r="168" spans="5:14" x14ac:dyDescent="0.2">
      <c r="E168"/>
      <c r="F168" s="236"/>
      <c r="G168" s="240"/>
      <c r="J168" s="188"/>
      <c r="K168" s="188"/>
      <c r="M168" s="188"/>
      <c r="N168" s="2"/>
    </row>
    <row r="169" spans="5:14" x14ac:dyDescent="0.2">
      <c r="E169"/>
      <c r="F169" s="236"/>
      <c r="G169" s="240"/>
      <c r="J169" s="188"/>
      <c r="K169" s="188"/>
      <c r="M169" s="188"/>
      <c r="N169" s="2"/>
    </row>
    <row r="170" spans="5:14" x14ac:dyDescent="0.2">
      <c r="E170"/>
      <c r="F170" s="236"/>
      <c r="G170" s="240"/>
      <c r="J170" s="188"/>
      <c r="K170" s="188"/>
      <c r="M170" s="188"/>
      <c r="N170" s="2"/>
    </row>
    <row r="171" spans="5:14" x14ac:dyDescent="0.2">
      <c r="E171"/>
      <c r="F171" s="236"/>
      <c r="G171" s="240"/>
      <c r="J171" s="188"/>
      <c r="K171" s="188"/>
      <c r="M171" s="188"/>
      <c r="N171" s="2"/>
    </row>
    <row r="172" spans="5:14" x14ac:dyDescent="0.2">
      <c r="E172"/>
      <c r="F172" s="236"/>
      <c r="G172" s="240"/>
      <c r="J172" s="188"/>
      <c r="K172" s="188"/>
      <c r="M172" s="188"/>
      <c r="N172" s="2"/>
    </row>
    <row r="173" spans="5:14" x14ac:dyDescent="0.2">
      <c r="E173"/>
      <c r="F173" s="236"/>
      <c r="G173" s="240"/>
      <c r="J173" s="188"/>
      <c r="K173" s="188"/>
      <c r="M173" s="188"/>
      <c r="N173" s="2"/>
    </row>
    <row r="174" spans="5:14" x14ac:dyDescent="0.2">
      <c r="E174"/>
      <c r="F174" s="236"/>
      <c r="G174" s="240"/>
      <c r="J174" s="188"/>
      <c r="K174" s="188"/>
      <c r="M174" s="188"/>
      <c r="N174" s="2"/>
    </row>
    <row r="175" spans="5:14" x14ac:dyDescent="0.2">
      <c r="E175"/>
      <c r="F175" s="236"/>
      <c r="G175" s="240"/>
      <c r="J175" s="188"/>
      <c r="K175" s="188"/>
      <c r="M175" s="188"/>
      <c r="N175" s="2"/>
    </row>
    <row r="176" spans="5:14" x14ac:dyDescent="0.2">
      <c r="E176"/>
      <c r="F176" s="236"/>
      <c r="G176" s="240"/>
      <c r="J176" s="188"/>
      <c r="K176" s="188"/>
      <c r="M176" s="188"/>
      <c r="N176" s="2"/>
    </row>
    <row r="177" spans="5:14" x14ac:dyDescent="0.2">
      <c r="E177"/>
      <c r="F177" s="236"/>
      <c r="G177" s="240"/>
      <c r="J177" s="188"/>
      <c r="K177" s="188"/>
      <c r="M177" s="188"/>
      <c r="N177" s="2"/>
    </row>
    <row r="178" spans="5:14" x14ac:dyDescent="0.2">
      <c r="E178"/>
      <c r="F178" s="236"/>
      <c r="G178" s="240"/>
      <c r="J178" s="188"/>
      <c r="K178" s="188"/>
      <c r="M178" s="188"/>
      <c r="N178" s="2"/>
    </row>
    <row r="179" spans="5:14" x14ac:dyDescent="0.2">
      <c r="E179"/>
      <c r="F179" s="236"/>
      <c r="G179" s="240"/>
      <c r="J179" s="188"/>
      <c r="K179" s="188"/>
      <c r="M179" s="188"/>
      <c r="N179" s="2"/>
    </row>
    <row r="180" spans="5:14" x14ac:dyDescent="0.2">
      <c r="E180"/>
      <c r="F180" s="236"/>
      <c r="G180" s="240"/>
      <c r="J180" s="188"/>
      <c r="K180" s="188"/>
      <c r="M180" s="188"/>
      <c r="N180" s="2"/>
    </row>
    <row r="181" spans="5:14" x14ac:dyDescent="0.2">
      <c r="E181"/>
      <c r="F181" s="236"/>
      <c r="G181" s="240"/>
      <c r="J181" s="188"/>
      <c r="K181" s="188"/>
      <c r="M181" s="188"/>
      <c r="N181" s="2"/>
    </row>
    <row r="182" spans="5:14" x14ac:dyDescent="0.2">
      <c r="E182"/>
      <c r="F182" s="236"/>
      <c r="G182" s="240"/>
      <c r="J182" s="188"/>
      <c r="K182" s="188"/>
      <c r="M182" s="188"/>
      <c r="N182" s="2"/>
    </row>
    <row r="183" spans="5:14" x14ac:dyDescent="0.2">
      <c r="E183"/>
      <c r="F183" s="236"/>
      <c r="G183" s="240"/>
      <c r="J183" s="188"/>
      <c r="K183" s="188"/>
      <c r="M183" s="188"/>
      <c r="N183" s="2"/>
    </row>
    <row r="184" spans="5:14" x14ac:dyDescent="0.2">
      <c r="E184"/>
      <c r="F184" s="236"/>
      <c r="G184" s="240"/>
      <c r="J184" s="188"/>
      <c r="K184" s="188"/>
      <c r="M184" s="188"/>
      <c r="N184" s="2"/>
    </row>
    <row r="185" spans="5:14" x14ac:dyDescent="0.2">
      <c r="E185"/>
      <c r="F185" s="236"/>
      <c r="G185" s="240"/>
      <c r="J185" s="188"/>
      <c r="K185" s="188"/>
      <c r="M185" s="188"/>
      <c r="N185" s="2"/>
    </row>
    <row r="186" spans="5:14" x14ac:dyDescent="0.2">
      <c r="E186"/>
      <c r="F186" s="236"/>
      <c r="G186" s="240"/>
      <c r="J186" s="188"/>
      <c r="K186" s="188"/>
      <c r="M186" s="188"/>
      <c r="N186" s="2"/>
    </row>
    <row r="187" spans="5:14" x14ac:dyDescent="0.2">
      <c r="E187"/>
      <c r="F187" s="236"/>
      <c r="G187" s="240"/>
      <c r="J187" s="188"/>
      <c r="K187" s="188"/>
      <c r="M187" s="188"/>
      <c r="N187" s="2"/>
    </row>
    <row r="188" spans="5:14" x14ac:dyDescent="0.2">
      <c r="E188"/>
      <c r="F188" s="236"/>
      <c r="G188" s="240"/>
      <c r="J188" s="188"/>
      <c r="K188" s="188"/>
      <c r="M188" s="188"/>
      <c r="N188" s="2"/>
    </row>
    <row r="189" spans="5:14" x14ac:dyDescent="0.2">
      <c r="E189"/>
      <c r="F189" s="236"/>
      <c r="G189" s="240"/>
      <c r="J189" s="188"/>
      <c r="K189" s="188"/>
      <c r="M189" s="188"/>
      <c r="N189" s="2"/>
    </row>
    <row r="190" spans="5:14" x14ac:dyDescent="0.2">
      <c r="E190"/>
      <c r="F190" s="236"/>
      <c r="G190" s="240"/>
      <c r="J190" s="188"/>
      <c r="K190" s="188"/>
      <c r="M190" s="188"/>
      <c r="N190" s="2"/>
    </row>
    <row r="191" spans="5:14" x14ac:dyDescent="0.2">
      <c r="E191"/>
      <c r="F191" s="236"/>
      <c r="G191" s="240"/>
      <c r="J191" s="188"/>
      <c r="K191" s="188"/>
      <c r="M191" s="188"/>
      <c r="N191" s="2"/>
    </row>
    <row r="192" spans="5:14" x14ac:dyDescent="0.2">
      <c r="E192"/>
      <c r="F192" s="236"/>
      <c r="G192" s="240"/>
      <c r="J192" s="188"/>
      <c r="K192" s="188"/>
      <c r="M192" s="188"/>
      <c r="N192" s="2"/>
    </row>
    <row r="193" spans="5:14" x14ac:dyDescent="0.2">
      <c r="E193"/>
      <c r="F193" s="236"/>
      <c r="G193" s="240"/>
      <c r="J193" s="188"/>
      <c r="K193" s="188"/>
      <c r="M193" s="188"/>
      <c r="N193" s="2"/>
    </row>
    <row r="194" spans="5:14" x14ac:dyDescent="0.2">
      <c r="E194"/>
      <c r="F194" s="236"/>
      <c r="G194" s="240"/>
      <c r="J194" s="188"/>
      <c r="K194" s="188"/>
      <c r="M194" s="188"/>
      <c r="N194" s="2"/>
    </row>
    <row r="195" spans="5:14" x14ac:dyDescent="0.2">
      <c r="E195"/>
      <c r="F195" s="236"/>
      <c r="G195" s="240"/>
      <c r="J195" s="188"/>
      <c r="K195" s="188"/>
      <c r="M195" s="188"/>
      <c r="N195" s="2"/>
    </row>
    <row r="196" spans="5:14" x14ac:dyDescent="0.2">
      <c r="E196"/>
      <c r="F196" s="236"/>
      <c r="G196" s="240"/>
      <c r="J196" s="188"/>
      <c r="K196" s="188"/>
      <c r="M196" s="188"/>
      <c r="N196" s="2"/>
    </row>
    <row r="197" spans="5:14" x14ac:dyDescent="0.2">
      <c r="E197"/>
      <c r="F197" s="236"/>
      <c r="G197" s="240"/>
      <c r="J197" s="188"/>
      <c r="K197" s="188"/>
      <c r="M197" s="188"/>
      <c r="N197" s="2"/>
    </row>
    <row r="198" spans="5:14" x14ac:dyDescent="0.2">
      <c r="E198"/>
      <c r="F198" s="236"/>
      <c r="G198" s="240"/>
      <c r="J198" s="188"/>
      <c r="K198" s="188"/>
      <c r="M198" s="188"/>
      <c r="N198" s="2"/>
    </row>
    <row r="199" spans="5:14" x14ac:dyDescent="0.2">
      <c r="E199"/>
      <c r="F199"/>
      <c r="G199" s="240"/>
      <c r="J199" s="188"/>
      <c r="K199" s="188"/>
      <c r="M199" s="188"/>
      <c r="N199" s="2"/>
    </row>
    <row r="200" spans="5:14" x14ac:dyDescent="0.2">
      <c r="J200" s="188"/>
      <c r="K200" s="188"/>
      <c r="M200" s="188"/>
      <c r="N200" s="2"/>
    </row>
    <row r="201" spans="5:14" x14ac:dyDescent="0.2">
      <c r="J201" s="188"/>
      <c r="K201" s="188"/>
      <c r="M201" s="188"/>
      <c r="N201" s="2"/>
    </row>
    <row r="202" spans="5:14" x14ac:dyDescent="0.2">
      <c r="J202" s="188"/>
      <c r="K202" s="188"/>
      <c r="M202" s="188"/>
      <c r="N202" s="2"/>
    </row>
    <row r="203" spans="5:14" x14ac:dyDescent="0.2">
      <c r="J203" s="188"/>
      <c r="K203" s="188"/>
      <c r="M203" s="188"/>
      <c r="N203" s="2"/>
    </row>
    <row r="204" spans="5:14" x14ac:dyDescent="0.2">
      <c r="J204" s="188"/>
      <c r="K204" s="188"/>
      <c r="M204" s="188"/>
      <c r="N204" s="2"/>
    </row>
    <row r="205" spans="5:14" x14ac:dyDescent="0.2">
      <c r="J205" s="188"/>
      <c r="K205" s="188"/>
      <c r="M205" s="188"/>
      <c r="N205" s="2"/>
    </row>
    <row r="206" spans="5:14" x14ac:dyDescent="0.2">
      <c r="J206" s="188"/>
      <c r="K206" s="188"/>
      <c r="M206" s="188"/>
      <c r="N206" s="2"/>
    </row>
    <row r="207" spans="5:14" x14ac:dyDescent="0.2">
      <c r="J207" s="188"/>
      <c r="K207" s="188"/>
      <c r="M207" s="188"/>
      <c r="N207" s="2"/>
    </row>
    <row r="208" spans="5:14" x14ac:dyDescent="0.2">
      <c r="J208" s="188"/>
      <c r="K208" s="188"/>
      <c r="M208" s="188"/>
      <c r="N208" s="2"/>
    </row>
    <row r="209" spans="10:14" x14ac:dyDescent="0.2">
      <c r="J209" s="188"/>
      <c r="K209" s="188"/>
      <c r="M209" s="188"/>
      <c r="N209" s="2"/>
    </row>
    <row r="210" spans="10:14" x14ac:dyDescent="0.2">
      <c r="J210" s="188"/>
      <c r="K210" s="188"/>
      <c r="M210" s="188"/>
      <c r="N210" s="2"/>
    </row>
    <row r="211" spans="10:14" x14ac:dyDescent="0.2">
      <c r="J211" s="188"/>
      <c r="K211" s="188"/>
      <c r="M211" s="188"/>
      <c r="N211" s="2"/>
    </row>
    <row r="212" spans="10:14" x14ac:dyDescent="0.2">
      <c r="J212" s="188"/>
      <c r="K212" s="188"/>
      <c r="M212" s="188"/>
      <c r="N212" s="2"/>
    </row>
    <row r="213" spans="10:14" x14ac:dyDescent="0.2">
      <c r="J213" s="188"/>
      <c r="K213" s="188"/>
      <c r="M213" s="188"/>
      <c r="N213" s="2"/>
    </row>
    <row r="214" spans="10:14" x14ac:dyDescent="0.2">
      <c r="J214" s="188"/>
      <c r="K214" s="188"/>
      <c r="M214" s="188"/>
      <c r="N214" s="2"/>
    </row>
    <row r="215" spans="10:14" x14ac:dyDescent="0.2">
      <c r="J215" s="188"/>
      <c r="K215" s="188"/>
      <c r="M215" s="188"/>
      <c r="N215" s="2"/>
    </row>
    <row r="216" spans="10:14" x14ac:dyDescent="0.2">
      <c r="J216" s="188"/>
      <c r="K216" s="188"/>
      <c r="M216" s="188"/>
      <c r="N216" s="2"/>
    </row>
    <row r="217" spans="10:14" x14ac:dyDescent="0.2">
      <c r="J217" s="188"/>
      <c r="K217" s="188"/>
      <c r="M217" s="188"/>
      <c r="N217" s="2"/>
    </row>
    <row r="218" spans="10:14" x14ac:dyDescent="0.2">
      <c r="J218" s="188"/>
      <c r="K218" s="188"/>
      <c r="M218" s="188"/>
      <c r="N218" s="2"/>
    </row>
    <row r="219" spans="10:14" x14ac:dyDescent="0.2">
      <c r="J219" s="188"/>
      <c r="K219" s="188"/>
      <c r="M219" s="188"/>
      <c r="N219" s="2"/>
    </row>
    <row r="220" spans="10:14" x14ac:dyDescent="0.2">
      <c r="J220" s="188"/>
      <c r="K220" s="188"/>
      <c r="M220" s="188"/>
      <c r="N220" s="2"/>
    </row>
    <row r="221" spans="10:14" x14ac:dyDescent="0.2">
      <c r="J221" s="188"/>
      <c r="K221" s="188"/>
      <c r="M221" s="188"/>
      <c r="N221" s="2"/>
    </row>
    <row r="222" spans="10:14" x14ac:dyDescent="0.2">
      <c r="J222" s="188"/>
      <c r="K222" s="188"/>
      <c r="M222" s="188"/>
      <c r="N222" s="2"/>
    </row>
    <row r="223" spans="10:14" x14ac:dyDescent="0.2">
      <c r="J223" s="188"/>
      <c r="K223" s="188"/>
      <c r="M223" s="188"/>
      <c r="N223" s="2"/>
    </row>
    <row r="224" spans="10:14" x14ac:dyDescent="0.2">
      <c r="J224" s="188"/>
      <c r="K224" s="188"/>
      <c r="M224" s="188"/>
      <c r="N224" s="2"/>
    </row>
    <row r="225" spans="10:14" x14ac:dyDescent="0.2">
      <c r="J225" s="188"/>
      <c r="K225" s="188"/>
      <c r="M225" s="188"/>
      <c r="N225" s="2"/>
    </row>
    <row r="226" spans="10:14" x14ac:dyDescent="0.2">
      <c r="J226" s="188"/>
      <c r="K226" s="188"/>
      <c r="M226" s="188"/>
      <c r="N226" s="2"/>
    </row>
    <row r="227" spans="10:14" x14ac:dyDescent="0.2">
      <c r="J227" s="188"/>
      <c r="K227" s="188"/>
      <c r="M227" s="188"/>
      <c r="N227" s="2"/>
    </row>
    <row r="228" spans="10:14" x14ac:dyDescent="0.2">
      <c r="J228" s="188"/>
      <c r="K228" s="188"/>
      <c r="M228" s="188"/>
      <c r="N228" s="2"/>
    </row>
    <row r="229" spans="10:14" x14ac:dyDescent="0.2">
      <c r="J229" s="188"/>
      <c r="K229" s="188"/>
      <c r="M229" s="188"/>
      <c r="N229" s="2"/>
    </row>
    <row r="230" spans="10:14" x14ac:dyDescent="0.2">
      <c r="J230" s="188"/>
      <c r="K230" s="188"/>
      <c r="M230" s="188"/>
      <c r="N230" s="2"/>
    </row>
    <row r="231" spans="10:14" x14ac:dyDescent="0.2">
      <c r="J231" s="188"/>
      <c r="K231" s="188"/>
      <c r="M231" s="188"/>
      <c r="N231" s="2"/>
    </row>
    <row r="232" spans="10:14" x14ac:dyDescent="0.2">
      <c r="J232" s="188"/>
      <c r="K232" s="188"/>
      <c r="M232" s="188"/>
      <c r="N232" s="2"/>
    </row>
    <row r="233" spans="10:14" x14ac:dyDescent="0.2">
      <c r="J233" s="188"/>
      <c r="K233" s="188"/>
      <c r="M233" s="188"/>
      <c r="N233" s="2"/>
    </row>
    <row r="234" spans="10:14" x14ac:dyDescent="0.2">
      <c r="J234" s="188"/>
      <c r="K234" s="188"/>
      <c r="M234" s="188"/>
      <c r="N234" s="2"/>
    </row>
    <row r="235" spans="10:14" x14ac:dyDescent="0.2">
      <c r="J235" s="188"/>
      <c r="K235" s="188"/>
      <c r="M235" s="188"/>
      <c r="N235" s="2"/>
    </row>
    <row r="236" spans="10:14" x14ac:dyDescent="0.2">
      <c r="J236" s="188"/>
      <c r="K236" s="188"/>
      <c r="M236" s="188"/>
      <c r="N236" s="2"/>
    </row>
    <row r="237" spans="10:14" x14ac:dyDescent="0.2">
      <c r="J237" s="188"/>
      <c r="K237" s="188"/>
      <c r="M237" s="188"/>
      <c r="N237" s="2"/>
    </row>
    <row r="238" spans="10:14" x14ac:dyDescent="0.2">
      <c r="J238" s="188"/>
      <c r="K238" s="188"/>
      <c r="M238" s="188"/>
      <c r="N238" s="2"/>
    </row>
    <row r="239" spans="10:14" x14ac:dyDescent="0.2">
      <c r="J239" s="188"/>
      <c r="K239" s="188"/>
      <c r="M239" s="188"/>
      <c r="N239" s="2"/>
    </row>
    <row r="240" spans="10:14" x14ac:dyDescent="0.2">
      <c r="J240" s="188"/>
      <c r="K240" s="188"/>
      <c r="M240" s="188"/>
      <c r="N240" s="2"/>
    </row>
    <row r="241" spans="10:14" x14ac:dyDescent="0.2">
      <c r="J241" s="188"/>
      <c r="K241" s="188"/>
      <c r="M241" s="188"/>
      <c r="N241" s="2"/>
    </row>
    <row r="242" spans="10:14" x14ac:dyDescent="0.2">
      <c r="J242" s="188"/>
      <c r="K242" s="188"/>
      <c r="M242" s="188"/>
      <c r="N242" s="2"/>
    </row>
    <row r="243" spans="10:14" x14ac:dyDescent="0.2">
      <c r="J243" s="188"/>
      <c r="K243" s="188"/>
      <c r="M243" s="188"/>
      <c r="N243" s="2"/>
    </row>
    <row r="244" spans="10:14" x14ac:dyDescent="0.2">
      <c r="J244" s="188"/>
      <c r="K244" s="188"/>
      <c r="M244" s="188"/>
      <c r="N244" s="2"/>
    </row>
    <row r="245" spans="10:14" x14ac:dyDescent="0.2">
      <c r="J245" s="188"/>
      <c r="K245" s="188"/>
      <c r="M245" s="188"/>
      <c r="N245" s="2"/>
    </row>
    <row r="246" spans="10:14" x14ac:dyDescent="0.2">
      <c r="J246" s="188"/>
      <c r="K246" s="188"/>
      <c r="M246" s="188"/>
      <c r="N246" s="2"/>
    </row>
    <row r="247" spans="10:14" x14ac:dyDescent="0.2">
      <c r="J247" s="188"/>
      <c r="K247" s="188"/>
      <c r="M247" s="188"/>
      <c r="N247" s="2"/>
    </row>
    <row r="248" spans="10:14" x14ac:dyDescent="0.2">
      <c r="J248" s="188"/>
      <c r="K248" s="188"/>
      <c r="M248" s="188"/>
      <c r="N248" s="2"/>
    </row>
    <row r="249" spans="10:14" x14ac:dyDescent="0.2">
      <c r="J249" s="188"/>
      <c r="K249" s="188"/>
      <c r="M249" s="188"/>
      <c r="N249" s="2"/>
    </row>
    <row r="250" spans="10:14" x14ac:dyDescent="0.2">
      <c r="J250" s="188"/>
      <c r="K250" s="188"/>
      <c r="M250" s="188"/>
      <c r="N250" s="2"/>
    </row>
    <row r="251" spans="10:14" x14ac:dyDescent="0.2">
      <c r="J251" s="188"/>
      <c r="K251" s="188"/>
      <c r="M251" s="188"/>
      <c r="N251" s="2"/>
    </row>
    <row r="252" spans="10:14" x14ac:dyDescent="0.2">
      <c r="J252" s="188"/>
      <c r="K252" s="188"/>
      <c r="M252" s="188"/>
      <c r="N252" s="2"/>
    </row>
    <row r="253" spans="10:14" x14ac:dyDescent="0.2">
      <c r="J253" s="188"/>
      <c r="K253" s="188"/>
      <c r="M253" s="188"/>
      <c r="N253" s="2"/>
    </row>
    <row r="254" spans="10:14" x14ac:dyDescent="0.2">
      <c r="J254" s="188"/>
      <c r="K254" s="188"/>
      <c r="M254" s="188"/>
      <c r="N254" s="2"/>
    </row>
    <row r="255" spans="10:14" x14ac:dyDescent="0.2">
      <c r="J255" s="188"/>
      <c r="K255" s="188"/>
      <c r="M255" s="188"/>
      <c r="N255" s="2"/>
    </row>
    <row r="256" spans="10:14" x14ac:dyDescent="0.2">
      <c r="J256" s="188"/>
      <c r="K256" s="188"/>
      <c r="M256" s="188"/>
      <c r="N256" s="2"/>
    </row>
    <row r="257" spans="10:14" x14ac:dyDescent="0.2">
      <c r="J257" s="188"/>
      <c r="K257" s="188"/>
      <c r="M257" s="188"/>
      <c r="N257" s="2"/>
    </row>
    <row r="258" spans="10:14" x14ac:dyDescent="0.2">
      <c r="J258" s="188"/>
      <c r="K258" s="188"/>
      <c r="M258" s="188"/>
      <c r="N258" s="2"/>
    </row>
    <row r="259" spans="10:14" x14ac:dyDescent="0.2">
      <c r="J259" s="188"/>
      <c r="K259" s="188"/>
      <c r="M259" s="188"/>
      <c r="N259" s="2"/>
    </row>
    <row r="260" spans="10:14" x14ac:dyDescent="0.2">
      <c r="J260" s="188"/>
      <c r="K260" s="188"/>
      <c r="M260" s="188"/>
      <c r="N260" s="2"/>
    </row>
    <row r="261" spans="10:14" x14ac:dyDescent="0.2">
      <c r="J261" s="188"/>
      <c r="K261" s="188"/>
      <c r="M261" s="188"/>
      <c r="N261" s="2"/>
    </row>
    <row r="262" spans="10:14" x14ac:dyDescent="0.2">
      <c r="J262" s="188"/>
      <c r="K262" s="188"/>
      <c r="M262" s="188"/>
      <c r="N262" s="2"/>
    </row>
    <row r="263" spans="10:14" x14ac:dyDescent="0.2">
      <c r="J263" s="188"/>
      <c r="K263" s="188"/>
      <c r="M263" s="188"/>
      <c r="N263" s="2"/>
    </row>
    <row r="264" spans="10:14" x14ac:dyDescent="0.2">
      <c r="J264" s="188"/>
      <c r="K264" s="188"/>
      <c r="M264" s="188"/>
      <c r="N264" s="2"/>
    </row>
    <row r="265" spans="10:14" x14ac:dyDescent="0.2">
      <c r="J265" s="188"/>
      <c r="K265" s="188"/>
      <c r="M265" s="188"/>
      <c r="N265" s="2"/>
    </row>
    <row r="266" spans="10:14" x14ac:dyDescent="0.2">
      <c r="J266" s="188"/>
      <c r="K266" s="188"/>
      <c r="M266" s="188"/>
      <c r="N266" s="2"/>
    </row>
    <row r="267" spans="10:14" x14ac:dyDescent="0.2">
      <c r="J267" s="188"/>
      <c r="K267" s="188"/>
      <c r="M267" s="188"/>
      <c r="N267" s="2"/>
    </row>
    <row r="268" spans="10:14" x14ac:dyDescent="0.2">
      <c r="J268" s="188"/>
      <c r="K268" s="188"/>
      <c r="M268" s="188"/>
      <c r="N268" s="2"/>
    </row>
    <row r="269" spans="10:14" x14ac:dyDescent="0.2">
      <c r="J269" s="188"/>
      <c r="K269" s="188"/>
      <c r="M269" s="188"/>
      <c r="N269" s="2"/>
    </row>
    <row r="270" spans="10:14" x14ac:dyDescent="0.2">
      <c r="J270" s="188"/>
      <c r="K270" s="188"/>
      <c r="M270" s="188"/>
      <c r="N270" s="2"/>
    </row>
    <row r="271" spans="10:14" x14ac:dyDescent="0.2">
      <c r="J271" s="188"/>
      <c r="K271" s="188"/>
      <c r="M271" s="188"/>
      <c r="N271" s="2"/>
    </row>
    <row r="272" spans="10:14" x14ac:dyDescent="0.2">
      <c r="J272" s="188"/>
      <c r="K272" s="188"/>
      <c r="M272" s="188"/>
      <c r="N272" s="2"/>
    </row>
    <row r="273" spans="10:14" x14ac:dyDescent="0.2">
      <c r="J273" s="188"/>
      <c r="K273" s="188"/>
      <c r="M273" s="188"/>
      <c r="N273" s="2"/>
    </row>
    <row r="274" spans="10:14" x14ac:dyDescent="0.2">
      <c r="J274" s="188"/>
      <c r="K274" s="188"/>
      <c r="M274" s="188"/>
      <c r="N274" s="2"/>
    </row>
    <row r="275" spans="10:14" x14ac:dyDescent="0.2">
      <c r="J275" s="188"/>
      <c r="K275" s="188"/>
      <c r="M275" s="188"/>
      <c r="N275" s="2"/>
    </row>
    <row r="276" spans="10:14" x14ac:dyDescent="0.2">
      <c r="J276" s="188"/>
      <c r="K276" s="188"/>
      <c r="M276" s="188"/>
      <c r="N276" s="2"/>
    </row>
    <row r="277" spans="10:14" x14ac:dyDescent="0.2">
      <c r="J277" s="188"/>
      <c r="K277" s="188"/>
      <c r="M277" s="188"/>
      <c r="N277" s="2"/>
    </row>
    <row r="278" spans="10:14" x14ac:dyDescent="0.2">
      <c r="J278" s="188"/>
      <c r="K278" s="188"/>
      <c r="M278" s="188"/>
      <c r="N278" s="2"/>
    </row>
    <row r="279" spans="10:14" x14ac:dyDescent="0.2">
      <c r="J279" s="188"/>
      <c r="K279" s="188"/>
      <c r="M279" s="188"/>
      <c r="N279" s="2"/>
    </row>
    <row r="280" spans="10:14" x14ac:dyDescent="0.2">
      <c r="J280" s="188"/>
      <c r="K280" s="188"/>
      <c r="M280" s="188"/>
      <c r="N280" s="2"/>
    </row>
    <row r="281" spans="10:14" x14ac:dyDescent="0.2">
      <c r="J281" s="188"/>
      <c r="K281" s="188"/>
      <c r="M281" s="188"/>
      <c r="N281" s="2"/>
    </row>
    <row r="282" spans="10:14" x14ac:dyDescent="0.2">
      <c r="J282" s="188"/>
      <c r="K282" s="188"/>
      <c r="M282" s="188"/>
      <c r="N282" s="2"/>
    </row>
    <row r="283" spans="10:14" x14ac:dyDescent="0.2">
      <c r="J283" s="188"/>
      <c r="K283" s="188"/>
      <c r="M283" s="188"/>
      <c r="N283" s="2"/>
    </row>
    <row r="284" spans="10:14" x14ac:dyDescent="0.2">
      <c r="J284" s="188"/>
      <c r="K284" s="188"/>
      <c r="M284" s="188"/>
      <c r="N284" s="2"/>
    </row>
    <row r="285" spans="10:14" x14ac:dyDescent="0.2">
      <c r="J285" s="188"/>
      <c r="K285" s="188"/>
      <c r="M285" s="188"/>
      <c r="N285" s="2"/>
    </row>
    <row r="286" spans="10:14" x14ac:dyDescent="0.2">
      <c r="J286" s="188"/>
      <c r="K286" s="188"/>
      <c r="M286" s="188"/>
      <c r="N286" s="2"/>
    </row>
    <row r="287" spans="10:14" x14ac:dyDescent="0.2">
      <c r="J287" s="188"/>
      <c r="K287" s="188"/>
      <c r="M287" s="188"/>
      <c r="N287" s="2"/>
    </row>
    <row r="288" spans="10:14" x14ac:dyDescent="0.2">
      <c r="J288" s="188"/>
      <c r="K288" s="188"/>
      <c r="M288" s="188"/>
      <c r="N288" s="2"/>
    </row>
    <row r="289" spans="10:14" x14ac:dyDescent="0.2">
      <c r="J289" s="188"/>
      <c r="K289" s="188"/>
      <c r="M289" s="188"/>
      <c r="N289" s="2"/>
    </row>
    <row r="290" spans="10:14" x14ac:dyDescent="0.2">
      <c r="J290" s="188"/>
      <c r="K290" s="188"/>
      <c r="M290" s="188"/>
      <c r="N290" s="2"/>
    </row>
    <row r="291" spans="10:14" x14ac:dyDescent="0.2">
      <c r="J291" s="188"/>
      <c r="K291" s="188"/>
      <c r="M291" s="188"/>
      <c r="N291" s="2"/>
    </row>
    <row r="292" spans="10:14" x14ac:dyDescent="0.2">
      <c r="J292" s="188"/>
      <c r="K292" s="188"/>
      <c r="M292" s="188"/>
      <c r="N292" s="2"/>
    </row>
    <row r="293" spans="10:14" x14ac:dyDescent="0.2">
      <c r="J293" s="188"/>
      <c r="K293" s="188"/>
      <c r="M293" s="188"/>
      <c r="N293" s="2"/>
    </row>
    <row r="294" spans="10:14" x14ac:dyDescent="0.2">
      <c r="J294" s="188"/>
      <c r="K294" s="188"/>
      <c r="M294" s="188"/>
      <c r="N294" s="2"/>
    </row>
    <row r="295" spans="10:14" x14ac:dyDescent="0.2">
      <c r="J295" s="188"/>
      <c r="K295" s="188"/>
      <c r="M295" s="188"/>
      <c r="N295" s="2"/>
    </row>
    <row r="296" spans="10:14" x14ac:dyDescent="0.2">
      <c r="J296" s="188"/>
      <c r="K296" s="188"/>
      <c r="M296" s="188"/>
      <c r="N296" s="2"/>
    </row>
    <row r="297" spans="10:14" x14ac:dyDescent="0.2">
      <c r="J297" s="188"/>
      <c r="K297" s="188"/>
      <c r="M297" s="188"/>
      <c r="N297" s="2"/>
    </row>
    <row r="298" spans="10:14" x14ac:dyDescent="0.2">
      <c r="J298" s="188"/>
      <c r="K298" s="188"/>
      <c r="M298" s="188"/>
      <c r="N298" s="2"/>
    </row>
    <row r="299" spans="10:14" x14ac:dyDescent="0.2">
      <c r="J299" s="188"/>
      <c r="K299" s="188"/>
      <c r="M299" s="188"/>
      <c r="N299" s="2"/>
    </row>
    <row r="300" spans="10:14" x14ac:dyDescent="0.2">
      <c r="J300" s="188"/>
      <c r="K300" s="188"/>
      <c r="M300" s="188"/>
      <c r="N300" s="2"/>
    </row>
    <row r="301" spans="10:14" x14ac:dyDescent="0.2">
      <c r="J301" s="188"/>
      <c r="K301" s="188"/>
      <c r="M301" s="188"/>
      <c r="N301" s="2"/>
    </row>
    <row r="302" spans="10:14" x14ac:dyDescent="0.2">
      <c r="J302" s="188"/>
      <c r="K302" s="188"/>
      <c r="M302" s="188"/>
      <c r="N302" s="2"/>
    </row>
    <row r="303" spans="10:14" x14ac:dyDescent="0.2">
      <c r="J303" s="188"/>
      <c r="K303" s="188"/>
      <c r="M303" s="188"/>
      <c r="N303" s="2"/>
    </row>
    <row r="304" spans="10:14" x14ac:dyDescent="0.2">
      <c r="J304" s="188"/>
      <c r="K304" s="188"/>
      <c r="M304" s="188"/>
      <c r="N304" s="2"/>
    </row>
    <row r="305" spans="10:14" x14ac:dyDescent="0.2">
      <c r="J305" s="188"/>
      <c r="K305" s="188"/>
      <c r="M305" s="188"/>
      <c r="N305" s="2"/>
    </row>
    <row r="306" spans="10:14" x14ac:dyDescent="0.2">
      <c r="J306" s="188"/>
      <c r="K306" s="188"/>
      <c r="M306" s="188"/>
      <c r="N306" s="2"/>
    </row>
    <row r="307" spans="10:14" x14ac:dyDescent="0.2">
      <c r="J307" s="188"/>
      <c r="K307" s="188"/>
      <c r="M307" s="188"/>
      <c r="N307" s="2"/>
    </row>
    <row r="308" spans="10:14" x14ac:dyDescent="0.2">
      <c r="J308" s="188"/>
      <c r="K308" s="188"/>
      <c r="M308" s="188"/>
      <c r="N308" s="2"/>
    </row>
    <row r="309" spans="10:14" x14ac:dyDescent="0.2">
      <c r="J309" s="188"/>
      <c r="K309" s="188"/>
      <c r="M309" s="188"/>
      <c r="N309" s="2"/>
    </row>
    <row r="310" spans="10:14" x14ac:dyDescent="0.2">
      <c r="J310" s="188"/>
      <c r="K310" s="188"/>
      <c r="M310" s="188"/>
      <c r="N310" s="2"/>
    </row>
    <row r="311" spans="10:14" x14ac:dyDescent="0.2">
      <c r="J311" s="188"/>
      <c r="K311" s="188"/>
      <c r="M311" s="188"/>
      <c r="N311" s="2"/>
    </row>
    <row r="312" spans="10:14" x14ac:dyDescent="0.2">
      <c r="J312" s="188"/>
      <c r="K312" s="188"/>
      <c r="M312" s="188"/>
      <c r="N312" s="2"/>
    </row>
    <row r="313" spans="10:14" x14ac:dyDescent="0.2">
      <c r="J313" s="188"/>
      <c r="K313" s="188"/>
      <c r="M313" s="188"/>
      <c r="N313" s="2"/>
    </row>
    <row r="314" spans="10:14" x14ac:dyDescent="0.2">
      <c r="J314" s="188"/>
      <c r="K314" s="188"/>
      <c r="M314" s="188"/>
      <c r="N314" s="2"/>
    </row>
    <row r="315" spans="10:14" x14ac:dyDescent="0.2">
      <c r="J315" s="188"/>
      <c r="K315" s="188"/>
      <c r="M315" s="188"/>
      <c r="N315" s="2"/>
    </row>
    <row r="316" spans="10:14" x14ac:dyDescent="0.2">
      <c r="J316" s="188"/>
      <c r="K316" s="188"/>
      <c r="M316" s="188"/>
      <c r="N316" s="2"/>
    </row>
    <row r="317" spans="10:14" x14ac:dyDescent="0.2">
      <c r="J317" s="188"/>
      <c r="K317" s="188"/>
      <c r="M317" s="188"/>
      <c r="N317" s="2"/>
    </row>
    <row r="318" spans="10:14" x14ac:dyDescent="0.2">
      <c r="J318" s="188"/>
      <c r="K318" s="188"/>
      <c r="M318" s="188"/>
      <c r="N318" s="2"/>
    </row>
    <row r="319" spans="10:14" x14ac:dyDescent="0.2">
      <c r="J319" s="188"/>
      <c r="K319" s="188"/>
      <c r="M319" s="188"/>
      <c r="N319" s="2"/>
    </row>
    <row r="320" spans="10:14" x14ac:dyDescent="0.2">
      <c r="J320" s="188"/>
      <c r="K320" s="188"/>
      <c r="M320" s="188"/>
      <c r="N320" s="2"/>
    </row>
    <row r="321" spans="10:14" x14ac:dyDescent="0.2">
      <c r="J321" s="188"/>
      <c r="K321" s="188"/>
      <c r="M321" s="188"/>
      <c r="N321" s="2"/>
    </row>
    <row r="322" spans="10:14" x14ac:dyDescent="0.2">
      <c r="J322" s="188"/>
      <c r="K322" s="188"/>
      <c r="M322" s="188"/>
      <c r="N322" s="2"/>
    </row>
    <row r="323" spans="10:14" x14ac:dyDescent="0.2">
      <c r="J323" s="188"/>
      <c r="K323" s="188"/>
      <c r="M323" s="188"/>
      <c r="N323" s="2"/>
    </row>
    <row r="324" spans="10:14" x14ac:dyDescent="0.2">
      <c r="J324" s="188"/>
      <c r="K324" s="188"/>
      <c r="M324" s="188"/>
      <c r="N324" s="2"/>
    </row>
    <row r="325" spans="10:14" x14ac:dyDescent="0.2">
      <c r="J325" s="188"/>
      <c r="K325" s="188"/>
      <c r="M325" s="188"/>
      <c r="N325" s="2"/>
    </row>
    <row r="326" spans="10:14" x14ac:dyDescent="0.2">
      <c r="J326" s="188"/>
      <c r="K326" s="188"/>
      <c r="M326" s="188"/>
      <c r="N326" s="2"/>
    </row>
    <row r="327" spans="10:14" x14ac:dyDescent="0.2">
      <c r="J327" s="188"/>
      <c r="K327" s="188"/>
      <c r="M327" s="188"/>
      <c r="N327" s="2"/>
    </row>
    <row r="328" spans="10:14" x14ac:dyDescent="0.2">
      <c r="J328" s="188"/>
      <c r="K328" s="188"/>
      <c r="M328" s="188"/>
      <c r="N328" s="2"/>
    </row>
    <row r="329" spans="10:14" x14ac:dyDescent="0.2">
      <c r="J329" s="188"/>
      <c r="K329" s="188"/>
      <c r="M329" s="188"/>
      <c r="N329" s="2"/>
    </row>
    <row r="330" spans="10:14" x14ac:dyDescent="0.2">
      <c r="J330" s="188"/>
      <c r="K330" s="188"/>
      <c r="M330" s="188"/>
      <c r="N330" s="2"/>
    </row>
    <row r="331" spans="10:14" x14ac:dyDescent="0.2">
      <c r="J331" s="188"/>
      <c r="K331" s="188"/>
      <c r="M331" s="188"/>
      <c r="N331" s="2"/>
    </row>
    <row r="332" spans="10:14" x14ac:dyDescent="0.2">
      <c r="J332" s="188"/>
      <c r="K332" s="188"/>
      <c r="M332" s="188"/>
      <c r="N332" s="2"/>
    </row>
    <row r="333" spans="10:14" x14ac:dyDescent="0.2">
      <c r="J333" s="188"/>
      <c r="K333" s="188"/>
      <c r="M333" s="188"/>
      <c r="N333" s="2"/>
    </row>
    <row r="334" spans="10:14" x14ac:dyDescent="0.2">
      <c r="J334" s="188"/>
      <c r="K334" s="188"/>
      <c r="M334" s="188"/>
      <c r="N334" s="2"/>
    </row>
    <row r="335" spans="10:14" x14ac:dyDescent="0.2">
      <c r="J335" s="188"/>
      <c r="K335" s="188"/>
      <c r="M335" s="188"/>
      <c r="N335" s="2"/>
    </row>
  </sheetData>
  <conditionalFormatting sqref="G1">
    <cfRule type="cellIs" dxfId="108" priority="2" operator="equal">
      <formula>0</formula>
    </cfRule>
  </conditionalFormatting>
  <conditionalFormatting sqref="H1">
    <cfRule type="cellIs" dxfId="107" priority="3" operator="equal">
      <formula>0</formula>
    </cfRule>
  </conditionalFormatting>
  <conditionalFormatting sqref="J1">
    <cfRule type="cellIs" dxfId="106" priority="4" operator="equal">
      <formula>0</formula>
    </cfRule>
  </conditionalFormatting>
  <conditionalFormatting sqref="P1:Q1">
    <cfRule type="cellIs" dxfId="105" priority="5" operator="equal">
      <formula>0</formula>
    </cfRule>
  </conditionalFormatting>
  <conditionalFormatting sqref="K1:M1">
    <cfRule type="cellIs" dxfId="104" priority="6" operator="equal">
      <formula>0</formula>
    </cfRule>
  </conditionalFormatting>
  <conditionalFormatting sqref="N1">
    <cfRule type="cellIs" dxfId="103" priority="7" operator="equal">
      <formula>0</formula>
    </cfRule>
  </conditionalFormatting>
  <conditionalFormatting sqref="I1">
    <cfRule type="cellIs" dxfId="102" priority="8" operator="equal">
      <formula>0</formula>
    </cfRule>
  </conditionalFormatting>
  <conditionalFormatting sqref="R1">
    <cfRule type="cellIs" dxfId="101" priority="9" operator="equal">
      <formula>0</formula>
    </cfRule>
  </conditionalFormatting>
  <conditionalFormatting sqref="F1">
    <cfRule type="cellIs" dxfId="100" priority="10" operator="equal">
      <formula>0</formula>
    </cfRule>
  </conditionalFormatting>
  <conditionalFormatting sqref="D1">
    <cfRule type="cellIs" dxfId="99" priority="11" operator="equal">
      <formula>0</formula>
    </cfRule>
  </conditionalFormatting>
  <conditionalFormatting sqref="O1">
    <cfRule type="cellIs" dxfId="98" priority="12" operator="equal">
      <formula>0</formula>
    </cfRule>
  </conditionalFormatting>
  <conditionalFormatting sqref="O1">
    <cfRule type="cellIs" dxfId="97" priority="13" operator="equal">
      <formula>0</formula>
    </cfRule>
  </conditionalFormatting>
  <conditionalFormatting sqref="O1">
    <cfRule type="cellIs" dxfId="96" priority="14" operator="equal">
      <formula>0</formula>
    </cfRule>
  </conditionalFormatting>
  <pageMargins left="0.7" right="0.7" top="0.75" bottom="0.75" header="0.511811023622047" footer="0.511811023622047"/>
  <pageSetup paperSize="9" orientation="portrait" horizontalDpi="300" verticalDpi="300"/>
  <ignoredErrors>
    <ignoredError sqref="K106 J52:K52 I18:I37 I80:I98 I99:I118 J91 I59:I79 I38:I58" calculatedColumn="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0"/>
  <sheetViews>
    <sheetView topLeftCell="D1" zoomScale="109" zoomScaleNormal="60" zoomScalePageLayoutView="60" workbookViewId="0">
      <pane ySplit="1" topLeftCell="A97" activePane="bottomLeft" state="frozen"/>
      <selection pane="bottomLeft" activeCell="G105" sqref="G105"/>
    </sheetView>
  </sheetViews>
  <sheetFormatPr baseColWidth="10" defaultColWidth="8.83203125" defaultRowHeight="16" x14ac:dyDescent="0.2"/>
  <cols>
    <col min="1" max="1" width="12" style="17" customWidth="1"/>
    <col min="2" max="2" width="9" style="17" customWidth="1"/>
    <col min="3" max="3" width="16.6640625" style="17" customWidth="1"/>
    <col min="4" max="4" width="26.83203125" style="23" customWidth="1"/>
    <col min="5" max="5" width="30.1640625" style="181" customWidth="1"/>
    <col min="6" max="6" width="24.33203125" style="181" customWidth="1"/>
    <col min="7" max="7" width="19.1640625" style="182" customWidth="1"/>
    <col min="8" max="8" width="30.5" style="182" hidden="1" customWidth="1"/>
    <col min="9" max="9" width="14.6640625" style="181" customWidth="1"/>
    <col min="10" max="10" width="19.1640625" style="177" customWidth="1"/>
    <col min="11" max="11" width="17.1640625" style="177" customWidth="1"/>
    <col min="12" max="12" width="18.1640625" style="183" customWidth="1"/>
    <col min="13" max="13" width="15.5" style="177" customWidth="1"/>
    <col min="14" max="14" width="23.1640625" style="18" customWidth="1"/>
    <col min="15" max="15" width="26.6640625" style="89" customWidth="1"/>
    <col min="16" max="16" width="125.1640625" style="2" customWidth="1"/>
    <col min="17" max="1024" width="8.83203125" style="2"/>
  </cols>
  <sheetData>
    <row r="1" spans="1:16" s="5" customFormat="1" ht="18" customHeight="1" x14ac:dyDescent="0.2">
      <c r="A1" s="20" t="s">
        <v>77</v>
      </c>
      <c r="B1" s="20" t="s">
        <v>78</v>
      </c>
      <c r="C1" s="20" t="s">
        <v>0</v>
      </c>
      <c r="D1" s="5" t="s">
        <v>120</v>
      </c>
      <c r="E1" s="20" t="s">
        <v>121</v>
      </c>
      <c r="F1" s="5" t="s">
        <v>122</v>
      </c>
      <c r="G1" s="21" t="s">
        <v>79</v>
      </c>
      <c r="H1" s="38" t="s">
        <v>80</v>
      </c>
      <c r="I1" s="20" t="s">
        <v>123</v>
      </c>
      <c r="J1" s="5" t="s">
        <v>81</v>
      </c>
      <c r="K1" s="5" t="s">
        <v>84</v>
      </c>
      <c r="L1" s="5" t="s">
        <v>85</v>
      </c>
      <c r="M1" s="5" t="s">
        <v>92</v>
      </c>
      <c r="N1" s="38" t="s">
        <v>687</v>
      </c>
      <c r="O1" s="244" t="s">
        <v>688</v>
      </c>
      <c r="P1" s="69" t="s">
        <v>75</v>
      </c>
    </row>
    <row r="2" spans="1:16" ht="18" customHeight="1" x14ac:dyDescent="0.2">
      <c r="A2" s="22" t="s">
        <v>93</v>
      </c>
      <c r="B2" s="17">
        <v>2010</v>
      </c>
      <c r="C2" s="2" t="s">
        <v>689</v>
      </c>
      <c r="E2" s="2" t="s">
        <v>690</v>
      </c>
      <c r="J2" s="184"/>
      <c r="K2" s="184"/>
      <c r="M2" s="184"/>
      <c r="N2" s="18">
        <v>7312</v>
      </c>
      <c r="O2" s="89">
        <v>14</v>
      </c>
      <c r="P2" s="114" t="s">
        <v>1260</v>
      </c>
    </row>
    <row r="3" spans="1:16" ht="32" x14ac:dyDescent="0.2">
      <c r="A3" s="22" t="s">
        <v>93</v>
      </c>
      <c r="B3" s="17">
        <v>2010</v>
      </c>
      <c r="C3" s="2" t="s">
        <v>689</v>
      </c>
      <c r="E3" s="2" t="s">
        <v>691</v>
      </c>
      <c r="N3" s="18">
        <v>5816</v>
      </c>
      <c r="O3" s="89">
        <v>11</v>
      </c>
      <c r="P3" s="116" t="s">
        <v>692</v>
      </c>
    </row>
    <row r="4" spans="1:16" x14ac:dyDescent="0.2">
      <c r="A4" s="22" t="s">
        <v>93</v>
      </c>
      <c r="B4" s="17">
        <v>2010</v>
      </c>
      <c r="C4" s="2" t="s">
        <v>689</v>
      </c>
      <c r="E4" s="2" t="s">
        <v>693</v>
      </c>
      <c r="N4" s="18">
        <v>5546</v>
      </c>
      <c r="O4" s="89">
        <v>11</v>
      </c>
    </row>
    <row r="5" spans="1:16" x14ac:dyDescent="0.2">
      <c r="A5" s="22" t="s">
        <v>93</v>
      </c>
      <c r="B5" s="17">
        <v>2010</v>
      </c>
      <c r="C5" s="2" t="s">
        <v>689</v>
      </c>
      <c r="E5" s="2" t="s">
        <v>694</v>
      </c>
      <c r="N5" s="18">
        <v>5034</v>
      </c>
      <c r="O5" s="89">
        <v>10</v>
      </c>
    </row>
    <row r="6" spans="1:16" x14ac:dyDescent="0.2">
      <c r="A6" s="22" t="s">
        <v>93</v>
      </c>
      <c r="B6" s="17">
        <v>2010</v>
      </c>
      <c r="C6" s="2" t="s">
        <v>689</v>
      </c>
      <c r="E6" s="2" t="s">
        <v>695</v>
      </c>
      <c r="N6" s="18">
        <v>4870</v>
      </c>
      <c r="O6" s="89">
        <v>9</v>
      </c>
    </row>
    <row r="7" spans="1:16" x14ac:dyDescent="0.2">
      <c r="A7" s="22" t="s">
        <v>93</v>
      </c>
      <c r="B7" s="17">
        <v>2010</v>
      </c>
      <c r="C7" s="2" t="s">
        <v>689</v>
      </c>
      <c r="E7" s="2" t="s">
        <v>696</v>
      </c>
      <c r="N7" s="18">
        <v>4855</v>
      </c>
      <c r="O7" s="89">
        <v>9</v>
      </c>
    </row>
    <row r="8" spans="1:16" x14ac:dyDescent="0.2">
      <c r="A8" s="22" t="s">
        <v>93</v>
      </c>
      <c r="B8" s="17">
        <v>2010</v>
      </c>
      <c r="C8" s="2" t="s">
        <v>689</v>
      </c>
      <c r="E8" s="2" t="s">
        <v>697</v>
      </c>
      <c r="N8" s="18">
        <v>4800</v>
      </c>
      <c r="O8" s="89">
        <v>9</v>
      </c>
    </row>
    <row r="9" spans="1:16" x14ac:dyDescent="0.2">
      <c r="A9" s="22" t="s">
        <v>93</v>
      </c>
      <c r="B9" s="17">
        <v>2010</v>
      </c>
      <c r="C9" s="2" t="s">
        <v>689</v>
      </c>
      <c r="E9" s="2" t="s">
        <v>698</v>
      </c>
      <c r="N9" s="18">
        <v>4524</v>
      </c>
      <c r="O9" s="89">
        <v>9</v>
      </c>
    </row>
    <row r="10" spans="1:16" x14ac:dyDescent="0.2">
      <c r="A10" s="22" t="s">
        <v>93</v>
      </c>
      <c r="B10" s="17">
        <v>2010</v>
      </c>
      <c r="C10" s="2" t="s">
        <v>689</v>
      </c>
      <c r="E10" s="2" t="s">
        <v>699</v>
      </c>
      <c r="N10" s="18">
        <v>4275</v>
      </c>
      <c r="O10" s="89">
        <v>8</v>
      </c>
    </row>
    <row r="11" spans="1:16" x14ac:dyDescent="0.2">
      <c r="A11" s="22" t="s">
        <v>93</v>
      </c>
      <c r="B11" s="17">
        <v>2010</v>
      </c>
      <c r="C11" s="2" t="s">
        <v>689</v>
      </c>
      <c r="E11" s="2" t="s">
        <v>700</v>
      </c>
      <c r="N11" s="18">
        <v>4245</v>
      </c>
      <c r="O11" s="89">
        <v>8</v>
      </c>
    </row>
    <row r="12" spans="1:16" x14ac:dyDescent="0.2">
      <c r="A12" s="22" t="s">
        <v>93</v>
      </c>
      <c r="B12" s="17">
        <v>2010</v>
      </c>
      <c r="C12" s="2" t="s">
        <v>689</v>
      </c>
      <c r="E12" s="2" t="s">
        <v>701</v>
      </c>
      <c r="N12" s="18" t="s">
        <v>136</v>
      </c>
      <c r="O12" s="89" t="s">
        <v>95</v>
      </c>
    </row>
    <row r="13" spans="1:16" x14ac:dyDescent="0.2">
      <c r="A13" s="22" t="s">
        <v>93</v>
      </c>
      <c r="B13" s="17">
        <v>2010</v>
      </c>
      <c r="C13" s="2" t="s">
        <v>689</v>
      </c>
      <c r="E13" s="2" t="s">
        <v>702</v>
      </c>
      <c r="N13" s="18" t="s">
        <v>136</v>
      </c>
    </row>
    <row r="14" spans="1:16" x14ac:dyDescent="0.2">
      <c r="A14" s="22" t="s">
        <v>93</v>
      </c>
      <c r="B14" s="17">
        <v>2010</v>
      </c>
      <c r="C14" s="2" t="s">
        <v>689</v>
      </c>
      <c r="E14" s="2" t="s">
        <v>137</v>
      </c>
      <c r="N14" s="18" t="s">
        <v>136</v>
      </c>
    </row>
    <row r="15" spans="1:16" x14ac:dyDescent="0.2">
      <c r="A15" s="22" t="s">
        <v>93</v>
      </c>
      <c r="B15" s="17">
        <v>2012</v>
      </c>
      <c r="C15" s="2" t="s">
        <v>689</v>
      </c>
      <c r="E15" s="2" t="s">
        <v>690</v>
      </c>
      <c r="N15" s="18">
        <v>9960</v>
      </c>
      <c r="O15" s="89">
        <v>15</v>
      </c>
    </row>
    <row r="16" spans="1:16" x14ac:dyDescent="0.2">
      <c r="A16" s="22" t="s">
        <v>93</v>
      </c>
      <c r="B16" s="17">
        <v>2012</v>
      </c>
      <c r="C16" s="2" t="s">
        <v>689</v>
      </c>
      <c r="E16" s="2" t="s">
        <v>691</v>
      </c>
      <c r="N16" s="18">
        <v>8850</v>
      </c>
      <c r="O16" s="89">
        <v>14</v>
      </c>
    </row>
    <row r="17" spans="1:16" x14ac:dyDescent="0.2">
      <c r="A17" s="22" t="s">
        <v>93</v>
      </c>
      <c r="B17" s="17">
        <v>2012</v>
      </c>
      <c r="C17" s="2" t="s">
        <v>689</v>
      </c>
      <c r="E17" s="2" t="s">
        <v>693</v>
      </c>
      <c r="N17" s="18">
        <v>7181</v>
      </c>
      <c r="O17" s="89">
        <v>11</v>
      </c>
    </row>
    <row r="18" spans="1:16" x14ac:dyDescent="0.2">
      <c r="A18" s="22" t="s">
        <v>93</v>
      </c>
      <c r="B18" s="17">
        <v>2012</v>
      </c>
      <c r="C18" s="2" t="s">
        <v>689</v>
      </c>
      <c r="E18" s="2" t="s">
        <v>694</v>
      </c>
      <c r="N18" s="18">
        <v>6078</v>
      </c>
      <c r="O18" s="89">
        <v>9</v>
      </c>
    </row>
    <row r="19" spans="1:16" x14ac:dyDescent="0.2">
      <c r="A19" s="22" t="s">
        <v>93</v>
      </c>
      <c r="B19" s="17">
        <v>2012</v>
      </c>
      <c r="C19" s="2" t="s">
        <v>689</v>
      </c>
      <c r="E19" s="2" t="s">
        <v>695</v>
      </c>
      <c r="N19" s="18">
        <v>8580</v>
      </c>
      <c r="O19" s="89">
        <v>13</v>
      </c>
    </row>
    <row r="20" spans="1:16" x14ac:dyDescent="0.2">
      <c r="A20" s="22" t="s">
        <v>93</v>
      </c>
      <c r="B20" s="17">
        <v>2012</v>
      </c>
      <c r="C20" s="2" t="s">
        <v>689</v>
      </c>
      <c r="E20" s="2" t="s">
        <v>696</v>
      </c>
      <c r="N20" s="18">
        <v>7602</v>
      </c>
      <c r="O20" s="89">
        <v>12</v>
      </c>
    </row>
    <row r="21" spans="1:16" x14ac:dyDescent="0.2">
      <c r="A21" s="22" t="s">
        <v>93</v>
      </c>
      <c r="B21" s="17">
        <v>2012</v>
      </c>
      <c r="C21" s="2" t="s">
        <v>689</v>
      </c>
      <c r="E21" s="2" t="s">
        <v>697</v>
      </c>
      <c r="N21" s="18">
        <v>7840</v>
      </c>
      <c r="O21" s="89">
        <v>12</v>
      </c>
    </row>
    <row r="22" spans="1:16" x14ac:dyDescent="0.2">
      <c r="A22" s="22" t="s">
        <v>93</v>
      </c>
      <c r="B22" s="17">
        <v>2012</v>
      </c>
      <c r="C22" s="2" t="s">
        <v>689</v>
      </c>
      <c r="E22" s="2" t="s">
        <v>698</v>
      </c>
      <c r="N22" s="18">
        <v>8501</v>
      </c>
      <c r="O22" s="89">
        <v>13</v>
      </c>
    </row>
    <row r="23" spans="1:16" x14ac:dyDescent="0.2">
      <c r="A23" s="22" t="s">
        <v>93</v>
      </c>
      <c r="B23" s="17">
        <v>2012</v>
      </c>
      <c r="C23" s="2" t="s">
        <v>689</v>
      </c>
      <c r="E23" s="2" t="s">
        <v>699</v>
      </c>
      <c r="N23" s="18">
        <v>0</v>
      </c>
      <c r="O23" s="89">
        <v>0</v>
      </c>
    </row>
    <row r="24" spans="1:16" x14ac:dyDescent="0.2">
      <c r="A24" s="22" t="s">
        <v>93</v>
      </c>
      <c r="B24" s="17">
        <v>2012</v>
      </c>
      <c r="C24" s="2" t="s">
        <v>689</v>
      </c>
      <c r="E24" s="2" t="s">
        <v>700</v>
      </c>
      <c r="N24" s="18">
        <v>0</v>
      </c>
      <c r="O24" s="89">
        <v>0</v>
      </c>
    </row>
    <row r="25" spans="1:16" x14ac:dyDescent="0.2">
      <c r="A25" s="22" t="s">
        <v>93</v>
      </c>
      <c r="B25" s="17">
        <v>2012</v>
      </c>
      <c r="C25" s="2" t="s">
        <v>689</v>
      </c>
      <c r="E25" s="2" t="s">
        <v>701</v>
      </c>
      <c r="N25" s="18">
        <v>5096</v>
      </c>
      <c r="O25" s="89">
        <v>8</v>
      </c>
    </row>
    <row r="26" spans="1:16" x14ac:dyDescent="0.2">
      <c r="A26" s="22" t="s">
        <v>93</v>
      </c>
      <c r="B26" s="17">
        <v>2012</v>
      </c>
      <c r="C26" s="2" t="s">
        <v>689</v>
      </c>
      <c r="E26" s="2" t="s">
        <v>702</v>
      </c>
      <c r="N26" s="18">
        <v>4594</v>
      </c>
      <c r="O26" s="89">
        <v>7</v>
      </c>
    </row>
    <row r="27" spans="1:16" x14ac:dyDescent="0.2">
      <c r="A27" s="22" t="s">
        <v>93</v>
      </c>
      <c r="B27" s="17">
        <v>2012</v>
      </c>
      <c r="C27" s="2" t="s">
        <v>689</v>
      </c>
      <c r="E27" s="2" t="s">
        <v>137</v>
      </c>
      <c r="N27" s="18" t="s">
        <v>136</v>
      </c>
      <c r="O27" s="89" t="s">
        <v>95</v>
      </c>
      <c r="P27" s="2" t="s">
        <v>1516</v>
      </c>
    </row>
    <row r="28" spans="1:16" x14ac:dyDescent="0.2">
      <c r="A28" s="22" t="s">
        <v>93</v>
      </c>
      <c r="B28" s="17">
        <v>2018</v>
      </c>
      <c r="C28" s="2" t="s">
        <v>689</v>
      </c>
      <c r="D28" s="34" t="s">
        <v>1339</v>
      </c>
      <c r="E28" s="34" t="s">
        <v>1340</v>
      </c>
      <c r="F28" s="181" t="s">
        <v>1470</v>
      </c>
      <c r="G28" s="182">
        <f>308.997*0.3</f>
        <v>92.699100000000001</v>
      </c>
      <c r="N28" s="182">
        <v>1270065.054</v>
      </c>
      <c r="O28" s="89">
        <f>N28/22650150.01*100</f>
        <v>5.6073140947820148</v>
      </c>
      <c r="P28" s="26" t="s">
        <v>1518</v>
      </c>
    </row>
    <row r="29" spans="1:16" x14ac:dyDescent="0.2">
      <c r="A29" s="22" t="s">
        <v>93</v>
      </c>
      <c r="B29" s="17">
        <v>2018</v>
      </c>
      <c r="C29" s="2" t="s">
        <v>689</v>
      </c>
      <c r="D29" s="34" t="s">
        <v>207</v>
      </c>
      <c r="E29" s="2" t="s">
        <v>207</v>
      </c>
      <c r="F29" s="181" t="s">
        <v>1471</v>
      </c>
      <c r="G29" s="182">
        <f>164.131*6/7*0.3</f>
        <v>42.205114285714288</v>
      </c>
      <c r="N29" s="182">
        <v>1135123.9820000001</v>
      </c>
      <c r="O29" s="89">
        <f t="shared" ref="O29:O56" si="0">N29/22650150.01*100</f>
        <v>5.0115517181954417</v>
      </c>
      <c r="P29" s="26" t="s">
        <v>1518</v>
      </c>
    </row>
    <row r="30" spans="1:16" x14ac:dyDescent="0.2">
      <c r="A30" s="22" t="s">
        <v>93</v>
      </c>
      <c r="B30" s="17">
        <v>2018</v>
      </c>
      <c r="C30" s="2" t="s">
        <v>689</v>
      </c>
      <c r="D30" s="34" t="s">
        <v>1328</v>
      </c>
      <c r="E30" s="2" t="s">
        <v>1298</v>
      </c>
      <c r="F30" s="181" t="s">
        <v>1472</v>
      </c>
      <c r="G30" s="182">
        <f>166.086*0.3</f>
        <v>49.825800000000001</v>
      </c>
      <c r="N30" s="182">
        <v>11117524.984999999</v>
      </c>
      <c r="O30" s="89">
        <f t="shared" si="0"/>
        <v>49.083670439673163</v>
      </c>
      <c r="P30" s="2" t="s">
        <v>1523</v>
      </c>
    </row>
    <row r="31" spans="1:16" x14ac:dyDescent="0.2">
      <c r="A31" s="22" t="s">
        <v>93</v>
      </c>
      <c r="B31" s="17">
        <v>2018</v>
      </c>
      <c r="C31" s="2" t="s">
        <v>689</v>
      </c>
      <c r="D31" s="23" t="s">
        <v>659</v>
      </c>
      <c r="E31" s="2" t="s">
        <v>659</v>
      </c>
      <c r="F31" s="181" t="s">
        <v>1473</v>
      </c>
      <c r="N31" s="182">
        <v>1028552.665</v>
      </c>
      <c r="O31" s="89">
        <f t="shared" si="0"/>
        <v>4.5410412935273969</v>
      </c>
      <c r="P31" s="26" t="s">
        <v>1518</v>
      </c>
    </row>
    <row r="32" spans="1:16" x14ac:dyDescent="0.2">
      <c r="A32" s="22" t="s">
        <v>93</v>
      </c>
      <c r="B32" s="17">
        <v>2018</v>
      </c>
      <c r="C32" s="2" t="s">
        <v>689</v>
      </c>
      <c r="D32" s="34" t="s">
        <v>190</v>
      </c>
      <c r="E32" s="2" t="s">
        <v>1395</v>
      </c>
      <c r="F32" s="181" t="s">
        <v>1474</v>
      </c>
      <c r="N32" s="182">
        <v>888859.79799999995</v>
      </c>
      <c r="O32" s="89">
        <f t="shared" si="0"/>
        <v>3.9242998285113782</v>
      </c>
      <c r="P32" s="26" t="s">
        <v>1518</v>
      </c>
    </row>
    <row r="33" spans="1:16" x14ac:dyDescent="0.2">
      <c r="A33" s="22" t="s">
        <v>93</v>
      </c>
      <c r="B33" s="17">
        <v>2018</v>
      </c>
      <c r="C33" s="2" t="s">
        <v>689</v>
      </c>
      <c r="D33" s="242" t="s">
        <v>1499</v>
      </c>
      <c r="E33" s="181" t="s">
        <v>1499</v>
      </c>
      <c r="F33" s="181" t="s">
        <v>1475</v>
      </c>
      <c r="N33" s="182">
        <v>880720.84199999995</v>
      </c>
      <c r="O33" s="89">
        <f t="shared" si="0"/>
        <v>3.8883664859224476</v>
      </c>
      <c r="P33" s="26" t="s">
        <v>1518</v>
      </c>
    </row>
    <row r="34" spans="1:16" x14ac:dyDescent="0.2">
      <c r="A34" s="22" t="s">
        <v>93</v>
      </c>
      <c r="B34" s="17">
        <v>2018</v>
      </c>
      <c r="C34" s="2" t="s">
        <v>689</v>
      </c>
      <c r="D34" s="34" t="s">
        <v>1330</v>
      </c>
      <c r="E34" s="181" t="s">
        <v>1500</v>
      </c>
      <c r="F34" s="181" t="s">
        <v>1476</v>
      </c>
      <c r="G34" s="182">
        <f>40*0.3</f>
        <v>12</v>
      </c>
      <c r="N34" s="182">
        <v>819518.12</v>
      </c>
      <c r="O34" s="89">
        <f t="shared" si="0"/>
        <v>3.6181575823479499</v>
      </c>
      <c r="P34" s="2" t="s">
        <v>1521</v>
      </c>
    </row>
    <row r="35" spans="1:16" x14ac:dyDescent="0.2">
      <c r="A35" s="22" t="s">
        <v>93</v>
      </c>
      <c r="B35" s="17">
        <v>2018</v>
      </c>
      <c r="C35" s="2" t="s">
        <v>689</v>
      </c>
      <c r="D35" s="34" t="s">
        <v>1335</v>
      </c>
      <c r="E35" s="2" t="s">
        <v>1334</v>
      </c>
      <c r="F35" s="181" t="s">
        <v>1477</v>
      </c>
      <c r="G35" s="182">
        <f>46.385/3*0.04</f>
        <v>0.61846666666666661</v>
      </c>
      <c r="N35" s="182">
        <v>766803.73600000003</v>
      </c>
      <c r="O35" s="89">
        <f t="shared" si="0"/>
        <v>3.3854245365326827</v>
      </c>
      <c r="P35" s="26" t="s">
        <v>1518</v>
      </c>
    </row>
    <row r="36" spans="1:16" x14ac:dyDescent="0.2">
      <c r="A36" s="22" t="s">
        <v>93</v>
      </c>
      <c r="B36" s="17">
        <v>2018</v>
      </c>
      <c r="C36" s="2" t="s">
        <v>689</v>
      </c>
      <c r="D36" s="34" t="s">
        <v>1329</v>
      </c>
      <c r="E36" s="2" t="s">
        <v>1327</v>
      </c>
      <c r="F36" s="181" t="s">
        <v>1478</v>
      </c>
      <c r="G36" s="182">
        <f>295.997*0.04</f>
        <v>11.839880000000001</v>
      </c>
      <c r="N36" s="182">
        <v>725803.73600000003</v>
      </c>
      <c r="O36" s="89">
        <f t="shared" si="0"/>
        <v>3.2044102828438614</v>
      </c>
      <c r="P36" s="26" t="s">
        <v>1518</v>
      </c>
    </row>
    <row r="37" spans="1:16" x14ac:dyDescent="0.2">
      <c r="A37" s="22" t="s">
        <v>93</v>
      </c>
      <c r="B37" s="17">
        <v>2018</v>
      </c>
      <c r="C37" s="2" t="s">
        <v>689</v>
      </c>
      <c r="D37" s="23" t="s">
        <v>1501</v>
      </c>
      <c r="E37" s="181" t="s">
        <v>1501</v>
      </c>
      <c r="F37" s="181" t="s">
        <v>1479</v>
      </c>
      <c r="N37" s="182">
        <v>471104.625</v>
      </c>
      <c r="O37" s="89">
        <f t="shared" si="0"/>
        <v>2.0799183439933429</v>
      </c>
      <c r="P37" s="26" t="s">
        <v>1518</v>
      </c>
    </row>
    <row r="38" spans="1:16" x14ac:dyDescent="0.2">
      <c r="A38" s="22" t="s">
        <v>93</v>
      </c>
      <c r="B38" s="17">
        <v>2018</v>
      </c>
      <c r="C38" s="2" t="s">
        <v>689</v>
      </c>
      <c r="D38" s="23" t="s">
        <v>1328</v>
      </c>
      <c r="E38" s="181" t="s">
        <v>1481</v>
      </c>
      <c r="F38" s="181" t="s">
        <v>1480</v>
      </c>
      <c r="G38" s="182">
        <v>2.4649999999999999</v>
      </c>
      <c r="N38" s="18">
        <v>442793.01899999997</v>
      </c>
      <c r="O38" s="89">
        <f t="shared" si="0"/>
        <v>1.9549231188513438</v>
      </c>
      <c r="P38" s="2" t="s">
        <v>1532</v>
      </c>
    </row>
    <row r="39" spans="1:16" x14ac:dyDescent="0.2">
      <c r="A39" s="22" t="s">
        <v>93</v>
      </c>
      <c r="B39" s="17">
        <v>2018</v>
      </c>
      <c r="C39" s="2" t="s">
        <v>689</v>
      </c>
      <c r="D39" s="34" t="s">
        <v>1328</v>
      </c>
      <c r="E39" s="2" t="s">
        <v>1328</v>
      </c>
      <c r="F39" s="181" t="s">
        <v>1482</v>
      </c>
      <c r="G39" s="182">
        <f>45.916*0.3</f>
        <v>13.774799999999999</v>
      </c>
      <c r="N39" s="18">
        <v>373522.33</v>
      </c>
      <c r="O39" s="89">
        <f t="shared" si="0"/>
        <v>1.6490942878307233</v>
      </c>
      <c r="P39" s="2" t="s">
        <v>1522</v>
      </c>
    </row>
    <row r="40" spans="1:16" x14ac:dyDescent="0.2">
      <c r="A40" s="22" t="s">
        <v>93</v>
      </c>
      <c r="B40" s="17">
        <v>2018</v>
      </c>
      <c r="C40" s="2" t="s">
        <v>689</v>
      </c>
      <c r="D40" s="23" t="s">
        <v>194</v>
      </c>
      <c r="E40" s="181" t="s">
        <v>195</v>
      </c>
      <c r="F40" s="181" t="s">
        <v>1483</v>
      </c>
      <c r="N40" s="18">
        <v>301053.22100000002</v>
      </c>
      <c r="O40" s="89">
        <f t="shared" si="0"/>
        <v>1.3291444907300196</v>
      </c>
      <c r="P40" s="26" t="s">
        <v>1518</v>
      </c>
    </row>
    <row r="41" spans="1:16" x14ac:dyDescent="0.2">
      <c r="A41" s="22" t="s">
        <v>93</v>
      </c>
      <c r="B41" s="17">
        <v>2018</v>
      </c>
      <c r="C41" s="2" t="s">
        <v>689</v>
      </c>
      <c r="D41" s="34" t="s">
        <v>190</v>
      </c>
      <c r="E41" s="2" t="s">
        <v>1395</v>
      </c>
      <c r="F41" s="2" t="s">
        <v>1484</v>
      </c>
      <c r="N41" s="18">
        <v>381136.75799999997</v>
      </c>
      <c r="O41" s="89">
        <f t="shared" si="0"/>
        <v>1.6827118488474857</v>
      </c>
      <c r="P41" s="26" t="s">
        <v>1518</v>
      </c>
    </row>
    <row r="42" spans="1:16" x14ac:dyDescent="0.2">
      <c r="A42" s="22" t="s">
        <v>93</v>
      </c>
      <c r="B42" s="17">
        <v>2018</v>
      </c>
      <c r="C42" s="2" t="s">
        <v>689</v>
      </c>
      <c r="D42" s="34" t="s">
        <v>190</v>
      </c>
      <c r="E42" s="2" t="s">
        <v>1395</v>
      </c>
      <c r="F42" s="181" t="s">
        <v>1485</v>
      </c>
      <c r="N42" s="18">
        <v>351869.783</v>
      </c>
      <c r="O42" s="89">
        <f t="shared" si="0"/>
        <v>1.5534986869607932</v>
      </c>
      <c r="P42" s="26" t="s">
        <v>1518</v>
      </c>
    </row>
    <row r="43" spans="1:16" x14ac:dyDescent="0.2">
      <c r="A43" s="22" t="s">
        <v>93</v>
      </c>
      <c r="B43" s="17">
        <v>2018</v>
      </c>
      <c r="C43" s="2" t="s">
        <v>689</v>
      </c>
      <c r="D43" s="34" t="s">
        <v>190</v>
      </c>
      <c r="E43" s="2" t="s">
        <v>1395</v>
      </c>
      <c r="F43" s="181" t="s">
        <v>1486</v>
      </c>
      <c r="N43" s="18">
        <v>336854.51500000001</v>
      </c>
      <c r="O43" s="89">
        <f t="shared" si="0"/>
        <v>1.4872065520593873</v>
      </c>
      <c r="P43" s="26" t="s">
        <v>1518</v>
      </c>
    </row>
    <row r="44" spans="1:16" x14ac:dyDescent="0.2">
      <c r="A44" s="22" t="s">
        <v>93</v>
      </c>
      <c r="B44" s="17">
        <v>2018</v>
      </c>
      <c r="C44" s="2" t="s">
        <v>689</v>
      </c>
      <c r="D44" s="34" t="s">
        <v>190</v>
      </c>
      <c r="E44" s="2" t="s">
        <v>1395</v>
      </c>
      <c r="F44" s="181" t="s">
        <v>1487</v>
      </c>
      <c r="N44" s="18">
        <v>293636.88099999999</v>
      </c>
      <c r="O44" s="89">
        <f t="shared" si="0"/>
        <v>1.2964014846275183</v>
      </c>
      <c r="P44" s="26" t="s">
        <v>1518</v>
      </c>
    </row>
    <row r="45" spans="1:16" x14ac:dyDescent="0.2">
      <c r="A45" s="22" t="s">
        <v>93</v>
      </c>
      <c r="B45" s="17">
        <v>2018</v>
      </c>
      <c r="C45" s="2" t="s">
        <v>689</v>
      </c>
      <c r="D45" s="34" t="s">
        <v>190</v>
      </c>
      <c r="E45" s="2" t="s">
        <v>1395</v>
      </c>
      <c r="F45" s="181" t="s">
        <v>1488</v>
      </c>
      <c r="N45" s="18">
        <v>289698.076</v>
      </c>
      <c r="O45" s="89">
        <f t="shared" si="0"/>
        <v>1.2790117322494501</v>
      </c>
      <c r="P45" s="26" t="s">
        <v>1518</v>
      </c>
    </row>
    <row r="46" spans="1:16" x14ac:dyDescent="0.2">
      <c r="A46" s="22" t="s">
        <v>93</v>
      </c>
      <c r="B46" s="17">
        <v>2018</v>
      </c>
      <c r="C46" s="2" t="s">
        <v>689</v>
      </c>
      <c r="D46" s="34" t="s">
        <v>228</v>
      </c>
      <c r="E46" s="2" t="s">
        <v>615</v>
      </c>
      <c r="F46" s="181" t="s">
        <v>1489</v>
      </c>
      <c r="N46" s="18">
        <v>196467.476</v>
      </c>
      <c r="O46" s="89">
        <f t="shared" si="0"/>
        <v>0.86740033029918095</v>
      </c>
      <c r="P46" s="26" t="s">
        <v>1518</v>
      </c>
    </row>
    <row r="47" spans="1:16" x14ac:dyDescent="0.2">
      <c r="A47" s="22" t="s">
        <v>93</v>
      </c>
      <c r="B47" s="17">
        <v>2018</v>
      </c>
      <c r="C47" s="2" t="s">
        <v>689</v>
      </c>
      <c r="D47" s="34" t="s">
        <v>228</v>
      </c>
      <c r="E47" s="2" t="s">
        <v>615</v>
      </c>
      <c r="F47" s="181" t="s">
        <v>1490</v>
      </c>
      <c r="N47" s="18">
        <v>128701.71400000001</v>
      </c>
      <c r="O47" s="89">
        <f t="shared" si="0"/>
        <v>0.56821572458980818</v>
      </c>
      <c r="P47" s="26" t="s">
        <v>1518</v>
      </c>
    </row>
    <row r="48" spans="1:16" x14ac:dyDescent="0.2">
      <c r="A48" s="22" t="s">
        <v>93</v>
      </c>
      <c r="B48" s="17">
        <v>2018</v>
      </c>
      <c r="C48" s="2" t="s">
        <v>689</v>
      </c>
      <c r="D48" s="34" t="s">
        <v>1466</v>
      </c>
      <c r="E48" s="72" t="s">
        <v>1397</v>
      </c>
      <c r="F48" s="181" t="s">
        <v>1491</v>
      </c>
      <c r="N48" s="18">
        <v>127553.452</v>
      </c>
      <c r="O48" s="89">
        <f t="shared" si="0"/>
        <v>0.5631461687612902</v>
      </c>
      <c r="P48" s="26" t="s">
        <v>1518</v>
      </c>
    </row>
    <row r="49" spans="1:16" x14ac:dyDescent="0.2">
      <c r="A49" s="22" t="s">
        <v>93</v>
      </c>
      <c r="B49" s="17">
        <v>2018</v>
      </c>
      <c r="C49" s="2" t="s">
        <v>689</v>
      </c>
      <c r="D49" s="34" t="s">
        <v>1302</v>
      </c>
      <c r="E49" s="34" t="s">
        <v>1302</v>
      </c>
      <c r="F49" s="181" t="s">
        <v>1492</v>
      </c>
      <c r="N49" s="18">
        <v>100758.795</v>
      </c>
      <c r="O49" s="89">
        <f t="shared" si="0"/>
        <v>0.44484824584170596</v>
      </c>
      <c r="P49" s="26" t="s">
        <v>1518</v>
      </c>
    </row>
    <row r="50" spans="1:16" x14ac:dyDescent="0.2">
      <c r="A50" s="22" t="s">
        <v>93</v>
      </c>
      <c r="B50" s="17">
        <v>2018</v>
      </c>
      <c r="C50" s="2" t="s">
        <v>689</v>
      </c>
      <c r="D50" s="23" t="s">
        <v>1503</v>
      </c>
      <c r="E50" s="181" t="s">
        <v>1502</v>
      </c>
      <c r="F50" s="181" t="s">
        <v>1493</v>
      </c>
      <c r="N50" s="18">
        <v>86826.913</v>
      </c>
      <c r="O50" s="89">
        <f t="shared" si="0"/>
        <v>0.3833392404097371</v>
      </c>
      <c r="P50" s="26" t="s">
        <v>1518</v>
      </c>
    </row>
    <row r="51" spans="1:16" x14ac:dyDescent="0.2">
      <c r="A51" s="22" t="s">
        <v>93</v>
      </c>
      <c r="B51" s="17">
        <v>2018</v>
      </c>
      <c r="C51" s="2" t="s">
        <v>689</v>
      </c>
      <c r="D51" s="23" t="s">
        <v>1504</v>
      </c>
      <c r="E51" s="23" t="s">
        <v>1504</v>
      </c>
      <c r="F51" s="181" t="s">
        <v>1494</v>
      </c>
      <c r="N51" s="18">
        <v>310892.86599999998</v>
      </c>
      <c r="O51" s="89">
        <f t="shared" si="0"/>
        <v>1.3725863442967987</v>
      </c>
      <c r="P51" s="26" t="s">
        <v>1518</v>
      </c>
    </row>
    <row r="52" spans="1:16" x14ac:dyDescent="0.2">
      <c r="A52" s="22" t="s">
        <v>93</v>
      </c>
      <c r="B52" s="17">
        <v>2018</v>
      </c>
      <c r="C52" s="2" t="s">
        <v>689</v>
      </c>
      <c r="D52" s="34" t="s">
        <v>1335</v>
      </c>
      <c r="E52" s="2" t="s">
        <v>1334</v>
      </c>
      <c r="F52" s="181" t="s">
        <v>1495</v>
      </c>
      <c r="G52" s="182">
        <f>46.385/3*0.3</f>
        <v>4.6384999999999996</v>
      </c>
      <c r="N52" s="18">
        <v>235769.981</v>
      </c>
      <c r="O52" s="89">
        <f t="shared" si="0"/>
        <v>1.0409201744620145</v>
      </c>
      <c r="P52" s="26" t="s">
        <v>1518</v>
      </c>
    </row>
    <row r="53" spans="1:16" x14ac:dyDescent="0.2">
      <c r="A53" s="22" t="s">
        <v>93</v>
      </c>
      <c r="B53" s="17">
        <v>2018</v>
      </c>
      <c r="C53" s="2" t="s">
        <v>689</v>
      </c>
      <c r="D53" s="34" t="s">
        <v>190</v>
      </c>
      <c r="E53" s="2" t="s">
        <v>1395</v>
      </c>
      <c r="F53" s="181" t="s">
        <v>1496</v>
      </c>
      <c r="N53" s="18">
        <v>112103.67</v>
      </c>
      <c r="O53" s="89">
        <f t="shared" si="0"/>
        <v>0.49493566245921733</v>
      </c>
      <c r="P53" s="26" t="s">
        <v>1518</v>
      </c>
    </row>
    <row r="54" spans="1:16" x14ac:dyDescent="0.2">
      <c r="A54" s="22" t="s">
        <v>93</v>
      </c>
      <c r="B54" s="17">
        <v>2018</v>
      </c>
      <c r="C54" s="2" t="s">
        <v>689</v>
      </c>
      <c r="D54" s="34" t="s">
        <v>190</v>
      </c>
      <c r="E54" s="2" t="s">
        <v>1395</v>
      </c>
      <c r="F54" s="181" t="s">
        <v>1474</v>
      </c>
      <c r="N54" s="18">
        <v>888859.79799999995</v>
      </c>
      <c r="O54" s="89">
        <f t="shared" si="0"/>
        <v>3.9242998285113782</v>
      </c>
      <c r="P54" s="26" t="s">
        <v>1518</v>
      </c>
    </row>
    <row r="55" spans="1:16" x14ac:dyDescent="0.2">
      <c r="A55" s="22" t="s">
        <v>93</v>
      </c>
      <c r="B55" s="17">
        <v>2018</v>
      </c>
      <c r="C55" s="2" t="s">
        <v>689</v>
      </c>
      <c r="D55" s="34" t="s">
        <v>190</v>
      </c>
      <c r="E55" s="2" t="s">
        <v>1395</v>
      </c>
      <c r="F55" s="181" t="s">
        <v>1497</v>
      </c>
      <c r="N55" s="18">
        <v>171613.38200000001</v>
      </c>
      <c r="O55" s="89">
        <f t="shared" si="0"/>
        <v>0.75766995770108814</v>
      </c>
      <c r="P55" s="26" t="s">
        <v>1518</v>
      </c>
    </row>
    <row r="56" spans="1:16" x14ac:dyDescent="0.2">
      <c r="A56" s="22" t="s">
        <v>93</v>
      </c>
      <c r="B56" s="17">
        <v>2018</v>
      </c>
      <c r="C56" s="2" t="s">
        <v>689</v>
      </c>
      <c r="D56" s="23" t="s">
        <v>1505</v>
      </c>
      <c r="E56" s="23" t="s">
        <v>1505</v>
      </c>
      <c r="F56" s="181" t="s">
        <v>1498</v>
      </c>
      <c r="N56" s="18">
        <v>152253.07699999999</v>
      </c>
      <c r="O56" s="89">
        <f t="shared" si="0"/>
        <v>0.67219456353613782</v>
      </c>
      <c r="P56" s="26" t="s">
        <v>1518</v>
      </c>
    </row>
    <row r="57" spans="1:16" x14ac:dyDescent="0.2">
      <c r="A57" s="22" t="s">
        <v>93</v>
      </c>
      <c r="B57" s="17">
        <v>2019</v>
      </c>
      <c r="C57" s="2" t="s">
        <v>689</v>
      </c>
      <c r="D57" s="34" t="s">
        <v>1339</v>
      </c>
      <c r="E57" s="34" t="s">
        <v>1340</v>
      </c>
      <c r="F57" s="181" t="s">
        <v>1470</v>
      </c>
      <c r="G57" s="182">
        <f>(400-(400*0.06))*0.38</f>
        <v>142.88</v>
      </c>
      <c r="N57" s="18">
        <v>1452517.828</v>
      </c>
      <c r="O57" s="89">
        <f>N57/22059389.86*100</f>
        <v>6.5845784367492026</v>
      </c>
      <c r="P57" s="26" t="s">
        <v>1510</v>
      </c>
    </row>
    <row r="58" spans="1:16" x14ac:dyDescent="0.2">
      <c r="A58" s="22" t="s">
        <v>93</v>
      </c>
      <c r="B58" s="17">
        <v>2019</v>
      </c>
      <c r="C58" s="2" t="s">
        <v>689</v>
      </c>
      <c r="D58" s="34" t="s">
        <v>207</v>
      </c>
      <c r="E58" s="2" t="s">
        <v>207</v>
      </c>
      <c r="F58" s="181" t="s">
        <v>1471</v>
      </c>
      <c r="G58" s="182">
        <f>152.131*6/7*0.38</f>
        <v>49.55124</v>
      </c>
      <c r="N58" s="18">
        <v>1088017.801</v>
      </c>
      <c r="O58" s="89">
        <f t="shared" ref="O58:O82" si="1">N58/22059389.86*100</f>
        <v>4.9322207364079835</v>
      </c>
      <c r="P58" s="26" t="s">
        <v>1510</v>
      </c>
    </row>
    <row r="59" spans="1:16" x14ac:dyDescent="0.2">
      <c r="A59" s="22" t="s">
        <v>93</v>
      </c>
      <c r="B59" s="17">
        <v>2019</v>
      </c>
      <c r="C59" s="2" t="s">
        <v>689</v>
      </c>
      <c r="D59" s="34" t="s">
        <v>1328</v>
      </c>
      <c r="E59" s="2" t="s">
        <v>1298</v>
      </c>
      <c r="F59" s="181" t="s">
        <v>1472</v>
      </c>
      <c r="G59" s="182">
        <f>167.987*0.38</f>
        <v>63.835059999999999</v>
      </c>
      <c r="J59" s="177">
        <f>G59*0.73</f>
        <v>46.599593800000001</v>
      </c>
      <c r="N59" s="18">
        <v>1243950.7220000001</v>
      </c>
      <c r="O59" s="89">
        <f t="shared" si="1"/>
        <v>5.6390984968067475</v>
      </c>
      <c r="P59" s="2" t="s">
        <v>1517</v>
      </c>
    </row>
    <row r="60" spans="1:16" x14ac:dyDescent="0.2">
      <c r="A60" s="22" t="s">
        <v>93</v>
      </c>
      <c r="B60" s="17">
        <v>2019</v>
      </c>
      <c r="C60" s="2" t="s">
        <v>689</v>
      </c>
      <c r="D60" s="23" t="s">
        <v>659</v>
      </c>
      <c r="E60" s="2" t="s">
        <v>659</v>
      </c>
      <c r="F60" s="181" t="s">
        <v>1473</v>
      </c>
      <c r="N60" s="18">
        <v>1242933.9569999999</v>
      </c>
      <c r="O60" s="89">
        <f t="shared" si="1"/>
        <v>5.6344892804755027</v>
      </c>
      <c r="P60" s="26" t="s">
        <v>1510</v>
      </c>
    </row>
    <row r="61" spans="1:16" x14ac:dyDescent="0.2">
      <c r="A61" s="22" t="s">
        <v>93</v>
      </c>
      <c r="B61" s="17">
        <v>2019</v>
      </c>
      <c r="C61" s="2" t="s">
        <v>689</v>
      </c>
      <c r="D61" s="34" t="s">
        <v>190</v>
      </c>
      <c r="E61" s="2" t="s">
        <v>1395</v>
      </c>
      <c r="F61" s="181" t="s">
        <v>1474</v>
      </c>
      <c r="N61" s="18">
        <v>1151131.0149999999</v>
      </c>
      <c r="O61" s="89">
        <f t="shared" si="1"/>
        <v>5.21832662782451</v>
      </c>
      <c r="P61" s="26" t="s">
        <v>1510</v>
      </c>
    </row>
    <row r="62" spans="1:16" x14ac:dyDescent="0.2">
      <c r="A62" s="22" t="s">
        <v>93</v>
      </c>
      <c r="B62" s="17">
        <v>2019</v>
      </c>
      <c r="C62" s="2" t="s">
        <v>689</v>
      </c>
      <c r="D62" s="242" t="s">
        <v>1499</v>
      </c>
      <c r="E62" s="181" t="s">
        <v>1499</v>
      </c>
      <c r="F62" s="181" t="s">
        <v>1475</v>
      </c>
      <c r="N62" s="18">
        <v>1357368.6880000001</v>
      </c>
      <c r="O62" s="89">
        <f t="shared" si="1"/>
        <v>6.1532467426095891</v>
      </c>
      <c r="P62" s="26" t="s">
        <v>1510</v>
      </c>
    </row>
    <row r="63" spans="1:16" x14ac:dyDescent="0.2">
      <c r="A63" s="22" t="s">
        <v>93</v>
      </c>
      <c r="B63" s="17">
        <v>2019</v>
      </c>
      <c r="C63" s="2" t="s">
        <v>689</v>
      </c>
      <c r="D63" s="34" t="s">
        <v>1330</v>
      </c>
      <c r="E63" s="181" t="s">
        <v>1500</v>
      </c>
      <c r="F63" s="181" t="s">
        <v>1476</v>
      </c>
      <c r="G63" s="182">
        <f>(411.974-Newspapers!G60)*0.37</f>
        <v>110.2085515</v>
      </c>
      <c r="N63" s="18">
        <v>1205921.436</v>
      </c>
      <c r="O63" s="89">
        <f t="shared" si="1"/>
        <v>5.4667034929496463</v>
      </c>
      <c r="P63" s="2" t="s">
        <v>1551</v>
      </c>
    </row>
    <row r="64" spans="1:16" x14ac:dyDescent="0.2">
      <c r="A64" s="22" t="s">
        <v>93</v>
      </c>
      <c r="B64" s="17">
        <v>2019</v>
      </c>
      <c r="C64" s="2" t="s">
        <v>689</v>
      </c>
      <c r="D64" s="34" t="s">
        <v>1335</v>
      </c>
      <c r="E64" s="2" t="s">
        <v>1334</v>
      </c>
      <c r="F64" s="181" t="s">
        <v>1477</v>
      </c>
      <c r="G64" s="182">
        <f>65.12/3*0.05</f>
        <v>1.0853333333333335</v>
      </c>
      <c r="N64" s="18">
        <v>1154361.449</v>
      </c>
      <c r="O64" s="89">
        <f t="shared" si="1"/>
        <v>5.2329708859862363</v>
      </c>
      <c r="P64" s="26" t="s">
        <v>1510</v>
      </c>
    </row>
    <row r="65" spans="1:16" x14ac:dyDescent="0.2">
      <c r="A65" s="22" t="s">
        <v>93</v>
      </c>
      <c r="B65" s="17">
        <v>2019</v>
      </c>
      <c r="C65" s="2" t="s">
        <v>689</v>
      </c>
      <c r="D65" s="34" t="s">
        <v>1329</v>
      </c>
      <c r="E65" s="2" t="s">
        <v>1327</v>
      </c>
      <c r="F65" s="181" t="s">
        <v>1478</v>
      </c>
      <c r="G65" s="182">
        <f>300*6/7*0.05</f>
        <v>12.857142857142859</v>
      </c>
      <c r="N65" s="18">
        <v>1053300.9369999999</v>
      </c>
      <c r="O65" s="89">
        <f t="shared" si="1"/>
        <v>4.7748416601038297</v>
      </c>
      <c r="P65" s="26" t="s">
        <v>1510</v>
      </c>
    </row>
    <row r="66" spans="1:16" x14ac:dyDescent="0.2">
      <c r="A66" s="22" t="s">
        <v>93</v>
      </c>
      <c r="B66" s="17">
        <v>2019</v>
      </c>
      <c r="C66" s="2" t="s">
        <v>689</v>
      </c>
      <c r="D66" s="34" t="s">
        <v>1329</v>
      </c>
      <c r="E66" s="2" t="s">
        <v>1512</v>
      </c>
      <c r="F66" s="181" t="s">
        <v>1511</v>
      </c>
      <c r="N66" s="18">
        <v>520884.42800000001</v>
      </c>
      <c r="O66" s="89">
        <f t="shared" si="1"/>
        <v>2.3612821175281589</v>
      </c>
      <c r="P66" s="26" t="s">
        <v>1510</v>
      </c>
    </row>
    <row r="67" spans="1:16" x14ac:dyDescent="0.2">
      <c r="A67" s="22" t="s">
        <v>93</v>
      </c>
      <c r="B67" s="17">
        <v>2019</v>
      </c>
      <c r="C67" s="2" t="s">
        <v>689</v>
      </c>
      <c r="D67" s="23" t="s">
        <v>1501</v>
      </c>
      <c r="E67" s="181" t="s">
        <v>1501</v>
      </c>
      <c r="F67" s="181" t="s">
        <v>1479</v>
      </c>
      <c r="N67" s="18">
        <v>494783.10100000002</v>
      </c>
      <c r="O67" s="89">
        <f t="shared" si="1"/>
        <v>2.2429591395779434</v>
      </c>
      <c r="P67" s="26" t="s">
        <v>1510</v>
      </c>
    </row>
    <row r="68" spans="1:16" x14ac:dyDescent="0.2">
      <c r="A68" s="22" t="s">
        <v>93</v>
      </c>
      <c r="B68" s="17">
        <v>2019</v>
      </c>
      <c r="C68" s="2" t="s">
        <v>689</v>
      </c>
      <c r="D68" s="23" t="s">
        <v>1328</v>
      </c>
      <c r="E68" s="181" t="s">
        <v>1481</v>
      </c>
      <c r="F68" s="181" t="s">
        <v>1480</v>
      </c>
      <c r="G68" s="182">
        <v>2.4990000000000001</v>
      </c>
      <c r="N68" s="18">
        <v>474224.84899999999</v>
      </c>
      <c r="O68" s="89">
        <f t="shared" si="1"/>
        <v>2.1497641231678197</v>
      </c>
      <c r="P68" s="2" t="s">
        <v>1531</v>
      </c>
    </row>
    <row r="69" spans="1:16" x14ac:dyDescent="0.2">
      <c r="A69" s="22" t="s">
        <v>93</v>
      </c>
      <c r="B69" s="17">
        <v>2019</v>
      </c>
      <c r="C69" s="2" t="s">
        <v>689</v>
      </c>
      <c r="D69" s="23" t="s">
        <v>194</v>
      </c>
      <c r="E69" s="181" t="s">
        <v>195</v>
      </c>
      <c r="F69" s="181" t="s">
        <v>1483</v>
      </c>
      <c r="N69" s="18">
        <v>499836.42700000003</v>
      </c>
      <c r="O69" s="89">
        <f t="shared" si="1"/>
        <v>2.2658669626504353</v>
      </c>
      <c r="P69" s="26" t="s">
        <v>1510</v>
      </c>
    </row>
    <row r="70" spans="1:16" x14ac:dyDescent="0.2">
      <c r="A70" s="22" t="s">
        <v>93</v>
      </c>
      <c r="B70" s="17">
        <v>2019</v>
      </c>
      <c r="C70" s="2" t="s">
        <v>689</v>
      </c>
      <c r="D70" s="34" t="s">
        <v>190</v>
      </c>
      <c r="E70" s="2" t="s">
        <v>1395</v>
      </c>
      <c r="F70" s="2" t="s">
        <v>1484</v>
      </c>
      <c r="N70" s="18">
        <v>498105.28499999997</v>
      </c>
      <c r="O70" s="89">
        <f t="shared" si="1"/>
        <v>2.2580193203947481</v>
      </c>
      <c r="P70" s="26" t="s">
        <v>1510</v>
      </c>
    </row>
    <row r="71" spans="1:16" x14ac:dyDescent="0.2">
      <c r="A71" s="22" t="s">
        <v>93</v>
      </c>
      <c r="B71" s="17">
        <v>2019</v>
      </c>
      <c r="C71" s="2" t="s">
        <v>689</v>
      </c>
      <c r="D71" s="34" t="s">
        <v>190</v>
      </c>
      <c r="E71" s="2" t="s">
        <v>1395</v>
      </c>
      <c r="F71" s="181" t="s">
        <v>1485</v>
      </c>
      <c r="N71" s="18">
        <v>429392.33100000001</v>
      </c>
      <c r="O71" s="89">
        <f t="shared" si="1"/>
        <v>1.9465285926997076</v>
      </c>
      <c r="P71" s="26" t="s">
        <v>1510</v>
      </c>
    </row>
    <row r="72" spans="1:16" x14ac:dyDescent="0.2">
      <c r="A72" s="22" t="s">
        <v>93</v>
      </c>
      <c r="B72" s="17">
        <v>2019</v>
      </c>
      <c r="C72" s="2" t="s">
        <v>689</v>
      </c>
      <c r="D72" s="34" t="s">
        <v>190</v>
      </c>
      <c r="E72" s="2" t="s">
        <v>1395</v>
      </c>
      <c r="F72" s="181" t="s">
        <v>1486</v>
      </c>
      <c r="N72" s="18">
        <v>549046</v>
      </c>
      <c r="O72" s="89">
        <f t="shared" si="1"/>
        <v>2.4889446330316591</v>
      </c>
      <c r="P72" s="26" t="s">
        <v>1510</v>
      </c>
    </row>
    <row r="73" spans="1:16" x14ac:dyDescent="0.2">
      <c r="A73" s="22" t="s">
        <v>93</v>
      </c>
      <c r="B73" s="17">
        <v>2019</v>
      </c>
      <c r="C73" s="2" t="s">
        <v>689</v>
      </c>
      <c r="D73" s="34" t="s">
        <v>190</v>
      </c>
      <c r="E73" s="2" t="s">
        <v>1395</v>
      </c>
      <c r="F73" s="181" t="s">
        <v>1487</v>
      </c>
      <c r="N73" s="18">
        <v>457024.73200000002</v>
      </c>
      <c r="O73" s="89">
        <f t="shared" si="1"/>
        <v>2.0717922612570394</v>
      </c>
      <c r="P73" s="26" t="s">
        <v>1510</v>
      </c>
    </row>
    <row r="74" spans="1:16" x14ac:dyDescent="0.2">
      <c r="A74" s="22" t="s">
        <v>93</v>
      </c>
      <c r="B74" s="17">
        <v>2019</v>
      </c>
      <c r="C74" s="2" t="s">
        <v>689</v>
      </c>
      <c r="D74" s="34" t="s">
        <v>190</v>
      </c>
      <c r="E74" s="2" t="s">
        <v>1395</v>
      </c>
      <c r="F74" s="181" t="s">
        <v>1488</v>
      </c>
      <c r="N74" s="18">
        <v>430661.592</v>
      </c>
      <c r="O74" s="89">
        <f t="shared" si="1"/>
        <v>1.9522824281777305</v>
      </c>
      <c r="P74" s="26" t="s">
        <v>1510</v>
      </c>
    </row>
    <row r="75" spans="1:16" x14ac:dyDescent="0.2">
      <c r="A75" s="22" t="s">
        <v>93</v>
      </c>
      <c r="B75" s="17">
        <v>2019</v>
      </c>
      <c r="C75" s="2" t="s">
        <v>689</v>
      </c>
      <c r="D75" s="34" t="s">
        <v>228</v>
      </c>
      <c r="E75" s="2" t="s">
        <v>615</v>
      </c>
      <c r="F75" s="181" t="s">
        <v>1490</v>
      </c>
      <c r="N75" s="18">
        <v>237567.095</v>
      </c>
      <c r="O75" s="89">
        <f t="shared" si="1"/>
        <v>1.0769431816007626</v>
      </c>
      <c r="P75" s="26" t="s">
        <v>1510</v>
      </c>
    </row>
    <row r="76" spans="1:16" x14ac:dyDescent="0.2">
      <c r="A76" s="22" t="s">
        <v>93</v>
      </c>
      <c r="B76" s="17">
        <v>2019</v>
      </c>
      <c r="C76" s="2" t="s">
        <v>689</v>
      </c>
      <c r="D76" s="34" t="s">
        <v>1302</v>
      </c>
      <c r="E76" s="34" t="s">
        <v>1302</v>
      </c>
      <c r="F76" s="181" t="s">
        <v>1492</v>
      </c>
      <c r="N76" s="18">
        <v>114175.033</v>
      </c>
      <c r="O76" s="89">
        <f t="shared" si="1"/>
        <v>0.51758019475884087</v>
      </c>
      <c r="P76" s="26" t="s">
        <v>1510</v>
      </c>
    </row>
    <row r="77" spans="1:16" x14ac:dyDescent="0.2">
      <c r="A77" s="22" t="s">
        <v>93</v>
      </c>
      <c r="B77" s="17">
        <v>2019</v>
      </c>
      <c r="C77" s="2" t="s">
        <v>689</v>
      </c>
      <c r="D77" s="23" t="s">
        <v>1503</v>
      </c>
      <c r="E77" s="181" t="s">
        <v>1502</v>
      </c>
      <c r="F77" s="181" t="s">
        <v>1493</v>
      </c>
      <c r="N77" s="18">
        <v>88401.599000000002</v>
      </c>
      <c r="O77" s="89">
        <f t="shared" si="1"/>
        <v>0.40074362691371374</v>
      </c>
      <c r="P77" s="26" t="s">
        <v>1510</v>
      </c>
    </row>
    <row r="78" spans="1:16" x14ac:dyDescent="0.2">
      <c r="A78" s="22" t="s">
        <v>93</v>
      </c>
      <c r="B78" s="17">
        <v>2019</v>
      </c>
      <c r="C78" s="2" t="s">
        <v>689</v>
      </c>
      <c r="D78" s="23" t="s">
        <v>1504</v>
      </c>
      <c r="E78" s="23" t="s">
        <v>1504</v>
      </c>
      <c r="F78" s="181" t="s">
        <v>1494</v>
      </c>
      <c r="N78" s="18">
        <v>424604.217</v>
      </c>
      <c r="O78" s="89">
        <f t="shared" si="1"/>
        <v>1.9248230331607188</v>
      </c>
      <c r="P78" s="26" t="s">
        <v>1510</v>
      </c>
    </row>
    <row r="79" spans="1:16" x14ac:dyDescent="0.2">
      <c r="A79" s="22" t="s">
        <v>93</v>
      </c>
      <c r="B79" s="17">
        <v>2019</v>
      </c>
      <c r="C79" s="2" t="s">
        <v>689</v>
      </c>
      <c r="D79" s="34" t="s">
        <v>1335</v>
      </c>
      <c r="E79" s="2" t="s">
        <v>1334</v>
      </c>
      <c r="F79" s="181" t="s">
        <v>1495</v>
      </c>
      <c r="N79" s="18">
        <v>214220.58100000001</v>
      </c>
      <c r="O79" s="89">
        <f t="shared" si="1"/>
        <v>0.97110836863372796</v>
      </c>
      <c r="P79" s="26" t="s">
        <v>1510</v>
      </c>
    </row>
    <row r="80" spans="1:16" x14ac:dyDescent="0.2">
      <c r="A80" s="22" t="s">
        <v>93</v>
      </c>
      <c r="B80" s="17">
        <v>2019</v>
      </c>
      <c r="C80" s="2" t="s">
        <v>689</v>
      </c>
      <c r="D80" s="34" t="s">
        <v>190</v>
      </c>
      <c r="E80" s="2" t="s">
        <v>1395</v>
      </c>
      <c r="F80" s="181" t="s">
        <v>1496</v>
      </c>
      <c r="N80" s="18">
        <v>216180.82399999999</v>
      </c>
      <c r="O80" s="89">
        <f t="shared" si="1"/>
        <v>0.97999457542566859</v>
      </c>
      <c r="P80" s="26" t="s">
        <v>1510</v>
      </c>
    </row>
    <row r="81" spans="1:16" x14ac:dyDescent="0.2">
      <c r="A81" s="22" t="s">
        <v>93</v>
      </c>
      <c r="B81" s="17">
        <v>2019</v>
      </c>
      <c r="C81" s="2" t="s">
        <v>689</v>
      </c>
      <c r="D81" s="34" t="s">
        <v>190</v>
      </c>
      <c r="E81" s="2" t="s">
        <v>1395</v>
      </c>
      <c r="F81" s="181" t="s">
        <v>1474</v>
      </c>
      <c r="N81" s="18">
        <v>1151131.0149999999</v>
      </c>
      <c r="O81" s="89">
        <f t="shared" si="1"/>
        <v>5.21832662782451</v>
      </c>
      <c r="P81" s="26" t="s">
        <v>1510</v>
      </c>
    </row>
    <row r="82" spans="1:16" x14ac:dyDescent="0.2">
      <c r="A82" s="22" t="s">
        <v>93</v>
      </c>
      <c r="B82" s="17">
        <v>2019</v>
      </c>
      <c r="C82" s="2" t="s">
        <v>689</v>
      </c>
      <c r="D82" s="23" t="s">
        <v>1505</v>
      </c>
      <c r="E82" s="23" t="s">
        <v>1505</v>
      </c>
      <c r="F82" s="181" t="s">
        <v>1498</v>
      </c>
      <c r="N82" s="18">
        <v>159507.628</v>
      </c>
      <c r="O82" s="89">
        <f t="shared" si="1"/>
        <v>0.72308268275920484</v>
      </c>
      <c r="P82" s="26" t="s">
        <v>1510</v>
      </c>
    </row>
    <row r="83" spans="1:16" x14ac:dyDescent="0.2">
      <c r="A83" s="22" t="s">
        <v>93</v>
      </c>
      <c r="B83" s="17">
        <v>2020</v>
      </c>
      <c r="C83" s="2" t="s">
        <v>689</v>
      </c>
      <c r="D83" s="34" t="s">
        <v>1339</v>
      </c>
      <c r="E83" s="34" t="s">
        <v>1340</v>
      </c>
      <c r="F83" s="181" t="s">
        <v>1470</v>
      </c>
      <c r="G83" s="182">
        <f>(500-(500*0.06))*0.55</f>
        <v>258.5</v>
      </c>
      <c r="N83" s="18">
        <v>1926861.5060000001</v>
      </c>
      <c r="O83" s="89">
        <f>N83/56887982.72*100</f>
        <v>3.3871151935267645</v>
      </c>
      <c r="P83" s="26" t="s">
        <v>1519</v>
      </c>
    </row>
    <row r="84" spans="1:16" x14ac:dyDescent="0.2">
      <c r="A84" s="22" t="s">
        <v>93</v>
      </c>
      <c r="B84" s="17">
        <v>2020</v>
      </c>
      <c r="C84" s="2" t="s">
        <v>689</v>
      </c>
      <c r="D84" s="34" t="s">
        <v>207</v>
      </c>
      <c r="E84" s="2" t="s">
        <v>207</v>
      </c>
      <c r="F84" s="181" t="s">
        <v>1471</v>
      </c>
      <c r="N84" s="18">
        <v>863484.15</v>
      </c>
      <c r="O84" s="89">
        <f t="shared" ref="O84:O104" si="2">N84/56887982.72*100</f>
        <v>1.5178674101523844</v>
      </c>
      <c r="P84" s="26" t="s">
        <v>1519</v>
      </c>
    </row>
    <row r="85" spans="1:16" x14ac:dyDescent="0.2">
      <c r="A85" s="22" t="s">
        <v>93</v>
      </c>
      <c r="B85" s="17">
        <v>2020</v>
      </c>
      <c r="C85" s="2" t="s">
        <v>689</v>
      </c>
      <c r="D85" s="34" t="s">
        <v>1328</v>
      </c>
      <c r="E85" s="2" t="s">
        <v>1298</v>
      </c>
      <c r="F85" s="181" t="s">
        <v>1472</v>
      </c>
      <c r="G85" s="182">
        <f>158.544*0.55</f>
        <v>87.199200000000019</v>
      </c>
      <c r="J85" s="177">
        <f>G85*0.73</f>
        <v>63.65541600000001</v>
      </c>
      <c r="N85" s="18">
        <v>1803682.0449999999</v>
      </c>
      <c r="O85" s="89">
        <f t="shared" si="2"/>
        <v>3.1705853481879274</v>
      </c>
      <c r="P85" s="2" t="s">
        <v>1525</v>
      </c>
    </row>
    <row r="86" spans="1:16" x14ac:dyDescent="0.2">
      <c r="A86" s="22" t="s">
        <v>93</v>
      </c>
      <c r="B86" s="17">
        <v>2020</v>
      </c>
      <c r="C86" s="2" t="s">
        <v>689</v>
      </c>
      <c r="D86" s="23" t="s">
        <v>659</v>
      </c>
      <c r="E86" s="2" t="s">
        <v>659</v>
      </c>
      <c r="F86" s="181" t="s">
        <v>1473</v>
      </c>
      <c r="N86" s="18">
        <v>1678191.7080000001</v>
      </c>
      <c r="O86" s="89">
        <f t="shared" si="2"/>
        <v>2.9499933514253467</v>
      </c>
      <c r="P86" s="26" t="s">
        <v>1519</v>
      </c>
    </row>
    <row r="87" spans="1:16" x14ac:dyDescent="0.2">
      <c r="A87" s="22" t="s">
        <v>93</v>
      </c>
      <c r="B87" s="17">
        <v>2020</v>
      </c>
      <c r="C87" s="2" t="s">
        <v>689</v>
      </c>
      <c r="D87" s="34" t="s">
        <v>190</v>
      </c>
      <c r="E87" s="2" t="s">
        <v>1395</v>
      </c>
      <c r="F87" s="181" t="s">
        <v>1474</v>
      </c>
      <c r="N87" s="18">
        <v>1657206.1329999999</v>
      </c>
      <c r="O87" s="89">
        <f t="shared" si="2"/>
        <v>2.9131040577703224</v>
      </c>
      <c r="P87" s="26" t="s">
        <v>1519</v>
      </c>
    </row>
    <row r="88" spans="1:16" x14ac:dyDescent="0.2">
      <c r="A88" s="22" t="s">
        <v>93</v>
      </c>
      <c r="B88" s="17">
        <v>2020</v>
      </c>
      <c r="C88" s="2" t="s">
        <v>689</v>
      </c>
      <c r="D88" s="242" t="s">
        <v>1499</v>
      </c>
      <c r="E88" s="181" t="s">
        <v>1499</v>
      </c>
      <c r="F88" s="181" t="s">
        <v>1475</v>
      </c>
      <c r="N88" s="18">
        <v>1790689.115</v>
      </c>
      <c r="O88" s="89">
        <f t="shared" si="2"/>
        <v>3.1477458496176398</v>
      </c>
      <c r="P88" s="26" t="s">
        <v>1519</v>
      </c>
    </row>
    <row r="89" spans="1:16" x14ac:dyDescent="0.2">
      <c r="A89" s="22" t="s">
        <v>93</v>
      </c>
      <c r="B89" s="17">
        <v>2020</v>
      </c>
      <c r="C89" s="2" t="s">
        <v>689</v>
      </c>
      <c r="D89" s="34" t="s">
        <v>1330</v>
      </c>
      <c r="E89" s="181" t="s">
        <v>1500</v>
      </c>
      <c r="F89" s="181" t="s">
        <v>1476</v>
      </c>
      <c r="G89" s="182">
        <f>(377.472-Newspapers!G81)*0.42</f>
        <v>115.75619999999998</v>
      </c>
      <c r="N89" s="18">
        <v>1387140.8060000001</v>
      </c>
      <c r="O89" s="89">
        <f t="shared" si="2"/>
        <v>2.4383722882694618</v>
      </c>
      <c r="P89" s="2" t="s">
        <v>1552</v>
      </c>
    </row>
    <row r="90" spans="1:16" x14ac:dyDescent="0.2">
      <c r="A90" s="22" t="s">
        <v>93</v>
      </c>
      <c r="B90" s="17">
        <v>2020</v>
      </c>
      <c r="C90" s="2" t="s">
        <v>689</v>
      </c>
      <c r="D90" s="34" t="s">
        <v>1335</v>
      </c>
      <c r="E90" s="2" t="s">
        <v>1334</v>
      </c>
      <c r="F90" s="181" t="s">
        <v>1477</v>
      </c>
      <c r="G90" s="182">
        <f>57.29/2*0.1</f>
        <v>2.8645</v>
      </c>
      <c r="N90" s="18">
        <v>1291444.5900000001</v>
      </c>
      <c r="O90" s="89">
        <f t="shared" si="2"/>
        <v>2.2701536040685961</v>
      </c>
      <c r="P90" s="26" t="s">
        <v>1519</v>
      </c>
    </row>
    <row r="91" spans="1:16" x14ac:dyDescent="0.2">
      <c r="A91" s="22" t="s">
        <v>93</v>
      </c>
      <c r="B91" s="17">
        <v>2020</v>
      </c>
      <c r="C91" s="2" t="s">
        <v>689</v>
      </c>
      <c r="D91" s="34" t="s">
        <v>1329</v>
      </c>
      <c r="E91" s="34" t="s">
        <v>1513</v>
      </c>
      <c r="F91" s="181" t="s">
        <v>1478</v>
      </c>
      <c r="G91" s="46">
        <f>281.519*0.1</f>
        <v>28.151900000000001</v>
      </c>
      <c r="N91" s="18">
        <v>1799031.3389999999</v>
      </c>
      <c r="O91" s="89">
        <f t="shared" si="2"/>
        <v>3.1624101488265959</v>
      </c>
      <c r="P91" s="26" t="s">
        <v>1519</v>
      </c>
    </row>
    <row r="92" spans="1:16" x14ac:dyDescent="0.2">
      <c r="A92" s="22" t="s">
        <v>93</v>
      </c>
      <c r="B92" s="17">
        <v>2020</v>
      </c>
      <c r="C92" s="2" t="s">
        <v>689</v>
      </c>
      <c r="D92" s="34" t="s">
        <v>1329</v>
      </c>
      <c r="E92" s="2" t="s">
        <v>1512</v>
      </c>
      <c r="F92" s="181" t="s">
        <v>1511</v>
      </c>
      <c r="N92" s="18">
        <v>908318.17299999995</v>
      </c>
      <c r="O92" s="89">
        <f t="shared" si="2"/>
        <v>1.5966784715687663</v>
      </c>
      <c r="P92" s="26" t="s">
        <v>1519</v>
      </c>
    </row>
    <row r="93" spans="1:16" x14ac:dyDescent="0.2">
      <c r="A93" s="22" t="s">
        <v>93</v>
      </c>
      <c r="B93" s="17">
        <v>2020</v>
      </c>
      <c r="C93" s="2" t="s">
        <v>689</v>
      </c>
      <c r="D93" s="23" t="s">
        <v>1501</v>
      </c>
      <c r="E93" s="181" t="s">
        <v>1501</v>
      </c>
      <c r="F93" s="181" t="s">
        <v>1479</v>
      </c>
      <c r="N93" s="18">
        <v>432131.23499999999</v>
      </c>
      <c r="O93" s="89">
        <f t="shared" si="2"/>
        <v>0.75961778628525078</v>
      </c>
      <c r="P93" s="26" t="s">
        <v>1519</v>
      </c>
    </row>
    <row r="94" spans="1:16" x14ac:dyDescent="0.2">
      <c r="A94" s="22" t="s">
        <v>93</v>
      </c>
      <c r="B94" s="17">
        <v>2020</v>
      </c>
      <c r="C94" s="2" t="s">
        <v>689</v>
      </c>
      <c r="D94" s="23" t="s">
        <v>194</v>
      </c>
      <c r="E94" s="181" t="s">
        <v>195</v>
      </c>
      <c r="F94" s="181" t="s">
        <v>1483</v>
      </c>
      <c r="N94" s="18">
        <v>602092.87</v>
      </c>
      <c r="O94" s="89">
        <f t="shared" si="2"/>
        <v>1.058383231768778</v>
      </c>
      <c r="P94" s="26" t="s">
        <v>1519</v>
      </c>
    </row>
    <row r="95" spans="1:16" x14ac:dyDescent="0.2">
      <c r="A95" s="22" t="s">
        <v>93</v>
      </c>
      <c r="B95" s="17">
        <v>2020</v>
      </c>
      <c r="C95" s="2" t="s">
        <v>689</v>
      </c>
      <c r="D95" s="34" t="s">
        <v>190</v>
      </c>
      <c r="E95" s="2" t="s">
        <v>1395</v>
      </c>
      <c r="F95" s="2" t="s">
        <v>1484</v>
      </c>
      <c r="N95" s="18">
        <v>482862.75199999998</v>
      </c>
      <c r="O95" s="89">
        <f t="shared" si="2"/>
        <v>0.84879570150453021</v>
      </c>
      <c r="P95" s="26" t="s">
        <v>1519</v>
      </c>
    </row>
    <row r="96" spans="1:16" x14ac:dyDescent="0.2">
      <c r="A96" s="22" t="s">
        <v>93</v>
      </c>
      <c r="B96" s="17">
        <v>2020</v>
      </c>
      <c r="C96" s="2" t="s">
        <v>689</v>
      </c>
      <c r="D96" s="34" t="s">
        <v>190</v>
      </c>
      <c r="E96" s="2" t="s">
        <v>1395</v>
      </c>
      <c r="F96" s="181" t="s">
        <v>1485</v>
      </c>
      <c r="N96" s="18">
        <v>348380.14799999999</v>
      </c>
      <c r="O96" s="89">
        <f t="shared" si="2"/>
        <v>0.61239673362072067</v>
      </c>
      <c r="P96" s="26" t="s">
        <v>1519</v>
      </c>
    </row>
    <row r="97" spans="1:16" x14ac:dyDescent="0.2">
      <c r="A97" s="22" t="s">
        <v>93</v>
      </c>
      <c r="B97" s="17">
        <v>2020</v>
      </c>
      <c r="C97" s="2" t="s">
        <v>689</v>
      </c>
      <c r="D97" s="34" t="s">
        <v>190</v>
      </c>
      <c r="E97" s="2" t="s">
        <v>1395</v>
      </c>
      <c r="F97" s="181" t="s">
        <v>1486</v>
      </c>
      <c r="N97" s="18">
        <v>840990.03799999994</v>
      </c>
      <c r="O97" s="89">
        <f t="shared" si="2"/>
        <v>1.4783263490627074</v>
      </c>
      <c r="P97" s="26" t="s">
        <v>1519</v>
      </c>
    </row>
    <row r="98" spans="1:16" x14ac:dyDescent="0.2">
      <c r="A98" s="22" t="s">
        <v>93</v>
      </c>
      <c r="B98" s="17">
        <v>2020</v>
      </c>
      <c r="C98" s="2" t="s">
        <v>689</v>
      </c>
      <c r="D98" s="34" t="s">
        <v>190</v>
      </c>
      <c r="E98" s="2" t="s">
        <v>1395</v>
      </c>
      <c r="F98" s="181" t="s">
        <v>1487</v>
      </c>
      <c r="N98" s="18">
        <v>785596.875</v>
      </c>
      <c r="O98" s="89">
        <f t="shared" si="2"/>
        <v>1.380954003707024</v>
      </c>
      <c r="P98" s="26" t="s">
        <v>1519</v>
      </c>
    </row>
    <row r="99" spans="1:16" x14ac:dyDescent="0.2">
      <c r="A99" s="22" t="s">
        <v>93</v>
      </c>
      <c r="B99" s="17">
        <v>2020</v>
      </c>
      <c r="C99" s="2" t="s">
        <v>689</v>
      </c>
      <c r="D99" s="34" t="s">
        <v>190</v>
      </c>
      <c r="E99" s="2" t="s">
        <v>1395</v>
      </c>
      <c r="F99" s="181" t="s">
        <v>1488</v>
      </c>
      <c r="N99" s="18">
        <v>831814.08499999996</v>
      </c>
      <c r="O99" s="89">
        <f t="shared" si="2"/>
        <v>1.4621964872513586</v>
      </c>
      <c r="P99" s="26" t="s">
        <v>1519</v>
      </c>
    </row>
    <row r="100" spans="1:16" x14ac:dyDescent="0.2">
      <c r="A100" s="22" t="s">
        <v>93</v>
      </c>
      <c r="B100" s="17">
        <v>2020</v>
      </c>
      <c r="C100" s="2" t="s">
        <v>689</v>
      </c>
      <c r="D100" s="23" t="s">
        <v>1504</v>
      </c>
      <c r="E100" s="23" t="s">
        <v>1504</v>
      </c>
      <c r="F100" s="181" t="s">
        <v>1494</v>
      </c>
      <c r="N100" s="18">
        <v>569116.223</v>
      </c>
      <c r="O100" s="89">
        <f t="shared" si="2"/>
        <v>1.0004155461113176</v>
      </c>
      <c r="P100" s="26" t="s">
        <v>1519</v>
      </c>
    </row>
    <row r="101" spans="1:16" x14ac:dyDescent="0.2">
      <c r="A101" s="22" t="s">
        <v>93</v>
      </c>
      <c r="B101" s="17">
        <v>2020</v>
      </c>
      <c r="C101" s="2" t="s">
        <v>689</v>
      </c>
      <c r="D101" s="34" t="s">
        <v>1335</v>
      </c>
      <c r="E101" s="2" t="s">
        <v>1334</v>
      </c>
      <c r="F101" s="181" t="s">
        <v>1495</v>
      </c>
      <c r="G101" s="182">
        <f>57.29/2*0.55</f>
        <v>15.754750000000001</v>
      </c>
      <c r="N101" s="18">
        <v>278993.19500000001</v>
      </c>
      <c r="O101" s="89">
        <f t="shared" si="2"/>
        <v>0.49042553745171724</v>
      </c>
      <c r="P101" s="26" t="s">
        <v>1519</v>
      </c>
    </row>
    <row r="102" spans="1:16" x14ac:dyDescent="0.2">
      <c r="A102" s="22" t="s">
        <v>93</v>
      </c>
      <c r="B102" s="17">
        <v>2020</v>
      </c>
      <c r="C102" s="2" t="s">
        <v>689</v>
      </c>
      <c r="D102" s="34" t="s">
        <v>190</v>
      </c>
      <c r="E102" s="2" t="s">
        <v>1395</v>
      </c>
      <c r="F102" s="181" t="s">
        <v>1496</v>
      </c>
      <c r="N102" s="18">
        <v>397500.87699999998</v>
      </c>
      <c r="O102" s="89">
        <f t="shared" si="2"/>
        <v>0.6987431404563611</v>
      </c>
      <c r="P102" s="26" t="s">
        <v>1519</v>
      </c>
    </row>
    <row r="103" spans="1:16" x14ac:dyDescent="0.2">
      <c r="A103" s="22" t="s">
        <v>93</v>
      </c>
      <c r="B103" s="17">
        <v>2020</v>
      </c>
      <c r="C103" s="2" t="s">
        <v>689</v>
      </c>
      <c r="D103" s="34" t="s">
        <v>190</v>
      </c>
      <c r="E103" s="2" t="s">
        <v>1395</v>
      </c>
      <c r="F103" s="181" t="s">
        <v>1474</v>
      </c>
      <c r="N103" s="18">
        <v>1657206.1329999999</v>
      </c>
      <c r="O103" s="89">
        <f t="shared" si="2"/>
        <v>2.9131040577703224</v>
      </c>
      <c r="P103" s="26" t="s">
        <v>1519</v>
      </c>
    </row>
    <row r="104" spans="1:16" x14ac:dyDescent="0.2">
      <c r="A104" s="22" t="s">
        <v>93</v>
      </c>
      <c r="B104" s="17">
        <v>2020</v>
      </c>
      <c r="C104" s="2" t="s">
        <v>689</v>
      </c>
      <c r="D104" s="23" t="s">
        <v>1505</v>
      </c>
      <c r="E104" s="23" t="s">
        <v>1505</v>
      </c>
      <c r="F104" s="181" t="s">
        <v>1498</v>
      </c>
      <c r="N104" s="18">
        <v>279559.94500000001</v>
      </c>
      <c r="O104" s="89">
        <f t="shared" si="2"/>
        <v>0.4914217935552066</v>
      </c>
      <c r="P104" s="26" t="s">
        <v>1519</v>
      </c>
    </row>
    <row r="105" spans="1:16" x14ac:dyDescent="0.2">
      <c r="A105" s="22" t="s">
        <v>93</v>
      </c>
      <c r="B105" s="17">
        <v>2021</v>
      </c>
      <c r="C105" s="2" t="s">
        <v>689</v>
      </c>
      <c r="D105" s="34" t="s">
        <v>1339</v>
      </c>
      <c r="E105" s="34" t="s">
        <v>1340</v>
      </c>
      <c r="F105" s="181" t="s">
        <v>1470</v>
      </c>
      <c r="G105" s="182">
        <f>500*0.62</f>
        <v>310</v>
      </c>
      <c r="N105" s="18">
        <v>1820573.673</v>
      </c>
      <c r="O105" s="89">
        <f>N105/60712830.6*100</f>
        <v>2.9986637997405441</v>
      </c>
      <c r="P105" s="26" t="s">
        <v>1548</v>
      </c>
    </row>
    <row r="106" spans="1:16" x14ac:dyDescent="0.2">
      <c r="A106" s="22" t="s">
        <v>93</v>
      </c>
      <c r="B106" s="17">
        <v>2021</v>
      </c>
      <c r="C106" s="2" t="s">
        <v>689</v>
      </c>
      <c r="D106" s="34" t="s">
        <v>207</v>
      </c>
      <c r="E106" s="2" t="s">
        <v>207</v>
      </c>
      <c r="F106" s="181" t="s">
        <v>1471</v>
      </c>
      <c r="N106" s="18">
        <v>1166871.0360000001</v>
      </c>
      <c r="O106" s="89">
        <f t="shared" ref="O106:O124" si="3">N106/60712830.6*100</f>
        <v>1.9219512983800826</v>
      </c>
    </row>
    <row r="107" spans="1:16" x14ac:dyDescent="0.2">
      <c r="A107" s="22" t="s">
        <v>93</v>
      </c>
      <c r="B107" s="17">
        <v>2021</v>
      </c>
      <c r="C107" s="2" t="s">
        <v>689</v>
      </c>
      <c r="D107" s="34" t="s">
        <v>1328</v>
      </c>
      <c r="E107" s="2" t="s">
        <v>1298</v>
      </c>
      <c r="F107" s="181" t="s">
        <v>1472</v>
      </c>
      <c r="G107" s="182">
        <f>173.026*0.62</f>
        <v>107.27612000000001</v>
      </c>
      <c r="N107" s="18">
        <v>1677527.5989999999</v>
      </c>
      <c r="O107" s="89">
        <f t="shared" si="3"/>
        <v>2.7630528545970972</v>
      </c>
      <c r="P107" s="2" t="s">
        <v>1526</v>
      </c>
    </row>
    <row r="108" spans="1:16" x14ac:dyDescent="0.2">
      <c r="A108" s="22" t="s">
        <v>93</v>
      </c>
      <c r="B108" s="17">
        <v>2021</v>
      </c>
      <c r="C108" s="2" t="s">
        <v>689</v>
      </c>
      <c r="D108" s="23" t="s">
        <v>659</v>
      </c>
      <c r="E108" s="2" t="s">
        <v>659</v>
      </c>
      <c r="F108" s="181" t="s">
        <v>1473</v>
      </c>
      <c r="N108" s="18">
        <v>1541878.412</v>
      </c>
      <c r="O108" s="89">
        <f t="shared" si="3"/>
        <v>2.5396253094481813</v>
      </c>
      <c r="P108" s="26" t="s">
        <v>1548</v>
      </c>
    </row>
    <row r="109" spans="1:16" x14ac:dyDescent="0.2">
      <c r="A109" s="22" t="s">
        <v>93</v>
      </c>
      <c r="B109" s="17">
        <v>2021</v>
      </c>
      <c r="C109" s="2" t="s">
        <v>689</v>
      </c>
      <c r="D109" s="34" t="s">
        <v>190</v>
      </c>
      <c r="E109" s="2" t="s">
        <v>1395</v>
      </c>
      <c r="F109" s="181" t="s">
        <v>1474</v>
      </c>
      <c r="N109" s="18">
        <v>1336914.8470000001</v>
      </c>
      <c r="O109" s="89">
        <f t="shared" si="3"/>
        <v>2.2020301702091944</v>
      </c>
      <c r="P109" s="26" t="s">
        <v>1548</v>
      </c>
    </row>
    <row r="110" spans="1:16" x14ac:dyDescent="0.2">
      <c r="A110" s="22" t="s">
        <v>93</v>
      </c>
      <c r="B110" s="17">
        <v>2021</v>
      </c>
      <c r="C110" s="2" t="s">
        <v>689</v>
      </c>
      <c r="D110" s="242" t="s">
        <v>1499</v>
      </c>
      <c r="E110" s="181" t="s">
        <v>1499</v>
      </c>
      <c r="F110" s="181" t="s">
        <v>1475</v>
      </c>
      <c r="N110" s="18">
        <v>1624529.577</v>
      </c>
      <c r="O110" s="89">
        <f t="shared" si="3"/>
        <v>2.6757599027181578</v>
      </c>
      <c r="P110" s="26" t="s">
        <v>1548</v>
      </c>
    </row>
    <row r="111" spans="1:16" x14ac:dyDescent="0.2">
      <c r="A111" s="22" t="s">
        <v>93</v>
      </c>
      <c r="B111" s="17">
        <v>2021</v>
      </c>
      <c r="C111" s="2" t="s">
        <v>689</v>
      </c>
      <c r="D111" s="34" t="s">
        <v>1330</v>
      </c>
      <c r="E111" s="181" t="s">
        <v>1500</v>
      </c>
      <c r="F111" s="181" t="s">
        <v>1476</v>
      </c>
      <c r="N111" s="18">
        <v>1166871.0360000001</v>
      </c>
      <c r="O111" s="89">
        <f t="shared" si="3"/>
        <v>1.9219512983800826</v>
      </c>
      <c r="P111" s="2" t="s">
        <v>1520</v>
      </c>
    </row>
    <row r="112" spans="1:16" x14ac:dyDescent="0.2">
      <c r="A112" s="22" t="s">
        <v>93</v>
      </c>
      <c r="B112" s="17">
        <v>2021</v>
      </c>
      <c r="C112" s="2" t="s">
        <v>689</v>
      </c>
      <c r="D112" s="34" t="s">
        <v>1335</v>
      </c>
      <c r="E112" s="2" t="s">
        <v>1334</v>
      </c>
      <c r="F112" s="181" t="s">
        <v>1477</v>
      </c>
      <c r="G112" s="182">
        <f>69.632/2*0.15</f>
        <v>5.2224000000000004</v>
      </c>
      <c r="N112" s="18">
        <v>1000505.172</v>
      </c>
      <c r="O112" s="89">
        <f t="shared" si="3"/>
        <v>1.6479303667979535</v>
      </c>
      <c r="P112" s="26" t="s">
        <v>1548</v>
      </c>
    </row>
    <row r="113" spans="1:16" x14ac:dyDescent="0.2">
      <c r="A113" s="22" t="s">
        <v>93</v>
      </c>
      <c r="B113" s="17">
        <v>2021</v>
      </c>
      <c r="C113" s="2" t="s">
        <v>689</v>
      </c>
      <c r="D113" s="34" t="s">
        <v>1329</v>
      </c>
      <c r="E113" s="34" t="s">
        <v>1513</v>
      </c>
      <c r="F113" s="181" t="s">
        <v>1478</v>
      </c>
      <c r="G113" s="182">
        <f>284.234*6/7*0.15</f>
        <v>36.544371428571424</v>
      </c>
      <c r="N113" s="18">
        <v>1652823.7649999999</v>
      </c>
      <c r="O113" s="89">
        <f t="shared" si="3"/>
        <v>2.7223632116404732</v>
      </c>
      <c r="P113" s="26" t="s">
        <v>1548</v>
      </c>
    </row>
    <row r="114" spans="1:16" x14ac:dyDescent="0.2">
      <c r="A114" s="22" t="s">
        <v>93</v>
      </c>
      <c r="B114" s="17">
        <v>2021</v>
      </c>
      <c r="C114" s="2" t="s">
        <v>689</v>
      </c>
      <c r="D114" s="34" t="s">
        <v>1329</v>
      </c>
      <c r="E114" s="2" t="s">
        <v>1512</v>
      </c>
      <c r="F114" s="181" t="s">
        <v>1511</v>
      </c>
      <c r="N114" s="18">
        <v>933965.21499999997</v>
      </c>
      <c r="O114" s="89">
        <f t="shared" si="3"/>
        <v>1.5383325168172934</v>
      </c>
      <c r="P114" s="26" t="s">
        <v>1548</v>
      </c>
    </row>
    <row r="115" spans="1:16" x14ac:dyDescent="0.2">
      <c r="A115" s="22" t="s">
        <v>93</v>
      </c>
      <c r="B115" s="17">
        <v>2021</v>
      </c>
      <c r="C115" s="2" t="s">
        <v>689</v>
      </c>
      <c r="D115" s="23" t="s">
        <v>1501</v>
      </c>
      <c r="E115" s="181" t="s">
        <v>1501</v>
      </c>
      <c r="F115" s="181" t="s">
        <v>1479</v>
      </c>
      <c r="N115" s="18">
        <v>544047.12</v>
      </c>
      <c r="O115" s="89">
        <f t="shared" si="3"/>
        <v>0.89609908584957332</v>
      </c>
      <c r="P115" s="26" t="s">
        <v>1548</v>
      </c>
    </row>
    <row r="116" spans="1:16" x14ac:dyDescent="0.2">
      <c r="A116" s="22" t="s">
        <v>93</v>
      </c>
      <c r="B116" s="17">
        <v>2021</v>
      </c>
      <c r="C116" s="2" t="s">
        <v>689</v>
      </c>
      <c r="D116" s="34" t="s">
        <v>454</v>
      </c>
      <c r="E116" s="72" t="s">
        <v>454</v>
      </c>
      <c r="F116" s="181" t="s">
        <v>1491</v>
      </c>
      <c r="N116" s="18">
        <v>862258.83499999996</v>
      </c>
      <c r="O116" s="89">
        <f t="shared" si="3"/>
        <v>1.4202250603021627</v>
      </c>
      <c r="P116" s="26" t="s">
        <v>1548</v>
      </c>
    </row>
    <row r="117" spans="1:16" x14ac:dyDescent="0.2">
      <c r="A117" s="22" t="s">
        <v>93</v>
      </c>
      <c r="B117" s="17">
        <v>2021</v>
      </c>
      <c r="C117" s="2" t="s">
        <v>689</v>
      </c>
      <c r="D117" s="34" t="s">
        <v>190</v>
      </c>
      <c r="E117" s="2" t="s">
        <v>1395</v>
      </c>
      <c r="F117" s="181" t="s">
        <v>1486</v>
      </c>
      <c r="N117" s="18">
        <v>818288.83700000006</v>
      </c>
      <c r="O117" s="89">
        <f t="shared" si="3"/>
        <v>1.3478021513956557</v>
      </c>
      <c r="P117" s="26" t="s">
        <v>1548</v>
      </c>
    </row>
    <row r="118" spans="1:16" x14ac:dyDescent="0.2">
      <c r="A118" s="22" t="s">
        <v>93</v>
      </c>
      <c r="B118" s="17">
        <v>2021</v>
      </c>
      <c r="C118" s="2" t="s">
        <v>689</v>
      </c>
      <c r="D118" s="34" t="s">
        <v>190</v>
      </c>
      <c r="E118" s="2" t="s">
        <v>1395</v>
      </c>
      <c r="F118" s="181" t="s">
        <v>1487</v>
      </c>
      <c r="N118" s="18">
        <v>947735.94700000004</v>
      </c>
      <c r="O118" s="89">
        <f t="shared" si="3"/>
        <v>1.5610142660684971</v>
      </c>
      <c r="P118" s="26" t="s">
        <v>1548</v>
      </c>
    </row>
    <row r="119" spans="1:16" x14ac:dyDescent="0.2">
      <c r="A119" s="22" t="s">
        <v>93</v>
      </c>
      <c r="B119" s="17">
        <v>2021</v>
      </c>
      <c r="C119" s="2" t="s">
        <v>689</v>
      </c>
      <c r="D119" s="34" t="s">
        <v>190</v>
      </c>
      <c r="E119" s="2" t="s">
        <v>1395</v>
      </c>
      <c r="F119" s="181" t="s">
        <v>1488</v>
      </c>
      <c r="N119" s="18">
        <v>838968.43400000001</v>
      </c>
      <c r="O119" s="89">
        <f t="shared" si="3"/>
        <v>1.381863480435386</v>
      </c>
      <c r="P119" s="26" t="s">
        <v>1548</v>
      </c>
    </row>
    <row r="120" spans="1:16" x14ac:dyDescent="0.2">
      <c r="A120" s="22" t="s">
        <v>93</v>
      </c>
      <c r="B120" s="17">
        <v>2021</v>
      </c>
      <c r="C120" s="2" t="s">
        <v>689</v>
      </c>
      <c r="D120" s="23" t="s">
        <v>1504</v>
      </c>
      <c r="E120" s="23" t="s">
        <v>1504</v>
      </c>
      <c r="F120" s="181" t="s">
        <v>1494</v>
      </c>
      <c r="N120" s="18">
        <v>534368.48600000003</v>
      </c>
      <c r="O120" s="89">
        <f t="shared" si="3"/>
        <v>0.88015742425292232</v>
      </c>
      <c r="P120" s="26" t="s">
        <v>1548</v>
      </c>
    </row>
    <row r="121" spans="1:16" x14ac:dyDescent="0.2">
      <c r="A121" s="22" t="s">
        <v>93</v>
      </c>
      <c r="B121" s="17">
        <v>2021</v>
      </c>
      <c r="C121" s="2" t="s">
        <v>689</v>
      </c>
      <c r="D121" s="34" t="s">
        <v>1335</v>
      </c>
      <c r="E121" s="2" t="s">
        <v>1334</v>
      </c>
      <c r="F121" s="181" t="s">
        <v>1495</v>
      </c>
      <c r="G121" s="182">
        <f>69.632/2*0.62</f>
        <v>21.585920000000002</v>
      </c>
      <c r="N121" s="18">
        <v>238108.25200000001</v>
      </c>
      <c r="O121" s="89">
        <f t="shared" si="3"/>
        <v>0.39218769681280519</v>
      </c>
      <c r="P121" s="26" t="s">
        <v>1548</v>
      </c>
    </row>
    <row r="122" spans="1:16" x14ac:dyDescent="0.2">
      <c r="A122" s="22" t="s">
        <v>93</v>
      </c>
      <c r="B122" s="17">
        <v>2021</v>
      </c>
      <c r="C122" s="2" t="s">
        <v>689</v>
      </c>
      <c r="D122" s="34" t="s">
        <v>190</v>
      </c>
      <c r="E122" s="2" t="s">
        <v>1395</v>
      </c>
      <c r="F122" s="181" t="s">
        <v>1496</v>
      </c>
      <c r="N122" s="18">
        <v>352157.93</v>
      </c>
      <c r="O122" s="89">
        <f t="shared" si="3"/>
        <v>0.58003872743169382</v>
      </c>
      <c r="P122" s="26" t="s">
        <v>1548</v>
      </c>
    </row>
    <row r="123" spans="1:16" x14ac:dyDescent="0.2">
      <c r="A123" s="22" t="s">
        <v>93</v>
      </c>
      <c r="B123" s="17">
        <v>2021</v>
      </c>
      <c r="C123" s="2" t="s">
        <v>689</v>
      </c>
      <c r="D123" s="34" t="s">
        <v>190</v>
      </c>
      <c r="E123" s="2" t="s">
        <v>1395</v>
      </c>
      <c r="F123" s="181" t="s">
        <v>1474</v>
      </c>
      <c r="N123" s="18">
        <v>1624529.577</v>
      </c>
      <c r="O123" s="89">
        <f t="shared" si="3"/>
        <v>2.6757599027181578</v>
      </c>
      <c r="P123" s="26" t="s">
        <v>1548</v>
      </c>
    </row>
    <row r="124" spans="1:16" x14ac:dyDescent="0.2">
      <c r="A124" s="22" t="s">
        <v>93</v>
      </c>
      <c r="B124" s="17">
        <v>2021</v>
      </c>
      <c r="C124" s="2" t="s">
        <v>689</v>
      </c>
      <c r="D124" s="23" t="s">
        <v>1505</v>
      </c>
      <c r="E124" s="23" t="s">
        <v>1505</v>
      </c>
      <c r="F124" s="181" t="s">
        <v>1498</v>
      </c>
      <c r="N124" s="18">
        <v>294349.88</v>
      </c>
      <c r="O124" s="89">
        <f t="shared" si="3"/>
        <v>0.48482318661650403</v>
      </c>
      <c r="P124" s="26" t="s">
        <v>1548</v>
      </c>
    </row>
    <row r="125" spans="1:16" x14ac:dyDescent="0.2">
      <c r="A125" s="22"/>
      <c r="C125" s="2"/>
      <c r="E125" s="23"/>
      <c r="P125" s="26" t="s">
        <v>1548</v>
      </c>
    </row>
    <row r="126" spans="1:16" x14ac:dyDescent="0.2">
      <c r="A126" s="22"/>
      <c r="C126" s="2"/>
      <c r="E126" s="131" t="s">
        <v>1760</v>
      </c>
      <c r="P126" s="26" t="s">
        <v>1548</v>
      </c>
    </row>
    <row r="127" spans="1:16" x14ac:dyDescent="0.2">
      <c r="A127" s="22" t="s">
        <v>93</v>
      </c>
      <c r="B127" s="17">
        <v>2022</v>
      </c>
      <c r="C127" s="2" t="s">
        <v>689</v>
      </c>
      <c r="E127" s="23" t="s">
        <v>1291</v>
      </c>
      <c r="N127" s="18">
        <v>18812247</v>
      </c>
      <c r="P127" s="26" t="s">
        <v>1548</v>
      </c>
    </row>
    <row r="128" spans="1:16" x14ac:dyDescent="0.2">
      <c r="A128" s="22" t="s">
        <v>93</v>
      </c>
      <c r="B128" s="17">
        <v>2022</v>
      </c>
      <c r="C128" s="2" t="s">
        <v>689</v>
      </c>
      <c r="E128" s="23" t="s">
        <v>1292</v>
      </c>
      <c r="N128" s="18">
        <v>2221435</v>
      </c>
      <c r="P128" s="2" t="s">
        <v>1515</v>
      </c>
    </row>
    <row r="129" spans="1:16" x14ac:dyDescent="0.2">
      <c r="A129" s="22" t="s">
        <v>93</v>
      </c>
      <c r="B129" s="17">
        <v>2022</v>
      </c>
      <c r="C129" s="2" t="s">
        <v>689</v>
      </c>
      <c r="E129" s="23" t="s">
        <v>1293</v>
      </c>
      <c r="N129" s="18">
        <v>93089022</v>
      </c>
      <c r="P129" s="2" t="s">
        <v>1515</v>
      </c>
    </row>
    <row r="130" spans="1:16" x14ac:dyDescent="0.2">
      <c r="A130" s="22" t="s">
        <v>93</v>
      </c>
      <c r="B130" s="17">
        <v>2022</v>
      </c>
      <c r="C130" s="2" t="s">
        <v>689</v>
      </c>
      <c r="E130" s="23" t="s">
        <v>360</v>
      </c>
      <c r="N130" s="18">
        <v>157635679</v>
      </c>
      <c r="P130" s="2" t="s">
        <v>1515</v>
      </c>
    </row>
    <row r="131" spans="1:16" x14ac:dyDescent="0.2">
      <c r="A131" s="22" t="s">
        <v>93</v>
      </c>
      <c r="B131" s="17">
        <v>2022</v>
      </c>
      <c r="C131" s="2" t="s">
        <v>689</v>
      </c>
      <c r="E131" s="23" t="s">
        <v>1294</v>
      </c>
      <c r="N131" s="18">
        <v>89248386</v>
      </c>
      <c r="P131" s="2" t="s">
        <v>1515</v>
      </c>
    </row>
    <row r="132" spans="1:16" x14ac:dyDescent="0.2">
      <c r="A132" s="22" t="s">
        <v>93</v>
      </c>
      <c r="B132" s="17">
        <v>2022</v>
      </c>
      <c r="C132" s="2" t="s">
        <v>689</v>
      </c>
      <c r="E132" s="23" t="s">
        <v>1295</v>
      </c>
      <c r="N132" s="18">
        <v>128299980</v>
      </c>
      <c r="P132" s="2" t="s">
        <v>1515</v>
      </c>
    </row>
    <row r="133" spans="1:16" x14ac:dyDescent="0.2">
      <c r="A133" s="22" t="s">
        <v>93</v>
      </c>
      <c r="B133" s="17">
        <v>2022</v>
      </c>
      <c r="C133" s="2" t="s">
        <v>689</v>
      </c>
      <c r="E133" s="23" t="s">
        <v>1296</v>
      </c>
      <c r="N133" s="18">
        <v>2568983</v>
      </c>
      <c r="P133" s="2" t="s">
        <v>1515</v>
      </c>
    </row>
    <row r="134" spans="1:16" x14ac:dyDescent="0.2">
      <c r="A134" s="22" t="s">
        <v>93</v>
      </c>
      <c r="B134" s="17">
        <v>2022</v>
      </c>
      <c r="C134" s="2" t="s">
        <v>689</v>
      </c>
      <c r="E134" s="23" t="s">
        <v>1297</v>
      </c>
      <c r="N134" s="18">
        <v>10788534</v>
      </c>
      <c r="P134" s="2" t="s">
        <v>1515</v>
      </c>
    </row>
    <row r="135" spans="1:16" x14ac:dyDescent="0.2">
      <c r="A135" s="22" t="s">
        <v>93</v>
      </c>
      <c r="B135" s="17">
        <v>2022</v>
      </c>
      <c r="C135" s="2" t="s">
        <v>689</v>
      </c>
      <c r="E135" s="23" t="s">
        <v>1298</v>
      </c>
      <c r="N135" s="18">
        <v>162773077</v>
      </c>
      <c r="P135" s="2" t="s">
        <v>1515</v>
      </c>
    </row>
    <row r="136" spans="1:16" x14ac:dyDescent="0.2">
      <c r="A136" s="22" t="s">
        <v>93</v>
      </c>
      <c r="B136" s="17">
        <v>2022</v>
      </c>
      <c r="C136" s="2" t="s">
        <v>689</v>
      </c>
      <c r="E136" s="23" t="s">
        <v>1299</v>
      </c>
      <c r="N136" s="18">
        <v>1401761</v>
      </c>
      <c r="P136" s="2" t="s">
        <v>1515</v>
      </c>
    </row>
    <row r="137" spans="1:16" x14ac:dyDescent="0.2">
      <c r="A137" s="22" t="s">
        <v>93</v>
      </c>
      <c r="B137" s="17">
        <v>2022</v>
      </c>
      <c r="C137" s="2" t="s">
        <v>689</v>
      </c>
      <c r="E137" s="23" t="s">
        <v>1300</v>
      </c>
      <c r="N137" s="18">
        <v>75693906</v>
      </c>
      <c r="P137" s="2" t="s">
        <v>1515</v>
      </c>
    </row>
    <row r="138" spans="1:16" x14ac:dyDescent="0.2">
      <c r="A138" s="22" t="s">
        <v>93</v>
      </c>
      <c r="B138" s="17">
        <v>2022</v>
      </c>
      <c r="C138" s="2" t="s">
        <v>689</v>
      </c>
      <c r="E138" s="23" t="s">
        <v>1301</v>
      </c>
      <c r="N138" s="18">
        <v>26442085</v>
      </c>
      <c r="P138" s="2" t="s">
        <v>1515</v>
      </c>
    </row>
    <row r="139" spans="1:16" x14ac:dyDescent="0.2">
      <c r="A139" s="22" t="s">
        <v>93</v>
      </c>
      <c r="B139" s="17">
        <v>2022</v>
      </c>
      <c r="C139" s="2" t="s">
        <v>689</v>
      </c>
      <c r="E139" s="23" t="s">
        <v>623</v>
      </c>
      <c r="N139" s="18">
        <v>24200040</v>
      </c>
      <c r="P139" s="2" t="s">
        <v>1515</v>
      </c>
    </row>
    <row r="140" spans="1:16" x14ac:dyDescent="0.2">
      <c r="A140" s="22" t="s">
        <v>93</v>
      </c>
      <c r="B140" s="17">
        <v>2022</v>
      </c>
      <c r="C140" s="2" t="s">
        <v>689</v>
      </c>
      <c r="E140" s="23" t="s">
        <v>1302</v>
      </c>
      <c r="N140" s="18">
        <v>36313170</v>
      </c>
      <c r="P140" s="2" t="s">
        <v>1515</v>
      </c>
    </row>
    <row r="141" spans="1:16" x14ac:dyDescent="0.2">
      <c r="A141" s="22" t="s">
        <v>93</v>
      </c>
      <c r="B141" s="17">
        <v>2022</v>
      </c>
      <c r="C141" s="2" t="s">
        <v>689</v>
      </c>
      <c r="E141" s="23" t="s">
        <v>1303</v>
      </c>
      <c r="N141" s="18">
        <v>4068229</v>
      </c>
      <c r="P141" s="2" t="s">
        <v>1515</v>
      </c>
    </row>
    <row r="142" spans="1:16" x14ac:dyDescent="0.2">
      <c r="A142" s="22" t="s">
        <v>93</v>
      </c>
      <c r="B142" s="17">
        <v>2022</v>
      </c>
      <c r="C142" s="2" t="s">
        <v>689</v>
      </c>
      <c r="E142" s="23" t="s">
        <v>1304</v>
      </c>
      <c r="N142" s="18">
        <v>15577463</v>
      </c>
      <c r="P142" s="2" t="s">
        <v>1515</v>
      </c>
    </row>
    <row r="143" spans="1:16" x14ac:dyDescent="0.2">
      <c r="A143" s="22" t="s">
        <v>93</v>
      </c>
      <c r="B143" s="17">
        <v>2022</v>
      </c>
      <c r="C143" s="2" t="s">
        <v>689</v>
      </c>
      <c r="E143" s="23" t="s">
        <v>1305</v>
      </c>
      <c r="N143" s="18">
        <v>140026772</v>
      </c>
      <c r="P143" s="2" t="s">
        <v>1515</v>
      </c>
    </row>
    <row r="144" spans="1:16" x14ac:dyDescent="0.2">
      <c r="A144" s="22" t="s">
        <v>93</v>
      </c>
      <c r="B144" s="17">
        <v>2022</v>
      </c>
      <c r="C144" s="2" t="s">
        <v>689</v>
      </c>
      <c r="E144" s="23" t="s">
        <v>1306</v>
      </c>
      <c r="F144" s="34"/>
      <c r="G144" s="18"/>
      <c r="N144" s="18">
        <v>301276211</v>
      </c>
      <c r="P144" s="2" t="s">
        <v>1515</v>
      </c>
    </row>
    <row r="145" spans="1:16" x14ac:dyDescent="0.2">
      <c r="A145" s="22" t="s">
        <v>93</v>
      </c>
      <c r="B145" s="17">
        <v>2022</v>
      </c>
      <c r="C145" s="2" t="s">
        <v>689</v>
      </c>
      <c r="E145" s="23" t="s">
        <v>1307</v>
      </c>
      <c r="F145" s="34"/>
      <c r="G145" s="18"/>
      <c r="N145" s="18">
        <v>46155123</v>
      </c>
      <c r="P145" s="2" t="s">
        <v>1515</v>
      </c>
    </row>
    <row r="146" spans="1:16" x14ac:dyDescent="0.2">
      <c r="A146" s="22" t="s">
        <v>93</v>
      </c>
      <c r="B146" s="17">
        <v>2022</v>
      </c>
      <c r="C146" s="2" t="s">
        <v>689</v>
      </c>
      <c r="E146" s="23" t="s">
        <v>1308</v>
      </c>
      <c r="F146" s="23"/>
      <c r="G146" s="18"/>
      <c r="N146" s="18">
        <v>39214518</v>
      </c>
      <c r="P146" s="2" t="s">
        <v>1515</v>
      </c>
    </row>
    <row r="147" spans="1:16" x14ac:dyDescent="0.2">
      <c r="A147" s="22" t="s">
        <v>93</v>
      </c>
      <c r="B147" s="17">
        <v>2022</v>
      </c>
      <c r="C147" s="2" t="s">
        <v>689</v>
      </c>
      <c r="E147" s="23" t="s">
        <v>1309</v>
      </c>
      <c r="F147" s="23"/>
      <c r="G147" s="18"/>
      <c r="N147" s="18">
        <v>39635094</v>
      </c>
      <c r="P147" s="2" t="s">
        <v>1515</v>
      </c>
    </row>
    <row r="148" spans="1:16" x14ac:dyDescent="0.2">
      <c r="A148" s="22" t="s">
        <v>93</v>
      </c>
      <c r="B148" s="17">
        <v>2022</v>
      </c>
      <c r="C148" s="2" t="s">
        <v>689</v>
      </c>
      <c r="E148" s="23" t="s">
        <v>1310</v>
      </c>
      <c r="N148" s="18">
        <v>15600419</v>
      </c>
      <c r="P148" s="2" t="s">
        <v>1515</v>
      </c>
    </row>
    <row r="149" spans="1:16" x14ac:dyDescent="0.2">
      <c r="E149" s="23"/>
    </row>
    <row r="150" spans="1:16" x14ac:dyDescent="0.2">
      <c r="E150" s="23"/>
    </row>
  </sheetData>
  <autoFilter ref="A1:P1"/>
  <conditionalFormatting sqref="J1:K1 L1:L65 L67:L115 L117:L1048576">
    <cfRule type="cellIs" dxfId="95" priority="4" operator="equal">
      <formula>0</formula>
    </cfRule>
  </conditionalFormatting>
  <conditionalFormatting sqref="J1:K1">
    <cfRule type="cellIs" dxfId="94" priority="5" operator="equal">
      <formula>0</formula>
    </cfRule>
  </conditionalFormatting>
  <conditionalFormatting sqref="K1">
    <cfRule type="cellIs" dxfId="93" priority="6" operator="equal">
      <formula>0</formula>
    </cfRule>
  </conditionalFormatting>
  <conditionalFormatting sqref="M1">
    <cfRule type="cellIs" dxfId="92" priority="7" operator="equal">
      <formula>0</formula>
    </cfRule>
  </conditionalFormatting>
  <conditionalFormatting sqref="H1">
    <cfRule type="cellIs" dxfId="91" priority="8" operator="equal">
      <formula>0</formula>
    </cfRule>
  </conditionalFormatting>
  <conditionalFormatting sqref="H1">
    <cfRule type="cellIs" dxfId="90" priority="9" operator="equal">
      <formula>0</formula>
    </cfRule>
  </conditionalFormatting>
  <conditionalFormatting sqref="D1">
    <cfRule type="cellIs" dxfId="89" priority="10" operator="equal">
      <formula>0</formula>
    </cfRule>
  </conditionalFormatting>
  <conditionalFormatting sqref="D1">
    <cfRule type="cellIs" dxfId="88" priority="11" operator="equal">
      <formula>0</formula>
    </cfRule>
  </conditionalFormatting>
  <conditionalFormatting sqref="F1">
    <cfRule type="cellIs" dxfId="87" priority="12" operator="equal">
      <formula>0</formula>
    </cfRule>
  </conditionalFormatting>
  <conditionalFormatting sqref="F1">
    <cfRule type="cellIs" dxfId="86" priority="13" operator="equal">
      <formula>0</formula>
    </cfRule>
  </conditionalFormatting>
  <conditionalFormatting sqref="L66">
    <cfRule type="cellIs" dxfId="85" priority="2" operator="equal">
      <formula>0</formula>
    </cfRule>
  </conditionalFormatting>
  <conditionalFormatting sqref="L116">
    <cfRule type="cellIs" dxfId="84" priority="1" operator="equal">
      <formula>0</formula>
    </cfRule>
  </conditionalFormatting>
  <pageMargins left="0.7" right="0.7" top="0.75" bottom="0.75" header="0.511811023622047" footer="0.511811023622047"/>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8"/>
  <sheetViews>
    <sheetView zoomScaleNormal="60" zoomScalePageLayoutView="60" workbookViewId="0">
      <pane ySplit="1" topLeftCell="A93" activePane="bottomLeft" state="frozen"/>
      <selection pane="bottomLeft" activeCell="G120" sqref="G120"/>
    </sheetView>
  </sheetViews>
  <sheetFormatPr baseColWidth="10" defaultColWidth="10.83203125" defaultRowHeight="16" x14ac:dyDescent="0.2"/>
  <cols>
    <col min="1" max="1" width="13.5" style="207" customWidth="1"/>
    <col min="2" max="2" width="10.33203125" style="207" customWidth="1"/>
    <col min="3" max="3" width="11.6640625" style="207" customWidth="1"/>
    <col min="4" max="4" width="28.5" style="34" customWidth="1"/>
    <col min="5" max="5" width="45.6640625" style="34" customWidth="1"/>
    <col min="6" max="6" width="26" style="34" customWidth="1"/>
    <col min="7" max="7" width="21.33203125" style="246" customWidth="1"/>
    <col min="8" max="8" width="30.5" style="246" hidden="1" customWidth="1"/>
    <col min="9" max="9" width="20.5" style="245" customWidth="1"/>
    <col min="10" max="10" width="18.1640625" style="248" customWidth="1"/>
    <col min="11" max="11" width="17.6640625" style="185" customWidth="1"/>
    <col min="12" max="12" width="23.6640625" style="185" customWidth="1"/>
    <col min="13" max="13" width="18.33203125" style="185" customWidth="1"/>
    <col min="14" max="14" width="17.33203125" style="185" customWidth="1"/>
    <col min="15" max="15" width="17.33203125" style="155" customWidth="1"/>
    <col min="16" max="16" width="23.5" style="155" customWidth="1"/>
    <col min="17" max="17" width="255.6640625" style="158" customWidth="1"/>
    <col min="18" max="1024" width="10.83203125" style="117"/>
  </cols>
  <sheetData>
    <row r="1" spans="1:17" s="162" customFormat="1" ht="18" customHeight="1" x14ac:dyDescent="0.2">
      <c r="A1" s="20" t="s">
        <v>77</v>
      </c>
      <c r="B1" s="20" t="s">
        <v>78</v>
      </c>
      <c r="C1" s="20" t="s">
        <v>0</v>
      </c>
      <c r="D1" s="111" t="s">
        <v>120</v>
      </c>
      <c r="E1" s="98" t="s">
        <v>121</v>
      </c>
      <c r="F1" s="5" t="s">
        <v>122</v>
      </c>
      <c r="G1" s="21" t="s">
        <v>79</v>
      </c>
      <c r="H1" s="38" t="s">
        <v>80</v>
      </c>
      <c r="I1" s="80" t="s">
        <v>123</v>
      </c>
      <c r="J1" s="5" t="s">
        <v>81</v>
      </c>
      <c r="K1" s="5" t="s">
        <v>84</v>
      </c>
      <c r="L1" s="5" t="s">
        <v>85</v>
      </c>
      <c r="M1" s="5" t="s">
        <v>92</v>
      </c>
      <c r="N1" s="5" t="s">
        <v>124</v>
      </c>
      <c r="O1" s="38" t="s">
        <v>668</v>
      </c>
      <c r="P1" s="159" t="s">
        <v>669</v>
      </c>
      <c r="Q1" s="69" t="s">
        <v>75</v>
      </c>
    </row>
    <row r="2" spans="1:17" ht="18" customHeight="1" x14ac:dyDescent="0.2">
      <c r="A2" s="22" t="s">
        <v>93</v>
      </c>
      <c r="B2" s="22">
        <v>2004</v>
      </c>
      <c r="C2" s="34" t="s">
        <v>103</v>
      </c>
      <c r="E2" s="2" t="s">
        <v>703</v>
      </c>
      <c r="F2" s="81"/>
      <c r="G2" s="186" t="s">
        <v>95</v>
      </c>
      <c r="H2" s="186"/>
      <c r="I2" s="187">
        <v>35.9</v>
      </c>
      <c r="J2" s="177"/>
      <c r="K2" s="188">
        <v>1848.1320000000001</v>
      </c>
      <c r="L2" s="106"/>
      <c r="M2" s="177"/>
      <c r="N2" s="177"/>
      <c r="O2" s="241"/>
      <c r="P2" s="241"/>
      <c r="Q2" s="10" t="s">
        <v>1506</v>
      </c>
    </row>
    <row r="3" spans="1:17" ht="18" customHeight="1" x14ac:dyDescent="0.2">
      <c r="A3" s="22" t="s">
        <v>93</v>
      </c>
      <c r="B3" s="22">
        <v>2004</v>
      </c>
      <c r="C3" s="34" t="s">
        <v>103</v>
      </c>
      <c r="E3" s="2" t="s">
        <v>704</v>
      </c>
      <c r="G3" s="189"/>
      <c r="H3" s="189"/>
      <c r="I3" s="190">
        <v>14.76</v>
      </c>
      <c r="J3" s="106"/>
      <c r="K3" s="105">
        <v>759.84479999999996</v>
      </c>
      <c r="L3" s="106"/>
      <c r="M3" s="106"/>
      <c r="N3" s="106"/>
      <c r="O3" s="241"/>
      <c r="P3" s="241"/>
      <c r="Q3" s="26" t="s">
        <v>705</v>
      </c>
    </row>
    <row r="4" spans="1:17" ht="18" customHeight="1" x14ac:dyDescent="0.2">
      <c r="A4" s="22" t="s">
        <v>93</v>
      </c>
      <c r="B4" s="22">
        <v>2004</v>
      </c>
      <c r="C4" s="34" t="s">
        <v>103</v>
      </c>
      <c r="E4" s="2" t="s">
        <v>706</v>
      </c>
      <c r="G4" s="189"/>
      <c r="H4" s="189"/>
      <c r="I4" s="190">
        <v>11.34</v>
      </c>
      <c r="J4" s="106"/>
      <c r="K4" s="105">
        <v>583.78319999999997</v>
      </c>
      <c r="L4" s="106"/>
      <c r="M4" s="106"/>
      <c r="N4" s="106"/>
      <c r="O4" s="241"/>
      <c r="P4" s="241"/>
      <c r="Q4" s="26"/>
    </row>
    <row r="5" spans="1:17" ht="18" customHeight="1" x14ac:dyDescent="0.2">
      <c r="A5" s="22" t="s">
        <v>93</v>
      </c>
      <c r="B5" s="22">
        <v>2004</v>
      </c>
      <c r="C5" s="34" t="s">
        <v>103</v>
      </c>
      <c r="E5" s="2" t="s">
        <v>707</v>
      </c>
      <c r="F5" s="2"/>
      <c r="G5" s="189"/>
      <c r="H5" s="189"/>
      <c r="I5" s="190">
        <v>8.49</v>
      </c>
      <c r="J5" s="177"/>
      <c r="K5" s="188">
        <v>437.0652</v>
      </c>
      <c r="L5" s="106"/>
      <c r="M5" s="177"/>
      <c r="N5" s="177"/>
      <c r="O5" s="241"/>
      <c r="P5" s="241"/>
      <c r="Q5" s="26"/>
    </row>
    <row r="6" spans="1:17" ht="18" customHeight="1" x14ac:dyDescent="0.2">
      <c r="A6" s="22" t="s">
        <v>93</v>
      </c>
      <c r="B6" s="22">
        <v>2004</v>
      </c>
      <c r="C6" s="34" t="s">
        <v>103</v>
      </c>
      <c r="E6" s="2" t="s">
        <v>708</v>
      </c>
      <c r="F6" s="2"/>
      <c r="G6" s="189"/>
      <c r="H6" s="189"/>
      <c r="I6" s="190">
        <v>8.41</v>
      </c>
      <c r="J6" s="177"/>
      <c r="K6" s="188">
        <v>432.9468</v>
      </c>
      <c r="L6" s="106"/>
      <c r="M6" s="177"/>
      <c r="N6" s="177"/>
      <c r="O6" s="241"/>
      <c r="P6" s="241"/>
      <c r="Q6" s="26"/>
    </row>
    <row r="7" spans="1:17" ht="18" customHeight="1" x14ac:dyDescent="0.2">
      <c r="A7" s="22" t="s">
        <v>93</v>
      </c>
      <c r="B7" s="22">
        <v>2004</v>
      </c>
      <c r="C7" s="34" t="s">
        <v>103</v>
      </c>
      <c r="E7" s="2" t="s">
        <v>709</v>
      </c>
      <c r="F7" s="2"/>
      <c r="G7" s="189"/>
      <c r="H7" s="189"/>
      <c r="I7" s="190">
        <v>12.63</v>
      </c>
      <c r="J7" s="177"/>
      <c r="K7" s="188">
        <v>650.19240000000002</v>
      </c>
      <c r="L7" s="106"/>
      <c r="M7" s="177"/>
      <c r="N7" s="177"/>
      <c r="O7" s="241"/>
      <c r="P7" s="241"/>
      <c r="Q7" s="26"/>
    </row>
    <row r="8" spans="1:17" ht="18" customHeight="1" x14ac:dyDescent="0.2">
      <c r="A8" s="22" t="s">
        <v>93</v>
      </c>
      <c r="B8" s="22">
        <v>2004</v>
      </c>
      <c r="C8" s="34" t="s">
        <v>103</v>
      </c>
      <c r="E8" s="2" t="s">
        <v>710</v>
      </c>
      <c r="F8" s="2"/>
      <c r="G8" s="189"/>
      <c r="H8" s="189"/>
      <c r="I8" s="190">
        <v>2.91</v>
      </c>
      <c r="J8" s="177"/>
      <c r="K8" s="188">
        <v>149.80680000000001</v>
      </c>
      <c r="L8" s="106"/>
      <c r="M8" s="177"/>
      <c r="N8" s="177"/>
      <c r="O8" s="241"/>
      <c r="P8" s="241"/>
      <c r="Q8" s="26"/>
    </row>
    <row r="9" spans="1:17" ht="18" customHeight="1" x14ac:dyDescent="0.2">
      <c r="A9" s="22" t="s">
        <v>93</v>
      </c>
      <c r="B9" s="22">
        <v>2004</v>
      </c>
      <c r="C9" s="34" t="s">
        <v>103</v>
      </c>
      <c r="E9" s="2" t="s">
        <v>711</v>
      </c>
      <c r="F9" s="2"/>
      <c r="G9" s="189"/>
      <c r="H9" s="189"/>
      <c r="I9" s="190">
        <v>2.91</v>
      </c>
      <c r="J9" s="177"/>
      <c r="K9" s="188">
        <v>149.80680000000001</v>
      </c>
      <c r="L9" s="106"/>
      <c r="M9" s="177"/>
      <c r="N9" s="177"/>
      <c r="O9" s="241"/>
      <c r="P9" s="241"/>
      <c r="Q9" s="26"/>
    </row>
    <row r="10" spans="1:17" ht="18" customHeight="1" x14ac:dyDescent="0.2">
      <c r="A10" s="22" t="s">
        <v>93</v>
      </c>
      <c r="B10" s="22">
        <v>2004</v>
      </c>
      <c r="C10" s="34" t="s">
        <v>103</v>
      </c>
      <c r="E10" s="2" t="s">
        <v>712</v>
      </c>
      <c r="F10" s="2"/>
      <c r="G10" s="189"/>
      <c r="H10" s="189"/>
      <c r="I10" s="190">
        <v>1.2</v>
      </c>
      <c r="J10" s="177"/>
      <c r="K10" s="188">
        <v>61.776000000000003</v>
      </c>
      <c r="L10" s="106"/>
      <c r="M10" s="177"/>
      <c r="N10" s="177"/>
      <c r="O10" s="241"/>
      <c r="P10" s="241"/>
      <c r="Q10" s="26"/>
    </row>
    <row r="11" spans="1:17" ht="18" customHeight="1" x14ac:dyDescent="0.2">
      <c r="A11" s="22" t="s">
        <v>93</v>
      </c>
      <c r="B11" s="22">
        <v>2004</v>
      </c>
      <c r="C11" s="34" t="s">
        <v>103</v>
      </c>
      <c r="E11" s="2" t="s">
        <v>713</v>
      </c>
      <c r="F11" s="2"/>
      <c r="G11" s="189"/>
      <c r="H11" s="189"/>
      <c r="I11" s="190">
        <v>1.17</v>
      </c>
      <c r="J11" s="177"/>
      <c r="K11" s="188">
        <v>60.2316</v>
      </c>
      <c r="L11" s="106"/>
      <c r="M11" s="177"/>
      <c r="N11" s="177"/>
      <c r="O11" s="241"/>
      <c r="P11" s="241"/>
      <c r="Q11" s="26"/>
    </row>
    <row r="12" spans="1:17" ht="18" customHeight="1" x14ac:dyDescent="0.2">
      <c r="A12" s="22" t="s">
        <v>93</v>
      </c>
      <c r="B12" s="22">
        <v>2004</v>
      </c>
      <c r="C12" s="34" t="s">
        <v>103</v>
      </c>
      <c r="E12" s="2" t="s">
        <v>714</v>
      </c>
      <c r="F12" s="2"/>
      <c r="G12" s="189"/>
      <c r="H12" s="189"/>
      <c r="I12" s="190">
        <v>0.27</v>
      </c>
      <c r="J12" s="177"/>
      <c r="K12" s="188">
        <v>13.8996</v>
      </c>
      <c r="L12" s="106"/>
      <c r="M12" s="177"/>
      <c r="N12" s="177"/>
      <c r="O12" s="241"/>
      <c r="P12" s="241"/>
      <c r="Q12" s="26"/>
    </row>
    <row r="13" spans="1:17" ht="18" customHeight="1" x14ac:dyDescent="0.2">
      <c r="A13" s="22" t="s">
        <v>93</v>
      </c>
      <c r="B13" s="22">
        <v>2011</v>
      </c>
      <c r="C13" s="34" t="s">
        <v>103</v>
      </c>
      <c r="E13" s="2" t="s">
        <v>703</v>
      </c>
      <c r="F13" s="2"/>
      <c r="G13" s="189"/>
      <c r="H13" s="189"/>
      <c r="I13" s="190">
        <v>38.61</v>
      </c>
      <c r="J13" s="177"/>
      <c r="K13" s="188">
        <v>1819.6893</v>
      </c>
      <c r="L13" s="106"/>
      <c r="M13" s="177"/>
      <c r="N13" s="177"/>
      <c r="O13" s="241"/>
      <c r="P13" s="241"/>
      <c r="Q13" s="26"/>
    </row>
    <row r="14" spans="1:17" ht="18" customHeight="1" x14ac:dyDescent="0.2">
      <c r="A14" s="22" t="s">
        <v>93</v>
      </c>
      <c r="B14" s="22">
        <v>2011</v>
      </c>
      <c r="C14" s="34" t="s">
        <v>103</v>
      </c>
      <c r="E14" s="2" t="s">
        <v>704</v>
      </c>
      <c r="F14" s="2"/>
      <c r="G14" s="265"/>
      <c r="H14" s="189"/>
      <c r="I14" s="190">
        <v>15.38</v>
      </c>
      <c r="J14" s="177"/>
      <c r="K14" s="188">
        <v>724.85940000000005</v>
      </c>
      <c r="L14" s="106"/>
      <c r="M14" s="177"/>
      <c r="N14" s="177"/>
      <c r="O14" s="241"/>
      <c r="P14" s="241"/>
      <c r="Q14" s="26"/>
    </row>
    <row r="15" spans="1:17" ht="18" customHeight="1" x14ac:dyDescent="0.2">
      <c r="A15" s="22" t="s">
        <v>93</v>
      </c>
      <c r="B15" s="22">
        <v>2011</v>
      </c>
      <c r="C15" s="34" t="s">
        <v>103</v>
      </c>
      <c r="E15" s="2" t="s">
        <v>706</v>
      </c>
      <c r="F15" s="2"/>
      <c r="G15" s="265"/>
      <c r="H15" s="189"/>
      <c r="I15" s="190">
        <v>10.56</v>
      </c>
      <c r="J15" s="177"/>
      <c r="K15" s="188">
        <v>497.69279999999998</v>
      </c>
      <c r="L15" s="106"/>
      <c r="M15" s="177"/>
      <c r="N15" s="177"/>
      <c r="O15" s="241"/>
      <c r="P15" s="241"/>
      <c r="Q15" s="26"/>
    </row>
    <row r="16" spans="1:17" ht="18" customHeight="1" x14ac:dyDescent="0.2">
      <c r="A16" s="22" t="s">
        <v>93</v>
      </c>
      <c r="B16" s="22">
        <v>2011</v>
      </c>
      <c r="C16" s="34" t="s">
        <v>103</v>
      </c>
      <c r="E16" s="2" t="s">
        <v>707</v>
      </c>
      <c r="F16" s="2"/>
      <c r="G16" s="265"/>
      <c r="H16" s="189"/>
      <c r="I16" s="190">
        <v>8.19</v>
      </c>
      <c r="J16" s="177"/>
      <c r="K16" s="188">
        <v>385.99470000000002</v>
      </c>
      <c r="L16" s="106"/>
      <c r="M16" s="177"/>
      <c r="N16" s="177"/>
      <c r="O16" s="241"/>
      <c r="P16" s="241"/>
      <c r="Q16" s="26"/>
    </row>
    <row r="17" spans="1:17" ht="18" customHeight="1" x14ac:dyDescent="0.2">
      <c r="A17" s="22" t="s">
        <v>93</v>
      </c>
      <c r="B17" s="22">
        <v>2011</v>
      </c>
      <c r="C17" s="34" t="s">
        <v>103</v>
      </c>
      <c r="E17" s="2" t="s">
        <v>708</v>
      </c>
      <c r="F17" s="2"/>
      <c r="G17" s="265"/>
      <c r="H17" s="189"/>
      <c r="I17" s="190">
        <v>8.01</v>
      </c>
      <c r="J17" s="177"/>
      <c r="K17" s="188">
        <v>377.51130000000001</v>
      </c>
      <c r="L17" s="106"/>
      <c r="M17" s="177"/>
      <c r="N17" s="177"/>
      <c r="O17" s="241"/>
      <c r="P17" s="241"/>
      <c r="Q17" s="26"/>
    </row>
    <row r="18" spans="1:17" ht="18" customHeight="1" x14ac:dyDescent="0.2">
      <c r="A18" s="22" t="s">
        <v>93</v>
      </c>
      <c r="B18" s="22">
        <v>2011</v>
      </c>
      <c r="C18" s="34" t="s">
        <v>103</v>
      </c>
      <c r="E18" s="2" t="s">
        <v>709</v>
      </c>
      <c r="F18" s="2"/>
      <c r="G18" s="265"/>
      <c r="H18" s="189"/>
      <c r="I18" s="190">
        <v>7.46</v>
      </c>
      <c r="J18" s="177"/>
      <c r="K18" s="188">
        <v>351.58980000000003</v>
      </c>
      <c r="L18" s="106"/>
      <c r="M18" s="177"/>
      <c r="N18" s="177"/>
      <c r="O18" s="241"/>
      <c r="P18" s="241"/>
      <c r="Q18" s="26"/>
    </row>
    <row r="19" spans="1:17" ht="18" customHeight="1" x14ac:dyDescent="0.2">
      <c r="A19" s="22" t="s">
        <v>93</v>
      </c>
      <c r="B19" s="22">
        <v>2011</v>
      </c>
      <c r="C19" s="34" t="s">
        <v>103</v>
      </c>
      <c r="E19" s="2" t="s">
        <v>710</v>
      </c>
      <c r="F19" s="2"/>
      <c r="G19" s="265"/>
      <c r="H19" s="189"/>
      <c r="I19" s="190">
        <v>5.03</v>
      </c>
      <c r="J19" s="177"/>
      <c r="K19" s="188">
        <v>237.06389999999999</v>
      </c>
      <c r="L19" s="106"/>
      <c r="M19" s="177"/>
      <c r="N19" s="177"/>
      <c r="O19" s="241"/>
      <c r="P19" s="241"/>
      <c r="Q19" s="26"/>
    </row>
    <row r="20" spans="1:17" ht="18" customHeight="1" x14ac:dyDescent="0.2">
      <c r="A20" s="22" t="s">
        <v>93</v>
      </c>
      <c r="B20" s="22">
        <v>2011</v>
      </c>
      <c r="C20" s="34" t="s">
        <v>103</v>
      </c>
      <c r="E20" s="2" t="s">
        <v>711</v>
      </c>
      <c r="F20" s="2"/>
      <c r="G20" s="265"/>
      <c r="H20" s="189"/>
      <c r="I20" s="190">
        <v>3.18</v>
      </c>
      <c r="J20" s="177"/>
      <c r="K20" s="188">
        <v>149.8734</v>
      </c>
      <c r="L20" s="106"/>
      <c r="M20" s="177"/>
      <c r="N20" s="177"/>
      <c r="O20" s="241"/>
      <c r="P20" s="241"/>
      <c r="Q20" s="26"/>
    </row>
    <row r="21" spans="1:17" ht="18" customHeight="1" x14ac:dyDescent="0.2">
      <c r="A21" s="22" t="s">
        <v>93</v>
      </c>
      <c r="B21" s="22">
        <v>2011</v>
      </c>
      <c r="C21" s="34" t="s">
        <v>103</v>
      </c>
      <c r="E21" s="2" t="s">
        <v>712</v>
      </c>
      <c r="F21" s="2"/>
      <c r="G21" s="265"/>
      <c r="H21" s="189"/>
      <c r="I21" s="190">
        <v>1.75</v>
      </c>
      <c r="J21" s="177"/>
      <c r="K21" s="188">
        <v>82.477500000000006</v>
      </c>
      <c r="L21" s="106"/>
      <c r="M21" s="177"/>
      <c r="N21" s="177"/>
      <c r="O21" s="241"/>
      <c r="P21" s="241"/>
      <c r="Q21" s="26"/>
    </row>
    <row r="22" spans="1:17" ht="18" customHeight="1" x14ac:dyDescent="0.2">
      <c r="A22" s="22" t="s">
        <v>93</v>
      </c>
      <c r="B22" s="22">
        <v>2011</v>
      </c>
      <c r="C22" s="34" t="s">
        <v>103</v>
      </c>
      <c r="E22" s="2" t="s">
        <v>713</v>
      </c>
      <c r="F22" s="2"/>
      <c r="G22" s="265"/>
      <c r="H22" s="189"/>
      <c r="I22" s="190">
        <v>1.27</v>
      </c>
      <c r="J22" s="177"/>
      <c r="K22" s="188">
        <v>59.8551</v>
      </c>
      <c r="L22" s="106"/>
      <c r="M22" s="177"/>
      <c r="N22" s="177"/>
      <c r="O22" s="241"/>
      <c r="P22" s="241"/>
      <c r="Q22" s="26"/>
    </row>
    <row r="23" spans="1:17" ht="18" customHeight="1" x14ac:dyDescent="0.2">
      <c r="A23" s="22" t="s">
        <v>93</v>
      </c>
      <c r="B23" s="22">
        <v>2011</v>
      </c>
      <c r="C23" s="34" t="s">
        <v>103</v>
      </c>
      <c r="E23" s="2" t="s">
        <v>714</v>
      </c>
      <c r="F23" s="2"/>
      <c r="G23" s="265"/>
      <c r="H23" s="189"/>
      <c r="I23" s="190">
        <v>0.25</v>
      </c>
      <c r="J23" s="177"/>
      <c r="K23" s="188">
        <v>11.782500000000001</v>
      </c>
      <c r="L23" s="106"/>
      <c r="M23" s="177"/>
      <c r="N23" s="177"/>
      <c r="O23" s="241"/>
      <c r="P23" s="241"/>
      <c r="Q23" s="26"/>
    </row>
    <row r="24" spans="1:17" ht="18" customHeight="1" x14ac:dyDescent="0.2">
      <c r="A24" s="22" t="s">
        <v>93</v>
      </c>
      <c r="B24" s="22">
        <v>2018</v>
      </c>
      <c r="C24" s="34" t="s">
        <v>103</v>
      </c>
      <c r="D24" s="34" t="s">
        <v>228</v>
      </c>
      <c r="E24" s="2" t="s">
        <v>615</v>
      </c>
      <c r="F24" s="2" t="s">
        <v>1376</v>
      </c>
      <c r="G24" s="265">
        <f>55*0.9</f>
        <v>49.5</v>
      </c>
      <c r="H24" s="189"/>
      <c r="I24" s="190"/>
      <c r="J24" s="177"/>
      <c r="K24" s="188"/>
      <c r="L24" s="106"/>
      <c r="M24" s="177"/>
      <c r="N24" s="2"/>
      <c r="O24" s="243">
        <v>1020.337</v>
      </c>
      <c r="P24" s="243">
        <f>Magazines[[#This Row],[Circulation (000s)]]/(23427.125)*100</f>
        <v>4.3553658419460355</v>
      </c>
      <c r="Q24" s="26" t="s">
        <v>1558</v>
      </c>
    </row>
    <row r="25" spans="1:17" ht="18" customHeight="1" x14ac:dyDescent="0.2">
      <c r="A25" s="22" t="s">
        <v>93</v>
      </c>
      <c r="B25" s="22">
        <v>2018</v>
      </c>
      <c r="C25" s="34" t="s">
        <v>103</v>
      </c>
      <c r="D25" s="34" t="s">
        <v>1399</v>
      </c>
      <c r="E25" s="72" t="s">
        <v>1398</v>
      </c>
      <c r="F25" s="2" t="s">
        <v>1372</v>
      </c>
      <c r="G25" s="265">
        <f>96.461256*0.4*0.9</f>
        <v>34.726052160000009</v>
      </c>
      <c r="H25" s="189"/>
      <c r="I25" s="190"/>
      <c r="J25" s="177"/>
      <c r="K25" s="188"/>
      <c r="L25" s="106"/>
      <c r="M25" s="177"/>
      <c r="N25" s="2"/>
      <c r="O25" s="243">
        <v>955.51800000000003</v>
      </c>
      <c r="P25" s="243">
        <f>Magazines[[#This Row],[Circulation (000s)]]/(23427.125)*100</f>
        <v>4.0786822966966705</v>
      </c>
      <c r="Q25" s="26" t="s">
        <v>1467</v>
      </c>
    </row>
    <row r="26" spans="1:17" ht="18" customHeight="1" x14ac:dyDescent="0.2">
      <c r="A26" s="22" t="s">
        <v>93</v>
      </c>
      <c r="B26" s="22">
        <v>2018</v>
      </c>
      <c r="C26" s="34" t="s">
        <v>103</v>
      </c>
      <c r="D26" s="34" t="s">
        <v>1464</v>
      </c>
      <c r="E26" s="72" t="s">
        <v>1463</v>
      </c>
      <c r="F26" s="2" t="s">
        <v>1373</v>
      </c>
      <c r="G26" s="265"/>
      <c r="H26" s="189"/>
      <c r="I26" s="190"/>
      <c r="J26" s="177"/>
      <c r="K26" s="188"/>
      <c r="L26" s="106"/>
      <c r="M26" s="177"/>
      <c r="N26" s="2"/>
      <c r="O26" s="243">
        <v>947.077</v>
      </c>
      <c r="P26" s="243">
        <f>Magazines[[#This Row],[Circulation (000s)]]/(23427.125)*100</f>
        <v>4.0426514136924618</v>
      </c>
      <c r="Q26" s="26" t="s">
        <v>1558</v>
      </c>
    </row>
    <row r="27" spans="1:17" ht="18" customHeight="1" x14ac:dyDescent="0.2">
      <c r="A27" s="22" t="s">
        <v>93</v>
      </c>
      <c r="B27" s="22">
        <v>2018</v>
      </c>
      <c r="C27" s="34" t="s">
        <v>103</v>
      </c>
      <c r="D27" s="34" t="s">
        <v>767</v>
      </c>
      <c r="E27" s="72" t="s">
        <v>1311</v>
      </c>
      <c r="F27" s="2" t="s">
        <v>1374</v>
      </c>
      <c r="G27" s="265"/>
      <c r="H27" s="189"/>
      <c r="I27" s="190"/>
      <c r="J27" s="177"/>
      <c r="K27" s="188"/>
      <c r="L27" s="106"/>
      <c r="M27" s="177"/>
      <c r="N27" s="2"/>
      <c r="O27" s="243">
        <v>728.85299999999995</v>
      </c>
      <c r="P27" s="243">
        <f>Magazines[[#This Row],[Circulation (000s)]]/(23427.125)*100</f>
        <v>3.1111500024010628</v>
      </c>
      <c r="Q27" s="26" t="s">
        <v>1558</v>
      </c>
    </row>
    <row r="28" spans="1:17" ht="18" customHeight="1" x14ac:dyDescent="0.2">
      <c r="A28" s="22" t="s">
        <v>93</v>
      </c>
      <c r="B28" s="22">
        <v>2018</v>
      </c>
      <c r="C28" s="34" t="s">
        <v>103</v>
      </c>
      <c r="D28" s="34" t="s">
        <v>1466</v>
      </c>
      <c r="E28" s="72" t="s">
        <v>1397</v>
      </c>
      <c r="F28" s="2" t="s">
        <v>1375</v>
      </c>
      <c r="G28" s="265"/>
      <c r="H28" s="189"/>
      <c r="I28" s="190"/>
      <c r="J28" s="177"/>
      <c r="K28" s="188"/>
      <c r="L28" s="106"/>
      <c r="M28" s="177"/>
      <c r="N28" s="2"/>
      <c r="O28" s="243">
        <v>731.88499999999999</v>
      </c>
      <c r="P28" s="243">
        <f>Magazines[[#This Row],[Circulation (000s)]]/(23427.125)*100</f>
        <v>3.1240922648425702</v>
      </c>
      <c r="Q28" s="26" t="s">
        <v>1558</v>
      </c>
    </row>
    <row r="29" spans="1:17" ht="18" customHeight="1" x14ac:dyDescent="0.2">
      <c r="A29" s="22" t="s">
        <v>93</v>
      </c>
      <c r="B29" s="22">
        <v>2018</v>
      </c>
      <c r="C29" s="34" t="s">
        <v>103</v>
      </c>
      <c r="D29" s="34" t="s">
        <v>190</v>
      </c>
      <c r="E29" s="2" t="s">
        <v>1395</v>
      </c>
      <c r="F29" s="2" t="s">
        <v>1377</v>
      </c>
      <c r="G29" s="265"/>
      <c r="H29" s="189"/>
      <c r="I29" s="190"/>
      <c r="J29" s="177"/>
      <c r="K29" s="188"/>
      <c r="L29" s="106"/>
      <c r="M29" s="177"/>
      <c r="N29" s="2"/>
      <c r="O29" s="243">
        <v>701.45699999999999</v>
      </c>
      <c r="P29" s="243">
        <f>Magazines[[#This Row],[Circulation (000s)]]/(23427.125*2)*100</f>
        <v>1.49710431817818</v>
      </c>
      <c r="Q29" s="44" t="s">
        <v>1396</v>
      </c>
    </row>
    <row r="30" spans="1:17" ht="18" customHeight="1" x14ac:dyDescent="0.2">
      <c r="A30" s="22" t="s">
        <v>93</v>
      </c>
      <c r="B30" s="22">
        <v>2018</v>
      </c>
      <c r="C30" s="34" t="s">
        <v>103</v>
      </c>
      <c r="D30" s="34" t="s">
        <v>190</v>
      </c>
      <c r="E30" s="2" t="s">
        <v>1395</v>
      </c>
      <c r="F30" s="2" t="s">
        <v>1379</v>
      </c>
      <c r="G30" s="265"/>
      <c r="H30" s="189"/>
      <c r="I30" s="190"/>
      <c r="J30" s="177"/>
      <c r="K30" s="188"/>
      <c r="L30" s="106"/>
      <c r="M30" s="177"/>
      <c r="N30" s="2"/>
      <c r="O30" s="243">
        <v>711.36599999999999</v>
      </c>
      <c r="P30" s="243">
        <f>Magazines[[#This Row],[Circulation (000s)]]/(23427.125*2)*100</f>
        <v>1.5182528799415209</v>
      </c>
      <c r="Q30" s="44" t="s">
        <v>1396</v>
      </c>
    </row>
    <row r="31" spans="1:17" ht="18" customHeight="1" x14ac:dyDescent="0.2">
      <c r="A31" s="22" t="s">
        <v>93</v>
      </c>
      <c r="B31" s="22">
        <v>2018</v>
      </c>
      <c r="C31" s="34" t="s">
        <v>103</v>
      </c>
      <c r="D31" s="34" t="s">
        <v>190</v>
      </c>
      <c r="E31" s="2" t="s">
        <v>1395</v>
      </c>
      <c r="F31" s="2" t="s">
        <v>1378</v>
      </c>
      <c r="G31" s="265"/>
      <c r="H31" s="189"/>
      <c r="I31" s="190"/>
      <c r="J31" s="177"/>
      <c r="K31" s="188"/>
      <c r="L31" s="106"/>
      <c r="M31" s="177"/>
      <c r="N31" s="2"/>
      <c r="O31" s="243">
        <v>636.10199999999998</v>
      </c>
      <c r="P31" s="243">
        <f>Magazines[[#This Row],[Circulation (000s)]]/(23427.125)*100</f>
        <v>2.7152371449761761</v>
      </c>
      <c r="Q31" s="26" t="s">
        <v>1558</v>
      </c>
    </row>
    <row r="32" spans="1:17" ht="18" customHeight="1" x14ac:dyDescent="0.2">
      <c r="A32" s="22" t="s">
        <v>93</v>
      </c>
      <c r="B32" s="22">
        <v>2018</v>
      </c>
      <c r="C32" s="34" t="s">
        <v>103</v>
      </c>
      <c r="D32" s="34" t="s">
        <v>1339</v>
      </c>
      <c r="E32" s="2" t="s">
        <v>1340</v>
      </c>
      <c r="F32" s="2" t="s">
        <v>1381</v>
      </c>
      <c r="G32" s="265"/>
      <c r="H32" s="189"/>
      <c r="I32" s="190"/>
      <c r="J32" s="177"/>
      <c r="K32" s="188"/>
      <c r="L32" s="106"/>
      <c r="M32" s="177"/>
      <c r="N32" s="2"/>
      <c r="O32" s="243">
        <v>4277.8289999999997</v>
      </c>
      <c r="P32" s="243">
        <f>Magazines[[#This Row],[Circulation (000s)]]/(23427.125)*100</f>
        <v>18.260153561309806</v>
      </c>
      <c r="Q32" s="26" t="s">
        <v>1558</v>
      </c>
    </row>
    <row r="33" spans="1:17" ht="18" customHeight="1" x14ac:dyDescent="0.2">
      <c r="A33" s="22" t="s">
        <v>93</v>
      </c>
      <c r="B33" s="22">
        <v>2018</v>
      </c>
      <c r="C33" s="34" t="s">
        <v>103</v>
      </c>
      <c r="D33" s="34" t="s">
        <v>228</v>
      </c>
      <c r="E33" s="2" t="s">
        <v>615</v>
      </c>
      <c r="F33" s="34" t="s">
        <v>1382</v>
      </c>
      <c r="G33" s="265"/>
      <c r="H33" s="189"/>
      <c r="I33" s="190"/>
      <c r="J33" s="177"/>
      <c r="K33" s="188"/>
      <c r="L33" s="106"/>
      <c r="M33" s="177"/>
      <c r="N33" s="34"/>
      <c r="O33" s="243">
        <v>2395.5100000000002</v>
      </c>
      <c r="P33" s="243">
        <f>Magazines[[#This Row],[Circulation (000s)]]/(23427.125)*100</f>
        <v>10.225369096720149</v>
      </c>
      <c r="Q33" s="26" t="s">
        <v>1558</v>
      </c>
    </row>
    <row r="34" spans="1:17" ht="18" customHeight="1" x14ac:dyDescent="0.2">
      <c r="A34" s="22" t="s">
        <v>93</v>
      </c>
      <c r="B34" s="22">
        <v>2018</v>
      </c>
      <c r="C34" s="34" t="s">
        <v>103</v>
      </c>
      <c r="D34" s="34" t="s">
        <v>1390</v>
      </c>
      <c r="E34" s="2" t="s">
        <v>1389</v>
      </c>
      <c r="F34" s="34" t="s">
        <v>702</v>
      </c>
      <c r="G34" s="265"/>
      <c r="H34" s="189"/>
      <c r="I34" s="190"/>
      <c r="J34" s="177"/>
      <c r="K34" s="188"/>
      <c r="L34" s="106"/>
      <c r="M34" s="177"/>
      <c r="N34" s="34"/>
      <c r="O34" s="243">
        <v>288.31900000000002</v>
      </c>
      <c r="P34" s="243">
        <f>Magazines[[#This Row],[Circulation (000s)]]/(1100.156)*100</f>
        <v>26.207101538327294</v>
      </c>
      <c r="Q34" s="26" t="s">
        <v>1455</v>
      </c>
    </row>
    <row r="35" spans="1:17" ht="18" customHeight="1" x14ac:dyDescent="0.2">
      <c r="A35" s="22" t="s">
        <v>93</v>
      </c>
      <c r="B35" s="22">
        <v>2018</v>
      </c>
      <c r="C35" s="34" t="s">
        <v>103</v>
      </c>
      <c r="D35" s="34" t="s">
        <v>1328</v>
      </c>
      <c r="E35" s="2" t="s">
        <v>1328</v>
      </c>
      <c r="F35" s="34" t="s">
        <v>1385</v>
      </c>
      <c r="G35" s="265">
        <f>45.916*0.7</f>
        <v>32.141199999999998</v>
      </c>
      <c r="H35" s="189"/>
      <c r="I35" s="190"/>
      <c r="J35" s="177"/>
      <c r="K35" s="188"/>
      <c r="L35" s="106"/>
      <c r="M35" s="177"/>
      <c r="N35" s="34"/>
      <c r="O35" s="243">
        <v>243.15100000000001</v>
      </c>
      <c r="P35" s="243">
        <f>Magazines[[#This Row],[Circulation (000s)]]/(1100.156)*100</f>
        <v>22.1015019688117</v>
      </c>
      <c r="Q35" s="44" t="s">
        <v>1530</v>
      </c>
    </row>
    <row r="36" spans="1:17" ht="18" customHeight="1" x14ac:dyDescent="0.2">
      <c r="A36" s="22" t="s">
        <v>93</v>
      </c>
      <c r="B36" s="22">
        <v>2018</v>
      </c>
      <c r="C36" s="34" t="s">
        <v>103</v>
      </c>
      <c r="D36" s="2" t="s">
        <v>1465</v>
      </c>
      <c r="E36" s="34" t="s">
        <v>1386</v>
      </c>
      <c r="F36" s="34" t="s">
        <v>1386</v>
      </c>
      <c r="G36" s="265"/>
      <c r="H36" s="189"/>
      <c r="I36" s="190"/>
      <c r="J36" s="177"/>
      <c r="K36" s="188"/>
      <c r="L36" s="106"/>
      <c r="M36" s="177"/>
      <c r="N36" s="34"/>
      <c r="O36" s="243">
        <v>233.821</v>
      </c>
      <c r="P36" s="243">
        <f>Magazines[[#This Row],[Circulation (000s)]]/(1100.156)*100</f>
        <v>21.253440421176634</v>
      </c>
      <c r="Q36" s="26" t="s">
        <v>1558</v>
      </c>
    </row>
    <row r="37" spans="1:17" ht="18" customHeight="1" x14ac:dyDescent="0.2">
      <c r="A37" s="22" t="s">
        <v>93</v>
      </c>
      <c r="B37" s="22">
        <v>2018</v>
      </c>
      <c r="C37" s="34" t="s">
        <v>103</v>
      </c>
      <c r="D37" s="34" t="s">
        <v>1328</v>
      </c>
      <c r="E37" s="2" t="s">
        <v>1298</v>
      </c>
      <c r="F37" s="34" t="s">
        <v>1387</v>
      </c>
      <c r="G37" s="265">
        <f>(305.1-'Online News Media'!G39-'Online News Media'!G30-Newspapers!G25-G35)/2</f>
        <v>38.266599999999997</v>
      </c>
      <c r="H37" s="189"/>
      <c r="I37" s="190"/>
      <c r="J37" s="177"/>
      <c r="K37" s="188"/>
      <c r="L37" s="106"/>
      <c r="M37" s="177"/>
      <c r="N37" s="34"/>
      <c r="O37" s="243">
        <v>157.16</v>
      </c>
      <c r="P37" s="243">
        <f>Magazines[[#This Row],[Circulation (000s)]]/(1100.156)*100</f>
        <v>14.285246819541955</v>
      </c>
      <c r="Q37" s="44" t="s">
        <v>1556</v>
      </c>
    </row>
    <row r="38" spans="1:17" ht="18" customHeight="1" x14ac:dyDescent="0.2">
      <c r="A38" s="22" t="s">
        <v>93</v>
      </c>
      <c r="B38" s="22">
        <v>2018</v>
      </c>
      <c r="C38" s="34" t="s">
        <v>103</v>
      </c>
      <c r="D38" s="34" t="s">
        <v>1393</v>
      </c>
      <c r="E38" s="2" t="s">
        <v>1392</v>
      </c>
      <c r="F38" s="34" t="s">
        <v>1388</v>
      </c>
      <c r="G38" s="265">
        <f>17.84*0.9</f>
        <v>16.056000000000001</v>
      </c>
      <c r="H38" s="189"/>
      <c r="I38" s="190"/>
      <c r="J38" s="177"/>
      <c r="K38" s="188"/>
      <c r="L38" s="106"/>
      <c r="M38" s="177"/>
      <c r="N38" s="34"/>
      <c r="O38" s="243">
        <v>120.372</v>
      </c>
      <c r="P38" s="243">
        <f>Magazines[[#This Row],[Circulation (000s)]]/(1100.156)*100</f>
        <v>10.941357407494937</v>
      </c>
      <c r="Q38" s="44" t="s">
        <v>1469</v>
      </c>
    </row>
    <row r="39" spans="1:17" ht="18" customHeight="1" x14ac:dyDescent="0.2">
      <c r="A39" s="22" t="s">
        <v>93</v>
      </c>
      <c r="B39" s="22">
        <v>2018</v>
      </c>
      <c r="C39" s="34" t="s">
        <v>103</v>
      </c>
      <c r="D39" s="34" t="s">
        <v>1394</v>
      </c>
      <c r="E39" s="2" t="s">
        <v>657</v>
      </c>
      <c r="F39" s="34" t="s">
        <v>1380</v>
      </c>
      <c r="G39" s="265"/>
      <c r="H39" s="189"/>
      <c r="I39" s="190"/>
      <c r="J39" s="177"/>
      <c r="K39" s="188"/>
      <c r="L39" s="106"/>
      <c r="M39" s="177"/>
      <c r="N39" s="34"/>
      <c r="O39" s="243">
        <v>519.08199999999999</v>
      </c>
      <c r="P39" s="243">
        <f>Magazines[[#This Row],[Circulation (000s)]]/(2264.43)*100</f>
        <v>22.923296370389018</v>
      </c>
      <c r="Q39" s="26" t="s">
        <v>1456</v>
      </c>
    </row>
    <row r="40" spans="1:17" ht="18" customHeight="1" x14ac:dyDescent="0.2">
      <c r="A40" s="22" t="s">
        <v>93</v>
      </c>
      <c r="B40" s="22">
        <v>2018</v>
      </c>
      <c r="C40" s="34" t="s">
        <v>103</v>
      </c>
      <c r="D40" s="34" t="s">
        <v>1328</v>
      </c>
      <c r="E40" s="2" t="s">
        <v>1298</v>
      </c>
      <c r="F40" s="34" t="s">
        <v>1400</v>
      </c>
      <c r="G40" s="265">
        <f>(305.1-'Online News Media'!G39-'Online News Media'!G30-Newspapers!G25-G35)/2</f>
        <v>38.266599999999997</v>
      </c>
      <c r="H40" s="189"/>
      <c r="I40" s="190"/>
      <c r="J40" s="177"/>
      <c r="K40" s="188"/>
      <c r="L40" s="106"/>
      <c r="M40" s="177"/>
      <c r="N40" s="34"/>
      <c r="O40" s="243">
        <v>279.02199999999999</v>
      </c>
      <c r="P40" s="243">
        <f>Magazines[[#This Row],[Circulation (000s)]]/(2264.43)*100</f>
        <v>12.321952985961147</v>
      </c>
      <c r="Q40" s="44" t="s">
        <v>1556</v>
      </c>
    </row>
    <row r="41" spans="1:17" ht="18" customHeight="1" x14ac:dyDescent="0.2">
      <c r="A41" s="22" t="s">
        <v>93</v>
      </c>
      <c r="B41" s="22">
        <v>2018</v>
      </c>
      <c r="C41" s="34" t="s">
        <v>103</v>
      </c>
      <c r="D41" s="34" t="s">
        <v>1339</v>
      </c>
      <c r="E41" s="2" t="s">
        <v>1340</v>
      </c>
      <c r="F41" s="34" t="s">
        <v>1401</v>
      </c>
      <c r="G41" s="265"/>
      <c r="H41" s="189"/>
      <c r="I41" s="190"/>
      <c r="J41" s="177"/>
      <c r="K41" s="188"/>
      <c r="L41" s="106"/>
      <c r="M41" s="177"/>
      <c r="N41" s="34"/>
      <c r="O41" s="243">
        <v>370.43900000000002</v>
      </c>
      <c r="P41" s="243">
        <f>Magazines[[#This Row],[Circulation (000s)]]/(2264.43)*100</f>
        <v>16.359039581704891</v>
      </c>
      <c r="Q41" s="26" t="s">
        <v>1558</v>
      </c>
    </row>
    <row r="42" spans="1:17" ht="18" customHeight="1" x14ac:dyDescent="0.2">
      <c r="A42" s="22" t="s">
        <v>93</v>
      </c>
      <c r="B42" s="22">
        <v>2018</v>
      </c>
      <c r="C42" s="34" t="s">
        <v>103</v>
      </c>
      <c r="D42" s="34" t="s">
        <v>1335</v>
      </c>
      <c r="E42" s="2" t="s">
        <v>1334</v>
      </c>
      <c r="F42" s="34" t="s">
        <v>1403</v>
      </c>
      <c r="G42" s="265"/>
      <c r="H42" s="189"/>
      <c r="I42" s="190"/>
      <c r="J42" s="177"/>
      <c r="K42" s="188"/>
      <c r="L42" s="106"/>
      <c r="M42" s="177"/>
      <c r="N42" s="34"/>
      <c r="O42" s="243">
        <v>270.12400000000002</v>
      </c>
      <c r="P42" s="243">
        <f>Magazines[[#This Row],[Circulation (000s)]]/(2264.43)*100</f>
        <v>11.929006416625819</v>
      </c>
      <c r="Q42" s="26" t="s">
        <v>1558</v>
      </c>
    </row>
    <row r="43" spans="1:17" ht="18" customHeight="1" x14ac:dyDescent="0.2">
      <c r="A43" s="22" t="s">
        <v>93</v>
      </c>
      <c r="B43" s="22">
        <v>2018</v>
      </c>
      <c r="C43" s="34" t="s">
        <v>103</v>
      </c>
      <c r="D43" s="34" t="s">
        <v>1339</v>
      </c>
      <c r="E43" s="2" t="s">
        <v>1340</v>
      </c>
      <c r="F43" s="34" t="s">
        <v>1404</v>
      </c>
      <c r="G43" s="265"/>
      <c r="H43" s="189"/>
      <c r="I43" s="190"/>
      <c r="J43" s="177"/>
      <c r="K43" s="188"/>
      <c r="L43" s="106"/>
      <c r="M43" s="177"/>
      <c r="N43" s="34"/>
      <c r="O43" s="243">
        <v>338.51799999999997</v>
      </c>
      <c r="P43" s="243">
        <f>Magazines[[#This Row],[Circulation (000s)]]/(21846.99/52)*100</f>
        <v>80.573735786943629</v>
      </c>
      <c r="Q43" s="26" t="s">
        <v>1457</v>
      </c>
    </row>
    <row r="44" spans="1:17" ht="18" customHeight="1" x14ac:dyDescent="0.2">
      <c r="A44" s="22" t="s">
        <v>93</v>
      </c>
      <c r="B44" s="22">
        <v>2018</v>
      </c>
      <c r="C44" s="34" t="s">
        <v>103</v>
      </c>
      <c r="D44" s="34" t="s">
        <v>1409</v>
      </c>
      <c r="E44" s="2" t="s">
        <v>1410</v>
      </c>
      <c r="F44" s="34" t="s">
        <v>1405</v>
      </c>
      <c r="G44" s="265"/>
      <c r="H44" s="189"/>
      <c r="I44" s="190"/>
      <c r="J44" s="177"/>
      <c r="K44" s="188"/>
      <c r="L44" s="106"/>
      <c r="M44" s="177"/>
      <c r="N44" s="34"/>
      <c r="O44" s="243">
        <v>204.86600000000001</v>
      </c>
      <c r="P44" s="243">
        <f>Magazines[[#This Row],[Circulation (000s)]]/(21846.99/12)*100</f>
        <v>11.25277212101072</v>
      </c>
      <c r="Q44" s="44" t="s">
        <v>1414</v>
      </c>
    </row>
    <row r="45" spans="1:17" ht="18" customHeight="1" x14ac:dyDescent="0.2">
      <c r="A45" s="22" t="s">
        <v>93</v>
      </c>
      <c r="B45" s="22">
        <v>2018</v>
      </c>
      <c r="C45" s="34" t="s">
        <v>103</v>
      </c>
      <c r="D45" s="34" t="s">
        <v>1412</v>
      </c>
      <c r="E45" s="2" t="s">
        <v>1411</v>
      </c>
      <c r="F45" s="34" t="s">
        <v>1406</v>
      </c>
      <c r="G45" s="265"/>
      <c r="H45" s="189"/>
      <c r="I45" s="190"/>
      <c r="J45" s="177"/>
      <c r="K45" s="188"/>
      <c r="L45" s="106"/>
      <c r="M45" s="177"/>
      <c r="N45" s="34"/>
      <c r="O45" s="243">
        <v>128.35499999999999</v>
      </c>
      <c r="P45" s="243">
        <f>Magazines[[#This Row],[Circulation (000s)]]/(21846.99/52)*100</f>
        <v>30.550936307473016</v>
      </c>
      <c r="Q45" s="44" t="s">
        <v>1413</v>
      </c>
    </row>
    <row r="46" spans="1:17" ht="18" customHeight="1" x14ac:dyDescent="0.2">
      <c r="A46" s="22" t="s">
        <v>93</v>
      </c>
      <c r="B46" s="22">
        <v>2018</v>
      </c>
      <c r="C46" s="34" t="s">
        <v>103</v>
      </c>
      <c r="D46" s="34" t="s">
        <v>190</v>
      </c>
      <c r="E46" s="2" t="s">
        <v>1395</v>
      </c>
      <c r="F46" s="34" t="s">
        <v>1407</v>
      </c>
      <c r="G46" s="265"/>
      <c r="H46" s="189"/>
      <c r="I46" s="190"/>
      <c r="J46" s="177"/>
      <c r="K46" s="188"/>
      <c r="L46" s="106"/>
      <c r="M46" s="177"/>
      <c r="N46" s="34"/>
      <c r="O46" s="243">
        <v>182.41</v>
      </c>
      <c r="P46" s="243">
        <f>Magazines[[#This Row],[Circulation (000s)]]/(21846.99/12)*100</f>
        <v>10.019320739378742</v>
      </c>
      <c r="Q46" s="44" t="s">
        <v>1414</v>
      </c>
    </row>
    <row r="47" spans="1:17" ht="18" customHeight="1" x14ac:dyDescent="0.2">
      <c r="A47" s="22" t="s">
        <v>93</v>
      </c>
      <c r="B47" s="22">
        <v>2018</v>
      </c>
      <c r="C47" s="34" t="s">
        <v>103</v>
      </c>
      <c r="D47" s="34" t="s">
        <v>190</v>
      </c>
      <c r="E47" s="2" t="s">
        <v>1395</v>
      </c>
      <c r="F47" s="2" t="s">
        <v>1415</v>
      </c>
      <c r="G47" s="265"/>
      <c r="H47" s="189"/>
      <c r="I47" s="190"/>
      <c r="J47" s="177"/>
      <c r="K47" s="188"/>
      <c r="L47" s="106"/>
      <c r="M47" s="177"/>
      <c r="N47" s="2"/>
      <c r="O47" s="243">
        <v>231.62899999999999</v>
      </c>
      <c r="P47" s="243">
        <f>Magazines[[#This Row],[Circulation (000s)]]/(1461.2)*100</f>
        <v>15.851970982753899</v>
      </c>
      <c r="Q47" s="26" t="s">
        <v>1458</v>
      </c>
    </row>
    <row r="48" spans="1:17" ht="18" customHeight="1" x14ac:dyDescent="0.2">
      <c r="A48" s="22" t="s">
        <v>93</v>
      </c>
      <c r="B48" s="22">
        <v>2018</v>
      </c>
      <c r="C48" s="34" t="s">
        <v>103</v>
      </c>
      <c r="D48" s="34" t="s">
        <v>228</v>
      </c>
      <c r="E48" s="2" t="s">
        <v>615</v>
      </c>
      <c r="F48" s="2" t="s">
        <v>1416</v>
      </c>
      <c r="G48" s="265"/>
      <c r="H48" s="189"/>
      <c r="I48" s="190"/>
      <c r="J48" s="177"/>
      <c r="K48" s="188"/>
      <c r="L48" s="106"/>
      <c r="M48" s="177"/>
      <c r="N48" s="2"/>
      <c r="O48" s="243">
        <v>248.99299999999999</v>
      </c>
      <c r="P48" s="243">
        <f>Magazines[[#This Row],[Circulation (000s)]]/(1461.2)*100</f>
        <v>17.040309334793317</v>
      </c>
      <c r="Q48" s="26" t="s">
        <v>1458</v>
      </c>
    </row>
    <row r="49" spans="1:17" ht="18" customHeight="1" x14ac:dyDescent="0.2">
      <c r="A49" s="22" t="s">
        <v>93</v>
      </c>
      <c r="B49" s="22">
        <v>2018</v>
      </c>
      <c r="C49" s="34" t="s">
        <v>103</v>
      </c>
      <c r="D49" s="34" t="s">
        <v>228</v>
      </c>
      <c r="E49" s="2" t="s">
        <v>615</v>
      </c>
      <c r="F49" s="2" t="s">
        <v>1417</v>
      </c>
      <c r="G49" s="265"/>
      <c r="H49" s="189"/>
      <c r="I49" s="190"/>
      <c r="J49" s="177"/>
      <c r="K49" s="188"/>
      <c r="L49" s="106"/>
      <c r="M49" s="177"/>
      <c r="N49" s="2"/>
      <c r="O49" s="243">
        <v>250.834</v>
      </c>
      <c r="P49" s="243">
        <f>Magazines[[#This Row],[Circulation (000s)]]/(1461.2)*100</f>
        <v>17.166301669860388</v>
      </c>
      <c r="Q49" s="26" t="s">
        <v>1458</v>
      </c>
    </row>
    <row r="50" spans="1:17" ht="18" customHeight="1" x14ac:dyDescent="0.2">
      <c r="A50" s="22" t="s">
        <v>93</v>
      </c>
      <c r="B50" s="22">
        <v>2018</v>
      </c>
      <c r="C50" s="34" t="s">
        <v>103</v>
      </c>
      <c r="D50" s="34" t="s">
        <v>1466</v>
      </c>
      <c r="E50" s="72" t="s">
        <v>1397</v>
      </c>
      <c r="F50" s="2" t="s">
        <v>1418</v>
      </c>
      <c r="G50" s="265"/>
      <c r="H50" s="189"/>
      <c r="I50" s="190"/>
      <c r="J50" s="177"/>
      <c r="K50" s="188"/>
      <c r="L50" s="106"/>
      <c r="M50" s="177"/>
      <c r="N50" s="2"/>
      <c r="O50" s="243">
        <v>225.874</v>
      </c>
      <c r="P50" s="243">
        <f>Magazines[[#This Row],[Circulation (000s)]]/(1461.2)*100</f>
        <v>15.458116616479606</v>
      </c>
      <c r="Q50" s="26" t="s">
        <v>1458</v>
      </c>
    </row>
    <row r="51" spans="1:17" ht="18" customHeight="1" x14ac:dyDescent="0.2">
      <c r="A51" s="22" t="s">
        <v>93</v>
      </c>
      <c r="B51" s="22">
        <v>2018</v>
      </c>
      <c r="C51" s="34" t="s">
        <v>103</v>
      </c>
      <c r="D51" s="34" t="s">
        <v>190</v>
      </c>
      <c r="E51" s="2" t="s">
        <v>1395</v>
      </c>
      <c r="F51" s="2" t="s">
        <v>1419</v>
      </c>
      <c r="G51" s="265"/>
      <c r="H51" s="189"/>
      <c r="I51" s="190"/>
      <c r="J51" s="177"/>
      <c r="K51" s="188"/>
      <c r="L51" s="106"/>
      <c r="M51" s="177"/>
      <c r="N51" s="2"/>
      <c r="O51" s="243">
        <v>190.309</v>
      </c>
      <c r="P51" s="243">
        <f>Magazines[[#This Row],[Circulation (000s)]]/(1461.2)*100</f>
        <v>13.024158226115521</v>
      </c>
      <c r="Q51" s="26" t="s">
        <v>1458</v>
      </c>
    </row>
    <row r="52" spans="1:17" ht="18" customHeight="1" x14ac:dyDescent="0.2">
      <c r="A52" s="22" t="s">
        <v>93</v>
      </c>
      <c r="B52" s="22">
        <v>2018</v>
      </c>
      <c r="C52" s="34" t="s">
        <v>103</v>
      </c>
      <c r="D52" s="34" t="s">
        <v>190</v>
      </c>
      <c r="E52" s="2" t="s">
        <v>1395</v>
      </c>
      <c r="F52" s="2" t="s">
        <v>1421</v>
      </c>
      <c r="G52" s="265"/>
      <c r="H52" s="189"/>
      <c r="I52" s="190"/>
      <c r="J52" s="177"/>
      <c r="K52" s="188"/>
      <c r="L52" s="106"/>
      <c r="M52" s="177"/>
      <c r="N52" s="2"/>
      <c r="O52" s="243">
        <v>538.19500000000005</v>
      </c>
      <c r="P52" s="243">
        <f>Magazines[[#This Row],[Circulation (000s)]]/(5014.187)*100</f>
        <v>10.733444923374419</v>
      </c>
      <c r="Q52" s="26" t="s">
        <v>1459</v>
      </c>
    </row>
    <row r="53" spans="1:17" ht="18" customHeight="1" x14ac:dyDescent="0.2">
      <c r="A53" s="22" t="s">
        <v>93</v>
      </c>
      <c r="B53" s="22">
        <v>2018</v>
      </c>
      <c r="C53" s="34" t="s">
        <v>103</v>
      </c>
      <c r="D53" s="34" t="s">
        <v>1339</v>
      </c>
      <c r="E53" s="2" t="s">
        <v>1340</v>
      </c>
      <c r="F53" s="2" t="s">
        <v>1422</v>
      </c>
      <c r="G53" s="265"/>
      <c r="H53" s="189"/>
      <c r="I53" s="190"/>
      <c r="J53" s="177"/>
      <c r="K53" s="188"/>
      <c r="L53" s="106"/>
      <c r="M53" s="177"/>
      <c r="N53" s="2"/>
      <c r="O53" s="243">
        <v>382.99599999999998</v>
      </c>
      <c r="P53" s="243">
        <f>Magazines[[#This Row],[Circulation (000s)]]/(5014.187)*100</f>
        <v>7.6382472372889154</v>
      </c>
      <c r="Q53" s="26" t="s">
        <v>1459</v>
      </c>
    </row>
    <row r="54" spans="1:17" ht="18" customHeight="1" x14ac:dyDescent="0.2">
      <c r="A54" s="22" t="s">
        <v>93</v>
      </c>
      <c r="B54" s="22">
        <v>2018</v>
      </c>
      <c r="C54" s="34" t="s">
        <v>103</v>
      </c>
      <c r="D54" s="34" t="s">
        <v>228</v>
      </c>
      <c r="E54" s="2" t="s">
        <v>615</v>
      </c>
      <c r="F54" s="2" t="s">
        <v>1423</v>
      </c>
      <c r="G54" s="265"/>
      <c r="H54" s="189"/>
      <c r="I54" s="190"/>
      <c r="J54" s="177"/>
      <c r="K54" s="188"/>
      <c r="L54" s="106"/>
      <c r="M54" s="177"/>
      <c r="N54" s="2"/>
      <c r="O54" s="243">
        <v>332.52199999999999</v>
      </c>
      <c r="P54" s="243">
        <f>Magazines[[#This Row],[Circulation (000s)]]/(5014.187)*100</f>
        <v>6.6316234316749654</v>
      </c>
      <c r="Q54" s="26" t="s">
        <v>1459</v>
      </c>
    </row>
    <row r="55" spans="1:17" ht="18" customHeight="1" x14ac:dyDescent="0.2">
      <c r="A55" s="22" t="s">
        <v>93</v>
      </c>
      <c r="B55" s="22">
        <v>2018</v>
      </c>
      <c r="C55" s="34" t="s">
        <v>103</v>
      </c>
      <c r="D55" s="34" t="s">
        <v>1302</v>
      </c>
      <c r="E55" s="2" t="s">
        <v>1424</v>
      </c>
      <c r="F55" s="2" t="s">
        <v>1424</v>
      </c>
      <c r="G55" s="265"/>
      <c r="H55" s="189"/>
      <c r="I55" s="190"/>
      <c r="J55" s="177"/>
      <c r="K55" s="188"/>
      <c r="L55" s="106"/>
      <c r="M55" s="177"/>
      <c r="N55" s="2"/>
      <c r="O55" s="243">
        <v>377.79</v>
      </c>
      <c r="P55" s="243">
        <f>Magazines[[#This Row],[Circulation (000s)]]/(260737.737/12)*100</f>
        <v>1.7387126436554139</v>
      </c>
      <c r="Q55" s="44" t="s">
        <v>1414</v>
      </c>
    </row>
    <row r="56" spans="1:17" ht="18" customHeight="1" x14ac:dyDescent="0.2">
      <c r="A56" s="22" t="s">
        <v>93</v>
      </c>
      <c r="B56" s="22">
        <v>2018</v>
      </c>
      <c r="C56" s="34" t="s">
        <v>103</v>
      </c>
      <c r="D56" s="34" t="s">
        <v>207</v>
      </c>
      <c r="E56" s="2" t="s">
        <v>207</v>
      </c>
      <c r="F56" s="2" t="s">
        <v>1442</v>
      </c>
      <c r="G56" s="265"/>
      <c r="H56" s="189"/>
      <c r="I56" s="190"/>
      <c r="J56" s="177"/>
      <c r="K56" s="188"/>
      <c r="L56" s="106"/>
      <c r="M56" s="177"/>
      <c r="N56" s="2"/>
      <c r="O56" s="243">
        <v>230.23699999999999</v>
      </c>
      <c r="P56" s="243">
        <f>Magazines[[#This Row],[Circulation (000s)]]/(24101.278/52)*100</f>
        <v>49.675058725101636</v>
      </c>
      <c r="Q56" s="26" t="s">
        <v>1460</v>
      </c>
    </row>
    <row r="57" spans="1:17" ht="18" customHeight="1" x14ac:dyDescent="0.2">
      <c r="A57" s="22" t="s">
        <v>93</v>
      </c>
      <c r="B57" s="22">
        <v>2018</v>
      </c>
      <c r="C57" s="34" t="s">
        <v>103</v>
      </c>
      <c r="D57" s="34" t="s">
        <v>1466</v>
      </c>
      <c r="E57" s="72" t="s">
        <v>1397</v>
      </c>
      <c r="F57" s="2" t="s">
        <v>1428</v>
      </c>
      <c r="G57" s="265"/>
      <c r="H57" s="189"/>
      <c r="I57" s="190"/>
      <c r="J57" s="177"/>
      <c r="K57" s="188"/>
      <c r="L57" s="106"/>
      <c r="M57" s="177"/>
      <c r="N57" s="2"/>
      <c r="O57" s="243">
        <v>260.76600000000002</v>
      </c>
      <c r="P57" s="243">
        <f>Magazines[[#This Row],[Circulation (000s)]]/(24212.007/52)*100</f>
        <v>56.004576572276719</v>
      </c>
      <c r="Q57" s="26" t="s">
        <v>1461</v>
      </c>
    </row>
    <row r="58" spans="1:17" ht="18" customHeight="1" x14ac:dyDescent="0.2">
      <c r="A58" s="22" t="s">
        <v>93</v>
      </c>
      <c r="B58" s="22">
        <v>2018</v>
      </c>
      <c r="C58" s="34" t="s">
        <v>103</v>
      </c>
      <c r="D58" s="34" t="s">
        <v>454</v>
      </c>
      <c r="E58" s="72" t="s">
        <v>1430</v>
      </c>
      <c r="F58" s="2" t="s">
        <v>1429</v>
      </c>
      <c r="G58" s="265"/>
      <c r="H58" s="189"/>
      <c r="I58" s="190"/>
      <c r="J58" s="177"/>
      <c r="K58" s="188"/>
      <c r="L58" s="106"/>
      <c r="M58" s="177"/>
      <c r="N58" s="2"/>
      <c r="O58" s="243">
        <v>145.82900000000001</v>
      </c>
      <c r="P58" s="243">
        <f>Magazines[[#This Row],[Circulation (000s)]]/(24212.007/12)*100</f>
        <v>7.227604056119759</v>
      </c>
      <c r="Q58" s="44" t="s">
        <v>1414</v>
      </c>
    </row>
    <row r="59" spans="1:17" ht="18" customHeight="1" x14ac:dyDescent="0.2">
      <c r="A59" s="22" t="s">
        <v>93</v>
      </c>
      <c r="B59" s="22">
        <v>2018</v>
      </c>
      <c r="C59" s="34" t="s">
        <v>103</v>
      </c>
      <c r="D59" s="2" t="s">
        <v>1410</v>
      </c>
      <c r="E59" s="2" t="s">
        <v>1410</v>
      </c>
      <c r="F59" s="2" t="s">
        <v>1432</v>
      </c>
      <c r="G59" s="265"/>
      <c r="H59" s="189"/>
      <c r="I59" s="190"/>
      <c r="J59" s="177"/>
      <c r="K59" s="188"/>
      <c r="L59" s="106"/>
      <c r="M59" s="177"/>
      <c r="N59" s="2"/>
      <c r="O59" s="243">
        <v>234.018</v>
      </c>
      <c r="P59" s="243">
        <f>Magazines[[#This Row],[Circulation (000s)]]/(1036.01)*100</f>
        <v>22.588392003938189</v>
      </c>
      <c r="Q59" s="26" t="s">
        <v>1462</v>
      </c>
    </row>
    <row r="60" spans="1:17" ht="18" customHeight="1" x14ac:dyDescent="0.2">
      <c r="A60" s="22" t="s">
        <v>93</v>
      </c>
      <c r="B60" s="22">
        <v>2018</v>
      </c>
      <c r="C60" s="34" t="s">
        <v>103</v>
      </c>
      <c r="D60" s="34" t="s">
        <v>190</v>
      </c>
      <c r="E60" s="2" t="s">
        <v>1395</v>
      </c>
      <c r="F60" s="2" t="s">
        <v>1433</v>
      </c>
      <c r="G60" s="265"/>
      <c r="H60" s="189"/>
      <c r="I60" s="190"/>
      <c r="J60" s="177"/>
      <c r="K60" s="188"/>
      <c r="L60" s="106"/>
      <c r="M60" s="177"/>
      <c r="N60" s="2"/>
      <c r="O60" s="243">
        <v>198.56100000000001</v>
      </c>
      <c r="P60" s="243">
        <f>Magazines[[#This Row],[Circulation (000s)]]/(1036.01)*100</f>
        <v>19.165934691750081</v>
      </c>
      <c r="Q60" s="26" t="s">
        <v>1462</v>
      </c>
    </row>
    <row r="61" spans="1:17" ht="18" customHeight="1" x14ac:dyDescent="0.2">
      <c r="A61" s="22" t="s">
        <v>93</v>
      </c>
      <c r="B61" s="22">
        <v>2018</v>
      </c>
      <c r="C61" s="34" t="s">
        <v>103</v>
      </c>
      <c r="D61" s="34" t="s">
        <v>1466</v>
      </c>
      <c r="E61" s="72" t="s">
        <v>1397</v>
      </c>
      <c r="F61" s="2" t="s">
        <v>1434</v>
      </c>
      <c r="G61" s="265"/>
      <c r="H61" s="189"/>
      <c r="I61" s="190"/>
      <c r="J61" s="177"/>
      <c r="K61" s="188"/>
      <c r="L61" s="106"/>
      <c r="M61" s="177"/>
      <c r="N61" s="2"/>
      <c r="O61" s="243">
        <v>209.613</v>
      </c>
      <c r="P61" s="243">
        <f>Magazines[[#This Row],[Circulation (000s)]]/(1036.01)*100</f>
        <v>20.232719761392264</v>
      </c>
      <c r="Q61" s="26" t="s">
        <v>1462</v>
      </c>
    </row>
    <row r="62" spans="1:17" ht="18" customHeight="1" x14ac:dyDescent="0.2">
      <c r="A62" s="22" t="s">
        <v>93</v>
      </c>
      <c r="B62" s="22">
        <v>2018</v>
      </c>
      <c r="C62" s="34" t="s">
        <v>103</v>
      </c>
      <c r="D62" s="34" t="s">
        <v>767</v>
      </c>
      <c r="E62" s="2" t="s">
        <v>1311</v>
      </c>
      <c r="G62" s="266">
        <f>343.4*0.88*0.71-Newspapers!G52</f>
        <v>184.50882000000001</v>
      </c>
      <c r="J62" s="247"/>
      <c r="K62" s="193"/>
      <c r="M62" s="193"/>
      <c r="N62" s="193"/>
    </row>
    <row r="63" spans="1:17" ht="18" customHeight="1" x14ac:dyDescent="0.2">
      <c r="A63" s="22" t="s">
        <v>93</v>
      </c>
      <c r="B63" s="22">
        <v>2018</v>
      </c>
      <c r="C63" s="34" t="s">
        <v>103</v>
      </c>
      <c r="E63" s="72"/>
      <c r="F63" s="256" t="s">
        <v>137</v>
      </c>
      <c r="G63" s="265">
        <f>'Total Revenue (Millions)'!D182-SUM(G24:G62)</f>
        <v>2354.8327278399997</v>
      </c>
      <c r="H63" s="189"/>
      <c r="I63" s="190"/>
      <c r="J63" s="177"/>
      <c r="K63" s="188"/>
      <c r="L63" s="106"/>
      <c r="M63" s="177"/>
      <c r="N63" s="2"/>
      <c r="O63" s="241"/>
      <c r="P63" s="243">
        <f>Magazines[[#This Row],[Circulation (000s)]]/(2*694.59)*100</f>
        <v>0</v>
      </c>
      <c r="Q63" s="44"/>
    </row>
    <row r="64" spans="1:17" ht="18" customHeight="1" x14ac:dyDescent="0.2">
      <c r="A64" s="22" t="s">
        <v>93</v>
      </c>
      <c r="B64" s="22">
        <v>2019</v>
      </c>
      <c r="C64" s="34" t="s">
        <v>103</v>
      </c>
      <c r="D64" s="34" t="s">
        <v>228</v>
      </c>
      <c r="E64" s="2" t="s">
        <v>615</v>
      </c>
      <c r="F64" s="2" t="s">
        <v>1376</v>
      </c>
      <c r="G64" s="265">
        <f>55*0.9</f>
        <v>49.5</v>
      </c>
      <c r="H64" s="189"/>
      <c r="I64" s="190"/>
      <c r="J64" s="177"/>
      <c r="K64" s="188"/>
      <c r="L64" s="106"/>
      <c r="M64" s="177"/>
      <c r="N64" s="2"/>
      <c r="O64" s="243">
        <v>983.89</v>
      </c>
      <c r="P64" s="243">
        <f>Magazines[[#This Row],[Circulation (000s)]]/(22808.9)*100</f>
        <v>4.3136231909473928</v>
      </c>
      <c r="Q64" s="26" t="s">
        <v>1557</v>
      </c>
    </row>
    <row r="65" spans="1:17" ht="18" customHeight="1" x14ac:dyDescent="0.2">
      <c r="A65" s="22" t="s">
        <v>93</v>
      </c>
      <c r="B65" s="22">
        <v>2019</v>
      </c>
      <c r="C65" s="34" t="s">
        <v>103</v>
      </c>
      <c r="D65" s="34" t="s">
        <v>1399</v>
      </c>
      <c r="E65" s="72" t="s">
        <v>1398</v>
      </c>
      <c r="F65" s="2" t="s">
        <v>1372</v>
      </c>
      <c r="G65" s="265">
        <f>93.097482*0.4*0.9</f>
        <v>33.515093520000001</v>
      </c>
      <c r="H65" s="189"/>
      <c r="I65" s="190"/>
      <c r="J65" s="177"/>
      <c r="K65" s="188"/>
      <c r="L65" s="106"/>
      <c r="M65" s="177"/>
      <c r="N65" s="2"/>
      <c r="O65" s="243">
        <v>932.27599999999995</v>
      </c>
      <c r="P65" s="243">
        <f>Magazines[[#This Row],[Circulation (000s)]]/(22808.9)*100</f>
        <v>4.0873343300202984</v>
      </c>
      <c r="Q65" s="26" t="s">
        <v>1467</v>
      </c>
    </row>
    <row r="66" spans="1:17" ht="18" customHeight="1" x14ac:dyDescent="0.2">
      <c r="A66" s="22" t="s">
        <v>93</v>
      </c>
      <c r="B66" s="22">
        <v>2019</v>
      </c>
      <c r="C66" s="34" t="s">
        <v>103</v>
      </c>
      <c r="D66" s="34" t="s">
        <v>1464</v>
      </c>
      <c r="E66" s="72" t="s">
        <v>1463</v>
      </c>
      <c r="F66" s="2" t="s">
        <v>1373</v>
      </c>
      <c r="G66" s="265"/>
      <c r="H66" s="189"/>
      <c r="I66" s="190"/>
      <c r="J66" s="177"/>
      <c r="K66" s="188"/>
      <c r="L66" s="106"/>
      <c r="M66" s="177"/>
      <c r="N66" s="2"/>
      <c r="O66" s="243">
        <v>889.26599999999996</v>
      </c>
      <c r="P66" s="243">
        <f>Magazines[[#This Row],[Circulation (000s)]]/(22808.9)*100</f>
        <v>3.8987675863369118</v>
      </c>
      <c r="Q66" s="26" t="s">
        <v>1557</v>
      </c>
    </row>
    <row r="67" spans="1:17" ht="18" customHeight="1" x14ac:dyDescent="0.2">
      <c r="A67" s="22" t="s">
        <v>93</v>
      </c>
      <c r="B67" s="22">
        <v>2019</v>
      </c>
      <c r="C67" s="34" t="s">
        <v>103</v>
      </c>
      <c r="D67" s="34" t="s">
        <v>767</v>
      </c>
      <c r="E67" s="72" t="s">
        <v>1311</v>
      </c>
      <c r="F67" s="2" t="s">
        <v>1374</v>
      </c>
      <c r="G67" s="265"/>
      <c r="H67" s="189"/>
      <c r="I67" s="190"/>
      <c r="J67" s="177"/>
      <c r="K67" s="188"/>
      <c r="L67" s="106"/>
      <c r="M67" s="177"/>
      <c r="N67" s="2"/>
      <c r="O67" s="243">
        <v>725.404</v>
      </c>
      <c r="P67" s="243">
        <f>Magazines[[#This Row],[Circulation (000s)]]/(22808.9)*100</f>
        <v>3.1803550368496505</v>
      </c>
      <c r="Q67" s="26" t="s">
        <v>1557</v>
      </c>
    </row>
    <row r="68" spans="1:17" ht="18" customHeight="1" x14ac:dyDescent="0.2">
      <c r="A68" s="22" t="s">
        <v>93</v>
      </c>
      <c r="B68" s="22">
        <v>2019</v>
      </c>
      <c r="C68" s="34" t="s">
        <v>103</v>
      </c>
      <c r="D68" s="34" t="s">
        <v>1466</v>
      </c>
      <c r="E68" s="72" t="s">
        <v>1397</v>
      </c>
      <c r="F68" s="2" t="s">
        <v>1375</v>
      </c>
      <c r="G68" s="265"/>
      <c r="H68" s="189"/>
      <c r="I68" s="190"/>
      <c r="J68" s="177"/>
      <c r="K68" s="188"/>
      <c r="L68" s="106"/>
      <c r="M68" s="177"/>
      <c r="N68" s="2"/>
      <c r="O68" s="243">
        <v>692.00400000000002</v>
      </c>
      <c r="P68" s="243">
        <f>Magazines[[#This Row],[Circulation (000s)]]/(22808.9)*100</f>
        <v>3.0339209694461373</v>
      </c>
      <c r="Q68" s="26" t="s">
        <v>1557</v>
      </c>
    </row>
    <row r="69" spans="1:17" ht="18" customHeight="1" x14ac:dyDescent="0.2">
      <c r="A69" s="22" t="s">
        <v>93</v>
      </c>
      <c r="B69" s="22">
        <v>2019</v>
      </c>
      <c r="C69" s="34" t="s">
        <v>103</v>
      </c>
      <c r="D69" s="34" t="s">
        <v>190</v>
      </c>
      <c r="E69" s="2" t="s">
        <v>1395</v>
      </c>
      <c r="F69" s="2" t="s">
        <v>1377</v>
      </c>
      <c r="G69" s="265"/>
      <c r="H69" s="189"/>
      <c r="I69" s="190"/>
      <c r="J69" s="177"/>
      <c r="K69" s="188"/>
      <c r="L69" s="106"/>
      <c r="M69" s="177"/>
      <c r="N69" s="2"/>
      <c r="O69" s="243">
        <v>658.24199999999996</v>
      </c>
      <c r="P69" s="243">
        <f>Magazines[[#This Row],[Circulation (000s)]]/(22808.9*2)*100</f>
        <v>1.442949901135083</v>
      </c>
      <c r="Q69" s="44" t="s">
        <v>1396</v>
      </c>
    </row>
    <row r="70" spans="1:17" ht="18" customHeight="1" x14ac:dyDescent="0.2">
      <c r="A70" s="22" t="s">
        <v>93</v>
      </c>
      <c r="B70" s="22">
        <v>2019</v>
      </c>
      <c r="C70" s="34" t="s">
        <v>103</v>
      </c>
      <c r="D70" s="34" t="s">
        <v>190</v>
      </c>
      <c r="E70" s="2" t="s">
        <v>1395</v>
      </c>
      <c r="F70" s="2" t="s">
        <v>1379</v>
      </c>
      <c r="G70" s="265"/>
      <c r="H70" s="189"/>
      <c r="I70" s="190"/>
      <c r="J70" s="177"/>
      <c r="K70" s="188"/>
      <c r="L70" s="106"/>
      <c r="M70" s="177"/>
      <c r="N70" s="2"/>
      <c r="O70" s="243">
        <v>652.18200000000002</v>
      </c>
      <c r="P70" s="243">
        <f>Magazines[[#This Row],[Circulation (000s)]]/(22808.9*2)*100</f>
        <v>1.4296656129844052</v>
      </c>
      <c r="Q70" s="44" t="s">
        <v>1396</v>
      </c>
    </row>
    <row r="71" spans="1:17" ht="18" customHeight="1" x14ac:dyDescent="0.2">
      <c r="A71" s="22" t="s">
        <v>93</v>
      </c>
      <c r="B71" s="22">
        <v>2019</v>
      </c>
      <c r="C71" s="34" t="s">
        <v>103</v>
      </c>
      <c r="D71" s="34" t="s">
        <v>190</v>
      </c>
      <c r="E71" s="2" t="s">
        <v>1395</v>
      </c>
      <c r="F71" s="2" t="s">
        <v>1378</v>
      </c>
      <c r="G71" s="265"/>
      <c r="H71" s="189"/>
      <c r="I71" s="190"/>
      <c r="J71" s="177"/>
      <c r="K71" s="188"/>
      <c r="L71" s="106"/>
      <c r="M71" s="177"/>
      <c r="N71" s="2"/>
      <c r="O71" s="243">
        <v>590.74300000000005</v>
      </c>
      <c r="P71" s="243">
        <f>Magazines[[#This Row],[Circulation (000s)]]/(22808.9)*100</f>
        <v>2.5899670742561018</v>
      </c>
      <c r="Q71" s="26" t="s">
        <v>1557</v>
      </c>
    </row>
    <row r="72" spans="1:17" ht="18" customHeight="1" x14ac:dyDescent="0.2">
      <c r="A72" s="22" t="s">
        <v>93</v>
      </c>
      <c r="B72" s="22">
        <v>2019</v>
      </c>
      <c r="C72" s="34" t="s">
        <v>103</v>
      </c>
      <c r="D72" s="34" t="s">
        <v>1339</v>
      </c>
      <c r="E72" s="2" t="s">
        <v>1340</v>
      </c>
      <c r="F72" s="2" t="s">
        <v>1381</v>
      </c>
      <c r="G72" s="265"/>
      <c r="H72" s="189"/>
      <c r="I72" s="190"/>
      <c r="J72" s="177"/>
      <c r="K72" s="188"/>
      <c r="L72" s="106"/>
      <c r="M72" s="177"/>
      <c r="N72" s="2"/>
      <c r="O72" s="243">
        <v>4203.366</v>
      </c>
      <c r="P72" s="243">
        <f>Magazines[[#This Row],[Circulation (000s)]]/(22808.9)*100</f>
        <v>18.428622160647816</v>
      </c>
      <c r="Q72" s="26" t="s">
        <v>1557</v>
      </c>
    </row>
    <row r="73" spans="1:17" ht="18" customHeight="1" x14ac:dyDescent="0.2">
      <c r="A73" s="22" t="s">
        <v>93</v>
      </c>
      <c r="B73" s="22">
        <v>2019</v>
      </c>
      <c r="C73" s="34" t="s">
        <v>103</v>
      </c>
      <c r="D73" s="34" t="s">
        <v>228</v>
      </c>
      <c r="E73" s="2" t="s">
        <v>615</v>
      </c>
      <c r="F73" s="34" t="s">
        <v>1382</v>
      </c>
      <c r="G73" s="265"/>
      <c r="H73" s="189"/>
      <c r="I73" s="190"/>
      <c r="J73" s="177"/>
      <c r="K73" s="188"/>
      <c r="L73" s="106"/>
      <c r="M73" s="177"/>
      <c r="N73" s="34"/>
      <c r="O73" s="243">
        <v>2325.3719999999998</v>
      </c>
      <c r="P73" s="243">
        <f>Magazines[[#This Row],[Circulation (000s)]]/(22808.9)*100</f>
        <v>10.195020364857577</v>
      </c>
      <c r="Q73" s="26" t="s">
        <v>1557</v>
      </c>
    </row>
    <row r="74" spans="1:17" ht="18" customHeight="1" x14ac:dyDescent="0.2">
      <c r="A74" s="22" t="s">
        <v>93</v>
      </c>
      <c r="B74" s="22">
        <v>2019</v>
      </c>
      <c r="C74" s="34" t="s">
        <v>103</v>
      </c>
      <c r="D74" s="34" t="s">
        <v>1390</v>
      </c>
      <c r="E74" s="2" t="s">
        <v>1389</v>
      </c>
      <c r="F74" s="34" t="s">
        <v>702</v>
      </c>
      <c r="G74" s="265"/>
      <c r="H74" s="189"/>
      <c r="I74" s="190"/>
      <c r="J74" s="177"/>
      <c r="K74" s="188"/>
      <c r="L74" s="106"/>
      <c r="M74" s="177"/>
      <c r="N74" s="34"/>
      <c r="O74" s="243">
        <v>292.79500000000002</v>
      </c>
      <c r="P74" s="243">
        <f>Magazines[[#This Row],[Circulation (000s)]]/(1051.25)*100</f>
        <v>27.852080856123663</v>
      </c>
      <c r="Q74" s="26" t="s">
        <v>1447</v>
      </c>
    </row>
    <row r="75" spans="1:17" ht="18" customHeight="1" x14ac:dyDescent="0.2">
      <c r="A75" s="22" t="s">
        <v>93</v>
      </c>
      <c r="B75" s="22">
        <v>2019</v>
      </c>
      <c r="C75" s="34" t="s">
        <v>103</v>
      </c>
      <c r="D75" s="34" t="s">
        <v>1328</v>
      </c>
      <c r="E75" s="2" t="s">
        <v>1328</v>
      </c>
      <c r="F75" s="34" t="s">
        <v>1385</v>
      </c>
      <c r="G75" s="265">
        <f>42.124*0.9</f>
        <v>37.9116</v>
      </c>
      <c r="H75" s="189"/>
      <c r="I75" s="190"/>
      <c r="J75" s="177"/>
      <c r="K75" s="188"/>
      <c r="L75" s="106"/>
      <c r="M75" s="177"/>
      <c r="N75" s="34"/>
      <c r="O75" s="243">
        <v>215.87700000000001</v>
      </c>
      <c r="P75" s="243">
        <f>Magazines[[#This Row],[Circulation (000s)]]/(1051.25)*100</f>
        <v>20.535267538644472</v>
      </c>
      <c r="Q75" s="44" t="s">
        <v>1529</v>
      </c>
    </row>
    <row r="76" spans="1:17" ht="18" customHeight="1" x14ac:dyDescent="0.2">
      <c r="A76" s="22" t="s">
        <v>93</v>
      </c>
      <c r="B76" s="22">
        <v>2019</v>
      </c>
      <c r="C76" s="34" t="s">
        <v>103</v>
      </c>
      <c r="D76" s="34" t="s">
        <v>1465</v>
      </c>
      <c r="E76" s="2" t="s">
        <v>1386</v>
      </c>
      <c r="F76" s="34" t="s">
        <v>1386</v>
      </c>
      <c r="G76" s="265"/>
      <c r="H76" s="189"/>
      <c r="I76" s="190"/>
      <c r="J76" s="177"/>
      <c r="K76" s="188"/>
      <c r="L76" s="106"/>
      <c r="M76" s="177"/>
      <c r="N76" s="34"/>
      <c r="O76" s="243">
        <v>201.126</v>
      </c>
      <c r="P76" s="243">
        <f>Magazines[[#This Row],[Circulation (000s)]]/(1051.25)*100</f>
        <v>19.132080856123661</v>
      </c>
      <c r="Q76" s="26" t="s">
        <v>1557</v>
      </c>
    </row>
    <row r="77" spans="1:17" ht="18" customHeight="1" x14ac:dyDescent="0.2">
      <c r="A77" s="22" t="s">
        <v>93</v>
      </c>
      <c r="B77" s="22">
        <v>2019</v>
      </c>
      <c r="C77" s="34" t="s">
        <v>103</v>
      </c>
      <c r="D77" s="34" t="s">
        <v>1328</v>
      </c>
      <c r="E77" s="2" t="s">
        <v>1298</v>
      </c>
      <c r="F77" s="34" t="s">
        <v>1387</v>
      </c>
      <c r="G77" s="265">
        <f>(302.7-'Online News Media'!G59-Newspapers!G66-G75)/2</f>
        <v>48.400700000000001</v>
      </c>
      <c r="H77" s="189"/>
      <c r="I77" s="190"/>
      <c r="J77" s="177"/>
      <c r="K77" s="188"/>
      <c r="L77" s="106"/>
      <c r="M77" s="177"/>
      <c r="N77" s="34"/>
      <c r="O77" s="243">
        <v>155.07900000000001</v>
      </c>
      <c r="P77" s="243">
        <f>Magazines[[#This Row],[Circulation (000s)]]/(1051.25)*100</f>
        <v>14.751866825208088</v>
      </c>
      <c r="Q77" s="44" t="s">
        <v>1555</v>
      </c>
    </row>
    <row r="78" spans="1:17" ht="18" customHeight="1" x14ac:dyDescent="0.2">
      <c r="A78" s="22" t="s">
        <v>93</v>
      </c>
      <c r="B78" s="22">
        <v>2019</v>
      </c>
      <c r="C78" s="34" t="s">
        <v>103</v>
      </c>
      <c r="D78" s="34" t="s">
        <v>1393</v>
      </c>
      <c r="E78" s="2" t="s">
        <v>1392</v>
      </c>
      <c r="F78" s="34" t="s">
        <v>1388</v>
      </c>
      <c r="G78" s="265">
        <f>16.985*0.9</f>
        <v>15.2865</v>
      </c>
      <c r="H78" s="189"/>
      <c r="I78" s="190"/>
      <c r="J78" s="177"/>
      <c r="K78" s="188"/>
      <c r="L78" s="106"/>
      <c r="M78" s="177"/>
      <c r="N78" s="34"/>
      <c r="O78" s="243">
        <v>124.122</v>
      </c>
      <c r="P78" s="243">
        <f>Magazines[[#This Row],[Circulation (000s)]]/(1051.25)*100</f>
        <v>11.807086801426873</v>
      </c>
      <c r="Q78" s="44" t="s">
        <v>1469</v>
      </c>
    </row>
    <row r="79" spans="1:17" ht="18" customHeight="1" x14ac:dyDescent="0.2">
      <c r="A79" s="22" t="s">
        <v>93</v>
      </c>
      <c r="B79" s="22">
        <v>2019</v>
      </c>
      <c r="C79" s="34" t="s">
        <v>103</v>
      </c>
      <c r="D79" s="34" t="s">
        <v>1394</v>
      </c>
      <c r="E79" s="2" t="s">
        <v>657</v>
      </c>
      <c r="F79" s="34" t="s">
        <v>1380</v>
      </c>
      <c r="G79" s="265"/>
      <c r="H79" s="189"/>
      <c r="I79" s="190"/>
      <c r="J79" s="177"/>
      <c r="K79" s="188"/>
      <c r="L79" s="106"/>
      <c r="M79" s="177"/>
      <c r="N79" s="34"/>
      <c r="O79" s="243">
        <v>505.04399999999998</v>
      </c>
      <c r="P79" s="243">
        <f>Magazines[[#This Row],[Circulation (000s)]]/(2183.83)*100</f>
        <v>23.126525416355669</v>
      </c>
      <c r="Q79" s="26" t="s">
        <v>1448</v>
      </c>
    </row>
    <row r="80" spans="1:17" ht="18" customHeight="1" x14ac:dyDescent="0.2">
      <c r="A80" s="22" t="s">
        <v>93</v>
      </c>
      <c r="B80" s="22">
        <v>2019</v>
      </c>
      <c r="C80" s="34" t="s">
        <v>103</v>
      </c>
      <c r="D80" s="34" t="s">
        <v>1328</v>
      </c>
      <c r="E80" s="2" t="s">
        <v>1298</v>
      </c>
      <c r="F80" s="34" t="s">
        <v>1400</v>
      </c>
      <c r="G80" s="265">
        <f>(302.7-'Online News Media'!G59-Newspapers!G66-G75)/2</f>
        <v>48.400700000000001</v>
      </c>
      <c r="H80" s="189"/>
      <c r="I80" s="190"/>
      <c r="J80" s="177"/>
      <c r="K80" s="188"/>
      <c r="L80" s="106"/>
      <c r="M80" s="177"/>
      <c r="N80" s="34"/>
      <c r="O80" s="243">
        <v>316.87</v>
      </c>
      <c r="P80" s="243">
        <f>Magazines[[#This Row],[Circulation (000s)]]/(2183.83)*100</f>
        <v>14.509829061785945</v>
      </c>
      <c r="Q80" s="44" t="s">
        <v>1555</v>
      </c>
    </row>
    <row r="81" spans="1:17" ht="18" customHeight="1" x14ac:dyDescent="0.2">
      <c r="A81" s="22" t="s">
        <v>93</v>
      </c>
      <c r="B81" s="22">
        <v>2019</v>
      </c>
      <c r="C81" s="34" t="s">
        <v>103</v>
      </c>
      <c r="D81" s="34" t="s">
        <v>1339</v>
      </c>
      <c r="E81" s="2" t="s">
        <v>1340</v>
      </c>
      <c r="F81" s="34" t="s">
        <v>1401</v>
      </c>
      <c r="G81" s="265"/>
      <c r="H81" s="189"/>
      <c r="I81" s="190"/>
      <c r="J81" s="177"/>
      <c r="K81" s="188"/>
      <c r="L81" s="106"/>
      <c r="M81" s="177"/>
      <c r="N81" s="34"/>
      <c r="O81" s="243">
        <v>369.35500000000002</v>
      </c>
      <c r="P81" s="243">
        <f>Magazines[[#This Row],[Circulation (000s)]]/(2183.83)*100</f>
        <v>16.913175476113068</v>
      </c>
      <c r="Q81" s="26" t="s">
        <v>1448</v>
      </c>
    </row>
    <row r="82" spans="1:17" ht="18" customHeight="1" x14ac:dyDescent="0.2">
      <c r="A82" s="22" t="s">
        <v>93</v>
      </c>
      <c r="B82" s="22">
        <v>2019</v>
      </c>
      <c r="C82" s="34" t="s">
        <v>103</v>
      </c>
      <c r="D82" s="34" t="s">
        <v>1335</v>
      </c>
      <c r="E82" s="2" t="s">
        <v>1334</v>
      </c>
      <c r="F82" s="34" t="s">
        <v>1403</v>
      </c>
      <c r="G82" s="265"/>
      <c r="H82" s="189"/>
      <c r="I82" s="190"/>
      <c r="J82" s="177"/>
      <c r="K82" s="188"/>
      <c r="L82" s="106"/>
      <c r="M82" s="177"/>
      <c r="N82" s="34"/>
      <c r="O82" s="243">
        <v>247.358</v>
      </c>
      <c r="P82" s="243">
        <f>Magazines[[#This Row],[Circulation (000s)]]/(2183.83)*100</f>
        <v>11.326797415549745</v>
      </c>
      <c r="Q82" s="26" t="s">
        <v>1448</v>
      </c>
    </row>
    <row r="83" spans="1:17" ht="18" customHeight="1" x14ac:dyDescent="0.2">
      <c r="A83" s="22" t="s">
        <v>93</v>
      </c>
      <c r="B83" s="22">
        <v>2019</v>
      </c>
      <c r="C83" s="34" t="s">
        <v>103</v>
      </c>
      <c r="D83" s="34" t="s">
        <v>1339</v>
      </c>
      <c r="E83" s="2" t="s">
        <v>1340</v>
      </c>
      <c r="F83" s="34" t="s">
        <v>1404</v>
      </c>
      <c r="G83" s="265"/>
      <c r="H83" s="189"/>
      <c r="I83" s="190"/>
      <c r="J83" s="177"/>
      <c r="K83" s="188"/>
      <c r="L83" s="106"/>
      <c r="M83" s="177"/>
      <c r="N83" s="34"/>
      <c r="O83" s="243">
        <v>317.52999999999997</v>
      </c>
      <c r="P83" s="243">
        <f>Magazines[[#This Row],[Circulation (000s)]]/(385.05)*100</f>
        <v>82.464614985066859</v>
      </c>
      <c r="Q83" s="26" t="s">
        <v>1449</v>
      </c>
    </row>
    <row r="84" spans="1:17" ht="18" customHeight="1" x14ac:dyDescent="0.2">
      <c r="A84" s="22" t="s">
        <v>93</v>
      </c>
      <c r="B84" s="22">
        <v>2019</v>
      </c>
      <c r="C84" s="34" t="s">
        <v>103</v>
      </c>
      <c r="D84" s="34" t="s">
        <v>1409</v>
      </c>
      <c r="E84" s="2" t="s">
        <v>1410</v>
      </c>
      <c r="F84" s="34" t="s">
        <v>1405</v>
      </c>
      <c r="G84" s="265"/>
      <c r="H84" s="189"/>
      <c r="I84" s="190"/>
      <c r="J84" s="177"/>
      <c r="K84" s="188"/>
      <c r="L84" s="106"/>
      <c r="M84" s="177"/>
      <c r="N84" s="34"/>
      <c r="O84" s="243">
        <v>185.447</v>
      </c>
      <c r="P84" s="243">
        <f>Magazines[[#This Row],[Circulation (000s)]]/(20022.801/12)*100</f>
        <v>11.11414931407449</v>
      </c>
      <c r="Q84" s="44" t="s">
        <v>1414</v>
      </c>
    </row>
    <row r="85" spans="1:17" ht="18" customHeight="1" x14ac:dyDescent="0.2">
      <c r="A85" s="22" t="s">
        <v>93</v>
      </c>
      <c r="B85" s="22">
        <v>2019</v>
      </c>
      <c r="C85" s="34" t="s">
        <v>103</v>
      </c>
      <c r="D85" s="34" t="s">
        <v>1412</v>
      </c>
      <c r="E85" s="2" t="s">
        <v>1411</v>
      </c>
      <c r="F85" s="34" t="s">
        <v>1406</v>
      </c>
      <c r="G85" s="265"/>
      <c r="H85" s="189"/>
      <c r="I85" s="190"/>
      <c r="J85" s="177"/>
      <c r="K85" s="188"/>
      <c r="L85" s="106"/>
      <c r="M85" s="177"/>
      <c r="N85" s="34"/>
      <c r="O85" s="243">
        <v>123.038</v>
      </c>
      <c r="P85" s="243">
        <f>Magazines[[#This Row],[Circulation (000s)]]/(385.05)*100</f>
        <v>31.953772237371769</v>
      </c>
      <c r="Q85" s="44" t="s">
        <v>1413</v>
      </c>
    </row>
    <row r="86" spans="1:17" ht="18" customHeight="1" x14ac:dyDescent="0.2">
      <c r="A86" s="22" t="s">
        <v>93</v>
      </c>
      <c r="B86" s="22">
        <v>2019</v>
      </c>
      <c r="C86" s="34" t="s">
        <v>103</v>
      </c>
      <c r="D86" s="34" t="s">
        <v>190</v>
      </c>
      <c r="E86" s="2" t="s">
        <v>1395</v>
      </c>
      <c r="F86" s="34" t="s">
        <v>1407</v>
      </c>
      <c r="G86" s="265"/>
      <c r="H86" s="189"/>
      <c r="I86" s="190"/>
      <c r="J86" s="177"/>
      <c r="K86" s="188"/>
      <c r="L86" s="106"/>
      <c r="M86" s="177"/>
      <c r="N86" s="34"/>
      <c r="O86" s="243">
        <v>157.50200000000001</v>
      </c>
      <c r="P86" s="243">
        <f>Magazines[[#This Row],[Circulation (000s)]]/(20022.801/12)*100</f>
        <v>9.4393586591606251</v>
      </c>
      <c r="Q86" s="44" t="s">
        <v>1414</v>
      </c>
    </row>
    <row r="87" spans="1:17" ht="18" customHeight="1" x14ac:dyDescent="0.2">
      <c r="A87" s="22" t="s">
        <v>93</v>
      </c>
      <c r="B87" s="22">
        <v>2019</v>
      </c>
      <c r="C87" s="34" t="s">
        <v>103</v>
      </c>
      <c r="D87" s="34" t="s">
        <v>190</v>
      </c>
      <c r="E87" s="2" t="s">
        <v>1395</v>
      </c>
      <c r="F87" s="2" t="s">
        <v>1415</v>
      </c>
      <c r="G87" s="265"/>
      <c r="H87" s="189"/>
      <c r="I87" s="190"/>
      <c r="J87" s="177"/>
      <c r="K87" s="188"/>
      <c r="L87" s="106"/>
      <c r="M87" s="177"/>
      <c r="N87" s="2"/>
      <c r="O87" s="243">
        <v>205.167</v>
      </c>
      <c r="P87" s="243">
        <f>Magazines[[#This Row],[Circulation (000s)]]/(1303.55)*100</f>
        <v>15.739097081047909</v>
      </c>
      <c r="Q87" s="26" t="s">
        <v>1450</v>
      </c>
    </row>
    <row r="88" spans="1:17" ht="18" customHeight="1" x14ac:dyDescent="0.2">
      <c r="A88" s="22" t="s">
        <v>93</v>
      </c>
      <c r="B88" s="22">
        <v>2019</v>
      </c>
      <c r="C88" s="34" t="s">
        <v>103</v>
      </c>
      <c r="D88" s="34" t="s">
        <v>228</v>
      </c>
      <c r="E88" s="2" t="s">
        <v>615</v>
      </c>
      <c r="F88" s="2" t="s">
        <v>1416</v>
      </c>
      <c r="G88" s="265"/>
      <c r="H88" s="189"/>
      <c r="I88" s="190"/>
      <c r="J88" s="177"/>
      <c r="K88" s="188"/>
      <c r="L88" s="106"/>
      <c r="M88" s="177"/>
      <c r="N88" s="2"/>
      <c r="O88" s="243">
        <v>238.982</v>
      </c>
      <c r="P88" s="243">
        <f>Magazines[[#This Row],[Circulation (000s)]]/(1303.55)*100</f>
        <v>18.333167120555409</v>
      </c>
      <c r="Q88" s="26" t="s">
        <v>1450</v>
      </c>
    </row>
    <row r="89" spans="1:17" ht="18" customHeight="1" x14ac:dyDescent="0.2">
      <c r="A89" s="22" t="s">
        <v>93</v>
      </c>
      <c r="B89" s="22">
        <v>2019</v>
      </c>
      <c r="C89" s="34" t="s">
        <v>103</v>
      </c>
      <c r="D89" s="34" t="s">
        <v>228</v>
      </c>
      <c r="E89" s="2" t="s">
        <v>615</v>
      </c>
      <c r="F89" s="2" t="s">
        <v>1417</v>
      </c>
      <c r="G89" s="265"/>
      <c r="H89" s="189"/>
      <c r="I89" s="190"/>
      <c r="J89" s="177"/>
      <c r="K89" s="188"/>
      <c r="L89" s="106"/>
      <c r="M89" s="177"/>
      <c r="N89" s="2"/>
      <c r="O89" s="243">
        <v>225.43799999999999</v>
      </c>
      <c r="P89" s="243">
        <f>Magazines[[#This Row],[Circulation (000s)]]/(1303.55)*100</f>
        <v>17.294158260135784</v>
      </c>
      <c r="Q89" s="26" t="s">
        <v>1450</v>
      </c>
    </row>
    <row r="90" spans="1:17" ht="18" customHeight="1" x14ac:dyDescent="0.2">
      <c r="A90" s="22" t="s">
        <v>93</v>
      </c>
      <c r="B90" s="22">
        <v>2019</v>
      </c>
      <c r="C90" s="34" t="s">
        <v>103</v>
      </c>
      <c r="D90" s="34" t="s">
        <v>1466</v>
      </c>
      <c r="E90" s="72" t="s">
        <v>1397</v>
      </c>
      <c r="F90" s="2" t="s">
        <v>1418</v>
      </c>
      <c r="G90" s="265"/>
      <c r="H90" s="189"/>
      <c r="I90" s="190"/>
      <c r="J90" s="177"/>
      <c r="K90" s="188"/>
      <c r="L90" s="106"/>
      <c r="M90" s="177"/>
      <c r="N90" s="2"/>
      <c r="O90" s="243">
        <v>197.01900000000001</v>
      </c>
      <c r="P90" s="243">
        <f>Magazines[[#This Row],[Circulation (000s)]]/(1303.55)*100</f>
        <v>15.114034751256186</v>
      </c>
      <c r="Q90" s="26" t="s">
        <v>1450</v>
      </c>
    </row>
    <row r="91" spans="1:17" ht="18" customHeight="1" x14ac:dyDescent="0.2">
      <c r="A91" s="22" t="s">
        <v>93</v>
      </c>
      <c r="B91" s="22">
        <v>2019</v>
      </c>
      <c r="C91" s="34" t="s">
        <v>103</v>
      </c>
      <c r="D91" s="34" t="s">
        <v>190</v>
      </c>
      <c r="E91" s="2" t="s">
        <v>1395</v>
      </c>
      <c r="F91" s="2" t="s">
        <v>1419</v>
      </c>
      <c r="G91" s="265"/>
      <c r="H91" s="189"/>
      <c r="I91" s="190"/>
      <c r="J91" s="177"/>
      <c r="K91" s="188"/>
      <c r="L91" s="106"/>
      <c r="M91" s="177"/>
      <c r="N91" s="2"/>
      <c r="O91" s="243">
        <v>163.39699999999999</v>
      </c>
      <c r="P91" s="243">
        <f>Magazines[[#This Row],[Circulation (000s)]]/(1303.55)*100</f>
        <v>12.534770434582487</v>
      </c>
      <c r="Q91" s="26" t="s">
        <v>1450</v>
      </c>
    </row>
    <row r="92" spans="1:17" ht="18" customHeight="1" x14ac:dyDescent="0.2">
      <c r="A92" s="22" t="s">
        <v>93</v>
      </c>
      <c r="B92" s="22">
        <v>2019</v>
      </c>
      <c r="C92" s="34" t="s">
        <v>103</v>
      </c>
      <c r="D92" s="34" t="s">
        <v>190</v>
      </c>
      <c r="E92" s="2" t="s">
        <v>1395</v>
      </c>
      <c r="F92" s="2" t="s">
        <v>1421</v>
      </c>
      <c r="G92" s="265"/>
      <c r="H92" s="189"/>
      <c r="I92" s="190"/>
      <c r="J92" s="177"/>
      <c r="K92" s="188"/>
      <c r="L92" s="106"/>
      <c r="M92" s="177"/>
      <c r="N92" s="2"/>
      <c r="O92" s="243">
        <v>502.72399999999999</v>
      </c>
      <c r="P92" s="243">
        <f>Magazines[[#This Row],[Circulation (000s)]]/(2479.34)*100</f>
        <v>20.276525204288237</v>
      </c>
      <c r="Q92" s="26" t="s">
        <v>1451</v>
      </c>
    </row>
    <row r="93" spans="1:17" ht="18" customHeight="1" x14ac:dyDescent="0.2">
      <c r="A93" s="22" t="s">
        <v>93</v>
      </c>
      <c r="B93" s="22">
        <v>2019</v>
      </c>
      <c r="C93" s="34" t="s">
        <v>103</v>
      </c>
      <c r="D93" s="34" t="s">
        <v>1339</v>
      </c>
      <c r="E93" s="2" t="s">
        <v>1340</v>
      </c>
      <c r="F93" s="2" t="s">
        <v>1422</v>
      </c>
      <c r="G93" s="265"/>
      <c r="H93" s="189"/>
      <c r="I93" s="190"/>
      <c r="J93" s="177"/>
      <c r="K93" s="188"/>
      <c r="L93" s="106"/>
      <c r="M93" s="177"/>
      <c r="N93" s="2"/>
      <c r="O93" s="243">
        <v>382.32</v>
      </c>
      <c r="P93" s="243">
        <f>Magazines[[#This Row],[Circulation (000s)]]/(2479.34)*100</f>
        <v>15.420232803891357</v>
      </c>
      <c r="Q93" s="26" t="s">
        <v>1451</v>
      </c>
    </row>
    <row r="94" spans="1:17" ht="18" customHeight="1" x14ac:dyDescent="0.2">
      <c r="A94" s="22" t="s">
        <v>93</v>
      </c>
      <c r="B94" s="22">
        <v>2019</v>
      </c>
      <c r="C94" s="34" t="s">
        <v>103</v>
      </c>
      <c r="D94" s="34" t="s">
        <v>228</v>
      </c>
      <c r="E94" s="2" t="s">
        <v>615</v>
      </c>
      <c r="F94" s="2" t="s">
        <v>1423</v>
      </c>
      <c r="G94" s="265"/>
      <c r="H94" s="189"/>
      <c r="I94" s="190"/>
      <c r="J94" s="177"/>
      <c r="K94" s="188"/>
      <c r="L94" s="106"/>
      <c r="M94" s="177"/>
      <c r="N94" s="2"/>
      <c r="O94" s="243">
        <v>330.15300000000002</v>
      </c>
      <c r="P94" s="243">
        <f>Magazines[[#This Row],[Circulation (000s)]]/(2479.34)*100</f>
        <v>13.316164785789766</v>
      </c>
      <c r="Q94" s="26" t="s">
        <v>1451</v>
      </c>
    </row>
    <row r="95" spans="1:17" ht="18" customHeight="1" x14ac:dyDescent="0.2">
      <c r="A95" s="22" t="s">
        <v>93</v>
      </c>
      <c r="B95" s="22">
        <v>2019</v>
      </c>
      <c r="C95" s="34" t="s">
        <v>103</v>
      </c>
      <c r="D95" s="34" t="s">
        <v>1302</v>
      </c>
      <c r="E95" s="2" t="s">
        <v>1424</v>
      </c>
      <c r="F95" s="2" t="s">
        <v>1424</v>
      </c>
      <c r="G95" s="265"/>
      <c r="H95" s="189"/>
      <c r="I95" s="191" t="s">
        <v>95</v>
      </c>
      <c r="J95" s="177"/>
      <c r="K95" s="177"/>
      <c r="L95" s="106"/>
      <c r="M95" s="177"/>
      <c r="N95" s="2"/>
      <c r="O95" s="243">
        <v>352.37200000000001</v>
      </c>
      <c r="P95" s="243">
        <f>Magazines[[#This Row],[Circulation (000s)]]/(128925.866/12)*100</f>
        <v>3.2797638915995337</v>
      </c>
      <c r="Q95" s="44" t="s">
        <v>1414</v>
      </c>
    </row>
    <row r="96" spans="1:17" ht="18" customHeight="1" x14ac:dyDescent="0.2">
      <c r="A96" s="22" t="s">
        <v>93</v>
      </c>
      <c r="B96" s="22">
        <v>2019</v>
      </c>
      <c r="C96" s="34" t="s">
        <v>103</v>
      </c>
      <c r="D96" s="34" t="s">
        <v>207</v>
      </c>
      <c r="E96" s="2" t="s">
        <v>207</v>
      </c>
      <c r="F96" s="2" t="s">
        <v>1442</v>
      </c>
      <c r="G96" s="265"/>
      <c r="H96" s="189"/>
      <c r="I96" s="191"/>
      <c r="J96" s="177"/>
      <c r="K96" s="177"/>
      <c r="L96" s="106"/>
      <c r="M96" s="177"/>
      <c r="N96" s="2"/>
      <c r="O96" s="243">
        <v>210.75299999999999</v>
      </c>
      <c r="P96" s="243">
        <f>Magazines[[#This Row],[Circulation (000s)]]/(22773.744/52)*100</f>
        <v>48.121889839457225</v>
      </c>
      <c r="Q96" s="26" t="s">
        <v>1452</v>
      </c>
    </row>
    <row r="97" spans="1:17" ht="18" customHeight="1" x14ac:dyDescent="0.2">
      <c r="A97" s="22" t="s">
        <v>93</v>
      </c>
      <c r="B97" s="22">
        <v>2019</v>
      </c>
      <c r="C97" s="34" t="s">
        <v>103</v>
      </c>
      <c r="D97" s="34" t="s">
        <v>1466</v>
      </c>
      <c r="E97" s="72" t="s">
        <v>1397</v>
      </c>
      <c r="F97" s="2" t="s">
        <v>1428</v>
      </c>
      <c r="G97" s="265"/>
      <c r="H97" s="189"/>
      <c r="I97" s="191"/>
      <c r="J97" s="177"/>
      <c r="K97" s="177"/>
      <c r="L97" s="106"/>
      <c r="M97" s="177"/>
      <c r="N97" s="2"/>
      <c r="O97" s="243">
        <v>254.02699999999999</v>
      </c>
      <c r="P97" s="243">
        <f>Magazines[[#This Row],[Circulation (000s)]]/(431.43)*100</f>
        <v>58.880235495908948</v>
      </c>
      <c r="Q97" s="26" t="s">
        <v>1453</v>
      </c>
    </row>
    <row r="98" spans="1:17" ht="18" customHeight="1" x14ac:dyDescent="0.2">
      <c r="A98" s="22" t="s">
        <v>93</v>
      </c>
      <c r="B98" s="22">
        <v>2019</v>
      </c>
      <c r="C98" s="34" t="s">
        <v>103</v>
      </c>
      <c r="D98" s="34" t="s">
        <v>454</v>
      </c>
      <c r="E98" s="72" t="s">
        <v>1430</v>
      </c>
      <c r="F98" s="2" t="s">
        <v>1429</v>
      </c>
      <c r="G98" s="265"/>
      <c r="H98" s="189"/>
      <c r="I98" s="191"/>
      <c r="J98" s="177"/>
      <c r="K98" s="177"/>
      <c r="L98" s="106"/>
      <c r="M98" s="177"/>
      <c r="N98" s="2"/>
      <c r="O98" s="243">
        <v>127.316</v>
      </c>
      <c r="P98" s="243">
        <f>Magazines[[#This Row],[Circulation (000s)]]/(22434.364/12)*100</f>
        <v>6.8100526495870355</v>
      </c>
      <c r="Q98" s="44" t="s">
        <v>1414</v>
      </c>
    </row>
    <row r="99" spans="1:17" ht="18" customHeight="1" x14ac:dyDescent="0.2">
      <c r="A99" s="22" t="s">
        <v>93</v>
      </c>
      <c r="B99" s="22">
        <v>2019</v>
      </c>
      <c r="C99" s="34" t="s">
        <v>103</v>
      </c>
      <c r="D99" s="2" t="s">
        <v>1410</v>
      </c>
      <c r="E99" s="2" t="s">
        <v>1410</v>
      </c>
      <c r="F99" s="2" t="s">
        <v>1432</v>
      </c>
      <c r="G99" s="265"/>
      <c r="H99" s="189"/>
      <c r="I99" s="191"/>
      <c r="J99" s="177"/>
      <c r="K99" s="177"/>
      <c r="L99" s="106"/>
      <c r="M99" s="177"/>
      <c r="N99" s="2"/>
      <c r="O99" s="243">
        <v>224.655</v>
      </c>
      <c r="P99" s="243">
        <f>Magazines[[#This Row],[Circulation (000s)]]/(962.311)*100</f>
        <v>23.345363401228916</v>
      </c>
      <c r="Q99" s="26" t="s">
        <v>1454</v>
      </c>
    </row>
    <row r="100" spans="1:17" ht="18" customHeight="1" x14ac:dyDescent="0.2">
      <c r="A100" s="22" t="s">
        <v>93</v>
      </c>
      <c r="B100" s="22">
        <v>2019</v>
      </c>
      <c r="C100" s="34" t="s">
        <v>103</v>
      </c>
      <c r="D100" s="34" t="s">
        <v>190</v>
      </c>
      <c r="E100" s="2" t="s">
        <v>1395</v>
      </c>
      <c r="F100" s="2" t="s">
        <v>1433</v>
      </c>
      <c r="G100" s="265"/>
      <c r="H100" s="189"/>
      <c r="I100" s="191"/>
      <c r="J100" s="177"/>
      <c r="K100" s="177"/>
      <c r="L100" s="106"/>
      <c r="M100" s="177"/>
      <c r="N100" s="2"/>
      <c r="O100" s="243">
        <v>185.98599999999999</v>
      </c>
      <c r="P100" s="243">
        <f>Magazines[[#This Row],[Circulation (000s)]]/(962.311)*100</f>
        <v>19.327015902343419</v>
      </c>
      <c r="Q100" s="26" t="s">
        <v>1454</v>
      </c>
    </row>
    <row r="101" spans="1:17" ht="18" customHeight="1" x14ac:dyDescent="0.2">
      <c r="A101" s="22" t="s">
        <v>93</v>
      </c>
      <c r="B101" s="22">
        <v>2019</v>
      </c>
      <c r="C101" s="34" t="s">
        <v>103</v>
      </c>
      <c r="D101" s="34" t="s">
        <v>1466</v>
      </c>
      <c r="E101" s="72" t="s">
        <v>1397</v>
      </c>
      <c r="F101" s="2" t="s">
        <v>1434</v>
      </c>
      <c r="G101" s="265"/>
      <c r="H101" s="189"/>
      <c r="I101" s="172"/>
      <c r="J101" s="177"/>
      <c r="K101" s="177"/>
      <c r="L101" s="106"/>
      <c r="M101" s="177"/>
      <c r="N101" s="2"/>
      <c r="O101" s="243">
        <v>188.00399999999999</v>
      </c>
      <c r="P101" s="243">
        <f>Magazines[[#This Row],[Circulation (000s)]]/(962.311)*100</f>
        <v>19.536719418150682</v>
      </c>
      <c r="Q101" s="26" t="s">
        <v>1454</v>
      </c>
    </row>
    <row r="102" spans="1:17" ht="18" customHeight="1" x14ac:dyDescent="0.2">
      <c r="A102" s="22" t="s">
        <v>93</v>
      </c>
      <c r="B102" s="22">
        <v>2019</v>
      </c>
      <c r="C102" s="34" t="s">
        <v>103</v>
      </c>
      <c r="D102" s="34" t="s">
        <v>767</v>
      </c>
      <c r="E102" s="2" t="s">
        <v>1311</v>
      </c>
      <c r="G102" s="266">
        <f>344.3*0.88*0.71-Newspapers!G73</f>
        <v>188.43539000000004</v>
      </c>
      <c r="J102" s="247"/>
      <c r="K102" s="193"/>
      <c r="M102" s="193"/>
      <c r="N102" s="193"/>
    </row>
    <row r="103" spans="1:17" ht="18" customHeight="1" x14ac:dyDescent="0.2">
      <c r="A103" s="22" t="s">
        <v>93</v>
      </c>
      <c r="B103" s="22">
        <v>2019</v>
      </c>
      <c r="C103" s="34" t="s">
        <v>103</v>
      </c>
      <c r="E103" s="72"/>
      <c r="F103" s="256" t="s">
        <v>137</v>
      </c>
      <c r="G103" s="265">
        <f>'Total Revenue (Millions)'!D183-SUM(G64:G102)</f>
        <v>2261.2680164799995</v>
      </c>
      <c r="H103" s="189"/>
      <c r="I103" s="172"/>
      <c r="J103" s="177"/>
      <c r="K103" s="177"/>
      <c r="L103" s="106"/>
      <c r="M103" s="177"/>
      <c r="N103" s="2"/>
      <c r="O103" s="241"/>
      <c r="P103" s="243">
        <f>Magazines[[#This Row],[Circulation (000s)]]/(2*694.59)*100</f>
        <v>0</v>
      </c>
      <c r="Q103" s="44"/>
    </row>
    <row r="104" spans="1:17" ht="18" customHeight="1" x14ac:dyDescent="0.2">
      <c r="A104" s="22" t="s">
        <v>93</v>
      </c>
      <c r="B104" s="22">
        <v>2020</v>
      </c>
      <c r="C104" s="34" t="s">
        <v>103</v>
      </c>
      <c r="D104" s="34" t="s">
        <v>1393</v>
      </c>
      <c r="E104" s="2" t="s">
        <v>1392</v>
      </c>
      <c r="F104" s="2" t="s">
        <v>1376</v>
      </c>
      <c r="G104" s="101">
        <v>55</v>
      </c>
      <c r="H104" s="189"/>
      <c r="I104" s="172"/>
      <c r="J104" s="177"/>
      <c r="K104" s="177"/>
      <c r="L104" s="106"/>
      <c r="M104" s="177"/>
      <c r="N104" s="177"/>
      <c r="O104" s="189">
        <v>928.21199999999999</v>
      </c>
      <c r="P104" s="61">
        <f>Magazines[[#This Row],[Circulation (000s)]]/14500.87*100</f>
        <v>6.4010780042852602</v>
      </c>
      <c r="Q104" s="26" t="s">
        <v>1436</v>
      </c>
    </row>
    <row r="105" spans="1:17" ht="18" customHeight="1" x14ac:dyDescent="0.2">
      <c r="A105" s="22" t="s">
        <v>93</v>
      </c>
      <c r="B105" s="22">
        <v>2020</v>
      </c>
      <c r="C105" s="34" t="s">
        <v>103</v>
      </c>
      <c r="D105" s="34" t="s">
        <v>1399</v>
      </c>
      <c r="E105" s="72" t="s">
        <v>1398</v>
      </c>
      <c r="F105" s="2" t="s">
        <v>1372</v>
      </c>
      <c r="G105" s="265">
        <f>87.042954*0.4</f>
        <v>34.817181599999998</v>
      </c>
      <c r="H105" s="189"/>
      <c r="I105" s="172"/>
      <c r="J105" s="177"/>
      <c r="K105" s="177"/>
      <c r="L105" s="106"/>
      <c r="M105" s="177"/>
      <c r="N105" s="177"/>
      <c r="O105" s="189">
        <v>871.01800000000003</v>
      </c>
      <c r="P105" s="61">
        <f>Magazines[[#This Row],[Circulation (000s)]]/14500.87*100</f>
        <v>6.0066602900377699</v>
      </c>
      <c r="Q105" s="26" t="s">
        <v>1467</v>
      </c>
    </row>
    <row r="106" spans="1:17" ht="18" customHeight="1" x14ac:dyDescent="0.2">
      <c r="A106" s="22" t="s">
        <v>93</v>
      </c>
      <c r="B106" s="22">
        <v>2020</v>
      </c>
      <c r="C106" s="34" t="s">
        <v>103</v>
      </c>
      <c r="D106" s="34" t="s">
        <v>1464</v>
      </c>
      <c r="E106" s="72" t="s">
        <v>1463</v>
      </c>
      <c r="F106" s="2" t="s">
        <v>1373</v>
      </c>
      <c r="G106" s="101"/>
      <c r="H106" s="189"/>
      <c r="I106" s="172"/>
      <c r="J106" s="177"/>
      <c r="K106" s="177"/>
      <c r="L106" s="106"/>
      <c r="M106" s="177"/>
      <c r="N106" s="177"/>
      <c r="O106" s="61">
        <v>787.74099999999999</v>
      </c>
      <c r="P106" s="61">
        <f>Magazines[[#This Row],[Circulation (000s)]]/14500.87*100</f>
        <v>5.4323706094875686</v>
      </c>
      <c r="Q106" s="26" t="s">
        <v>1436</v>
      </c>
    </row>
    <row r="107" spans="1:17" ht="18" customHeight="1" x14ac:dyDescent="0.2">
      <c r="A107" s="22" t="s">
        <v>93</v>
      </c>
      <c r="B107" s="22">
        <v>2020</v>
      </c>
      <c r="C107" s="34" t="s">
        <v>103</v>
      </c>
      <c r="D107" s="34" t="s">
        <v>767</v>
      </c>
      <c r="E107" s="72" t="s">
        <v>1311</v>
      </c>
      <c r="F107" s="2" t="s">
        <v>1374</v>
      </c>
      <c r="G107" s="101"/>
      <c r="H107" s="189"/>
      <c r="I107" s="172"/>
      <c r="J107" s="177"/>
      <c r="K107" s="177"/>
      <c r="L107" s="106"/>
      <c r="M107" s="177"/>
      <c r="N107" s="177"/>
      <c r="O107" s="189">
        <v>702.13400000000001</v>
      </c>
      <c r="P107" s="61">
        <f>Magazines[[#This Row],[Circulation (000s)]]/14500.87*100</f>
        <v>4.8420129275002122</v>
      </c>
      <c r="Q107" s="26" t="s">
        <v>1436</v>
      </c>
    </row>
    <row r="108" spans="1:17" ht="18" customHeight="1" x14ac:dyDescent="0.2">
      <c r="A108" s="22" t="s">
        <v>93</v>
      </c>
      <c r="B108" s="22">
        <v>2020</v>
      </c>
      <c r="C108" s="34" t="s">
        <v>103</v>
      </c>
      <c r="D108" s="34" t="s">
        <v>1466</v>
      </c>
      <c r="E108" s="72" t="s">
        <v>1397</v>
      </c>
      <c r="F108" s="2" t="s">
        <v>1375</v>
      </c>
      <c r="G108" s="101"/>
      <c r="H108" s="189"/>
      <c r="I108" s="172"/>
      <c r="J108" s="177"/>
      <c r="K108" s="177"/>
      <c r="L108" s="106"/>
      <c r="M108" s="177"/>
      <c r="N108" s="177"/>
      <c r="O108" s="189">
        <v>646.94200000000001</v>
      </c>
      <c r="P108" s="61">
        <f>Magazines[[#This Row],[Circulation (000s)]]/14500.87*100</f>
        <v>4.461401281440355</v>
      </c>
      <c r="Q108" s="26" t="s">
        <v>1436</v>
      </c>
    </row>
    <row r="109" spans="1:17" ht="18" customHeight="1" x14ac:dyDescent="0.2">
      <c r="A109" s="22" t="s">
        <v>93</v>
      </c>
      <c r="B109" s="22">
        <v>2020</v>
      </c>
      <c r="C109" s="34" t="s">
        <v>103</v>
      </c>
      <c r="D109" s="34" t="s">
        <v>190</v>
      </c>
      <c r="E109" s="2" t="s">
        <v>1395</v>
      </c>
      <c r="F109" s="2" t="s">
        <v>1377</v>
      </c>
      <c r="G109" s="101"/>
      <c r="H109" s="61"/>
      <c r="I109" s="172"/>
      <c r="J109" s="177"/>
      <c r="K109" s="177"/>
      <c r="L109" s="106"/>
      <c r="M109" s="177"/>
      <c r="N109" s="177"/>
      <c r="O109" s="61">
        <v>584.82000000000005</v>
      </c>
      <c r="P109" s="61">
        <f>Magazines[[#This Row],[Circulation (000s)]]/14500.87*100</f>
        <v>4.0329993993463837</v>
      </c>
      <c r="Q109" s="44" t="s">
        <v>1396</v>
      </c>
    </row>
    <row r="110" spans="1:17" ht="18" customHeight="1" x14ac:dyDescent="0.2">
      <c r="A110" s="22" t="s">
        <v>93</v>
      </c>
      <c r="B110" s="22">
        <v>2020</v>
      </c>
      <c r="C110" s="34" t="s">
        <v>103</v>
      </c>
      <c r="D110" s="34" t="s">
        <v>190</v>
      </c>
      <c r="E110" s="2" t="s">
        <v>1395</v>
      </c>
      <c r="F110" s="2" t="s">
        <v>1379</v>
      </c>
      <c r="G110" s="101"/>
      <c r="H110" s="61"/>
      <c r="I110" s="172"/>
      <c r="J110" s="177"/>
      <c r="K110" s="177"/>
      <c r="L110" s="106"/>
      <c r="M110" s="177"/>
      <c r="N110" s="177"/>
      <c r="O110" s="61">
        <v>541.22</v>
      </c>
      <c r="P110" s="61">
        <f>Magazines[[#This Row],[Circulation (000s)]]/14500.87*100</f>
        <v>3.7323277844708622</v>
      </c>
      <c r="Q110" s="44" t="s">
        <v>1396</v>
      </c>
    </row>
    <row r="111" spans="1:17" ht="18" customHeight="1" x14ac:dyDescent="0.2">
      <c r="A111" s="22" t="s">
        <v>93</v>
      </c>
      <c r="B111" s="22">
        <v>2020</v>
      </c>
      <c r="C111" s="34" t="s">
        <v>103</v>
      </c>
      <c r="D111" s="34" t="s">
        <v>190</v>
      </c>
      <c r="E111" s="2" t="s">
        <v>1395</v>
      </c>
      <c r="F111" s="2" t="s">
        <v>1378</v>
      </c>
      <c r="G111" s="101"/>
      <c r="H111" s="61"/>
      <c r="I111" s="172"/>
      <c r="J111" s="177"/>
      <c r="K111" s="177"/>
      <c r="L111" s="106"/>
      <c r="M111" s="177"/>
      <c r="N111" s="177"/>
      <c r="O111" s="61">
        <v>531.53599999999994</v>
      </c>
      <c r="P111" s="61">
        <f>Magazines[[#This Row],[Circulation (000s)]]/14500.87*100</f>
        <v>3.6655455845063085</v>
      </c>
      <c r="Q111" s="26" t="s">
        <v>1436</v>
      </c>
    </row>
    <row r="112" spans="1:17" ht="18" customHeight="1" x14ac:dyDescent="0.2">
      <c r="A112" s="22" t="s">
        <v>93</v>
      </c>
      <c r="B112" s="22">
        <v>2020</v>
      </c>
      <c r="C112" s="34" t="s">
        <v>103</v>
      </c>
      <c r="D112" s="34" t="s">
        <v>1339</v>
      </c>
      <c r="E112" s="2" t="s">
        <v>1340</v>
      </c>
      <c r="F112" s="2" t="s">
        <v>1381</v>
      </c>
      <c r="G112" s="101"/>
      <c r="H112" s="61"/>
      <c r="I112" s="172"/>
      <c r="J112" s="177"/>
      <c r="K112" s="177"/>
      <c r="L112" s="106"/>
      <c r="M112" s="177"/>
      <c r="N112" s="177"/>
      <c r="O112" s="61">
        <v>4000.8580000000002</v>
      </c>
      <c r="P112" s="61">
        <f>Magazines[[#This Row],[Circulation (000s)]]/14500.87*100</f>
        <v>27.590468709808448</v>
      </c>
      <c r="Q112" s="26" t="s">
        <v>1436</v>
      </c>
    </row>
    <row r="113" spans="1:17" ht="18" customHeight="1" x14ac:dyDescent="0.2">
      <c r="A113" s="22" t="s">
        <v>93</v>
      </c>
      <c r="B113" s="22">
        <v>2020</v>
      </c>
      <c r="C113" s="34" t="s">
        <v>103</v>
      </c>
      <c r="D113" s="34" t="s">
        <v>1393</v>
      </c>
      <c r="E113" s="2" t="s">
        <v>1392</v>
      </c>
      <c r="F113" s="34" t="s">
        <v>1382</v>
      </c>
      <c r="G113" s="101">
        <f>(196.228-55)/5</f>
        <v>28.245600000000003</v>
      </c>
      <c r="H113" s="61"/>
      <c r="I113" s="172"/>
      <c r="J113" s="177"/>
      <c r="K113" s="177"/>
      <c r="L113" s="106"/>
      <c r="M113" s="177"/>
      <c r="N113" s="177"/>
      <c r="O113" s="61">
        <v>2243.1840000000002</v>
      </c>
      <c r="P113" s="61">
        <f>Magazines[[#This Row],[Circulation (000s)]]/14500.87*100</f>
        <v>15.46930632437916</v>
      </c>
      <c r="Q113" s="26" t="s">
        <v>1436</v>
      </c>
    </row>
    <row r="114" spans="1:17" ht="18" customHeight="1" x14ac:dyDescent="0.2">
      <c r="A114" s="22" t="s">
        <v>93</v>
      </c>
      <c r="B114" s="22">
        <v>2020</v>
      </c>
      <c r="C114" s="34" t="s">
        <v>103</v>
      </c>
      <c r="D114" s="34" t="s">
        <v>1390</v>
      </c>
      <c r="E114" s="2" t="s">
        <v>1389</v>
      </c>
      <c r="F114" s="34" t="s">
        <v>702</v>
      </c>
      <c r="G114" s="101"/>
      <c r="H114" s="61"/>
      <c r="I114" s="172"/>
      <c r="J114" s="177"/>
      <c r="K114" s="177"/>
      <c r="L114" s="106"/>
      <c r="M114" s="177"/>
      <c r="N114" s="177"/>
      <c r="O114" s="61">
        <v>279.03199999999998</v>
      </c>
      <c r="P114" s="61">
        <f>Magazines[[#This Row],[Circulation (000s)]]/687.81*100</f>
        <v>40.568180166034224</v>
      </c>
      <c r="Q114" s="26" t="s">
        <v>1437</v>
      </c>
    </row>
    <row r="115" spans="1:17" ht="18" customHeight="1" x14ac:dyDescent="0.2">
      <c r="A115" s="22" t="s">
        <v>93</v>
      </c>
      <c r="B115" s="22">
        <v>2020</v>
      </c>
      <c r="C115" s="34" t="s">
        <v>103</v>
      </c>
      <c r="D115" s="34" t="s">
        <v>1328</v>
      </c>
      <c r="E115" s="2" t="s">
        <v>1328</v>
      </c>
      <c r="F115" s="34" t="s">
        <v>1385</v>
      </c>
      <c r="G115" s="101">
        <v>39.808</v>
      </c>
      <c r="H115" s="61"/>
      <c r="I115" s="172"/>
      <c r="J115" s="177"/>
      <c r="K115" s="177"/>
      <c r="L115" s="106"/>
      <c r="M115" s="177"/>
      <c r="N115" s="177"/>
      <c r="O115" s="61">
        <v>204.447</v>
      </c>
      <c r="P115" s="61">
        <f>Magazines[[#This Row],[Circulation (000s)]]/687.81*100</f>
        <v>29.724342478300699</v>
      </c>
      <c r="Q115" s="44" t="s">
        <v>1528</v>
      </c>
    </row>
    <row r="116" spans="1:17" ht="18" customHeight="1" x14ac:dyDescent="0.2">
      <c r="A116" s="22" t="s">
        <v>93</v>
      </c>
      <c r="B116" s="22">
        <v>2020</v>
      </c>
      <c r="C116" s="34" t="s">
        <v>103</v>
      </c>
      <c r="D116" s="34" t="s">
        <v>179</v>
      </c>
      <c r="E116" s="2" t="s">
        <v>1391</v>
      </c>
      <c r="F116" s="34" t="s">
        <v>1386</v>
      </c>
      <c r="G116" s="101"/>
      <c r="H116" s="61"/>
      <c r="I116" s="172"/>
      <c r="J116" s="177"/>
      <c r="K116" s="177"/>
      <c r="L116" s="106"/>
      <c r="M116" s="177"/>
      <c r="N116" s="177"/>
      <c r="O116" s="61">
        <v>173.053</v>
      </c>
      <c r="P116" s="61">
        <f>Magazines[[#This Row],[Circulation (000s)]]/687.81*100</f>
        <v>25.160000581555952</v>
      </c>
      <c r="Q116" s="26" t="s">
        <v>1437</v>
      </c>
    </row>
    <row r="117" spans="1:17" ht="18" customHeight="1" x14ac:dyDescent="0.2">
      <c r="A117" s="22" t="s">
        <v>93</v>
      </c>
      <c r="B117" s="22">
        <v>2020</v>
      </c>
      <c r="C117" s="34" t="s">
        <v>103</v>
      </c>
      <c r="D117" s="34" t="s">
        <v>1328</v>
      </c>
      <c r="E117" s="2" t="s">
        <v>1298</v>
      </c>
      <c r="F117" s="34" t="s">
        <v>1387</v>
      </c>
      <c r="G117" s="101">
        <f>(286.9-'Online News Media'!G85-Newspapers!G87-G115)/2</f>
        <v>44.273999999999972</v>
      </c>
      <c r="H117" s="61"/>
      <c r="I117" s="172"/>
      <c r="J117" s="177"/>
      <c r="K117" s="177"/>
      <c r="L117" s="106"/>
      <c r="M117" s="177"/>
      <c r="N117" s="177"/>
      <c r="O117" s="61">
        <v>157.767</v>
      </c>
      <c r="P117" s="61">
        <f>Magazines[[#This Row],[Circulation (000s)]]/687.81*100</f>
        <v>22.937584507349413</v>
      </c>
      <c r="Q117" s="44" t="s">
        <v>1555</v>
      </c>
    </row>
    <row r="118" spans="1:17" ht="18" customHeight="1" x14ac:dyDescent="0.2">
      <c r="A118" s="22" t="s">
        <v>93</v>
      </c>
      <c r="B118" s="22">
        <v>2020</v>
      </c>
      <c r="C118" s="34" t="s">
        <v>103</v>
      </c>
      <c r="D118" s="34" t="s">
        <v>1393</v>
      </c>
      <c r="E118" s="2" t="s">
        <v>1392</v>
      </c>
      <c r="F118" s="34" t="s">
        <v>1388</v>
      </c>
      <c r="G118" s="101">
        <f>(196.228-55)/5</f>
        <v>28.245600000000003</v>
      </c>
      <c r="H118" s="61"/>
      <c r="I118" s="172"/>
      <c r="J118" s="177"/>
      <c r="K118" s="177"/>
      <c r="L118" s="106"/>
      <c r="M118" s="177"/>
      <c r="N118" s="177"/>
      <c r="O118" s="61">
        <v>130.32</v>
      </c>
      <c r="P118" s="61">
        <f>Magazines[[#This Row],[Circulation (000s)]]/687.81*100</f>
        <v>18.947092947180181</v>
      </c>
      <c r="Q118" s="26" t="s">
        <v>1437</v>
      </c>
    </row>
    <row r="119" spans="1:17" ht="18" customHeight="1" x14ac:dyDescent="0.2">
      <c r="A119" s="22" t="s">
        <v>93</v>
      </c>
      <c r="B119" s="22">
        <v>2020</v>
      </c>
      <c r="C119" s="34" t="s">
        <v>103</v>
      </c>
      <c r="D119" s="34" t="s">
        <v>1394</v>
      </c>
      <c r="E119" s="2" t="s">
        <v>657</v>
      </c>
      <c r="F119" s="34" t="s">
        <v>1380</v>
      </c>
      <c r="G119" s="101"/>
      <c r="H119" s="61"/>
      <c r="I119" s="172"/>
      <c r="J119" s="177"/>
      <c r="K119" s="177"/>
      <c r="L119" s="106"/>
      <c r="M119" s="177"/>
      <c r="N119" s="177"/>
      <c r="O119" s="61">
        <v>511.99599999999998</v>
      </c>
      <c r="P119" s="61">
        <f>Magazines[[#This Row],[Circulation (000s)]]/1489.72*100</f>
        <v>34.368606181027303</v>
      </c>
      <c r="Q119" s="26" t="s">
        <v>1438</v>
      </c>
    </row>
    <row r="120" spans="1:17" ht="18" customHeight="1" x14ac:dyDescent="0.2">
      <c r="A120" s="22" t="s">
        <v>93</v>
      </c>
      <c r="B120" s="22">
        <v>2020</v>
      </c>
      <c r="C120" s="34" t="s">
        <v>103</v>
      </c>
      <c r="D120" s="34" t="s">
        <v>1328</v>
      </c>
      <c r="E120" s="2" t="s">
        <v>1298</v>
      </c>
      <c r="F120" s="34" t="s">
        <v>1400</v>
      </c>
      <c r="G120" s="101">
        <f>(286.9-'Online News Media'!G85-Newspapers!G87-G115)/2</f>
        <v>44.273999999999972</v>
      </c>
      <c r="H120" s="61"/>
      <c r="I120" s="172"/>
      <c r="J120" s="177"/>
      <c r="K120" s="177"/>
      <c r="L120" s="106"/>
      <c r="M120" s="177"/>
      <c r="N120" s="177"/>
      <c r="O120" s="61">
        <v>398.42</v>
      </c>
      <c r="P120" s="61">
        <f>Magazines[[#This Row],[Circulation (000s)]]/1489.72*100</f>
        <v>26.744623150659187</v>
      </c>
      <c r="Q120" s="44" t="s">
        <v>1780</v>
      </c>
    </row>
    <row r="121" spans="1:17" ht="18" customHeight="1" x14ac:dyDescent="0.2">
      <c r="A121" s="22" t="s">
        <v>93</v>
      </c>
      <c r="B121" s="22">
        <v>2020</v>
      </c>
      <c r="C121" s="34" t="s">
        <v>103</v>
      </c>
      <c r="D121" s="34" t="s">
        <v>1339</v>
      </c>
      <c r="E121" s="2" t="s">
        <v>1340</v>
      </c>
      <c r="F121" s="34" t="s">
        <v>1401</v>
      </c>
      <c r="G121" s="101"/>
      <c r="H121" s="61"/>
      <c r="I121" s="172"/>
      <c r="J121" s="177"/>
      <c r="K121" s="177"/>
      <c r="L121" s="106"/>
      <c r="M121" s="177"/>
      <c r="N121" s="177"/>
      <c r="O121" s="61">
        <v>369.46899999999999</v>
      </c>
      <c r="P121" s="61">
        <f>Magazines[[#This Row],[Circulation (000s)]]/1489.72*100</f>
        <v>24.801237816502429</v>
      </c>
      <c r="Q121" s="26" t="s">
        <v>1438</v>
      </c>
    </row>
    <row r="122" spans="1:17" ht="18" customHeight="1" x14ac:dyDescent="0.2">
      <c r="A122" s="22" t="s">
        <v>93</v>
      </c>
      <c r="B122" s="22">
        <v>2020</v>
      </c>
      <c r="C122" s="34" t="s">
        <v>103</v>
      </c>
      <c r="D122" s="34" t="s">
        <v>1335</v>
      </c>
      <c r="E122" s="2" t="s">
        <v>1334</v>
      </c>
      <c r="F122" s="34" t="s">
        <v>1403</v>
      </c>
      <c r="G122" s="101"/>
      <c r="H122" s="61"/>
      <c r="I122" s="172"/>
      <c r="J122" s="177"/>
      <c r="K122" s="177"/>
      <c r="L122" s="106"/>
      <c r="M122" s="177"/>
      <c r="N122" s="177"/>
      <c r="O122" s="61">
        <v>236.34299999999999</v>
      </c>
      <c r="P122" s="61">
        <f>Magazines[[#This Row],[Circulation (000s)]]/1489.72*100</f>
        <v>15.864927637408371</v>
      </c>
      <c r="Q122" s="26" t="s">
        <v>1438</v>
      </c>
    </row>
    <row r="123" spans="1:17" ht="18" customHeight="1" x14ac:dyDescent="0.2">
      <c r="A123" s="22" t="s">
        <v>93</v>
      </c>
      <c r="B123" s="22">
        <v>2020</v>
      </c>
      <c r="C123" s="34" t="s">
        <v>103</v>
      </c>
      <c r="D123" s="34" t="s">
        <v>1339</v>
      </c>
      <c r="E123" s="2" t="s">
        <v>1340</v>
      </c>
      <c r="F123" s="34" t="s">
        <v>1404</v>
      </c>
      <c r="G123" s="101"/>
      <c r="H123" s="61"/>
      <c r="I123" s="172"/>
      <c r="J123" s="177"/>
      <c r="K123" s="177"/>
      <c r="L123" s="106"/>
      <c r="M123" s="177"/>
      <c r="N123" s="177"/>
      <c r="O123" s="61">
        <v>314.524</v>
      </c>
      <c r="P123" s="61">
        <f>Magazines[[#This Row],[Circulation (000s)]]/235.48*100</f>
        <v>133.56718192627827</v>
      </c>
      <c r="Q123" s="26" t="s">
        <v>1439</v>
      </c>
    </row>
    <row r="124" spans="1:17" ht="18" customHeight="1" x14ac:dyDescent="0.2">
      <c r="A124" s="22" t="s">
        <v>93</v>
      </c>
      <c r="B124" s="22">
        <v>2020</v>
      </c>
      <c r="C124" s="34" t="s">
        <v>103</v>
      </c>
      <c r="D124" s="34" t="s">
        <v>1409</v>
      </c>
      <c r="E124" s="2" t="s">
        <v>1410</v>
      </c>
      <c r="F124" s="34" t="s">
        <v>1405</v>
      </c>
      <c r="G124" s="101"/>
      <c r="H124" s="61"/>
      <c r="I124" s="172"/>
      <c r="J124" s="177"/>
      <c r="K124" s="177"/>
      <c r="L124" s="106"/>
      <c r="M124" s="177"/>
      <c r="N124" s="177"/>
      <c r="O124" s="61">
        <v>183.233</v>
      </c>
      <c r="P124" s="61">
        <f>Magazines[[#This Row],[Circulation (000s)]]/(12245.354/12)*100</f>
        <v>17.956165252552111</v>
      </c>
      <c r="Q124" s="44" t="s">
        <v>1414</v>
      </c>
    </row>
    <row r="125" spans="1:17" ht="18" customHeight="1" x14ac:dyDescent="0.2">
      <c r="A125" s="22" t="s">
        <v>93</v>
      </c>
      <c r="B125" s="22">
        <v>2020</v>
      </c>
      <c r="C125" s="34" t="s">
        <v>103</v>
      </c>
      <c r="D125" s="34" t="s">
        <v>1412</v>
      </c>
      <c r="E125" s="2" t="s">
        <v>1411</v>
      </c>
      <c r="F125" s="34" t="s">
        <v>1406</v>
      </c>
      <c r="G125" s="101"/>
      <c r="H125" s="61"/>
      <c r="I125" s="172"/>
      <c r="J125" s="177"/>
      <c r="K125" s="177"/>
      <c r="L125" s="106"/>
      <c r="M125" s="177"/>
      <c r="N125" s="177"/>
      <c r="O125" s="61">
        <v>133.11799999999999</v>
      </c>
      <c r="P125" s="61">
        <f>Magazines[[#This Row],[Circulation (000s)]]/(12245.354/52)*100</f>
        <v>56.528672017158513</v>
      </c>
      <c r="Q125" s="44" t="s">
        <v>1413</v>
      </c>
    </row>
    <row r="126" spans="1:17" ht="18" customHeight="1" x14ac:dyDescent="0.2">
      <c r="A126" s="22" t="s">
        <v>93</v>
      </c>
      <c r="B126" s="22">
        <v>2020</v>
      </c>
      <c r="C126" s="34" t="s">
        <v>103</v>
      </c>
      <c r="D126" s="34" t="s">
        <v>190</v>
      </c>
      <c r="E126" s="2" t="s">
        <v>1395</v>
      </c>
      <c r="F126" s="34" t="s">
        <v>1407</v>
      </c>
      <c r="G126" s="101"/>
      <c r="H126" s="61"/>
      <c r="I126" s="172"/>
      <c r="J126" s="177"/>
      <c r="K126" s="177"/>
      <c r="L126" s="106"/>
      <c r="M126" s="177"/>
      <c r="N126" s="177"/>
      <c r="O126" s="61">
        <v>138.08000000000001</v>
      </c>
      <c r="P126" s="61">
        <f>Magazines[[#This Row],[Circulation (000s)]]/(12245.354/12)*100</f>
        <v>13.531336047941123</v>
      </c>
      <c r="Q126" s="44" t="s">
        <v>1414</v>
      </c>
    </row>
    <row r="127" spans="1:17" ht="18" customHeight="1" x14ac:dyDescent="0.2">
      <c r="A127" s="22" t="s">
        <v>93</v>
      </c>
      <c r="B127" s="22">
        <v>2020</v>
      </c>
      <c r="C127" s="34" t="s">
        <v>103</v>
      </c>
      <c r="D127" s="34" t="s">
        <v>190</v>
      </c>
      <c r="E127" s="2" t="s">
        <v>1395</v>
      </c>
      <c r="F127" s="2" t="s">
        <v>1415</v>
      </c>
      <c r="G127" s="101"/>
      <c r="H127" s="61"/>
      <c r="I127" s="172"/>
      <c r="J127" s="177"/>
      <c r="K127" s="177"/>
      <c r="L127" s="106"/>
      <c r="M127" s="177"/>
      <c r="N127" s="177"/>
      <c r="O127" s="61">
        <v>201.78700000000001</v>
      </c>
      <c r="P127" s="61">
        <f>Magazines[[#This Row],[Circulation (000s)]]/(42971.436/52)*100</f>
        <v>24.418369448952088</v>
      </c>
      <c r="Q127" s="26" t="s">
        <v>1440</v>
      </c>
    </row>
    <row r="128" spans="1:17" ht="18" customHeight="1" x14ac:dyDescent="0.2">
      <c r="A128" s="22" t="s">
        <v>93</v>
      </c>
      <c r="B128" s="22">
        <v>2020</v>
      </c>
      <c r="C128" s="34" t="s">
        <v>103</v>
      </c>
      <c r="D128" s="34" t="s">
        <v>1393</v>
      </c>
      <c r="E128" s="2" t="s">
        <v>1392</v>
      </c>
      <c r="F128" s="2" t="s">
        <v>1416</v>
      </c>
      <c r="G128" s="101">
        <f>(196.228-55)/5</f>
        <v>28.245600000000003</v>
      </c>
      <c r="H128" s="61"/>
      <c r="I128" s="172"/>
      <c r="J128" s="177"/>
      <c r="K128" s="177"/>
      <c r="L128" s="106"/>
      <c r="M128" s="177"/>
      <c r="N128" s="177"/>
      <c r="O128" s="61">
        <v>220.38900000000001</v>
      </c>
      <c r="P128" s="61">
        <f>Magazines[[#This Row],[Circulation (000s)]]/(42971.436/52)*100</f>
        <v>26.669408953426643</v>
      </c>
      <c r="Q128" s="26" t="s">
        <v>1440</v>
      </c>
    </row>
    <row r="129" spans="1:17" ht="18" customHeight="1" x14ac:dyDescent="0.2">
      <c r="A129" s="22" t="s">
        <v>93</v>
      </c>
      <c r="B129" s="22">
        <v>2020</v>
      </c>
      <c r="C129" s="34" t="s">
        <v>103</v>
      </c>
      <c r="D129" s="34" t="s">
        <v>1393</v>
      </c>
      <c r="E129" s="2" t="s">
        <v>1392</v>
      </c>
      <c r="F129" s="2" t="s">
        <v>1417</v>
      </c>
      <c r="G129" s="101">
        <f>(196.228-55)/5</f>
        <v>28.245600000000003</v>
      </c>
      <c r="H129" s="61"/>
      <c r="I129" s="172"/>
      <c r="J129" s="177"/>
      <c r="K129" s="177"/>
      <c r="L129" s="106"/>
      <c r="M129" s="177"/>
      <c r="N129" s="177"/>
      <c r="O129" s="61">
        <v>203.852</v>
      </c>
      <c r="P129" s="61">
        <f>Magazines[[#This Row],[Circulation (000s)]]/(42971.436/52)*100</f>
        <v>24.668256373838656</v>
      </c>
      <c r="Q129" s="26" t="s">
        <v>1440</v>
      </c>
    </row>
    <row r="130" spans="1:17" ht="18" customHeight="1" x14ac:dyDescent="0.2">
      <c r="A130" s="22" t="s">
        <v>93</v>
      </c>
      <c r="B130" s="22">
        <v>2020</v>
      </c>
      <c r="C130" s="34" t="s">
        <v>103</v>
      </c>
      <c r="D130" s="34" t="s">
        <v>454</v>
      </c>
      <c r="E130" s="72" t="s">
        <v>454</v>
      </c>
      <c r="F130" s="2" t="s">
        <v>1418</v>
      </c>
      <c r="G130" s="101"/>
      <c r="H130" s="61"/>
      <c r="I130" s="172"/>
      <c r="J130" s="177"/>
      <c r="K130" s="177"/>
      <c r="L130" s="106"/>
      <c r="M130" s="177"/>
      <c r="N130" s="177"/>
      <c r="O130" s="61">
        <v>184.327</v>
      </c>
      <c r="P130" s="61">
        <f>Magazines[[#This Row],[Circulation (000s)]]/(42971.436/52)*100</f>
        <v>22.305524069523763</v>
      </c>
      <c r="Q130" s="26" t="s">
        <v>1440</v>
      </c>
    </row>
    <row r="131" spans="1:17" ht="18" customHeight="1" x14ac:dyDescent="0.2">
      <c r="A131" s="22" t="s">
        <v>93</v>
      </c>
      <c r="B131" s="22">
        <v>2020</v>
      </c>
      <c r="C131" s="34" t="s">
        <v>103</v>
      </c>
      <c r="D131" s="34" t="s">
        <v>190</v>
      </c>
      <c r="E131" s="2" t="s">
        <v>1395</v>
      </c>
      <c r="F131" s="2" t="s">
        <v>1419</v>
      </c>
      <c r="G131" s="101"/>
      <c r="H131" s="61"/>
      <c r="I131" s="172"/>
      <c r="J131" s="177"/>
      <c r="K131" s="177"/>
      <c r="L131" s="106"/>
      <c r="M131" s="177"/>
      <c r="N131" s="177"/>
      <c r="O131" s="61">
        <v>147.60499999999999</v>
      </c>
      <c r="P131" s="61">
        <f>Magazines[[#This Row],[Circulation (000s)]]/(42971.436/52)*100</f>
        <v>17.861772178151085</v>
      </c>
      <c r="Q131" s="26" t="s">
        <v>1440</v>
      </c>
    </row>
    <row r="132" spans="1:17" ht="18" customHeight="1" x14ac:dyDescent="0.2">
      <c r="A132" s="22" t="s">
        <v>93</v>
      </c>
      <c r="B132" s="22">
        <v>2020</v>
      </c>
      <c r="C132" s="34" t="s">
        <v>103</v>
      </c>
      <c r="D132" s="34" t="s">
        <v>190</v>
      </c>
      <c r="E132" s="2" t="s">
        <v>1395</v>
      </c>
      <c r="F132" s="2" t="s">
        <v>1421</v>
      </c>
      <c r="G132" s="101"/>
      <c r="H132" s="61"/>
      <c r="I132" s="172"/>
      <c r="J132" s="177"/>
      <c r="K132" s="177"/>
      <c r="L132" s="106"/>
      <c r="M132" s="177"/>
      <c r="N132" s="177"/>
      <c r="O132" s="61">
        <v>475.12200000000001</v>
      </c>
      <c r="P132" s="61">
        <f>Magazines[[#This Row],[Circulation (000s)]]/(77371.09/52)*100</f>
        <v>31.932268241277207</v>
      </c>
      <c r="Q132" s="26" t="s">
        <v>1441</v>
      </c>
    </row>
    <row r="133" spans="1:17" ht="18" customHeight="1" x14ac:dyDescent="0.2">
      <c r="A133" s="22" t="s">
        <v>93</v>
      </c>
      <c r="B133" s="22">
        <v>2020</v>
      </c>
      <c r="C133" s="34" t="s">
        <v>103</v>
      </c>
      <c r="D133" s="34" t="s">
        <v>1339</v>
      </c>
      <c r="E133" s="2" t="s">
        <v>1340</v>
      </c>
      <c r="F133" s="2" t="s">
        <v>1422</v>
      </c>
      <c r="G133" s="101"/>
      <c r="H133" s="61"/>
      <c r="I133" s="172"/>
      <c r="J133" s="177"/>
      <c r="K133" s="177"/>
      <c r="L133" s="106"/>
      <c r="M133" s="177"/>
      <c r="N133" s="177"/>
      <c r="O133" s="61">
        <v>373.67200000000003</v>
      </c>
      <c r="P133" s="61">
        <f>Magazines[[#This Row],[Circulation (000s)]]/(77371.09/52)*100</f>
        <v>25.113959232059418</v>
      </c>
      <c r="Q133" s="26" t="s">
        <v>1441</v>
      </c>
    </row>
    <row r="134" spans="1:17" ht="18" customHeight="1" x14ac:dyDescent="0.2">
      <c r="A134" s="22" t="s">
        <v>93</v>
      </c>
      <c r="B134" s="22">
        <v>2020</v>
      </c>
      <c r="C134" s="34" t="s">
        <v>103</v>
      </c>
      <c r="D134" s="34" t="s">
        <v>1393</v>
      </c>
      <c r="E134" s="2" t="s">
        <v>1392</v>
      </c>
      <c r="F134" s="2" t="s">
        <v>1423</v>
      </c>
      <c r="G134" s="101">
        <f>(196.228-55)/5</f>
        <v>28.245600000000003</v>
      </c>
      <c r="H134" s="61"/>
      <c r="I134" s="172"/>
      <c r="J134" s="177"/>
      <c r="K134" s="177"/>
      <c r="L134" s="106"/>
      <c r="M134" s="177"/>
      <c r="N134" s="177"/>
      <c r="O134" s="61">
        <v>323.15100000000001</v>
      </c>
      <c r="P134" s="61">
        <f>Magazines[[#This Row],[Circulation (000s)]]/(77371.09/52)*100</f>
        <v>21.718515274891441</v>
      </c>
      <c r="Q134" s="26" t="s">
        <v>1441</v>
      </c>
    </row>
    <row r="135" spans="1:17" ht="18" customHeight="1" x14ac:dyDescent="0.2">
      <c r="A135" s="22" t="s">
        <v>93</v>
      </c>
      <c r="B135" s="22">
        <v>2020</v>
      </c>
      <c r="C135" s="34" t="s">
        <v>103</v>
      </c>
      <c r="D135" s="34" t="s">
        <v>1302</v>
      </c>
      <c r="E135" s="2" t="s">
        <v>1424</v>
      </c>
      <c r="F135" s="2" t="s">
        <v>1424</v>
      </c>
      <c r="G135" s="101"/>
      <c r="H135" s="61"/>
      <c r="I135" s="172"/>
      <c r="J135" s="177"/>
      <c r="K135" s="177"/>
      <c r="L135" s="106"/>
      <c r="M135" s="177"/>
      <c r="N135" s="177"/>
      <c r="O135" s="61">
        <v>333.51799999999997</v>
      </c>
      <c r="P135" s="61">
        <f>Magazines[[#This Row],[Circulation (000s)]]/(77371.09/12)*100</f>
        <v>5.1727538024861737</v>
      </c>
      <c r="Q135" s="44" t="s">
        <v>1414</v>
      </c>
    </row>
    <row r="136" spans="1:17" ht="18" customHeight="1" x14ac:dyDescent="0.2">
      <c r="A136" s="22" t="s">
        <v>93</v>
      </c>
      <c r="B136" s="22">
        <v>2020</v>
      </c>
      <c r="C136" s="34" t="s">
        <v>103</v>
      </c>
      <c r="D136" s="34" t="s">
        <v>1302</v>
      </c>
      <c r="E136" s="34" t="s">
        <v>1302</v>
      </c>
      <c r="F136" s="2" t="s">
        <v>1425</v>
      </c>
      <c r="G136" s="101"/>
      <c r="H136" s="61"/>
      <c r="I136" s="172"/>
      <c r="J136" s="177"/>
      <c r="K136" s="177"/>
      <c r="L136" s="106"/>
      <c r="M136" s="177"/>
      <c r="N136" s="177"/>
      <c r="O136" s="61">
        <v>318.35199999999998</v>
      </c>
      <c r="P136" s="61">
        <f>Magazines[[#This Row],[Circulation (000s)]]/(77371.09/12)*100</f>
        <v>4.9375341616616746</v>
      </c>
      <c r="Q136" s="44" t="s">
        <v>1414</v>
      </c>
    </row>
    <row r="137" spans="1:17" ht="18" customHeight="1" x14ac:dyDescent="0.2">
      <c r="A137" s="22" t="s">
        <v>93</v>
      </c>
      <c r="B137" s="22">
        <v>2020</v>
      </c>
      <c r="C137" s="34" t="s">
        <v>103</v>
      </c>
      <c r="D137" s="34" t="s">
        <v>207</v>
      </c>
      <c r="E137" s="2" t="s">
        <v>207</v>
      </c>
      <c r="F137" s="2" t="s">
        <v>1442</v>
      </c>
      <c r="G137" s="101"/>
      <c r="H137" s="61"/>
      <c r="I137" s="172"/>
      <c r="J137" s="177"/>
      <c r="K137" s="177"/>
      <c r="L137" s="106"/>
      <c r="M137" s="177"/>
      <c r="N137" s="177"/>
      <c r="O137" s="61">
        <v>204.08799999999999</v>
      </c>
      <c r="P137" s="61">
        <f>Magazines[[#This Row],[Circulation (000s)]]/(13715.338/52)*100</f>
        <v>77.377429560977646</v>
      </c>
      <c r="Q137" s="26" t="s">
        <v>1443</v>
      </c>
    </row>
    <row r="138" spans="1:17" ht="18" customHeight="1" x14ac:dyDescent="0.2">
      <c r="A138" s="22" t="s">
        <v>93</v>
      </c>
      <c r="B138" s="22">
        <v>2020</v>
      </c>
      <c r="C138" s="34" t="s">
        <v>103</v>
      </c>
      <c r="D138" s="34" t="s">
        <v>1466</v>
      </c>
      <c r="E138" s="72" t="s">
        <v>1397</v>
      </c>
      <c r="F138" s="2" t="s">
        <v>1428</v>
      </c>
      <c r="G138" s="101"/>
      <c r="H138" s="61"/>
      <c r="I138" s="172"/>
      <c r="J138" s="177"/>
      <c r="K138" s="177"/>
      <c r="L138" s="106"/>
      <c r="M138" s="177"/>
      <c r="N138" s="177"/>
      <c r="O138" s="61">
        <v>251.18600000000001</v>
      </c>
      <c r="P138" s="61">
        <f>Magazines[[#This Row],[Circulation (000s)]]/(14341.187/52)*100</f>
        <v>91.078039774531902</v>
      </c>
      <c r="Q138" s="26" t="s">
        <v>1445</v>
      </c>
    </row>
    <row r="139" spans="1:17" ht="18" customHeight="1" x14ac:dyDescent="0.2">
      <c r="A139" s="22" t="s">
        <v>93</v>
      </c>
      <c r="B139" s="22">
        <v>2020</v>
      </c>
      <c r="C139" s="34" t="s">
        <v>103</v>
      </c>
      <c r="D139" s="34" t="s">
        <v>454</v>
      </c>
      <c r="E139" s="72" t="s">
        <v>1430</v>
      </c>
      <c r="F139" s="2" t="s">
        <v>1429</v>
      </c>
      <c r="G139" s="101"/>
      <c r="H139" s="61"/>
      <c r="I139" s="172"/>
      <c r="J139" s="177"/>
      <c r="K139" s="177"/>
      <c r="L139" s="106"/>
      <c r="M139" s="177"/>
      <c r="N139" s="177"/>
      <c r="O139" s="61">
        <v>112.568</v>
      </c>
      <c r="P139" s="61">
        <f>Magazines[[#This Row],[Circulation (000s)]]/(14341.187/12)*100</f>
        <v>9.4191366446863842</v>
      </c>
      <c r="Q139" s="44" t="s">
        <v>1414</v>
      </c>
    </row>
    <row r="140" spans="1:17" ht="18" customHeight="1" x14ac:dyDescent="0.2">
      <c r="A140" s="22" t="s">
        <v>93</v>
      </c>
      <c r="B140" s="22">
        <v>2020</v>
      </c>
      <c r="C140" s="34" t="s">
        <v>103</v>
      </c>
      <c r="D140" s="2" t="s">
        <v>1410</v>
      </c>
      <c r="E140" s="2" t="s">
        <v>1410</v>
      </c>
      <c r="F140" s="2" t="s">
        <v>1432</v>
      </c>
      <c r="G140" s="101"/>
      <c r="H140" s="61"/>
      <c r="I140" s="172"/>
      <c r="J140" s="177"/>
      <c r="K140" s="177"/>
      <c r="L140" s="106"/>
      <c r="M140" s="177"/>
      <c r="N140" s="177"/>
      <c r="O140" s="61">
        <v>215.93</v>
      </c>
      <c r="P140" s="61">
        <f>Magazines[[#This Row],[Circulation (000s)]]/583.99*12</f>
        <v>4.4369937841401397</v>
      </c>
      <c r="Q140" s="26" t="s">
        <v>1446</v>
      </c>
    </row>
    <row r="141" spans="1:17" ht="18" customHeight="1" x14ac:dyDescent="0.2">
      <c r="A141" s="22" t="s">
        <v>93</v>
      </c>
      <c r="B141" s="22">
        <v>2020</v>
      </c>
      <c r="C141" s="34" t="s">
        <v>103</v>
      </c>
      <c r="D141" s="34" t="s">
        <v>190</v>
      </c>
      <c r="E141" s="2" t="s">
        <v>1395</v>
      </c>
      <c r="F141" s="2" t="s">
        <v>1433</v>
      </c>
      <c r="G141" s="101"/>
      <c r="H141" s="61"/>
      <c r="I141" s="172"/>
      <c r="J141" s="177"/>
      <c r="K141" s="177"/>
      <c r="L141" s="106"/>
      <c r="M141" s="177"/>
      <c r="N141" s="177"/>
      <c r="O141" s="61">
        <v>184.285</v>
      </c>
      <c r="P141" s="61">
        <f>Magazines[[#This Row],[Circulation (000s)]]/583.99*12</f>
        <v>3.7867429236802002</v>
      </c>
      <c r="Q141" s="26" t="s">
        <v>1446</v>
      </c>
    </row>
    <row r="142" spans="1:17" ht="18" customHeight="1" x14ac:dyDescent="0.2">
      <c r="A142" s="22" t="s">
        <v>93</v>
      </c>
      <c r="B142" s="22">
        <v>2020</v>
      </c>
      <c r="C142" s="34" t="s">
        <v>103</v>
      </c>
      <c r="D142" s="34" t="s">
        <v>1466</v>
      </c>
      <c r="E142" s="72" t="s">
        <v>1397</v>
      </c>
      <c r="F142" s="2" t="s">
        <v>1434</v>
      </c>
      <c r="G142" s="101"/>
      <c r="H142" s="61"/>
      <c r="I142" s="172"/>
      <c r="J142" s="177"/>
      <c r="K142" s="177"/>
      <c r="L142" s="106"/>
      <c r="M142" s="177"/>
      <c r="N142" s="177"/>
      <c r="O142" s="243">
        <v>180.93199999999999</v>
      </c>
      <c r="P142" s="61">
        <f>Magazines[[#This Row],[Circulation (000s)]]/583.99*12</f>
        <v>3.7178444836384186</v>
      </c>
      <c r="Q142" s="26"/>
    </row>
    <row r="143" spans="1:17" ht="18" customHeight="1" x14ac:dyDescent="0.2">
      <c r="A143" s="22" t="s">
        <v>93</v>
      </c>
      <c r="B143" s="180">
        <v>2020</v>
      </c>
      <c r="C143" s="34" t="s">
        <v>103</v>
      </c>
      <c r="D143" s="34" t="s">
        <v>767</v>
      </c>
      <c r="E143" s="2" t="s">
        <v>1311</v>
      </c>
      <c r="G143" s="266">
        <f>329.8*0.88*0.71-30</f>
        <v>176.05903999999998</v>
      </c>
      <c r="J143" s="247"/>
      <c r="K143" s="193"/>
      <c r="M143" s="193"/>
      <c r="N143" s="193"/>
      <c r="Q143" s="158" t="s">
        <v>1313</v>
      </c>
    </row>
    <row r="144" spans="1:17" ht="18" customHeight="1" x14ac:dyDescent="0.2">
      <c r="A144" s="22" t="s">
        <v>93</v>
      </c>
      <c r="B144" s="22">
        <v>2021</v>
      </c>
      <c r="C144" s="34" t="s">
        <v>103</v>
      </c>
      <c r="D144" s="34" t="s">
        <v>1393</v>
      </c>
      <c r="E144" s="2" t="s">
        <v>1392</v>
      </c>
      <c r="F144" s="2" t="s">
        <v>1376</v>
      </c>
      <c r="G144" s="265">
        <v>55</v>
      </c>
      <c r="H144" s="189"/>
      <c r="I144" s="172"/>
      <c r="J144" s="177"/>
      <c r="K144" s="177"/>
      <c r="L144" s="106"/>
      <c r="M144" s="177"/>
      <c r="N144" s="177"/>
      <c r="O144" s="243">
        <v>883.12599999999998</v>
      </c>
      <c r="P144" s="243">
        <f>O144/13615.023*100</f>
        <v>6.4864084328025013</v>
      </c>
      <c r="Q144" s="26" t="s">
        <v>1383</v>
      </c>
    </row>
    <row r="145" spans="1:17" ht="18" customHeight="1" x14ac:dyDescent="0.2">
      <c r="A145" s="22" t="s">
        <v>93</v>
      </c>
      <c r="B145" s="22">
        <v>2021</v>
      </c>
      <c r="C145" s="34" t="s">
        <v>103</v>
      </c>
      <c r="D145" s="34" t="s">
        <v>1399</v>
      </c>
      <c r="E145" s="72" t="s">
        <v>1398</v>
      </c>
      <c r="F145" s="2" t="s">
        <v>1372</v>
      </c>
      <c r="G145" s="265">
        <f>87.928909*0.4</f>
        <v>35.171563600000006</v>
      </c>
      <c r="H145" s="189"/>
      <c r="I145" s="172"/>
      <c r="J145" s="177"/>
      <c r="K145" s="177"/>
      <c r="L145" s="106"/>
      <c r="M145" s="177"/>
      <c r="N145" s="177"/>
      <c r="O145" s="243">
        <v>841.84100000000001</v>
      </c>
      <c r="P145" s="243">
        <f>O145/(13615.023*52/12)*100</f>
        <v>1.4268870496950319</v>
      </c>
      <c r="Q145" s="26" t="s">
        <v>1467</v>
      </c>
    </row>
    <row r="146" spans="1:17" ht="18" customHeight="1" x14ac:dyDescent="0.2">
      <c r="A146" s="22" t="s">
        <v>93</v>
      </c>
      <c r="B146" s="22">
        <v>2021</v>
      </c>
      <c r="C146" s="34" t="s">
        <v>103</v>
      </c>
      <c r="D146" s="34" t="s">
        <v>190</v>
      </c>
      <c r="E146" s="72" t="s">
        <v>1534</v>
      </c>
      <c r="F146" s="2" t="s">
        <v>1373</v>
      </c>
      <c r="G146" s="265">
        <v>26.100999999999999</v>
      </c>
      <c r="H146" s="189"/>
      <c r="I146" s="172"/>
      <c r="J146" s="177"/>
      <c r="K146" s="177"/>
      <c r="L146" s="106"/>
      <c r="M146" s="177"/>
      <c r="N146" s="177"/>
      <c r="O146" s="243">
        <v>736.02499999999998</v>
      </c>
      <c r="P146" s="243">
        <f>O146/13615.023*100</f>
        <v>5.4059769124150581</v>
      </c>
      <c r="Q146" s="26" t="s">
        <v>1533</v>
      </c>
    </row>
    <row r="147" spans="1:17" ht="18" customHeight="1" x14ac:dyDescent="0.2">
      <c r="A147" s="22" t="s">
        <v>93</v>
      </c>
      <c r="B147" s="22">
        <v>2021</v>
      </c>
      <c r="C147" s="34" t="s">
        <v>103</v>
      </c>
      <c r="D147" s="34" t="s">
        <v>767</v>
      </c>
      <c r="E147" s="72" t="s">
        <v>1311</v>
      </c>
      <c r="F147" s="2" t="s">
        <v>1374</v>
      </c>
      <c r="G147" s="265"/>
      <c r="H147" s="189"/>
      <c r="I147" s="172"/>
      <c r="J147" s="177"/>
      <c r="K147" s="177"/>
      <c r="L147" s="106"/>
      <c r="M147" s="177"/>
      <c r="N147" s="177"/>
      <c r="O147" s="243">
        <v>651.84799999999996</v>
      </c>
      <c r="P147" s="243">
        <f>O147/13615.023*100</f>
        <v>4.7877113391582222</v>
      </c>
      <c r="Q147" s="26" t="s">
        <v>1383</v>
      </c>
    </row>
    <row r="148" spans="1:17" ht="18" customHeight="1" x14ac:dyDescent="0.2">
      <c r="A148" s="22" t="s">
        <v>93</v>
      </c>
      <c r="B148" s="22">
        <v>2021</v>
      </c>
      <c r="C148" s="34" t="s">
        <v>103</v>
      </c>
      <c r="D148" s="34" t="s">
        <v>454</v>
      </c>
      <c r="E148" s="72" t="s">
        <v>454</v>
      </c>
      <c r="F148" s="2" t="s">
        <v>1375</v>
      </c>
      <c r="G148" s="265"/>
      <c r="H148" s="189"/>
      <c r="I148" s="172"/>
      <c r="J148" s="177"/>
      <c r="K148" s="177"/>
      <c r="L148" s="106"/>
      <c r="M148" s="177"/>
      <c r="N148" s="177"/>
      <c r="O148" s="243">
        <v>608</v>
      </c>
      <c r="P148" s="243">
        <f>O148/13615.023*100</f>
        <v>4.4656553279417892</v>
      </c>
      <c r="Q148" s="26" t="s">
        <v>1383</v>
      </c>
    </row>
    <row r="149" spans="1:17" ht="18" customHeight="1" x14ac:dyDescent="0.2">
      <c r="A149" s="22" t="s">
        <v>93</v>
      </c>
      <c r="B149" s="22">
        <v>2021</v>
      </c>
      <c r="C149" s="34" t="s">
        <v>103</v>
      </c>
      <c r="D149" s="34" t="s">
        <v>190</v>
      </c>
      <c r="E149" s="2" t="s">
        <v>1395</v>
      </c>
      <c r="F149" s="2" t="s">
        <v>1377</v>
      </c>
      <c r="G149" s="101"/>
      <c r="H149" s="61"/>
      <c r="I149" s="172"/>
      <c r="J149" s="177"/>
      <c r="K149" s="177"/>
      <c r="L149" s="106"/>
      <c r="M149" s="177"/>
      <c r="N149" s="177"/>
      <c r="O149" s="243">
        <v>580.57000000000005</v>
      </c>
      <c r="P149" s="243">
        <f>O149/(13615.023*2)*100</f>
        <v>2.1320933501177342</v>
      </c>
      <c r="Q149" s="44" t="s">
        <v>1396</v>
      </c>
    </row>
    <row r="150" spans="1:17" ht="18" customHeight="1" x14ac:dyDescent="0.2">
      <c r="A150" s="22" t="s">
        <v>93</v>
      </c>
      <c r="B150" s="22">
        <v>2021</v>
      </c>
      <c r="C150" s="34" t="s">
        <v>103</v>
      </c>
      <c r="D150" s="34" t="s">
        <v>190</v>
      </c>
      <c r="E150" s="2" t="s">
        <v>1395</v>
      </c>
      <c r="F150" s="2" t="s">
        <v>1379</v>
      </c>
      <c r="G150" s="101"/>
      <c r="H150" s="61"/>
      <c r="I150" s="172"/>
      <c r="J150" s="177"/>
      <c r="K150" s="177"/>
      <c r="L150" s="106"/>
      <c r="M150" s="177"/>
      <c r="N150" s="177"/>
      <c r="O150" s="243">
        <v>528.72299999999996</v>
      </c>
      <c r="P150" s="243">
        <f>O150/(13615.023*2)*100</f>
        <v>1.9416897055554001</v>
      </c>
      <c r="Q150" s="44" t="s">
        <v>1396</v>
      </c>
    </row>
    <row r="151" spans="1:17" ht="18" customHeight="1" x14ac:dyDescent="0.2">
      <c r="A151" s="22" t="s">
        <v>93</v>
      </c>
      <c r="B151" s="22">
        <v>2021</v>
      </c>
      <c r="C151" s="34" t="s">
        <v>103</v>
      </c>
      <c r="D151" s="34" t="s">
        <v>190</v>
      </c>
      <c r="E151" s="2" t="s">
        <v>1395</v>
      </c>
      <c r="F151" s="2" t="s">
        <v>1378</v>
      </c>
      <c r="G151" s="101"/>
      <c r="H151" s="61"/>
      <c r="I151" s="172"/>
      <c r="J151" s="177"/>
      <c r="K151" s="177"/>
      <c r="L151" s="106"/>
      <c r="M151" s="177"/>
      <c r="N151" s="177"/>
      <c r="O151" s="243">
        <v>520.71500000000003</v>
      </c>
      <c r="P151" s="243">
        <f>O151/13615.023*100</f>
        <v>3.8245620297519887</v>
      </c>
      <c r="Q151" s="26" t="s">
        <v>1383</v>
      </c>
    </row>
    <row r="152" spans="1:17" ht="18" customHeight="1" x14ac:dyDescent="0.2">
      <c r="A152" s="22" t="s">
        <v>93</v>
      </c>
      <c r="B152" s="22">
        <v>2021</v>
      </c>
      <c r="C152" s="34" t="s">
        <v>103</v>
      </c>
      <c r="D152" s="34" t="s">
        <v>1394</v>
      </c>
      <c r="E152" s="2" t="s">
        <v>657</v>
      </c>
      <c r="F152" s="2" t="s">
        <v>1380</v>
      </c>
      <c r="G152" s="101"/>
      <c r="H152" s="61"/>
      <c r="I152" s="172"/>
      <c r="J152" s="177"/>
      <c r="K152" s="177"/>
      <c r="L152" s="106"/>
      <c r="M152" s="177"/>
      <c r="N152" s="177"/>
      <c r="O152" s="243">
        <v>496.92500000000001</v>
      </c>
      <c r="P152" s="243">
        <f>O152/13615.023*100</f>
        <v>3.6498285753905817</v>
      </c>
      <c r="Q152" s="26" t="s">
        <v>1383</v>
      </c>
    </row>
    <row r="153" spans="1:17" ht="18" customHeight="1" x14ac:dyDescent="0.2">
      <c r="A153" s="22" t="s">
        <v>93</v>
      </c>
      <c r="B153" s="22">
        <v>2021</v>
      </c>
      <c r="C153" s="34" t="s">
        <v>103</v>
      </c>
      <c r="D153" s="34" t="s">
        <v>1339</v>
      </c>
      <c r="E153" s="2" t="s">
        <v>1340</v>
      </c>
      <c r="F153" s="2" t="s">
        <v>1381</v>
      </c>
      <c r="G153" s="101"/>
      <c r="H153" s="61"/>
      <c r="I153" s="172"/>
      <c r="J153" s="177"/>
      <c r="K153" s="177"/>
      <c r="L153" s="106"/>
      <c r="M153" s="177"/>
      <c r="N153" s="177"/>
      <c r="O153" s="243">
        <v>3882.8220000000001</v>
      </c>
      <c r="P153" s="243">
        <f>O153/13615.023*100</f>
        <v>28.518659131167095</v>
      </c>
      <c r="Q153" s="26" t="s">
        <v>1383</v>
      </c>
    </row>
    <row r="154" spans="1:17" ht="18" customHeight="1" x14ac:dyDescent="0.2">
      <c r="A154" s="22" t="s">
        <v>93</v>
      </c>
      <c r="B154" s="22">
        <v>2021</v>
      </c>
      <c r="C154" s="34" t="s">
        <v>103</v>
      </c>
      <c r="D154" s="34" t="s">
        <v>1393</v>
      </c>
      <c r="E154" s="2" t="s">
        <v>1392</v>
      </c>
      <c r="F154" s="34" t="s">
        <v>1382</v>
      </c>
      <c r="G154" s="101">
        <f>(219.524-55)/2</f>
        <v>82.262</v>
      </c>
      <c r="H154" s="61"/>
      <c r="I154" s="172"/>
      <c r="J154" s="177"/>
      <c r="K154" s="177"/>
      <c r="L154" s="106"/>
      <c r="M154" s="177"/>
      <c r="N154" s="177"/>
      <c r="O154" s="243">
        <v>2157.6039999999998</v>
      </c>
      <c r="P154" s="243">
        <f>O154/13615.023*100</f>
        <v>15.84722993123111</v>
      </c>
      <c r="Q154" s="44" t="s">
        <v>1468</v>
      </c>
    </row>
    <row r="155" spans="1:17" ht="18" customHeight="1" x14ac:dyDescent="0.2">
      <c r="A155" s="22" t="s">
        <v>93</v>
      </c>
      <c r="B155" s="22">
        <v>2021</v>
      </c>
      <c r="C155" s="34" t="s">
        <v>103</v>
      </c>
      <c r="D155" s="34" t="s">
        <v>1390</v>
      </c>
      <c r="E155" s="2" t="s">
        <v>1389</v>
      </c>
      <c r="F155" s="34" t="s">
        <v>702</v>
      </c>
      <c r="G155" s="101"/>
      <c r="H155" s="61"/>
      <c r="I155" s="172"/>
      <c r="J155" s="177"/>
      <c r="K155" s="177"/>
      <c r="L155" s="106"/>
      <c r="M155" s="177"/>
      <c r="N155" s="177"/>
      <c r="O155" s="243">
        <v>294.45600000000002</v>
      </c>
      <c r="P155" s="243">
        <f>O155/694.59*100</f>
        <v>42.392778473631928</v>
      </c>
      <c r="Q155" s="26" t="s">
        <v>1384</v>
      </c>
    </row>
    <row r="156" spans="1:17" ht="18" customHeight="1" x14ac:dyDescent="0.2">
      <c r="A156" s="22" t="s">
        <v>93</v>
      </c>
      <c r="B156" s="22">
        <v>2021</v>
      </c>
      <c r="C156" s="34" t="s">
        <v>103</v>
      </c>
      <c r="D156" s="34" t="s">
        <v>1328</v>
      </c>
      <c r="E156" s="2" t="s">
        <v>1328</v>
      </c>
      <c r="F156" s="34" t="s">
        <v>1385</v>
      </c>
      <c r="G156" s="101">
        <v>38.758000000000003</v>
      </c>
      <c r="H156" s="61"/>
      <c r="I156" s="172"/>
      <c r="J156" s="177"/>
      <c r="K156" s="177"/>
      <c r="L156" s="106"/>
      <c r="M156" s="177"/>
      <c r="N156" s="177"/>
      <c r="O156" s="243">
        <v>201.00899999999999</v>
      </c>
      <c r="P156" s="243">
        <f>O156/694.59*100</f>
        <v>28.939230337321291</v>
      </c>
      <c r="Q156" s="44" t="s">
        <v>1527</v>
      </c>
    </row>
    <row r="157" spans="1:17" ht="18" customHeight="1" x14ac:dyDescent="0.2">
      <c r="A157" s="22" t="s">
        <v>93</v>
      </c>
      <c r="B157" s="22">
        <v>2021</v>
      </c>
      <c r="C157" s="34" t="s">
        <v>103</v>
      </c>
      <c r="D157" s="34" t="s">
        <v>179</v>
      </c>
      <c r="E157" s="2" t="s">
        <v>1391</v>
      </c>
      <c r="F157" s="34" t="s">
        <v>1386</v>
      </c>
      <c r="G157" s="101"/>
      <c r="H157" s="61"/>
      <c r="I157" s="172"/>
      <c r="J157" s="177"/>
      <c r="K157" s="177"/>
      <c r="L157" s="106"/>
      <c r="M157" s="177"/>
      <c r="N157" s="177"/>
      <c r="O157" s="243">
        <v>169.10400000000001</v>
      </c>
      <c r="P157" s="243">
        <f>O157/694.59*100</f>
        <v>24.345873104997192</v>
      </c>
      <c r="Q157" s="26" t="s">
        <v>1384</v>
      </c>
    </row>
    <row r="158" spans="1:17" ht="18" customHeight="1" x14ac:dyDescent="0.2">
      <c r="A158" s="22" t="s">
        <v>93</v>
      </c>
      <c r="B158" s="22">
        <v>2021</v>
      </c>
      <c r="C158" s="34" t="s">
        <v>103</v>
      </c>
      <c r="D158" s="34" t="s">
        <v>1328</v>
      </c>
      <c r="E158" s="2" t="s">
        <v>1298</v>
      </c>
      <c r="F158" s="34" t="s">
        <v>1387</v>
      </c>
      <c r="G158" s="101">
        <f>(307-'Online News Media'!G107-G156)/2</f>
        <v>80.482939999999999</v>
      </c>
      <c r="H158" s="61"/>
      <c r="I158" s="172"/>
      <c r="J158" s="177"/>
      <c r="K158" s="177"/>
      <c r="L158" s="106"/>
      <c r="M158" s="177"/>
      <c r="N158" s="177"/>
      <c r="O158" s="243">
        <v>161.06899999999999</v>
      </c>
      <c r="P158" s="243">
        <f>O158/694.59*100</f>
        <v>23.189075569760575</v>
      </c>
      <c r="Q158" s="44" t="s">
        <v>1554</v>
      </c>
    </row>
    <row r="159" spans="1:17" ht="18" customHeight="1" x14ac:dyDescent="0.2">
      <c r="A159" s="22" t="s">
        <v>93</v>
      </c>
      <c r="B159" s="22">
        <v>2021</v>
      </c>
      <c r="C159" s="34" t="s">
        <v>103</v>
      </c>
      <c r="D159" s="34" t="s">
        <v>1393</v>
      </c>
      <c r="E159" s="2" t="s">
        <v>1392</v>
      </c>
      <c r="F159" s="34" t="s">
        <v>1388</v>
      </c>
      <c r="G159" s="101">
        <f>(219.524-55)/2</f>
        <v>82.262</v>
      </c>
      <c r="H159" s="61"/>
      <c r="I159" s="172"/>
      <c r="J159" s="177"/>
      <c r="K159" s="177"/>
      <c r="L159" s="106"/>
      <c r="M159" s="177"/>
      <c r="N159" s="177"/>
      <c r="O159" s="243">
        <v>131.37700000000001</v>
      </c>
      <c r="P159" s="243">
        <f>O159/(694.59)*100</f>
        <v>18.914323557782289</v>
      </c>
      <c r="Q159" s="44" t="s">
        <v>1468</v>
      </c>
    </row>
    <row r="160" spans="1:17" ht="18" customHeight="1" x14ac:dyDescent="0.2">
      <c r="A160" s="22" t="s">
        <v>93</v>
      </c>
      <c r="B160" s="22">
        <v>2021</v>
      </c>
      <c r="C160" s="34" t="s">
        <v>103</v>
      </c>
      <c r="D160" s="34" t="s">
        <v>1394</v>
      </c>
      <c r="E160" s="2" t="s">
        <v>657</v>
      </c>
      <c r="F160" s="34" t="s">
        <v>1380</v>
      </c>
      <c r="G160" s="101"/>
      <c r="H160" s="61"/>
      <c r="I160" s="172"/>
      <c r="J160" s="177"/>
      <c r="K160" s="177"/>
      <c r="L160" s="106"/>
      <c r="M160" s="177"/>
      <c r="N160" s="177"/>
      <c r="O160" s="243">
        <v>496.92500000000001</v>
      </c>
      <c r="P160" s="243">
        <f>O160/(1440.98)*100</f>
        <v>34.485211453316495</v>
      </c>
      <c r="Q160" s="26" t="s">
        <v>1402</v>
      </c>
    </row>
    <row r="161" spans="1:17" ht="18" customHeight="1" x14ac:dyDescent="0.2">
      <c r="A161" s="22" t="s">
        <v>93</v>
      </c>
      <c r="B161" s="22">
        <v>2021</v>
      </c>
      <c r="C161" s="34" t="s">
        <v>103</v>
      </c>
      <c r="D161" s="34" t="s">
        <v>1328</v>
      </c>
      <c r="E161" s="2" t="s">
        <v>1298</v>
      </c>
      <c r="F161" s="34" t="s">
        <v>1400</v>
      </c>
      <c r="G161" s="101">
        <f>(307-'Online News Media'!G107-G156)/2</f>
        <v>80.482939999999999</v>
      </c>
      <c r="H161" s="61"/>
      <c r="I161" s="172"/>
      <c r="J161" s="177"/>
      <c r="K161" s="177"/>
      <c r="L161" s="106"/>
      <c r="M161" s="177"/>
      <c r="N161" s="177"/>
      <c r="O161" s="243">
        <v>454.61</v>
      </c>
      <c r="P161" s="243">
        <f>O161/(1440.98)*100</f>
        <v>31.548668267429107</v>
      </c>
      <c r="Q161" s="44" t="s">
        <v>1553</v>
      </c>
    </row>
    <row r="162" spans="1:17" ht="18" customHeight="1" x14ac:dyDescent="0.2">
      <c r="A162" s="22" t="s">
        <v>93</v>
      </c>
      <c r="B162" s="22">
        <v>2021</v>
      </c>
      <c r="C162" s="34" t="s">
        <v>103</v>
      </c>
      <c r="D162" s="34" t="s">
        <v>1339</v>
      </c>
      <c r="E162" s="2" t="s">
        <v>1340</v>
      </c>
      <c r="F162" s="34" t="s">
        <v>1401</v>
      </c>
      <c r="G162" s="101"/>
      <c r="H162" s="61"/>
      <c r="I162" s="172"/>
      <c r="J162" s="177"/>
      <c r="K162" s="177"/>
      <c r="L162" s="106"/>
      <c r="M162" s="177"/>
      <c r="N162" s="177"/>
      <c r="O162" s="243">
        <v>371.49200000000002</v>
      </c>
      <c r="P162" s="243">
        <f>O162/(1440.98)*100</f>
        <v>25.780510485919304</v>
      </c>
      <c r="Q162" s="26" t="s">
        <v>1402</v>
      </c>
    </row>
    <row r="163" spans="1:17" ht="18" customHeight="1" x14ac:dyDescent="0.2">
      <c r="A163" s="22" t="s">
        <v>93</v>
      </c>
      <c r="B163" s="22">
        <v>2021</v>
      </c>
      <c r="C163" s="34" t="s">
        <v>103</v>
      </c>
      <c r="D163" s="34" t="s">
        <v>1335</v>
      </c>
      <c r="E163" s="2" t="s">
        <v>1334</v>
      </c>
      <c r="F163" s="34" t="s">
        <v>1403</v>
      </c>
      <c r="G163" s="101"/>
      <c r="H163" s="61"/>
      <c r="I163" s="172"/>
      <c r="J163" s="177"/>
      <c r="K163" s="177"/>
      <c r="L163" s="106"/>
      <c r="M163" s="177"/>
      <c r="N163" s="177"/>
      <c r="O163" s="243">
        <v>223.00800000000001</v>
      </c>
      <c r="P163" s="243">
        <f>O163/(1440.98)*100</f>
        <v>15.476134297491987</v>
      </c>
      <c r="Q163" s="26" t="s">
        <v>1402</v>
      </c>
    </row>
    <row r="164" spans="1:17" ht="18" customHeight="1" x14ac:dyDescent="0.2">
      <c r="A164" s="22" t="s">
        <v>93</v>
      </c>
      <c r="B164" s="22">
        <v>2021</v>
      </c>
      <c r="C164" s="34" t="s">
        <v>103</v>
      </c>
      <c r="D164" s="34" t="s">
        <v>1339</v>
      </c>
      <c r="E164" s="2" t="s">
        <v>1340</v>
      </c>
      <c r="F164" s="34" t="s">
        <v>1404</v>
      </c>
      <c r="G164" s="101"/>
      <c r="H164" s="61"/>
      <c r="I164" s="172"/>
      <c r="J164" s="177"/>
      <c r="K164" s="177"/>
      <c r="L164" s="106"/>
      <c r="M164" s="177"/>
      <c r="N164" s="177"/>
      <c r="O164" s="243">
        <v>295.53199999999998</v>
      </c>
      <c r="P164" s="243">
        <f>O164/(11995.586/52)*100</f>
        <v>128.11099015921357</v>
      </c>
      <c r="Q164" s="26" t="s">
        <v>1420</v>
      </c>
    </row>
    <row r="165" spans="1:17" ht="18" customHeight="1" x14ac:dyDescent="0.2">
      <c r="A165" s="22" t="s">
        <v>93</v>
      </c>
      <c r="B165" s="22">
        <v>2021</v>
      </c>
      <c r="C165" s="34" t="s">
        <v>103</v>
      </c>
      <c r="D165" s="34" t="s">
        <v>1409</v>
      </c>
      <c r="E165" s="2" t="s">
        <v>1410</v>
      </c>
      <c r="F165" s="34" t="s">
        <v>1405</v>
      </c>
      <c r="G165" s="101"/>
      <c r="H165" s="61"/>
      <c r="I165" s="172"/>
      <c r="J165" s="177"/>
      <c r="K165" s="177"/>
      <c r="L165" s="106"/>
      <c r="M165" s="177"/>
      <c r="N165" s="177"/>
      <c r="O165" s="243">
        <v>178.12</v>
      </c>
      <c r="P165" s="243">
        <f>O165/(11995.586/12)*100</f>
        <v>17.818554258207978</v>
      </c>
      <c r="Q165" s="44" t="s">
        <v>1414</v>
      </c>
    </row>
    <row r="166" spans="1:17" ht="18" customHeight="1" x14ac:dyDescent="0.2">
      <c r="A166" s="22" t="s">
        <v>93</v>
      </c>
      <c r="B166" s="22">
        <v>2021</v>
      </c>
      <c r="C166" s="34" t="s">
        <v>103</v>
      </c>
      <c r="D166" s="34" t="s">
        <v>1412</v>
      </c>
      <c r="E166" s="2" t="s">
        <v>1411</v>
      </c>
      <c r="F166" s="34" t="s">
        <v>1406</v>
      </c>
      <c r="G166" s="101"/>
      <c r="H166" s="61"/>
      <c r="I166" s="172"/>
      <c r="J166" s="177"/>
      <c r="K166" s="177"/>
      <c r="L166" s="106"/>
      <c r="M166" s="177"/>
      <c r="N166" s="177"/>
      <c r="O166" s="243">
        <v>128.07300000000001</v>
      </c>
      <c r="P166" s="243">
        <f>O166/(11995.586/52)*100</f>
        <v>55.518721636441938</v>
      </c>
      <c r="Q166" s="44" t="s">
        <v>1413</v>
      </c>
    </row>
    <row r="167" spans="1:17" ht="18" customHeight="1" x14ac:dyDescent="0.2">
      <c r="A167" s="22" t="s">
        <v>93</v>
      </c>
      <c r="B167" s="22">
        <v>2021</v>
      </c>
      <c r="C167" s="34" t="s">
        <v>103</v>
      </c>
      <c r="D167" s="34" t="s">
        <v>190</v>
      </c>
      <c r="E167" s="2" t="s">
        <v>1395</v>
      </c>
      <c r="F167" s="34" t="s">
        <v>1407</v>
      </c>
      <c r="G167" s="101"/>
      <c r="H167" s="61"/>
      <c r="I167" s="172"/>
      <c r="J167" s="177"/>
      <c r="K167" s="177"/>
      <c r="L167" s="106"/>
      <c r="M167" s="177"/>
      <c r="N167" s="177"/>
      <c r="O167" s="243">
        <v>122.717</v>
      </c>
      <c r="P167" s="243">
        <f>O167/(11995.586/12)*100</f>
        <v>12.276215601305347</v>
      </c>
      <c r="Q167" s="44" t="s">
        <v>1414</v>
      </c>
    </row>
    <row r="168" spans="1:17" ht="18" customHeight="1" x14ac:dyDescent="0.2">
      <c r="A168" s="22" t="s">
        <v>93</v>
      </c>
      <c r="B168" s="22">
        <v>2021</v>
      </c>
      <c r="C168" s="34" t="s">
        <v>103</v>
      </c>
      <c r="D168" s="34" t="s">
        <v>1335</v>
      </c>
      <c r="E168" s="2" t="s">
        <v>1334</v>
      </c>
      <c r="F168" s="34" t="s">
        <v>1408</v>
      </c>
      <c r="G168" s="101"/>
      <c r="H168" s="61"/>
      <c r="I168" s="172"/>
      <c r="J168" s="177"/>
      <c r="K168" s="177"/>
      <c r="L168" s="106"/>
      <c r="M168" s="177"/>
      <c r="N168" s="177"/>
      <c r="O168" s="243">
        <v>64.558999999999997</v>
      </c>
      <c r="P168" s="243">
        <f>O168/(11995.586/52)*100</f>
        <v>27.985860799130613</v>
      </c>
      <c r="Q168" s="44" t="s">
        <v>1413</v>
      </c>
    </row>
    <row r="169" spans="1:17" ht="18" customHeight="1" x14ac:dyDescent="0.2">
      <c r="A169" s="22" t="s">
        <v>93</v>
      </c>
      <c r="B169" s="22">
        <v>2021</v>
      </c>
      <c r="C169" s="34" t="s">
        <v>103</v>
      </c>
      <c r="D169" s="34" t="s">
        <v>190</v>
      </c>
      <c r="E169" s="2" t="s">
        <v>1395</v>
      </c>
      <c r="F169" s="2" t="s">
        <v>1415</v>
      </c>
      <c r="G169" s="101"/>
      <c r="H169" s="61"/>
      <c r="I169" s="172"/>
      <c r="J169" s="177"/>
      <c r="K169" s="177"/>
      <c r="L169" s="106"/>
      <c r="M169" s="177"/>
      <c r="N169" s="177"/>
      <c r="O169" s="243">
        <v>206.38499999999999</v>
      </c>
      <c r="P169" s="243">
        <f>O169/(751.99)*100</f>
        <v>27.445178792271175</v>
      </c>
      <c r="Q169" s="26" t="s">
        <v>1426</v>
      </c>
    </row>
    <row r="170" spans="1:17" ht="18" customHeight="1" x14ac:dyDescent="0.2">
      <c r="A170" s="22" t="s">
        <v>93</v>
      </c>
      <c r="B170" s="22">
        <v>2021</v>
      </c>
      <c r="C170" s="34" t="s">
        <v>103</v>
      </c>
      <c r="D170" s="34" t="s">
        <v>1393</v>
      </c>
      <c r="E170" s="2" t="s">
        <v>1392</v>
      </c>
      <c r="F170" s="2" t="s">
        <v>1416</v>
      </c>
      <c r="G170" s="101"/>
      <c r="H170" s="61"/>
      <c r="I170" s="172"/>
      <c r="J170" s="177"/>
      <c r="K170" s="177"/>
      <c r="L170" s="106"/>
      <c r="M170" s="177"/>
      <c r="N170" s="177"/>
      <c r="O170" s="243">
        <v>205.22300000000001</v>
      </c>
      <c r="P170" s="243">
        <f>O170/(751.99)*100</f>
        <v>27.290655460843894</v>
      </c>
      <c r="Q170" s="26" t="s">
        <v>1426</v>
      </c>
    </row>
    <row r="171" spans="1:17" ht="18" customHeight="1" x14ac:dyDescent="0.2">
      <c r="A171" s="22" t="s">
        <v>93</v>
      </c>
      <c r="B171" s="22">
        <v>2021</v>
      </c>
      <c r="C171" s="34" t="s">
        <v>103</v>
      </c>
      <c r="D171" s="34" t="s">
        <v>1393</v>
      </c>
      <c r="E171" s="2" t="s">
        <v>1392</v>
      </c>
      <c r="F171" s="2" t="s">
        <v>1417</v>
      </c>
      <c r="G171" s="101"/>
      <c r="H171" s="61"/>
      <c r="I171" s="172"/>
      <c r="J171" s="177"/>
      <c r="K171" s="177"/>
      <c r="L171" s="106"/>
      <c r="M171" s="177"/>
      <c r="N171" s="177"/>
      <c r="O171" s="243">
        <v>189.887</v>
      </c>
      <c r="P171" s="243">
        <f>O171/(751.99)*100</f>
        <v>25.251266639184035</v>
      </c>
      <c r="Q171" s="26" t="s">
        <v>1426</v>
      </c>
    </row>
    <row r="172" spans="1:17" ht="18" customHeight="1" x14ac:dyDescent="0.2">
      <c r="A172" s="22" t="s">
        <v>93</v>
      </c>
      <c r="B172" s="22">
        <v>2021</v>
      </c>
      <c r="C172" s="34" t="s">
        <v>103</v>
      </c>
      <c r="D172" s="34" t="s">
        <v>454</v>
      </c>
      <c r="E172" s="72" t="s">
        <v>454</v>
      </c>
      <c r="F172" s="2" t="s">
        <v>1418</v>
      </c>
      <c r="G172" s="101"/>
      <c r="H172" s="61"/>
      <c r="I172" s="172"/>
      <c r="J172" s="177"/>
      <c r="K172" s="177"/>
      <c r="L172" s="106"/>
      <c r="M172" s="177"/>
      <c r="N172" s="177"/>
      <c r="O172" s="243">
        <v>170.48</v>
      </c>
      <c r="P172" s="243">
        <f>O172/(751.99)*100</f>
        <v>22.670514235561644</v>
      </c>
      <c r="Q172" s="26" t="s">
        <v>1426</v>
      </c>
    </row>
    <row r="173" spans="1:17" ht="18" customHeight="1" x14ac:dyDescent="0.2">
      <c r="A173" s="22" t="s">
        <v>93</v>
      </c>
      <c r="B173" s="22">
        <v>2021</v>
      </c>
      <c r="C173" s="34" t="s">
        <v>103</v>
      </c>
      <c r="D173" s="34" t="s">
        <v>190</v>
      </c>
      <c r="E173" s="2" t="s">
        <v>1395</v>
      </c>
      <c r="F173" s="2" t="s">
        <v>1419</v>
      </c>
      <c r="G173" s="101"/>
      <c r="H173" s="61"/>
      <c r="I173" s="172"/>
      <c r="J173" s="177"/>
      <c r="K173" s="177"/>
      <c r="L173" s="106"/>
      <c r="M173" s="177"/>
      <c r="N173" s="177"/>
      <c r="O173" s="243">
        <v>134.29900000000001</v>
      </c>
      <c r="P173" s="243">
        <f>O173/(751.99)*100</f>
        <v>17.859147063125842</v>
      </c>
      <c r="Q173" s="26" t="s">
        <v>1426</v>
      </c>
    </row>
    <row r="174" spans="1:17" ht="18" customHeight="1" x14ac:dyDescent="0.2">
      <c r="A174" s="22" t="s">
        <v>93</v>
      </c>
      <c r="B174" s="22">
        <v>2021</v>
      </c>
      <c r="C174" s="34" t="s">
        <v>103</v>
      </c>
      <c r="D174" s="34" t="s">
        <v>190</v>
      </c>
      <c r="E174" s="2" t="s">
        <v>1395</v>
      </c>
      <c r="F174" s="2" t="s">
        <v>1421</v>
      </c>
      <c r="G174" s="101"/>
      <c r="H174" s="61"/>
      <c r="I174" s="172"/>
      <c r="J174" s="177"/>
      <c r="K174" s="177"/>
      <c r="L174" s="106"/>
      <c r="M174" s="177"/>
      <c r="N174" s="177"/>
      <c r="O174" s="243">
        <v>447.93</v>
      </c>
      <c r="P174" s="243">
        <f>O174/(1442.23)*100</f>
        <v>31.058152999174887</v>
      </c>
      <c r="Q174" s="26" t="s">
        <v>1427</v>
      </c>
    </row>
    <row r="175" spans="1:17" ht="18" customHeight="1" x14ac:dyDescent="0.2">
      <c r="A175" s="22" t="s">
        <v>93</v>
      </c>
      <c r="B175" s="22">
        <v>2021</v>
      </c>
      <c r="C175" s="34" t="s">
        <v>103</v>
      </c>
      <c r="D175" s="34" t="s">
        <v>1339</v>
      </c>
      <c r="E175" s="2" t="s">
        <v>1340</v>
      </c>
      <c r="F175" s="2" t="s">
        <v>1422</v>
      </c>
      <c r="G175" s="101"/>
      <c r="H175" s="61"/>
      <c r="I175" s="172"/>
      <c r="J175" s="177"/>
      <c r="K175" s="177"/>
      <c r="L175" s="106"/>
      <c r="M175" s="177"/>
      <c r="N175" s="177"/>
      <c r="O175" s="243">
        <v>380.46499999999997</v>
      </c>
      <c r="P175" s="243">
        <f>O175/(1442.23)*100</f>
        <v>26.380327686984739</v>
      </c>
      <c r="Q175" s="26" t="s">
        <v>1427</v>
      </c>
    </row>
    <row r="176" spans="1:17" ht="18" customHeight="1" x14ac:dyDescent="0.2">
      <c r="A176" s="22" t="s">
        <v>93</v>
      </c>
      <c r="B176" s="22">
        <v>2021</v>
      </c>
      <c r="C176" s="34" t="s">
        <v>103</v>
      </c>
      <c r="D176" s="34" t="s">
        <v>1393</v>
      </c>
      <c r="E176" s="2" t="s">
        <v>1392</v>
      </c>
      <c r="F176" s="2" t="s">
        <v>1423</v>
      </c>
      <c r="G176" s="101"/>
      <c r="H176" s="61"/>
      <c r="I176" s="172"/>
      <c r="J176" s="177"/>
      <c r="K176" s="177"/>
      <c r="L176" s="106"/>
      <c r="M176" s="177"/>
      <c r="N176" s="177"/>
      <c r="O176" s="243">
        <v>307.964</v>
      </c>
      <c r="P176" s="243">
        <f>O176/(1442.23)*100</f>
        <v>21.353320898885752</v>
      </c>
      <c r="Q176" s="26" t="s">
        <v>1427</v>
      </c>
    </row>
    <row r="177" spans="1:17" ht="18" customHeight="1" x14ac:dyDescent="0.2">
      <c r="A177" s="22" t="s">
        <v>93</v>
      </c>
      <c r="B177" s="22">
        <v>2021</v>
      </c>
      <c r="C177" s="34" t="s">
        <v>103</v>
      </c>
      <c r="D177" s="34" t="s">
        <v>1302</v>
      </c>
      <c r="E177" s="2" t="s">
        <v>1424</v>
      </c>
      <c r="F177" s="2" t="s">
        <v>1424</v>
      </c>
      <c r="G177" s="101"/>
      <c r="H177" s="61"/>
      <c r="I177" s="172"/>
      <c r="J177" s="177"/>
      <c r="K177" s="177"/>
      <c r="L177" s="106"/>
      <c r="M177" s="177"/>
      <c r="N177" s="177"/>
      <c r="O177" s="243">
        <v>307.76</v>
      </c>
      <c r="P177" s="243">
        <f>O177/(74995.933/12)*100</f>
        <v>4.9244270352633652</v>
      </c>
      <c r="Q177" s="44" t="s">
        <v>1414</v>
      </c>
    </row>
    <row r="178" spans="1:17" ht="18" customHeight="1" x14ac:dyDescent="0.2">
      <c r="A178" s="22" t="s">
        <v>93</v>
      </c>
      <c r="B178" s="22">
        <v>2021</v>
      </c>
      <c r="C178" s="34" t="s">
        <v>103</v>
      </c>
      <c r="D178" s="34" t="s">
        <v>1302</v>
      </c>
      <c r="E178" s="34" t="s">
        <v>1302</v>
      </c>
      <c r="F178" s="2" t="s">
        <v>1425</v>
      </c>
      <c r="G178" s="101"/>
      <c r="H178" s="61"/>
      <c r="I178" s="172"/>
      <c r="J178" s="177"/>
      <c r="K178" s="177"/>
      <c r="L178" s="106"/>
      <c r="M178" s="177"/>
      <c r="N178" s="177"/>
      <c r="O178" s="243">
        <v>297.91699999999997</v>
      </c>
      <c r="P178" s="243">
        <f>O178/(74995.933/12)*100</f>
        <v>4.7669304947509614</v>
      </c>
      <c r="Q178" s="44" t="s">
        <v>1414</v>
      </c>
    </row>
    <row r="179" spans="1:17" ht="18" customHeight="1" x14ac:dyDescent="0.2">
      <c r="A179" s="22" t="s">
        <v>93</v>
      </c>
      <c r="B179" s="22">
        <v>2021</v>
      </c>
      <c r="C179" s="34" t="s">
        <v>103</v>
      </c>
      <c r="D179" s="34" t="s">
        <v>207</v>
      </c>
      <c r="E179" s="2" t="s">
        <v>207</v>
      </c>
      <c r="F179" s="2" t="s">
        <v>1442</v>
      </c>
      <c r="G179" s="101"/>
      <c r="H179" s="61"/>
      <c r="I179" s="172"/>
      <c r="J179" s="177"/>
      <c r="K179" s="177"/>
      <c r="L179" s="106"/>
      <c r="M179" s="177"/>
      <c r="N179" s="177"/>
      <c r="O179" s="243">
        <v>199.45099999999999</v>
      </c>
      <c r="P179" s="243">
        <f>O179/(10934.891/52)*100</f>
        <v>94.847328610774454</v>
      </c>
      <c r="Q179" s="26" t="s">
        <v>1444</v>
      </c>
    </row>
    <row r="180" spans="1:17" ht="18" customHeight="1" x14ac:dyDescent="0.2">
      <c r="A180" s="22" t="s">
        <v>93</v>
      </c>
      <c r="B180" s="22">
        <v>2021</v>
      </c>
      <c r="C180" s="34" t="s">
        <v>103</v>
      </c>
      <c r="D180" s="34" t="s">
        <v>454</v>
      </c>
      <c r="E180" s="72" t="s">
        <v>454</v>
      </c>
      <c r="F180" s="2" t="s">
        <v>1428</v>
      </c>
      <c r="G180" s="101"/>
      <c r="H180" s="61"/>
      <c r="I180" s="172"/>
      <c r="J180" s="177"/>
      <c r="K180" s="177"/>
      <c r="L180" s="106"/>
      <c r="M180" s="177"/>
      <c r="N180" s="177"/>
      <c r="O180" s="243">
        <v>240.79400000000001</v>
      </c>
      <c r="P180" s="243">
        <f>O180/(251.89)*100</f>
        <v>95.594902536821635</v>
      </c>
      <c r="Q180" s="26" t="s">
        <v>1431</v>
      </c>
    </row>
    <row r="181" spans="1:17" ht="18" customHeight="1" x14ac:dyDescent="0.2">
      <c r="A181" s="22" t="s">
        <v>93</v>
      </c>
      <c r="B181" s="22">
        <v>2021</v>
      </c>
      <c r="C181" s="34" t="s">
        <v>103</v>
      </c>
      <c r="D181" s="34" t="s">
        <v>454</v>
      </c>
      <c r="E181" s="72" t="s">
        <v>1430</v>
      </c>
      <c r="F181" s="2" t="s">
        <v>1429</v>
      </c>
      <c r="G181" s="101"/>
      <c r="H181" s="61"/>
      <c r="I181" s="172"/>
      <c r="J181" s="177"/>
      <c r="K181" s="177"/>
      <c r="L181" s="106"/>
      <c r="M181" s="177"/>
      <c r="N181" s="177"/>
      <c r="O181" s="243">
        <v>104.976</v>
      </c>
      <c r="P181" s="243">
        <f>O181/(13098.507/12)*100</f>
        <v>9.617218206624619</v>
      </c>
      <c r="Q181" s="44" t="s">
        <v>1414</v>
      </c>
    </row>
    <row r="182" spans="1:17" ht="18" customHeight="1" x14ac:dyDescent="0.2">
      <c r="A182" s="22" t="s">
        <v>93</v>
      </c>
      <c r="B182" s="22">
        <v>2021</v>
      </c>
      <c r="C182" s="34" t="s">
        <v>103</v>
      </c>
      <c r="D182" s="34" t="s">
        <v>1410</v>
      </c>
      <c r="E182" s="2" t="s">
        <v>1410</v>
      </c>
      <c r="F182" s="2" t="s">
        <v>1432</v>
      </c>
      <c r="G182" s="101"/>
      <c r="H182" s="61"/>
      <c r="I182" s="172"/>
      <c r="J182" s="177"/>
      <c r="K182" s="177"/>
      <c r="L182" s="106"/>
      <c r="M182" s="177"/>
      <c r="N182" s="177"/>
      <c r="O182" s="243">
        <v>206.78399999999999</v>
      </c>
      <c r="P182" s="243">
        <f>O182/(573.639)*100</f>
        <v>36.047758259114183</v>
      </c>
      <c r="Q182" s="26" t="s">
        <v>1435</v>
      </c>
    </row>
    <row r="183" spans="1:17" ht="18" customHeight="1" x14ac:dyDescent="0.2">
      <c r="A183" s="22" t="s">
        <v>93</v>
      </c>
      <c r="B183" s="22">
        <v>2021</v>
      </c>
      <c r="C183" s="34" t="s">
        <v>103</v>
      </c>
      <c r="D183" s="34" t="s">
        <v>190</v>
      </c>
      <c r="E183" s="2" t="s">
        <v>1395</v>
      </c>
      <c r="F183" s="2" t="s">
        <v>1433</v>
      </c>
      <c r="G183" s="101"/>
      <c r="H183" s="61"/>
      <c r="I183" s="172"/>
      <c r="J183" s="177"/>
      <c r="K183" s="177"/>
      <c r="L183" s="106"/>
      <c r="M183" s="177"/>
      <c r="N183" s="177"/>
      <c r="O183" s="243">
        <v>176.024</v>
      </c>
      <c r="P183" s="243">
        <f>O183/(573.639)*100</f>
        <v>30.685500811485973</v>
      </c>
      <c r="Q183" s="26" t="s">
        <v>1435</v>
      </c>
    </row>
    <row r="184" spans="1:17" ht="18" customHeight="1" x14ac:dyDescent="0.2">
      <c r="A184" s="22" t="s">
        <v>93</v>
      </c>
      <c r="B184" s="22">
        <v>2021</v>
      </c>
      <c r="C184" s="34" t="s">
        <v>103</v>
      </c>
      <c r="D184" s="34" t="s">
        <v>454</v>
      </c>
      <c r="E184" s="72" t="s">
        <v>454</v>
      </c>
      <c r="F184" s="2" t="s">
        <v>1434</v>
      </c>
      <c r="G184" s="101"/>
      <c r="H184" s="61"/>
      <c r="I184" s="172"/>
      <c r="J184" s="177"/>
      <c r="K184" s="177"/>
      <c r="L184" s="106"/>
      <c r="M184" s="177"/>
      <c r="N184" s="177"/>
      <c r="O184" s="243">
        <v>163.345</v>
      </c>
      <c r="P184" s="243">
        <f>O184/(573.639)*100</f>
        <v>28.475225708154433</v>
      </c>
      <c r="Q184" s="26" t="s">
        <v>1435</v>
      </c>
    </row>
    <row r="185" spans="1:17" ht="18" customHeight="1" x14ac:dyDescent="0.2">
      <c r="A185" s="22" t="s">
        <v>93</v>
      </c>
      <c r="B185" s="180">
        <v>2021</v>
      </c>
      <c r="C185" s="34" t="s">
        <v>103</v>
      </c>
      <c r="D185" s="34" t="s">
        <v>767</v>
      </c>
      <c r="E185" s="2" t="s">
        <v>1311</v>
      </c>
      <c r="G185" s="266">
        <f>348.5*0.88*0.71-Newspapers!G110</f>
        <v>201.18904999999998</v>
      </c>
      <c r="H185" s="61"/>
      <c r="I185" s="172"/>
      <c r="J185" s="177"/>
      <c r="K185" s="177"/>
      <c r="L185" s="106"/>
      <c r="M185" s="177"/>
      <c r="N185" s="177"/>
      <c r="O185" s="241"/>
      <c r="P185" s="241">
        <f>Magazines[[#This Row],[Circulation (000s)]]/(2*694.59)*100</f>
        <v>0</v>
      </c>
      <c r="Q185" s="44"/>
    </row>
    <row r="186" spans="1:17" ht="18" customHeight="1" x14ac:dyDescent="0.2">
      <c r="E186" s="72"/>
      <c r="F186" s="2"/>
      <c r="G186" s="267"/>
      <c r="J186" s="247"/>
      <c r="K186" s="193"/>
      <c r="M186" s="193"/>
      <c r="N186" s="193"/>
    </row>
    <row r="187" spans="1:17" ht="18" customHeight="1" x14ac:dyDescent="0.2">
      <c r="E187" s="2"/>
      <c r="G187" s="267"/>
      <c r="J187" s="247"/>
      <c r="K187" s="193"/>
      <c r="M187" s="193"/>
      <c r="N187" s="193"/>
    </row>
    <row r="188" spans="1:17" ht="18" customHeight="1" x14ac:dyDescent="0.2">
      <c r="E188" s="2"/>
      <c r="G188" s="267"/>
      <c r="J188" s="247"/>
      <c r="K188" s="193"/>
      <c r="M188" s="193"/>
      <c r="N188" s="193"/>
    </row>
    <row r="189" spans="1:17" x14ac:dyDescent="0.2">
      <c r="G189" s="267"/>
    </row>
    <row r="190" spans="1:17" ht="18" customHeight="1" x14ac:dyDescent="0.2">
      <c r="E190" s="2"/>
      <c r="F190" s="2"/>
      <c r="G190" s="267"/>
      <c r="J190" s="247"/>
      <c r="K190" s="193"/>
      <c r="M190" s="193"/>
      <c r="N190" s="193"/>
    </row>
    <row r="191" spans="1:17" ht="18" customHeight="1" x14ac:dyDescent="0.2">
      <c r="E191" s="2"/>
      <c r="F191" s="2"/>
      <c r="G191" s="267"/>
      <c r="J191" s="247"/>
      <c r="K191" s="193"/>
      <c r="M191" s="193"/>
      <c r="N191" s="193"/>
    </row>
    <row r="192" spans="1:17" ht="18" customHeight="1" x14ac:dyDescent="0.2">
      <c r="E192" s="2"/>
      <c r="F192" s="2"/>
      <c r="G192" s="267"/>
      <c r="J192" s="247"/>
      <c r="K192" s="193"/>
      <c r="M192" s="193"/>
      <c r="N192" s="193"/>
    </row>
    <row r="193" spans="5:14" ht="18" customHeight="1" x14ac:dyDescent="0.2">
      <c r="E193" s="2"/>
      <c r="F193" s="2"/>
      <c r="G193" s="267"/>
      <c r="J193" s="247"/>
      <c r="K193" s="193"/>
      <c r="M193" s="193"/>
      <c r="N193" s="193"/>
    </row>
    <row r="194" spans="5:14" ht="18" customHeight="1" x14ac:dyDescent="0.2">
      <c r="E194" s="2"/>
      <c r="F194" s="2"/>
      <c r="G194" s="267"/>
      <c r="J194" s="247"/>
      <c r="K194" s="193"/>
      <c r="M194" s="193"/>
      <c r="N194" s="193"/>
    </row>
    <row r="195" spans="5:14" ht="18" customHeight="1" x14ac:dyDescent="0.2">
      <c r="E195" s="2"/>
      <c r="F195" s="2"/>
      <c r="G195" s="267"/>
      <c r="J195" s="247"/>
      <c r="K195" s="193"/>
      <c r="M195" s="193"/>
      <c r="N195" s="193"/>
    </row>
    <row r="196" spans="5:14" ht="18" customHeight="1" x14ac:dyDescent="0.2">
      <c r="E196" s="2"/>
      <c r="F196" s="2"/>
      <c r="G196" s="267"/>
      <c r="J196" s="247"/>
      <c r="K196" s="193"/>
      <c r="M196" s="193"/>
      <c r="N196" s="193"/>
    </row>
    <row r="197" spans="5:14" ht="18" customHeight="1" x14ac:dyDescent="0.2">
      <c r="E197" s="2"/>
      <c r="F197" s="2"/>
      <c r="G197" s="267"/>
      <c r="J197" s="247"/>
      <c r="K197" s="193"/>
      <c r="M197" s="193"/>
      <c r="N197" s="193"/>
    </row>
    <row r="198" spans="5:14" ht="18" customHeight="1" x14ac:dyDescent="0.2">
      <c r="E198" s="2"/>
      <c r="F198" s="2"/>
      <c r="G198" s="267"/>
      <c r="J198" s="247"/>
      <c r="K198" s="193"/>
      <c r="M198" s="193"/>
      <c r="N198" s="193"/>
    </row>
    <row r="199" spans="5:14" ht="18" customHeight="1" x14ac:dyDescent="0.2">
      <c r="E199" s="2"/>
      <c r="F199" s="2"/>
      <c r="G199" s="267"/>
      <c r="J199" s="247"/>
      <c r="K199" s="193"/>
      <c r="M199" s="193"/>
      <c r="N199" s="193"/>
    </row>
    <row r="200" spans="5:14" ht="18" customHeight="1" x14ac:dyDescent="0.2">
      <c r="E200" s="2"/>
      <c r="F200" s="2"/>
      <c r="G200" s="267"/>
      <c r="J200" s="247"/>
      <c r="K200" s="193"/>
      <c r="M200" s="193"/>
      <c r="N200" s="193"/>
    </row>
    <row r="201" spans="5:14" ht="18" customHeight="1" x14ac:dyDescent="0.2">
      <c r="E201" s="2"/>
      <c r="F201" s="2"/>
      <c r="G201" s="267"/>
      <c r="J201" s="247"/>
      <c r="K201" s="193"/>
      <c r="M201" s="193"/>
      <c r="N201" s="193"/>
    </row>
    <row r="202" spans="5:14" ht="18" customHeight="1" x14ac:dyDescent="0.2">
      <c r="E202" s="2"/>
      <c r="F202" s="2"/>
      <c r="J202" s="247"/>
      <c r="K202" s="193"/>
      <c r="M202" s="193"/>
      <c r="N202" s="193"/>
    </row>
    <row r="203" spans="5:14" ht="18" customHeight="1" x14ac:dyDescent="0.2">
      <c r="E203" s="2"/>
      <c r="F203" s="2"/>
      <c r="J203" s="247"/>
      <c r="K203" s="193"/>
      <c r="M203" s="193"/>
      <c r="N203" s="193"/>
    </row>
    <row r="204" spans="5:14" ht="18" customHeight="1" x14ac:dyDescent="0.2">
      <c r="E204" s="2"/>
      <c r="F204" s="2"/>
      <c r="J204" s="247"/>
      <c r="K204" s="193"/>
      <c r="M204" s="193"/>
      <c r="N204" s="193"/>
    </row>
    <row r="205" spans="5:14" ht="18" customHeight="1" x14ac:dyDescent="0.2">
      <c r="E205" s="2"/>
      <c r="F205" s="2"/>
      <c r="J205" s="247"/>
      <c r="K205" s="193"/>
      <c r="M205" s="193"/>
      <c r="N205" s="193"/>
    </row>
    <row r="206" spans="5:14" ht="18" customHeight="1" x14ac:dyDescent="0.2">
      <c r="E206" s="2"/>
      <c r="F206" s="2"/>
      <c r="J206" s="247"/>
      <c r="K206" s="193"/>
      <c r="M206" s="193"/>
      <c r="N206" s="193"/>
    </row>
    <row r="207" spans="5:14" ht="18" customHeight="1" x14ac:dyDescent="0.2">
      <c r="E207" s="2"/>
      <c r="F207" s="2"/>
      <c r="J207" s="247"/>
      <c r="K207" s="193"/>
      <c r="M207" s="193"/>
      <c r="N207" s="193"/>
    </row>
    <row r="208" spans="5:14" ht="18" customHeight="1" x14ac:dyDescent="0.2">
      <c r="E208" s="2"/>
      <c r="F208" s="2"/>
      <c r="J208" s="247"/>
      <c r="K208" s="193"/>
      <c r="M208" s="193"/>
      <c r="N208" s="193"/>
    </row>
    <row r="209" spans="5:14" ht="18" customHeight="1" x14ac:dyDescent="0.2">
      <c r="E209" s="2"/>
      <c r="F209" s="2"/>
      <c r="J209" s="247"/>
      <c r="K209" s="193"/>
      <c r="M209" s="193"/>
      <c r="N209" s="193"/>
    </row>
    <row r="210" spans="5:14" ht="18" customHeight="1" x14ac:dyDescent="0.2">
      <c r="E210" s="2"/>
      <c r="F210" s="2"/>
      <c r="J210" s="247"/>
      <c r="K210" s="193"/>
      <c r="M210" s="193"/>
      <c r="N210" s="193"/>
    </row>
    <row r="211" spans="5:14" ht="18" customHeight="1" x14ac:dyDescent="0.2">
      <c r="E211" s="2"/>
      <c r="F211" s="2"/>
      <c r="J211" s="247"/>
      <c r="K211" s="193"/>
      <c r="M211" s="193"/>
      <c r="N211" s="193"/>
    </row>
    <row r="212" spans="5:14" ht="18" customHeight="1" x14ac:dyDescent="0.2">
      <c r="E212" s="2"/>
      <c r="F212" s="2"/>
      <c r="J212" s="247"/>
      <c r="K212" s="193"/>
      <c r="M212" s="193"/>
      <c r="N212" s="193"/>
    </row>
    <row r="213" spans="5:14" ht="18" customHeight="1" x14ac:dyDescent="0.2">
      <c r="E213" s="2"/>
      <c r="F213" s="2"/>
      <c r="J213" s="247"/>
      <c r="K213" s="193"/>
      <c r="M213" s="193"/>
      <c r="N213" s="193"/>
    </row>
    <row r="214" spans="5:14" ht="18" customHeight="1" x14ac:dyDescent="0.2">
      <c r="E214" s="2"/>
      <c r="F214" s="2"/>
      <c r="J214" s="247"/>
      <c r="K214" s="193"/>
      <c r="M214" s="193"/>
      <c r="N214" s="193"/>
    </row>
    <row r="215" spans="5:14" ht="18" customHeight="1" x14ac:dyDescent="0.2">
      <c r="E215" s="2"/>
      <c r="F215" s="2"/>
      <c r="J215" s="247"/>
      <c r="K215" s="193"/>
      <c r="M215" s="193"/>
      <c r="N215" s="193"/>
    </row>
    <row r="216" spans="5:14" ht="18" customHeight="1" x14ac:dyDescent="0.2">
      <c r="E216" s="2"/>
      <c r="F216" s="2"/>
      <c r="J216" s="247"/>
      <c r="K216" s="193"/>
      <c r="M216" s="193"/>
      <c r="N216" s="193"/>
    </row>
    <row r="217" spans="5:14" ht="18" customHeight="1" x14ac:dyDescent="0.2">
      <c r="E217" s="2"/>
      <c r="F217" s="2"/>
      <c r="J217" s="247"/>
      <c r="K217" s="193"/>
      <c r="M217" s="193"/>
      <c r="N217" s="193"/>
    </row>
    <row r="218" spans="5:14" ht="18" customHeight="1" x14ac:dyDescent="0.2">
      <c r="E218" s="2"/>
      <c r="F218" s="2"/>
      <c r="J218" s="247"/>
      <c r="K218" s="193"/>
      <c r="M218" s="193"/>
      <c r="N218" s="193"/>
    </row>
    <row r="219" spans="5:14" ht="18" customHeight="1" x14ac:dyDescent="0.2">
      <c r="E219" s="2"/>
      <c r="F219" s="2"/>
      <c r="J219" s="247"/>
      <c r="K219" s="193"/>
      <c r="M219" s="193"/>
      <c r="N219" s="193"/>
    </row>
    <row r="220" spans="5:14" ht="18" customHeight="1" x14ac:dyDescent="0.2">
      <c r="E220" s="2"/>
      <c r="F220" s="2"/>
      <c r="J220" s="247"/>
      <c r="K220" s="193"/>
      <c r="M220" s="193"/>
      <c r="N220" s="193"/>
    </row>
    <row r="221" spans="5:14" ht="18" customHeight="1" x14ac:dyDescent="0.2">
      <c r="E221" s="2"/>
      <c r="F221" s="2"/>
      <c r="J221" s="247"/>
      <c r="K221" s="193"/>
      <c r="M221" s="193"/>
      <c r="N221" s="193"/>
    </row>
    <row r="222" spans="5:14" ht="18" customHeight="1" x14ac:dyDescent="0.2">
      <c r="E222" s="2"/>
      <c r="F222" s="2"/>
      <c r="J222" s="247"/>
      <c r="K222" s="193"/>
      <c r="M222" s="193"/>
      <c r="N222" s="193"/>
    </row>
    <row r="223" spans="5:14" ht="18" customHeight="1" x14ac:dyDescent="0.2">
      <c r="E223" s="2"/>
      <c r="F223" s="2"/>
      <c r="J223" s="247"/>
      <c r="K223" s="193"/>
      <c r="M223" s="193"/>
      <c r="N223" s="193"/>
    </row>
    <row r="224" spans="5:14" ht="18" customHeight="1" x14ac:dyDescent="0.2">
      <c r="E224" s="2"/>
      <c r="F224" s="2"/>
      <c r="J224" s="247"/>
      <c r="K224" s="193"/>
      <c r="M224" s="193"/>
      <c r="N224" s="193"/>
    </row>
    <row r="225" spans="5:14" ht="18" customHeight="1" x14ac:dyDescent="0.2">
      <c r="E225" s="2"/>
      <c r="F225" s="2"/>
      <c r="J225" s="247"/>
      <c r="K225" s="193"/>
      <c r="M225" s="193"/>
      <c r="N225" s="193"/>
    </row>
    <row r="226" spans="5:14" ht="18" customHeight="1" x14ac:dyDescent="0.2">
      <c r="E226" s="2"/>
      <c r="F226" s="2"/>
      <c r="J226" s="247"/>
      <c r="K226" s="193"/>
      <c r="M226" s="193"/>
      <c r="N226" s="193"/>
    </row>
    <row r="227" spans="5:14" ht="18" customHeight="1" x14ac:dyDescent="0.2">
      <c r="E227" s="2"/>
      <c r="F227" s="2"/>
      <c r="J227" s="247"/>
      <c r="K227" s="193"/>
      <c r="M227" s="193"/>
      <c r="N227" s="193"/>
    </row>
    <row r="228" spans="5:14" ht="18" customHeight="1" x14ac:dyDescent="0.2">
      <c r="E228" s="2"/>
      <c r="F228" s="2"/>
      <c r="J228" s="247"/>
      <c r="K228" s="193"/>
      <c r="M228" s="193"/>
      <c r="N228" s="193"/>
    </row>
    <row r="229" spans="5:14" ht="18" customHeight="1" x14ac:dyDescent="0.2">
      <c r="E229" s="2"/>
      <c r="F229" s="2"/>
      <c r="J229" s="247"/>
      <c r="K229" s="193"/>
      <c r="M229" s="193"/>
      <c r="N229" s="193"/>
    </row>
    <row r="230" spans="5:14" ht="18" customHeight="1" x14ac:dyDescent="0.2">
      <c r="E230" s="2"/>
      <c r="F230" s="2"/>
      <c r="J230" s="247"/>
      <c r="K230" s="193"/>
      <c r="M230" s="193"/>
      <c r="N230" s="193"/>
    </row>
    <row r="231" spans="5:14" ht="18" customHeight="1" x14ac:dyDescent="0.2">
      <c r="E231" s="2"/>
      <c r="F231" s="2"/>
      <c r="J231" s="247"/>
      <c r="K231" s="193"/>
      <c r="M231" s="193"/>
      <c r="N231" s="193"/>
    </row>
    <row r="232" spans="5:14" ht="18" customHeight="1" x14ac:dyDescent="0.2">
      <c r="E232" s="2"/>
      <c r="F232" s="2"/>
      <c r="J232" s="247"/>
      <c r="K232" s="193"/>
      <c r="M232" s="193"/>
      <c r="N232" s="193"/>
    </row>
    <row r="233" spans="5:14" ht="18" customHeight="1" x14ac:dyDescent="0.2">
      <c r="E233" s="2"/>
      <c r="F233" s="2"/>
      <c r="J233" s="247"/>
      <c r="K233" s="193"/>
      <c r="M233" s="193"/>
      <c r="N233" s="193"/>
    </row>
    <row r="234" spans="5:14" ht="18" customHeight="1" x14ac:dyDescent="0.2">
      <c r="E234" s="2"/>
      <c r="F234" s="2"/>
      <c r="J234" s="247"/>
      <c r="K234" s="193"/>
      <c r="M234" s="193"/>
      <c r="N234" s="193"/>
    </row>
    <row r="235" spans="5:14" ht="18" customHeight="1" x14ac:dyDescent="0.2">
      <c r="E235" s="2"/>
      <c r="F235" s="2"/>
      <c r="J235" s="247"/>
      <c r="K235" s="193"/>
      <c r="M235" s="193"/>
      <c r="N235" s="193"/>
    </row>
    <row r="236" spans="5:14" ht="18" customHeight="1" x14ac:dyDescent="0.2">
      <c r="E236" s="2"/>
      <c r="F236" s="2"/>
      <c r="J236" s="247"/>
      <c r="K236" s="193"/>
      <c r="M236" s="193"/>
      <c r="N236" s="193"/>
    </row>
    <row r="237" spans="5:14" ht="18" customHeight="1" x14ac:dyDescent="0.2">
      <c r="E237" s="2"/>
      <c r="F237" s="2"/>
      <c r="J237" s="247"/>
      <c r="K237" s="193"/>
      <c r="M237" s="193"/>
      <c r="N237" s="193"/>
    </row>
    <row r="238" spans="5:14" ht="18" customHeight="1" x14ac:dyDescent="0.2">
      <c r="E238" s="2"/>
      <c r="F238" s="2"/>
      <c r="J238" s="247"/>
      <c r="K238" s="193"/>
      <c r="M238" s="193"/>
      <c r="N238" s="193"/>
    </row>
    <row r="239" spans="5:14" ht="18" customHeight="1" x14ac:dyDescent="0.2">
      <c r="E239" s="2"/>
      <c r="F239" s="2"/>
      <c r="J239" s="247"/>
      <c r="K239" s="193"/>
      <c r="M239" s="193"/>
      <c r="N239" s="193"/>
    </row>
    <row r="240" spans="5:14" ht="18" customHeight="1" x14ac:dyDescent="0.2">
      <c r="E240" s="2"/>
      <c r="F240" s="2"/>
      <c r="J240" s="247"/>
      <c r="K240" s="193"/>
      <c r="M240" s="193"/>
      <c r="N240" s="193"/>
    </row>
    <row r="241" spans="5:14" ht="18" customHeight="1" x14ac:dyDescent="0.2">
      <c r="E241" s="2"/>
      <c r="F241" s="2"/>
      <c r="J241" s="247"/>
      <c r="K241" s="193"/>
      <c r="M241" s="193"/>
      <c r="N241" s="193"/>
    </row>
    <row r="242" spans="5:14" ht="18" customHeight="1" x14ac:dyDescent="0.2">
      <c r="E242" s="2"/>
      <c r="F242" s="2"/>
      <c r="J242" s="247"/>
      <c r="K242" s="193"/>
      <c r="M242" s="193"/>
      <c r="N242" s="193"/>
    </row>
    <row r="243" spans="5:14" ht="18" customHeight="1" x14ac:dyDescent="0.2">
      <c r="E243" s="2"/>
      <c r="F243" s="2"/>
      <c r="J243" s="247"/>
      <c r="K243" s="193"/>
      <c r="M243" s="193"/>
      <c r="N243" s="193"/>
    </row>
    <row r="244" spans="5:14" ht="18" customHeight="1" x14ac:dyDescent="0.2">
      <c r="E244" s="2"/>
      <c r="F244" s="2"/>
      <c r="J244" s="247"/>
      <c r="K244" s="193"/>
      <c r="M244" s="193"/>
      <c r="N244" s="193"/>
    </row>
    <row r="245" spans="5:14" ht="18" customHeight="1" x14ac:dyDescent="0.2">
      <c r="E245" s="2"/>
      <c r="F245" s="2"/>
      <c r="J245" s="247"/>
      <c r="K245" s="193"/>
      <c r="M245" s="193"/>
      <c r="N245" s="193"/>
    </row>
    <row r="246" spans="5:14" ht="18" customHeight="1" x14ac:dyDescent="0.2">
      <c r="E246" s="2"/>
      <c r="F246" s="2"/>
      <c r="J246" s="247"/>
      <c r="K246" s="193"/>
      <c r="M246" s="193"/>
      <c r="N246" s="193"/>
    </row>
    <row r="247" spans="5:14" ht="18" customHeight="1" x14ac:dyDescent="0.2">
      <c r="E247" s="2"/>
      <c r="F247" s="2"/>
      <c r="J247" s="247"/>
      <c r="K247" s="193"/>
      <c r="M247" s="193"/>
      <c r="N247" s="193"/>
    </row>
    <row r="248" spans="5:14" ht="18" customHeight="1" x14ac:dyDescent="0.2">
      <c r="E248" s="2"/>
      <c r="F248" s="2"/>
      <c r="J248" s="247"/>
      <c r="K248" s="193"/>
      <c r="M248" s="193"/>
      <c r="N248" s="193"/>
    </row>
    <row r="249" spans="5:14" ht="18" customHeight="1" x14ac:dyDescent="0.2">
      <c r="E249" s="2"/>
      <c r="F249" s="2"/>
      <c r="J249" s="247"/>
      <c r="K249" s="193"/>
      <c r="M249" s="193"/>
      <c r="N249" s="193"/>
    </row>
    <row r="250" spans="5:14" ht="18" customHeight="1" x14ac:dyDescent="0.2">
      <c r="E250" s="2"/>
      <c r="F250" s="2"/>
      <c r="J250" s="247"/>
      <c r="K250" s="193"/>
      <c r="M250" s="193"/>
      <c r="N250" s="193"/>
    </row>
    <row r="251" spans="5:14" ht="18" customHeight="1" x14ac:dyDescent="0.2">
      <c r="E251" s="2"/>
      <c r="F251" s="2"/>
      <c r="J251" s="247"/>
      <c r="K251" s="193"/>
      <c r="M251" s="193"/>
      <c r="N251" s="193"/>
    </row>
    <row r="252" spans="5:14" ht="18" customHeight="1" x14ac:dyDescent="0.2">
      <c r="E252" s="2"/>
      <c r="F252" s="2"/>
      <c r="J252" s="247"/>
      <c r="K252" s="193"/>
      <c r="M252" s="193"/>
      <c r="N252" s="193"/>
    </row>
    <row r="253" spans="5:14" ht="18" customHeight="1" x14ac:dyDescent="0.2">
      <c r="E253" s="2"/>
      <c r="F253" s="2"/>
      <c r="J253" s="247"/>
      <c r="K253" s="193"/>
      <c r="M253" s="193"/>
      <c r="N253" s="193"/>
    </row>
    <row r="254" spans="5:14" ht="18" customHeight="1" x14ac:dyDescent="0.2">
      <c r="E254" s="2"/>
      <c r="F254" s="2"/>
      <c r="J254" s="247"/>
      <c r="K254" s="193"/>
      <c r="M254" s="193"/>
      <c r="N254" s="193"/>
    </row>
    <row r="255" spans="5:14" ht="18" customHeight="1" x14ac:dyDescent="0.2">
      <c r="E255" s="2"/>
      <c r="F255" s="2"/>
      <c r="J255" s="247"/>
      <c r="K255" s="193"/>
      <c r="M255" s="193"/>
      <c r="N255" s="193"/>
    </row>
    <row r="256" spans="5:14" ht="18" customHeight="1" x14ac:dyDescent="0.2">
      <c r="E256" s="2"/>
      <c r="F256" s="2"/>
      <c r="J256" s="247"/>
      <c r="K256" s="193"/>
      <c r="M256" s="193"/>
      <c r="N256" s="193"/>
    </row>
    <row r="257" spans="5:14" ht="18" customHeight="1" x14ac:dyDescent="0.2">
      <c r="E257" s="2"/>
      <c r="F257" s="2"/>
      <c r="J257" s="247"/>
      <c r="K257" s="193"/>
      <c r="M257" s="193"/>
      <c r="N257" s="193"/>
    </row>
    <row r="258" spans="5:14" ht="18" customHeight="1" x14ac:dyDescent="0.2">
      <c r="E258" s="2"/>
      <c r="F258" s="2"/>
      <c r="J258" s="247"/>
      <c r="K258" s="193"/>
      <c r="M258" s="193"/>
      <c r="N258" s="193"/>
    </row>
    <row r="259" spans="5:14" ht="18" customHeight="1" x14ac:dyDescent="0.2">
      <c r="E259" s="2"/>
      <c r="F259" s="2"/>
      <c r="J259" s="247"/>
      <c r="K259" s="193"/>
      <c r="M259" s="193"/>
      <c r="N259" s="193"/>
    </row>
    <row r="260" spans="5:14" ht="18" customHeight="1" x14ac:dyDescent="0.2">
      <c r="E260" s="2"/>
      <c r="F260" s="2"/>
      <c r="J260" s="247"/>
      <c r="K260" s="193"/>
      <c r="M260" s="193"/>
      <c r="N260" s="193"/>
    </row>
    <row r="261" spans="5:14" ht="18" customHeight="1" x14ac:dyDescent="0.2">
      <c r="E261" s="2"/>
      <c r="F261" s="2"/>
      <c r="J261" s="247"/>
      <c r="K261" s="193"/>
      <c r="M261" s="193"/>
      <c r="N261" s="193"/>
    </row>
    <row r="262" spans="5:14" ht="18" customHeight="1" x14ac:dyDescent="0.2">
      <c r="E262" s="2"/>
      <c r="F262" s="2"/>
      <c r="J262" s="247"/>
      <c r="K262" s="193"/>
      <c r="M262" s="193"/>
      <c r="N262" s="193"/>
    </row>
    <row r="263" spans="5:14" ht="18" customHeight="1" x14ac:dyDescent="0.2">
      <c r="E263" s="2"/>
      <c r="F263" s="2"/>
      <c r="J263" s="247"/>
      <c r="K263" s="193"/>
      <c r="M263" s="193"/>
      <c r="N263" s="193"/>
    </row>
    <row r="264" spans="5:14" ht="18" customHeight="1" x14ac:dyDescent="0.2">
      <c r="E264" s="2"/>
      <c r="F264" s="2"/>
      <c r="J264" s="247"/>
      <c r="K264" s="193"/>
      <c r="M264" s="193"/>
      <c r="N264" s="193"/>
    </row>
    <row r="265" spans="5:14" ht="18" customHeight="1" x14ac:dyDescent="0.2">
      <c r="E265" s="2"/>
      <c r="F265" s="2"/>
      <c r="J265" s="247"/>
      <c r="K265" s="193"/>
      <c r="M265" s="193"/>
      <c r="N265" s="193"/>
    </row>
    <row r="266" spans="5:14" ht="18" customHeight="1" x14ac:dyDescent="0.2">
      <c r="E266" s="2"/>
      <c r="F266" s="2"/>
      <c r="J266" s="247"/>
      <c r="K266" s="193"/>
      <c r="M266" s="193"/>
      <c r="N266" s="193"/>
    </row>
    <row r="267" spans="5:14" ht="18" customHeight="1" x14ac:dyDescent="0.2">
      <c r="E267" s="2"/>
      <c r="F267" s="2"/>
      <c r="J267" s="247"/>
      <c r="K267" s="193"/>
      <c r="M267" s="193"/>
      <c r="N267" s="193"/>
    </row>
    <row r="268" spans="5:14" ht="18" customHeight="1" x14ac:dyDescent="0.2">
      <c r="E268" s="2"/>
      <c r="F268" s="2"/>
      <c r="J268" s="247"/>
      <c r="K268" s="193"/>
      <c r="M268" s="193"/>
      <c r="N268" s="193"/>
    </row>
    <row r="269" spans="5:14" ht="18" customHeight="1" x14ac:dyDescent="0.2">
      <c r="E269" s="2"/>
      <c r="F269" s="2"/>
      <c r="J269" s="247"/>
      <c r="K269" s="193"/>
      <c r="M269" s="193"/>
      <c r="N269" s="193"/>
    </row>
    <row r="270" spans="5:14" ht="18" customHeight="1" x14ac:dyDescent="0.2">
      <c r="E270" s="2"/>
      <c r="F270" s="2"/>
      <c r="J270" s="247"/>
      <c r="K270" s="193"/>
      <c r="M270" s="193"/>
      <c r="N270" s="193"/>
    </row>
    <row r="271" spans="5:14" ht="18" customHeight="1" x14ac:dyDescent="0.2">
      <c r="E271" s="2"/>
      <c r="F271" s="2"/>
      <c r="J271" s="247"/>
      <c r="K271" s="193"/>
      <c r="M271" s="193"/>
      <c r="N271" s="193"/>
    </row>
    <row r="272" spans="5:14" ht="18" customHeight="1" x14ac:dyDescent="0.2">
      <c r="E272" s="2"/>
      <c r="F272" s="2"/>
      <c r="J272" s="247"/>
      <c r="K272" s="193"/>
      <c r="M272" s="193"/>
      <c r="N272" s="193"/>
    </row>
    <row r="273" spans="5:14" ht="18" customHeight="1" x14ac:dyDescent="0.2">
      <c r="E273" s="2"/>
      <c r="F273" s="2"/>
      <c r="J273" s="247"/>
      <c r="K273" s="193"/>
      <c r="M273" s="193"/>
      <c r="N273" s="193"/>
    </row>
    <row r="274" spans="5:14" ht="18" customHeight="1" x14ac:dyDescent="0.2">
      <c r="E274" s="2"/>
      <c r="F274" s="2"/>
      <c r="J274" s="247"/>
      <c r="K274" s="193"/>
      <c r="M274" s="193"/>
      <c r="N274" s="193"/>
    </row>
    <row r="275" spans="5:14" ht="18" customHeight="1" x14ac:dyDescent="0.2">
      <c r="E275" s="2"/>
      <c r="F275" s="2"/>
      <c r="J275" s="247"/>
      <c r="K275" s="193"/>
      <c r="M275" s="193"/>
      <c r="N275" s="193"/>
    </row>
    <row r="276" spans="5:14" ht="18" customHeight="1" x14ac:dyDescent="0.2">
      <c r="E276" s="2"/>
      <c r="F276" s="2"/>
      <c r="J276" s="247"/>
      <c r="K276" s="193"/>
      <c r="M276" s="193"/>
      <c r="N276" s="193"/>
    </row>
    <row r="277" spans="5:14" ht="18" customHeight="1" x14ac:dyDescent="0.2">
      <c r="E277" s="2"/>
      <c r="F277" s="2"/>
      <c r="J277" s="247"/>
      <c r="K277" s="193"/>
      <c r="M277" s="193"/>
      <c r="N277" s="193"/>
    </row>
    <row r="278" spans="5:14" ht="18" customHeight="1" x14ac:dyDescent="0.2">
      <c r="E278" s="2"/>
      <c r="F278" s="2"/>
      <c r="J278" s="247"/>
      <c r="K278" s="193"/>
      <c r="M278" s="193"/>
      <c r="N278" s="193"/>
    </row>
    <row r="279" spans="5:14" ht="18" customHeight="1" x14ac:dyDescent="0.2">
      <c r="E279" s="2"/>
      <c r="F279" s="2"/>
      <c r="J279" s="247"/>
      <c r="K279" s="193"/>
      <c r="M279" s="193"/>
      <c r="N279" s="193"/>
    </row>
    <row r="280" spans="5:14" ht="18" customHeight="1" x14ac:dyDescent="0.2">
      <c r="E280" s="2"/>
      <c r="F280" s="2"/>
      <c r="J280" s="247"/>
      <c r="K280" s="193"/>
      <c r="M280" s="193"/>
      <c r="N280" s="193"/>
    </row>
    <row r="281" spans="5:14" ht="18" customHeight="1" x14ac:dyDescent="0.2">
      <c r="E281" s="2"/>
      <c r="F281" s="2"/>
      <c r="J281" s="247"/>
      <c r="K281" s="193"/>
      <c r="M281" s="193"/>
      <c r="N281" s="193"/>
    </row>
    <row r="282" spans="5:14" ht="18" customHeight="1" x14ac:dyDescent="0.2">
      <c r="E282" s="2"/>
      <c r="F282" s="2"/>
      <c r="J282" s="247"/>
      <c r="K282" s="193"/>
      <c r="M282" s="193"/>
      <c r="N282" s="193"/>
    </row>
    <row r="283" spans="5:14" ht="18" customHeight="1" x14ac:dyDescent="0.2">
      <c r="E283" s="2"/>
      <c r="F283" s="2"/>
      <c r="J283" s="247"/>
      <c r="K283" s="193"/>
      <c r="M283" s="193"/>
      <c r="N283" s="193"/>
    </row>
    <row r="284" spans="5:14" ht="18" customHeight="1" x14ac:dyDescent="0.2">
      <c r="E284" s="2"/>
      <c r="F284" s="2"/>
      <c r="J284" s="247"/>
      <c r="K284" s="193"/>
      <c r="M284" s="193"/>
      <c r="N284" s="193"/>
    </row>
    <row r="285" spans="5:14" ht="18" customHeight="1" x14ac:dyDescent="0.2">
      <c r="E285" s="2"/>
      <c r="F285" s="2"/>
      <c r="J285" s="247"/>
      <c r="K285" s="193"/>
      <c r="M285" s="193"/>
      <c r="N285" s="193"/>
    </row>
    <row r="286" spans="5:14" ht="18" customHeight="1" x14ac:dyDescent="0.2">
      <c r="E286" s="2"/>
      <c r="F286" s="2"/>
      <c r="J286" s="247"/>
      <c r="K286" s="193"/>
      <c r="M286" s="193"/>
      <c r="N286" s="193"/>
    </row>
    <row r="287" spans="5:14" ht="18" customHeight="1" x14ac:dyDescent="0.2">
      <c r="E287" s="2"/>
      <c r="F287" s="2"/>
      <c r="J287" s="247"/>
      <c r="K287" s="193"/>
      <c r="M287" s="193"/>
      <c r="N287" s="193"/>
    </row>
    <row r="288" spans="5:14" ht="18" customHeight="1" x14ac:dyDescent="0.2">
      <c r="E288" s="2"/>
      <c r="F288" s="2"/>
      <c r="J288" s="247"/>
      <c r="K288" s="193"/>
      <c r="M288" s="193"/>
      <c r="N288" s="193"/>
    </row>
    <row r="289" spans="5:14" ht="18" customHeight="1" x14ac:dyDescent="0.2">
      <c r="E289" s="2"/>
      <c r="F289" s="2"/>
      <c r="J289" s="247"/>
      <c r="K289" s="193"/>
      <c r="M289" s="193"/>
      <c r="N289" s="193"/>
    </row>
    <row r="290" spans="5:14" ht="18" customHeight="1" x14ac:dyDescent="0.2">
      <c r="E290" s="2"/>
      <c r="F290" s="2"/>
      <c r="J290" s="247"/>
      <c r="K290" s="193"/>
      <c r="M290" s="193"/>
      <c r="N290" s="193"/>
    </row>
    <row r="291" spans="5:14" ht="18" customHeight="1" x14ac:dyDescent="0.2">
      <c r="E291" s="2"/>
      <c r="F291" s="2"/>
      <c r="J291" s="247"/>
      <c r="K291" s="193"/>
      <c r="M291" s="193"/>
      <c r="N291" s="193"/>
    </row>
    <row r="292" spans="5:14" ht="18" customHeight="1" x14ac:dyDescent="0.2">
      <c r="E292" s="2"/>
      <c r="F292" s="2"/>
      <c r="J292" s="247"/>
      <c r="K292" s="193"/>
      <c r="M292" s="193"/>
      <c r="N292" s="193"/>
    </row>
    <row r="293" spans="5:14" ht="18" customHeight="1" x14ac:dyDescent="0.2">
      <c r="E293" s="2"/>
      <c r="F293" s="2"/>
      <c r="J293" s="247"/>
      <c r="K293" s="193"/>
      <c r="M293" s="193"/>
      <c r="N293" s="193"/>
    </row>
    <row r="294" spans="5:14" ht="18" customHeight="1" x14ac:dyDescent="0.2">
      <c r="E294" s="2"/>
      <c r="F294" s="2"/>
      <c r="J294" s="247"/>
      <c r="K294" s="193"/>
      <c r="M294" s="193"/>
      <c r="N294" s="193"/>
    </row>
    <row r="295" spans="5:14" ht="18" customHeight="1" x14ac:dyDescent="0.2">
      <c r="E295" s="2"/>
      <c r="F295" s="2"/>
      <c r="J295" s="247"/>
      <c r="K295" s="193"/>
      <c r="M295" s="193"/>
      <c r="N295" s="193"/>
    </row>
    <row r="296" spans="5:14" ht="18" customHeight="1" x14ac:dyDescent="0.2">
      <c r="E296" s="2"/>
      <c r="F296" s="2"/>
      <c r="J296" s="247"/>
      <c r="K296" s="193"/>
      <c r="M296" s="193"/>
      <c r="N296" s="193"/>
    </row>
    <row r="297" spans="5:14" ht="18" customHeight="1" x14ac:dyDescent="0.2">
      <c r="E297" s="2"/>
      <c r="F297" s="2"/>
      <c r="J297" s="247"/>
      <c r="K297" s="193"/>
      <c r="M297" s="193"/>
      <c r="N297" s="193"/>
    </row>
    <row r="298" spans="5:14" ht="18" customHeight="1" x14ac:dyDescent="0.2">
      <c r="E298" s="2"/>
      <c r="F298" s="2"/>
      <c r="J298" s="247"/>
      <c r="K298" s="193"/>
      <c r="M298" s="193"/>
      <c r="N298" s="193"/>
    </row>
    <row r="299" spans="5:14" ht="18" customHeight="1" x14ac:dyDescent="0.2">
      <c r="E299" s="2"/>
      <c r="F299" s="2"/>
      <c r="J299" s="247"/>
      <c r="K299" s="193"/>
      <c r="M299" s="193"/>
      <c r="N299" s="193"/>
    </row>
    <row r="300" spans="5:14" ht="18" customHeight="1" x14ac:dyDescent="0.2">
      <c r="E300" s="2"/>
      <c r="F300" s="2"/>
      <c r="J300" s="247"/>
      <c r="K300" s="193"/>
      <c r="M300" s="193"/>
      <c r="N300" s="193"/>
    </row>
    <row r="301" spans="5:14" ht="18" customHeight="1" x14ac:dyDescent="0.2">
      <c r="E301" s="2"/>
      <c r="F301" s="2"/>
      <c r="J301" s="247"/>
      <c r="K301" s="193"/>
      <c r="M301" s="193"/>
      <c r="N301" s="193"/>
    </row>
    <row r="302" spans="5:14" ht="18" customHeight="1" x14ac:dyDescent="0.2">
      <c r="E302" s="2"/>
      <c r="F302" s="2"/>
      <c r="J302" s="247"/>
      <c r="K302" s="193"/>
      <c r="M302" s="193"/>
      <c r="N302" s="193"/>
    </row>
    <row r="303" spans="5:14" ht="18" customHeight="1" x14ac:dyDescent="0.2">
      <c r="E303" s="2"/>
      <c r="F303" s="2"/>
      <c r="J303" s="247"/>
      <c r="K303" s="193"/>
      <c r="M303" s="193"/>
      <c r="N303" s="193"/>
    </row>
    <row r="304" spans="5:14" ht="18" customHeight="1" x14ac:dyDescent="0.2">
      <c r="E304" s="2"/>
      <c r="F304" s="2"/>
      <c r="J304" s="247"/>
      <c r="K304" s="193"/>
      <c r="M304" s="193"/>
      <c r="N304" s="193"/>
    </row>
    <row r="305" spans="5:14" ht="18" customHeight="1" x14ac:dyDescent="0.2">
      <c r="E305" s="2"/>
      <c r="F305" s="2"/>
      <c r="J305" s="247"/>
      <c r="K305" s="193"/>
      <c r="M305" s="193"/>
      <c r="N305" s="193"/>
    </row>
    <row r="306" spans="5:14" ht="18" customHeight="1" x14ac:dyDescent="0.2">
      <c r="E306" s="2"/>
      <c r="F306" s="2"/>
      <c r="J306" s="247"/>
      <c r="K306" s="193"/>
      <c r="M306" s="193"/>
      <c r="N306" s="193"/>
    </row>
    <row r="307" spans="5:14" ht="18" customHeight="1" x14ac:dyDescent="0.2">
      <c r="E307" s="2"/>
      <c r="F307" s="2"/>
      <c r="J307" s="247"/>
      <c r="K307" s="193"/>
      <c r="M307" s="193"/>
      <c r="N307" s="193"/>
    </row>
    <row r="308" spans="5:14" ht="18" customHeight="1" x14ac:dyDescent="0.2">
      <c r="E308" s="2"/>
      <c r="F308" s="2"/>
      <c r="J308" s="247"/>
      <c r="K308" s="193"/>
      <c r="M308" s="193"/>
      <c r="N308" s="193"/>
    </row>
    <row r="309" spans="5:14" ht="18" customHeight="1" x14ac:dyDescent="0.2">
      <c r="E309" s="2"/>
      <c r="F309" s="2"/>
      <c r="J309" s="247"/>
      <c r="K309" s="193"/>
      <c r="M309" s="193"/>
      <c r="N309" s="193"/>
    </row>
    <row r="310" spans="5:14" ht="18" customHeight="1" x14ac:dyDescent="0.2">
      <c r="E310" s="2"/>
      <c r="F310" s="2"/>
      <c r="J310" s="247"/>
      <c r="K310" s="193"/>
      <c r="M310" s="193"/>
      <c r="N310" s="193"/>
    </row>
    <row r="311" spans="5:14" ht="18" customHeight="1" x14ac:dyDescent="0.2">
      <c r="E311" s="2"/>
      <c r="F311" s="2"/>
      <c r="J311" s="247"/>
      <c r="K311" s="193"/>
      <c r="M311" s="193"/>
      <c r="N311" s="193"/>
    </row>
    <row r="312" spans="5:14" ht="18" customHeight="1" x14ac:dyDescent="0.2">
      <c r="E312" s="2"/>
      <c r="F312" s="2"/>
      <c r="J312" s="247"/>
      <c r="K312" s="193"/>
      <c r="M312" s="193"/>
      <c r="N312" s="193"/>
    </row>
    <row r="313" spans="5:14" ht="18" customHeight="1" x14ac:dyDescent="0.2">
      <c r="E313" s="2"/>
      <c r="F313" s="2"/>
      <c r="J313" s="247"/>
      <c r="K313" s="193"/>
      <c r="M313" s="193"/>
      <c r="N313" s="193"/>
    </row>
    <row r="314" spans="5:14" ht="18" customHeight="1" x14ac:dyDescent="0.2">
      <c r="E314" s="2"/>
      <c r="F314" s="2"/>
      <c r="J314" s="247"/>
      <c r="K314" s="193"/>
      <c r="M314" s="193"/>
      <c r="N314" s="193"/>
    </row>
    <row r="315" spans="5:14" ht="18" customHeight="1" x14ac:dyDescent="0.2">
      <c r="E315" s="2"/>
      <c r="F315" s="2"/>
      <c r="J315" s="247"/>
      <c r="K315" s="193"/>
      <c r="M315" s="193"/>
      <c r="N315" s="193"/>
    </row>
    <row r="316" spans="5:14" ht="18" customHeight="1" x14ac:dyDescent="0.2">
      <c r="E316" s="2"/>
      <c r="F316" s="2"/>
      <c r="J316" s="247"/>
      <c r="K316" s="193"/>
      <c r="M316" s="193"/>
      <c r="N316" s="193"/>
    </row>
    <row r="317" spans="5:14" ht="18" customHeight="1" x14ac:dyDescent="0.2">
      <c r="E317" s="2"/>
      <c r="F317" s="2"/>
      <c r="J317" s="247"/>
      <c r="K317" s="193"/>
      <c r="M317" s="193"/>
      <c r="N317" s="193"/>
    </row>
    <row r="318" spans="5:14" ht="18" customHeight="1" x14ac:dyDescent="0.2">
      <c r="E318" s="2"/>
      <c r="F318" s="2"/>
      <c r="J318" s="247"/>
      <c r="K318" s="193"/>
      <c r="M318" s="193"/>
      <c r="N318" s="193"/>
    </row>
    <row r="319" spans="5:14" ht="18" customHeight="1" x14ac:dyDescent="0.2">
      <c r="E319" s="2"/>
      <c r="F319" s="2"/>
      <c r="J319" s="247"/>
      <c r="K319" s="193"/>
      <c r="M319" s="193"/>
      <c r="N319" s="193"/>
    </row>
    <row r="320" spans="5:14" ht="18" customHeight="1" x14ac:dyDescent="0.2">
      <c r="E320" s="2"/>
      <c r="F320" s="2"/>
      <c r="J320" s="247"/>
      <c r="K320" s="193"/>
      <c r="M320" s="193"/>
      <c r="N320" s="193"/>
    </row>
    <row r="321" spans="5:14" ht="18" customHeight="1" x14ac:dyDescent="0.2">
      <c r="E321" s="2"/>
      <c r="F321" s="2"/>
      <c r="J321" s="247"/>
      <c r="K321" s="193"/>
      <c r="M321" s="193"/>
      <c r="N321" s="193"/>
    </row>
    <row r="322" spans="5:14" ht="18" customHeight="1" x14ac:dyDescent="0.2">
      <c r="E322" s="2"/>
      <c r="F322" s="2"/>
      <c r="J322" s="247"/>
      <c r="K322" s="193"/>
      <c r="M322" s="193"/>
      <c r="N322" s="193"/>
    </row>
    <row r="323" spans="5:14" ht="18" customHeight="1" x14ac:dyDescent="0.2">
      <c r="E323" s="2"/>
      <c r="F323" s="2"/>
      <c r="J323" s="247"/>
      <c r="K323" s="193"/>
      <c r="M323" s="193"/>
      <c r="N323" s="193"/>
    </row>
    <row r="324" spans="5:14" ht="18" customHeight="1" x14ac:dyDescent="0.2">
      <c r="E324" s="2"/>
      <c r="F324" s="2"/>
      <c r="J324" s="247"/>
      <c r="K324" s="193"/>
      <c r="M324" s="193"/>
      <c r="N324" s="193"/>
    </row>
    <row r="325" spans="5:14" ht="18" customHeight="1" x14ac:dyDescent="0.2">
      <c r="E325" s="2"/>
      <c r="F325" s="2"/>
      <c r="J325" s="247"/>
      <c r="K325" s="193"/>
      <c r="M325" s="193"/>
      <c r="N325" s="193"/>
    </row>
    <row r="326" spans="5:14" ht="18" customHeight="1" x14ac:dyDescent="0.2">
      <c r="E326" s="2"/>
      <c r="F326" s="2"/>
      <c r="J326" s="247"/>
      <c r="K326" s="193"/>
      <c r="M326" s="193"/>
      <c r="N326" s="193"/>
    </row>
    <row r="327" spans="5:14" ht="18" customHeight="1" x14ac:dyDescent="0.2">
      <c r="E327" s="2"/>
      <c r="F327" s="2"/>
      <c r="J327" s="247"/>
      <c r="K327" s="193"/>
      <c r="M327" s="193"/>
      <c r="N327" s="193"/>
    </row>
    <row r="328" spans="5:14" ht="18" customHeight="1" x14ac:dyDescent="0.2">
      <c r="E328" s="2"/>
      <c r="F328" s="2"/>
      <c r="J328" s="247"/>
      <c r="K328" s="193"/>
      <c r="M328" s="193"/>
      <c r="N328" s="193"/>
    </row>
    <row r="329" spans="5:14" ht="18" customHeight="1" x14ac:dyDescent="0.2">
      <c r="E329" s="2"/>
      <c r="F329" s="2"/>
      <c r="J329" s="247"/>
      <c r="K329" s="193"/>
      <c r="M329" s="193"/>
      <c r="N329" s="193"/>
    </row>
    <row r="330" spans="5:14" ht="18" customHeight="1" x14ac:dyDescent="0.2">
      <c r="E330" s="2"/>
      <c r="F330" s="2"/>
      <c r="J330" s="247"/>
      <c r="K330" s="193"/>
      <c r="M330" s="193"/>
      <c r="N330" s="193"/>
    </row>
    <row r="331" spans="5:14" ht="18" customHeight="1" x14ac:dyDescent="0.2">
      <c r="E331" s="2"/>
      <c r="F331" s="2"/>
      <c r="J331" s="247"/>
      <c r="K331" s="193"/>
      <c r="M331" s="193"/>
      <c r="N331" s="193"/>
    </row>
    <row r="332" spans="5:14" ht="18" customHeight="1" x14ac:dyDescent="0.2">
      <c r="E332" s="2"/>
      <c r="F332" s="2"/>
      <c r="J332" s="247"/>
      <c r="K332" s="193"/>
      <c r="M332" s="193"/>
      <c r="N332" s="193"/>
    </row>
    <row r="333" spans="5:14" ht="18" customHeight="1" x14ac:dyDescent="0.2">
      <c r="E333" s="2"/>
      <c r="F333" s="2"/>
      <c r="J333" s="247"/>
      <c r="K333" s="193"/>
      <c r="M333" s="193"/>
      <c r="N333" s="193"/>
    </row>
    <row r="334" spans="5:14" ht="18" customHeight="1" x14ac:dyDescent="0.2">
      <c r="E334" s="2"/>
      <c r="F334" s="2"/>
      <c r="J334" s="247"/>
      <c r="K334" s="193"/>
      <c r="M334" s="193"/>
      <c r="N334" s="193"/>
    </row>
    <row r="335" spans="5:14" ht="18" customHeight="1" x14ac:dyDescent="0.2">
      <c r="E335" s="2"/>
      <c r="F335" s="2"/>
      <c r="J335" s="247"/>
      <c r="K335" s="193"/>
      <c r="M335" s="193"/>
      <c r="N335" s="193"/>
    </row>
    <row r="336" spans="5:14" ht="18" customHeight="1" x14ac:dyDescent="0.2">
      <c r="E336" s="2"/>
      <c r="F336" s="2"/>
      <c r="J336" s="247"/>
      <c r="K336" s="193"/>
      <c r="M336" s="193"/>
      <c r="N336" s="193"/>
    </row>
    <row r="337" spans="5:14" ht="18" customHeight="1" x14ac:dyDescent="0.2">
      <c r="E337" s="2"/>
      <c r="F337" s="2"/>
      <c r="J337" s="247"/>
      <c r="K337" s="193"/>
      <c r="M337" s="193"/>
      <c r="N337" s="193"/>
    </row>
    <row r="338" spans="5:14" ht="18" customHeight="1" x14ac:dyDescent="0.2">
      <c r="E338" s="2"/>
      <c r="F338" s="2"/>
      <c r="J338" s="247"/>
      <c r="K338" s="193"/>
      <c r="M338" s="193"/>
      <c r="N338" s="193"/>
    </row>
    <row r="339" spans="5:14" ht="18" customHeight="1" x14ac:dyDescent="0.2">
      <c r="E339" s="2"/>
      <c r="F339" s="2"/>
      <c r="J339" s="247"/>
      <c r="K339" s="193"/>
      <c r="M339" s="193"/>
      <c r="N339" s="193"/>
    </row>
    <row r="340" spans="5:14" ht="18" customHeight="1" x14ac:dyDescent="0.2">
      <c r="E340" s="2"/>
      <c r="F340" s="2"/>
      <c r="J340" s="247"/>
      <c r="K340" s="193"/>
      <c r="M340" s="193"/>
      <c r="N340" s="193"/>
    </row>
    <row r="341" spans="5:14" ht="18" customHeight="1" x14ac:dyDescent="0.2">
      <c r="E341" s="2"/>
      <c r="F341" s="2"/>
      <c r="J341" s="247"/>
      <c r="K341" s="193"/>
      <c r="M341" s="193"/>
      <c r="N341" s="193"/>
    </row>
    <row r="342" spans="5:14" ht="18" customHeight="1" x14ac:dyDescent="0.2">
      <c r="E342" s="2"/>
      <c r="F342" s="2"/>
      <c r="J342" s="247"/>
      <c r="K342" s="193"/>
      <c r="M342" s="193"/>
      <c r="N342" s="193"/>
    </row>
    <row r="343" spans="5:14" ht="18" customHeight="1" x14ac:dyDescent="0.2">
      <c r="E343" s="2"/>
      <c r="F343" s="2"/>
      <c r="J343" s="247"/>
      <c r="K343" s="193"/>
      <c r="M343" s="193"/>
      <c r="N343" s="193"/>
    </row>
    <row r="344" spans="5:14" ht="18" customHeight="1" x14ac:dyDescent="0.2">
      <c r="E344" s="2"/>
      <c r="F344" s="2"/>
      <c r="J344" s="247"/>
      <c r="K344" s="193"/>
      <c r="M344" s="193"/>
      <c r="N344" s="193"/>
    </row>
    <row r="345" spans="5:14" ht="18" customHeight="1" x14ac:dyDescent="0.2">
      <c r="E345" s="2"/>
      <c r="F345" s="2"/>
      <c r="J345" s="247"/>
      <c r="K345" s="193"/>
      <c r="M345" s="193"/>
      <c r="N345" s="193"/>
    </row>
    <row r="346" spans="5:14" ht="18" customHeight="1" x14ac:dyDescent="0.2">
      <c r="E346" s="2"/>
      <c r="F346" s="2"/>
      <c r="J346" s="247"/>
      <c r="K346" s="193"/>
      <c r="M346" s="193"/>
      <c r="N346" s="193"/>
    </row>
    <row r="347" spans="5:14" ht="18" customHeight="1" x14ac:dyDescent="0.2">
      <c r="E347" s="2"/>
      <c r="F347" s="2"/>
      <c r="J347" s="247"/>
      <c r="K347" s="193"/>
      <c r="M347" s="193"/>
      <c r="N347" s="193"/>
    </row>
    <row r="348" spans="5:14" ht="18" customHeight="1" x14ac:dyDescent="0.2">
      <c r="E348" s="2"/>
      <c r="F348" s="2"/>
      <c r="J348" s="247"/>
      <c r="K348" s="193"/>
      <c r="M348" s="193"/>
      <c r="N348" s="193"/>
    </row>
    <row r="349" spans="5:14" ht="18" customHeight="1" x14ac:dyDescent="0.2">
      <c r="E349" s="2"/>
      <c r="F349" s="2"/>
      <c r="J349" s="247"/>
      <c r="K349" s="193"/>
      <c r="M349" s="193"/>
      <c r="N349" s="193"/>
    </row>
    <row r="350" spans="5:14" ht="18" customHeight="1" x14ac:dyDescent="0.2">
      <c r="E350" s="2"/>
      <c r="F350" s="2"/>
      <c r="J350" s="247"/>
      <c r="K350" s="193"/>
      <c r="M350" s="193"/>
      <c r="N350" s="193"/>
    </row>
    <row r="351" spans="5:14" ht="18" customHeight="1" x14ac:dyDescent="0.2">
      <c r="E351" s="2"/>
      <c r="F351" s="2"/>
      <c r="J351" s="247"/>
      <c r="K351" s="193"/>
      <c r="M351" s="193"/>
      <c r="N351" s="193"/>
    </row>
    <row r="352" spans="5:14" ht="18" customHeight="1" x14ac:dyDescent="0.2">
      <c r="E352" s="2"/>
      <c r="F352" s="2"/>
      <c r="J352" s="247"/>
      <c r="K352" s="193"/>
      <c r="M352" s="193"/>
      <c r="N352" s="193"/>
    </row>
    <row r="353" spans="5:14" ht="18" customHeight="1" x14ac:dyDescent="0.2">
      <c r="E353" s="2"/>
      <c r="F353" s="2"/>
      <c r="J353" s="247"/>
      <c r="K353" s="193"/>
      <c r="M353" s="193"/>
      <c r="N353" s="193"/>
    </row>
    <row r="354" spans="5:14" ht="18" customHeight="1" x14ac:dyDescent="0.2">
      <c r="E354" s="2"/>
      <c r="F354" s="2"/>
      <c r="J354" s="247"/>
      <c r="K354" s="193"/>
      <c r="M354" s="193"/>
      <c r="N354" s="193"/>
    </row>
    <row r="355" spans="5:14" ht="18" customHeight="1" x14ac:dyDescent="0.2">
      <c r="E355" s="2"/>
      <c r="F355" s="2"/>
      <c r="J355" s="247"/>
      <c r="K355" s="193"/>
      <c r="M355" s="193"/>
      <c r="N355" s="193"/>
    </row>
    <row r="356" spans="5:14" ht="18" customHeight="1" x14ac:dyDescent="0.2">
      <c r="E356" s="2"/>
      <c r="F356" s="2"/>
      <c r="J356" s="247"/>
      <c r="K356" s="193"/>
      <c r="M356" s="193"/>
      <c r="N356" s="193"/>
    </row>
    <row r="357" spans="5:14" ht="18" customHeight="1" x14ac:dyDescent="0.2">
      <c r="E357" s="2"/>
      <c r="F357" s="2"/>
      <c r="J357" s="247"/>
      <c r="K357" s="193"/>
      <c r="M357" s="193"/>
      <c r="N357" s="193"/>
    </row>
    <row r="358" spans="5:14" ht="18" customHeight="1" x14ac:dyDescent="0.2">
      <c r="E358" s="2"/>
      <c r="F358" s="2"/>
      <c r="J358" s="247"/>
      <c r="K358" s="193"/>
      <c r="M358" s="193"/>
      <c r="N358" s="193"/>
    </row>
    <row r="359" spans="5:14" ht="18" customHeight="1" x14ac:dyDescent="0.2">
      <c r="E359" s="2"/>
      <c r="F359" s="2"/>
      <c r="J359" s="247"/>
      <c r="K359" s="193"/>
      <c r="M359" s="193"/>
      <c r="N359" s="193"/>
    </row>
    <row r="360" spans="5:14" ht="18" customHeight="1" x14ac:dyDescent="0.2">
      <c r="E360" s="2"/>
      <c r="F360" s="2"/>
      <c r="J360" s="247"/>
      <c r="K360" s="193"/>
      <c r="M360" s="193"/>
      <c r="N360" s="193"/>
    </row>
    <row r="361" spans="5:14" ht="18" customHeight="1" x14ac:dyDescent="0.2">
      <c r="E361" s="2"/>
      <c r="F361" s="2"/>
      <c r="J361" s="247"/>
      <c r="K361" s="193"/>
      <c r="M361" s="193"/>
      <c r="N361" s="193"/>
    </row>
    <row r="362" spans="5:14" ht="18" customHeight="1" x14ac:dyDescent="0.2">
      <c r="E362" s="2"/>
      <c r="F362" s="2"/>
      <c r="J362" s="247"/>
      <c r="K362" s="193"/>
      <c r="M362" s="193"/>
      <c r="N362" s="193"/>
    </row>
    <row r="363" spans="5:14" ht="18" customHeight="1" x14ac:dyDescent="0.2">
      <c r="E363" s="2"/>
      <c r="F363" s="2"/>
      <c r="J363" s="247"/>
      <c r="K363" s="193"/>
      <c r="M363" s="193"/>
      <c r="N363" s="193"/>
    </row>
    <row r="364" spans="5:14" ht="18" customHeight="1" x14ac:dyDescent="0.2">
      <c r="E364" s="2"/>
      <c r="F364" s="2"/>
      <c r="J364" s="247"/>
      <c r="K364" s="193"/>
      <c r="M364" s="193"/>
      <c r="N364" s="193"/>
    </row>
    <row r="365" spans="5:14" ht="18" customHeight="1" x14ac:dyDescent="0.2">
      <c r="E365" s="2"/>
      <c r="F365" s="2"/>
      <c r="J365" s="247"/>
      <c r="K365" s="193"/>
      <c r="M365" s="193"/>
      <c r="N365" s="193"/>
    </row>
    <row r="366" spans="5:14" ht="18" customHeight="1" x14ac:dyDescent="0.2">
      <c r="E366" s="2"/>
      <c r="F366" s="2"/>
      <c r="J366" s="247"/>
      <c r="K366" s="193"/>
      <c r="M366" s="193"/>
      <c r="N366" s="193"/>
    </row>
    <row r="367" spans="5:14" ht="18" customHeight="1" x14ac:dyDescent="0.2">
      <c r="E367" s="2"/>
      <c r="F367" s="2"/>
      <c r="J367" s="247"/>
      <c r="K367" s="193"/>
      <c r="M367" s="193"/>
      <c r="N367" s="193"/>
    </row>
    <row r="368" spans="5:14" ht="18" customHeight="1" x14ac:dyDescent="0.2">
      <c r="E368" s="2"/>
      <c r="F368" s="2"/>
      <c r="J368" s="247"/>
      <c r="K368" s="193"/>
      <c r="M368" s="193"/>
      <c r="N368" s="193"/>
    </row>
    <row r="369" spans="5:14" ht="18" customHeight="1" x14ac:dyDescent="0.2">
      <c r="E369" s="2"/>
      <c r="F369" s="2"/>
      <c r="J369" s="247"/>
      <c r="K369" s="193"/>
      <c r="M369" s="193"/>
      <c r="N369" s="193"/>
    </row>
    <row r="370" spans="5:14" ht="18" customHeight="1" x14ac:dyDescent="0.2">
      <c r="E370" s="2"/>
      <c r="F370" s="2"/>
      <c r="J370" s="247"/>
      <c r="K370" s="193"/>
      <c r="M370" s="193"/>
      <c r="N370" s="193"/>
    </row>
    <row r="371" spans="5:14" ht="18" customHeight="1" x14ac:dyDescent="0.2">
      <c r="E371" s="2"/>
      <c r="F371" s="2"/>
      <c r="J371" s="247"/>
      <c r="K371" s="193"/>
      <c r="M371" s="193"/>
      <c r="N371" s="193"/>
    </row>
    <row r="372" spans="5:14" ht="18" customHeight="1" x14ac:dyDescent="0.2">
      <c r="E372" s="2"/>
      <c r="F372" s="2"/>
      <c r="J372" s="247"/>
      <c r="K372" s="193"/>
      <c r="M372" s="193"/>
      <c r="N372" s="193"/>
    </row>
    <row r="373" spans="5:14" ht="18" customHeight="1" x14ac:dyDescent="0.2">
      <c r="E373" s="2"/>
      <c r="F373" s="2"/>
      <c r="J373" s="247"/>
      <c r="K373" s="193"/>
      <c r="M373" s="193"/>
      <c r="N373" s="193"/>
    </row>
    <row r="374" spans="5:14" ht="18" customHeight="1" x14ac:dyDescent="0.2">
      <c r="E374" s="2"/>
      <c r="F374" s="2"/>
      <c r="J374" s="247"/>
      <c r="K374" s="193"/>
      <c r="M374" s="193"/>
      <c r="N374" s="193"/>
    </row>
    <row r="375" spans="5:14" ht="18" customHeight="1" x14ac:dyDescent="0.2">
      <c r="E375" s="2"/>
      <c r="F375" s="2"/>
      <c r="J375" s="247"/>
      <c r="K375" s="193"/>
      <c r="M375" s="193"/>
      <c r="N375" s="193"/>
    </row>
    <row r="376" spans="5:14" ht="18" customHeight="1" x14ac:dyDescent="0.2">
      <c r="E376" s="2"/>
      <c r="F376" s="2"/>
      <c r="J376" s="247"/>
      <c r="K376" s="193"/>
      <c r="M376" s="193"/>
      <c r="N376" s="193"/>
    </row>
    <row r="377" spans="5:14" ht="18" customHeight="1" x14ac:dyDescent="0.2">
      <c r="E377" s="2"/>
      <c r="F377" s="2"/>
      <c r="J377" s="247"/>
      <c r="K377" s="193"/>
      <c r="M377" s="193"/>
      <c r="N377" s="193"/>
    </row>
    <row r="378" spans="5:14" ht="18" customHeight="1" x14ac:dyDescent="0.2">
      <c r="E378" s="2"/>
      <c r="F378" s="2"/>
      <c r="J378" s="247"/>
      <c r="K378" s="193"/>
      <c r="M378" s="193"/>
      <c r="N378" s="193"/>
    </row>
    <row r="379" spans="5:14" ht="18" customHeight="1" x14ac:dyDescent="0.2">
      <c r="E379" s="2"/>
      <c r="F379" s="2"/>
      <c r="J379" s="247"/>
      <c r="K379" s="193"/>
      <c r="M379" s="193"/>
      <c r="N379" s="193"/>
    </row>
    <row r="380" spans="5:14" ht="18" customHeight="1" x14ac:dyDescent="0.2">
      <c r="E380" s="2"/>
      <c r="F380" s="2"/>
      <c r="J380" s="247"/>
      <c r="K380" s="193"/>
      <c r="M380" s="193"/>
      <c r="N380" s="193"/>
    </row>
    <row r="381" spans="5:14" ht="18" customHeight="1" x14ac:dyDescent="0.2">
      <c r="E381" s="2"/>
      <c r="F381" s="2"/>
      <c r="J381" s="247"/>
      <c r="K381" s="193"/>
      <c r="M381" s="193"/>
      <c r="N381" s="193"/>
    </row>
    <row r="382" spans="5:14" ht="18" customHeight="1" x14ac:dyDescent="0.2">
      <c r="E382" s="2"/>
      <c r="F382" s="2"/>
      <c r="J382" s="247"/>
      <c r="K382" s="193"/>
      <c r="M382" s="193"/>
      <c r="N382" s="193"/>
    </row>
    <row r="383" spans="5:14" ht="18" customHeight="1" x14ac:dyDescent="0.2">
      <c r="E383" s="2"/>
      <c r="F383" s="2"/>
      <c r="J383" s="247"/>
      <c r="K383" s="193"/>
      <c r="M383" s="193"/>
      <c r="N383" s="193"/>
    </row>
    <row r="384" spans="5:14" ht="18" customHeight="1" x14ac:dyDescent="0.2">
      <c r="E384" s="2"/>
      <c r="F384" s="2"/>
      <c r="J384" s="247"/>
      <c r="K384" s="193"/>
      <c r="M384" s="193"/>
      <c r="N384" s="193"/>
    </row>
    <row r="385" spans="5:14" ht="18" customHeight="1" x14ac:dyDescent="0.2">
      <c r="E385" s="2"/>
      <c r="F385" s="2"/>
      <c r="J385" s="247"/>
      <c r="K385" s="193"/>
      <c r="M385" s="193"/>
      <c r="N385" s="193"/>
    </row>
    <row r="386" spans="5:14" ht="18" customHeight="1" x14ac:dyDescent="0.2">
      <c r="E386" s="2"/>
      <c r="F386" s="2"/>
      <c r="J386" s="247"/>
      <c r="K386" s="193"/>
      <c r="M386" s="193"/>
      <c r="N386" s="193"/>
    </row>
    <row r="387" spans="5:14" ht="18" customHeight="1" x14ac:dyDescent="0.2">
      <c r="E387" s="2"/>
      <c r="F387" s="2"/>
      <c r="J387" s="247"/>
      <c r="K387" s="193"/>
      <c r="M387" s="193"/>
      <c r="N387" s="193"/>
    </row>
    <row r="388" spans="5:14" ht="18" customHeight="1" x14ac:dyDescent="0.2">
      <c r="E388" s="2"/>
      <c r="F388" s="2"/>
      <c r="J388" s="247"/>
      <c r="K388" s="193"/>
      <c r="M388" s="193"/>
      <c r="N388" s="193"/>
    </row>
    <row r="389" spans="5:14" ht="18" customHeight="1" x14ac:dyDescent="0.2">
      <c r="E389" s="2"/>
      <c r="F389" s="2"/>
      <c r="J389" s="247"/>
      <c r="K389" s="193"/>
      <c r="M389" s="193"/>
      <c r="N389" s="193"/>
    </row>
    <row r="390" spans="5:14" ht="18" customHeight="1" x14ac:dyDescent="0.2">
      <c r="E390" s="2"/>
      <c r="F390" s="2"/>
      <c r="J390" s="247"/>
      <c r="K390" s="193"/>
      <c r="M390" s="193"/>
      <c r="N390" s="193"/>
    </row>
    <row r="391" spans="5:14" ht="18" customHeight="1" x14ac:dyDescent="0.2">
      <c r="E391" s="2"/>
      <c r="F391" s="2"/>
      <c r="J391" s="247"/>
      <c r="K391" s="193"/>
      <c r="M391" s="193"/>
      <c r="N391" s="193"/>
    </row>
    <row r="392" spans="5:14" ht="18" customHeight="1" x14ac:dyDescent="0.2">
      <c r="E392" s="2"/>
      <c r="F392" s="2"/>
      <c r="J392" s="247"/>
      <c r="K392" s="193"/>
      <c r="M392" s="193"/>
      <c r="N392" s="193"/>
    </row>
    <row r="393" spans="5:14" ht="18" customHeight="1" x14ac:dyDescent="0.2">
      <c r="E393" s="2"/>
      <c r="F393" s="2"/>
      <c r="J393" s="247"/>
      <c r="K393" s="193"/>
      <c r="M393" s="193"/>
      <c r="N393" s="193"/>
    </row>
    <row r="394" spans="5:14" ht="18" customHeight="1" x14ac:dyDescent="0.2">
      <c r="E394" s="2"/>
      <c r="F394" s="2"/>
      <c r="J394" s="247"/>
      <c r="K394" s="193"/>
      <c r="M394" s="193"/>
      <c r="N394" s="193"/>
    </row>
    <row r="395" spans="5:14" ht="18" customHeight="1" x14ac:dyDescent="0.2">
      <c r="E395" s="2"/>
      <c r="F395" s="2"/>
      <c r="J395" s="247"/>
      <c r="K395" s="193"/>
      <c r="M395" s="193"/>
      <c r="N395" s="193"/>
    </row>
    <row r="396" spans="5:14" ht="18" customHeight="1" x14ac:dyDescent="0.2">
      <c r="E396" s="2"/>
      <c r="F396" s="2"/>
      <c r="J396" s="247"/>
      <c r="K396" s="193"/>
      <c r="M396" s="193"/>
      <c r="N396" s="193"/>
    </row>
    <row r="397" spans="5:14" ht="18" customHeight="1" x14ac:dyDescent="0.2">
      <c r="E397" s="2"/>
      <c r="F397" s="2"/>
      <c r="J397" s="247"/>
      <c r="K397" s="193"/>
      <c r="M397" s="193"/>
      <c r="N397" s="193"/>
    </row>
    <row r="398" spans="5:14" ht="18" customHeight="1" x14ac:dyDescent="0.2">
      <c r="E398" s="2"/>
      <c r="F398" s="2"/>
      <c r="J398" s="247"/>
      <c r="K398" s="193"/>
      <c r="M398" s="193"/>
      <c r="N398" s="193"/>
    </row>
    <row r="399" spans="5:14" ht="18" customHeight="1" x14ac:dyDescent="0.2">
      <c r="E399" s="2"/>
      <c r="F399" s="2"/>
      <c r="J399" s="247"/>
      <c r="K399" s="193"/>
      <c r="M399" s="193"/>
      <c r="N399" s="193"/>
    </row>
    <row r="400" spans="5:14" ht="18" customHeight="1" x14ac:dyDescent="0.2">
      <c r="E400" s="2"/>
      <c r="F400" s="2"/>
      <c r="J400" s="247"/>
      <c r="K400" s="193"/>
      <c r="M400" s="193"/>
      <c r="N400" s="193"/>
    </row>
    <row r="401" spans="5:14" ht="18" customHeight="1" x14ac:dyDescent="0.2">
      <c r="E401" s="2"/>
      <c r="F401" s="2"/>
      <c r="J401" s="247"/>
      <c r="K401" s="193"/>
      <c r="M401" s="193"/>
      <c r="N401" s="193"/>
    </row>
    <row r="402" spans="5:14" ht="18" customHeight="1" x14ac:dyDescent="0.2">
      <c r="E402" s="2"/>
      <c r="F402" s="2"/>
      <c r="J402" s="247"/>
      <c r="K402" s="193"/>
      <c r="M402" s="193"/>
      <c r="N402" s="193"/>
    </row>
    <row r="403" spans="5:14" ht="18" customHeight="1" x14ac:dyDescent="0.2">
      <c r="E403" s="2"/>
      <c r="F403" s="2"/>
      <c r="J403" s="247"/>
      <c r="K403" s="193"/>
      <c r="M403" s="193"/>
      <c r="N403" s="193"/>
    </row>
    <row r="404" spans="5:14" ht="18" customHeight="1" x14ac:dyDescent="0.2">
      <c r="E404" s="2"/>
      <c r="F404" s="2"/>
      <c r="J404" s="247"/>
      <c r="K404" s="193"/>
      <c r="M404" s="193"/>
      <c r="N404" s="193"/>
    </row>
    <row r="405" spans="5:14" ht="18" customHeight="1" x14ac:dyDescent="0.2">
      <c r="E405" s="2"/>
      <c r="F405" s="2"/>
      <c r="J405" s="247"/>
      <c r="K405" s="193"/>
      <c r="M405" s="193"/>
      <c r="N405" s="193"/>
    </row>
    <row r="406" spans="5:14" ht="18" customHeight="1" x14ac:dyDescent="0.2">
      <c r="E406" s="2"/>
      <c r="F406" s="2"/>
      <c r="J406" s="247"/>
      <c r="K406" s="193"/>
      <c r="M406" s="193"/>
      <c r="N406" s="193"/>
    </row>
    <row r="407" spans="5:14" ht="18" customHeight="1" x14ac:dyDescent="0.2">
      <c r="E407" s="2"/>
      <c r="F407" s="2"/>
      <c r="J407" s="247"/>
      <c r="K407" s="193"/>
      <c r="M407" s="193"/>
      <c r="N407" s="193"/>
    </row>
    <row r="408" spans="5:14" ht="18" customHeight="1" x14ac:dyDescent="0.2">
      <c r="E408" s="2"/>
      <c r="F408" s="2"/>
      <c r="J408" s="247"/>
      <c r="K408" s="193"/>
      <c r="M408" s="193"/>
      <c r="N408" s="193"/>
    </row>
    <row r="409" spans="5:14" ht="18" customHeight="1" x14ac:dyDescent="0.2">
      <c r="E409" s="2"/>
      <c r="F409" s="2"/>
      <c r="J409" s="247"/>
      <c r="K409" s="193"/>
      <c r="M409" s="193"/>
      <c r="N409" s="193"/>
    </row>
    <row r="410" spans="5:14" ht="18" customHeight="1" x14ac:dyDescent="0.2">
      <c r="E410" s="2"/>
      <c r="F410" s="2"/>
      <c r="J410" s="247"/>
      <c r="K410" s="193"/>
      <c r="M410" s="193"/>
      <c r="N410" s="193"/>
    </row>
    <row r="411" spans="5:14" ht="18" customHeight="1" x14ac:dyDescent="0.2">
      <c r="E411" s="2"/>
      <c r="F411" s="2"/>
      <c r="J411" s="247"/>
      <c r="K411" s="193"/>
      <c r="M411" s="193"/>
      <c r="N411" s="193"/>
    </row>
    <row r="412" spans="5:14" ht="18" customHeight="1" x14ac:dyDescent="0.2">
      <c r="E412" s="2"/>
      <c r="F412" s="2"/>
      <c r="J412" s="247"/>
      <c r="K412" s="193"/>
      <c r="M412" s="193"/>
      <c r="N412" s="193"/>
    </row>
    <row r="413" spans="5:14" ht="18" customHeight="1" x14ac:dyDescent="0.2">
      <c r="E413" s="2"/>
      <c r="F413" s="2"/>
      <c r="J413" s="247"/>
      <c r="K413" s="193"/>
      <c r="M413" s="193"/>
      <c r="N413" s="193"/>
    </row>
    <row r="414" spans="5:14" ht="18" customHeight="1" x14ac:dyDescent="0.2">
      <c r="E414" s="2"/>
      <c r="F414" s="2"/>
      <c r="J414" s="247"/>
      <c r="K414" s="193"/>
      <c r="M414" s="193"/>
      <c r="N414" s="193"/>
    </row>
    <row r="415" spans="5:14" ht="18" customHeight="1" x14ac:dyDescent="0.2">
      <c r="E415" s="2"/>
      <c r="F415" s="2"/>
      <c r="J415" s="247"/>
      <c r="K415" s="193"/>
      <c r="M415" s="193"/>
      <c r="N415" s="193"/>
    </row>
    <row r="416" spans="5:14" ht="18" customHeight="1" x14ac:dyDescent="0.2">
      <c r="E416" s="2"/>
      <c r="F416" s="2"/>
      <c r="J416" s="247"/>
      <c r="K416" s="193"/>
      <c r="M416" s="193"/>
      <c r="N416" s="193"/>
    </row>
    <row r="417" spans="5:14" ht="18" customHeight="1" x14ac:dyDescent="0.2">
      <c r="E417" s="2"/>
      <c r="F417" s="2"/>
      <c r="J417" s="247"/>
      <c r="K417" s="193"/>
      <c r="M417" s="193"/>
      <c r="N417" s="193"/>
    </row>
    <row r="418" spans="5:14" ht="18" customHeight="1" x14ac:dyDescent="0.2">
      <c r="E418" s="2"/>
      <c r="F418" s="2"/>
      <c r="J418" s="247"/>
      <c r="K418" s="193"/>
      <c r="M418" s="193"/>
      <c r="N418" s="193"/>
    </row>
    <row r="419" spans="5:14" ht="18" customHeight="1" x14ac:dyDescent="0.2">
      <c r="E419" s="2"/>
      <c r="F419" s="2"/>
      <c r="J419" s="247"/>
      <c r="K419" s="193"/>
      <c r="M419" s="193"/>
      <c r="N419" s="193"/>
    </row>
    <row r="420" spans="5:14" ht="18" customHeight="1" x14ac:dyDescent="0.2">
      <c r="E420" s="2"/>
      <c r="F420" s="2"/>
      <c r="J420" s="247"/>
      <c r="K420" s="193"/>
      <c r="M420" s="193"/>
      <c r="N420" s="193"/>
    </row>
    <row r="421" spans="5:14" ht="18" customHeight="1" x14ac:dyDescent="0.2">
      <c r="E421" s="2"/>
      <c r="F421" s="2"/>
      <c r="J421" s="247"/>
      <c r="K421" s="193"/>
      <c r="M421" s="193"/>
      <c r="N421" s="193"/>
    </row>
    <row r="422" spans="5:14" ht="18" customHeight="1" x14ac:dyDescent="0.2">
      <c r="E422" s="2"/>
      <c r="F422" s="2"/>
      <c r="J422" s="247"/>
      <c r="K422" s="193"/>
      <c r="M422" s="193"/>
      <c r="N422" s="193"/>
    </row>
    <row r="423" spans="5:14" ht="18" customHeight="1" x14ac:dyDescent="0.2">
      <c r="E423" s="2"/>
      <c r="F423" s="2"/>
      <c r="J423" s="247"/>
      <c r="K423" s="193"/>
      <c r="M423" s="193"/>
      <c r="N423" s="193"/>
    </row>
    <row r="424" spans="5:14" ht="18" customHeight="1" x14ac:dyDescent="0.2">
      <c r="E424" s="2"/>
      <c r="F424" s="2"/>
      <c r="J424" s="247"/>
      <c r="K424" s="193"/>
      <c r="M424" s="193"/>
      <c r="N424" s="193"/>
    </row>
    <row r="425" spans="5:14" ht="18" customHeight="1" x14ac:dyDescent="0.2">
      <c r="E425" s="2"/>
      <c r="F425" s="2"/>
      <c r="J425" s="247"/>
      <c r="K425" s="193"/>
      <c r="M425" s="193"/>
      <c r="N425" s="193"/>
    </row>
    <row r="426" spans="5:14" ht="18" customHeight="1" x14ac:dyDescent="0.2">
      <c r="E426" s="2"/>
      <c r="F426" s="2"/>
      <c r="J426" s="247"/>
      <c r="K426" s="193"/>
      <c r="M426" s="193"/>
      <c r="N426" s="193"/>
    </row>
    <row r="427" spans="5:14" ht="18" customHeight="1" x14ac:dyDescent="0.2">
      <c r="E427" s="2"/>
      <c r="F427" s="2"/>
      <c r="J427" s="247"/>
      <c r="K427" s="193"/>
      <c r="M427" s="193"/>
      <c r="N427" s="193"/>
    </row>
    <row r="428" spans="5:14" ht="18" customHeight="1" x14ac:dyDescent="0.2">
      <c r="E428" s="2"/>
      <c r="F428" s="2"/>
      <c r="J428" s="247"/>
      <c r="K428" s="193"/>
      <c r="M428" s="193"/>
      <c r="N428" s="193"/>
    </row>
    <row r="429" spans="5:14" ht="18" customHeight="1" x14ac:dyDescent="0.2">
      <c r="E429" s="2"/>
      <c r="F429" s="2"/>
      <c r="J429" s="247"/>
      <c r="K429" s="193"/>
      <c r="M429" s="193"/>
      <c r="N429" s="193"/>
    </row>
    <row r="430" spans="5:14" ht="18" customHeight="1" x14ac:dyDescent="0.2">
      <c r="E430" s="2"/>
      <c r="F430" s="2"/>
      <c r="J430" s="247"/>
      <c r="K430" s="193"/>
      <c r="M430" s="193"/>
      <c r="N430" s="193"/>
    </row>
    <row r="431" spans="5:14" ht="18" customHeight="1" x14ac:dyDescent="0.2">
      <c r="E431" s="2"/>
      <c r="F431" s="2"/>
      <c r="J431" s="247"/>
      <c r="K431" s="193"/>
      <c r="M431" s="193"/>
      <c r="N431" s="193"/>
    </row>
    <row r="432" spans="5:14" ht="18" customHeight="1" x14ac:dyDescent="0.2">
      <c r="E432" s="2"/>
      <c r="F432" s="2"/>
      <c r="J432" s="247"/>
      <c r="K432" s="193"/>
      <c r="M432" s="193"/>
      <c r="N432" s="193"/>
    </row>
    <row r="433" spans="5:14" ht="18" customHeight="1" x14ac:dyDescent="0.2">
      <c r="E433" s="2"/>
      <c r="F433" s="2"/>
      <c r="J433" s="247"/>
      <c r="K433" s="193"/>
      <c r="M433" s="193"/>
      <c r="N433" s="193"/>
    </row>
    <row r="434" spans="5:14" ht="18" customHeight="1" x14ac:dyDescent="0.2">
      <c r="E434" s="2"/>
      <c r="F434" s="2"/>
      <c r="J434" s="247"/>
      <c r="K434" s="193"/>
      <c r="M434" s="193"/>
      <c r="N434" s="193"/>
    </row>
    <row r="435" spans="5:14" ht="18" customHeight="1" x14ac:dyDescent="0.2">
      <c r="E435" s="2"/>
      <c r="F435" s="2"/>
      <c r="J435" s="247"/>
      <c r="K435" s="193"/>
      <c r="M435" s="193"/>
      <c r="N435" s="193"/>
    </row>
    <row r="436" spans="5:14" ht="18" customHeight="1" x14ac:dyDescent="0.2">
      <c r="E436" s="2"/>
      <c r="F436" s="2"/>
      <c r="J436" s="247"/>
      <c r="K436" s="193"/>
      <c r="M436" s="193"/>
      <c r="N436" s="193"/>
    </row>
    <row r="437" spans="5:14" ht="18" customHeight="1" x14ac:dyDescent="0.2">
      <c r="E437" s="2"/>
      <c r="F437" s="2"/>
      <c r="J437" s="247"/>
      <c r="K437" s="193"/>
      <c r="M437" s="193"/>
      <c r="N437" s="193"/>
    </row>
    <row r="438" spans="5:14" ht="18" customHeight="1" x14ac:dyDescent="0.2">
      <c r="E438" s="2"/>
      <c r="F438" s="2"/>
      <c r="J438" s="247"/>
      <c r="K438" s="193"/>
      <c r="M438" s="193"/>
      <c r="N438" s="193"/>
    </row>
    <row r="439" spans="5:14" ht="18" customHeight="1" x14ac:dyDescent="0.2">
      <c r="E439" s="2"/>
      <c r="F439" s="2"/>
      <c r="J439" s="247"/>
      <c r="K439" s="193"/>
      <c r="M439" s="193"/>
      <c r="N439" s="193"/>
    </row>
    <row r="440" spans="5:14" ht="18" customHeight="1" x14ac:dyDescent="0.2">
      <c r="E440" s="2"/>
      <c r="F440" s="2"/>
      <c r="J440" s="247"/>
      <c r="K440" s="193"/>
      <c r="M440" s="193"/>
      <c r="N440" s="193"/>
    </row>
    <row r="441" spans="5:14" ht="18" customHeight="1" x14ac:dyDescent="0.2">
      <c r="E441" s="2"/>
      <c r="F441" s="2"/>
      <c r="J441" s="247"/>
      <c r="K441" s="193"/>
      <c r="M441" s="193"/>
      <c r="N441" s="193"/>
    </row>
    <row r="442" spans="5:14" ht="18" customHeight="1" x14ac:dyDescent="0.2">
      <c r="E442" s="2"/>
      <c r="F442" s="2"/>
      <c r="J442" s="247"/>
      <c r="K442" s="193"/>
      <c r="M442" s="193"/>
      <c r="N442" s="193"/>
    </row>
    <row r="443" spans="5:14" ht="18" customHeight="1" x14ac:dyDescent="0.2">
      <c r="E443" s="2"/>
      <c r="F443" s="2"/>
      <c r="J443" s="247"/>
      <c r="K443" s="193"/>
      <c r="M443" s="193"/>
      <c r="N443" s="193"/>
    </row>
    <row r="444" spans="5:14" ht="18" customHeight="1" x14ac:dyDescent="0.2">
      <c r="E444" s="2"/>
      <c r="F444" s="2"/>
      <c r="J444" s="247"/>
      <c r="K444" s="193"/>
      <c r="M444" s="193"/>
      <c r="N444" s="193"/>
    </row>
    <row r="445" spans="5:14" ht="18" customHeight="1" x14ac:dyDescent="0.2">
      <c r="E445" s="2"/>
      <c r="F445" s="2"/>
      <c r="J445" s="247"/>
      <c r="K445" s="193"/>
      <c r="M445" s="193"/>
      <c r="N445" s="193"/>
    </row>
    <row r="446" spans="5:14" ht="18" customHeight="1" x14ac:dyDescent="0.2">
      <c r="E446" s="2"/>
      <c r="F446" s="2"/>
      <c r="J446" s="247"/>
      <c r="K446" s="193"/>
      <c r="M446" s="193"/>
      <c r="N446" s="193"/>
    </row>
    <row r="447" spans="5:14" ht="18" customHeight="1" x14ac:dyDescent="0.2">
      <c r="E447" s="2"/>
      <c r="F447" s="2"/>
      <c r="J447" s="247"/>
      <c r="K447" s="193"/>
      <c r="M447" s="193"/>
      <c r="N447" s="193"/>
    </row>
    <row r="448" spans="5:14" ht="18" customHeight="1" x14ac:dyDescent="0.2">
      <c r="E448" s="2"/>
      <c r="F448" s="2"/>
      <c r="J448" s="247"/>
      <c r="K448" s="193"/>
      <c r="M448" s="193"/>
      <c r="N448" s="193"/>
    </row>
    <row r="449" spans="5:14" ht="18" customHeight="1" x14ac:dyDescent="0.2">
      <c r="E449" s="2"/>
      <c r="F449" s="2"/>
      <c r="J449" s="247"/>
      <c r="K449" s="193"/>
      <c r="M449" s="193"/>
      <c r="N449" s="193"/>
    </row>
    <row r="450" spans="5:14" ht="18" customHeight="1" x14ac:dyDescent="0.2">
      <c r="E450" s="2"/>
      <c r="F450" s="2"/>
      <c r="J450" s="247"/>
      <c r="K450" s="193"/>
      <c r="M450" s="193"/>
      <c r="N450" s="193"/>
    </row>
    <row r="451" spans="5:14" ht="18" customHeight="1" x14ac:dyDescent="0.2">
      <c r="E451" s="2"/>
      <c r="F451" s="2"/>
      <c r="J451" s="247"/>
      <c r="K451" s="193"/>
      <c r="M451" s="193"/>
      <c r="N451" s="193"/>
    </row>
    <row r="452" spans="5:14" ht="18" customHeight="1" x14ac:dyDescent="0.2">
      <c r="E452" s="2"/>
      <c r="F452" s="2"/>
      <c r="J452" s="247"/>
      <c r="K452" s="193"/>
      <c r="M452" s="193"/>
      <c r="N452" s="193"/>
    </row>
    <row r="453" spans="5:14" ht="18" customHeight="1" x14ac:dyDescent="0.2">
      <c r="E453" s="2"/>
      <c r="F453" s="2"/>
      <c r="J453" s="247"/>
      <c r="K453" s="193"/>
      <c r="M453" s="193"/>
      <c r="N453" s="193"/>
    </row>
    <row r="454" spans="5:14" ht="18" customHeight="1" x14ac:dyDescent="0.2">
      <c r="E454" s="2"/>
      <c r="F454" s="2"/>
      <c r="J454" s="247"/>
      <c r="K454" s="193"/>
      <c r="M454" s="193"/>
      <c r="N454" s="193"/>
    </row>
    <row r="455" spans="5:14" ht="18" customHeight="1" x14ac:dyDescent="0.2">
      <c r="E455" s="2"/>
      <c r="F455" s="2"/>
      <c r="J455" s="247"/>
      <c r="K455" s="193"/>
      <c r="M455" s="193"/>
      <c r="N455" s="193"/>
    </row>
    <row r="456" spans="5:14" ht="18" customHeight="1" x14ac:dyDescent="0.2">
      <c r="E456" s="2"/>
      <c r="F456" s="2"/>
      <c r="J456" s="247"/>
      <c r="K456" s="193"/>
      <c r="M456" s="193"/>
      <c r="N456" s="193"/>
    </row>
    <row r="457" spans="5:14" ht="18" customHeight="1" x14ac:dyDescent="0.2">
      <c r="E457" s="2"/>
      <c r="F457" s="2"/>
      <c r="J457" s="247"/>
      <c r="K457" s="193"/>
      <c r="M457" s="193"/>
      <c r="N457" s="193"/>
    </row>
    <row r="458" spans="5:14" ht="18" customHeight="1" x14ac:dyDescent="0.2">
      <c r="E458" s="2"/>
      <c r="F458" s="2"/>
      <c r="J458" s="247"/>
      <c r="K458" s="193"/>
      <c r="M458" s="193"/>
      <c r="N458" s="193"/>
    </row>
    <row r="459" spans="5:14" ht="18" customHeight="1" x14ac:dyDescent="0.2">
      <c r="E459" s="2"/>
      <c r="F459" s="2"/>
      <c r="J459" s="247"/>
      <c r="K459" s="193"/>
      <c r="M459" s="193"/>
      <c r="N459" s="193"/>
    </row>
    <row r="460" spans="5:14" ht="18" customHeight="1" x14ac:dyDescent="0.2">
      <c r="E460" s="2"/>
      <c r="F460" s="2"/>
      <c r="J460" s="247"/>
      <c r="K460" s="193"/>
      <c r="M460" s="193"/>
      <c r="N460" s="193"/>
    </row>
    <row r="461" spans="5:14" ht="18" customHeight="1" x14ac:dyDescent="0.2">
      <c r="E461" s="2"/>
      <c r="F461" s="2"/>
      <c r="J461" s="247"/>
      <c r="K461" s="193"/>
      <c r="M461" s="193"/>
      <c r="N461" s="193"/>
    </row>
    <row r="462" spans="5:14" ht="18" customHeight="1" x14ac:dyDescent="0.2">
      <c r="E462" s="2"/>
      <c r="F462" s="2"/>
      <c r="J462" s="247"/>
      <c r="K462" s="193"/>
      <c r="M462" s="193"/>
      <c r="N462" s="193"/>
    </row>
    <row r="463" spans="5:14" ht="18" customHeight="1" x14ac:dyDescent="0.2">
      <c r="E463" s="2"/>
      <c r="F463" s="2"/>
      <c r="J463" s="247"/>
      <c r="K463" s="193"/>
      <c r="M463" s="193"/>
      <c r="N463" s="193"/>
    </row>
    <row r="464" spans="5:14" ht="18" customHeight="1" x14ac:dyDescent="0.2">
      <c r="E464" s="2"/>
      <c r="F464" s="2"/>
      <c r="J464" s="247"/>
      <c r="K464" s="193"/>
      <c r="M464" s="193"/>
      <c r="N464" s="193"/>
    </row>
    <row r="465" spans="5:14" ht="18" customHeight="1" x14ac:dyDescent="0.2">
      <c r="E465" s="2"/>
      <c r="F465" s="2"/>
      <c r="J465" s="247"/>
      <c r="K465" s="193"/>
      <c r="M465" s="193"/>
      <c r="N465" s="193"/>
    </row>
    <row r="466" spans="5:14" ht="18" customHeight="1" x14ac:dyDescent="0.2">
      <c r="E466" s="2"/>
      <c r="F466" s="2"/>
      <c r="J466" s="247"/>
      <c r="K466" s="193"/>
      <c r="M466" s="193"/>
      <c r="N466" s="193"/>
    </row>
    <row r="467" spans="5:14" ht="18" customHeight="1" x14ac:dyDescent="0.2">
      <c r="E467" s="2"/>
      <c r="F467" s="2"/>
      <c r="J467" s="247"/>
      <c r="K467" s="193"/>
      <c r="M467" s="193"/>
      <c r="N467" s="193"/>
    </row>
    <row r="468" spans="5:14" ht="18" customHeight="1" x14ac:dyDescent="0.2">
      <c r="E468" s="2"/>
      <c r="F468" s="2"/>
      <c r="J468" s="247"/>
      <c r="K468" s="193"/>
      <c r="M468" s="193"/>
      <c r="N468" s="193"/>
    </row>
    <row r="469" spans="5:14" ht="18" customHeight="1" x14ac:dyDescent="0.2">
      <c r="E469" s="2"/>
      <c r="F469" s="2"/>
      <c r="J469" s="247"/>
      <c r="K469" s="193"/>
      <c r="M469" s="193"/>
      <c r="N469" s="193"/>
    </row>
    <row r="470" spans="5:14" ht="18" customHeight="1" x14ac:dyDescent="0.2">
      <c r="E470" s="2"/>
      <c r="F470" s="2"/>
      <c r="J470" s="247"/>
      <c r="K470" s="193"/>
      <c r="M470" s="193"/>
      <c r="N470" s="193"/>
    </row>
    <row r="471" spans="5:14" ht="18" customHeight="1" x14ac:dyDescent="0.2">
      <c r="E471" s="2"/>
      <c r="F471" s="2"/>
      <c r="J471" s="247"/>
      <c r="K471" s="193"/>
      <c r="M471" s="193"/>
      <c r="N471" s="193"/>
    </row>
    <row r="472" spans="5:14" ht="18" customHeight="1" x14ac:dyDescent="0.2">
      <c r="E472" s="2"/>
      <c r="F472" s="2"/>
      <c r="J472" s="247"/>
      <c r="K472" s="193"/>
      <c r="M472" s="193"/>
      <c r="N472" s="193"/>
    </row>
    <row r="473" spans="5:14" ht="18" customHeight="1" x14ac:dyDescent="0.2">
      <c r="E473" s="2"/>
      <c r="F473" s="2"/>
      <c r="J473" s="247"/>
      <c r="K473" s="193"/>
      <c r="M473" s="193"/>
      <c r="N473" s="193"/>
    </row>
    <row r="474" spans="5:14" ht="18" customHeight="1" x14ac:dyDescent="0.2">
      <c r="E474" s="2"/>
      <c r="F474" s="2"/>
      <c r="J474" s="247"/>
      <c r="K474" s="193"/>
      <c r="M474" s="193"/>
      <c r="N474" s="193"/>
    </row>
    <row r="475" spans="5:14" ht="18" customHeight="1" x14ac:dyDescent="0.2">
      <c r="E475" s="2"/>
      <c r="F475" s="2"/>
      <c r="J475" s="247"/>
      <c r="K475" s="193"/>
      <c r="M475" s="193"/>
      <c r="N475" s="193"/>
    </row>
    <row r="476" spans="5:14" ht="18" customHeight="1" x14ac:dyDescent="0.2">
      <c r="E476" s="2"/>
      <c r="F476" s="2"/>
      <c r="J476" s="247"/>
      <c r="K476" s="193"/>
      <c r="M476" s="193"/>
      <c r="N476" s="193"/>
    </row>
    <row r="477" spans="5:14" ht="18" customHeight="1" x14ac:dyDescent="0.2">
      <c r="E477" s="2"/>
      <c r="F477" s="2"/>
      <c r="J477" s="247"/>
      <c r="K477" s="193"/>
      <c r="M477" s="193"/>
      <c r="N477" s="193"/>
    </row>
    <row r="478" spans="5:14" ht="18" customHeight="1" x14ac:dyDescent="0.2">
      <c r="E478" s="2"/>
      <c r="F478" s="2"/>
      <c r="J478" s="247"/>
      <c r="K478" s="193"/>
      <c r="M478" s="193"/>
      <c r="N478" s="193"/>
    </row>
    <row r="479" spans="5:14" ht="18" customHeight="1" x14ac:dyDescent="0.2">
      <c r="E479" s="2"/>
      <c r="F479" s="2"/>
      <c r="J479" s="247"/>
      <c r="K479" s="193"/>
      <c r="M479" s="193"/>
      <c r="N479" s="193"/>
    </row>
    <row r="480" spans="5:14" ht="18" customHeight="1" x14ac:dyDescent="0.2">
      <c r="E480" s="2"/>
      <c r="F480" s="2"/>
      <c r="J480" s="247"/>
      <c r="K480" s="193"/>
      <c r="M480" s="193"/>
      <c r="N480" s="193"/>
    </row>
    <row r="481" spans="5:14" ht="18" customHeight="1" x14ac:dyDescent="0.2">
      <c r="E481" s="2"/>
      <c r="F481" s="2"/>
      <c r="J481" s="247"/>
      <c r="K481" s="193"/>
      <c r="M481" s="193"/>
      <c r="N481" s="193"/>
    </row>
    <row r="482" spans="5:14" ht="18" customHeight="1" x14ac:dyDescent="0.2">
      <c r="E482" s="2"/>
      <c r="F482" s="2"/>
      <c r="J482" s="247"/>
      <c r="K482" s="193"/>
      <c r="M482" s="193"/>
      <c r="N482" s="193"/>
    </row>
    <row r="483" spans="5:14" ht="18" customHeight="1" x14ac:dyDescent="0.2">
      <c r="E483" s="2"/>
      <c r="F483" s="2"/>
      <c r="J483" s="247"/>
      <c r="K483" s="193"/>
      <c r="M483" s="193"/>
      <c r="N483" s="193"/>
    </row>
    <row r="484" spans="5:14" ht="18" customHeight="1" x14ac:dyDescent="0.2">
      <c r="E484" s="2"/>
      <c r="F484" s="2"/>
      <c r="J484" s="247"/>
      <c r="K484" s="193"/>
      <c r="M484" s="193"/>
      <c r="N484" s="193"/>
    </row>
    <row r="485" spans="5:14" ht="18" customHeight="1" x14ac:dyDescent="0.2">
      <c r="E485" s="2"/>
      <c r="F485" s="2"/>
      <c r="J485" s="247"/>
      <c r="K485" s="193"/>
      <c r="M485" s="193"/>
      <c r="N485" s="193"/>
    </row>
    <row r="486" spans="5:14" ht="18" customHeight="1" x14ac:dyDescent="0.2">
      <c r="E486" s="2"/>
      <c r="F486" s="2"/>
      <c r="J486" s="247"/>
      <c r="K486" s="193"/>
      <c r="M486" s="193"/>
      <c r="N486" s="193"/>
    </row>
    <row r="487" spans="5:14" ht="18" customHeight="1" x14ac:dyDescent="0.2">
      <c r="E487" s="2"/>
      <c r="F487" s="2"/>
      <c r="J487" s="247"/>
      <c r="K487" s="193"/>
      <c r="M487" s="193"/>
      <c r="N487" s="193"/>
    </row>
    <row r="488" spans="5:14" ht="18" customHeight="1" x14ac:dyDescent="0.2">
      <c r="E488" s="2"/>
      <c r="F488" s="2"/>
      <c r="J488" s="247"/>
      <c r="K488" s="193"/>
      <c r="M488" s="193"/>
      <c r="N488" s="193"/>
    </row>
    <row r="489" spans="5:14" ht="18" customHeight="1" x14ac:dyDescent="0.2">
      <c r="E489" s="2"/>
      <c r="F489" s="2"/>
      <c r="J489" s="247"/>
      <c r="K489" s="193"/>
      <c r="M489" s="193"/>
      <c r="N489" s="193"/>
    </row>
    <row r="490" spans="5:14" ht="18" customHeight="1" x14ac:dyDescent="0.2">
      <c r="E490" s="2"/>
      <c r="F490" s="2"/>
      <c r="J490" s="247"/>
      <c r="K490" s="193"/>
      <c r="M490" s="193"/>
      <c r="N490" s="193"/>
    </row>
    <row r="491" spans="5:14" ht="18" customHeight="1" x14ac:dyDescent="0.2">
      <c r="E491" s="2"/>
      <c r="F491" s="2"/>
      <c r="J491" s="247"/>
      <c r="K491" s="193"/>
      <c r="M491" s="193"/>
      <c r="N491" s="193"/>
    </row>
    <row r="492" spans="5:14" ht="18" customHeight="1" x14ac:dyDescent="0.2">
      <c r="E492" s="2"/>
      <c r="F492" s="2"/>
      <c r="J492" s="247"/>
      <c r="K492" s="193"/>
      <c r="M492" s="193"/>
      <c r="N492" s="193"/>
    </row>
    <row r="493" spans="5:14" ht="18" customHeight="1" x14ac:dyDescent="0.2">
      <c r="E493" s="2"/>
      <c r="F493" s="2"/>
      <c r="J493" s="247"/>
      <c r="K493" s="193"/>
      <c r="M493" s="193"/>
      <c r="N493" s="193"/>
    </row>
    <row r="494" spans="5:14" ht="18" customHeight="1" x14ac:dyDescent="0.2">
      <c r="E494" s="2"/>
      <c r="F494" s="2"/>
      <c r="J494" s="247"/>
      <c r="K494" s="193"/>
      <c r="M494" s="193"/>
      <c r="N494" s="193"/>
    </row>
    <row r="495" spans="5:14" ht="18" customHeight="1" x14ac:dyDescent="0.2">
      <c r="E495" s="2"/>
      <c r="F495" s="2"/>
      <c r="J495" s="247"/>
      <c r="K495" s="193"/>
      <c r="M495" s="193"/>
      <c r="N495" s="193"/>
    </row>
    <row r="496" spans="5:14" ht="18" customHeight="1" x14ac:dyDescent="0.2">
      <c r="E496" s="2"/>
      <c r="F496" s="2"/>
      <c r="J496" s="247"/>
      <c r="K496" s="193"/>
      <c r="M496" s="193"/>
      <c r="N496" s="193"/>
    </row>
    <row r="497" spans="5:14" ht="18" customHeight="1" x14ac:dyDescent="0.2">
      <c r="E497" s="2"/>
      <c r="F497" s="2"/>
      <c r="J497" s="247"/>
      <c r="K497" s="193"/>
      <c r="M497" s="193"/>
      <c r="N497" s="193"/>
    </row>
    <row r="498" spans="5:14" ht="18" customHeight="1" x14ac:dyDescent="0.2">
      <c r="E498" s="2"/>
      <c r="F498" s="2"/>
      <c r="J498" s="247"/>
      <c r="K498" s="193"/>
      <c r="M498" s="193"/>
      <c r="N498" s="193"/>
    </row>
    <row r="499" spans="5:14" ht="18" customHeight="1" x14ac:dyDescent="0.2">
      <c r="E499" s="2"/>
      <c r="F499" s="2"/>
      <c r="J499" s="247"/>
      <c r="K499" s="193"/>
      <c r="M499" s="193"/>
      <c r="N499" s="193"/>
    </row>
    <row r="500" spans="5:14" ht="18" customHeight="1" x14ac:dyDescent="0.2">
      <c r="E500" s="2"/>
      <c r="F500" s="2"/>
      <c r="J500" s="247"/>
      <c r="K500" s="193"/>
      <c r="M500" s="193"/>
      <c r="N500" s="193"/>
    </row>
    <row r="501" spans="5:14" ht="18" customHeight="1" x14ac:dyDescent="0.2">
      <c r="E501" s="2"/>
      <c r="F501" s="2"/>
      <c r="J501" s="247"/>
      <c r="K501" s="193"/>
      <c r="M501" s="193"/>
      <c r="N501" s="193"/>
    </row>
    <row r="502" spans="5:14" ht="18" customHeight="1" x14ac:dyDescent="0.2">
      <c r="E502" s="2"/>
      <c r="F502" s="2"/>
      <c r="J502" s="247"/>
      <c r="K502" s="193"/>
      <c r="M502" s="193"/>
      <c r="N502" s="193"/>
    </row>
    <row r="503" spans="5:14" ht="18" customHeight="1" x14ac:dyDescent="0.2">
      <c r="E503" s="2"/>
      <c r="F503" s="2"/>
      <c r="J503" s="247"/>
      <c r="K503" s="193"/>
      <c r="M503" s="193"/>
      <c r="N503" s="193"/>
    </row>
    <row r="504" spans="5:14" ht="18" customHeight="1" x14ac:dyDescent="0.2">
      <c r="E504" s="2"/>
      <c r="F504" s="2"/>
      <c r="J504" s="247"/>
      <c r="K504" s="193"/>
      <c r="M504" s="193"/>
      <c r="N504" s="193"/>
    </row>
    <row r="505" spans="5:14" ht="18" customHeight="1" x14ac:dyDescent="0.2">
      <c r="E505" s="2"/>
      <c r="F505" s="2"/>
      <c r="J505" s="247"/>
      <c r="K505" s="193"/>
      <c r="M505" s="193"/>
      <c r="N505" s="193"/>
    </row>
    <row r="506" spans="5:14" ht="18" customHeight="1" x14ac:dyDescent="0.2">
      <c r="E506" s="2"/>
      <c r="F506" s="2"/>
      <c r="J506" s="247"/>
      <c r="K506" s="193"/>
      <c r="M506" s="193"/>
      <c r="N506" s="193"/>
    </row>
    <row r="507" spans="5:14" ht="18" customHeight="1" x14ac:dyDescent="0.2">
      <c r="E507" s="2"/>
      <c r="F507" s="2"/>
      <c r="J507" s="247"/>
      <c r="K507" s="193"/>
      <c r="M507" s="193"/>
      <c r="N507" s="193"/>
    </row>
    <row r="508" spans="5:14" ht="18" customHeight="1" x14ac:dyDescent="0.2">
      <c r="E508" s="2"/>
      <c r="F508" s="2"/>
      <c r="J508" s="247"/>
      <c r="K508" s="193"/>
      <c r="M508" s="193"/>
      <c r="N508" s="193"/>
    </row>
    <row r="509" spans="5:14" ht="18" customHeight="1" x14ac:dyDescent="0.2">
      <c r="E509" s="2"/>
      <c r="F509" s="2"/>
      <c r="J509" s="247"/>
      <c r="K509" s="193"/>
      <c r="M509" s="193"/>
      <c r="N509" s="193"/>
    </row>
    <row r="510" spans="5:14" ht="18" customHeight="1" x14ac:dyDescent="0.2">
      <c r="E510" s="2"/>
      <c r="F510" s="2"/>
      <c r="J510" s="247"/>
      <c r="K510" s="193"/>
      <c r="M510" s="193"/>
      <c r="N510" s="193"/>
    </row>
    <row r="511" spans="5:14" ht="18" customHeight="1" x14ac:dyDescent="0.2">
      <c r="E511" s="2"/>
      <c r="F511" s="2"/>
      <c r="J511" s="247"/>
      <c r="K511" s="193"/>
      <c r="M511" s="193"/>
      <c r="N511" s="193"/>
    </row>
    <row r="512" spans="5:14" ht="18" customHeight="1" x14ac:dyDescent="0.2">
      <c r="E512" s="2"/>
      <c r="F512" s="2"/>
      <c r="J512" s="247"/>
      <c r="K512" s="193"/>
      <c r="M512" s="193"/>
      <c r="N512" s="193"/>
    </row>
    <row r="513" spans="5:14" ht="18" customHeight="1" x14ac:dyDescent="0.2">
      <c r="E513" s="2"/>
      <c r="F513" s="2"/>
      <c r="J513" s="247"/>
      <c r="K513" s="193"/>
      <c r="M513" s="193"/>
      <c r="N513" s="193"/>
    </row>
    <row r="514" spans="5:14" ht="18" customHeight="1" x14ac:dyDescent="0.2">
      <c r="E514" s="2"/>
      <c r="F514" s="2"/>
      <c r="J514" s="247"/>
      <c r="K514" s="193"/>
      <c r="M514" s="193"/>
      <c r="N514" s="193"/>
    </row>
    <row r="515" spans="5:14" ht="18" customHeight="1" x14ac:dyDescent="0.2">
      <c r="E515" s="2"/>
      <c r="F515" s="2"/>
      <c r="J515" s="247"/>
      <c r="K515" s="193"/>
      <c r="M515" s="193"/>
      <c r="N515" s="193"/>
    </row>
    <row r="516" spans="5:14" ht="18" customHeight="1" x14ac:dyDescent="0.2">
      <c r="E516" s="2"/>
      <c r="F516" s="2"/>
      <c r="J516" s="247"/>
      <c r="K516" s="193"/>
      <c r="M516" s="193"/>
      <c r="N516" s="193"/>
    </row>
    <row r="517" spans="5:14" ht="18" customHeight="1" x14ac:dyDescent="0.2">
      <c r="E517" s="2"/>
      <c r="F517" s="2"/>
      <c r="J517" s="247"/>
      <c r="K517" s="193"/>
      <c r="M517" s="193"/>
      <c r="N517" s="193"/>
    </row>
    <row r="518" spans="5:14" ht="18" customHeight="1" x14ac:dyDescent="0.2">
      <c r="E518" s="2"/>
      <c r="F518" s="2"/>
      <c r="J518" s="247"/>
      <c r="K518" s="193"/>
      <c r="M518" s="193"/>
      <c r="N518" s="193"/>
    </row>
    <row r="519" spans="5:14" ht="18" customHeight="1" x14ac:dyDescent="0.2">
      <c r="E519" s="2"/>
      <c r="F519" s="2"/>
      <c r="J519" s="247"/>
      <c r="K519" s="193"/>
      <c r="M519" s="193"/>
      <c r="N519" s="193"/>
    </row>
    <row r="520" spans="5:14" ht="18" customHeight="1" x14ac:dyDescent="0.2">
      <c r="E520" s="2"/>
      <c r="F520" s="2"/>
      <c r="J520" s="247"/>
      <c r="K520" s="193"/>
      <c r="M520" s="193"/>
      <c r="N520" s="193"/>
    </row>
    <row r="521" spans="5:14" ht="18" customHeight="1" x14ac:dyDescent="0.2">
      <c r="E521" s="2"/>
      <c r="F521" s="2"/>
      <c r="J521" s="247"/>
      <c r="K521" s="193"/>
      <c r="M521" s="193"/>
      <c r="N521" s="193"/>
    </row>
    <row r="522" spans="5:14" ht="18" customHeight="1" x14ac:dyDescent="0.2">
      <c r="E522" s="2"/>
      <c r="F522" s="2"/>
      <c r="J522" s="247"/>
      <c r="K522" s="193"/>
      <c r="M522" s="193"/>
      <c r="N522" s="193"/>
    </row>
    <row r="523" spans="5:14" ht="18" customHeight="1" x14ac:dyDescent="0.2">
      <c r="E523" s="2"/>
      <c r="F523" s="2"/>
      <c r="J523" s="247"/>
      <c r="K523" s="193"/>
      <c r="M523" s="193"/>
      <c r="N523" s="193"/>
    </row>
    <row r="524" spans="5:14" ht="18" customHeight="1" x14ac:dyDescent="0.2">
      <c r="E524" s="2"/>
      <c r="F524" s="2"/>
      <c r="J524" s="247"/>
      <c r="K524" s="193"/>
      <c r="M524" s="193"/>
      <c r="N524" s="193"/>
    </row>
    <row r="525" spans="5:14" ht="18" customHeight="1" x14ac:dyDescent="0.2">
      <c r="E525" s="2"/>
      <c r="F525" s="2"/>
      <c r="J525" s="247"/>
      <c r="K525" s="193"/>
      <c r="M525" s="193"/>
      <c r="N525" s="193"/>
    </row>
    <row r="526" spans="5:14" ht="18" customHeight="1" x14ac:dyDescent="0.2">
      <c r="E526" s="2"/>
      <c r="F526" s="2"/>
      <c r="J526" s="247"/>
      <c r="K526" s="193"/>
      <c r="M526" s="193"/>
      <c r="N526" s="193"/>
    </row>
    <row r="527" spans="5:14" ht="18" customHeight="1" x14ac:dyDescent="0.2">
      <c r="E527" s="2"/>
      <c r="F527" s="2"/>
      <c r="J527" s="247"/>
      <c r="K527" s="193"/>
      <c r="M527" s="193"/>
      <c r="N527" s="193"/>
    </row>
    <row r="528" spans="5:14" ht="18" customHeight="1" x14ac:dyDescent="0.2">
      <c r="E528" s="2"/>
      <c r="F528" s="2"/>
      <c r="J528" s="247"/>
      <c r="K528" s="193"/>
      <c r="M528" s="193"/>
      <c r="N528" s="193"/>
    </row>
    <row r="529" spans="5:14" ht="18" customHeight="1" x14ac:dyDescent="0.2">
      <c r="E529" s="2"/>
      <c r="F529" s="2"/>
      <c r="J529" s="247"/>
      <c r="K529" s="193"/>
      <c r="M529" s="193"/>
      <c r="N529" s="193"/>
    </row>
    <row r="530" spans="5:14" ht="18" customHeight="1" x14ac:dyDescent="0.2">
      <c r="E530" s="2"/>
      <c r="F530" s="2"/>
      <c r="J530" s="247"/>
      <c r="K530" s="193"/>
      <c r="M530" s="193"/>
      <c r="N530" s="193"/>
    </row>
    <row r="531" spans="5:14" ht="18" customHeight="1" x14ac:dyDescent="0.2">
      <c r="E531" s="2"/>
      <c r="F531" s="2"/>
      <c r="J531" s="247"/>
      <c r="K531" s="193"/>
      <c r="M531" s="193"/>
      <c r="N531" s="193"/>
    </row>
    <row r="532" spans="5:14" ht="18" customHeight="1" x14ac:dyDescent="0.2">
      <c r="E532" s="2"/>
      <c r="F532" s="2"/>
      <c r="J532" s="247"/>
      <c r="K532" s="193"/>
      <c r="M532" s="193"/>
      <c r="N532" s="193"/>
    </row>
    <row r="533" spans="5:14" ht="18" customHeight="1" x14ac:dyDescent="0.2">
      <c r="E533" s="2"/>
      <c r="F533" s="2"/>
      <c r="J533" s="247"/>
      <c r="K533" s="193"/>
      <c r="M533" s="193"/>
      <c r="N533" s="193"/>
    </row>
    <row r="534" spans="5:14" ht="18" customHeight="1" x14ac:dyDescent="0.2">
      <c r="E534" s="2"/>
      <c r="F534" s="2"/>
      <c r="J534" s="247"/>
      <c r="K534" s="193"/>
      <c r="M534" s="193"/>
      <c r="N534" s="193"/>
    </row>
    <row r="535" spans="5:14" ht="18" customHeight="1" x14ac:dyDescent="0.2">
      <c r="E535" s="2"/>
      <c r="F535" s="2"/>
      <c r="J535" s="247"/>
      <c r="K535" s="193"/>
      <c r="M535" s="193"/>
      <c r="N535" s="193"/>
    </row>
    <row r="536" spans="5:14" ht="18" customHeight="1" x14ac:dyDescent="0.2">
      <c r="E536" s="2"/>
      <c r="F536" s="2"/>
      <c r="J536" s="247"/>
      <c r="K536" s="193"/>
      <c r="M536" s="193"/>
      <c r="N536" s="193"/>
    </row>
    <row r="537" spans="5:14" ht="18" customHeight="1" x14ac:dyDescent="0.2">
      <c r="E537" s="2"/>
      <c r="F537" s="2"/>
      <c r="J537" s="247"/>
      <c r="K537" s="193"/>
      <c r="M537" s="193"/>
      <c r="N537" s="193"/>
    </row>
    <row r="538" spans="5:14" ht="18" customHeight="1" x14ac:dyDescent="0.2">
      <c r="E538" s="2"/>
      <c r="F538" s="2"/>
      <c r="J538" s="247"/>
      <c r="K538" s="193"/>
      <c r="M538" s="193"/>
      <c r="N538" s="193"/>
    </row>
    <row r="539" spans="5:14" ht="18" customHeight="1" x14ac:dyDescent="0.2">
      <c r="E539" s="2"/>
      <c r="F539" s="2"/>
      <c r="J539" s="247"/>
      <c r="K539" s="193"/>
      <c r="M539" s="193"/>
      <c r="N539" s="193"/>
    </row>
    <row r="540" spans="5:14" ht="18" customHeight="1" x14ac:dyDescent="0.2">
      <c r="E540" s="2"/>
      <c r="F540" s="2"/>
      <c r="J540" s="247"/>
      <c r="K540" s="193"/>
      <c r="M540" s="193"/>
      <c r="N540" s="193"/>
    </row>
    <row r="541" spans="5:14" ht="18" customHeight="1" x14ac:dyDescent="0.2">
      <c r="E541" s="2"/>
      <c r="F541" s="2"/>
      <c r="J541" s="247"/>
      <c r="K541" s="193"/>
      <c r="M541" s="193"/>
      <c r="N541" s="193"/>
    </row>
    <row r="542" spans="5:14" ht="18" customHeight="1" x14ac:dyDescent="0.2">
      <c r="E542" s="2"/>
      <c r="F542" s="2"/>
      <c r="J542" s="247"/>
      <c r="K542" s="193"/>
      <c r="M542" s="193"/>
      <c r="N542" s="193"/>
    </row>
    <row r="543" spans="5:14" ht="18" customHeight="1" x14ac:dyDescent="0.2">
      <c r="E543" s="2"/>
      <c r="F543" s="2"/>
      <c r="J543" s="247"/>
      <c r="K543" s="193"/>
      <c r="M543" s="193"/>
      <c r="N543" s="193"/>
    </row>
    <row r="544" spans="5:14" ht="18" customHeight="1" x14ac:dyDescent="0.2">
      <c r="E544" s="2"/>
      <c r="F544" s="2"/>
      <c r="J544" s="247"/>
      <c r="K544" s="193"/>
      <c r="M544" s="193"/>
      <c r="N544" s="193"/>
    </row>
    <row r="545" spans="5:14" ht="18" customHeight="1" x14ac:dyDescent="0.2">
      <c r="E545" s="2"/>
      <c r="F545" s="2"/>
      <c r="J545" s="247"/>
      <c r="K545" s="193"/>
      <c r="M545" s="193"/>
      <c r="N545" s="193"/>
    </row>
    <row r="546" spans="5:14" ht="18" customHeight="1" x14ac:dyDescent="0.2">
      <c r="E546" s="2"/>
      <c r="F546" s="2"/>
      <c r="J546" s="247"/>
      <c r="K546" s="193"/>
      <c r="M546" s="193"/>
      <c r="N546" s="193"/>
    </row>
    <row r="547" spans="5:14" ht="18" customHeight="1" x14ac:dyDescent="0.2">
      <c r="E547" s="2"/>
      <c r="F547" s="2"/>
      <c r="J547" s="247"/>
      <c r="K547" s="193"/>
      <c r="M547" s="193"/>
      <c r="N547" s="193"/>
    </row>
    <row r="548" spans="5:14" ht="18" customHeight="1" x14ac:dyDescent="0.2">
      <c r="E548" s="2"/>
      <c r="F548" s="2"/>
      <c r="J548" s="247"/>
      <c r="K548" s="193"/>
      <c r="M548" s="193"/>
      <c r="N548" s="193"/>
    </row>
    <row r="549" spans="5:14" ht="18" customHeight="1" x14ac:dyDescent="0.2">
      <c r="E549" s="2"/>
      <c r="F549" s="2"/>
      <c r="J549" s="247"/>
      <c r="K549" s="193"/>
      <c r="M549" s="193"/>
      <c r="N549" s="193"/>
    </row>
    <row r="550" spans="5:14" ht="18" customHeight="1" x14ac:dyDescent="0.2">
      <c r="E550" s="2"/>
      <c r="F550" s="2"/>
      <c r="J550" s="247"/>
      <c r="K550" s="193"/>
      <c r="M550" s="193"/>
      <c r="N550" s="193"/>
    </row>
    <row r="551" spans="5:14" ht="18" customHeight="1" x14ac:dyDescent="0.2">
      <c r="E551" s="2"/>
      <c r="F551" s="2"/>
      <c r="J551" s="247"/>
      <c r="K551" s="193"/>
      <c r="M551" s="193"/>
      <c r="N551" s="193"/>
    </row>
    <row r="552" spans="5:14" ht="18" customHeight="1" x14ac:dyDescent="0.2">
      <c r="E552" s="2"/>
      <c r="F552" s="2"/>
      <c r="J552" s="247"/>
      <c r="K552" s="193"/>
      <c r="M552" s="193"/>
      <c r="N552" s="193"/>
    </row>
    <row r="553" spans="5:14" ht="18" customHeight="1" x14ac:dyDescent="0.2">
      <c r="E553" s="2"/>
      <c r="F553" s="2"/>
      <c r="J553" s="247"/>
      <c r="K553" s="193"/>
      <c r="M553" s="193"/>
      <c r="N553" s="193"/>
    </row>
    <row r="554" spans="5:14" ht="18" customHeight="1" x14ac:dyDescent="0.2">
      <c r="E554" s="2"/>
      <c r="F554" s="2"/>
      <c r="J554" s="247"/>
      <c r="K554" s="193"/>
      <c r="M554" s="193"/>
      <c r="N554" s="193"/>
    </row>
    <row r="555" spans="5:14" ht="18" customHeight="1" x14ac:dyDescent="0.2">
      <c r="E555" s="2"/>
      <c r="F555" s="2"/>
      <c r="J555" s="247"/>
      <c r="K555" s="193"/>
      <c r="M555" s="193"/>
      <c r="N555" s="193"/>
    </row>
    <row r="556" spans="5:14" ht="18" customHeight="1" x14ac:dyDescent="0.2">
      <c r="E556" s="2"/>
      <c r="F556" s="2"/>
      <c r="J556" s="247"/>
      <c r="K556" s="193"/>
      <c r="M556" s="193"/>
      <c r="N556" s="193"/>
    </row>
    <row r="557" spans="5:14" ht="18" customHeight="1" x14ac:dyDescent="0.2">
      <c r="E557" s="2"/>
      <c r="F557" s="2"/>
      <c r="J557" s="247"/>
      <c r="K557" s="193"/>
      <c r="M557" s="193"/>
      <c r="N557" s="193"/>
    </row>
    <row r="558" spans="5:14" ht="18" customHeight="1" x14ac:dyDescent="0.2">
      <c r="E558" s="2"/>
      <c r="F558" s="2"/>
      <c r="J558" s="247"/>
      <c r="K558" s="193"/>
      <c r="M558" s="193"/>
      <c r="N558" s="193"/>
    </row>
  </sheetData>
  <conditionalFormatting sqref="G1">
    <cfRule type="cellIs" dxfId="83" priority="3" operator="equal">
      <formula>0</formula>
    </cfRule>
  </conditionalFormatting>
  <conditionalFormatting sqref="H1">
    <cfRule type="cellIs" dxfId="82" priority="4" operator="equal">
      <formula>0</formula>
    </cfRule>
  </conditionalFormatting>
  <conditionalFormatting sqref="J1">
    <cfRule type="cellIs" dxfId="81" priority="5" operator="equal">
      <formula>0</formula>
    </cfRule>
  </conditionalFormatting>
  <conditionalFormatting sqref="K1:L1">
    <cfRule type="cellIs" dxfId="80" priority="6" operator="equal">
      <formula>0</formula>
    </cfRule>
  </conditionalFormatting>
  <conditionalFormatting sqref="N1">
    <cfRule type="cellIs" dxfId="79" priority="7" operator="equal">
      <formula>0</formula>
    </cfRule>
  </conditionalFormatting>
  <conditionalFormatting sqref="P1">
    <cfRule type="cellIs" dxfId="78" priority="8" operator="equal">
      <formula>0</formula>
    </cfRule>
  </conditionalFormatting>
  <conditionalFormatting sqref="M1">
    <cfRule type="cellIs" dxfId="77" priority="9" operator="equal">
      <formula>0</formula>
    </cfRule>
  </conditionalFormatting>
  <conditionalFormatting sqref="I1">
    <cfRule type="cellIs" dxfId="76" priority="10" operator="equal">
      <formula>0</formula>
    </cfRule>
  </conditionalFormatting>
  <conditionalFormatting sqref="D1">
    <cfRule type="cellIs" dxfId="75" priority="11" operator="equal">
      <formula>0</formula>
    </cfRule>
  </conditionalFormatting>
  <conditionalFormatting sqref="F1">
    <cfRule type="cellIs" dxfId="74" priority="12" operator="equal">
      <formula>0</formula>
    </cfRule>
  </conditionalFormatting>
  <conditionalFormatting sqref="O1">
    <cfRule type="cellIs" dxfId="73" priority="1" operator="equal">
      <formula>0</formula>
    </cfRule>
  </conditionalFormatting>
  <pageMargins left="0.7" right="0.7" top="0.75" bottom="0.75" header="0.511811023622047" footer="0.511811023622047"/>
  <pageSetup paperSize="9" orientation="portrait" horizontalDpi="300" verticalDpi="300"/>
  <ignoredErrors>
    <ignoredError sqref="P104:P142 P64:P73 P74:P78 P79:P82 P83:P91 P92:P95 P96:P98 P99:P101 P24:P33 P34:P38 P39:P56 P57:P58 P59:P61 P144:P184" calculatedColumn="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81"/>
  <sheetViews>
    <sheetView zoomScale="108" zoomScaleNormal="60" zoomScalePageLayoutView="60" workbookViewId="0">
      <pane ySplit="1" topLeftCell="A97" activePane="bottomLeft" state="frozen"/>
      <selection pane="bottomLeft" activeCell="I105" sqref="I105"/>
    </sheetView>
  </sheetViews>
  <sheetFormatPr baseColWidth="10" defaultColWidth="10.83203125" defaultRowHeight="16" x14ac:dyDescent="0.2"/>
  <cols>
    <col min="1" max="1" width="7.83203125" style="22" customWidth="1"/>
    <col min="2" max="2" width="5.6640625" style="22" customWidth="1"/>
    <col min="3" max="3" width="6.1640625" style="22" customWidth="1"/>
    <col min="4" max="4" width="22.6640625" style="34" customWidth="1"/>
    <col min="5" max="5" width="29.1640625" style="34" customWidth="1"/>
    <col min="6" max="6" width="55.5" style="34" customWidth="1"/>
    <col min="7" max="7" width="14" style="46" customWidth="1"/>
    <col min="8" max="8" width="26.33203125" style="61" hidden="1" customWidth="1"/>
    <col min="9" max="9" width="14.6640625" style="260" customWidth="1"/>
    <col min="10" max="10" width="27.5" style="34" customWidth="1"/>
    <col min="11" max="11" width="35.6640625" style="34" customWidth="1"/>
    <col min="12" max="12" width="232.5" style="34" customWidth="1"/>
    <col min="13" max="1024" width="10.83203125" style="34"/>
  </cols>
  <sheetData>
    <row r="1" spans="1:12" s="111" customFormat="1" ht="18" customHeight="1" x14ac:dyDescent="0.2">
      <c r="A1" s="20" t="s">
        <v>77</v>
      </c>
      <c r="B1" s="20" t="s">
        <v>78</v>
      </c>
      <c r="C1" s="20" t="s">
        <v>0</v>
      </c>
      <c r="D1" s="111" t="s">
        <v>120</v>
      </c>
      <c r="E1" s="20" t="s">
        <v>121</v>
      </c>
      <c r="F1" s="5" t="s">
        <v>122</v>
      </c>
      <c r="G1" s="94" t="s">
        <v>79</v>
      </c>
      <c r="H1" s="38" t="s">
        <v>80</v>
      </c>
      <c r="I1" s="107" t="s">
        <v>123</v>
      </c>
      <c r="J1" s="111" t="s">
        <v>86</v>
      </c>
      <c r="K1" s="111" t="s">
        <v>87</v>
      </c>
      <c r="L1" s="20" t="s">
        <v>75</v>
      </c>
    </row>
    <row r="2" spans="1:12" ht="18" customHeight="1" x14ac:dyDescent="0.2">
      <c r="A2" s="22" t="s">
        <v>93</v>
      </c>
      <c r="B2" s="22">
        <v>2005</v>
      </c>
      <c r="C2" s="22" t="s">
        <v>104</v>
      </c>
      <c r="E2" s="23" t="s">
        <v>715</v>
      </c>
      <c r="F2" s="81"/>
      <c r="H2" s="46">
        <f t="shared" ref="H2:H16" si="0">6557*I2%</f>
        <v>2099.5514000000003</v>
      </c>
      <c r="I2" s="194">
        <v>32.020000000000003</v>
      </c>
      <c r="L2" s="195" t="s">
        <v>716</v>
      </c>
    </row>
    <row r="3" spans="1:12" ht="18" customHeight="1" x14ac:dyDescent="0.2">
      <c r="A3" s="22" t="s">
        <v>93</v>
      </c>
      <c r="B3" s="22">
        <v>2005</v>
      </c>
      <c r="C3" s="22" t="s">
        <v>104</v>
      </c>
      <c r="E3" s="23" t="s">
        <v>717</v>
      </c>
      <c r="F3" s="72"/>
      <c r="H3" s="46">
        <f t="shared" si="0"/>
        <v>1020.2692000000001</v>
      </c>
      <c r="I3" s="194">
        <v>15.56</v>
      </c>
      <c r="L3" s="34" t="s">
        <v>718</v>
      </c>
    </row>
    <row r="4" spans="1:12" ht="18" customHeight="1" x14ac:dyDescent="0.2">
      <c r="A4" s="22" t="s">
        <v>93</v>
      </c>
      <c r="B4" s="22">
        <v>2005</v>
      </c>
      <c r="C4" s="22" t="s">
        <v>104</v>
      </c>
      <c r="E4" s="23" t="s">
        <v>719</v>
      </c>
      <c r="F4" s="72"/>
      <c r="H4" s="46">
        <f t="shared" si="0"/>
        <v>279.32819999999998</v>
      </c>
      <c r="I4" s="194">
        <v>4.26</v>
      </c>
    </row>
    <row r="5" spans="1:12" ht="18" customHeight="1" x14ac:dyDescent="0.2">
      <c r="A5" s="22" t="s">
        <v>93</v>
      </c>
      <c r="B5" s="22">
        <v>2005</v>
      </c>
      <c r="C5" s="22" t="s">
        <v>104</v>
      </c>
      <c r="E5" s="23" t="s">
        <v>720</v>
      </c>
      <c r="F5" s="72"/>
      <c r="H5" s="46">
        <f t="shared" si="0"/>
        <v>495.05349999999999</v>
      </c>
      <c r="I5" s="194">
        <v>7.55</v>
      </c>
    </row>
    <row r="6" spans="1:12" ht="18" customHeight="1" x14ac:dyDescent="0.2">
      <c r="A6" s="22" t="s">
        <v>93</v>
      </c>
      <c r="B6" s="22">
        <v>2005</v>
      </c>
      <c r="C6" s="22" t="s">
        <v>104</v>
      </c>
      <c r="E6" s="23" t="s">
        <v>721</v>
      </c>
      <c r="F6" s="72"/>
      <c r="H6" s="46">
        <f t="shared" si="0"/>
        <v>381.61740000000003</v>
      </c>
      <c r="I6" s="194">
        <v>5.82</v>
      </c>
    </row>
    <row r="7" spans="1:12" ht="18" customHeight="1" x14ac:dyDescent="0.2">
      <c r="A7" s="22" t="s">
        <v>93</v>
      </c>
      <c r="B7" s="22">
        <v>2005</v>
      </c>
      <c r="C7" s="22" t="s">
        <v>104</v>
      </c>
      <c r="E7" s="23" t="s">
        <v>722</v>
      </c>
      <c r="F7" s="72"/>
      <c r="H7" s="46">
        <f t="shared" si="0"/>
        <v>279.32819999999998</v>
      </c>
      <c r="I7" s="194">
        <v>4.26</v>
      </c>
    </row>
    <row r="8" spans="1:12" ht="18" customHeight="1" x14ac:dyDescent="0.2">
      <c r="A8" s="22" t="s">
        <v>93</v>
      </c>
      <c r="B8" s="22">
        <v>2005</v>
      </c>
      <c r="C8" s="22" t="s">
        <v>104</v>
      </c>
      <c r="E8" s="23" t="s">
        <v>723</v>
      </c>
      <c r="F8" s="72"/>
      <c r="H8" s="46">
        <f t="shared" si="0"/>
        <v>280.63960000000003</v>
      </c>
      <c r="I8" s="194">
        <v>4.28</v>
      </c>
    </row>
    <row r="9" spans="1:12" ht="18" customHeight="1" x14ac:dyDescent="0.2">
      <c r="A9" s="22" t="s">
        <v>93</v>
      </c>
      <c r="B9" s="22">
        <v>2005</v>
      </c>
      <c r="C9" s="22" t="s">
        <v>104</v>
      </c>
      <c r="E9" s="23" t="s">
        <v>724</v>
      </c>
      <c r="F9" s="72"/>
      <c r="H9" s="46">
        <f t="shared" si="0"/>
        <v>316.04739999999998</v>
      </c>
      <c r="I9" s="194">
        <v>4.82</v>
      </c>
    </row>
    <row r="10" spans="1:12" ht="18" customHeight="1" x14ac:dyDescent="0.2">
      <c r="A10" s="22" t="s">
        <v>93</v>
      </c>
      <c r="B10" s="22">
        <v>2005</v>
      </c>
      <c r="C10" s="22" t="s">
        <v>104</v>
      </c>
      <c r="E10" s="23" t="s">
        <v>725</v>
      </c>
      <c r="F10" s="72"/>
      <c r="H10" s="46">
        <f t="shared" si="0"/>
        <v>312.76889999999997</v>
      </c>
      <c r="I10" s="194">
        <v>4.7699999999999996</v>
      </c>
    </row>
    <row r="11" spans="1:12" ht="18" customHeight="1" x14ac:dyDescent="0.2">
      <c r="A11" s="22" t="s">
        <v>93</v>
      </c>
      <c r="B11" s="22">
        <v>2005</v>
      </c>
      <c r="C11" s="22" t="s">
        <v>104</v>
      </c>
      <c r="E11" s="23" t="s">
        <v>726</v>
      </c>
      <c r="F11" s="72"/>
      <c r="H11" s="46">
        <f t="shared" si="0"/>
        <v>227.52790000000002</v>
      </c>
      <c r="I11" s="194">
        <v>3.47</v>
      </c>
    </row>
    <row r="12" spans="1:12" ht="18" customHeight="1" x14ac:dyDescent="0.2">
      <c r="A12" s="22" t="s">
        <v>93</v>
      </c>
      <c r="B12" s="22">
        <v>2005</v>
      </c>
      <c r="C12" s="22" t="s">
        <v>104</v>
      </c>
      <c r="E12" s="23" t="s">
        <v>727</v>
      </c>
      <c r="F12" s="72"/>
      <c r="H12" s="46">
        <f t="shared" si="0"/>
        <v>479.97239999999999</v>
      </c>
      <c r="I12" s="194">
        <v>7.32</v>
      </c>
    </row>
    <row r="13" spans="1:12" ht="18" customHeight="1" x14ac:dyDescent="0.2">
      <c r="A13" s="22" t="s">
        <v>93</v>
      </c>
      <c r="B13" s="22">
        <v>2005</v>
      </c>
      <c r="C13" s="22" t="s">
        <v>104</v>
      </c>
      <c r="E13" s="23" t="s">
        <v>728</v>
      </c>
      <c r="F13" s="81"/>
      <c r="H13" s="46">
        <f t="shared" si="0"/>
        <v>182.28459999999998</v>
      </c>
      <c r="I13" s="194">
        <v>2.78</v>
      </c>
    </row>
    <row r="14" spans="1:12" ht="18" customHeight="1" x14ac:dyDescent="0.2">
      <c r="A14" s="22" t="s">
        <v>93</v>
      </c>
      <c r="B14" s="22">
        <v>2005</v>
      </c>
      <c r="C14" s="22" t="s">
        <v>104</v>
      </c>
      <c r="E14" s="23" t="s">
        <v>729</v>
      </c>
      <c r="F14" s="72"/>
      <c r="H14" s="46">
        <f t="shared" si="0"/>
        <v>190.80870000000002</v>
      </c>
      <c r="I14" s="194">
        <v>2.91</v>
      </c>
    </row>
    <row r="15" spans="1:12" ht="18" customHeight="1" x14ac:dyDescent="0.2">
      <c r="A15" s="22" t="s">
        <v>93</v>
      </c>
      <c r="B15" s="22">
        <v>2005</v>
      </c>
      <c r="C15" s="22" t="s">
        <v>104</v>
      </c>
      <c r="E15" s="23" t="s">
        <v>730</v>
      </c>
      <c r="F15" s="72"/>
      <c r="H15" s="46">
        <f t="shared" si="0"/>
        <v>32.129300000000001</v>
      </c>
      <c r="I15" s="194">
        <v>0.49</v>
      </c>
    </row>
    <row r="16" spans="1:12" ht="18" customHeight="1" x14ac:dyDescent="0.2">
      <c r="A16" s="22" t="s">
        <v>93</v>
      </c>
      <c r="B16" s="22">
        <v>2005</v>
      </c>
      <c r="C16" s="22" t="s">
        <v>104</v>
      </c>
      <c r="E16" s="23" t="s">
        <v>731</v>
      </c>
      <c r="F16" s="72"/>
      <c r="H16" s="46">
        <f t="shared" si="0"/>
        <v>45.243299999999998</v>
      </c>
      <c r="I16" s="194">
        <v>0.69</v>
      </c>
    </row>
    <row r="17" spans="1:9" ht="18" customHeight="1" x14ac:dyDescent="0.2">
      <c r="A17" s="22" t="s">
        <v>93</v>
      </c>
      <c r="B17" s="22">
        <v>2009</v>
      </c>
      <c r="C17" s="22" t="s">
        <v>104</v>
      </c>
      <c r="E17" s="23" t="s">
        <v>715</v>
      </c>
      <c r="F17" s="81"/>
      <c r="H17" s="46">
        <f t="shared" ref="H17:H31" si="1">8564*I17%</f>
        <v>3274.0171999999998</v>
      </c>
      <c r="I17" s="194">
        <v>38.229999999999997</v>
      </c>
    </row>
    <row r="18" spans="1:9" ht="18" customHeight="1" x14ac:dyDescent="0.2">
      <c r="A18" s="22" t="s">
        <v>93</v>
      </c>
      <c r="B18" s="22">
        <v>2009</v>
      </c>
      <c r="C18" s="22" t="s">
        <v>104</v>
      </c>
      <c r="E18" s="23" t="s">
        <v>717</v>
      </c>
      <c r="F18" s="81"/>
      <c r="H18" s="46">
        <f t="shared" si="1"/>
        <v>1081.6332</v>
      </c>
      <c r="I18" s="194">
        <v>12.63</v>
      </c>
    </row>
    <row r="19" spans="1:9" ht="18" customHeight="1" x14ac:dyDescent="0.2">
      <c r="A19" s="22" t="s">
        <v>93</v>
      </c>
      <c r="B19" s="22">
        <v>2009</v>
      </c>
      <c r="C19" s="22" t="s">
        <v>104</v>
      </c>
      <c r="E19" s="23" t="s">
        <v>719</v>
      </c>
      <c r="F19" s="81"/>
      <c r="H19" s="46">
        <f t="shared" si="1"/>
        <v>452.17919999999998</v>
      </c>
      <c r="I19" s="194">
        <v>5.28</v>
      </c>
    </row>
    <row r="20" spans="1:9" ht="18" customHeight="1" x14ac:dyDescent="0.2">
      <c r="A20" s="22" t="s">
        <v>93</v>
      </c>
      <c r="B20" s="22">
        <v>2009</v>
      </c>
      <c r="C20" s="22" t="s">
        <v>104</v>
      </c>
      <c r="E20" s="23" t="s">
        <v>720</v>
      </c>
      <c r="F20" s="81"/>
      <c r="H20" s="46">
        <f t="shared" si="1"/>
        <v>532.68079999999998</v>
      </c>
      <c r="I20" s="194">
        <v>6.22</v>
      </c>
    </row>
    <row r="21" spans="1:9" ht="18" customHeight="1" x14ac:dyDescent="0.2">
      <c r="A21" s="22" t="s">
        <v>93</v>
      </c>
      <c r="B21" s="22">
        <v>2009</v>
      </c>
      <c r="C21" s="22" t="s">
        <v>104</v>
      </c>
      <c r="E21" s="23" t="s">
        <v>721</v>
      </c>
      <c r="F21" s="81"/>
      <c r="H21" s="46">
        <f t="shared" si="1"/>
        <v>459.88679999999999</v>
      </c>
      <c r="I21" s="194">
        <v>5.37</v>
      </c>
    </row>
    <row r="22" spans="1:9" ht="18" customHeight="1" x14ac:dyDescent="0.2">
      <c r="A22" s="22" t="s">
        <v>93</v>
      </c>
      <c r="B22" s="22">
        <v>2009</v>
      </c>
      <c r="C22" s="22" t="s">
        <v>104</v>
      </c>
      <c r="E22" s="23" t="s">
        <v>722</v>
      </c>
      <c r="F22" s="81"/>
      <c r="H22" s="46">
        <f t="shared" si="1"/>
        <v>378.52879999999999</v>
      </c>
      <c r="I22" s="194">
        <v>4.42</v>
      </c>
    </row>
    <row r="23" spans="1:9" ht="18" customHeight="1" x14ac:dyDescent="0.2">
      <c r="A23" s="22" t="s">
        <v>93</v>
      </c>
      <c r="B23" s="22">
        <v>2009</v>
      </c>
      <c r="C23" s="22" t="s">
        <v>104</v>
      </c>
      <c r="E23" s="23" t="s">
        <v>723</v>
      </c>
      <c r="F23" s="81"/>
      <c r="H23" s="46">
        <f t="shared" si="1"/>
        <v>407.64639999999997</v>
      </c>
      <c r="I23" s="194">
        <v>4.76</v>
      </c>
    </row>
    <row r="24" spans="1:9" ht="18" customHeight="1" x14ac:dyDescent="0.2">
      <c r="A24" s="22" t="s">
        <v>93</v>
      </c>
      <c r="B24" s="22">
        <v>2009</v>
      </c>
      <c r="C24" s="22" t="s">
        <v>104</v>
      </c>
      <c r="E24" s="23" t="s">
        <v>724</v>
      </c>
      <c r="F24" s="81"/>
      <c r="H24" s="46">
        <f t="shared" si="1"/>
        <v>374.24680000000001</v>
      </c>
      <c r="I24" s="194">
        <v>4.37</v>
      </c>
    </row>
    <row r="25" spans="1:9" ht="18" customHeight="1" x14ac:dyDescent="0.2">
      <c r="A25" s="22" t="s">
        <v>93</v>
      </c>
      <c r="B25" s="22">
        <v>2009</v>
      </c>
      <c r="C25" s="22" t="s">
        <v>104</v>
      </c>
      <c r="E25" s="23" t="s">
        <v>725</v>
      </c>
      <c r="F25" s="81"/>
      <c r="H25" s="46">
        <f t="shared" si="1"/>
        <v>350.26760000000002</v>
      </c>
      <c r="I25" s="194">
        <v>4.09</v>
      </c>
    </row>
    <row r="26" spans="1:9" ht="18" customHeight="1" x14ac:dyDescent="0.2">
      <c r="A26" s="22" t="s">
        <v>93</v>
      </c>
      <c r="B26" s="22">
        <v>2009</v>
      </c>
      <c r="C26" s="22" t="s">
        <v>104</v>
      </c>
      <c r="E26" s="23" t="s">
        <v>726</v>
      </c>
      <c r="F26" s="81"/>
      <c r="H26" s="46">
        <f t="shared" si="1"/>
        <v>341.70360000000005</v>
      </c>
      <c r="I26" s="194">
        <v>3.99</v>
      </c>
    </row>
    <row r="27" spans="1:9" ht="18" customHeight="1" x14ac:dyDescent="0.2">
      <c r="A27" s="22" t="s">
        <v>93</v>
      </c>
      <c r="B27" s="22">
        <v>2009</v>
      </c>
      <c r="C27" s="22" t="s">
        <v>104</v>
      </c>
      <c r="E27" s="23" t="s">
        <v>727</v>
      </c>
      <c r="F27" s="81"/>
      <c r="H27" s="46">
        <f t="shared" si="1"/>
        <v>251.7816</v>
      </c>
      <c r="I27" s="194">
        <v>2.94</v>
      </c>
    </row>
    <row r="28" spans="1:9" ht="18" customHeight="1" x14ac:dyDescent="0.2">
      <c r="A28" s="22" t="s">
        <v>93</v>
      </c>
      <c r="B28" s="22">
        <v>2009</v>
      </c>
      <c r="C28" s="22" t="s">
        <v>104</v>
      </c>
      <c r="E28" s="23" t="s">
        <v>728</v>
      </c>
      <c r="F28" s="81"/>
      <c r="H28" s="46">
        <f t="shared" si="1"/>
        <v>268.0532</v>
      </c>
      <c r="I28" s="194">
        <v>3.13</v>
      </c>
    </row>
    <row r="29" spans="1:9" ht="18" customHeight="1" x14ac:dyDescent="0.2">
      <c r="A29" s="22" t="s">
        <v>93</v>
      </c>
      <c r="B29" s="22">
        <v>2009</v>
      </c>
      <c r="C29" s="22" t="s">
        <v>104</v>
      </c>
      <c r="E29" s="23" t="s">
        <v>729</v>
      </c>
      <c r="F29" s="81"/>
      <c r="H29" s="46">
        <f t="shared" si="1"/>
        <v>236.3664</v>
      </c>
      <c r="I29" s="194">
        <v>2.76</v>
      </c>
    </row>
    <row r="30" spans="1:9" ht="18" customHeight="1" x14ac:dyDescent="0.2">
      <c r="A30" s="22" t="s">
        <v>93</v>
      </c>
      <c r="B30" s="22">
        <v>2009</v>
      </c>
      <c r="C30" s="22" t="s">
        <v>104</v>
      </c>
      <c r="E30" s="23" t="s">
        <v>730</v>
      </c>
      <c r="F30" s="81"/>
      <c r="H30" s="46">
        <f t="shared" si="1"/>
        <v>88.209199999999996</v>
      </c>
      <c r="I30" s="194">
        <v>1.03</v>
      </c>
    </row>
    <row r="31" spans="1:9" ht="18" customHeight="1" x14ac:dyDescent="0.2">
      <c r="A31" s="22" t="s">
        <v>93</v>
      </c>
      <c r="B31" s="22">
        <v>2009</v>
      </c>
      <c r="C31" s="22" t="s">
        <v>104</v>
      </c>
      <c r="E31" s="23" t="s">
        <v>731</v>
      </c>
      <c r="F31" s="81"/>
      <c r="H31" s="46">
        <f t="shared" si="1"/>
        <v>65.942800000000005</v>
      </c>
      <c r="I31" s="194">
        <v>0.77</v>
      </c>
    </row>
    <row r="32" spans="1:9" ht="18" customHeight="1" x14ac:dyDescent="0.2">
      <c r="A32" s="22" t="s">
        <v>93</v>
      </c>
      <c r="B32" s="22">
        <v>2011</v>
      </c>
      <c r="C32" s="22" t="s">
        <v>104</v>
      </c>
      <c r="E32" s="23" t="s">
        <v>715</v>
      </c>
      <c r="F32" s="81"/>
      <c r="H32" s="46">
        <f t="shared" ref="H32:H46" si="2">7192*I32%</f>
        <v>2636.5871999999999</v>
      </c>
      <c r="I32" s="194">
        <v>36.659999999999997</v>
      </c>
    </row>
    <row r="33" spans="1:12" ht="18" customHeight="1" x14ac:dyDescent="0.2">
      <c r="A33" s="22" t="s">
        <v>93</v>
      </c>
      <c r="B33" s="22">
        <v>2011</v>
      </c>
      <c r="C33" s="22" t="s">
        <v>104</v>
      </c>
      <c r="E33" s="23" t="s">
        <v>717</v>
      </c>
      <c r="F33" s="81"/>
      <c r="H33" s="46">
        <f t="shared" si="2"/>
        <v>913.38400000000001</v>
      </c>
      <c r="I33" s="194">
        <v>12.7</v>
      </c>
    </row>
    <row r="34" spans="1:12" ht="18" customHeight="1" x14ac:dyDescent="0.2">
      <c r="A34" s="22" t="s">
        <v>93</v>
      </c>
      <c r="B34" s="22">
        <v>2011</v>
      </c>
      <c r="C34" s="22" t="s">
        <v>104</v>
      </c>
      <c r="E34" s="23" t="s">
        <v>719</v>
      </c>
      <c r="F34" s="72"/>
      <c r="H34" s="46">
        <f t="shared" si="2"/>
        <v>464.60320000000002</v>
      </c>
      <c r="I34" s="194">
        <v>6.46</v>
      </c>
    </row>
    <row r="35" spans="1:12" ht="18" customHeight="1" x14ac:dyDescent="0.2">
      <c r="A35" s="22" t="s">
        <v>93</v>
      </c>
      <c r="B35" s="22">
        <v>2011</v>
      </c>
      <c r="C35" s="22" t="s">
        <v>104</v>
      </c>
      <c r="E35" s="23" t="s">
        <v>720</v>
      </c>
      <c r="F35" s="72"/>
      <c r="H35" s="46">
        <f t="shared" si="2"/>
        <v>453.096</v>
      </c>
      <c r="I35" s="194">
        <v>6.3</v>
      </c>
    </row>
    <row r="36" spans="1:12" ht="18" customHeight="1" x14ac:dyDescent="0.2">
      <c r="A36" s="22" t="s">
        <v>93</v>
      </c>
      <c r="B36" s="22">
        <v>2011</v>
      </c>
      <c r="C36" s="22" t="s">
        <v>104</v>
      </c>
      <c r="E36" s="23" t="s">
        <v>721</v>
      </c>
      <c r="F36" s="72"/>
      <c r="H36" s="46">
        <f t="shared" si="2"/>
        <v>440.15040000000005</v>
      </c>
      <c r="I36" s="194">
        <v>6.12</v>
      </c>
    </row>
    <row r="37" spans="1:12" ht="18" customHeight="1" x14ac:dyDescent="0.2">
      <c r="A37" s="22" t="s">
        <v>93</v>
      </c>
      <c r="B37" s="22">
        <v>2011</v>
      </c>
      <c r="C37" s="22" t="s">
        <v>104</v>
      </c>
      <c r="E37" s="23" t="s">
        <v>722</v>
      </c>
      <c r="F37" s="72"/>
      <c r="H37" s="46">
        <f t="shared" si="2"/>
        <v>358.16160000000002</v>
      </c>
      <c r="I37" s="194">
        <v>4.9800000000000004</v>
      </c>
    </row>
    <row r="38" spans="1:12" ht="18" customHeight="1" x14ac:dyDescent="0.2">
      <c r="A38" s="22" t="s">
        <v>93</v>
      </c>
      <c r="B38" s="22">
        <v>2011</v>
      </c>
      <c r="C38" s="22" t="s">
        <v>104</v>
      </c>
      <c r="E38" s="23" t="s">
        <v>723</v>
      </c>
      <c r="F38" s="72"/>
      <c r="H38" s="46">
        <f t="shared" si="2"/>
        <v>335.1472</v>
      </c>
      <c r="I38" s="194">
        <v>4.66</v>
      </c>
    </row>
    <row r="39" spans="1:12" ht="18" customHeight="1" x14ac:dyDescent="0.2">
      <c r="A39" s="22" t="s">
        <v>93</v>
      </c>
      <c r="B39" s="22">
        <v>2011</v>
      </c>
      <c r="C39" s="22" t="s">
        <v>104</v>
      </c>
      <c r="E39" s="23" t="s">
        <v>724</v>
      </c>
      <c r="F39" s="72"/>
      <c r="H39" s="46">
        <f t="shared" si="2"/>
        <v>333.7088</v>
      </c>
      <c r="I39" s="194">
        <v>4.6399999999999997</v>
      </c>
    </row>
    <row r="40" spans="1:12" ht="18" customHeight="1" x14ac:dyDescent="0.2">
      <c r="A40" s="22" t="s">
        <v>93</v>
      </c>
      <c r="B40" s="22">
        <v>2011</v>
      </c>
      <c r="C40" s="22" t="s">
        <v>104</v>
      </c>
      <c r="E40" s="23" t="s">
        <v>725</v>
      </c>
      <c r="F40" s="72"/>
      <c r="H40" s="46">
        <f t="shared" si="2"/>
        <v>327.23599999999999</v>
      </c>
      <c r="I40" s="194">
        <v>4.55</v>
      </c>
    </row>
    <row r="41" spans="1:12" ht="18" customHeight="1" x14ac:dyDescent="0.2">
      <c r="A41" s="22" t="s">
        <v>93</v>
      </c>
      <c r="B41" s="22">
        <v>2011</v>
      </c>
      <c r="C41" s="22" t="s">
        <v>104</v>
      </c>
      <c r="E41" s="23" t="s">
        <v>726</v>
      </c>
      <c r="F41" s="72"/>
      <c r="H41" s="46">
        <f t="shared" si="2"/>
        <v>256.03519999999997</v>
      </c>
      <c r="I41" s="194">
        <v>3.56</v>
      </c>
    </row>
    <row r="42" spans="1:12" ht="18" customHeight="1" x14ac:dyDescent="0.2">
      <c r="A42" s="22" t="s">
        <v>93</v>
      </c>
      <c r="B42" s="22">
        <v>2011</v>
      </c>
      <c r="C42" s="22" t="s">
        <v>104</v>
      </c>
      <c r="E42" s="23" t="s">
        <v>727</v>
      </c>
      <c r="F42" s="72"/>
      <c r="H42" s="46">
        <f t="shared" si="2"/>
        <v>225.82880000000003</v>
      </c>
      <c r="I42" s="194">
        <v>3.14</v>
      </c>
    </row>
    <row r="43" spans="1:12" ht="18" customHeight="1" x14ac:dyDescent="0.2">
      <c r="A43" s="22" t="s">
        <v>93</v>
      </c>
      <c r="B43" s="22">
        <v>2011</v>
      </c>
      <c r="C43" s="22" t="s">
        <v>104</v>
      </c>
      <c r="E43" s="23" t="s">
        <v>728</v>
      </c>
      <c r="F43" s="72"/>
      <c r="H43" s="46">
        <f t="shared" si="2"/>
        <v>219.35599999999999</v>
      </c>
      <c r="I43" s="194">
        <v>3.05</v>
      </c>
    </row>
    <row r="44" spans="1:12" ht="18" customHeight="1" x14ac:dyDescent="0.2">
      <c r="A44" s="22" t="s">
        <v>93</v>
      </c>
      <c r="B44" s="22">
        <v>2011</v>
      </c>
      <c r="C44" s="22" t="s">
        <v>104</v>
      </c>
      <c r="E44" s="23" t="s">
        <v>729</v>
      </c>
      <c r="F44" s="81"/>
      <c r="H44" s="46">
        <f t="shared" si="2"/>
        <v>92.776799999999994</v>
      </c>
      <c r="I44" s="194">
        <v>1.29</v>
      </c>
    </row>
    <row r="45" spans="1:12" ht="18" customHeight="1" x14ac:dyDescent="0.2">
      <c r="A45" s="22" t="s">
        <v>93</v>
      </c>
      <c r="B45" s="22">
        <v>2011</v>
      </c>
      <c r="C45" s="22" t="s">
        <v>104</v>
      </c>
      <c r="E45" s="23" t="s">
        <v>730</v>
      </c>
      <c r="F45" s="72"/>
      <c r="H45" s="46">
        <f t="shared" si="2"/>
        <v>74.79679999999999</v>
      </c>
      <c r="I45" s="194">
        <v>1.04</v>
      </c>
    </row>
    <row r="46" spans="1:12" ht="18" customHeight="1" x14ac:dyDescent="0.2">
      <c r="A46" s="22" t="s">
        <v>93</v>
      </c>
      <c r="B46" s="22">
        <v>2011</v>
      </c>
      <c r="C46" s="22" t="s">
        <v>104</v>
      </c>
      <c r="E46" s="23" t="s">
        <v>731</v>
      </c>
      <c r="F46" s="72"/>
      <c r="H46" s="46">
        <f t="shared" si="2"/>
        <v>59.693600000000004</v>
      </c>
      <c r="I46" s="194">
        <v>0.83</v>
      </c>
    </row>
    <row r="47" spans="1:12" ht="18" customHeight="1" x14ac:dyDescent="0.2">
      <c r="A47" s="22" t="s">
        <v>93</v>
      </c>
      <c r="B47" s="22">
        <v>2017</v>
      </c>
      <c r="C47" s="22" t="s">
        <v>104</v>
      </c>
      <c r="D47" s="34" t="s">
        <v>228</v>
      </c>
      <c r="E47" s="34" t="s">
        <v>732</v>
      </c>
      <c r="F47" s="81" t="s">
        <v>733</v>
      </c>
      <c r="G47" s="46">
        <f>2289*0.34</f>
        <v>778.2600000000001</v>
      </c>
      <c r="L47" s="34" t="s">
        <v>734</v>
      </c>
    </row>
    <row r="48" spans="1:12" ht="18" customHeight="1" x14ac:dyDescent="0.2">
      <c r="A48" s="22" t="s">
        <v>93</v>
      </c>
      <c r="B48" s="22">
        <v>2017</v>
      </c>
      <c r="C48" s="22" t="s">
        <v>104</v>
      </c>
      <c r="D48" s="34" t="s">
        <v>735</v>
      </c>
      <c r="E48" s="34" t="s">
        <v>735</v>
      </c>
      <c r="F48" s="81" t="s">
        <v>736</v>
      </c>
      <c r="G48" s="46">
        <v>196</v>
      </c>
      <c r="L48" s="34" t="s">
        <v>734</v>
      </c>
    </row>
    <row r="49" spans="1:12" ht="18" customHeight="1" x14ac:dyDescent="0.2">
      <c r="A49" s="22" t="s">
        <v>93</v>
      </c>
      <c r="B49" s="22">
        <v>2017</v>
      </c>
      <c r="C49" s="22" t="s">
        <v>104</v>
      </c>
      <c r="D49" s="34" t="s">
        <v>737</v>
      </c>
      <c r="E49" s="34" t="s">
        <v>738</v>
      </c>
      <c r="F49" s="178" t="s">
        <v>739</v>
      </c>
      <c r="G49" s="46">
        <v>561</v>
      </c>
      <c r="L49" s="34" t="s">
        <v>734</v>
      </c>
    </row>
    <row r="50" spans="1:12" ht="18" customHeight="1" x14ac:dyDescent="0.2">
      <c r="A50" s="22" t="s">
        <v>93</v>
      </c>
      <c r="B50" s="22">
        <v>2017</v>
      </c>
      <c r="C50" s="22" t="s">
        <v>104</v>
      </c>
      <c r="D50" s="34" t="s">
        <v>190</v>
      </c>
      <c r="E50" s="34" t="s">
        <v>740</v>
      </c>
      <c r="F50" s="81" t="s">
        <v>741</v>
      </c>
      <c r="G50" s="46">
        <v>759</v>
      </c>
      <c r="L50" s="34" t="s">
        <v>734</v>
      </c>
    </row>
    <row r="51" spans="1:12" ht="18" customHeight="1" x14ac:dyDescent="0.2">
      <c r="A51" s="22" t="s">
        <v>93</v>
      </c>
      <c r="B51" s="22">
        <v>2017</v>
      </c>
      <c r="C51" s="22" t="s">
        <v>104</v>
      </c>
      <c r="D51" s="34" t="s">
        <v>742</v>
      </c>
      <c r="E51" s="34" t="s">
        <v>743</v>
      </c>
      <c r="F51" s="34" t="s">
        <v>744</v>
      </c>
      <c r="G51" s="46">
        <f>183-47.4</f>
        <v>135.6</v>
      </c>
      <c r="L51" s="34" t="s">
        <v>734</v>
      </c>
    </row>
    <row r="52" spans="1:12" ht="18" customHeight="1" x14ac:dyDescent="0.2">
      <c r="A52" s="22" t="s">
        <v>93</v>
      </c>
      <c r="B52" s="22">
        <v>2017</v>
      </c>
      <c r="C52" s="22" t="s">
        <v>104</v>
      </c>
      <c r="D52" s="34" t="s">
        <v>742</v>
      </c>
      <c r="E52" s="81" t="s">
        <v>745</v>
      </c>
      <c r="F52" s="81" t="s">
        <v>745</v>
      </c>
      <c r="G52" s="46">
        <v>47.442</v>
      </c>
      <c r="L52" s="34" t="s">
        <v>734</v>
      </c>
    </row>
    <row r="53" spans="1:12" ht="18" customHeight="1" x14ac:dyDescent="0.2">
      <c r="A53" s="22" t="s">
        <v>93</v>
      </c>
      <c r="B53" s="22">
        <v>2017</v>
      </c>
      <c r="C53" s="22" t="s">
        <v>104</v>
      </c>
      <c r="D53" s="34" t="s">
        <v>746</v>
      </c>
      <c r="E53" s="34" t="s">
        <v>747</v>
      </c>
      <c r="F53" s="178" t="s">
        <v>747</v>
      </c>
      <c r="G53" s="46">
        <v>266.38</v>
      </c>
      <c r="L53" s="34" t="s">
        <v>734</v>
      </c>
    </row>
    <row r="54" spans="1:12" ht="18" customHeight="1" x14ac:dyDescent="0.2">
      <c r="A54" s="22" t="s">
        <v>93</v>
      </c>
      <c r="B54" s="22">
        <v>2017</v>
      </c>
      <c r="C54" s="22" t="s">
        <v>104</v>
      </c>
      <c r="D54" s="34" t="s">
        <v>746</v>
      </c>
      <c r="E54" s="34" t="s">
        <v>748</v>
      </c>
      <c r="F54" s="81" t="s">
        <v>749</v>
      </c>
      <c r="G54" s="46">
        <v>161</v>
      </c>
      <c r="L54" s="34" t="s">
        <v>734</v>
      </c>
    </row>
    <row r="55" spans="1:12" ht="18" customHeight="1" x14ac:dyDescent="0.2">
      <c r="A55" s="22" t="s">
        <v>93</v>
      </c>
      <c r="B55" s="22">
        <v>2017</v>
      </c>
      <c r="C55" s="22" t="s">
        <v>104</v>
      </c>
      <c r="D55" s="23" t="s">
        <v>228</v>
      </c>
      <c r="E55" s="2" t="s">
        <v>750</v>
      </c>
      <c r="F55" s="2" t="s">
        <v>750</v>
      </c>
      <c r="G55" s="46">
        <v>60.225000000000001</v>
      </c>
      <c r="L55" s="34" t="s">
        <v>734</v>
      </c>
    </row>
    <row r="56" spans="1:12" ht="18" customHeight="1" x14ac:dyDescent="0.2">
      <c r="A56" s="22" t="s">
        <v>93</v>
      </c>
      <c r="B56" s="22">
        <v>2017</v>
      </c>
      <c r="C56" s="22" t="s">
        <v>104</v>
      </c>
      <c r="D56" s="34" t="s">
        <v>751</v>
      </c>
      <c r="E56" s="34" t="s">
        <v>752</v>
      </c>
      <c r="F56" s="81" t="s">
        <v>752</v>
      </c>
      <c r="G56" s="46">
        <v>19.82</v>
      </c>
      <c r="L56" s="34" t="s">
        <v>734</v>
      </c>
    </row>
    <row r="57" spans="1:12" ht="18" customHeight="1" x14ac:dyDescent="0.2">
      <c r="A57" s="22" t="s">
        <v>93</v>
      </c>
      <c r="B57" s="22">
        <v>2017</v>
      </c>
      <c r="C57" s="22" t="s">
        <v>104</v>
      </c>
      <c r="D57" s="34" t="s">
        <v>753</v>
      </c>
      <c r="E57" s="34" t="s">
        <v>754</v>
      </c>
      <c r="F57" s="81" t="s">
        <v>754</v>
      </c>
      <c r="G57" s="46">
        <v>80</v>
      </c>
      <c r="L57" s="34" t="s">
        <v>734</v>
      </c>
    </row>
    <row r="58" spans="1:12" ht="18" customHeight="1" x14ac:dyDescent="0.2">
      <c r="A58" s="22" t="s">
        <v>93</v>
      </c>
      <c r="B58" s="22">
        <v>2017</v>
      </c>
      <c r="C58" s="22" t="s">
        <v>104</v>
      </c>
      <c r="D58" s="34" t="s">
        <v>755</v>
      </c>
      <c r="E58" s="34" t="s">
        <v>756</v>
      </c>
      <c r="F58" s="81" t="s">
        <v>756</v>
      </c>
      <c r="G58" s="46">
        <v>64.12</v>
      </c>
      <c r="L58" s="34" t="s">
        <v>734</v>
      </c>
    </row>
    <row r="59" spans="1:12" ht="18" customHeight="1" x14ac:dyDescent="0.2">
      <c r="A59" s="22" t="s">
        <v>93</v>
      </c>
      <c r="B59" s="22">
        <v>2017</v>
      </c>
      <c r="C59" s="22" t="s">
        <v>104</v>
      </c>
      <c r="D59" s="34" t="s">
        <v>757</v>
      </c>
      <c r="E59" s="34" t="s">
        <v>758</v>
      </c>
      <c r="F59" s="2" t="s">
        <v>758</v>
      </c>
      <c r="G59" s="46">
        <v>177</v>
      </c>
      <c r="L59" s="34" t="s">
        <v>734</v>
      </c>
    </row>
    <row r="60" spans="1:12" ht="18" customHeight="1" x14ac:dyDescent="0.2">
      <c r="A60" s="22" t="s">
        <v>93</v>
      </c>
      <c r="B60" s="22">
        <v>2017</v>
      </c>
      <c r="C60" s="22" t="s">
        <v>104</v>
      </c>
      <c r="D60" s="34" t="s">
        <v>759</v>
      </c>
      <c r="E60" s="34" t="s">
        <v>760</v>
      </c>
      <c r="F60" s="72" t="s">
        <v>761</v>
      </c>
      <c r="G60" s="46">
        <v>48.545999999999999</v>
      </c>
      <c r="L60" s="34" t="s">
        <v>734</v>
      </c>
    </row>
    <row r="61" spans="1:12" ht="18" customHeight="1" x14ac:dyDescent="0.2">
      <c r="A61" s="22" t="s">
        <v>93</v>
      </c>
      <c r="B61" s="22">
        <v>2017</v>
      </c>
      <c r="C61" s="22" t="s">
        <v>104</v>
      </c>
      <c r="D61" s="34" t="s">
        <v>762</v>
      </c>
      <c r="E61" s="34" t="s">
        <v>762</v>
      </c>
      <c r="F61" s="34" t="s">
        <v>762</v>
      </c>
      <c r="L61" s="34" t="s">
        <v>734</v>
      </c>
    </row>
    <row r="62" spans="1:12" ht="18" customHeight="1" x14ac:dyDescent="0.2">
      <c r="A62" s="22" t="s">
        <v>93</v>
      </c>
      <c r="B62" s="22">
        <v>2017</v>
      </c>
      <c r="C62" s="22" t="s">
        <v>104</v>
      </c>
      <c r="D62" s="34" t="s">
        <v>763</v>
      </c>
      <c r="E62" s="34" t="s">
        <v>764</v>
      </c>
      <c r="F62" s="81" t="s">
        <v>765</v>
      </c>
      <c r="G62" s="46">
        <v>450</v>
      </c>
      <c r="L62" s="34" t="s">
        <v>734</v>
      </c>
    </row>
    <row r="63" spans="1:12" ht="18" customHeight="1" x14ac:dyDescent="0.2">
      <c r="A63" s="22" t="s">
        <v>93</v>
      </c>
      <c r="B63" s="22">
        <v>2017</v>
      </c>
      <c r="C63" s="34"/>
      <c r="D63" s="34" t="s">
        <v>763</v>
      </c>
      <c r="E63" s="2" t="s">
        <v>1311</v>
      </c>
      <c r="F63" s="34" t="s">
        <v>1762</v>
      </c>
      <c r="G63" s="175">
        <f>349.7*0.88*0.23</f>
        <v>70.77928</v>
      </c>
      <c r="L63" s="34" t="s">
        <v>1761</v>
      </c>
    </row>
    <row r="64" spans="1:12" ht="18" customHeight="1" x14ac:dyDescent="0.2">
      <c r="A64" s="22" t="s">
        <v>93</v>
      </c>
      <c r="B64" s="22">
        <v>2018</v>
      </c>
      <c r="C64" s="22" t="s">
        <v>104</v>
      </c>
      <c r="D64" s="34" t="s">
        <v>228</v>
      </c>
      <c r="E64" s="34" t="s">
        <v>732</v>
      </c>
      <c r="F64" s="81" t="s">
        <v>733</v>
      </c>
      <c r="G64" s="46">
        <f>2252*0.35</f>
        <v>788.19999999999993</v>
      </c>
      <c r="L64" s="34" t="s">
        <v>766</v>
      </c>
    </row>
    <row r="65" spans="1:12" ht="18" customHeight="1" x14ac:dyDescent="0.2">
      <c r="A65" s="22" t="s">
        <v>93</v>
      </c>
      <c r="B65" s="22">
        <v>2018</v>
      </c>
      <c r="C65" s="22" t="s">
        <v>104</v>
      </c>
      <c r="D65" s="34" t="s">
        <v>738</v>
      </c>
      <c r="E65" s="34" t="s">
        <v>735</v>
      </c>
      <c r="F65" s="81" t="s">
        <v>736</v>
      </c>
      <c r="L65" s="34" t="s">
        <v>766</v>
      </c>
    </row>
    <row r="66" spans="1:12" ht="18" customHeight="1" x14ac:dyDescent="0.2">
      <c r="A66" s="22" t="s">
        <v>93</v>
      </c>
      <c r="B66" s="22">
        <v>2018</v>
      </c>
      <c r="C66" s="22" t="s">
        <v>104</v>
      </c>
      <c r="D66" s="34" t="s">
        <v>190</v>
      </c>
      <c r="E66" s="34" t="s">
        <v>740</v>
      </c>
      <c r="F66" s="81" t="s">
        <v>768</v>
      </c>
      <c r="G66" s="46">
        <v>759</v>
      </c>
      <c r="L66" s="34" t="s">
        <v>766</v>
      </c>
    </row>
    <row r="67" spans="1:12" ht="18" customHeight="1" x14ac:dyDescent="0.2">
      <c r="A67" s="22" t="s">
        <v>93</v>
      </c>
      <c r="B67" s="22">
        <v>2018</v>
      </c>
      <c r="C67" s="22" t="s">
        <v>104</v>
      </c>
      <c r="D67" s="34" t="s">
        <v>742</v>
      </c>
      <c r="E67" s="34" t="s">
        <v>743</v>
      </c>
      <c r="F67" s="34" t="s">
        <v>744</v>
      </c>
      <c r="G67" s="46">
        <v>133.654</v>
      </c>
      <c r="L67" s="34" t="s">
        <v>766</v>
      </c>
    </row>
    <row r="68" spans="1:12" ht="18" customHeight="1" x14ac:dyDescent="0.2">
      <c r="A68" s="22" t="s">
        <v>93</v>
      </c>
      <c r="B68" s="22">
        <v>2018</v>
      </c>
      <c r="C68" s="22" t="s">
        <v>104</v>
      </c>
      <c r="D68" s="34" t="s">
        <v>742</v>
      </c>
      <c r="E68" s="81" t="s">
        <v>745</v>
      </c>
      <c r="F68" s="81" t="s">
        <v>745</v>
      </c>
      <c r="L68" s="34" t="s">
        <v>766</v>
      </c>
    </row>
    <row r="69" spans="1:12" ht="18" customHeight="1" x14ac:dyDescent="0.2">
      <c r="A69" s="22" t="s">
        <v>93</v>
      </c>
      <c r="B69" s="22">
        <v>2018</v>
      </c>
      <c r="C69" s="22" t="s">
        <v>104</v>
      </c>
      <c r="D69" s="34" t="s">
        <v>737</v>
      </c>
      <c r="E69" s="34" t="s">
        <v>738</v>
      </c>
      <c r="F69" s="178" t="s">
        <v>739</v>
      </c>
      <c r="L69" s="34" t="s">
        <v>766</v>
      </c>
    </row>
    <row r="70" spans="1:12" ht="18" customHeight="1" x14ac:dyDescent="0.2">
      <c r="A70" s="22" t="s">
        <v>93</v>
      </c>
      <c r="B70" s="22">
        <v>2018</v>
      </c>
      <c r="C70" s="22" t="s">
        <v>104</v>
      </c>
      <c r="D70" s="34" t="s">
        <v>746</v>
      </c>
      <c r="E70" s="34" t="s">
        <v>747</v>
      </c>
      <c r="F70" s="178" t="s">
        <v>747</v>
      </c>
      <c r="G70" s="46">
        <v>276</v>
      </c>
      <c r="L70" s="34" t="s">
        <v>766</v>
      </c>
    </row>
    <row r="71" spans="1:12" ht="18" customHeight="1" x14ac:dyDescent="0.2">
      <c r="A71" s="22" t="s">
        <v>93</v>
      </c>
      <c r="B71" s="22">
        <v>2018</v>
      </c>
      <c r="C71" s="22" t="s">
        <v>104</v>
      </c>
      <c r="D71" s="34" t="s">
        <v>746</v>
      </c>
      <c r="E71" s="34" t="s">
        <v>748</v>
      </c>
      <c r="F71" s="81" t="s">
        <v>749</v>
      </c>
      <c r="L71" s="34" t="s">
        <v>766</v>
      </c>
    </row>
    <row r="72" spans="1:12" ht="18" customHeight="1" x14ac:dyDescent="0.2">
      <c r="A72" s="22" t="s">
        <v>93</v>
      </c>
      <c r="B72" s="22">
        <v>2018</v>
      </c>
      <c r="C72" s="22" t="s">
        <v>104</v>
      </c>
      <c r="D72" s="23" t="s">
        <v>228</v>
      </c>
      <c r="E72" s="2" t="s">
        <v>750</v>
      </c>
      <c r="F72" s="2" t="s">
        <v>750</v>
      </c>
      <c r="G72" s="46">
        <v>64.5</v>
      </c>
      <c r="L72" s="34" t="s">
        <v>766</v>
      </c>
    </row>
    <row r="73" spans="1:12" ht="18" customHeight="1" x14ac:dyDescent="0.2">
      <c r="A73" s="22" t="s">
        <v>93</v>
      </c>
      <c r="B73" s="22">
        <v>2018</v>
      </c>
      <c r="C73" s="22" t="s">
        <v>104</v>
      </c>
      <c r="E73" s="34" t="s">
        <v>769</v>
      </c>
      <c r="F73" s="81" t="s">
        <v>770</v>
      </c>
      <c r="L73" s="34" t="s">
        <v>766</v>
      </c>
    </row>
    <row r="74" spans="1:12" ht="18" customHeight="1" x14ac:dyDescent="0.2">
      <c r="A74" s="22" t="s">
        <v>93</v>
      </c>
      <c r="B74" s="22">
        <v>2018</v>
      </c>
      <c r="C74" s="22" t="s">
        <v>104</v>
      </c>
      <c r="D74" s="34" t="s">
        <v>751</v>
      </c>
      <c r="E74" s="34" t="s">
        <v>752</v>
      </c>
      <c r="F74" s="81" t="s">
        <v>752</v>
      </c>
      <c r="G74" s="46">
        <v>200.6</v>
      </c>
      <c r="L74" s="34" t="s">
        <v>766</v>
      </c>
    </row>
    <row r="75" spans="1:12" ht="18" customHeight="1" x14ac:dyDescent="0.2">
      <c r="A75" s="22" t="s">
        <v>93</v>
      </c>
      <c r="B75" s="22">
        <v>2018</v>
      </c>
      <c r="C75" s="22" t="s">
        <v>104</v>
      </c>
      <c r="D75" s="34" t="s">
        <v>753</v>
      </c>
      <c r="E75" s="34" t="s">
        <v>754</v>
      </c>
      <c r="F75" s="81" t="s">
        <v>754</v>
      </c>
      <c r="G75" s="46">
        <v>74.599999999999994</v>
      </c>
      <c r="L75" s="34" t="s">
        <v>766</v>
      </c>
    </row>
    <row r="76" spans="1:12" ht="18" customHeight="1" x14ac:dyDescent="0.2">
      <c r="A76" s="22" t="s">
        <v>93</v>
      </c>
      <c r="B76" s="22">
        <v>2018</v>
      </c>
      <c r="C76" s="22" t="s">
        <v>104</v>
      </c>
      <c r="D76" s="34" t="s">
        <v>756</v>
      </c>
      <c r="E76" s="34" t="s">
        <v>756</v>
      </c>
      <c r="F76" s="81" t="s">
        <v>756</v>
      </c>
      <c r="L76" s="34" t="s">
        <v>766</v>
      </c>
    </row>
    <row r="77" spans="1:12" ht="18" customHeight="1" x14ac:dyDescent="0.2">
      <c r="A77" s="22" t="s">
        <v>93</v>
      </c>
      <c r="B77" s="22">
        <v>2018</v>
      </c>
      <c r="C77" s="22" t="s">
        <v>104</v>
      </c>
      <c r="D77" s="34" t="s">
        <v>757</v>
      </c>
      <c r="E77" s="34" t="s">
        <v>757</v>
      </c>
      <c r="F77" s="34" t="s">
        <v>758</v>
      </c>
      <c r="G77" s="46">
        <v>89</v>
      </c>
      <c r="L77" s="34" t="s">
        <v>766</v>
      </c>
    </row>
    <row r="78" spans="1:12" ht="18" customHeight="1" x14ac:dyDescent="0.2">
      <c r="A78" s="22" t="s">
        <v>93</v>
      </c>
      <c r="B78" s="22">
        <v>2018</v>
      </c>
      <c r="C78" s="22" t="s">
        <v>104</v>
      </c>
      <c r="D78" s="34" t="s">
        <v>771</v>
      </c>
      <c r="E78" s="34" t="s">
        <v>772</v>
      </c>
      <c r="F78" s="72"/>
      <c r="L78" s="34" t="s">
        <v>766</v>
      </c>
    </row>
    <row r="79" spans="1:12" ht="18" customHeight="1" x14ac:dyDescent="0.2">
      <c r="A79" s="22" t="s">
        <v>93</v>
      </c>
      <c r="B79" s="22">
        <v>2018</v>
      </c>
      <c r="C79" s="22" t="s">
        <v>104</v>
      </c>
      <c r="D79" s="34" t="s">
        <v>759</v>
      </c>
      <c r="E79" s="34" t="s">
        <v>760</v>
      </c>
      <c r="F79" s="72"/>
      <c r="G79" s="46">
        <v>44.1</v>
      </c>
      <c r="L79" s="34" t="s">
        <v>766</v>
      </c>
    </row>
    <row r="80" spans="1:12" ht="18" customHeight="1" x14ac:dyDescent="0.2">
      <c r="A80" s="22" t="s">
        <v>93</v>
      </c>
      <c r="B80" s="22">
        <v>2018</v>
      </c>
      <c r="C80" s="22" t="s">
        <v>104</v>
      </c>
      <c r="D80" s="34" t="s">
        <v>762</v>
      </c>
      <c r="E80" s="34" t="s">
        <v>762</v>
      </c>
      <c r="F80" s="72"/>
      <c r="G80" s="46">
        <v>3</v>
      </c>
      <c r="L80" s="34" t="s">
        <v>766</v>
      </c>
    </row>
    <row r="81" spans="1:12" ht="18" customHeight="1" x14ac:dyDescent="0.2">
      <c r="A81" s="22" t="s">
        <v>93</v>
      </c>
      <c r="B81" s="22">
        <v>2018</v>
      </c>
      <c r="C81" s="22" t="s">
        <v>104</v>
      </c>
      <c r="D81" s="34" t="s">
        <v>763</v>
      </c>
      <c r="E81" s="34" t="s">
        <v>764</v>
      </c>
      <c r="F81" s="81" t="s">
        <v>765</v>
      </c>
      <c r="G81" s="46">
        <v>508</v>
      </c>
      <c r="L81" s="34" t="s">
        <v>766</v>
      </c>
    </row>
    <row r="82" spans="1:12" ht="18" customHeight="1" x14ac:dyDescent="0.2">
      <c r="A82" s="22" t="s">
        <v>93</v>
      </c>
      <c r="B82" s="22">
        <v>2018</v>
      </c>
      <c r="C82" s="22" t="s">
        <v>104</v>
      </c>
      <c r="D82" s="34" t="s">
        <v>773</v>
      </c>
      <c r="E82" s="34" t="s">
        <v>774</v>
      </c>
      <c r="F82" s="72"/>
      <c r="G82" s="46">
        <v>7.6</v>
      </c>
      <c r="L82" s="34" t="s">
        <v>766</v>
      </c>
    </row>
    <row r="83" spans="1:12" ht="18" customHeight="1" x14ac:dyDescent="0.2">
      <c r="A83" s="22" t="s">
        <v>93</v>
      </c>
      <c r="B83" s="22">
        <v>2018</v>
      </c>
      <c r="C83" s="22" t="s">
        <v>104</v>
      </c>
      <c r="D83" s="34" t="s">
        <v>228</v>
      </c>
      <c r="E83" s="34" t="s">
        <v>732</v>
      </c>
      <c r="F83" s="81" t="s">
        <v>775</v>
      </c>
      <c r="G83" s="46">
        <v>6.2</v>
      </c>
      <c r="L83" s="34" t="s">
        <v>766</v>
      </c>
    </row>
    <row r="84" spans="1:12" ht="18" customHeight="1" x14ac:dyDescent="0.2">
      <c r="A84" s="22" t="s">
        <v>93</v>
      </c>
      <c r="B84" s="22">
        <v>2018</v>
      </c>
      <c r="C84" s="22" t="s">
        <v>104</v>
      </c>
      <c r="D84" s="34" t="s">
        <v>776</v>
      </c>
      <c r="E84" s="34" t="s">
        <v>777</v>
      </c>
      <c r="F84" s="81" t="s">
        <v>776</v>
      </c>
      <c r="G84" s="46">
        <v>80.875</v>
      </c>
      <c r="L84" s="34" t="s">
        <v>766</v>
      </c>
    </row>
    <row r="85" spans="1:12" ht="18" customHeight="1" x14ac:dyDescent="0.2">
      <c r="A85" s="22" t="s">
        <v>93</v>
      </c>
      <c r="B85" s="22">
        <v>2018</v>
      </c>
      <c r="C85" s="22" t="s">
        <v>104</v>
      </c>
      <c r="D85" s="34" t="s">
        <v>767</v>
      </c>
      <c r="E85" s="2" t="s">
        <v>1311</v>
      </c>
      <c r="F85" s="34" t="s">
        <v>1762</v>
      </c>
      <c r="G85" s="175">
        <f>343.4*0.88*0.23</f>
        <v>69.504159999999999</v>
      </c>
    </row>
    <row r="86" spans="1:12" ht="18" customHeight="1" x14ac:dyDescent="0.2">
      <c r="A86" s="22" t="s">
        <v>93</v>
      </c>
      <c r="B86" s="22">
        <v>2019</v>
      </c>
      <c r="C86" s="22" t="s">
        <v>104</v>
      </c>
      <c r="D86" s="34" t="s">
        <v>228</v>
      </c>
      <c r="E86" s="34" t="s">
        <v>732</v>
      </c>
      <c r="F86" s="81" t="s">
        <v>733</v>
      </c>
      <c r="G86" s="46">
        <f>2384*0.34</f>
        <v>810.56000000000006</v>
      </c>
      <c r="I86" s="280">
        <f>G86/SUM(G86:G103)*100</f>
        <v>20.650526119386996</v>
      </c>
      <c r="J86" s="103" t="s">
        <v>1867</v>
      </c>
      <c r="K86" s="34">
        <f>G86/SUM(G86:G103)*100</f>
        <v>20.650526119386996</v>
      </c>
      <c r="L86" s="34" t="s">
        <v>778</v>
      </c>
    </row>
    <row r="87" spans="1:12" ht="18" customHeight="1" x14ac:dyDescent="0.2">
      <c r="A87" s="22" t="s">
        <v>93</v>
      </c>
      <c r="B87" s="22">
        <v>2019</v>
      </c>
      <c r="C87" s="22" t="s">
        <v>104</v>
      </c>
      <c r="D87" s="34" t="s">
        <v>737</v>
      </c>
      <c r="E87" s="34" t="s">
        <v>738</v>
      </c>
      <c r="F87" s="178" t="s">
        <v>779</v>
      </c>
      <c r="G87" s="46">
        <v>555.03499999999997</v>
      </c>
      <c r="I87" s="280">
        <f t="shared" ref="I87:I103" si="3">G87/SUM(G87:G104)*100</f>
        <v>14.151583147921462</v>
      </c>
      <c r="J87" s="82"/>
      <c r="K87" s="34">
        <f t="shared" ref="I87:K103" si="4">G87/SUM(G87:G104)*100</f>
        <v>14.151583147921462</v>
      </c>
      <c r="L87" s="34" t="s">
        <v>778</v>
      </c>
    </row>
    <row r="88" spans="1:12" ht="18" customHeight="1" x14ac:dyDescent="0.2">
      <c r="A88" s="22" t="s">
        <v>93</v>
      </c>
      <c r="B88" s="22">
        <v>2019</v>
      </c>
      <c r="C88" s="22" t="s">
        <v>104</v>
      </c>
      <c r="D88" s="34" t="s">
        <v>190</v>
      </c>
      <c r="E88" s="34" t="s">
        <v>740</v>
      </c>
      <c r="F88" s="81" t="s">
        <v>741</v>
      </c>
      <c r="G88" s="46">
        <v>733</v>
      </c>
      <c r="I88" s="280">
        <f t="shared" si="3"/>
        <v>17.912847676460014</v>
      </c>
      <c r="J88" s="34">
        <f>K86+K88+K87+K100</f>
        <v>62.938552481149657</v>
      </c>
      <c r="K88" s="34">
        <f t="shared" si="4"/>
        <v>17.912847676460014</v>
      </c>
      <c r="L88" s="34" t="s">
        <v>778</v>
      </c>
    </row>
    <row r="89" spans="1:12" ht="18" customHeight="1" x14ac:dyDescent="0.2">
      <c r="A89" s="22" t="s">
        <v>93</v>
      </c>
      <c r="B89" s="22">
        <v>2019</v>
      </c>
      <c r="C89" s="22" t="s">
        <v>104</v>
      </c>
      <c r="D89" s="34" t="s">
        <v>742</v>
      </c>
      <c r="E89" s="34" t="s">
        <v>743</v>
      </c>
      <c r="F89" s="34" t="s">
        <v>744</v>
      </c>
      <c r="G89" s="46">
        <v>137.113</v>
      </c>
      <c r="I89" s="280">
        <f t="shared" si="3"/>
        <v>3.4760526054813363</v>
      </c>
      <c r="K89" s="34">
        <f t="shared" si="4"/>
        <v>3.4760526054813363</v>
      </c>
      <c r="L89" s="34" t="s">
        <v>778</v>
      </c>
    </row>
    <row r="90" spans="1:12" ht="18" customHeight="1" x14ac:dyDescent="0.2">
      <c r="A90" s="22" t="s">
        <v>93</v>
      </c>
      <c r="B90" s="22">
        <v>2019</v>
      </c>
      <c r="C90" s="22" t="s">
        <v>104</v>
      </c>
      <c r="D90" s="34" t="s">
        <v>742</v>
      </c>
      <c r="E90" s="81" t="s">
        <v>745</v>
      </c>
      <c r="F90" s="81" t="s">
        <v>745</v>
      </c>
      <c r="I90" s="280">
        <f t="shared" si="3"/>
        <v>0</v>
      </c>
      <c r="K90" s="34">
        <f t="shared" si="4"/>
        <v>0</v>
      </c>
      <c r="L90" s="34" t="s">
        <v>778</v>
      </c>
    </row>
    <row r="91" spans="1:12" ht="18" customHeight="1" x14ac:dyDescent="0.2">
      <c r="A91" s="22" t="s">
        <v>93</v>
      </c>
      <c r="B91" s="22">
        <v>2019</v>
      </c>
      <c r="C91" s="22" t="s">
        <v>104</v>
      </c>
      <c r="D91" s="34" t="s">
        <v>746</v>
      </c>
      <c r="E91" s="34" t="s">
        <v>747</v>
      </c>
      <c r="F91" s="178" t="s">
        <v>747</v>
      </c>
      <c r="G91" s="46">
        <v>307.14800000000002</v>
      </c>
      <c r="I91" s="280">
        <f t="shared" si="3"/>
        <v>6.3387722561645417</v>
      </c>
      <c r="K91" s="34">
        <f t="shared" si="4"/>
        <v>6.3387722561645417</v>
      </c>
      <c r="L91" s="34" t="s">
        <v>778</v>
      </c>
    </row>
    <row r="92" spans="1:12" ht="18" customHeight="1" x14ac:dyDescent="0.2">
      <c r="A92" s="22" t="s">
        <v>93</v>
      </c>
      <c r="B92" s="22">
        <v>2019</v>
      </c>
      <c r="C92" s="22" t="s">
        <v>104</v>
      </c>
      <c r="D92" s="34" t="s">
        <v>746</v>
      </c>
      <c r="E92" s="34" t="s">
        <v>748</v>
      </c>
      <c r="F92" s="81" t="s">
        <v>749</v>
      </c>
      <c r="G92" s="46">
        <v>158.852</v>
      </c>
      <c r="I92" s="280">
        <f t="shared" si="3"/>
        <v>3.3388493049717258</v>
      </c>
      <c r="K92" s="34">
        <f t="shared" si="4"/>
        <v>3.3388493049717258</v>
      </c>
      <c r="L92" s="34" t="s">
        <v>778</v>
      </c>
    </row>
    <row r="93" spans="1:12" ht="18" customHeight="1" x14ac:dyDescent="0.2">
      <c r="A93" s="22" t="s">
        <v>93</v>
      </c>
      <c r="B93" s="22">
        <v>2019</v>
      </c>
      <c r="C93" s="22" t="s">
        <v>104</v>
      </c>
      <c r="D93" s="23" t="s">
        <v>228</v>
      </c>
      <c r="E93" s="2" t="s">
        <v>732</v>
      </c>
      <c r="F93" s="2" t="s">
        <v>750</v>
      </c>
      <c r="G93" s="46">
        <v>70.036699999999996</v>
      </c>
      <c r="I93" s="280">
        <f t="shared" si="3"/>
        <v>1.4904729878816836</v>
      </c>
      <c r="K93" s="34">
        <f t="shared" si="4"/>
        <v>1.4904729878816836</v>
      </c>
      <c r="L93" s="34" t="s">
        <v>778</v>
      </c>
    </row>
    <row r="94" spans="1:12" ht="18" customHeight="1" x14ac:dyDescent="0.2">
      <c r="A94" s="22" t="s">
        <v>93</v>
      </c>
      <c r="B94" s="22">
        <v>2019</v>
      </c>
      <c r="C94" s="22" t="s">
        <v>104</v>
      </c>
      <c r="D94" s="34" t="s">
        <v>751</v>
      </c>
      <c r="E94" s="34" t="s">
        <v>752</v>
      </c>
      <c r="F94" s="81" t="s">
        <v>752</v>
      </c>
      <c r="G94" s="46">
        <v>224.869</v>
      </c>
      <c r="I94" s="280">
        <f t="shared" si="3"/>
        <v>4.7866666811982288</v>
      </c>
      <c r="K94" s="34">
        <f t="shared" si="4"/>
        <v>4.7866666811982288</v>
      </c>
      <c r="L94" s="34" t="s">
        <v>778</v>
      </c>
    </row>
    <row r="95" spans="1:12" ht="18" customHeight="1" x14ac:dyDescent="0.2">
      <c r="A95" s="22" t="s">
        <v>93</v>
      </c>
      <c r="B95" s="22">
        <v>2019</v>
      </c>
      <c r="C95" s="22" t="s">
        <v>104</v>
      </c>
      <c r="D95" s="34" t="s">
        <v>753</v>
      </c>
      <c r="E95" s="34" t="s">
        <v>754</v>
      </c>
      <c r="F95" s="81" t="s">
        <v>754</v>
      </c>
      <c r="G95" s="46">
        <v>72.789000000000001</v>
      </c>
      <c r="I95" s="280">
        <f t="shared" si="3"/>
        <v>1.6049645633773164</v>
      </c>
      <c r="K95" s="34">
        <f t="shared" si="4"/>
        <v>1.6049645633773164</v>
      </c>
      <c r="L95" s="34" t="s">
        <v>778</v>
      </c>
    </row>
    <row r="96" spans="1:12" ht="18" customHeight="1" x14ac:dyDescent="0.2">
      <c r="A96" s="22" t="s">
        <v>93</v>
      </c>
      <c r="B96" s="22">
        <v>2019</v>
      </c>
      <c r="C96" s="22" t="s">
        <v>104</v>
      </c>
      <c r="D96" s="34" t="s">
        <v>755</v>
      </c>
      <c r="E96" s="34" t="s">
        <v>756</v>
      </c>
      <c r="F96" s="81" t="s">
        <v>756</v>
      </c>
      <c r="I96" s="280">
        <f t="shared" si="3"/>
        <v>0</v>
      </c>
      <c r="K96" s="34">
        <f t="shared" si="4"/>
        <v>0</v>
      </c>
      <c r="L96" s="34" t="s">
        <v>778</v>
      </c>
    </row>
    <row r="97" spans="1:12" ht="18" customHeight="1" x14ac:dyDescent="0.2">
      <c r="A97" s="22" t="s">
        <v>93</v>
      </c>
      <c r="B97" s="22">
        <v>2019</v>
      </c>
      <c r="C97" s="22" t="s">
        <v>104</v>
      </c>
      <c r="D97" s="34" t="s">
        <v>780</v>
      </c>
      <c r="E97" s="34" t="s">
        <v>758</v>
      </c>
      <c r="F97" s="2" t="s">
        <v>758</v>
      </c>
      <c r="G97" s="46">
        <v>130.614</v>
      </c>
      <c r="I97" s="280">
        <f t="shared" si="3"/>
        <v>2.4858956530121326</v>
      </c>
      <c r="K97" s="34">
        <f t="shared" si="4"/>
        <v>2.4858956530121326</v>
      </c>
      <c r="L97" s="34" t="s">
        <v>778</v>
      </c>
    </row>
    <row r="98" spans="1:12" ht="18" customHeight="1" x14ac:dyDescent="0.2">
      <c r="A98" s="22" t="s">
        <v>93</v>
      </c>
      <c r="B98" s="22">
        <v>2019</v>
      </c>
      <c r="C98" s="22" t="s">
        <v>104</v>
      </c>
      <c r="D98" s="34" t="s">
        <v>759</v>
      </c>
      <c r="E98" s="34" t="s">
        <v>760</v>
      </c>
      <c r="F98" s="72" t="s">
        <v>761</v>
      </c>
      <c r="I98" s="280">
        <f t="shared" si="3"/>
        <v>0</v>
      </c>
      <c r="K98" s="34">
        <f t="shared" si="4"/>
        <v>0</v>
      </c>
      <c r="L98" s="34" t="s">
        <v>778</v>
      </c>
    </row>
    <row r="99" spans="1:12" ht="18" customHeight="1" x14ac:dyDescent="0.2">
      <c r="A99" s="22" t="s">
        <v>93</v>
      </c>
      <c r="B99" s="22">
        <v>2019</v>
      </c>
      <c r="C99" s="22" t="s">
        <v>104</v>
      </c>
      <c r="D99" s="34" t="s">
        <v>762</v>
      </c>
      <c r="E99" s="34" t="s">
        <v>762</v>
      </c>
      <c r="F99" s="34" t="s">
        <v>762</v>
      </c>
      <c r="I99" s="280">
        <f t="shared" si="3"/>
        <v>0</v>
      </c>
      <c r="K99" s="34">
        <f t="shared" si="4"/>
        <v>0</v>
      </c>
      <c r="L99" s="34" t="s">
        <v>778</v>
      </c>
    </row>
    <row r="100" spans="1:12" ht="18" customHeight="1" x14ac:dyDescent="0.2">
      <c r="A100" s="22" t="s">
        <v>93</v>
      </c>
      <c r="B100" s="22">
        <v>2019</v>
      </c>
      <c r="C100" s="22" t="s">
        <v>104</v>
      </c>
      <c r="D100" s="34" t="s">
        <v>763</v>
      </c>
      <c r="E100" s="34" t="s">
        <v>764</v>
      </c>
      <c r="F100" s="81" t="s">
        <v>765</v>
      </c>
      <c r="G100" s="46">
        <v>523.81500000000005</v>
      </c>
      <c r="I100" s="280">
        <f t="shared" si="3"/>
        <v>10.223595537381179</v>
      </c>
      <c r="K100" s="34">
        <f t="shared" si="4"/>
        <v>10.223595537381179</v>
      </c>
      <c r="L100" s="34" t="s">
        <v>778</v>
      </c>
    </row>
    <row r="101" spans="1:12" ht="18" customHeight="1" x14ac:dyDescent="0.2">
      <c r="A101" s="22" t="s">
        <v>93</v>
      </c>
      <c r="B101" s="22">
        <v>2019</v>
      </c>
      <c r="C101" s="22" t="s">
        <v>104</v>
      </c>
      <c r="D101" s="34" t="s">
        <v>776</v>
      </c>
      <c r="E101" s="34" t="s">
        <v>777</v>
      </c>
      <c r="F101" s="81" t="s">
        <v>776</v>
      </c>
      <c r="G101" s="46">
        <v>69.947999999999993</v>
      </c>
      <c r="I101" s="280">
        <f t="shared" si="3"/>
        <v>1.5206834603850867</v>
      </c>
      <c r="K101" s="34">
        <f t="shared" si="4"/>
        <v>1.5206834603850867</v>
      </c>
      <c r="L101" s="34" t="s">
        <v>778</v>
      </c>
    </row>
    <row r="102" spans="1:12" ht="18" customHeight="1" x14ac:dyDescent="0.2">
      <c r="A102" s="22" t="s">
        <v>93</v>
      </c>
      <c r="B102" s="22">
        <v>2019</v>
      </c>
      <c r="C102" s="22" t="s">
        <v>104</v>
      </c>
      <c r="D102" s="34" t="s">
        <v>781</v>
      </c>
      <c r="E102" s="34" t="s">
        <v>782</v>
      </c>
      <c r="F102" s="81" t="s">
        <v>781</v>
      </c>
      <c r="G102" s="46">
        <v>61.664000000000001</v>
      </c>
      <c r="I102" s="280">
        <f t="shared" si="3"/>
        <v>1.361288539075489</v>
      </c>
      <c r="J102" s="61"/>
      <c r="K102" s="34">
        <f t="shared" si="4"/>
        <v>1.361288539075489</v>
      </c>
      <c r="L102" s="34" t="s">
        <v>778</v>
      </c>
    </row>
    <row r="103" spans="1:12" ht="18" customHeight="1" x14ac:dyDescent="0.2">
      <c r="A103" s="22" t="s">
        <v>93</v>
      </c>
      <c r="B103" s="22">
        <v>2019</v>
      </c>
      <c r="C103" s="22" t="s">
        <v>104</v>
      </c>
      <c r="D103" s="34" t="s">
        <v>767</v>
      </c>
      <c r="E103" s="2" t="s">
        <v>1311</v>
      </c>
      <c r="F103" s="34" t="s">
        <v>1762</v>
      </c>
      <c r="G103" s="175">
        <f>344.3*0.88*0.23</f>
        <v>69.686320000000009</v>
      </c>
      <c r="I103" s="280">
        <f t="shared" si="3"/>
        <v>1.559619425065409</v>
      </c>
      <c r="J103" s="34" t="s">
        <v>1873</v>
      </c>
      <c r="K103" s="34">
        <f t="shared" si="4"/>
        <v>1.559619425065409</v>
      </c>
      <c r="L103" s="34" t="s">
        <v>1645</v>
      </c>
    </row>
    <row r="104" spans="1:12" ht="18" customHeight="1" x14ac:dyDescent="0.2">
      <c r="A104" s="22" t="s">
        <v>93</v>
      </c>
      <c r="B104" s="22">
        <v>2020</v>
      </c>
      <c r="C104" s="22" t="s">
        <v>104</v>
      </c>
      <c r="D104" s="34" t="s">
        <v>228</v>
      </c>
      <c r="E104" s="72" t="s">
        <v>732</v>
      </c>
      <c r="F104" s="34" t="s">
        <v>733</v>
      </c>
      <c r="G104" s="46">
        <f>2375*0.34</f>
        <v>807.50000000000011</v>
      </c>
      <c r="I104" s="260">
        <v>39</v>
      </c>
      <c r="J104" s="34">
        <f>SUM(I104+I105+I114+I106)</f>
        <v>72.399999999999991</v>
      </c>
      <c r="L104" s="34" t="s">
        <v>1645</v>
      </c>
    </row>
    <row r="105" spans="1:12" ht="18" customHeight="1" x14ac:dyDescent="0.2">
      <c r="A105" s="22" t="s">
        <v>93</v>
      </c>
      <c r="B105" s="22">
        <v>2020</v>
      </c>
      <c r="C105" s="22" t="s">
        <v>104</v>
      </c>
      <c r="D105" s="34" t="s">
        <v>190</v>
      </c>
      <c r="E105" s="72" t="s">
        <v>740</v>
      </c>
      <c r="F105" s="34" t="s">
        <v>741</v>
      </c>
      <c r="G105" s="46">
        <v>725</v>
      </c>
      <c r="I105" s="260">
        <v>11.9</v>
      </c>
      <c r="L105" s="34" t="s">
        <v>1645</v>
      </c>
    </row>
    <row r="106" spans="1:12" ht="18" customHeight="1" x14ac:dyDescent="0.2">
      <c r="A106" s="22" t="s">
        <v>93</v>
      </c>
      <c r="B106" s="22">
        <v>2020</v>
      </c>
      <c r="C106" s="22" t="s">
        <v>104</v>
      </c>
      <c r="D106" s="72" t="s">
        <v>1642</v>
      </c>
      <c r="E106" s="34" t="s">
        <v>746</v>
      </c>
      <c r="F106" s="34" t="s">
        <v>1763</v>
      </c>
      <c r="G106" s="46">
        <v>585.46799999999996</v>
      </c>
      <c r="I106" s="260">
        <v>9.6</v>
      </c>
      <c r="L106" s="34" t="s">
        <v>1645</v>
      </c>
    </row>
    <row r="107" spans="1:12" ht="18" customHeight="1" x14ac:dyDescent="0.2">
      <c r="A107" s="22" t="s">
        <v>93</v>
      </c>
      <c r="B107" s="22">
        <v>2020</v>
      </c>
      <c r="C107" s="22" t="s">
        <v>104</v>
      </c>
      <c r="D107" s="72" t="s">
        <v>1620</v>
      </c>
      <c r="E107" s="72" t="s">
        <v>1620</v>
      </c>
      <c r="F107" s="34" t="s">
        <v>779</v>
      </c>
      <c r="G107" s="46">
        <v>549.14200000000005</v>
      </c>
      <c r="I107" s="260">
        <v>9</v>
      </c>
      <c r="L107" s="34" t="s">
        <v>1645</v>
      </c>
    </row>
    <row r="108" spans="1:12" ht="18" customHeight="1" x14ac:dyDescent="0.2">
      <c r="A108" s="22" t="s">
        <v>93</v>
      </c>
      <c r="B108" s="22">
        <v>2020</v>
      </c>
      <c r="C108" s="22" t="s">
        <v>104</v>
      </c>
      <c r="D108" s="34" t="s">
        <v>763</v>
      </c>
      <c r="E108" s="72" t="s">
        <v>764</v>
      </c>
      <c r="F108" s="81" t="s">
        <v>765</v>
      </c>
      <c r="G108" s="46">
        <v>489.012</v>
      </c>
      <c r="I108" s="260">
        <v>8</v>
      </c>
      <c r="L108" s="34" t="s">
        <v>1645</v>
      </c>
    </row>
    <row r="109" spans="1:12" ht="18" customHeight="1" x14ac:dyDescent="0.2">
      <c r="A109" s="22" t="s">
        <v>93</v>
      </c>
      <c r="B109" s="22">
        <v>2020</v>
      </c>
      <c r="C109" s="22" t="s">
        <v>104</v>
      </c>
      <c r="D109" s="34" t="s">
        <v>751</v>
      </c>
      <c r="E109" s="34" t="s">
        <v>729</v>
      </c>
      <c r="F109" s="81" t="s">
        <v>752</v>
      </c>
      <c r="G109" s="46">
        <v>219.291</v>
      </c>
      <c r="I109" s="260">
        <v>3.6</v>
      </c>
      <c r="L109" s="34" t="s">
        <v>1645</v>
      </c>
    </row>
    <row r="110" spans="1:12" ht="18" customHeight="1" x14ac:dyDescent="0.2">
      <c r="A110" s="22" t="s">
        <v>93</v>
      </c>
      <c r="B110" s="22">
        <v>2020</v>
      </c>
      <c r="C110" s="22" t="s">
        <v>104</v>
      </c>
      <c r="D110" s="34" t="s">
        <v>1643</v>
      </c>
      <c r="E110" s="72" t="s">
        <v>1643</v>
      </c>
      <c r="F110" s="34" t="s">
        <v>1765</v>
      </c>
      <c r="G110" s="46">
        <v>100.123</v>
      </c>
      <c r="I110" s="260">
        <v>1.6</v>
      </c>
      <c r="L110" s="34" t="s">
        <v>1645</v>
      </c>
    </row>
    <row r="111" spans="1:12" ht="18" customHeight="1" x14ac:dyDescent="0.2">
      <c r="A111" s="22" t="s">
        <v>93</v>
      </c>
      <c r="B111" s="22">
        <v>2020</v>
      </c>
      <c r="C111" s="22" t="s">
        <v>104</v>
      </c>
      <c r="D111" s="72" t="s">
        <v>1644</v>
      </c>
      <c r="E111" s="72" t="s">
        <v>1644</v>
      </c>
      <c r="F111" s="81" t="s">
        <v>1764</v>
      </c>
      <c r="G111" s="46">
        <v>68.899000000000001</v>
      </c>
      <c r="I111" s="260">
        <v>1.1000000000000001</v>
      </c>
      <c r="L111" s="34" t="s">
        <v>1645</v>
      </c>
    </row>
    <row r="112" spans="1:12" ht="18" customHeight="1" x14ac:dyDescent="0.2">
      <c r="A112" s="22" t="s">
        <v>93</v>
      </c>
      <c r="B112" s="22">
        <v>2020</v>
      </c>
      <c r="C112" s="22" t="s">
        <v>104</v>
      </c>
      <c r="D112" s="34" t="s">
        <v>753</v>
      </c>
      <c r="E112" s="72" t="s">
        <v>754</v>
      </c>
      <c r="F112" s="72" t="s">
        <v>754</v>
      </c>
      <c r="G112" s="46">
        <v>62.289000000000001</v>
      </c>
      <c r="I112" s="260">
        <v>1</v>
      </c>
      <c r="L112" s="34" t="s">
        <v>1645</v>
      </c>
    </row>
    <row r="113" spans="1:12" ht="18" customHeight="1" x14ac:dyDescent="0.2">
      <c r="A113" s="22" t="s">
        <v>93</v>
      </c>
      <c r="B113" s="180">
        <v>2020</v>
      </c>
      <c r="C113" s="22" t="s">
        <v>104</v>
      </c>
      <c r="D113" s="34" t="s">
        <v>767</v>
      </c>
      <c r="E113" s="2" t="s">
        <v>1311</v>
      </c>
      <c r="F113" s="34" t="s">
        <v>1762</v>
      </c>
      <c r="G113" s="175">
        <f>329.8*0.88*0.23</f>
        <v>66.751519999999999</v>
      </c>
      <c r="L113" s="34" t="s">
        <v>1645</v>
      </c>
    </row>
    <row r="114" spans="1:12" ht="18" customHeight="1" x14ac:dyDescent="0.2">
      <c r="E114" s="2"/>
      <c r="F114" s="259" t="s">
        <v>137</v>
      </c>
      <c r="G114" s="46">
        <v>725</v>
      </c>
      <c r="I114" s="260">
        <v>11.9</v>
      </c>
      <c r="L114" s="34" t="s">
        <v>1645</v>
      </c>
    </row>
    <row r="115" spans="1:12" ht="18" customHeight="1" x14ac:dyDescent="0.2">
      <c r="E115" s="2"/>
      <c r="F115" s="81"/>
    </row>
    <row r="116" spans="1:12" ht="18" customHeight="1" x14ac:dyDescent="0.2">
      <c r="E116" s="2"/>
      <c r="F116" s="81"/>
    </row>
    <row r="117" spans="1:12" ht="18" customHeight="1" x14ac:dyDescent="0.2">
      <c r="E117" s="2"/>
      <c r="F117" s="81"/>
    </row>
    <row r="118" spans="1:12" ht="18" customHeight="1" x14ac:dyDescent="0.2">
      <c r="E118" s="2"/>
      <c r="F118" s="81"/>
    </row>
    <row r="119" spans="1:12" ht="18" customHeight="1" x14ac:dyDescent="0.2">
      <c r="E119" s="2"/>
      <c r="F119" s="81"/>
    </row>
    <row r="120" spans="1:12" ht="18" customHeight="1" x14ac:dyDescent="0.2">
      <c r="E120" s="2"/>
      <c r="F120" s="81"/>
    </row>
    <row r="121" spans="1:12" ht="18" customHeight="1" x14ac:dyDescent="0.2">
      <c r="E121" s="2"/>
      <c r="F121" s="81"/>
    </row>
    <row r="122" spans="1:12" ht="18" customHeight="1" x14ac:dyDescent="0.2">
      <c r="E122" s="2"/>
      <c r="F122" s="81"/>
    </row>
    <row r="123" spans="1:12" ht="18" customHeight="1" x14ac:dyDescent="0.2">
      <c r="E123" s="2"/>
      <c r="F123" s="81"/>
    </row>
    <row r="124" spans="1:12" ht="18" customHeight="1" x14ac:dyDescent="0.2">
      <c r="E124" s="2"/>
      <c r="F124" s="81"/>
    </row>
    <row r="125" spans="1:12" ht="18" customHeight="1" x14ac:dyDescent="0.2">
      <c r="E125" s="2"/>
      <c r="F125" s="81"/>
    </row>
    <row r="126" spans="1:12" ht="18" customHeight="1" x14ac:dyDescent="0.2">
      <c r="E126" s="2"/>
      <c r="F126" s="81"/>
    </row>
    <row r="127" spans="1:12" ht="18" customHeight="1" x14ac:dyDescent="0.2">
      <c r="E127" s="2"/>
      <c r="F127" s="81"/>
    </row>
    <row r="128" spans="1:12" ht="18" customHeight="1" x14ac:dyDescent="0.2">
      <c r="E128" s="2"/>
      <c r="F128" s="81"/>
    </row>
    <row r="129" spans="5:6" ht="18" customHeight="1" x14ac:dyDescent="0.2">
      <c r="E129" s="2"/>
      <c r="F129" s="81"/>
    </row>
    <row r="130" spans="5:6" ht="18" customHeight="1" x14ac:dyDescent="0.2">
      <c r="E130" s="2"/>
      <c r="F130" s="72"/>
    </row>
    <row r="131" spans="5:6" ht="18" customHeight="1" x14ac:dyDescent="0.2">
      <c r="E131" s="2"/>
      <c r="F131" s="72"/>
    </row>
    <row r="132" spans="5:6" ht="18" customHeight="1" x14ac:dyDescent="0.2">
      <c r="E132" s="2"/>
      <c r="F132" s="72"/>
    </row>
    <row r="133" spans="5:6" ht="18" customHeight="1" x14ac:dyDescent="0.2">
      <c r="E133" s="2"/>
      <c r="F133" s="72"/>
    </row>
    <row r="134" spans="5:6" ht="18" customHeight="1" x14ac:dyDescent="0.2">
      <c r="E134" s="2"/>
      <c r="F134" s="72"/>
    </row>
    <row r="135" spans="5:6" ht="18" customHeight="1" x14ac:dyDescent="0.2">
      <c r="E135" s="2"/>
      <c r="F135" s="72"/>
    </row>
    <row r="136" spans="5:6" ht="18" customHeight="1" x14ac:dyDescent="0.2">
      <c r="E136" s="2"/>
      <c r="F136" s="72"/>
    </row>
    <row r="137" spans="5:6" ht="18" customHeight="1" x14ac:dyDescent="0.2">
      <c r="E137" s="2"/>
      <c r="F137" s="72"/>
    </row>
    <row r="138" spans="5:6" ht="18" customHeight="1" x14ac:dyDescent="0.2">
      <c r="E138" s="2"/>
      <c r="F138" s="72"/>
    </row>
    <row r="139" spans="5:6" ht="18" customHeight="1" x14ac:dyDescent="0.2">
      <c r="E139" s="2"/>
      <c r="F139" s="72"/>
    </row>
    <row r="140" spans="5:6" ht="18" customHeight="1" x14ac:dyDescent="0.2">
      <c r="E140" s="2"/>
      <c r="F140" s="81"/>
    </row>
    <row r="141" spans="5:6" ht="18" customHeight="1" x14ac:dyDescent="0.2">
      <c r="E141" s="2"/>
      <c r="F141" s="72"/>
    </row>
    <row r="142" spans="5:6" ht="18" customHeight="1" x14ac:dyDescent="0.2">
      <c r="E142" s="2"/>
      <c r="F142" s="72"/>
    </row>
    <row r="143" spans="5:6" ht="18" customHeight="1" x14ac:dyDescent="0.2">
      <c r="E143" s="2"/>
      <c r="F143" s="72"/>
    </row>
    <row r="144" spans="5:6" ht="18" customHeight="1" x14ac:dyDescent="0.2">
      <c r="E144" s="2"/>
      <c r="F144" s="81"/>
    </row>
    <row r="145" spans="5:6" ht="18" customHeight="1" x14ac:dyDescent="0.2">
      <c r="E145" s="2"/>
      <c r="F145" s="81"/>
    </row>
    <row r="146" spans="5:6" ht="18" customHeight="1" x14ac:dyDescent="0.2">
      <c r="E146" s="2"/>
      <c r="F146" s="81"/>
    </row>
    <row r="147" spans="5:6" ht="18" customHeight="1" x14ac:dyDescent="0.2">
      <c r="E147" s="2"/>
      <c r="F147" s="81"/>
    </row>
    <row r="148" spans="5:6" ht="18" customHeight="1" x14ac:dyDescent="0.2">
      <c r="E148" s="2"/>
      <c r="F148" s="81"/>
    </row>
    <row r="149" spans="5:6" ht="18" customHeight="1" x14ac:dyDescent="0.2">
      <c r="E149" s="2"/>
      <c r="F149" s="81"/>
    </row>
    <row r="150" spans="5:6" ht="18" customHeight="1" x14ac:dyDescent="0.2">
      <c r="E150" s="2"/>
      <c r="F150" s="81"/>
    </row>
    <row r="151" spans="5:6" ht="18" customHeight="1" x14ac:dyDescent="0.2">
      <c r="E151" s="2"/>
      <c r="F151" s="81"/>
    </row>
    <row r="152" spans="5:6" ht="18" customHeight="1" x14ac:dyDescent="0.2">
      <c r="E152" s="2"/>
      <c r="F152" s="81"/>
    </row>
    <row r="153" spans="5:6" ht="18" customHeight="1" x14ac:dyDescent="0.2">
      <c r="E153" s="2"/>
      <c r="F153" s="81"/>
    </row>
    <row r="154" spans="5:6" ht="18" customHeight="1" x14ac:dyDescent="0.2">
      <c r="E154" s="2"/>
      <c r="F154" s="81"/>
    </row>
    <row r="155" spans="5:6" ht="18" customHeight="1" x14ac:dyDescent="0.2">
      <c r="E155" s="2"/>
      <c r="F155" s="81"/>
    </row>
    <row r="156" spans="5:6" ht="18" customHeight="1" x14ac:dyDescent="0.2">
      <c r="E156" s="2"/>
      <c r="F156" s="81"/>
    </row>
    <row r="157" spans="5:6" ht="18" customHeight="1" x14ac:dyDescent="0.2">
      <c r="E157" s="2"/>
      <c r="F157" s="81"/>
    </row>
    <row r="158" spans="5:6" ht="18" customHeight="1" x14ac:dyDescent="0.2">
      <c r="E158" s="2"/>
      <c r="F158" s="81"/>
    </row>
    <row r="159" spans="5:6" ht="18" customHeight="1" x14ac:dyDescent="0.2">
      <c r="E159" s="2"/>
      <c r="F159" s="81"/>
    </row>
    <row r="160" spans="5:6" ht="18" customHeight="1" x14ac:dyDescent="0.2">
      <c r="E160" s="2"/>
      <c r="F160" s="81"/>
    </row>
    <row r="161" spans="5:6" ht="18" customHeight="1" x14ac:dyDescent="0.2">
      <c r="E161" s="2"/>
      <c r="F161" s="72"/>
    </row>
    <row r="162" spans="5:6" ht="18" customHeight="1" x14ac:dyDescent="0.2">
      <c r="E162" s="2"/>
      <c r="F162" s="72"/>
    </row>
    <row r="163" spans="5:6" ht="18" customHeight="1" x14ac:dyDescent="0.2">
      <c r="E163" s="2"/>
      <c r="F163" s="72"/>
    </row>
    <row r="164" spans="5:6" ht="18" customHeight="1" x14ac:dyDescent="0.2">
      <c r="E164" s="2"/>
      <c r="F164" s="72"/>
    </row>
    <row r="165" spans="5:6" ht="18" customHeight="1" x14ac:dyDescent="0.2">
      <c r="E165" s="2"/>
      <c r="F165" s="72"/>
    </row>
    <row r="166" spans="5:6" ht="18" customHeight="1" x14ac:dyDescent="0.2">
      <c r="E166" s="2"/>
      <c r="F166" s="72"/>
    </row>
    <row r="167" spans="5:6" ht="18" customHeight="1" x14ac:dyDescent="0.2">
      <c r="E167" s="2"/>
      <c r="F167" s="72"/>
    </row>
    <row r="168" spans="5:6" ht="18" customHeight="1" x14ac:dyDescent="0.2">
      <c r="E168" s="2"/>
      <c r="F168" s="72"/>
    </row>
    <row r="169" spans="5:6" ht="18" customHeight="1" x14ac:dyDescent="0.2">
      <c r="E169" s="2"/>
      <c r="F169" s="72"/>
    </row>
    <row r="170" spans="5:6" ht="18" customHeight="1" x14ac:dyDescent="0.2">
      <c r="E170" s="2"/>
      <c r="F170" s="72"/>
    </row>
    <row r="171" spans="5:6" ht="18" customHeight="1" x14ac:dyDescent="0.2">
      <c r="E171" s="2"/>
      <c r="F171" s="81"/>
    </row>
    <row r="172" spans="5:6" ht="18" customHeight="1" x14ac:dyDescent="0.2">
      <c r="E172" s="2"/>
      <c r="F172" s="72"/>
    </row>
    <row r="173" spans="5:6" ht="18" customHeight="1" x14ac:dyDescent="0.2">
      <c r="E173" s="2"/>
      <c r="F173" s="72"/>
    </row>
    <row r="174" spans="5:6" ht="18" customHeight="1" x14ac:dyDescent="0.2">
      <c r="E174" s="2"/>
      <c r="F174" s="72"/>
    </row>
    <row r="175" spans="5:6" ht="18" customHeight="1" x14ac:dyDescent="0.2">
      <c r="E175" s="2"/>
      <c r="F175" s="81"/>
    </row>
    <row r="176" spans="5:6" ht="18" customHeight="1" x14ac:dyDescent="0.2">
      <c r="E176" s="2"/>
      <c r="F176" s="81"/>
    </row>
    <row r="177" spans="5:6" ht="18" customHeight="1" x14ac:dyDescent="0.2">
      <c r="E177" s="2"/>
      <c r="F177" s="81"/>
    </row>
    <row r="178" spans="5:6" ht="18" customHeight="1" x14ac:dyDescent="0.2">
      <c r="E178" s="2"/>
      <c r="F178" s="81"/>
    </row>
    <row r="179" spans="5:6" ht="18" customHeight="1" x14ac:dyDescent="0.2">
      <c r="E179" s="2"/>
      <c r="F179" s="81"/>
    </row>
    <row r="180" spans="5:6" ht="18" customHeight="1" x14ac:dyDescent="0.2">
      <c r="E180" s="2"/>
      <c r="F180" s="81"/>
    </row>
    <row r="181" spans="5:6" ht="18" customHeight="1" x14ac:dyDescent="0.2">
      <c r="E181" s="2"/>
      <c r="F181" s="81"/>
    </row>
    <row r="182" spans="5:6" ht="18" customHeight="1" x14ac:dyDescent="0.2">
      <c r="E182" s="2"/>
      <c r="F182" s="81"/>
    </row>
    <row r="183" spans="5:6" ht="18" customHeight="1" x14ac:dyDescent="0.2">
      <c r="E183" s="2"/>
      <c r="F183" s="81"/>
    </row>
    <row r="184" spans="5:6" ht="18" customHeight="1" x14ac:dyDescent="0.2">
      <c r="E184" s="2"/>
      <c r="F184" s="81"/>
    </row>
    <row r="185" spans="5:6" ht="18" customHeight="1" x14ac:dyDescent="0.2">
      <c r="E185" s="2"/>
      <c r="F185" s="81"/>
    </row>
    <row r="186" spans="5:6" ht="18" customHeight="1" x14ac:dyDescent="0.2">
      <c r="E186" s="2"/>
      <c r="F186" s="81"/>
    </row>
    <row r="187" spans="5:6" ht="18" customHeight="1" x14ac:dyDescent="0.2">
      <c r="E187" s="2"/>
      <c r="F187" s="81"/>
    </row>
    <row r="188" spans="5:6" ht="18" customHeight="1" x14ac:dyDescent="0.2">
      <c r="E188" s="2"/>
      <c r="F188" s="81"/>
    </row>
    <row r="189" spans="5:6" ht="18" customHeight="1" x14ac:dyDescent="0.2">
      <c r="E189" s="2"/>
      <c r="F189" s="81"/>
    </row>
    <row r="190" spans="5:6" ht="18" customHeight="1" x14ac:dyDescent="0.2">
      <c r="E190" s="2"/>
      <c r="F190" s="81"/>
    </row>
    <row r="191" spans="5:6" ht="18" customHeight="1" x14ac:dyDescent="0.2">
      <c r="E191" s="2"/>
      <c r="F191" s="81"/>
    </row>
    <row r="192" spans="5:6" ht="18" customHeight="1" x14ac:dyDescent="0.2">
      <c r="E192" s="2"/>
      <c r="F192" s="72"/>
    </row>
    <row r="193" spans="5:6" ht="18" customHeight="1" x14ac:dyDescent="0.2">
      <c r="E193" s="2"/>
      <c r="F193" s="72"/>
    </row>
    <row r="194" spans="5:6" ht="18" customHeight="1" x14ac:dyDescent="0.2">
      <c r="E194" s="2"/>
      <c r="F194" s="72"/>
    </row>
    <row r="195" spans="5:6" ht="18" customHeight="1" x14ac:dyDescent="0.2">
      <c r="E195" s="2"/>
      <c r="F195" s="72"/>
    </row>
    <row r="196" spans="5:6" ht="18" customHeight="1" x14ac:dyDescent="0.2">
      <c r="E196" s="2"/>
      <c r="F196" s="72"/>
    </row>
    <row r="197" spans="5:6" ht="18" customHeight="1" x14ac:dyDescent="0.2">
      <c r="E197" s="2"/>
      <c r="F197" s="72"/>
    </row>
    <row r="198" spans="5:6" ht="18" customHeight="1" x14ac:dyDescent="0.2">
      <c r="E198" s="2"/>
      <c r="F198" s="72"/>
    </row>
    <row r="199" spans="5:6" ht="18" customHeight="1" x14ac:dyDescent="0.2">
      <c r="E199" s="2"/>
      <c r="F199" s="72"/>
    </row>
    <row r="200" spans="5:6" ht="18" customHeight="1" x14ac:dyDescent="0.2">
      <c r="E200" s="2"/>
      <c r="F200" s="72"/>
    </row>
    <row r="201" spans="5:6" ht="18" customHeight="1" x14ac:dyDescent="0.2">
      <c r="E201" s="2"/>
      <c r="F201" s="72"/>
    </row>
    <row r="202" spans="5:6" ht="18" customHeight="1" x14ac:dyDescent="0.2">
      <c r="E202" s="2"/>
      <c r="F202" s="81"/>
    </row>
    <row r="203" spans="5:6" ht="18" customHeight="1" x14ac:dyDescent="0.2">
      <c r="E203" s="2"/>
      <c r="F203" s="72"/>
    </row>
    <row r="204" spans="5:6" ht="18" customHeight="1" x14ac:dyDescent="0.2">
      <c r="E204" s="2"/>
      <c r="F204" s="72"/>
    </row>
    <row r="205" spans="5:6" ht="18" customHeight="1" x14ac:dyDescent="0.2">
      <c r="E205" s="2"/>
      <c r="F205" s="72"/>
    </row>
    <row r="206" spans="5:6" ht="18" customHeight="1" x14ac:dyDescent="0.2">
      <c r="E206" s="2"/>
      <c r="F206" s="81"/>
    </row>
    <row r="207" spans="5:6" ht="18" customHeight="1" x14ac:dyDescent="0.2">
      <c r="E207" s="2"/>
      <c r="F207" s="81"/>
    </row>
    <row r="208" spans="5:6" ht="18" customHeight="1" x14ac:dyDescent="0.2">
      <c r="E208" s="2"/>
      <c r="F208" s="81"/>
    </row>
    <row r="209" spans="5:6" ht="18" customHeight="1" x14ac:dyDescent="0.2">
      <c r="E209" s="2"/>
      <c r="F209" s="81"/>
    </row>
    <row r="210" spans="5:6" ht="18" customHeight="1" x14ac:dyDescent="0.2">
      <c r="E210" s="2"/>
      <c r="F210" s="81"/>
    </row>
    <row r="211" spans="5:6" ht="18" customHeight="1" x14ac:dyDescent="0.2">
      <c r="E211" s="2"/>
      <c r="F211" s="81"/>
    </row>
    <row r="212" spans="5:6" ht="18" customHeight="1" x14ac:dyDescent="0.2">
      <c r="E212" s="2"/>
      <c r="F212" s="81"/>
    </row>
    <row r="213" spans="5:6" ht="18" customHeight="1" x14ac:dyDescent="0.2">
      <c r="E213" s="2"/>
      <c r="F213" s="81"/>
    </row>
    <row r="214" spans="5:6" ht="18" customHeight="1" x14ac:dyDescent="0.2">
      <c r="E214" s="2"/>
      <c r="F214" s="81"/>
    </row>
    <row r="215" spans="5:6" ht="18" customHeight="1" x14ac:dyDescent="0.2">
      <c r="E215" s="2"/>
      <c r="F215" s="81"/>
    </row>
    <row r="216" spans="5:6" ht="18" customHeight="1" x14ac:dyDescent="0.2">
      <c r="E216" s="2"/>
      <c r="F216" s="81"/>
    </row>
    <row r="217" spans="5:6" ht="18" customHeight="1" x14ac:dyDescent="0.2">
      <c r="E217" s="2"/>
      <c r="F217" s="81"/>
    </row>
    <row r="218" spans="5:6" ht="18" customHeight="1" x14ac:dyDescent="0.2">
      <c r="E218" s="2"/>
      <c r="F218" s="81"/>
    </row>
    <row r="219" spans="5:6" ht="18" customHeight="1" x14ac:dyDescent="0.2">
      <c r="E219" s="2"/>
      <c r="F219" s="81"/>
    </row>
    <row r="220" spans="5:6" ht="18" customHeight="1" x14ac:dyDescent="0.2">
      <c r="E220" s="2"/>
      <c r="F220" s="81"/>
    </row>
    <row r="221" spans="5:6" ht="18" customHeight="1" x14ac:dyDescent="0.2">
      <c r="E221" s="2"/>
      <c r="F221" s="81"/>
    </row>
    <row r="222" spans="5:6" ht="18" customHeight="1" x14ac:dyDescent="0.2">
      <c r="E222" s="2"/>
      <c r="F222" s="81"/>
    </row>
    <row r="223" spans="5:6" ht="18" customHeight="1" x14ac:dyDescent="0.2">
      <c r="E223" s="2"/>
      <c r="F223" s="72"/>
    </row>
    <row r="224" spans="5:6" ht="18" customHeight="1" x14ac:dyDescent="0.2">
      <c r="E224" s="2"/>
      <c r="F224" s="72"/>
    </row>
    <row r="225" spans="5:6" ht="18" customHeight="1" x14ac:dyDescent="0.2">
      <c r="E225" s="2"/>
      <c r="F225" s="72"/>
    </row>
    <row r="226" spans="5:6" ht="18" customHeight="1" x14ac:dyDescent="0.2">
      <c r="E226" s="2"/>
      <c r="F226" s="72"/>
    </row>
    <row r="227" spans="5:6" ht="18" customHeight="1" x14ac:dyDescent="0.2">
      <c r="E227" s="2"/>
      <c r="F227" s="72"/>
    </row>
    <row r="228" spans="5:6" ht="18" customHeight="1" x14ac:dyDescent="0.2">
      <c r="E228" s="2"/>
      <c r="F228" s="72"/>
    </row>
    <row r="229" spans="5:6" ht="18" customHeight="1" x14ac:dyDescent="0.2">
      <c r="E229" s="2"/>
      <c r="F229" s="72"/>
    </row>
    <row r="230" spans="5:6" ht="18" customHeight="1" x14ac:dyDescent="0.2">
      <c r="E230" s="2"/>
      <c r="F230" s="72"/>
    </row>
    <row r="231" spans="5:6" ht="18" customHeight="1" x14ac:dyDescent="0.2">
      <c r="E231" s="2"/>
      <c r="F231" s="72"/>
    </row>
    <row r="232" spans="5:6" ht="18" customHeight="1" x14ac:dyDescent="0.2">
      <c r="E232" s="2"/>
      <c r="F232" s="72"/>
    </row>
    <row r="233" spans="5:6" ht="18" customHeight="1" x14ac:dyDescent="0.2">
      <c r="E233" s="2"/>
      <c r="F233" s="81"/>
    </row>
    <row r="234" spans="5:6" ht="18" customHeight="1" x14ac:dyDescent="0.2">
      <c r="E234" s="2"/>
      <c r="F234" s="72"/>
    </row>
    <row r="235" spans="5:6" ht="18" customHeight="1" x14ac:dyDescent="0.2">
      <c r="E235" s="2"/>
      <c r="F235" s="72"/>
    </row>
    <row r="236" spans="5:6" ht="18" customHeight="1" x14ac:dyDescent="0.2">
      <c r="E236" s="2"/>
      <c r="F236" s="72"/>
    </row>
    <row r="237" spans="5:6" ht="18" customHeight="1" x14ac:dyDescent="0.2">
      <c r="E237" s="2"/>
      <c r="F237" s="81"/>
    </row>
    <row r="238" spans="5:6" ht="18" customHeight="1" x14ac:dyDescent="0.2">
      <c r="E238" s="2"/>
      <c r="F238" s="81"/>
    </row>
    <row r="239" spans="5:6" ht="18" customHeight="1" x14ac:dyDescent="0.2">
      <c r="E239" s="2"/>
      <c r="F239" s="81"/>
    </row>
    <row r="240" spans="5:6" ht="18" customHeight="1" x14ac:dyDescent="0.2">
      <c r="E240" s="2"/>
      <c r="F240" s="81"/>
    </row>
    <row r="241" spans="5:6" ht="18" customHeight="1" x14ac:dyDescent="0.2">
      <c r="E241" s="2"/>
      <c r="F241" s="81"/>
    </row>
    <row r="242" spans="5:6" ht="18" customHeight="1" x14ac:dyDescent="0.2">
      <c r="E242" s="2"/>
      <c r="F242" s="81"/>
    </row>
    <row r="243" spans="5:6" ht="18" customHeight="1" x14ac:dyDescent="0.2">
      <c r="E243" s="2"/>
      <c r="F243" s="81"/>
    </row>
    <row r="244" spans="5:6" ht="18" customHeight="1" x14ac:dyDescent="0.2">
      <c r="E244" s="2"/>
      <c r="F244" s="81"/>
    </row>
    <row r="245" spans="5:6" ht="18" customHeight="1" x14ac:dyDescent="0.2">
      <c r="E245" s="2"/>
      <c r="F245" s="81"/>
    </row>
    <row r="246" spans="5:6" ht="18" customHeight="1" x14ac:dyDescent="0.2">
      <c r="E246" s="2"/>
      <c r="F246" s="81"/>
    </row>
    <row r="247" spans="5:6" ht="18" customHeight="1" x14ac:dyDescent="0.2">
      <c r="E247" s="2"/>
      <c r="F247" s="81"/>
    </row>
    <row r="248" spans="5:6" ht="18" customHeight="1" x14ac:dyDescent="0.2">
      <c r="E248" s="2"/>
      <c r="F248" s="81"/>
    </row>
    <row r="249" spans="5:6" ht="18" customHeight="1" x14ac:dyDescent="0.2">
      <c r="E249" s="2"/>
      <c r="F249" s="81"/>
    </row>
    <row r="250" spans="5:6" ht="18" customHeight="1" x14ac:dyDescent="0.2">
      <c r="E250" s="2"/>
      <c r="F250" s="81"/>
    </row>
    <row r="251" spans="5:6" ht="18" customHeight="1" x14ac:dyDescent="0.2">
      <c r="E251" s="2"/>
      <c r="F251" s="81"/>
    </row>
    <row r="252" spans="5:6" ht="18" customHeight="1" x14ac:dyDescent="0.2">
      <c r="E252" s="2"/>
      <c r="F252" s="81"/>
    </row>
    <row r="253" spans="5:6" ht="18" customHeight="1" x14ac:dyDescent="0.2">
      <c r="E253" s="2"/>
      <c r="F253" s="81"/>
    </row>
    <row r="254" spans="5:6" ht="18" customHeight="1" x14ac:dyDescent="0.2">
      <c r="E254" s="2"/>
      <c r="F254" s="72"/>
    </row>
    <row r="255" spans="5:6" ht="18" customHeight="1" x14ac:dyDescent="0.2">
      <c r="E255" s="2"/>
      <c r="F255" s="72"/>
    </row>
    <row r="256" spans="5:6" ht="18" customHeight="1" x14ac:dyDescent="0.2">
      <c r="E256" s="2"/>
      <c r="F256" s="72"/>
    </row>
    <row r="257" spans="5:6" ht="18" customHeight="1" x14ac:dyDescent="0.2">
      <c r="E257" s="2"/>
      <c r="F257" s="72"/>
    </row>
    <row r="258" spans="5:6" ht="18" customHeight="1" x14ac:dyDescent="0.2">
      <c r="E258" s="2"/>
      <c r="F258" s="72"/>
    </row>
    <row r="259" spans="5:6" ht="18" customHeight="1" x14ac:dyDescent="0.2">
      <c r="E259" s="2"/>
      <c r="F259" s="72"/>
    </row>
    <row r="260" spans="5:6" ht="18" customHeight="1" x14ac:dyDescent="0.2">
      <c r="E260" s="2"/>
      <c r="F260" s="72"/>
    </row>
    <row r="261" spans="5:6" ht="18" customHeight="1" x14ac:dyDescent="0.2">
      <c r="E261" s="2"/>
      <c r="F261" s="72"/>
    </row>
    <row r="262" spans="5:6" ht="18" customHeight="1" x14ac:dyDescent="0.2">
      <c r="E262" s="2"/>
      <c r="F262" s="72"/>
    </row>
    <row r="263" spans="5:6" ht="18" customHeight="1" x14ac:dyDescent="0.2">
      <c r="E263" s="2"/>
      <c r="F263" s="72"/>
    </row>
    <row r="264" spans="5:6" ht="18" customHeight="1" x14ac:dyDescent="0.2">
      <c r="E264" s="2"/>
      <c r="F264" s="81"/>
    </row>
    <row r="265" spans="5:6" ht="18" customHeight="1" x14ac:dyDescent="0.2">
      <c r="E265" s="2"/>
      <c r="F265" s="72"/>
    </row>
    <row r="266" spans="5:6" ht="18" customHeight="1" x14ac:dyDescent="0.2">
      <c r="E266" s="2"/>
      <c r="F266" s="72"/>
    </row>
    <row r="267" spans="5:6" ht="18" customHeight="1" x14ac:dyDescent="0.2">
      <c r="E267" s="2"/>
      <c r="F267" s="72"/>
    </row>
    <row r="268" spans="5:6" ht="18" customHeight="1" x14ac:dyDescent="0.2">
      <c r="E268" s="2"/>
      <c r="F268" s="81"/>
    </row>
    <row r="269" spans="5:6" ht="18" customHeight="1" x14ac:dyDescent="0.2">
      <c r="E269" s="2"/>
      <c r="F269" s="81"/>
    </row>
    <row r="270" spans="5:6" ht="18" customHeight="1" x14ac:dyDescent="0.2">
      <c r="E270" s="2"/>
      <c r="F270" s="81"/>
    </row>
    <row r="271" spans="5:6" ht="18" customHeight="1" x14ac:dyDescent="0.2">
      <c r="E271" s="2"/>
      <c r="F271" s="81"/>
    </row>
    <row r="272" spans="5:6" ht="18" customHeight="1" x14ac:dyDescent="0.2">
      <c r="E272" s="2"/>
      <c r="F272" s="81"/>
    </row>
    <row r="273" spans="5:6" ht="18" customHeight="1" x14ac:dyDescent="0.2">
      <c r="E273" s="2"/>
      <c r="F273" s="81"/>
    </row>
    <row r="274" spans="5:6" ht="18" customHeight="1" x14ac:dyDescent="0.2">
      <c r="E274" s="2"/>
      <c r="F274" s="81"/>
    </row>
    <row r="275" spans="5:6" ht="18" customHeight="1" x14ac:dyDescent="0.2">
      <c r="E275" s="2"/>
      <c r="F275" s="81"/>
    </row>
    <row r="276" spans="5:6" ht="18" customHeight="1" x14ac:dyDescent="0.2">
      <c r="E276" s="2"/>
      <c r="F276" s="81"/>
    </row>
    <row r="277" spans="5:6" ht="18" customHeight="1" x14ac:dyDescent="0.2">
      <c r="E277" s="2"/>
      <c r="F277" s="81"/>
    </row>
    <row r="278" spans="5:6" ht="18" customHeight="1" x14ac:dyDescent="0.2">
      <c r="E278" s="2"/>
      <c r="F278" s="81"/>
    </row>
    <row r="279" spans="5:6" ht="18" customHeight="1" x14ac:dyDescent="0.2">
      <c r="E279" s="2"/>
      <c r="F279" s="81"/>
    </row>
    <row r="280" spans="5:6" ht="18" customHeight="1" x14ac:dyDescent="0.2">
      <c r="E280" s="2"/>
      <c r="F280" s="81"/>
    </row>
    <row r="281" spans="5:6" ht="18" customHeight="1" x14ac:dyDescent="0.2">
      <c r="E281" s="2"/>
      <c r="F281" s="81"/>
    </row>
    <row r="282" spans="5:6" ht="18" customHeight="1" x14ac:dyDescent="0.2">
      <c r="E282" s="2"/>
      <c r="F282" s="81"/>
    </row>
    <row r="283" spans="5:6" ht="18" customHeight="1" x14ac:dyDescent="0.2">
      <c r="E283" s="2"/>
      <c r="F283" s="81"/>
    </row>
    <row r="284" spans="5:6" ht="18" customHeight="1" x14ac:dyDescent="0.2">
      <c r="E284" s="2"/>
      <c r="F284" s="81"/>
    </row>
    <row r="285" spans="5:6" ht="18" customHeight="1" x14ac:dyDescent="0.2">
      <c r="E285" s="2"/>
      <c r="F285" s="72"/>
    </row>
    <row r="286" spans="5:6" ht="18" customHeight="1" x14ac:dyDescent="0.2">
      <c r="E286" s="2"/>
      <c r="F286" s="72"/>
    </row>
    <row r="287" spans="5:6" ht="18" customHeight="1" x14ac:dyDescent="0.2">
      <c r="E287" s="2"/>
      <c r="F287" s="72"/>
    </row>
    <row r="288" spans="5:6" ht="18" customHeight="1" x14ac:dyDescent="0.2">
      <c r="E288" s="2"/>
      <c r="F288" s="72"/>
    </row>
    <row r="289" spans="5:6" ht="18" customHeight="1" x14ac:dyDescent="0.2">
      <c r="E289" s="2"/>
      <c r="F289" s="72"/>
    </row>
    <row r="290" spans="5:6" ht="18" customHeight="1" x14ac:dyDescent="0.2">
      <c r="E290" s="2"/>
      <c r="F290" s="72"/>
    </row>
    <row r="291" spans="5:6" ht="18" customHeight="1" x14ac:dyDescent="0.2">
      <c r="E291" s="2"/>
      <c r="F291" s="72"/>
    </row>
    <row r="292" spans="5:6" ht="18" customHeight="1" x14ac:dyDescent="0.2">
      <c r="E292" s="2"/>
      <c r="F292" s="72"/>
    </row>
    <row r="293" spans="5:6" ht="18" customHeight="1" x14ac:dyDescent="0.2">
      <c r="E293" s="2"/>
      <c r="F293" s="72"/>
    </row>
    <row r="294" spans="5:6" ht="18" customHeight="1" x14ac:dyDescent="0.2">
      <c r="E294" s="2"/>
      <c r="F294" s="72"/>
    </row>
    <row r="295" spans="5:6" ht="18" customHeight="1" x14ac:dyDescent="0.2">
      <c r="E295" s="2"/>
      <c r="F295" s="81"/>
    </row>
    <row r="296" spans="5:6" ht="18" customHeight="1" x14ac:dyDescent="0.2">
      <c r="E296" s="2"/>
      <c r="F296" s="72"/>
    </row>
    <row r="297" spans="5:6" ht="18" customHeight="1" x14ac:dyDescent="0.2">
      <c r="E297" s="2"/>
      <c r="F297" s="72"/>
    </row>
    <row r="298" spans="5:6" ht="18" customHeight="1" x14ac:dyDescent="0.2">
      <c r="E298" s="2"/>
      <c r="F298" s="72"/>
    </row>
    <row r="299" spans="5:6" ht="18" customHeight="1" x14ac:dyDescent="0.2">
      <c r="E299" s="2"/>
      <c r="F299" s="81"/>
    </row>
    <row r="300" spans="5:6" ht="18" customHeight="1" x14ac:dyDescent="0.2">
      <c r="E300" s="2"/>
      <c r="F300" s="81"/>
    </row>
    <row r="301" spans="5:6" ht="18" customHeight="1" x14ac:dyDescent="0.2">
      <c r="E301" s="2"/>
      <c r="F301" s="81"/>
    </row>
    <row r="302" spans="5:6" ht="18" customHeight="1" x14ac:dyDescent="0.2">
      <c r="E302" s="2"/>
      <c r="F302" s="81"/>
    </row>
    <row r="303" spans="5:6" ht="18" customHeight="1" x14ac:dyDescent="0.2">
      <c r="E303" s="2"/>
      <c r="F303" s="81"/>
    </row>
    <row r="304" spans="5:6" ht="18" customHeight="1" x14ac:dyDescent="0.2">
      <c r="E304" s="2"/>
      <c r="F304" s="81"/>
    </row>
    <row r="305" spans="5:6" ht="18" customHeight="1" x14ac:dyDescent="0.2">
      <c r="E305" s="2"/>
      <c r="F305" s="81"/>
    </row>
    <row r="306" spans="5:6" ht="18" customHeight="1" x14ac:dyDescent="0.2">
      <c r="E306" s="2"/>
      <c r="F306" s="81"/>
    </row>
    <row r="307" spans="5:6" ht="18" customHeight="1" x14ac:dyDescent="0.2">
      <c r="E307" s="2"/>
      <c r="F307" s="81"/>
    </row>
    <row r="308" spans="5:6" ht="18" customHeight="1" x14ac:dyDescent="0.2">
      <c r="E308" s="2"/>
      <c r="F308" s="81"/>
    </row>
    <row r="309" spans="5:6" ht="18" customHeight="1" x14ac:dyDescent="0.2">
      <c r="E309" s="2"/>
      <c r="F309" s="81"/>
    </row>
    <row r="310" spans="5:6" ht="18" customHeight="1" x14ac:dyDescent="0.2">
      <c r="E310" s="2"/>
      <c r="F310" s="81"/>
    </row>
    <row r="311" spans="5:6" ht="18" customHeight="1" x14ac:dyDescent="0.2">
      <c r="E311" s="2"/>
      <c r="F311" s="81"/>
    </row>
    <row r="312" spans="5:6" ht="18" customHeight="1" x14ac:dyDescent="0.2">
      <c r="E312" s="2"/>
      <c r="F312" s="81"/>
    </row>
    <row r="313" spans="5:6" ht="18" customHeight="1" x14ac:dyDescent="0.2">
      <c r="E313" s="2"/>
      <c r="F313" s="81"/>
    </row>
    <row r="314" spans="5:6" ht="18" customHeight="1" x14ac:dyDescent="0.2">
      <c r="E314" s="2"/>
      <c r="F314" s="81"/>
    </row>
    <row r="315" spans="5:6" ht="18" customHeight="1" x14ac:dyDescent="0.2">
      <c r="E315" s="2"/>
      <c r="F315" s="81"/>
    </row>
    <row r="316" spans="5:6" ht="18" customHeight="1" x14ac:dyDescent="0.2">
      <c r="E316" s="2"/>
      <c r="F316" s="72"/>
    </row>
    <row r="317" spans="5:6" ht="18" customHeight="1" x14ac:dyDescent="0.2">
      <c r="E317" s="2"/>
      <c r="F317" s="72"/>
    </row>
    <row r="318" spans="5:6" ht="18" customHeight="1" x14ac:dyDescent="0.2">
      <c r="E318" s="2"/>
      <c r="F318" s="72"/>
    </row>
    <row r="319" spans="5:6" ht="18" customHeight="1" x14ac:dyDescent="0.2">
      <c r="E319" s="2"/>
      <c r="F319" s="72"/>
    </row>
    <row r="320" spans="5:6" ht="18" customHeight="1" x14ac:dyDescent="0.2">
      <c r="E320" s="2"/>
      <c r="F320" s="72"/>
    </row>
    <row r="321" spans="5:6" ht="18" customHeight="1" x14ac:dyDescent="0.2">
      <c r="E321" s="2"/>
      <c r="F321" s="72"/>
    </row>
    <row r="322" spans="5:6" ht="18" customHeight="1" x14ac:dyDescent="0.2">
      <c r="E322" s="2"/>
      <c r="F322" s="72"/>
    </row>
    <row r="323" spans="5:6" ht="18" customHeight="1" x14ac:dyDescent="0.2">
      <c r="E323" s="2"/>
      <c r="F323" s="72"/>
    </row>
    <row r="324" spans="5:6" ht="18" customHeight="1" x14ac:dyDescent="0.2">
      <c r="E324" s="2"/>
      <c r="F324" s="72"/>
    </row>
    <row r="325" spans="5:6" ht="18" customHeight="1" x14ac:dyDescent="0.2">
      <c r="E325" s="2"/>
      <c r="F325" s="72"/>
    </row>
    <row r="326" spans="5:6" ht="18" customHeight="1" x14ac:dyDescent="0.2">
      <c r="E326" s="2"/>
      <c r="F326" s="81"/>
    </row>
    <row r="327" spans="5:6" ht="18" customHeight="1" x14ac:dyDescent="0.2">
      <c r="E327" s="2"/>
      <c r="F327" s="72"/>
    </row>
    <row r="328" spans="5:6" ht="18" customHeight="1" x14ac:dyDescent="0.2">
      <c r="E328" s="2"/>
      <c r="F328" s="72"/>
    </row>
    <row r="329" spans="5:6" ht="18" customHeight="1" x14ac:dyDescent="0.2">
      <c r="E329" s="2"/>
      <c r="F329" s="72"/>
    </row>
    <row r="330" spans="5:6" ht="18" customHeight="1" x14ac:dyDescent="0.2">
      <c r="E330" s="2"/>
      <c r="F330" s="81"/>
    </row>
    <row r="331" spans="5:6" ht="18" customHeight="1" x14ac:dyDescent="0.2">
      <c r="E331" s="2"/>
      <c r="F331" s="81"/>
    </row>
    <row r="332" spans="5:6" ht="18" customHeight="1" x14ac:dyDescent="0.2">
      <c r="E332" s="2"/>
      <c r="F332" s="81"/>
    </row>
    <row r="333" spans="5:6" ht="18" customHeight="1" x14ac:dyDescent="0.2">
      <c r="E333" s="2"/>
      <c r="F333" s="81"/>
    </row>
    <row r="334" spans="5:6" ht="18" customHeight="1" x14ac:dyDescent="0.2">
      <c r="E334" s="2"/>
      <c r="F334" s="81"/>
    </row>
    <row r="335" spans="5:6" ht="18" customHeight="1" x14ac:dyDescent="0.2">
      <c r="E335" s="2"/>
      <c r="F335" s="81"/>
    </row>
    <row r="336" spans="5:6" ht="18" customHeight="1" x14ac:dyDescent="0.2">
      <c r="E336" s="2"/>
      <c r="F336" s="81"/>
    </row>
    <row r="337" spans="5:6" ht="18" customHeight="1" x14ac:dyDescent="0.2">
      <c r="E337" s="2"/>
      <c r="F337" s="81"/>
    </row>
    <row r="338" spans="5:6" ht="18" customHeight="1" x14ac:dyDescent="0.2">
      <c r="E338" s="2"/>
      <c r="F338" s="81"/>
    </row>
    <row r="339" spans="5:6" ht="18" customHeight="1" x14ac:dyDescent="0.2">
      <c r="E339" s="2"/>
      <c r="F339" s="81"/>
    </row>
    <row r="340" spans="5:6" ht="18" customHeight="1" x14ac:dyDescent="0.2">
      <c r="E340" s="2"/>
      <c r="F340" s="81"/>
    </row>
    <row r="341" spans="5:6" ht="18" customHeight="1" x14ac:dyDescent="0.2">
      <c r="E341" s="2"/>
      <c r="F341" s="81"/>
    </row>
    <row r="342" spans="5:6" ht="18" customHeight="1" x14ac:dyDescent="0.2">
      <c r="E342" s="2"/>
      <c r="F342" s="81"/>
    </row>
    <row r="343" spans="5:6" ht="18" customHeight="1" x14ac:dyDescent="0.2">
      <c r="E343" s="2"/>
      <c r="F343" s="81"/>
    </row>
    <row r="344" spans="5:6" ht="18" customHeight="1" x14ac:dyDescent="0.2">
      <c r="E344" s="2"/>
      <c r="F344" s="81"/>
    </row>
    <row r="345" spans="5:6" ht="18" customHeight="1" x14ac:dyDescent="0.2">
      <c r="E345" s="2"/>
      <c r="F345" s="81"/>
    </row>
    <row r="346" spans="5:6" ht="18" customHeight="1" x14ac:dyDescent="0.2">
      <c r="E346" s="2"/>
      <c r="F346" s="81"/>
    </row>
    <row r="347" spans="5:6" ht="18" customHeight="1" x14ac:dyDescent="0.2">
      <c r="E347" s="2"/>
      <c r="F347" s="72"/>
    </row>
    <row r="348" spans="5:6" ht="18" customHeight="1" x14ac:dyDescent="0.2">
      <c r="E348" s="2"/>
      <c r="F348" s="72"/>
    </row>
    <row r="349" spans="5:6" ht="18" customHeight="1" x14ac:dyDescent="0.2">
      <c r="E349" s="2"/>
      <c r="F349" s="72"/>
    </row>
    <row r="350" spans="5:6" ht="18" customHeight="1" x14ac:dyDescent="0.2">
      <c r="E350" s="2"/>
      <c r="F350" s="72"/>
    </row>
    <row r="351" spans="5:6" ht="18" customHeight="1" x14ac:dyDescent="0.2">
      <c r="E351" s="2"/>
      <c r="F351" s="72"/>
    </row>
    <row r="352" spans="5:6" ht="18" customHeight="1" x14ac:dyDescent="0.2">
      <c r="E352" s="2"/>
      <c r="F352" s="72"/>
    </row>
    <row r="353" spans="5:6" ht="18" customHeight="1" x14ac:dyDescent="0.2">
      <c r="E353" s="2"/>
      <c r="F353" s="72"/>
    </row>
    <row r="354" spans="5:6" ht="18" customHeight="1" x14ac:dyDescent="0.2">
      <c r="E354" s="2"/>
      <c r="F354" s="72"/>
    </row>
    <row r="355" spans="5:6" ht="18" customHeight="1" x14ac:dyDescent="0.2">
      <c r="E355" s="2"/>
      <c r="F355" s="72"/>
    </row>
    <row r="356" spans="5:6" ht="18" customHeight="1" x14ac:dyDescent="0.2">
      <c r="E356" s="2"/>
      <c r="F356" s="72"/>
    </row>
    <row r="357" spans="5:6" ht="18" customHeight="1" x14ac:dyDescent="0.2">
      <c r="E357" s="2"/>
      <c r="F357" s="81"/>
    </row>
    <row r="358" spans="5:6" ht="18" customHeight="1" x14ac:dyDescent="0.2">
      <c r="E358" s="2"/>
      <c r="F358" s="72"/>
    </row>
    <row r="359" spans="5:6" ht="18" customHeight="1" x14ac:dyDescent="0.2">
      <c r="E359" s="2"/>
      <c r="F359" s="72"/>
    </row>
    <row r="360" spans="5:6" ht="18" customHeight="1" x14ac:dyDescent="0.2">
      <c r="E360" s="2"/>
      <c r="F360" s="72"/>
    </row>
    <row r="361" spans="5:6" ht="18" customHeight="1" x14ac:dyDescent="0.2">
      <c r="E361" s="2"/>
      <c r="F361" s="81"/>
    </row>
    <row r="362" spans="5:6" ht="18" customHeight="1" x14ac:dyDescent="0.2">
      <c r="E362" s="2"/>
      <c r="F362" s="81"/>
    </row>
    <row r="363" spans="5:6" ht="18" customHeight="1" x14ac:dyDescent="0.2">
      <c r="E363" s="2"/>
      <c r="F363" s="81"/>
    </row>
    <row r="364" spans="5:6" ht="18" customHeight="1" x14ac:dyDescent="0.2">
      <c r="E364" s="2"/>
      <c r="F364" s="81"/>
    </row>
    <row r="365" spans="5:6" ht="18" customHeight="1" x14ac:dyDescent="0.2">
      <c r="E365" s="2"/>
      <c r="F365" s="81"/>
    </row>
    <row r="366" spans="5:6" ht="18" customHeight="1" x14ac:dyDescent="0.2">
      <c r="E366" s="2"/>
      <c r="F366" s="81"/>
    </row>
    <row r="367" spans="5:6" ht="18" customHeight="1" x14ac:dyDescent="0.2">
      <c r="E367" s="2"/>
      <c r="F367" s="81"/>
    </row>
    <row r="368" spans="5:6" ht="18" customHeight="1" x14ac:dyDescent="0.2">
      <c r="E368" s="2"/>
      <c r="F368" s="81"/>
    </row>
    <row r="369" spans="5:6" ht="18" customHeight="1" x14ac:dyDescent="0.2">
      <c r="E369" s="2"/>
      <c r="F369" s="81"/>
    </row>
    <row r="370" spans="5:6" ht="18" customHeight="1" x14ac:dyDescent="0.2">
      <c r="E370" s="2"/>
      <c r="F370" s="81"/>
    </row>
    <row r="371" spans="5:6" ht="18" customHeight="1" x14ac:dyDescent="0.2">
      <c r="E371" s="2"/>
      <c r="F371" s="81"/>
    </row>
    <row r="372" spans="5:6" ht="18" customHeight="1" x14ac:dyDescent="0.2">
      <c r="E372" s="2"/>
      <c r="F372" s="81"/>
    </row>
    <row r="373" spans="5:6" ht="18" customHeight="1" x14ac:dyDescent="0.2">
      <c r="E373" s="2"/>
      <c r="F373" s="81"/>
    </row>
    <row r="374" spans="5:6" ht="18" customHeight="1" x14ac:dyDescent="0.2">
      <c r="E374" s="2"/>
      <c r="F374" s="81"/>
    </row>
    <row r="375" spans="5:6" ht="18" customHeight="1" x14ac:dyDescent="0.2">
      <c r="E375" s="2"/>
      <c r="F375" s="81"/>
    </row>
    <row r="376" spans="5:6" ht="18" customHeight="1" x14ac:dyDescent="0.2">
      <c r="E376" s="2"/>
      <c r="F376" s="81"/>
    </row>
    <row r="377" spans="5:6" ht="18" customHeight="1" x14ac:dyDescent="0.2">
      <c r="E377" s="2"/>
      <c r="F377" s="81"/>
    </row>
    <row r="378" spans="5:6" ht="18" customHeight="1" x14ac:dyDescent="0.2">
      <c r="E378" s="2"/>
      <c r="F378" s="72"/>
    </row>
    <row r="379" spans="5:6" ht="18" customHeight="1" x14ac:dyDescent="0.2">
      <c r="E379" s="2"/>
      <c r="F379" s="72"/>
    </row>
    <row r="380" spans="5:6" ht="18" customHeight="1" x14ac:dyDescent="0.2">
      <c r="E380" s="2"/>
      <c r="F380" s="72"/>
    </row>
    <row r="381" spans="5:6" ht="18" customHeight="1" x14ac:dyDescent="0.2">
      <c r="E381" s="2"/>
      <c r="F381" s="72"/>
    </row>
    <row r="382" spans="5:6" ht="18" customHeight="1" x14ac:dyDescent="0.2">
      <c r="E382" s="2"/>
      <c r="F382" s="72"/>
    </row>
    <row r="383" spans="5:6" ht="18" customHeight="1" x14ac:dyDescent="0.2">
      <c r="E383" s="2"/>
      <c r="F383" s="72"/>
    </row>
    <row r="384" spans="5:6" ht="18" customHeight="1" x14ac:dyDescent="0.2">
      <c r="E384" s="2"/>
      <c r="F384" s="72"/>
    </row>
    <row r="385" spans="5:6" ht="18" customHeight="1" x14ac:dyDescent="0.2">
      <c r="E385" s="2"/>
      <c r="F385" s="72"/>
    </row>
    <row r="386" spans="5:6" ht="18" customHeight="1" x14ac:dyDescent="0.2">
      <c r="E386" s="2"/>
      <c r="F386" s="72"/>
    </row>
    <row r="387" spans="5:6" ht="18" customHeight="1" x14ac:dyDescent="0.2">
      <c r="E387" s="2"/>
      <c r="F387" s="72"/>
    </row>
    <row r="388" spans="5:6" ht="18" customHeight="1" x14ac:dyDescent="0.2">
      <c r="E388" s="2"/>
      <c r="F388" s="81"/>
    </row>
    <row r="389" spans="5:6" ht="18" customHeight="1" x14ac:dyDescent="0.2">
      <c r="E389" s="2"/>
      <c r="F389" s="72"/>
    </row>
    <row r="390" spans="5:6" ht="18" customHeight="1" x14ac:dyDescent="0.2">
      <c r="E390" s="2"/>
      <c r="F390" s="72"/>
    </row>
    <row r="391" spans="5:6" ht="18" customHeight="1" x14ac:dyDescent="0.2">
      <c r="E391" s="2"/>
      <c r="F391" s="72"/>
    </row>
    <row r="392" spans="5:6" ht="18" customHeight="1" x14ac:dyDescent="0.2">
      <c r="E392" s="2"/>
      <c r="F392" s="81"/>
    </row>
    <row r="393" spans="5:6" ht="18" customHeight="1" x14ac:dyDescent="0.2">
      <c r="E393" s="2"/>
      <c r="F393" s="81"/>
    </row>
    <row r="394" spans="5:6" ht="18" customHeight="1" x14ac:dyDescent="0.2">
      <c r="E394" s="2"/>
      <c r="F394" s="81"/>
    </row>
    <row r="395" spans="5:6" ht="18" customHeight="1" x14ac:dyDescent="0.2">
      <c r="E395" s="2"/>
      <c r="F395" s="81"/>
    </row>
    <row r="396" spans="5:6" ht="18" customHeight="1" x14ac:dyDescent="0.2">
      <c r="E396" s="2"/>
      <c r="F396" s="81"/>
    </row>
    <row r="397" spans="5:6" ht="18" customHeight="1" x14ac:dyDescent="0.2">
      <c r="E397" s="2"/>
      <c r="F397" s="81"/>
    </row>
    <row r="398" spans="5:6" ht="18" customHeight="1" x14ac:dyDescent="0.2">
      <c r="E398" s="2"/>
      <c r="F398" s="81"/>
    </row>
    <row r="399" spans="5:6" ht="18" customHeight="1" x14ac:dyDescent="0.2">
      <c r="E399" s="2"/>
      <c r="F399" s="81"/>
    </row>
    <row r="400" spans="5:6" ht="18" customHeight="1" x14ac:dyDescent="0.2">
      <c r="E400" s="2"/>
      <c r="F400" s="81"/>
    </row>
    <row r="401" spans="5:6" ht="18" customHeight="1" x14ac:dyDescent="0.2">
      <c r="E401" s="2"/>
      <c r="F401" s="81"/>
    </row>
    <row r="402" spans="5:6" ht="18" customHeight="1" x14ac:dyDescent="0.2">
      <c r="E402" s="2"/>
      <c r="F402" s="81"/>
    </row>
    <row r="403" spans="5:6" ht="18" customHeight="1" x14ac:dyDescent="0.2">
      <c r="E403" s="2"/>
      <c r="F403" s="81"/>
    </row>
    <row r="404" spans="5:6" ht="18" customHeight="1" x14ac:dyDescent="0.2">
      <c r="E404" s="2"/>
      <c r="F404" s="81"/>
    </row>
    <row r="405" spans="5:6" ht="18" customHeight="1" x14ac:dyDescent="0.2">
      <c r="E405" s="2"/>
      <c r="F405" s="81"/>
    </row>
    <row r="406" spans="5:6" ht="18" customHeight="1" x14ac:dyDescent="0.2">
      <c r="E406" s="2"/>
      <c r="F406" s="81"/>
    </row>
    <row r="407" spans="5:6" ht="18" customHeight="1" x14ac:dyDescent="0.2">
      <c r="E407" s="2"/>
      <c r="F407" s="81"/>
    </row>
    <row r="408" spans="5:6" ht="18" customHeight="1" x14ac:dyDescent="0.2">
      <c r="E408" s="2"/>
      <c r="F408" s="81"/>
    </row>
    <row r="409" spans="5:6" ht="18" customHeight="1" x14ac:dyDescent="0.2">
      <c r="E409" s="2"/>
      <c r="F409" s="72"/>
    </row>
    <row r="410" spans="5:6" ht="18" customHeight="1" x14ac:dyDescent="0.2">
      <c r="E410" s="2"/>
      <c r="F410" s="72"/>
    </row>
    <row r="411" spans="5:6" ht="18" customHeight="1" x14ac:dyDescent="0.2">
      <c r="E411" s="2"/>
      <c r="F411" s="72"/>
    </row>
    <row r="412" spans="5:6" ht="18" customHeight="1" x14ac:dyDescent="0.2">
      <c r="E412" s="2"/>
      <c r="F412" s="72"/>
    </row>
    <row r="413" spans="5:6" ht="18" customHeight="1" x14ac:dyDescent="0.2">
      <c r="E413" s="2"/>
      <c r="F413" s="72"/>
    </row>
    <row r="414" spans="5:6" ht="18" customHeight="1" x14ac:dyDescent="0.2">
      <c r="E414" s="2"/>
      <c r="F414" s="72"/>
    </row>
    <row r="415" spans="5:6" ht="18" customHeight="1" x14ac:dyDescent="0.2">
      <c r="E415" s="2"/>
      <c r="F415" s="72"/>
    </row>
    <row r="416" spans="5:6" ht="18" customHeight="1" x14ac:dyDescent="0.2">
      <c r="E416" s="2"/>
      <c r="F416" s="72"/>
    </row>
    <row r="417" spans="5:6" ht="18" customHeight="1" x14ac:dyDescent="0.2">
      <c r="E417" s="2"/>
      <c r="F417" s="72"/>
    </row>
    <row r="418" spans="5:6" ht="18" customHeight="1" x14ac:dyDescent="0.2">
      <c r="E418" s="2"/>
      <c r="F418" s="72"/>
    </row>
    <row r="419" spans="5:6" ht="18" customHeight="1" x14ac:dyDescent="0.2">
      <c r="E419" s="2"/>
      <c r="F419" s="81"/>
    </row>
    <row r="420" spans="5:6" ht="18" customHeight="1" x14ac:dyDescent="0.2">
      <c r="E420" s="2"/>
      <c r="F420" s="72"/>
    </row>
    <row r="421" spans="5:6" ht="18" customHeight="1" x14ac:dyDescent="0.2">
      <c r="E421" s="2"/>
      <c r="F421" s="72"/>
    </row>
    <row r="422" spans="5:6" ht="18" customHeight="1" x14ac:dyDescent="0.2">
      <c r="E422" s="2"/>
      <c r="F422" s="72"/>
    </row>
    <row r="423" spans="5:6" ht="18" customHeight="1" x14ac:dyDescent="0.2">
      <c r="E423" s="2"/>
      <c r="F423" s="81"/>
    </row>
    <row r="424" spans="5:6" ht="18" customHeight="1" x14ac:dyDescent="0.2">
      <c r="E424" s="2"/>
      <c r="F424" s="81"/>
    </row>
    <row r="425" spans="5:6" ht="18" customHeight="1" x14ac:dyDescent="0.2">
      <c r="E425" s="2"/>
      <c r="F425" s="81"/>
    </row>
    <row r="426" spans="5:6" ht="18" customHeight="1" x14ac:dyDescent="0.2">
      <c r="E426" s="2"/>
      <c r="F426" s="81"/>
    </row>
    <row r="427" spans="5:6" ht="18" customHeight="1" x14ac:dyDescent="0.2">
      <c r="E427" s="2"/>
      <c r="F427" s="81"/>
    </row>
    <row r="428" spans="5:6" ht="18" customHeight="1" x14ac:dyDescent="0.2">
      <c r="E428" s="2"/>
      <c r="F428" s="81"/>
    </row>
    <row r="429" spans="5:6" ht="18" customHeight="1" x14ac:dyDescent="0.2">
      <c r="E429" s="2"/>
      <c r="F429" s="81"/>
    </row>
    <row r="430" spans="5:6" ht="18" customHeight="1" x14ac:dyDescent="0.2">
      <c r="E430" s="2"/>
      <c r="F430" s="81"/>
    </row>
    <row r="431" spans="5:6" ht="18" customHeight="1" x14ac:dyDescent="0.2">
      <c r="E431" s="2"/>
      <c r="F431" s="81"/>
    </row>
    <row r="432" spans="5:6" ht="18" customHeight="1" x14ac:dyDescent="0.2">
      <c r="E432" s="2"/>
      <c r="F432" s="81"/>
    </row>
    <row r="433" spans="5:6" ht="18" customHeight="1" x14ac:dyDescent="0.2">
      <c r="E433" s="2"/>
      <c r="F433" s="81"/>
    </row>
    <row r="434" spans="5:6" ht="18" customHeight="1" x14ac:dyDescent="0.2">
      <c r="E434" s="2"/>
      <c r="F434" s="81"/>
    </row>
    <row r="435" spans="5:6" ht="18" customHeight="1" x14ac:dyDescent="0.2">
      <c r="E435" s="2"/>
      <c r="F435" s="81"/>
    </row>
    <row r="436" spans="5:6" ht="18" customHeight="1" x14ac:dyDescent="0.2">
      <c r="E436" s="2"/>
      <c r="F436" s="81"/>
    </row>
    <row r="437" spans="5:6" ht="18" customHeight="1" x14ac:dyDescent="0.2">
      <c r="E437" s="2"/>
      <c r="F437" s="81"/>
    </row>
    <row r="438" spans="5:6" ht="18" customHeight="1" x14ac:dyDescent="0.2">
      <c r="E438" s="2"/>
      <c r="F438" s="81"/>
    </row>
    <row r="439" spans="5:6" ht="18" customHeight="1" x14ac:dyDescent="0.2">
      <c r="E439" s="2"/>
      <c r="F439" s="81"/>
    </row>
    <row r="440" spans="5:6" ht="18" customHeight="1" x14ac:dyDescent="0.2">
      <c r="E440" s="2"/>
      <c r="F440" s="72"/>
    </row>
    <row r="441" spans="5:6" ht="18" customHeight="1" x14ac:dyDescent="0.2">
      <c r="E441" s="2"/>
      <c r="F441" s="72"/>
    </row>
    <row r="442" spans="5:6" ht="18" customHeight="1" x14ac:dyDescent="0.2">
      <c r="E442" s="2"/>
      <c r="F442" s="72"/>
    </row>
    <row r="443" spans="5:6" ht="18" customHeight="1" x14ac:dyDescent="0.2">
      <c r="E443" s="2"/>
      <c r="F443" s="72"/>
    </row>
    <row r="444" spans="5:6" ht="18" customHeight="1" x14ac:dyDescent="0.2">
      <c r="E444" s="2"/>
      <c r="F444" s="72"/>
    </row>
    <row r="445" spans="5:6" ht="18" customHeight="1" x14ac:dyDescent="0.2">
      <c r="E445" s="2"/>
      <c r="F445" s="72"/>
    </row>
    <row r="446" spans="5:6" ht="18" customHeight="1" x14ac:dyDescent="0.2">
      <c r="E446" s="2"/>
      <c r="F446" s="72"/>
    </row>
    <row r="447" spans="5:6" ht="18" customHeight="1" x14ac:dyDescent="0.2">
      <c r="E447" s="2"/>
      <c r="F447" s="72"/>
    </row>
    <row r="448" spans="5:6" ht="18" customHeight="1" x14ac:dyDescent="0.2">
      <c r="E448" s="2"/>
      <c r="F448" s="72"/>
    </row>
    <row r="449" spans="5:6" ht="18" customHeight="1" x14ac:dyDescent="0.2">
      <c r="E449" s="2"/>
      <c r="F449" s="72"/>
    </row>
    <row r="450" spans="5:6" ht="18" customHeight="1" x14ac:dyDescent="0.2">
      <c r="E450" s="2"/>
      <c r="F450" s="81"/>
    </row>
    <row r="451" spans="5:6" ht="18" customHeight="1" x14ac:dyDescent="0.2">
      <c r="E451" s="2"/>
      <c r="F451" s="72"/>
    </row>
    <row r="452" spans="5:6" ht="18" customHeight="1" x14ac:dyDescent="0.2">
      <c r="E452" s="2"/>
      <c r="F452" s="72"/>
    </row>
    <row r="453" spans="5:6" ht="18" customHeight="1" x14ac:dyDescent="0.2">
      <c r="E453" s="2"/>
      <c r="F453" s="72"/>
    </row>
    <row r="454" spans="5:6" ht="18" customHeight="1" x14ac:dyDescent="0.2">
      <c r="E454" s="2"/>
      <c r="F454" s="81"/>
    </row>
    <row r="455" spans="5:6" ht="18" customHeight="1" x14ac:dyDescent="0.2">
      <c r="E455" s="2"/>
      <c r="F455" s="81"/>
    </row>
    <row r="456" spans="5:6" ht="18" customHeight="1" x14ac:dyDescent="0.2">
      <c r="E456" s="2"/>
      <c r="F456" s="81"/>
    </row>
    <row r="457" spans="5:6" ht="18" customHeight="1" x14ac:dyDescent="0.2">
      <c r="E457" s="2"/>
      <c r="F457" s="81"/>
    </row>
    <row r="458" spans="5:6" ht="18" customHeight="1" x14ac:dyDescent="0.2">
      <c r="E458" s="2"/>
      <c r="F458" s="81"/>
    </row>
    <row r="459" spans="5:6" ht="18" customHeight="1" x14ac:dyDescent="0.2">
      <c r="E459" s="2"/>
      <c r="F459" s="81"/>
    </row>
    <row r="460" spans="5:6" ht="18" customHeight="1" x14ac:dyDescent="0.2">
      <c r="E460" s="2"/>
      <c r="F460" s="81"/>
    </row>
    <row r="461" spans="5:6" ht="18" customHeight="1" x14ac:dyDescent="0.2">
      <c r="E461" s="2"/>
      <c r="F461" s="81"/>
    </row>
    <row r="462" spans="5:6" ht="18" customHeight="1" x14ac:dyDescent="0.2">
      <c r="E462" s="2"/>
      <c r="F462" s="81"/>
    </row>
    <row r="463" spans="5:6" ht="18" customHeight="1" x14ac:dyDescent="0.2">
      <c r="E463" s="2"/>
      <c r="F463" s="81"/>
    </row>
    <row r="464" spans="5:6" ht="18" customHeight="1" x14ac:dyDescent="0.2">
      <c r="E464" s="2"/>
      <c r="F464" s="81"/>
    </row>
    <row r="465" spans="5:6" ht="18" customHeight="1" x14ac:dyDescent="0.2">
      <c r="E465" s="2"/>
      <c r="F465" s="81"/>
    </row>
    <row r="466" spans="5:6" ht="18" customHeight="1" x14ac:dyDescent="0.2">
      <c r="E466" s="2"/>
      <c r="F466" s="81"/>
    </row>
    <row r="467" spans="5:6" ht="18" customHeight="1" x14ac:dyDescent="0.2">
      <c r="E467" s="2"/>
      <c r="F467" s="81"/>
    </row>
    <row r="468" spans="5:6" ht="18" customHeight="1" x14ac:dyDescent="0.2">
      <c r="E468" s="2"/>
      <c r="F468" s="81"/>
    </row>
    <row r="469" spans="5:6" ht="18" customHeight="1" x14ac:dyDescent="0.2">
      <c r="E469" s="2"/>
      <c r="F469" s="81"/>
    </row>
    <row r="470" spans="5:6" ht="18" customHeight="1" x14ac:dyDescent="0.2">
      <c r="E470" s="2"/>
      <c r="F470" s="81"/>
    </row>
    <row r="471" spans="5:6" ht="18" customHeight="1" x14ac:dyDescent="0.2">
      <c r="E471" s="2"/>
      <c r="F471" s="72"/>
    </row>
    <row r="472" spans="5:6" ht="18" customHeight="1" x14ac:dyDescent="0.2">
      <c r="E472" s="2"/>
      <c r="F472" s="72"/>
    </row>
    <row r="473" spans="5:6" ht="18" customHeight="1" x14ac:dyDescent="0.2">
      <c r="E473" s="2"/>
      <c r="F473" s="72"/>
    </row>
    <row r="474" spans="5:6" ht="18" customHeight="1" x14ac:dyDescent="0.2">
      <c r="E474" s="2"/>
      <c r="F474" s="72"/>
    </row>
    <row r="475" spans="5:6" ht="18" customHeight="1" x14ac:dyDescent="0.2">
      <c r="E475" s="2"/>
      <c r="F475" s="72"/>
    </row>
    <row r="476" spans="5:6" ht="18" customHeight="1" x14ac:dyDescent="0.2">
      <c r="E476" s="2"/>
      <c r="F476" s="72"/>
    </row>
    <row r="477" spans="5:6" ht="18" customHeight="1" x14ac:dyDescent="0.2">
      <c r="E477" s="2"/>
      <c r="F477" s="72"/>
    </row>
    <row r="478" spans="5:6" ht="18" customHeight="1" x14ac:dyDescent="0.2">
      <c r="E478" s="2"/>
      <c r="F478" s="72"/>
    </row>
    <row r="479" spans="5:6" ht="18" customHeight="1" x14ac:dyDescent="0.2">
      <c r="E479" s="2"/>
      <c r="F479" s="72"/>
    </row>
    <row r="480" spans="5:6" ht="18" customHeight="1" x14ac:dyDescent="0.2">
      <c r="E480" s="2"/>
      <c r="F480" s="72"/>
    </row>
    <row r="481" spans="5:6" ht="18" customHeight="1" x14ac:dyDescent="0.2">
      <c r="E481" s="2"/>
      <c r="F481" s="81"/>
    </row>
    <row r="482" spans="5:6" ht="18" customHeight="1" x14ac:dyDescent="0.2">
      <c r="E482" s="2"/>
      <c r="F482" s="72"/>
    </row>
    <row r="483" spans="5:6" ht="18" customHeight="1" x14ac:dyDescent="0.2">
      <c r="E483" s="2"/>
      <c r="F483" s="72"/>
    </row>
    <row r="484" spans="5:6" ht="18" customHeight="1" x14ac:dyDescent="0.2">
      <c r="E484" s="2"/>
      <c r="F484" s="72"/>
    </row>
    <row r="485" spans="5:6" ht="18" customHeight="1" x14ac:dyDescent="0.2">
      <c r="E485" s="2"/>
      <c r="F485" s="81"/>
    </row>
    <row r="486" spans="5:6" ht="18" customHeight="1" x14ac:dyDescent="0.2">
      <c r="E486" s="2"/>
      <c r="F486" s="81"/>
    </row>
    <row r="487" spans="5:6" ht="18" customHeight="1" x14ac:dyDescent="0.2">
      <c r="E487" s="2"/>
      <c r="F487" s="81"/>
    </row>
    <row r="488" spans="5:6" ht="18" customHeight="1" x14ac:dyDescent="0.2">
      <c r="E488" s="2"/>
      <c r="F488" s="81"/>
    </row>
    <row r="489" spans="5:6" ht="18" customHeight="1" x14ac:dyDescent="0.2">
      <c r="E489" s="2"/>
      <c r="F489" s="81"/>
    </row>
    <row r="490" spans="5:6" ht="18" customHeight="1" x14ac:dyDescent="0.2">
      <c r="E490" s="2"/>
      <c r="F490" s="81"/>
    </row>
    <row r="491" spans="5:6" ht="18" customHeight="1" x14ac:dyDescent="0.2">
      <c r="E491" s="2"/>
      <c r="F491" s="81"/>
    </row>
    <row r="492" spans="5:6" ht="18" customHeight="1" x14ac:dyDescent="0.2">
      <c r="E492" s="2"/>
      <c r="F492" s="81"/>
    </row>
    <row r="493" spans="5:6" ht="18" customHeight="1" x14ac:dyDescent="0.2">
      <c r="E493" s="2"/>
      <c r="F493" s="81"/>
    </row>
    <row r="494" spans="5:6" ht="18" customHeight="1" x14ac:dyDescent="0.2">
      <c r="E494" s="2"/>
      <c r="F494" s="81"/>
    </row>
    <row r="495" spans="5:6" ht="18" customHeight="1" x14ac:dyDescent="0.2">
      <c r="E495" s="2"/>
      <c r="F495" s="81"/>
    </row>
    <row r="496" spans="5:6" ht="18" customHeight="1" x14ac:dyDescent="0.2">
      <c r="E496" s="2"/>
      <c r="F496" s="81"/>
    </row>
    <row r="497" spans="5:6" ht="18" customHeight="1" x14ac:dyDescent="0.2">
      <c r="E497" s="2"/>
      <c r="F497" s="81"/>
    </row>
    <row r="498" spans="5:6" ht="18" customHeight="1" x14ac:dyDescent="0.2">
      <c r="E498" s="2"/>
      <c r="F498" s="81"/>
    </row>
    <row r="499" spans="5:6" ht="18" customHeight="1" x14ac:dyDescent="0.2">
      <c r="E499" s="2"/>
      <c r="F499" s="81"/>
    </row>
    <row r="500" spans="5:6" ht="18" customHeight="1" x14ac:dyDescent="0.2">
      <c r="E500" s="2"/>
      <c r="F500" s="81"/>
    </row>
    <row r="501" spans="5:6" ht="18" customHeight="1" x14ac:dyDescent="0.2">
      <c r="E501" s="2"/>
      <c r="F501" s="81"/>
    </row>
    <row r="502" spans="5:6" ht="18" customHeight="1" x14ac:dyDescent="0.2">
      <c r="E502" s="2"/>
      <c r="F502" s="72"/>
    </row>
    <row r="503" spans="5:6" ht="18" customHeight="1" x14ac:dyDescent="0.2">
      <c r="E503" s="2"/>
      <c r="F503" s="72"/>
    </row>
    <row r="504" spans="5:6" ht="18" customHeight="1" x14ac:dyDescent="0.2">
      <c r="E504" s="2"/>
      <c r="F504" s="72"/>
    </row>
    <row r="505" spans="5:6" ht="18" customHeight="1" x14ac:dyDescent="0.2">
      <c r="E505" s="2"/>
      <c r="F505" s="72"/>
    </row>
    <row r="506" spans="5:6" ht="18" customHeight="1" x14ac:dyDescent="0.2">
      <c r="E506" s="2"/>
      <c r="F506" s="72"/>
    </row>
    <row r="507" spans="5:6" ht="18" customHeight="1" x14ac:dyDescent="0.2">
      <c r="E507" s="2"/>
      <c r="F507" s="72"/>
    </row>
    <row r="508" spans="5:6" ht="18" customHeight="1" x14ac:dyDescent="0.2">
      <c r="E508" s="2"/>
      <c r="F508" s="72"/>
    </row>
    <row r="509" spans="5:6" ht="18" customHeight="1" x14ac:dyDescent="0.2">
      <c r="E509" s="2"/>
      <c r="F509" s="72"/>
    </row>
    <row r="510" spans="5:6" ht="18" customHeight="1" x14ac:dyDescent="0.2">
      <c r="E510" s="2"/>
      <c r="F510" s="72"/>
    </row>
    <row r="511" spans="5:6" ht="18" customHeight="1" x14ac:dyDescent="0.2">
      <c r="E511" s="2"/>
      <c r="F511" s="72"/>
    </row>
    <row r="512" spans="5:6" ht="18" customHeight="1" x14ac:dyDescent="0.2">
      <c r="E512" s="2"/>
      <c r="F512" s="81"/>
    </row>
    <row r="513" spans="5:6" ht="18" customHeight="1" x14ac:dyDescent="0.2">
      <c r="E513" s="2"/>
      <c r="F513" s="72"/>
    </row>
    <row r="514" spans="5:6" ht="18" customHeight="1" x14ac:dyDescent="0.2">
      <c r="E514" s="2"/>
      <c r="F514" s="72"/>
    </row>
    <row r="515" spans="5:6" ht="18" customHeight="1" x14ac:dyDescent="0.2">
      <c r="E515" s="2"/>
      <c r="F515" s="72"/>
    </row>
    <row r="516" spans="5:6" ht="18" customHeight="1" x14ac:dyDescent="0.2">
      <c r="E516" s="2"/>
      <c r="F516" s="81"/>
    </row>
    <row r="517" spans="5:6" ht="18" customHeight="1" x14ac:dyDescent="0.2">
      <c r="E517" s="2"/>
      <c r="F517" s="81"/>
    </row>
    <row r="518" spans="5:6" ht="18" customHeight="1" x14ac:dyDescent="0.2">
      <c r="E518" s="2"/>
      <c r="F518" s="81"/>
    </row>
    <row r="519" spans="5:6" ht="18" customHeight="1" x14ac:dyDescent="0.2">
      <c r="E519" s="2"/>
      <c r="F519" s="81"/>
    </row>
    <row r="520" spans="5:6" ht="18" customHeight="1" x14ac:dyDescent="0.2">
      <c r="E520" s="2"/>
      <c r="F520" s="81"/>
    </row>
    <row r="521" spans="5:6" ht="18" customHeight="1" x14ac:dyDescent="0.2">
      <c r="E521" s="2"/>
      <c r="F521" s="81"/>
    </row>
    <row r="522" spans="5:6" ht="18" customHeight="1" x14ac:dyDescent="0.2">
      <c r="E522" s="2"/>
      <c r="F522" s="81"/>
    </row>
    <row r="523" spans="5:6" ht="18" customHeight="1" x14ac:dyDescent="0.2">
      <c r="E523" s="2"/>
      <c r="F523" s="81"/>
    </row>
    <row r="524" spans="5:6" ht="18" customHeight="1" x14ac:dyDescent="0.2">
      <c r="E524" s="2"/>
      <c r="F524" s="81"/>
    </row>
    <row r="525" spans="5:6" ht="18" customHeight="1" x14ac:dyDescent="0.2">
      <c r="E525" s="2"/>
      <c r="F525" s="81"/>
    </row>
    <row r="526" spans="5:6" ht="18" customHeight="1" x14ac:dyDescent="0.2">
      <c r="E526" s="2"/>
      <c r="F526" s="81"/>
    </row>
    <row r="527" spans="5:6" ht="18" customHeight="1" x14ac:dyDescent="0.2">
      <c r="E527" s="2"/>
      <c r="F527" s="81"/>
    </row>
    <row r="528" spans="5:6" ht="18" customHeight="1" x14ac:dyDescent="0.2">
      <c r="E528" s="2"/>
      <c r="F528" s="81"/>
    </row>
    <row r="529" spans="5:6" ht="18" customHeight="1" x14ac:dyDescent="0.2">
      <c r="E529" s="2"/>
      <c r="F529" s="81"/>
    </row>
    <row r="530" spans="5:6" ht="18" customHeight="1" x14ac:dyDescent="0.2">
      <c r="E530" s="2"/>
      <c r="F530" s="81"/>
    </row>
    <row r="531" spans="5:6" ht="18" customHeight="1" x14ac:dyDescent="0.2">
      <c r="E531" s="2"/>
      <c r="F531" s="81"/>
    </row>
    <row r="532" spans="5:6" ht="18" customHeight="1" x14ac:dyDescent="0.2">
      <c r="E532" s="2"/>
      <c r="F532" s="2"/>
    </row>
    <row r="533" spans="5:6" ht="18" customHeight="1" x14ac:dyDescent="0.2">
      <c r="E533" s="2"/>
      <c r="F533" s="2"/>
    </row>
    <row r="534" spans="5:6" ht="18" customHeight="1" x14ac:dyDescent="0.2">
      <c r="E534" s="2"/>
      <c r="F534" s="2"/>
    </row>
    <row r="535" spans="5:6" ht="18" customHeight="1" x14ac:dyDescent="0.2">
      <c r="E535" s="2"/>
      <c r="F535" s="2"/>
    </row>
    <row r="536" spans="5:6" ht="18" customHeight="1" x14ac:dyDescent="0.2">
      <c r="E536" s="2"/>
      <c r="F536" s="2"/>
    </row>
    <row r="537" spans="5:6" ht="18" customHeight="1" x14ac:dyDescent="0.2">
      <c r="E537" s="2"/>
      <c r="F537" s="2"/>
    </row>
    <row r="538" spans="5:6" ht="18" customHeight="1" x14ac:dyDescent="0.2">
      <c r="E538" s="2"/>
      <c r="F538" s="2"/>
    </row>
    <row r="539" spans="5:6" ht="18" customHeight="1" x14ac:dyDescent="0.2">
      <c r="E539" s="2"/>
      <c r="F539" s="2"/>
    </row>
    <row r="540" spans="5:6" ht="18" customHeight="1" x14ac:dyDescent="0.2">
      <c r="E540" s="2"/>
      <c r="F540" s="2"/>
    </row>
    <row r="541" spans="5:6" ht="18" customHeight="1" x14ac:dyDescent="0.2">
      <c r="E541" s="2"/>
      <c r="F541" s="2"/>
    </row>
    <row r="542" spans="5:6" ht="18" customHeight="1" x14ac:dyDescent="0.2">
      <c r="E542" s="2"/>
      <c r="F542" s="2"/>
    </row>
    <row r="543" spans="5:6" ht="18" customHeight="1" x14ac:dyDescent="0.2">
      <c r="E543" s="2"/>
      <c r="F543" s="2"/>
    </row>
    <row r="544" spans="5:6" ht="18" customHeight="1" x14ac:dyDescent="0.2">
      <c r="E544" s="2"/>
      <c r="F544" s="2"/>
    </row>
    <row r="545" spans="5:6" ht="18" customHeight="1" x14ac:dyDescent="0.2">
      <c r="E545" s="2"/>
      <c r="F545" s="2"/>
    </row>
    <row r="546" spans="5:6" ht="18" customHeight="1" x14ac:dyDescent="0.2">
      <c r="E546" s="2"/>
      <c r="F546" s="2"/>
    </row>
    <row r="547" spans="5:6" ht="18" customHeight="1" x14ac:dyDescent="0.2">
      <c r="E547" s="2"/>
      <c r="F547" s="2"/>
    </row>
    <row r="548" spans="5:6" ht="18" customHeight="1" x14ac:dyDescent="0.2">
      <c r="E548" s="2"/>
      <c r="F548" s="2"/>
    </row>
    <row r="549" spans="5:6" ht="18" customHeight="1" x14ac:dyDescent="0.2">
      <c r="E549" s="2"/>
      <c r="F549" s="2"/>
    </row>
    <row r="550" spans="5:6" ht="18" customHeight="1" x14ac:dyDescent="0.2">
      <c r="E550" s="2"/>
      <c r="F550" s="2"/>
    </row>
    <row r="551" spans="5:6" ht="18" customHeight="1" x14ac:dyDescent="0.2">
      <c r="E551" s="2"/>
      <c r="F551" s="2"/>
    </row>
    <row r="552" spans="5:6" ht="18" customHeight="1" x14ac:dyDescent="0.2">
      <c r="E552" s="2"/>
      <c r="F552" s="2"/>
    </row>
    <row r="553" spans="5:6" ht="18" customHeight="1" x14ac:dyDescent="0.2">
      <c r="E553" s="2"/>
      <c r="F553" s="2"/>
    </row>
    <row r="554" spans="5:6" ht="18" customHeight="1" x14ac:dyDescent="0.2">
      <c r="E554" s="2"/>
      <c r="F554" s="2"/>
    </row>
    <row r="555" spans="5:6" ht="18" customHeight="1" x14ac:dyDescent="0.2">
      <c r="E555" s="2"/>
      <c r="F555" s="2"/>
    </row>
    <row r="556" spans="5:6" ht="18" customHeight="1" x14ac:dyDescent="0.2">
      <c r="E556" s="2"/>
      <c r="F556" s="2"/>
    </row>
    <row r="557" spans="5:6" ht="18" customHeight="1" x14ac:dyDescent="0.2">
      <c r="E557" s="2"/>
      <c r="F557" s="2"/>
    </row>
    <row r="558" spans="5:6" ht="18" customHeight="1" x14ac:dyDescent="0.2">
      <c r="E558" s="2"/>
      <c r="F558" s="2"/>
    </row>
    <row r="559" spans="5:6" ht="18" customHeight="1" x14ac:dyDescent="0.2">
      <c r="E559" s="2"/>
      <c r="F559" s="2"/>
    </row>
    <row r="560" spans="5:6" ht="18" customHeight="1" x14ac:dyDescent="0.2">
      <c r="E560" s="2"/>
      <c r="F560" s="2"/>
    </row>
    <row r="561" spans="5:6" ht="18" customHeight="1" x14ac:dyDescent="0.2">
      <c r="E561" s="2"/>
      <c r="F561" s="2"/>
    </row>
    <row r="562" spans="5:6" ht="18" customHeight="1" x14ac:dyDescent="0.2">
      <c r="E562" s="2"/>
      <c r="F562" s="2"/>
    </row>
    <row r="563" spans="5:6" ht="18" customHeight="1" x14ac:dyDescent="0.2">
      <c r="E563" s="2"/>
      <c r="F563" s="2"/>
    </row>
    <row r="564" spans="5:6" ht="18" customHeight="1" x14ac:dyDescent="0.2">
      <c r="E564" s="2"/>
      <c r="F564" s="2"/>
    </row>
    <row r="565" spans="5:6" ht="18" customHeight="1" x14ac:dyDescent="0.2">
      <c r="E565" s="2"/>
      <c r="F565" s="2"/>
    </row>
    <row r="566" spans="5:6" ht="18" customHeight="1" x14ac:dyDescent="0.2">
      <c r="E566" s="2"/>
      <c r="F566" s="2"/>
    </row>
    <row r="567" spans="5:6" ht="18" customHeight="1" x14ac:dyDescent="0.2">
      <c r="E567" s="2"/>
      <c r="F567" s="2"/>
    </row>
    <row r="568" spans="5:6" ht="18" customHeight="1" x14ac:dyDescent="0.2">
      <c r="E568" s="2"/>
      <c r="F568" s="2"/>
    </row>
    <row r="569" spans="5:6" ht="18" customHeight="1" x14ac:dyDescent="0.2">
      <c r="E569" s="2"/>
      <c r="F569" s="2"/>
    </row>
    <row r="570" spans="5:6" ht="18" customHeight="1" x14ac:dyDescent="0.2">
      <c r="E570" s="2"/>
      <c r="F570" s="2"/>
    </row>
    <row r="571" spans="5:6" ht="18" customHeight="1" x14ac:dyDescent="0.2">
      <c r="E571" s="2"/>
      <c r="F571" s="2"/>
    </row>
    <row r="572" spans="5:6" ht="18" customHeight="1" x14ac:dyDescent="0.2">
      <c r="E572" s="2"/>
      <c r="F572" s="2"/>
    </row>
    <row r="573" spans="5:6" ht="18" customHeight="1" x14ac:dyDescent="0.2">
      <c r="E573" s="2"/>
      <c r="F573" s="2"/>
    </row>
    <row r="574" spans="5:6" ht="18" customHeight="1" x14ac:dyDescent="0.2">
      <c r="E574" s="2"/>
      <c r="F574" s="2"/>
    </row>
    <row r="575" spans="5:6" ht="18" customHeight="1" x14ac:dyDescent="0.2">
      <c r="E575" s="2"/>
      <c r="F575" s="2"/>
    </row>
    <row r="576" spans="5:6" ht="18" customHeight="1" x14ac:dyDescent="0.2">
      <c r="E576" s="2"/>
      <c r="F576" s="2"/>
    </row>
    <row r="577" spans="5:6" ht="18" customHeight="1" x14ac:dyDescent="0.2">
      <c r="E577" s="2"/>
      <c r="F577" s="2"/>
    </row>
    <row r="578" spans="5:6" ht="18" customHeight="1" x14ac:dyDescent="0.2">
      <c r="E578" s="2"/>
      <c r="F578" s="2"/>
    </row>
    <row r="579" spans="5:6" ht="18" customHeight="1" x14ac:dyDescent="0.2">
      <c r="E579" s="2"/>
      <c r="F579" s="2"/>
    </row>
    <row r="580" spans="5:6" ht="18" customHeight="1" x14ac:dyDescent="0.2">
      <c r="E580" s="2"/>
      <c r="F580" s="2"/>
    </row>
    <row r="581" spans="5:6" ht="18" customHeight="1" x14ac:dyDescent="0.2">
      <c r="E581" s="2"/>
      <c r="F581" s="2"/>
    </row>
    <row r="582" spans="5:6" ht="18" customHeight="1" x14ac:dyDescent="0.2">
      <c r="E582" s="2"/>
      <c r="F582" s="2"/>
    </row>
    <row r="583" spans="5:6" ht="18" customHeight="1" x14ac:dyDescent="0.2">
      <c r="E583" s="2"/>
      <c r="F583" s="2"/>
    </row>
    <row r="584" spans="5:6" ht="18" customHeight="1" x14ac:dyDescent="0.2">
      <c r="E584" s="2"/>
      <c r="F584" s="2"/>
    </row>
    <row r="585" spans="5:6" ht="18" customHeight="1" x14ac:dyDescent="0.2">
      <c r="E585" s="2"/>
      <c r="F585" s="2"/>
    </row>
    <row r="586" spans="5:6" ht="18" customHeight="1" x14ac:dyDescent="0.2">
      <c r="E586" s="2"/>
      <c r="F586" s="2"/>
    </row>
    <row r="587" spans="5:6" ht="18" customHeight="1" x14ac:dyDescent="0.2">
      <c r="E587" s="2"/>
      <c r="F587" s="2"/>
    </row>
    <row r="588" spans="5:6" ht="18" customHeight="1" x14ac:dyDescent="0.2">
      <c r="E588" s="2"/>
      <c r="F588" s="2"/>
    </row>
    <row r="589" spans="5:6" ht="18" customHeight="1" x14ac:dyDescent="0.2">
      <c r="E589" s="2"/>
      <c r="F589" s="2"/>
    </row>
    <row r="590" spans="5:6" ht="18" customHeight="1" x14ac:dyDescent="0.2">
      <c r="E590" s="2"/>
      <c r="F590" s="2"/>
    </row>
    <row r="591" spans="5:6" ht="18" customHeight="1" x14ac:dyDescent="0.2">
      <c r="E591" s="2"/>
      <c r="F591" s="2"/>
    </row>
    <row r="592" spans="5:6" ht="18" customHeight="1" x14ac:dyDescent="0.2">
      <c r="E592" s="2"/>
      <c r="F592" s="2"/>
    </row>
    <row r="593" spans="5:6" ht="18" customHeight="1" x14ac:dyDescent="0.2">
      <c r="E593" s="2"/>
      <c r="F593" s="2"/>
    </row>
    <row r="594" spans="5:6" ht="18" customHeight="1" x14ac:dyDescent="0.2">
      <c r="E594" s="2"/>
      <c r="F594" s="2"/>
    </row>
    <row r="595" spans="5:6" ht="18" customHeight="1" x14ac:dyDescent="0.2">
      <c r="E595" s="2"/>
      <c r="F595" s="2"/>
    </row>
    <row r="596" spans="5:6" ht="18" customHeight="1" x14ac:dyDescent="0.2">
      <c r="E596" s="2"/>
      <c r="F596" s="2"/>
    </row>
    <row r="597" spans="5:6" ht="18" customHeight="1" x14ac:dyDescent="0.2">
      <c r="E597" s="2"/>
      <c r="F597" s="2"/>
    </row>
    <row r="598" spans="5:6" ht="18" customHeight="1" x14ac:dyDescent="0.2">
      <c r="E598" s="2"/>
      <c r="F598" s="2"/>
    </row>
    <row r="599" spans="5:6" ht="18" customHeight="1" x14ac:dyDescent="0.2">
      <c r="E599" s="2"/>
      <c r="F599" s="2"/>
    </row>
    <row r="600" spans="5:6" ht="18" customHeight="1" x14ac:dyDescent="0.2">
      <c r="E600" s="2"/>
      <c r="F600" s="2"/>
    </row>
    <row r="601" spans="5:6" ht="18" customHeight="1" x14ac:dyDescent="0.2">
      <c r="E601" s="2"/>
      <c r="F601" s="2"/>
    </row>
    <row r="602" spans="5:6" ht="18" customHeight="1" x14ac:dyDescent="0.2">
      <c r="E602" s="2"/>
      <c r="F602" s="2"/>
    </row>
    <row r="603" spans="5:6" ht="18" customHeight="1" x14ac:dyDescent="0.2">
      <c r="E603" s="2"/>
      <c r="F603" s="2"/>
    </row>
    <row r="604" spans="5:6" ht="18" customHeight="1" x14ac:dyDescent="0.2">
      <c r="E604" s="2"/>
      <c r="F604" s="2"/>
    </row>
    <row r="605" spans="5:6" ht="18" customHeight="1" x14ac:dyDescent="0.2">
      <c r="E605" s="2"/>
      <c r="F605" s="2"/>
    </row>
    <row r="606" spans="5:6" ht="18" customHeight="1" x14ac:dyDescent="0.2">
      <c r="E606" s="2"/>
      <c r="F606" s="2"/>
    </row>
    <row r="607" spans="5:6" ht="18" customHeight="1" x14ac:dyDescent="0.2">
      <c r="E607" s="2"/>
      <c r="F607" s="2"/>
    </row>
    <row r="608" spans="5:6" ht="18" customHeight="1" x14ac:dyDescent="0.2">
      <c r="E608" s="2"/>
      <c r="F608" s="2"/>
    </row>
    <row r="609" spans="5:6" ht="18" customHeight="1" x14ac:dyDescent="0.2">
      <c r="E609" s="2"/>
      <c r="F609" s="2"/>
    </row>
    <row r="610" spans="5:6" ht="18" customHeight="1" x14ac:dyDescent="0.2">
      <c r="E610" s="2"/>
      <c r="F610" s="2"/>
    </row>
    <row r="611" spans="5:6" ht="18" customHeight="1" x14ac:dyDescent="0.2">
      <c r="E611" s="2"/>
      <c r="F611" s="2"/>
    </row>
    <row r="612" spans="5:6" ht="18" customHeight="1" x14ac:dyDescent="0.2">
      <c r="E612" s="2"/>
      <c r="F612" s="2"/>
    </row>
    <row r="613" spans="5:6" ht="18" customHeight="1" x14ac:dyDescent="0.2">
      <c r="E613" s="2"/>
      <c r="F613" s="2"/>
    </row>
    <row r="614" spans="5:6" ht="18" customHeight="1" x14ac:dyDescent="0.2">
      <c r="E614" s="2"/>
      <c r="F614" s="2"/>
    </row>
    <row r="615" spans="5:6" ht="18" customHeight="1" x14ac:dyDescent="0.2">
      <c r="E615" s="2"/>
      <c r="F615" s="2"/>
    </row>
    <row r="616" spans="5:6" ht="18" customHeight="1" x14ac:dyDescent="0.2">
      <c r="E616" s="2"/>
      <c r="F616" s="2"/>
    </row>
    <row r="617" spans="5:6" ht="18" customHeight="1" x14ac:dyDescent="0.2">
      <c r="E617" s="2"/>
      <c r="F617" s="2"/>
    </row>
    <row r="618" spans="5:6" ht="18" customHeight="1" x14ac:dyDescent="0.2">
      <c r="E618" s="2"/>
      <c r="F618" s="2"/>
    </row>
    <row r="619" spans="5:6" ht="18" customHeight="1" x14ac:dyDescent="0.2">
      <c r="E619" s="2"/>
      <c r="F619" s="2"/>
    </row>
    <row r="620" spans="5:6" ht="18" customHeight="1" x14ac:dyDescent="0.2">
      <c r="E620" s="2"/>
      <c r="F620" s="2"/>
    </row>
    <row r="621" spans="5:6" ht="18" customHeight="1" x14ac:dyDescent="0.2">
      <c r="E621" s="2"/>
      <c r="F621" s="2"/>
    </row>
    <row r="622" spans="5:6" ht="18" customHeight="1" x14ac:dyDescent="0.2">
      <c r="E622" s="2"/>
      <c r="F622" s="2"/>
    </row>
    <row r="623" spans="5:6" ht="18" customHeight="1" x14ac:dyDescent="0.2">
      <c r="E623" s="2"/>
      <c r="F623" s="2"/>
    </row>
    <row r="624" spans="5:6" ht="18" customHeight="1" x14ac:dyDescent="0.2">
      <c r="E624" s="2"/>
      <c r="F624" s="2"/>
    </row>
    <row r="625" spans="5:6" ht="18" customHeight="1" x14ac:dyDescent="0.2">
      <c r="E625" s="2"/>
      <c r="F625" s="2"/>
    </row>
    <row r="626" spans="5:6" ht="18" customHeight="1" x14ac:dyDescent="0.2">
      <c r="E626" s="2"/>
      <c r="F626" s="2"/>
    </row>
    <row r="627" spans="5:6" ht="18" customHeight="1" x14ac:dyDescent="0.2">
      <c r="E627" s="2"/>
      <c r="F627" s="2"/>
    </row>
    <row r="628" spans="5:6" ht="18" customHeight="1" x14ac:dyDescent="0.2">
      <c r="E628" s="2"/>
      <c r="F628" s="2"/>
    </row>
    <row r="629" spans="5:6" ht="18" customHeight="1" x14ac:dyDescent="0.2">
      <c r="E629" s="2"/>
      <c r="F629" s="2"/>
    </row>
    <row r="630" spans="5:6" ht="18" customHeight="1" x14ac:dyDescent="0.2">
      <c r="E630" s="2"/>
      <c r="F630" s="2"/>
    </row>
    <row r="631" spans="5:6" ht="18" customHeight="1" x14ac:dyDescent="0.2">
      <c r="E631" s="2"/>
      <c r="F631" s="2"/>
    </row>
    <row r="632" spans="5:6" ht="18" customHeight="1" x14ac:dyDescent="0.2">
      <c r="E632" s="2"/>
      <c r="F632" s="2"/>
    </row>
    <row r="633" spans="5:6" ht="18" customHeight="1" x14ac:dyDescent="0.2">
      <c r="E633" s="2"/>
      <c r="F633" s="2"/>
    </row>
    <row r="634" spans="5:6" ht="18" customHeight="1" x14ac:dyDescent="0.2">
      <c r="E634" s="2"/>
      <c r="F634" s="2"/>
    </row>
    <row r="635" spans="5:6" ht="18" customHeight="1" x14ac:dyDescent="0.2">
      <c r="E635" s="2"/>
      <c r="F635" s="2"/>
    </row>
    <row r="636" spans="5:6" ht="18" customHeight="1" x14ac:dyDescent="0.2">
      <c r="E636" s="2"/>
      <c r="F636" s="2"/>
    </row>
    <row r="637" spans="5:6" ht="18" customHeight="1" x14ac:dyDescent="0.2">
      <c r="E637" s="2"/>
      <c r="F637" s="2"/>
    </row>
    <row r="638" spans="5:6" ht="18" customHeight="1" x14ac:dyDescent="0.2">
      <c r="E638" s="2"/>
      <c r="F638" s="2"/>
    </row>
    <row r="639" spans="5:6" ht="18" customHeight="1" x14ac:dyDescent="0.2">
      <c r="E639" s="2"/>
      <c r="F639" s="2"/>
    </row>
    <row r="640" spans="5:6" ht="18" customHeight="1" x14ac:dyDescent="0.2">
      <c r="E640" s="2"/>
      <c r="F640" s="2"/>
    </row>
    <row r="641" spans="5:6" ht="18" customHeight="1" x14ac:dyDescent="0.2">
      <c r="E641" s="2"/>
      <c r="F641" s="2"/>
    </row>
    <row r="642" spans="5:6" ht="18" customHeight="1" x14ac:dyDescent="0.2">
      <c r="E642" s="2"/>
      <c r="F642" s="2"/>
    </row>
    <row r="643" spans="5:6" ht="18" customHeight="1" x14ac:dyDescent="0.2">
      <c r="E643" s="2"/>
      <c r="F643" s="2"/>
    </row>
    <row r="644" spans="5:6" ht="18" customHeight="1" x14ac:dyDescent="0.2">
      <c r="E644" s="2"/>
      <c r="F644" s="2"/>
    </row>
    <row r="645" spans="5:6" ht="18" customHeight="1" x14ac:dyDescent="0.2">
      <c r="E645" s="2"/>
      <c r="F645" s="2"/>
    </row>
    <row r="646" spans="5:6" ht="18" customHeight="1" x14ac:dyDescent="0.2">
      <c r="E646" s="2"/>
      <c r="F646" s="2"/>
    </row>
    <row r="647" spans="5:6" ht="18" customHeight="1" x14ac:dyDescent="0.2">
      <c r="E647" s="2"/>
      <c r="F647" s="2"/>
    </row>
    <row r="648" spans="5:6" ht="18" customHeight="1" x14ac:dyDescent="0.2">
      <c r="E648" s="2"/>
      <c r="F648" s="2"/>
    </row>
    <row r="649" spans="5:6" ht="18" customHeight="1" x14ac:dyDescent="0.2">
      <c r="E649" s="2"/>
      <c r="F649" s="2"/>
    </row>
    <row r="650" spans="5:6" ht="18" customHeight="1" x14ac:dyDescent="0.2">
      <c r="E650" s="2"/>
      <c r="F650" s="2"/>
    </row>
    <row r="651" spans="5:6" ht="18" customHeight="1" x14ac:dyDescent="0.2">
      <c r="E651" s="2"/>
      <c r="F651" s="2"/>
    </row>
    <row r="652" spans="5:6" ht="18" customHeight="1" x14ac:dyDescent="0.2">
      <c r="E652" s="2"/>
      <c r="F652" s="2"/>
    </row>
    <row r="653" spans="5:6" ht="18" customHeight="1" x14ac:dyDescent="0.2">
      <c r="E653" s="2"/>
      <c r="F653" s="2"/>
    </row>
    <row r="654" spans="5:6" ht="18" customHeight="1" x14ac:dyDescent="0.2">
      <c r="E654" s="2"/>
      <c r="F654" s="2"/>
    </row>
    <row r="655" spans="5:6" ht="18" customHeight="1" x14ac:dyDescent="0.2">
      <c r="E655" s="2"/>
      <c r="F655" s="2"/>
    </row>
    <row r="656" spans="5:6" ht="18" customHeight="1" x14ac:dyDescent="0.2">
      <c r="E656" s="2"/>
      <c r="F656" s="2"/>
    </row>
    <row r="657" spans="5:6" ht="18" customHeight="1" x14ac:dyDescent="0.2">
      <c r="E657" s="2"/>
      <c r="F657" s="2"/>
    </row>
    <row r="658" spans="5:6" ht="18" customHeight="1" x14ac:dyDescent="0.2">
      <c r="E658" s="2"/>
      <c r="F658" s="2"/>
    </row>
    <row r="659" spans="5:6" ht="18" customHeight="1" x14ac:dyDescent="0.2">
      <c r="E659" s="2"/>
      <c r="F659" s="2"/>
    </row>
    <row r="660" spans="5:6" ht="18" customHeight="1" x14ac:dyDescent="0.2">
      <c r="E660" s="2"/>
      <c r="F660" s="2"/>
    </row>
    <row r="661" spans="5:6" ht="18" customHeight="1" x14ac:dyDescent="0.2">
      <c r="E661" s="2"/>
      <c r="F661" s="2"/>
    </row>
    <row r="662" spans="5:6" ht="18" customHeight="1" x14ac:dyDescent="0.2">
      <c r="E662" s="2"/>
      <c r="F662" s="2"/>
    </row>
    <row r="663" spans="5:6" ht="18" customHeight="1" x14ac:dyDescent="0.2">
      <c r="E663" s="2"/>
      <c r="F663" s="2"/>
    </row>
    <row r="664" spans="5:6" ht="18" customHeight="1" x14ac:dyDescent="0.2">
      <c r="E664" s="2"/>
      <c r="F664" s="2"/>
    </row>
    <row r="665" spans="5:6" ht="18" customHeight="1" x14ac:dyDescent="0.2">
      <c r="E665" s="2"/>
      <c r="F665" s="2"/>
    </row>
    <row r="666" spans="5:6" ht="18" customHeight="1" x14ac:dyDescent="0.2">
      <c r="E666" s="2"/>
      <c r="F666" s="2"/>
    </row>
    <row r="667" spans="5:6" ht="18" customHeight="1" x14ac:dyDescent="0.2">
      <c r="E667" s="2"/>
      <c r="F667" s="2"/>
    </row>
    <row r="668" spans="5:6" ht="18" customHeight="1" x14ac:dyDescent="0.2">
      <c r="E668" s="2"/>
      <c r="F668" s="2"/>
    </row>
    <row r="669" spans="5:6" ht="18" customHeight="1" x14ac:dyDescent="0.2">
      <c r="E669" s="2"/>
      <c r="F669" s="2"/>
    </row>
    <row r="670" spans="5:6" ht="18" customHeight="1" x14ac:dyDescent="0.2">
      <c r="E670" s="2"/>
      <c r="F670" s="2"/>
    </row>
    <row r="671" spans="5:6" ht="18" customHeight="1" x14ac:dyDescent="0.2">
      <c r="E671" s="2"/>
      <c r="F671" s="2"/>
    </row>
    <row r="672" spans="5:6" ht="18" customHeight="1" x14ac:dyDescent="0.2">
      <c r="E672" s="2"/>
      <c r="F672" s="2"/>
    </row>
    <row r="673" spans="5:6" ht="18" customHeight="1" x14ac:dyDescent="0.2">
      <c r="E673" s="2"/>
      <c r="F673" s="2"/>
    </row>
    <row r="674" spans="5:6" ht="18" customHeight="1" x14ac:dyDescent="0.2">
      <c r="E674" s="2"/>
      <c r="F674" s="2"/>
    </row>
    <row r="675" spans="5:6" ht="18" customHeight="1" x14ac:dyDescent="0.2">
      <c r="E675" s="2"/>
      <c r="F675" s="2"/>
    </row>
    <row r="676" spans="5:6" ht="18" customHeight="1" x14ac:dyDescent="0.2">
      <c r="E676" s="2"/>
      <c r="F676" s="2"/>
    </row>
    <row r="677" spans="5:6" ht="18" customHeight="1" x14ac:dyDescent="0.2">
      <c r="E677" s="2"/>
      <c r="F677" s="2"/>
    </row>
    <row r="678" spans="5:6" ht="18" customHeight="1" x14ac:dyDescent="0.2">
      <c r="E678" s="2"/>
      <c r="F678" s="2"/>
    </row>
    <row r="679" spans="5:6" ht="18" customHeight="1" x14ac:dyDescent="0.2">
      <c r="E679" s="2"/>
      <c r="F679" s="2"/>
    </row>
    <row r="680" spans="5:6" ht="18" customHeight="1" x14ac:dyDescent="0.2">
      <c r="E680" s="2"/>
      <c r="F680" s="2"/>
    </row>
    <row r="681" spans="5:6" ht="18" customHeight="1" x14ac:dyDescent="0.2">
      <c r="E681" s="2"/>
      <c r="F681" s="2"/>
    </row>
    <row r="682" spans="5:6" ht="18" customHeight="1" x14ac:dyDescent="0.2">
      <c r="E682" s="2"/>
      <c r="F682" s="2"/>
    </row>
    <row r="683" spans="5:6" ht="18" customHeight="1" x14ac:dyDescent="0.2">
      <c r="E683" s="2"/>
      <c r="F683" s="2"/>
    </row>
    <row r="684" spans="5:6" ht="18" customHeight="1" x14ac:dyDescent="0.2">
      <c r="E684" s="2"/>
      <c r="F684" s="2"/>
    </row>
    <row r="685" spans="5:6" ht="18" customHeight="1" x14ac:dyDescent="0.2">
      <c r="E685" s="2"/>
      <c r="F685" s="2"/>
    </row>
    <row r="686" spans="5:6" ht="18" customHeight="1" x14ac:dyDescent="0.2">
      <c r="E686" s="2"/>
      <c r="F686" s="2"/>
    </row>
    <row r="687" spans="5:6" ht="18" customHeight="1" x14ac:dyDescent="0.2">
      <c r="E687" s="2"/>
      <c r="F687" s="2"/>
    </row>
    <row r="688" spans="5:6" ht="18" customHeight="1" x14ac:dyDescent="0.2">
      <c r="E688" s="2"/>
      <c r="F688" s="2"/>
    </row>
    <row r="689" spans="5:6" ht="18" customHeight="1" x14ac:dyDescent="0.2">
      <c r="E689" s="2"/>
      <c r="F689" s="2"/>
    </row>
    <row r="690" spans="5:6" ht="18" customHeight="1" x14ac:dyDescent="0.2">
      <c r="E690" s="2"/>
      <c r="F690" s="2"/>
    </row>
    <row r="691" spans="5:6" ht="18" customHeight="1" x14ac:dyDescent="0.2">
      <c r="E691" s="2"/>
      <c r="F691" s="2"/>
    </row>
    <row r="692" spans="5:6" ht="18" customHeight="1" x14ac:dyDescent="0.2">
      <c r="E692" s="2"/>
      <c r="F692" s="2"/>
    </row>
    <row r="693" spans="5:6" ht="18" customHeight="1" x14ac:dyDescent="0.2">
      <c r="E693" s="2"/>
      <c r="F693" s="2"/>
    </row>
    <row r="694" spans="5:6" ht="18" customHeight="1" x14ac:dyDescent="0.2">
      <c r="E694" s="2"/>
      <c r="F694" s="2"/>
    </row>
    <row r="695" spans="5:6" ht="18" customHeight="1" x14ac:dyDescent="0.2">
      <c r="E695" s="2"/>
      <c r="F695" s="2"/>
    </row>
    <row r="696" spans="5:6" ht="18" customHeight="1" x14ac:dyDescent="0.2">
      <c r="E696" s="2"/>
      <c r="F696" s="2"/>
    </row>
    <row r="697" spans="5:6" ht="18" customHeight="1" x14ac:dyDescent="0.2">
      <c r="E697" s="2"/>
      <c r="F697" s="2"/>
    </row>
    <row r="698" spans="5:6" ht="18" customHeight="1" x14ac:dyDescent="0.2">
      <c r="E698" s="2"/>
      <c r="F698" s="2"/>
    </row>
    <row r="699" spans="5:6" ht="18" customHeight="1" x14ac:dyDescent="0.2">
      <c r="E699" s="2"/>
      <c r="F699" s="2"/>
    </row>
    <row r="700" spans="5:6" ht="18" customHeight="1" x14ac:dyDescent="0.2">
      <c r="E700" s="2"/>
      <c r="F700" s="2"/>
    </row>
    <row r="701" spans="5:6" ht="18" customHeight="1" x14ac:dyDescent="0.2">
      <c r="E701" s="2"/>
      <c r="F701" s="2"/>
    </row>
    <row r="702" spans="5:6" ht="18" customHeight="1" x14ac:dyDescent="0.2">
      <c r="E702" s="2"/>
      <c r="F702" s="2"/>
    </row>
    <row r="703" spans="5:6" ht="18" customHeight="1" x14ac:dyDescent="0.2">
      <c r="E703" s="2"/>
      <c r="F703" s="2"/>
    </row>
    <row r="704" spans="5:6" ht="18" customHeight="1" x14ac:dyDescent="0.2">
      <c r="E704" s="2"/>
      <c r="F704" s="2"/>
    </row>
    <row r="705" spans="5:6" ht="18" customHeight="1" x14ac:dyDescent="0.2">
      <c r="E705" s="2"/>
      <c r="F705" s="2"/>
    </row>
    <row r="706" spans="5:6" ht="18" customHeight="1" x14ac:dyDescent="0.2">
      <c r="E706" s="2"/>
      <c r="F706" s="2"/>
    </row>
    <row r="707" spans="5:6" ht="18" customHeight="1" x14ac:dyDescent="0.2">
      <c r="E707" s="2"/>
      <c r="F707" s="2"/>
    </row>
    <row r="708" spans="5:6" ht="18" customHeight="1" x14ac:dyDescent="0.2">
      <c r="E708" s="2"/>
      <c r="F708" s="2"/>
    </row>
    <row r="709" spans="5:6" ht="18" customHeight="1" x14ac:dyDescent="0.2">
      <c r="E709" s="2"/>
      <c r="F709" s="2"/>
    </row>
    <row r="710" spans="5:6" ht="18" customHeight="1" x14ac:dyDescent="0.2">
      <c r="E710" s="2"/>
      <c r="F710" s="2"/>
    </row>
    <row r="711" spans="5:6" ht="18" customHeight="1" x14ac:dyDescent="0.2">
      <c r="E711" s="2"/>
      <c r="F711" s="2"/>
    </row>
    <row r="712" spans="5:6" ht="18" customHeight="1" x14ac:dyDescent="0.2">
      <c r="E712" s="2"/>
      <c r="F712" s="2"/>
    </row>
    <row r="713" spans="5:6" ht="18" customHeight="1" x14ac:dyDescent="0.2">
      <c r="E713" s="2"/>
      <c r="F713" s="2"/>
    </row>
    <row r="714" spans="5:6" ht="18" customHeight="1" x14ac:dyDescent="0.2">
      <c r="E714" s="2"/>
      <c r="F714" s="2"/>
    </row>
    <row r="715" spans="5:6" ht="18" customHeight="1" x14ac:dyDescent="0.2">
      <c r="E715" s="2"/>
      <c r="F715" s="2"/>
    </row>
    <row r="716" spans="5:6" ht="18" customHeight="1" x14ac:dyDescent="0.2">
      <c r="E716" s="2"/>
      <c r="F716" s="2"/>
    </row>
    <row r="717" spans="5:6" ht="18" customHeight="1" x14ac:dyDescent="0.2">
      <c r="E717" s="2"/>
      <c r="F717" s="2"/>
    </row>
    <row r="718" spans="5:6" ht="18" customHeight="1" x14ac:dyDescent="0.2">
      <c r="E718" s="2"/>
      <c r="F718" s="2"/>
    </row>
    <row r="719" spans="5:6" ht="18" customHeight="1" x14ac:dyDescent="0.2">
      <c r="E719" s="2"/>
      <c r="F719" s="2"/>
    </row>
    <row r="720" spans="5:6" ht="18" customHeight="1" x14ac:dyDescent="0.2">
      <c r="E720" s="2"/>
      <c r="F720" s="2"/>
    </row>
    <row r="721" spans="5:6" ht="18" customHeight="1" x14ac:dyDescent="0.2">
      <c r="E721" s="2"/>
      <c r="F721" s="2"/>
    </row>
    <row r="722" spans="5:6" ht="18" customHeight="1" x14ac:dyDescent="0.2">
      <c r="E722" s="2"/>
      <c r="F722" s="2"/>
    </row>
    <row r="723" spans="5:6" ht="18" customHeight="1" x14ac:dyDescent="0.2">
      <c r="E723" s="2"/>
      <c r="F723" s="2"/>
    </row>
    <row r="724" spans="5:6" ht="18" customHeight="1" x14ac:dyDescent="0.2">
      <c r="E724" s="2"/>
      <c r="F724" s="2"/>
    </row>
    <row r="725" spans="5:6" ht="18" customHeight="1" x14ac:dyDescent="0.2">
      <c r="E725" s="2"/>
      <c r="F725" s="2"/>
    </row>
    <row r="726" spans="5:6" ht="18" customHeight="1" x14ac:dyDescent="0.2">
      <c r="E726" s="2"/>
      <c r="F726" s="2"/>
    </row>
    <row r="727" spans="5:6" ht="18" customHeight="1" x14ac:dyDescent="0.2">
      <c r="E727" s="2"/>
      <c r="F727" s="2"/>
    </row>
    <row r="728" spans="5:6" ht="18" customHeight="1" x14ac:dyDescent="0.2">
      <c r="E728" s="2"/>
      <c r="F728" s="2"/>
    </row>
    <row r="729" spans="5:6" ht="18" customHeight="1" x14ac:dyDescent="0.2">
      <c r="E729" s="2"/>
      <c r="F729" s="2"/>
    </row>
    <row r="730" spans="5:6" ht="18" customHeight="1" x14ac:dyDescent="0.2">
      <c r="E730" s="2"/>
      <c r="F730" s="2"/>
    </row>
    <row r="731" spans="5:6" ht="18" customHeight="1" x14ac:dyDescent="0.2">
      <c r="E731" s="2"/>
      <c r="F731" s="2"/>
    </row>
    <row r="732" spans="5:6" ht="18" customHeight="1" x14ac:dyDescent="0.2">
      <c r="E732" s="2"/>
      <c r="F732" s="2"/>
    </row>
    <row r="733" spans="5:6" ht="18" customHeight="1" x14ac:dyDescent="0.2">
      <c r="E733" s="2"/>
      <c r="F733" s="2"/>
    </row>
    <row r="734" spans="5:6" ht="18" customHeight="1" x14ac:dyDescent="0.2">
      <c r="E734" s="2"/>
      <c r="F734" s="2"/>
    </row>
    <row r="735" spans="5:6" ht="18" customHeight="1" x14ac:dyDescent="0.2">
      <c r="E735" s="2"/>
      <c r="F735" s="2"/>
    </row>
    <row r="736" spans="5:6" ht="18" customHeight="1" x14ac:dyDescent="0.2">
      <c r="E736" s="2"/>
      <c r="F736" s="2"/>
    </row>
    <row r="737" spans="5:6" ht="18" customHeight="1" x14ac:dyDescent="0.2">
      <c r="E737" s="2"/>
      <c r="F737" s="2"/>
    </row>
    <row r="738" spans="5:6" ht="18" customHeight="1" x14ac:dyDescent="0.2">
      <c r="E738" s="2"/>
      <c r="F738" s="2"/>
    </row>
    <row r="739" spans="5:6" ht="18" customHeight="1" x14ac:dyDescent="0.2">
      <c r="E739" s="2"/>
      <c r="F739" s="2"/>
    </row>
    <row r="740" spans="5:6" ht="18" customHeight="1" x14ac:dyDescent="0.2">
      <c r="E740" s="2"/>
      <c r="F740" s="2"/>
    </row>
    <row r="741" spans="5:6" ht="18" customHeight="1" x14ac:dyDescent="0.2">
      <c r="E741" s="2"/>
      <c r="F741" s="2"/>
    </row>
    <row r="742" spans="5:6" ht="18" customHeight="1" x14ac:dyDescent="0.2">
      <c r="E742" s="2"/>
      <c r="F742" s="2"/>
    </row>
    <row r="743" spans="5:6" ht="18" customHeight="1" x14ac:dyDescent="0.2">
      <c r="E743" s="2"/>
      <c r="F743" s="2"/>
    </row>
    <row r="744" spans="5:6" ht="18" customHeight="1" x14ac:dyDescent="0.2">
      <c r="E744" s="2"/>
      <c r="F744" s="2"/>
    </row>
    <row r="745" spans="5:6" ht="18" customHeight="1" x14ac:dyDescent="0.2">
      <c r="E745" s="2"/>
      <c r="F745" s="2"/>
    </row>
    <row r="746" spans="5:6" ht="18" customHeight="1" x14ac:dyDescent="0.2">
      <c r="E746" s="2"/>
      <c r="F746" s="2"/>
    </row>
    <row r="747" spans="5:6" ht="18" customHeight="1" x14ac:dyDescent="0.2">
      <c r="E747" s="2"/>
      <c r="F747" s="2"/>
    </row>
    <row r="748" spans="5:6" ht="18" customHeight="1" x14ac:dyDescent="0.2">
      <c r="E748" s="2"/>
      <c r="F748" s="2"/>
    </row>
    <row r="749" spans="5:6" ht="18" customHeight="1" x14ac:dyDescent="0.2">
      <c r="E749" s="2"/>
      <c r="F749" s="2"/>
    </row>
    <row r="750" spans="5:6" ht="18" customHeight="1" x14ac:dyDescent="0.2">
      <c r="E750" s="2"/>
      <c r="F750" s="2"/>
    </row>
    <row r="751" spans="5:6" ht="18" customHeight="1" x14ac:dyDescent="0.2">
      <c r="E751" s="2"/>
      <c r="F751" s="2"/>
    </row>
    <row r="752" spans="5:6" ht="18" customHeight="1" x14ac:dyDescent="0.2">
      <c r="E752" s="2"/>
      <c r="F752" s="2"/>
    </row>
    <row r="753" spans="5:6" ht="18" customHeight="1" x14ac:dyDescent="0.2">
      <c r="E753" s="2"/>
      <c r="F753" s="2"/>
    </row>
    <row r="754" spans="5:6" ht="18" customHeight="1" x14ac:dyDescent="0.2">
      <c r="E754" s="2"/>
      <c r="F754" s="2"/>
    </row>
    <row r="755" spans="5:6" ht="18" customHeight="1" x14ac:dyDescent="0.2">
      <c r="E755" s="2"/>
      <c r="F755" s="2"/>
    </row>
    <row r="756" spans="5:6" ht="18" customHeight="1" x14ac:dyDescent="0.2">
      <c r="E756" s="2"/>
      <c r="F756" s="2"/>
    </row>
    <row r="757" spans="5:6" ht="18" customHeight="1" x14ac:dyDescent="0.2">
      <c r="E757" s="2"/>
      <c r="F757" s="2"/>
    </row>
    <row r="758" spans="5:6" ht="18" customHeight="1" x14ac:dyDescent="0.2">
      <c r="E758" s="2"/>
      <c r="F758" s="2"/>
    </row>
    <row r="759" spans="5:6" ht="18" customHeight="1" x14ac:dyDescent="0.2">
      <c r="E759" s="2"/>
      <c r="F759" s="2"/>
    </row>
    <row r="760" spans="5:6" ht="18" customHeight="1" x14ac:dyDescent="0.2">
      <c r="E760" s="2"/>
      <c r="F760" s="2"/>
    </row>
    <row r="761" spans="5:6" ht="18" customHeight="1" x14ac:dyDescent="0.2">
      <c r="E761" s="2"/>
      <c r="F761" s="2"/>
    </row>
    <row r="762" spans="5:6" ht="18" customHeight="1" x14ac:dyDescent="0.2">
      <c r="E762" s="2"/>
      <c r="F762" s="2"/>
    </row>
    <row r="763" spans="5:6" ht="18" customHeight="1" x14ac:dyDescent="0.2">
      <c r="E763" s="2"/>
      <c r="F763" s="2"/>
    </row>
    <row r="764" spans="5:6" ht="18" customHeight="1" x14ac:dyDescent="0.2">
      <c r="E764" s="2"/>
      <c r="F764" s="2"/>
    </row>
    <row r="765" spans="5:6" ht="18" customHeight="1" x14ac:dyDescent="0.2">
      <c r="E765" s="2"/>
      <c r="F765" s="2"/>
    </row>
    <row r="766" spans="5:6" ht="18" customHeight="1" x14ac:dyDescent="0.2">
      <c r="E766" s="2"/>
      <c r="F766" s="2"/>
    </row>
    <row r="767" spans="5:6" ht="18" customHeight="1" x14ac:dyDescent="0.2">
      <c r="E767" s="2"/>
      <c r="F767" s="2"/>
    </row>
    <row r="768" spans="5:6" ht="18" customHeight="1" x14ac:dyDescent="0.2">
      <c r="E768" s="2"/>
      <c r="F768" s="2"/>
    </row>
    <row r="769" spans="5:6" ht="18" customHeight="1" x14ac:dyDescent="0.2">
      <c r="E769" s="2"/>
      <c r="F769" s="2"/>
    </row>
    <row r="770" spans="5:6" ht="18" customHeight="1" x14ac:dyDescent="0.2">
      <c r="E770" s="2"/>
      <c r="F770" s="2"/>
    </row>
    <row r="771" spans="5:6" ht="18" customHeight="1" x14ac:dyDescent="0.2">
      <c r="E771" s="2"/>
      <c r="F771" s="2"/>
    </row>
    <row r="772" spans="5:6" ht="18" customHeight="1" x14ac:dyDescent="0.2">
      <c r="E772" s="2"/>
      <c r="F772" s="2"/>
    </row>
    <row r="773" spans="5:6" ht="18" customHeight="1" x14ac:dyDescent="0.2">
      <c r="E773" s="2"/>
      <c r="F773" s="2"/>
    </row>
    <row r="774" spans="5:6" ht="18" customHeight="1" x14ac:dyDescent="0.2">
      <c r="E774" s="2"/>
      <c r="F774" s="2"/>
    </row>
    <row r="775" spans="5:6" ht="18" customHeight="1" x14ac:dyDescent="0.2">
      <c r="E775" s="2"/>
      <c r="F775" s="2"/>
    </row>
    <row r="776" spans="5:6" ht="18" customHeight="1" x14ac:dyDescent="0.2">
      <c r="E776" s="2"/>
      <c r="F776" s="2"/>
    </row>
    <row r="777" spans="5:6" ht="18" customHeight="1" x14ac:dyDescent="0.2">
      <c r="E777" s="2"/>
      <c r="F777" s="2"/>
    </row>
    <row r="778" spans="5:6" ht="18" customHeight="1" x14ac:dyDescent="0.2">
      <c r="E778" s="2"/>
      <c r="F778" s="2"/>
    </row>
    <row r="779" spans="5:6" ht="18" customHeight="1" x14ac:dyDescent="0.2">
      <c r="E779" s="2"/>
      <c r="F779" s="2"/>
    </row>
    <row r="780" spans="5:6" ht="18" customHeight="1" x14ac:dyDescent="0.2">
      <c r="E780" s="2"/>
      <c r="F780" s="2"/>
    </row>
    <row r="781" spans="5:6" ht="18" customHeight="1" x14ac:dyDescent="0.2">
      <c r="E781" s="2"/>
      <c r="F781" s="2"/>
    </row>
    <row r="782" spans="5:6" ht="18" customHeight="1" x14ac:dyDescent="0.2">
      <c r="E782" s="2"/>
      <c r="F782" s="2"/>
    </row>
    <row r="783" spans="5:6" ht="18" customHeight="1" x14ac:dyDescent="0.2">
      <c r="E783" s="2"/>
      <c r="F783" s="2"/>
    </row>
    <row r="784" spans="5:6" ht="18" customHeight="1" x14ac:dyDescent="0.2">
      <c r="E784" s="2"/>
      <c r="F784" s="2"/>
    </row>
    <row r="785" spans="5:6" ht="18" customHeight="1" x14ac:dyDescent="0.2">
      <c r="E785" s="2"/>
      <c r="F785" s="2"/>
    </row>
    <row r="786" spans="5:6" ht="18" customHeight="1" x14ac:dyDescent="0.2">
      <c r="E786" s="2"/>
      <c r="F786" s="2"/>
    </row>
    <row r="787" spans="5:6" ht="18" customHeight="1" x14ac:dyDescent="0.2">
      <c r="E787" s="2"/>
      <c r="F787" s="2"/>
    </row>
    <row r="788" spans="5:6" ht="18" customHeight="1" x14ac:dyDescent="0.2">
      <c r="E788" s="2"/>
      <c r="F788" s="2"/>
    </row>
    <row r="789" spans="5:6" ht="18" customHeight="1" x14ac:dyDescent="0.2">
      <c r="E789" s="2"/>
      <c r="F789" s="2"/>
    </row>
    <row r="790" spans="5:6" ht="18" customHeight="1" x14ac:dyDescent="0.2">
      <c r="E790" s="2"/>
      <c r="F790" s="2"/>
    </row>
    <row r="791" spans="5:6" ht="18" customHeight="1" x14ac:dyDescent="0.2">
      <c r="E791" s="2"/>
      <c r="F791" s="2"/>
    </row>
    <row r="792" spans="5:6" ht="18" customHeight="1" x14ac:dyDescent="0.2">
      <c r="E792" s="2"/>
      <c r="F792" s="2"/>
    </row>
    <row r="793" spans="5:6" ht="18" customHeight="1" x14ac:dyDescent="0.2">
      <c r="E793" s="2"/>
      <c r="F793" s="2"/>
    </row>
    <row r="794" spans="5:6" ht="18" customHeight="1" x14ac:dyDescent="0.2">
      <c r="E794" s="2"/>
      <c r="F794" s="2"/>
    </row>
    <row r="795" spans="5:6" ht="18" customHeight="1" x14ac:dyDescent="0.2">
      <c r="E795" s="2"/>
      <c r="F795" s="2"/>
    </row>
    <row r="796" spans="5:6" ht="18" customHeight="1" x14ac:dyDescent="0.2">
      <c r="E796" s="2"/>
      <c r="F796" s="2"/>
    </row>
    <row r="797" spans="5:6" ht="18" customHeight="1" x14ac:dyDescent="0.2">
      <c r="E797" s="2"/>
      <c r="F797" s="2"/>
    </row>
    <row r="798" spans="5:6" ht="18" customHeight="1" x14ac:dyDescent="0.2">
      <c r="E798" s="2"/>
      <c r="F798" s="2"/>
    </row>
    <row r="799" spans="5:6" ht="18" customHeight="1" x14ac:dyDescent="0.2">
      <c r="E799" s="2"/>
      <c r="F799" s="2"/>
    </row>
    <row r="800" spans="5:6" ht="18" customHeight="1" x14ac:dyDescent="0.2">
      <c r="E800" s="2"/>
      <c r="F800" s="2"/>
    </row>
    <row r="801" spans="5:6" ht="18" customHeight="1" x14ac:dyDescent="0.2">
      <c r="E801" s="2"/>
      <c r="F801" s="2"/>
    </row>
    <row r="802" spans="5:6" ht="18" customHeight="1" x14ac:dyDescent="0.2">
      <c r="E802" s="2"/>
      <c r="F802" s="2"/>
    </row>
    <row r="803" spans="5:6" ht="18" customHeight="1" x14ac:dyDescent="0.2">
      <c r="E803" s="2"/>
      <c r="F803" s="2"/>
    </row>
    <row r="804" spans="5:6" ht="18" customHeight="1" x14ac:dyDescent="0.2">
      <c r="E804" s="2"/>
      <c r="F804" s="2"/>
    </row>
    <row r="805" spans="5:6" ht="18" customHeight="1" x14ac:dyDescent="0.2">
      <c r="E805" s="2"/>
      <c r="F805" s="2"/>
    </row>
    <row r="806" spans="5:6" ht="18" customHeight="1" x14ac:dyDescent="0.2">
      <c r="E806" s="2"/>
      <c r="F806" s="2"/>
    </row>
    <row r="807" spans="5:6" ht="18" customHeight="1" x14ac:dyDescent="0.2">
      <c r="E807" s="2"/>
      <c r="F807" s="2"/>
    </row>
    <row r="808" spans="5:6" ht="18" customHeight="1" x14ac:dyDescent="0.2">
      <c r="E808" s="2"/>
      <c r="F808" s="2"/>
    </row>
    <row r="809" spans="5:6" ht="18" customHeight="1" x14ac:dyDescent="0.2">
      <c r="E809" s="2"/>
      <c r="F809" s="2"/>
    </row>
    <row r="810" spans="5:6" ht="18" customHeight="1" x14ac:dyDescent="0.2">
      <c r="E810" s="2"/>
      <c r="F810" s="2"/>
    </row>
    <row r="811" spans="5:6" ht="18" customHeight="1" x14ac:dyDescent="0.2">
      <c r="E811" s="2"/>
      <c r="F811" s="2"/>
    </row>
    <row r="812" spans="5:6" ht="18" customHeight="1" x14ac:dyDescent="0.2">
      <c r="E812" s="2"/>
      <c r="F812" s="2"/>
    </row>
    <row r="813" spans="5:6" ht="18" customHeight="1" x14ac:dyDescent="0.2">
      <c r="E813" s="2"/>
      <c r="F813" s="2"/>
    </row>
    <row r="814" spans="5:6" ht="18" customHeight="1" x14ac:dyDescent="0.2">
      <c r="E814" s="2"/>
      <c r="F814" s="2"/>
    </row>
    <row r="815" spans="5:6" ht="18" customHeight="1" x14ac:dyDescent="0.2">
      <c r="E815" s="2"/>
      <c r="F815" s="2"/>
    </row>
    <row r="816" spans="5:6" ht="18" customHeight="1" x14ac:dyDescent="0.2">
      <c r="E816" s="2"/>
      <c r="F816" s="2"/>
    </row>
    <row r="817" spans="5:6" ht="18" customHeight="1" x14ac:dyDescent="0.2">
      <c r="E817" s="2"/>
      <c r="F817" s="2"/>
    </row>
    <row r="818" spans="5:6" ht="18" customHeight="1" x14ac:dyDescent="0.2">
      <c r="E818" s="2"/>
      <c r="F818" s="2"/>
    </row>
    <row r="819" spans="5:6" ht="18" customHeight="1" x14ac:dyDescent="0.2">
      <c r="E819" s="2"/>
      <c r="F819" s="2"/>
    </row>
    <row r="820" spans="5:6" ht="18" customHeight="1" x14ac:dyDescent="0.2">
      <c r="E820" s="2"/>
      <c r="F820" s="2"/>
    </row>
    <row r="821" spans="5:6" ht="18" customHeight="1" x14ac:dyDescent="0.2">
      <c r="E821" s="2"/>
      <c r="F821" s="2"/>
    </row>
    <row r="822" spans="5:6" ht="18" customHeight="1" x14ac:dyDescent="0.2">
      <c r="E822" s="2"/>
      <c r="F822" s="2"/>
    </row>
    <row r="823" spans="5:6" ht="18" customHeight="1" x14ac:dyDescent="0.2">
      <c r="E823" s="2"/>
      <c r="F823" s="2"/>
    </row>
    <row r="824" spans="5:6" ht="18" customHeight="1" x14ac:dyDescent="0.2">
      <c r="E824" s="2"/>
      <c r="F824" s="2"/>
    </row>
    <row r="825" spans="5:6" ht="18" customHeight="1" x14ac:dyDescent="0.2">
      <c r="E825" s="2"/>
      <c r="F825" s="2"/>
    </row>
    <row r="826" spans="5:6" ht="18" customHeight="1" x14ac:dyDescent="0.2">
      <c r="E826" s="2"/>
      <c r="F826" s="2"/>
    </row>
    <row r="827" spans="5:6" ht="18" customHeight="1" x14ac:dyDescent="0.2">
      <c r="E827" s="2"/>
      <c r="F827" s="2"/>
    </row>
    <row r="828" spans="5:6" ht="18" customHeight="1" x14ac:dyDescent="0.2">
      <c r="E828" s="2"/>
      <c r="F828" s="2"/>
    </row>
    <row r="829" spans="5:6" ht="18" customHeight="1" x14ac:dyDescent="0.2">
      <c r="E829" s="2"/>
      <c r="F829" s="2"/>
    </row>
    <row r="830" spans="5:6" ht="18" customHeight="1" x14ac:dyDescent="0.2">
      <c r="E830" s="2"/>
      <c r="F830" s="2"/>
    </row>
    <row r="831" spans="5:6" ht="18" customHeight="1" x14ac:dyDescent="0.2">
      <c r="E831" s="2"/>
      <c r="F831" s="2"/>
    </row>
    <row r="832" spans="5:6" ht="18" customHeight="1" x14ac:dyDescent="0.2">
      <c r="E832" s="2"/>
      <c r="F832" s="2"/>
    </row>
    <row r="833" spans="5:6" ht="18" customHeight="1" x14ac:dyDescent="0.2">
      <c r="E833" s="2"/>
      <c r="F833" s="2"/>
    </row>
    <row r="834" spans="5:6" ht="18" customHeight="1" x14ac:dyDescent="0.2">
      <c r="E834" s="2"/>
      <c r="F834" s="2"/>
    </row>
    <row r="835" spans="5:6" ht="18" customHeight="1" x14ac:dyDescent="0.2">
      <c r="E835" s="2"/>
      <c r="F835" s="2"/>
    </row>
    <row r="836" spans="5:6" ht="18" customHeight="1" x14ac:dyDescent="0.2">
      <c r="E836" s="2"/>
      <c r="F836" s="2"/>
    </row>
    <row r="837" spans="5:6" ht="18" customHeight="1" x14ac:dyDescent="0.2">
      <c r="E837" s="2"/>
      <c r="F837" s="2"/>
    </row>
    <row r="838" spans="5:6" ht="18" customHeight="1" x14ac:dyDescent="0.2">
      <c r="E838" s="2"/>
      <c r="F838" s="2"/>
    </row>
    <row r="839" spans="5:6" ht="18" customHeight="1" x14ac:dyDescent="0.2">
      <c r="E839" s="2"/>
      <c r="F839" s="2"/>
    </row>
    <row r="840" spans="5:6" ht="18" customHeight="1" x14ac:dyDescent="0.2">
      <c r="E840" s="2"/>
      <c r="F840" s="2"/>
    </row>
    <row r="841" spans="5:6" ht="18" customHeight="1" x14ac:dyDescent="0.2">
      <c r="E841" s="2"/>
      <c r="F841" s="2"/>
    </row>
    <row r="842" spans="5:6" ht="18" customHeight="1" x14ac:dyDescent="0.2">
      <c r="E842" s="2"/>
      <c r="F842" s="2"/>
    </row>
    <row r="843" spans="5:6" ht="18" customHeight="1" x14ac:dyDescent="0.2">
      <c r="E843" s="2"/>
      <c r="F843" s="2"/>
    </row>
    <row r="844" spans="5:6" ht="18" customHeight="1" x14ac:dyDescent="0.2">
      <c r="E844" s="2"/>
      <c r="F844" s="2"/>
    </row>
    <row r="845" spans="5:6" ht="18" customHeight="1" x14ac:dyDescent="0.2">
      <c r="E845" s="2"/>
      <c r="F845" s="2"/>
    </row>
    <row r="846" spans="5:6" ht="18" customHeight="1" x14ac:dyDescent="0.2">
      <c r="E846" s="2"/>
      <c r="F846" s="2"/>
    </row>
    <row r="847" spans="5:6" ht="18" customHeight="1" x14ac:dyDescent="0.2">
      <c r="E847" s="2"/>
      <c r="F847" s="2"/>
    </row>
    <row r="848" spans="5:6" ht="18" customHeight="1" x14ac:dyDescent="0.2">
      <c r="E848" s="2"/>
      <c r="F848" s="2"/>
    </row>
    <row r="849" spans="5:6" ht="18" customHeight="1" x14ac:dyDescent="0.2">
      <c r="E849" s="2"/>
      <c r="F849" s="2"/>
    </row>
    <row r="850" spans="5:6" ht="18" customHeight="1" x14ac:dyDescent="0.2">
      <c r="E850" s="2"/>
      <c r="F850" s="2"/>
    </row>
    <row r="851" spans="5:6" ht="18" customHeight="1" x14ac:dyDescent="0.2">
      <c r="E851" s="2"/>
      <c r="F851" s="2"/>
    </row>
    <row r="852" spans="5:6" ht="18" customHeight="1" x14ac:dyDescent="0.2">
      <c r="E852" s="2"/>
      <c r="F852" s="2"/>
    </row>
    <row r="853" spans="5:6" ht="18" customHeight="1" x14ac:dyDescent="0.2">
      <c r="E853" s="2"/>
      <c r="F853" s="2"/>
    </row>
    <row r="854" spans="5:6" ht="18" customHeight="1" x14ac:dyDescent="0.2">
      <c r="E854" s="2"/>
      <c r="F854" s="2"/>
    </row>
    <row r="855" spans="5:6" ht="18" customHeight="1" x14ac:dyDescent="0.2">
      <c r="E855" s="2"/>
      <c r="F855" s="2"/>
    </row>
    <row r="856" spans="5:6" ht="18" customHeight="1" x14ac:dyDescent="0.2">
      <c r="E856" s="2"/>
      <c r="F856" s="2"/>
    </row>
    <row r="857" spans="5:6" ht="18" customHeight="1" x14ac:dyDescent="0.2">
      <c r="E857" s="2"/>
      <c r="F857" s="2"/>
    </row>
    <row r="858" spans="5:6" ht="18" customHeight="1" x14ac:dyDescent="0.2">
      <c r="E858" s="2"/>
      <c r="F858" s="2"/>
    </row>
    <row r="859" spans="5:6" ht="18" customHeight="1" x14ac:dyDescent="0.2">
      <c r="E859" s="2"/>
      <c r="F859" s="2"/>
    </row>
    <row r="860" spans="5:6" ht="18" customHeight="1" x14ac:dyDescent="0.2">
      <c r="E860" s="2"/>
      <c r="F860" s="2"/>
    </row>
    <row r="861" spans="5:6" ht="18" customHeight="1" x14ac:dyDescent="0.2">
      <c r="E861" s="2"/>
      <c r="F861" s="2"/>
    </row>
    <row r="862" spans="5:6" ht="18" customHeight="1" x14ac:dyDescent="0.2">
      <c r="E862" s="2"/>
      <c r="F862" s="2"/>
    </row>
    <row r="863" spans="5:6" ht="18" customHeight="1" x14ac:dyDescent="0.2">
      <c r="E863" s="2"/>
      <c r="F863" s="2"/>
    </row>
    <row r="864" spans="5:6" ht="18" customHeight="1" x14ac:dyDescent="0.2">
      <c r="E864" s="2"/>
      <c r="F864" s="2"/>
    </row>
    <row r="865" spans="5:6" ht="18" customHeight="1" x14ac:dyDescent="0.2">
      <c r="E865" s="2"/>
      <c r="F865" s="2"/>
    </row>
    <row r="866" spans="5:6" ht="18" customHeight="1" x14ac:dyDescent="0.2">
      <c r="E866" s="2"/>
      <c r="F866" s="2"/>
    </row>
    <row r="867" spans="5:6" ht="18" customHeight="1" x14ac:dyDescent="0.2">
      <c r="E867" s="2"/>
      <c r="F867" s="2"/>
    </row>
    <row r="868" spans="5:6" ht="18" customHeight="1" x14ac:dyDescent="0.2">
      <c r="E868" s="2"/>
      <c r="F868" s="2"/>
    </row>
    <row r="869" spans="5:6" ht="18" customHeight="1" x14ac:dyDescent="0.2">
      <c r="E869" s="2"/>
      <c r="F869" s="2"/>
    </row>
    <row r="870" spans="5:6" ht="18" customHeight="1" x14ac:dyDescent="0.2">
      <c r="E870" s="2"/>
      <c r="F870" s="2"/>
    </row>
    <row r="871" spans="5:6" ht="18" customHeight="1" x14ac:dyDescent="0.2">
      <c r="E871" s="2"/>
      <c r="F871" s="2"/>
    </row>
    <row r="872" spans="5:6" ht="18" customHeight="1" x14ac:dyDescent="0.2">
      <c r="E872" s="2"/>
      <c r="F872" s="2"/>
    </row>
    <row r="873" spans="5:6" ht="18" customHeight="1" x14ac:dyDescent="0.2">
      <c r="E873" s="2"/>
      <c r="F873" s="2"/>
    </row>
    <row r="874" spans="5:6" ht="18" customHeight="1" x14ac:dyDescent="0.2">
      <c r="E874" s="2"/>
      <c r="F874" s="2"/>
    </row>
    <row r="875" spans="5:6" ht="18" customHeight="1" x14ac:dyDescent="0.2">
      <c r="E875" s="2"/>
      <c r="F875" s="2"/>
    </row>
    <row r="876" spans="5:6" ht="18" customHeight="1" x14ac:dyDescent="0.2">
      <c r="E876" s="2"/>
      <c r="F876" s="2"/>
    </row>
    <row r="877" spans="5:6" ht="18" customHeight="1" x14ac:dyDescent="0.2">
      <c r="E877" s="2"/>
      <c r="F877" s="2"/>
    </row>
    <row r="878" spans="5:6" ht="18" customHeight="1" x14ac:dyDescent="0.2">
      <c r="E878" s="2"/>
      <c r="F878" s="2"/>
    </row>
    <row r="879" spans="5:6" ht="18" customHeight="1" x14ac:dyDescent="0.2">
      <c r="E879" s="2"/>
      <c r="F879" s="2"/>
    </row>
    <row r="880" spans="5:6" ht="18" customHeight="1" x14ac:dyDescent="0.2">
      <c r="E880" s="2"/>
      <c r="F880" s="2"/>
    </row>
    <row r="881" spans="5:6" ht="18" customHeight="1" x14ac:dyDescent="0.2">
      <c r="E881" s="2"/>
      <c r="F881" s="2"/>
    </row>
    <row r="882" spans="5:6" ht="18" customHeight="1" x14ac:dyDescent="0.2">
      <c r="E882" s="2"/>
      <c r="F882" s="2"/>
    </row>
    <row r="883" spans="5:6" ht="18" customHeight="1" x14ac:dyDescent="0.2">
      <c r="E883" s="2"/>
      <c r="F883" s="2"/>
    </row>
    <row r="884" spans="5:6" ht="18" customHeight="1" x14ac:dyDescent="0.2">
      <c r="E884" s="2"/>
      <c r="F884" s="2"/>
    </row>
    <row r="885" spans="5:6" ht="18" customHeight="1" x14ac:dyDescent="0.2">
      <c r="E885" s="2"/>
      <c r="F885" s="2"/>
    </row>
    <row r="886" spans="5:6" ht="18" customHeight="1" x14ac:dyDescent="0.2">
      <c r="E886" s="2"/>
      <c r="F886" s="2"/>
    </row>
    <row r="887" spans="5:6" ht="18" customHeight="1" x14ac:dyDescent="0.2">
      <c r="E887" s="2"/>
      <c r="F887" s="2"/>
    </row>
    <row r="888" spans="5:6" ht="18" customHeight="1" x14ac:dyDescent="0.2">
      <c r="E888" s="2"/>
      <c r="F888" s="2"/>
    </row>
    <row r="889" spans="5:6" ht="18" customHeight="1" x14ac:dyDescent="0.2">
      <c r="E889" s="2"/>
      <c r="F889" s="2"/>
    </row>
    <row r="890" spans="5:6" ht="18" customHeight="1" x14ac:dyDescent="0.2">
      <c r="E890" s="2"/>
      <c r="F890" s="2"/>
    </row>
    <row r="891" spans="5:6" ht="18" customHeight="1" x14ac:dyDescent="0.2">
      <c r="E891" s="2"/>
      <c r="F891" s="2"/>
    </row>
    <row r="892" spans="5:6" ht="18" customHeight="1" x14ac:dyDescent="0.2">
      <c r="E892" s="2"/>
      <c r="F892" s="2"/>
    </row>
    <row r="893" spans="5:6" ht="18" customHeight="1" x14ac:dyDescent="0.2">
      <c r="E893" s="2"/>
      <c r="F893" s="2"/>
    </row>
    <row r="894" spans="5:6" ht="18" customHeight="1" x14ac:dyDescent="0.2">
      <c r="E894" s="2"/>
      <c r="F894" s="2"/>
    </row>
    <row r="895" spans="5:6" ht="18" customHeight="1" x14ac:dyDescent="0.2">
      <c r="E895" s="2"/>
      <c r="F895" s="2"/>
    </row>
    <row r="896" spans="5:6" ht="18" customHeight="1" x14ac:dyDescent="0.2">
      <c r="E896" s="2"/>
      <c r="F896" s="2"/>
    </row>
    <row r="897" spans="5:6" ht="18" customHeight="1" x14ac:dyDescent="0.2">
      <c r="E897" s="2"/>
      <c r="F897" s="2"/>
    </row>
    <row r="898" spans="5:6" ht="18" customHeight="1" x14ac:dyDescent="0.2">
      <c r="E898" s="2"/>
      <c r="F898" s="2"/>
    </row>
    <row r="899" spans="5:6" ht="18" customHeight="1" x14ac:dyDescent="0.2">
      <c r="E899" s="2"/>
      <c r="F899" s="2"/>
    </row>
    <row r="900" spans="5:6" ht="18" customHeight="1" x14ac:dyDescent="0.2">
      <c r="E900" s="2"/>
      <c r="F900" s="2"/>
    </row>
    <row r="901" spans="5:6" ht="18" customHeight="1" x14ac:dyDescent="0.2">
      <c r="E901" s="2"/>
      <c r="F901" s="2"/>
    </row>
    <row r="902" spans="5:6" ht="18" customHeight="1" x14ac:dyDescent="0.2">
      <c r="E902" s="2"/>
      <c r="F902" s="2"/>
    </row>
    <row r="903" spans="5:6" ht="18" customHeight="1" x14ac:dyDescent="0.2">
      <c r="E903" s="2"/>
      <c r="F903" s="2"/>
    </row>
    <row r="904" spans="5:6" ht="18" customHeight="1" x14ac:dyDescent="0.2">
      <c r="E904" s="2"/>
      <c r="F904" s="2"/>
    </row>
    <row r="905" spans="5:6" ht="18" customHeight="1" x14ac:dyDescent="0.2">
      <c r="E905" s="2"/>
      <c r="F905" s="2"/>
    </row>
    <row r="906" spans="5:6" ht="18" customHeight="1" x14ac:dyDescent="0.2">
      <c r="E906" s="2"/>
      <c r="F906" s="2"/>
    </row>
    <row r="907" spans="5:6" ht="18" customHeight="1" x14ac:dyDescent="0.2">
      <c r="E907" s="2"/>
      <c r="F907" s="2"/>
    </row>
    <row r="908" spans="5:6" ht="18" customHeight="1" x14ac:dyDescent="0.2">
      <c r="E908" s="2"/>
      <c r="F908" s="2"/>
    </row>
    <row r="909" spans="5:6" ht="18" customHeight="1" x14ac:dyDescent="0.2">
      <c r="E909" s="2"/>
      <c r="F909" s="2"/>
    </row>
    <row r="910" spans="5:6" ht="18" customHeight="1" x14ac:dyDescent="0.2">
      <c r="E910" s="2"/>
      <c r="F910" s="2"/>
    </row>
    <row r="911" spans="5:6" ht="18" customHeight="1" x14ac:dyDescent="0.2">
      <c r="E911" s="2"/>
      <c r="F911" s="2"/>
    </row>
    <row r="912" spans="5:6" ht="18" customHeight="1" x14ac:dyDescent="0.2">
      <c r="E912" s="2"/>
      <c r="F912" s="2"/>
    </row>
    <row r="913" spans="5:6" ht="18" customHeight="1" x14ac:dyDescent="0.2">
      <c r="E913" s="2"/>
      <c r="F913" s="2"/>
    </row>
    <row r="914" spans="5:6" ht="18" customHeight="1" x14ac:dyDescent="0.2">
      <c r="E914" s="2"/>
      <c r="F914" s="2"/>
    </row>
    <row r="915" spans="5:6" ht="18" customHeight="1" x14ac:dyDescent="0.2">
      <c r="E915" s="2"/>
      <c r="F915" s="2"/>
    </row>
    <row r="916" spans="5:6" ht="18" customHeight="1" x14ac:dyDescent="0.2">
      <c r="E916" s="2"/>
      <c r="F916" s="2"/>
    </row>
    <row r="917" spans="5:6" ht="18" customHeight="1" x14ac:dyDescent="0.2">
      <c r="E917" s="2"/>
      <c r="F917" s="2"/>
    </row>
    <row r="918" spans="5:6" ht="18" customHeight="1" x14ac:dyDescent="0.2">
      <c r="E918" s="2"/>
      <c r="F918" s="2"/>
    </row>
    <row r="919" spans="5:6" ht="18" customHeight="1" x14ac:dyDescent="0.2">
      <c r="E919" s="2"/>
      <c r="F919" s="2"/>
    </row>
    <row r="920" spans="5:6" ht="18" customHeight="1" x14ac:dyDescent="0.2">
      <c r="E920" s="2"/>
      <c r="F920" s="2"/>
    </row>
    <row r="921" spans="5:6" ht="18" customHeight="1" x14ac:dyDescent="0.2">
      <c r="E921" s="2"/>
      <c r="F921" s="2"/>
    </row>
    <row r="922" spans="5:6" ht="18" customHeight="1" x14ac:dyDescent="0.2">
      <c r="E922" s="2"/>
      <c r="F922" s="2"/>
    </row>
    <row r="923" spans="5:6" ht="18" customHeight="1" x14ac:dyDescent="0.2">
      <c r="E923" s="2"/>
      <c r="F923" s="2"/>
    </row>
    <row r="924" spans="5:6" ht="18" customHeight="1" x14ac:dyDescent="0.2">
      <c r="E924" s="2"/>
      <c r="F924" s="2"/>
    </row>
    <row r="925" spans="5:6" ht="18" customHeight="1" x14ac:dyDescent="0.2">
      <c r="E925" s="2"/>
      <c r="F925" s="2"/>
    </row>
    <row r="926" spans="5:6" ht="18" customHeight="1" x14ac:dyDescent="0.2">
      <c r="E926" s="2"/>
      <c r="F926" s="2"/>
    </row>
    <row r="927" spans="5:6" ht="18" customHeight="1" x14ac:dyDescent="0.2">
      <c r="E927" s="2"/>
      <c r="F927" s="2"/>
    </row>
    <row r="928" spans="5:6" ht="18" customHeight="1" x14ac:dyDescent="0.2">
      <c r="E928" s="2"/>
      <c r="F928" s="2"/>
    </row>
    <row r="929" spans="5:6" ht="18" customHeight="1" x14ac:dyDescent="0.2">
      <c r="E929" s="2"/>
      <c r="F929" s="2"/>
    </row>
    <row r="930" spans="5:6" ht="18" customHeight="1" x14ac:dyDescent="0.2">
      <c r="E930" s="2"/>
      <c r="F930" s="2"/>
    </row>
    <row r="931" spans="5:6" ht="18" customHeight="1" x14ac:dyDescent="0.2">
      <c r="E931" s="2"/>
      <c r="F931" s="2"/>
    </row>
    <row r="932" spans="5:6" ht="18" customHeight="1" x14ac:dyDescent="0.2">
      <c r="E932" s="2"/>
      <c r="F932" s="2"/>
    </row>
    <row r="933" spans="5:6" ht="18" customHeight="1" x14ac:dyDescent="0.2">
      <c r="E933" s="2"/>
      <c r="F933" s="2"/>
    </row>
    <row r="934" spans="5:6" ht="18" customHeight="1" x14ac:dyDescent="0.2">
      <c r="E934" s="2"/>
      <c r="F934" s="2"/>
    </row>
    <row r="935" spans="5:6" ht="18" customHeight="1" x14ac:dyDescent="0.2">
      <c r="E935" s="2"/>
      <c r="F935" s="2"/>
    </row>
    <row r="936" spans="5:6" ht="18" customHeight="1" x14ac:dyDescent="0.2">
      <c r="E936" s="2"/>
      <c r="F936" s="2"/>
    </row>
    <row r="937" spans="5:6" ht="18" customHeight="1" x14ac:dyDescent="0.2">
      <c r="E937" s="2"/>
      <c r="F937" s="2"/>
    </row>
    <row r="938" spans="5:6" ht="18" customHeight="1" x14ac:dyDescent="0.2">
      <c r="E938" s="2"/>
      <c r="F938" s="2"/>
    </row>
    <row r="939" spans="5:6" ht="18" customHeight="1" x14ac:dyDescent="0.2">
      <c r="E939" s="2"/>
      <c r="F939" s="2"/>
    </row>
    <row r="940" spans="5:6" ht="18" customHeight="1" x14ac:dyDescent="0.2">
      <c r="E940" s="2"/>
      <c r="F940" s="2"/>
    </row>
    <row r="941" spans="5:6" ht="18" customHeight="1" x14ac:dyDescent="0.2">
      <c r="E941" s="2"/>
      <c r="F941" s="2"/>
    </row>
    <row r="942" spans="5:6" ht="18" customHeight="1" x14ac:dyDescent="0.2">
      <c r="E942" s="2"/>
      <c r="F942" s="2"/>
    </row>
    <row r="943" spans="5:6" ht="18" customHeight="1" x14ac:dyDescent="0.2">
      <c r="E943" s="2"/>
      <c r="F943" s="2"/>
    </row>
    <row r="944" spans="5:6" ht="18" customHeight="1" x14ac:dyDescent="0.2">
      <c r="E944" s="2"/>
      <c r="F944" s="2"/>
    </row>
    <row r="945" spans="5:6" ht="18" customHeight="1" x14ac:dyDescent="0.2">
      <c r="E945" s="2"/>
      <c r="F945" s="2"/>
    </row>
    <row r="946" spans="5:6" ht="18" customHeight="1" x14ac:dyDescent="0.2">
      <c r="E946" s="2"/>
      <c r="F946" s="2"/>
    </row>
    <row r="947" spans="5:6" ht="18" customHeight="1" x14ac:dyDescent="0.2">
      <c r="E947" s="2"/>
      <c r="F947" s="2"/>
    </row>
    <row r="948" spans="5:6" ht="18" customHeight="1" x14ac:dyDescent="0.2">
      <c r="E948" s="2"/>
      <c r="F948" s="2"/>
    </row>
    <row r="949" spans="5:6" ht="18" customHeight="1" x14ac:dyDescent="0.2">
      <c r="E949" s="2"/>
      <c r="F949" s="2"/>
    </row>
    <row r="950" spans="5:6" ht="18" customHeight="1" x14ac:dyDescent="0.2">
      <c r="E950" s="2"/>
      <c r="F950" s="2"/>
    </row>
    <row r="951" spans="5:6" ht="18" customHeight="1" x14ac:dyDescent="0.2">
      <c r="E951" s="2"/>
      <c r="F951" s="2"/>
    </row>
    <row r="952" spans="5:6" ht="18" customHeight="1" x14ac:dyDescent="0.2">
      <c r="E952" s="2"/>
      <c r="F952" s="2"/>
    </row>
    <row r="953" spans="5:6" ht="18" customHeight="1" x14ac:dyDescent="0.2">
      <c r="E953" s="2"/>
      <c r="F953" s="2"/>
    </row>
    <row r="954" spans="5:6" ht="18" customHeight="1" x14ac:dyDescent="0.2">
      <c r="E954" s="2"/>
      <c r="F954" s="2"/>
    </row>
    <row r="955" spans="5:6" ht="18" customHeight="1" x14ac:dyDescent="0.2">
      <c r="E955" s="2"/>
      <c r="F955" s="2"/>
    </row>
    <row r="956" spans="5:6" ht="18" customHeight="1" x14ac:dyDescent="0.2">
      <c r="E956" s="2"/>
      <c r="F956" s="2"/>
    </row>
    <row r="957" spans="5:6" ht="18" customHeight="1" x14ac:dyDescent="0.2">
      <c r="E957" s="2"/>
      <c r="F957" s="2"/>
    </row>
    <row r="958" spans="5:6" ht="18" customHeight="1" x14ac:dyDescent="0.2">
      <c r="E958" s="2"/>
      <c r="F958" s="2"/>
    </row>
    <row r="959" spans="5:6" ht="18" customHeight="1" x14ac:dyDescent="0.2">
      <c r="E959" s="2"/>
      <c r="F959" s="2"/>
    </row>
    <row r="960" spans="5:6" ht="18" customHeight="1" x14ac:dyDescent="0.2">
      <c r="E960" s="2"/>
      <c r="F960" s="2"/>
    </row>
    <row r="961" spans="5:6" ht="18" customHeight="1" x14ac:dyDescent="0.2">
      <c r="E961" s="2"/>
      <c r="F961" s="2"/>
    </row>
    <row r="962" spans="5:6" ht="18" customHeight="1" x14ac:dyDescent="0.2">
      <c r="E962" s="2"/>
      <c r="F962" s="2"/>
    </row>
    <row r="963" spans="5:6" ht="18" customHeight="1" x14ac:dyDescent="0.2">
      <c r="E963" s="2"/>
      <c r="F963" s="2"/>
    </row>
    <row r="964" spans="5:6" ht="18" customHeight="1" x14ac:dyDescent="0.2">
      <c r="E964" s="2"/>
      <c r="F964" s="2"/>
    </row>
    <row r="965" spans="5:6" ht="18" customHeight="1" x14ac:dyDescent="0.2">
      <c r="E965" s="2"/>
      <c r="F965" s="2"/>
    </row>
    <row r="966" spans="5:6" ht="18" customHeight="1" x14ac:dyDescent="0.2">
      <c r="E966" s="2"/>
      <c r="F966" s="2"/>
    </row>
    <row r="967" spans="5:6" ht="18" customHeight="1" x14ac:dyDescent="0.2">
      <c r="E967" s="2"/>
      <c r="F967" s="2"/>
    </row>
    <row r="968" spans="5:6" ht="18" customHeight="1" x14ac:dyDescent="0.2">
      <c r="E968" s="2"/>
      <c r="F968" s="2"/>
    </row>
    <row r="969" spans="5:6" ht="18" customHeight="1" x14ac:dyDescent="0.2">
      <c r="E969" s="2"/>
      <c r="F969" s="2"/>
    </row>
    <row r="970" spans="5:6" ht="18" customHeight="1" x14ac:dyDescent="0.2">
      <c r="E970" s="2"/>
      <c r="F970" s="2"/>
    </row>
    <row r="971" spans="5:6" ht="18" customHeight="1" x14ac:dyDescent="0.2">
      <c r="E971" s="2"/>
      <c r="F971" s="2"/>
    </row>
    <row r="972" spans="5:6" ht="18" customHeight="1" x14ac:dyDescent="0.2">
      <c r="E972" s="2"/>
      <c r="F972" s="2"/>
    </row>
    <row r="973" spans="5:6" ht="18" customHeight="1" x14ac:dyDescent="0.2">
      <c r="E973" s="2"/>
      <c r="F973" s="2"/>
    </row>
    <row r="974" spans="5:6" ht="18" customHeight="1" x14ac:dyDescent="0.2">
      <c r="E974" s="2"/>
      <c r="F974" s="2"/>
    </row>
    <row r="975" spans="5:6" ht="18" customHeight="1" x14ac:dyDescent="0.2">
      <c r="E975" s="2"/>
      <c r="F975" s="2"/>
    </row>
    <row r="976" spans="5:6" ht="18" customHeight="1" x14ac:dyDescent="0.2">
      <c r="E976" s="2"/>
      <c r="F976" s="2"/>
    </row>
    <row r="977" spans="5:6" ht="18" customHeight="1" x14ac:dyDescent="0.2">
      <c r="E977" s="2"/>
      <c r="F977" s="2"/>
    </row>
    <row r="978" spans="5:6" ht="18" customHeight="1" x14ac:dyDescent="0.2">
      <c r="E978" s="2"/>
      <c r="F978" s="2"/>
    </row>
    <row r="979" spans="5:6" ht="18" customHeight="1" x14ac:dyDescent="0.2">
      <c r="E979" s="2"/>
      <c r="F979" s="2"/>
    </row>
    <row r="980" spans="5:6" ht="18" customHeight="1" x14ac:dyDescent="0.2">
      <c r="E980" s="2"/>
      <c r="F980" s="2"/>
    </row>
    <row r="981" spans="5:6" ht="18" customHeight="1" x14ac:dyDescent="0.2">
      <c r="E981" s="2"/>
      <c r="F981" s="2"/>
    </row>
  </sheetData>
  <conditionalFormatting sqref="G1">
    <cfRule type="cellIs" dxfId="72" priority="2" operator="equal">
      <formula>0</formula>
    </cfRule>
  </conditionalFormatting>
  <conditionalFormatting sqref="H1:I1">
    <cfRule type="cellIs" dxfId="71" priority="3" operator="equal">
      <formula>0</formula>
    </cfRule>
  </conditionalFormatting>
  <conditionalFormatting sqref="I1">
    <cfRule type="cellIs" dxfId="70" priority="4" operator="equal">
      <formula>0</formula>
    </cfRule>
  </conditionalFormatting>
  <conditionalFormatting sqref="D1">
    <cfRule type="cellIs" dxfId="69" priority="5" operator="equal">
      <formula>0</formula>
    </cfRule>
  </conditionalFormatting>
  <conditionalFormatting sqref="F1">
    <cfRule type="cellIs" dxfId="68" priority="6" operator="equal">
      <formula>0</formula>
    </cfRule>
  </conditionalFormatting>
  <conditionalFormatting sqref="L1">
    <cfRule type="cellIs" dxfId="67" priority="7" operator="equal">
      <formula>0</formula>
    </cfRule>
  </conditionalFormatting>
  <conditionalFormatting sqref="K1">
    <cfRule type="cellIs" dxfId="66" priority="8" operator="equal">
      <formula>0</formula>
    </cfRule>
  </conditionalFormatting>
  <conditionalFormatting sqref="J1">
    <cfRule type="cellIs" dxfId="65" priority="9" operator="equal">
      <formula>0</formula>
    </cfRule>
  </conditionalFormatting>
  <hyperlinks>
    <hyperlink ref="L47:L61" r:id="rId1" display="Source Revenues : https://www.cspdocendi.fr/sites/default/files/medias/documents/2021-09/livres_hebdo_classement_groupe_lefebvre_sarrut_juin_2020.pdf"/>
    <hyperlink ref="L62" r:id="rId2" display="Source Revenues : https://www.cspdocendi.fr/sites/default/files/medias/documents/2021-09/livres_hebdo_classement_groupe_lefebvre_sarrut_juin_2020.pdf"/>
    <hyperlink ref="L86:L102" r:id="rId3" display="Source Revenues : https://www.cspdocendi.fr/sites/default/files/medias/documents/2021-09/livres_hebdo_classement_groupe_lefebvre_sarrut_juin_2020.pdf"/>
  </hyperlinks>
  <pageMargins left="0.7" right="0.7" top="0.75" bottom="0.75" header="0.511811023622047" footer="0.511811023622047"/>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47"/>
  <sheetViews>
    <sheetView zoomScaleNormal="60" zoomScalePageLayoutView="60" workbookViewId="0">
      <pane ySplit="1" topLeftCell="A2" activePane="bottomLeft" state="frozen"/>
      <selection pane="bottomLeft" activeCell="G20" sqref="G20"/>
    </sheetView>
  </sheetViews>
  <sheetFormatPr baseColWidth="10" defaultColWidth="10.83203125" defaultRowHeight="16" x14ac:dyDescent="0.2"/>
  <cols>
    <col min="1" max="1" width="13" style="17" customWidth="1"/>
    <col min="2" max="2" width="10.1640625" style="17" customWidth="1"/>
    <col min="3" max="3" width="17.6640625" style="23" customWidth="1"/>
    <col min="4" max="4" width="19.33203125" style="23" customWidth="1"/>
    <col min="5" max="5" width="27" style="23" customWidth="1"/>
    <col min="6" max="6" width="28.33203125" style="23" customWidth="1"/>
    <col min="7" max="7" width="32.1640625" style="73" customWidth="1"/>
    <col min="8" max="8" width="27.33203125" style="23" hidden="1" customWidth="1"/>
    <col min="9" max="9" width="29" style="74" customWidth="1"/>
    <col min="10" max="10" width="255.5" style="164" customWidth="1"/>
    <col min="11" max="1024" width="10.83203125" style="23"/>
  </cols>
  <sheetData>
    <row r="1" spans="1:10" s="111" customFormat="1" ht="18" customHeight="1" x14ac:dyDescent="0.2">
      <c r="A1" s="20" t="s">
        <v>77</v>
      </c>
      <c r="B1" s="20" t="s">
        <v>78</v>
      </c>
      <c r="C1" s="20" t="s">
        <v>0</v>
      </c>
      <c r="D1" s="5" t="s">
        <v>120</v>
      </c>
      <c r="E1" s="20" t="s">
        <v>121</v>
      </c>
      <c r="F1" s="5" t="s">
        <v>122</v>
      </c>
      <c r="G1" s="21" t="s">
        <v>79</v>
      </c>
      <c r="H1" s="5" t="s">
        <v>80</v>
      </c>
      <c r="I1" s="80" t="s">
        <v>123</v>
      </c>
      <c r="J1" s="87" t="s">
        <v>75</v>
      </c>
    </row>
    <row r="2" spans="1:10" ht="18" customHeight="1" x14ac:dyDescent="0.2">
      <c r="A2" s="17" t="s">
        <v>93</v>
      </c>
      <c r="B2" s="17">
        <v>2018</v>
      </c>
      <c r="C2" s="23" t="s">
        <v>783</v>
      </c>
      <c r="D2" s="23" t="s">
        <v>350</v>
      </c>
      <c r="E2" s="23" t="s">
        <v>350</v>
      </c>
      <c r="F2" s="197" t="s">
        <v>594</v>
      </c>
      <c r="G2" s="33">
        <f>'Total Revenue (Millions)'!D200*I2/100</f>
        <v>1986.4000000000003</v>
      </c>
      <c r="H2" s="194"/>
      <c r="I2" s="168">
        <v>38.200000000000003</v>
      </c>
      <c r="J2" s="164" t="s">
        <v>1866</v>
      </c>
    </row>
    <row r="3" spans="1:10" ht="18" customHeight="1" x14ac:dyDescent="0.2">
      <c r="A3" s="17" t="s">
        <v>93</v>
      </c>
      <c r="B3" s="17">
        <v>2018</v>
      </c>
      <c r="C3" s="23" t="s">
        <v>783</v>
      </c>
      <c r="D3" s="23" t="s">
        <v>1638</v>
      </c>
      <c r="E3" s="23" t="s">
        <v>1638</v>
      </c>
      <c r="F3" s="197" t="s">
        <v>920</v>
      </c>
      <c r="G3" s="33">
        <f>'Total Revenue (Millions)'!D200*I3/100</f>
        <v>1133.5999999999999</v>
      </c>
      <c r="H3" s="194"/>
      <c r="I3" s="168">
        <v>21.8</v>
      </c>
      <c r="J3" s="164" t="s">
        <v>1866</v>
      </c>
    </row>
    <row r="4" spans="1:10" ht="18" customHeight="1" x14ac:dyDescent="0.2">
      <c r="A4" s="17" t="s">
        <v>93</v>
      </c>
      <c r="B4" s="17">
        <v>2018</v>
      </c>
      <c r="C4" s="23" t="s">
        <v>783</v>
      </c>
      <c r="D4" s="23" t="s">
        <v>1514</v>
      </c>
      <c r="E4" s="23" t="s">
        <v>1514</v>
      </c>
      <c r="F4" s="197" t="s">
        <v>1514</v>
      </c>
      <c r="G4" s="33">
        <f>'Total Revenue (Millions)'!D200*I4/100</f>
        <v>353.6</v>
      </c>
      <c r="H4" s="194"/>
      <c r="I4" s="168">
        <v>6.8</v>
      </c>
      <c r="J4" s="164" t="s">
        <v>1866</v>
      </c>
    </row>
    <row r="5" spans="1:10" ht="18" customHeight="1" x14ac:dyDescent="0.2">
      <c r="A5" s="17" t="s">
        <v>93</v>
      </c>
      <c r="B5" s="17">
        <v>2018</v>
      </c>
      <c r="C5" s="23" t="s">
        <v>783</v>
      </c>
      <c r="F5" s="131" t="s">
        <v>1639</v>
      </c>
      <c r="G5" s="33">
        <f>'Total Revenue (Millions)'!D200*I5/100</f>
        <v>1726.4000000000003</v>
      </c>
      <c r="H5" s="194"/>
      <c r="I5" s="168">
        <f>100-SUM(I2:I4)</f>
        <v>33.200000000000003</v>
      </c>
      <c r="J5" s="164" t="s">
        <v>1866</v>
      </c>
    </row>
    <row r="6" spans="1:10" ht="18" customHeight="1" x14ac:dyDescent="0.2">
      <c r="A6" s="17" t="s">
        <v>93</v>
      </c>
      <c r="B6" s="17">
        <v>2019</v>
      </c>
      <c r="C6" s="23" t="s">
        <v>783</v>
      </c>
      <c r="D6" s="23" t="s">
        <v>350</v>
      </c>
      <c r="E6" s="23" t="s">
        <v>350</v>
      </c>
      <c r="F6" s="197" t="s">
        <v>594</v>
      </c>
      <c r="G6" s="33">
        <f>'Total Revenue (Millions)'!D201*I6/100</f>
        <v>2232.0000000000005</v>
      </c>
      <c r="H6" s="194"/>
      <c r="I6" s="168">
        <v>37.200000000000003</v>
      </c>
      <c r="J6" s="164" t="s">
        <v>1866</v>
      </c>
    </row>
    <row r="7" spans="1:10" ht="18" customHeight="1" x14ac:dyDescent="0.2">
      <c r="A7" s="17" t="s">
        <v>93</v>
      </c>
      <c r="B7" s="17">
        <v>2019</v>
      </c>
      <c r="C7" s="23" t="s">
        <v>783</v>
      </c>
      <c r="D7" s="23" t="s">
        <v>1638</v>
      </c>
      <c r="E7" s="23" t="s">
        <v>1638</v>
      </c>
      <c r="F7" s="197" t="s">
        <v>920</v>
      </c>
      <c r="G7" s="33">
        <f>'Total Revenue (Millions)'!D201*I7/100</f>
        <v>1326</v>
      </c>
      <c r="H7" s="194"/>
      <c r="I7" s="168">
        <v>22.1</v>
      </c>
      <c r="J7" s="164" t="s">
        <v>1866</v>
      </c>
    </row>
    <row r="8" spans="1:10" ht="18" customHeight="1" x14ac:dyDescent="0.2">
      <c r="A8" s="17" t="s">
        <v>93</v>
      </c>
      <c r="B8" s="17">
        <v>2019</v>
      </c>
      <c r="C8" s="23" t="s">
        <v>783</v>
      </c>
      <c r="D8" s="23" t="s">
        <v>1514</v>
      </c>
      <c r="E8" s="23" t="s">
        <v>1514</v>
      </c>
      <c r="F8" s="197" t="s">
        <v>1514</v>
      </c>
      <c r="G8" s="33">
        <f>'Total Revenue (Millions)'!D201*I8/100</f>
        <v>528.00000000000011</v>
      </c>
      <c r="H8" s="194"/>
      <c r="I8" s="168">
        <v>8.8000000000000007</v>
      </c>
      <c r="J8" s="164" t="s">
        <v>1866</v>
      </c>
    </row>
    <row r="9" spans="1:10" ht="18" customHeight="1" x14ac:dyDescent="0.2">
      <c r="A9" s="17" t="s">
        <v>93</v>
      </c>
      <c r="B9" s="17">
        <v>2019</v>
      </c>
      <c r="C9" s="23" t="s">
        <v>783</v>
      </c>
      <c r="F9" s="131" t="s">
        <v>1639</v>
      </c>
      <c r="G9" s="33">
        <f>'Total Revenue (Millions)'!D201*I9/100</f>
        <v>1913.9999999999993</v>
      </c>
      <c r="H9" s="194"/>
      <c r="I9" s="168">
        <f>100-SUM(I6:I8)</f>
        <v>31.899999999999991</v>
      </c>
      <c r="J9" s="164" t="s">
        <v>1866</v>
      </c>
    </row>
    <row r="10" spans="1:10" ht="18" customHeight="1" x14ac:dyDescent="0.2">
      <c r="A10" s="17" t="s">
        <v>93</v>
      </c>
      <c r="B10" s="17">
        <v>2020</v>
      </c>
      <c r="C10" s="23" t="s">
        <v>783</v>
      </c>
      <c r="D10" s="23" t="s">
        <v>350</v>
      </c>
      <c r="E10" s="23" t="s">
        <v>350</v>
      </c>
      <c r="F10" s="197" t="s">
        <v>594</v>
      </c>
      <c r="G10" s="33">
        <f>I10*'Total Revenue (Millions)'!D202/100</f>
        <v>2506.1364434764282</v>
      </c>
      <c r="H10" s="194"/>
      <c r="I10" s="168">
        <f>143830/(143830+78450+17745+115800)*100</f>
        <v>40.421555539942389</v>
      </c>
      <c r="J10" s="164" t="s">
        <v>1652</v>
      </c>
    </row>
    <row r="11" spans="1:10" ht="18" customHeight="1" x14ac:dyDescent="0.2">
      <c r="A11" s="17" t="s">
        <v>93</v>
      </c>
      <c r="B11" s="17">
        <v>2020</v>
      </c>
      <c r="C11" s="23" t="s">
        <v>783</v>
      </c>
      <c r="D11" s="23" t="s">
        <v>1638</v>
      </c>
      <c r="E11" s="23" t="s">
        <v>1638</v>
      </c>
      <c r="F11" s="197" t="s">
        <v>920</v>
      </c>
      <c r="G11" s="33">
        <f>I11*'Total Revenue (Millions)'!D202/100</f>
        <v>1366.9359938171856</v>
      </c>
      <c r="H11" s="194"/>
      <c r="I11" s="168">
        <f>78450/(143830+78450+17745+115800)*100</f>
        <v>22.047354738986861</v>
      </c>
      <c r="J11" s="164" t="s">
        <v>1652</v>
      </c>
    </row>
    <row r="12" spans="1:10" ht="18" customHeight="1" x14ac:dyDescent="0.2">
      <c r="A12" s="17" t="s">
        <v>93</v>
      </c>
      <c r="B12" s="17">
        <v>2020</v>
      </c>
      <c r="C12" s="23" t="s">
        <v>783</v>
      </c>
      <c r="D12" s="23" t="s">
        <v>1514</v>
      </c>
      <c r="E12" s="23" t="s">
        <v>1514</v>
      </c>
      <c r="F12" s="197" t="s">
        <v>1514</v>
      </c>
      <c r="G12" s="33">
        <f>I12*'Total Revenue (Millions)'!D202/100</f>
        <v>309.19412632614348</v>
      </c>
      <c r="H12" s="194"/>
      <c r="I12" s="168">
        <f>17745/(143830+78450+17745+115800)*100</f>
        <v>4.987002037518443</v>
      </c>
      <c r="J12" s="164" t="s">
        <v>1652</v>
      </c>
    </row>
    <row r="13" spans="1:10" ht="18" customHeight="1" x14ac:dyDescent="0.2">
      <c r="A13" s="17" t="s">
        <v>93</v>
      </c>
      <c r="B13" s="17">
        <v>2020</v>
      </c>
      <c r="C13" s="23" t="s">
        <v>783</v>
      </c>
      <c r="F13" s="131" t="s">
        <v>1639</v>
      </c>
      <c r="G13" s="33">
        <f>I13*'Total Revenue (Millions)'!D202/100</f>
        <v>2017.7334363802429</v>
      </c>
      <c r="H13" s="194"/>
      <c r="I13" s="168">
        <f>115800/(143830+78450+17745+115800)*100</f>
        <v>32.544087683552306</v>
      </c>
      <c r="J13" s="164" t="s">
        <v>1652</v>
      </c>
    </row>
    <row r="14" spans="1:10" ht="18" customHeight="1" x14ac:dyDescent="0.2">
      <c r="A14" s="17" t="s">
        <v>93</v>
      </c>
      <c r="B14" s="17">
        <v>2021</v>
      </c>
      <c r="C14" s="23" t="s">
        <v>783</v>
      </c>
      <c r="D14" s="23" t="s">
        <v>350</v>
      </c>
      <c r="E14" s="23" t="s">
        <v>350</v>
      </c>
      <c r="F14" s="197" t="s">
        <v>594</v>
      </c>
      <c r="G14" s="33">
        <f>I14*'Total Revenue (Millions)'!D203/100</f>
        <v>3411.9417662013716</v>
      </c>
      <c r="H14" s="194"/>
      <c r="I14" s="168">
        <f>184750/(184750+97450+26270+108470)*100</f>
        <v>44.310932028589242</v>
      </c>
      <c r="J14" s="164" t="s">
        <v>1652</v>
      </c>
    </row>
    <row r="15" spans="1:10" ht="18" customHeight="1" x14ac:dyDescent="0.2">
      <c r="A15" s="17" t="s">
        <v>93</v>
      </c>
      <c r="B15" s="17">
        <v>2021</v>
      </c>
      <c r="C15" s="23" t="s">
        <v>783</v>
      </c>
      <c r="D15" s="23" t="s">
        <v>1638</v>
      </c>
      <c r="E15" s="23" t="s">
        <v>1638</v>
      </c>
      <c r="F15" s="197" t="s">
        <v>920</v>
      </c>
      <c r="G15" s="33">
        <f>I15*'Total Revenue (Millions)'!D203/100</f>
        <v>1799.6953998177196</v>
      </c>
      <c r="H15" s="194"/>
      <c r="I15" s="168">
        <f>97450/(184750+97450+26270+108470)*100</f>
        <v>23.372667530100255</v>
      </c>
      <c r="J15" s="164" t="s">
        <v>1652</v>
      </c>
    </row>
    <row r="16" spans="1:10" ht="18" customHeight="1" x14ac:dyDescent="0.2">
      <c r="A16" s="17" t="s">
        <v>93</v>
      </c>
      <c r="B16" s="17">
        <v>2021</v>
      </c>
      <c r="C16" s="23" t="s">
        <v>783</v>
      </c>
      <c r="D16" s="23" t="s">
        <v>1514</v>
      </c>
      <c r="E16" s="23" t="s">
        <v>1514</v>
      </c>
      <c r="F16" s="197" t="s">
        <v>1514</v>
      </c>
      <c r="G16" s="33">
        <f>I16*'Total Revenue (Millions)'!D203/100</f>
        <v>485.15134072048733</v>
      </c>
      <c r="H16" s="194"/>
      <c r="I16" s="168">
        <f>26270/(184750+97450+26270+108470)*100</f>
        <v>6.3006667626037318</v>
      </c>
      <c r="J16" s="164" t="s">
        <v>1652</v>
      </c>
    </row>
    <row r="17" spans="1:10" ht="18" customHeight="1" x14ac:dyDescent="0.2">
      <c r="A17" s="17" t="s">
        <v>93</v>
      </c>
      <c r="B17" s="17">
        <v>2021</v>
      </c>
      <c r="C17" s="23" t="s">
        <v>783</v>
      </c>
      <c r="F17" s="131" t="s">
        <v>1639</v>
      </c>
      <c r="G17" s="33">
        <f>I17*'Total Revenue (Millions)'!D203/100</f>
        <v>2003.2114932604213</v>
      </c>
      <c r="H17" s="194"/>
      <c r="I17" s="168">
        <f>108470/(184750+97450+26270+108470)*100</f>
        <v>26.01573367870677</v>
      </c>
      <c r="J17" s="164" t="s">
        <v>1652</v>
      </c>
    </row>
    <row r="18" spans="1:10" ht="18" customHeight="1" x14ac:dyDescent="0.2">
      <c r="E18" s="164"/>
      <c r="F18" s="197"/>
      <c r="G18" s="33"/>
      <c r="H18" s="194"/>
      <c r="I18" s="168"/>
    </row>
    <row r="19" spans="1:10" ht="18" customHeight="1" x14ac:dyDescent="0.2">
      <c r="E19" s="164"/>
      <c r="F19" s="197"/>
      <c r="G19" s="33"/>
      <c r="H19" s="194"/>
      <c r="I19" s="168"/>
    </row>
    <row r="20" spans="1:10" ht="18" customHeight="1" x14ac:dyDescent="0.2">
      <c r="E20" s="164"/>
      <c r="F20" s="197"/>
    </row>
    <row r="21" spans="1:10" ht="18" customHeight="1" x14ac:dyDescent="0.2">
      <c r="E21" s="164"/>
      <c r="F21" s="197"/>
    </row>
    <row r="22" spans="1:10" ht="18" customHeight="1" x14ac:dyDescent="0.2">
      <c r="E22" s="164"/>
      <c r="F22" s="197" t="s">
        <v>1865</v>
      </c>
    </row>
    <row r="23" spans="1:10" ht="18" customHeight="1" x14ac:dyDescent="0.2">
      <c r="E23" s="164"/>
      <c r="F23" s="197"/>
    </row>
    <row r="24" spans="1:10" ht="18" customHeight="1" x14ac:dyDescent="0.2">
      <c r="E24" s="164"/>
      <c r="F24" s="197"/>
    </row>
    <row r="25" spans="1:10" ht="18" customHeight="1" x14ac:dyDescent="0.2">
      <c r="E25" s="164"/>
      <c r="F25" s="197"/>
    </row>
    <row r="26" spans="1:10" ht="18" customHeight="1" x14ac:dyDescent="0.2">
      <c r="E26" s="164"/>
      <c r="F26" s="197"/>
    </row>
    <row r="27" spans="1:10" ht="18" customHeight="1" x14ac:dyDescent="0.2">
      <c r="E27" s="164"/>
      <c r="F27" s="196"/>
    </row>
    <row r="28" spans="1:10" ht="18" customHeight="1" x14ac:dyDescent="0.2">
      <c r="E28" s="164"/>
      <c r="F28" s="196"/>
    </row>
    <row r="29" spans="1:10" ht="18" customHeight="1" x14ac:dyDescent="0.2">
      <c r="E29" s="164"/>
      <c r="F29" s="196"/>
    </row>
    <row r="30" spans="1:10" ht="18" customHeight="1" x14ac:dyDescent="0.2">
      <c r="E30" s="164"/>
      <c r="F30" s="196"/>
    </row>
    <row r="31" spans="1:10" ht="18" customHeight="1" x14ac:dyDescent="0.2">
      <c r="E31" s="164"/>
      <c r="F31" s="196"/>
    </row>
    <row r="32" spans="1:10" ht="18" customHeight="1" x14ac:dyDescent="0.2">
      <c r="E32" s="164"/>
      <c r="F32" s="196"/>
    </row>
    <row r="33" spans="5:6" ht="18" customHeight="1" x14ac:dyDescent="0.2">
      <c r="E33" s="164"/>
      <c r="F33" s="196"/>
    </row>
    <row r="34" spans="5:6" ht="18" customHeight="1" x14ac:dyDescent="0.2">
      <c r="E34" s="164"/>
      <c r="F34" s="196"/>
    </row>
    <row r="35" spans="5:6" ht="18" customHeight="1" x14ac:dyDescent="0.2">
      <c r="E35" s="164"/>
      <c r="F35" s="196"/>
    </row>
    <row r="36" spans="5:6" ht="18" customHeight="1" x14ac:dyDescent="0.2">
      <c r="E36" s="164"/>
      <c r="F36" s="196"/>
    </row>
    <row r="37" spans="5:6" ht="18" customHeight="1" x14ac:dyDescent="0.2">
      <c r="E37" s="164"/>
      <c r="F37" s="197"/>
    </row>
    <row r="38" spans="5:6" ht="18" customHeight="1" x14ac:dyDescent="0.2">
      <c r="E38" s="164"/>
      <c r="F38" s="196"/>
    </row>
    <row r="39" spans="5:6" ht="18" customHeight="1" x14ac:dyDescent="0.2">
      <c r="E39" s="164"/>
      <c r="F39" s="196"/>
    </row>
    <row r="40" spans="5:6" ht="18" customHeight="1" x14ac:dyDescent="0.2">
      <c r="E40" s="164"/>
      <c r="F40" s="196"/>
    </row>
    <row r="41" spans="5:6" ht="18" customHeight="1" x14ac:dyDescent="0.2">
      <c r="E41" s="164"/>
      <c r="F41" s="197"/>
    </row>
    <row r="42" spans="5:6" ht="18" customHeight="1" x14ac:dyDescent="0.2">
      <c r="E42" s="164"/>
      <c r="F42" s="197"/>
    </row>
    <row r="43" spans="5:6" ht="18" customHeight="1" x14ac:dyDescent="0.2">
      <c r="E43" s="164"/>
      <c r="F43" s="197"/>
    </row>
    <row r="44" spans="5:6" ht="18" customHeight="1" x14ac:dyDescent="0.2">
      <c r="E44" s="164"/>
      <c r="F44" s="197"/>
    </row>
    <row r="45" spans="5:6" ht="18" customHeight="1" x14ac:dyDescent="0.2">
      <c r="E45" s="164"/>
      <c r="F45" s="197"/>
    </row>
    <row r="46" spans="5:6" ht="18" customHeight="1" x14ac:dyDescent="0.2">
      <c r="E46" s="164"/>
      <c r="F46" s="197"/>
    </row>
    <row r="47" spans="5:6" ht="18" customHeight="1" x14ac:dyDescent="0.2">
      <c r="E47" s="164"/>
      <c r="F47" s="197"/>
    </row>
    <row r="48" spans="5:6" ht="18" customHeight="1" x14ac:dyDescent="0.2">
      <c r="E48" s="164"/>
      <c r="F48" s="197"/>
    </row>
    <row r="49" spans="5:6" ht="18" customHeight="1" x14ac:dyDescent="0.2">
      <c r="E49" s="164"/>
      <c r="F49" s="197"/>
    </row>
    <row r="50" spans="5:6" ht="18" customHeight="1" x14ac:dyDescent="0.2">
      <c r="E50" s="164"/>
      <c r="F50" s="197"/>
    </row>
    <row r="51" spans="5:6" ht="18" customHeight="1" x14ac:dyDescent="0.2">
      <c r="E51" s="164"/>
      <c r="F51" s="197"/>
    </row>
    <row r="52" spans="5:6" ht="18" customHeight="1" x14ac:dyDescent="0.2">
      <c r="E52" s="164"/>
      <c r="F52" s="197"/>
    </row>
    <row r="53" spans="5:6" ht="18" customHeight="1" x14ac:dyDescent="0.2">
      <c r="E53" s="164"/>
      <c r="F53" s="197"/>
    </row>
    <row r="54" spans="5:6" ht="18" customHeight="1" x14ac:dyDescent="0.2">
      <c r="E54" s="164"/>
      <c r="F54" s="197"/>
    </row>
    <row r="55" spans="5:6" ht="18" customHeight="1" x14ac:dyDescent="0.2">
      <c r="E55" s="164"/>
      <c r="F55" s="197"/>
    </row>
    <row r="56" spans="5:6" ht="18" customHeight="1" x14ac:dyDescent="0.2">
      <c r="E56" s="164"/>
      <c r="F56" s="197"/>
    </row>
    <row r="57" spans="5:6" ht="18" customHeight="1" x14ac:dyDescent="0.2">
      <c r="E57" s="164"/>
      <c r="F57" s="197"/>
    </row>
    <row r="58" spans="5:6" ht="18" customHeight="1" x14ac:dyDescent="0.2">
      <c r="E58" s="164"/>
      <c r="F58" s="196"/>
    </row>
    <row r="59" spans="5:6" ht="18" customHeight="1" x14ac:dyDescent="0.2">
      <c r="E59" s="164"/>
      <c r="F59" s="196"/>
    </row>
    <row r="60" spans="5:6" ht="18" customHeight="1" x14ac:dyDescent="0.2">
      <c r="E60" s="164"/>
      <c r="F60" s="196"/>
    </row>
    <row r="61" spans="5:6" ht="18" customHeight="1" x14ac:dyDescent="0.2">
      <c r="E61" s="164"/>
      <c r="F61" s="196"/>
    </row>
    <row r="62" spans="5:6" ht="18" customHeight="1" x14ac:dyDescent="0.2">
      <c r="E62" s="164"/>
      <c r="F62" s="196"/>
    </row>
    <row r="63" spans="5:6" ht="18" customHeight="1" x14ac:dyDescent="0.2">
      <c r="E63" s="164"/>
      <c r="F63" s="196"/>
    </row>
    <row r="64" spans="5:6" ht="18" customHeight="1" x14ac:dyDescent="0.2">
      <c r="E64" s="164"/>
      <c r="F64" s="196"/>
    </row>
    <row r="65" spans="5:6" ht="18" customHeight="1" x14ac:dyDescent="0.2">
      <c r="E65" s="164"/>
      <c r="F65" s="196"/>
    </row>
    <row r="66" spans="5:6" ht="18" customHeight="1" x14ac:dyDescent="0.2">
      <c r="E66" s="164"/>
      <c r="F66" s="196"/>
    </row>
    <row r="67" spans="5:6" ht="18" customHeight="1" x14ac:dyDescent="0.2">
      <c r="E67" s="164"/>
      <c r="F67" s="196"/>
    </row>
    <row r="68" spans="5:6" ht="18" customHeight="1" x14ac:dyDescent="0.2">
      <c r="E68" s="164"/>
      <c r="F68" s="197"/>
    </row>
    <row r="69" spans="5:6" ht="18" customHeight="1" x14ac:dyDescent="0.2">
      <c r="E69" s="164"/>
      <c r="F69" s="196"/>
    </row>
    <row r="70" spans="5:6" ht="18" customHeight="1" x14ac:dyDescent="0.2">
      <c r="E70" s="164"/>
      <c r="F70" s="196"/>
    </row>
    <row r="71" spans="5:6" ht="18" customHeight="1" x14ac:dyDescent="0.2">
      <c r="E71" s="164"/>
      <c r="F71" s="196"/>
    </row>
    <row r="72" spans="5:6" ht="18" customHeight="1" x14ac:dyDescent="0.2">
      <c r="E72" s="164"/>
      <c r="F72" s="197"/>
    </row>
    <row r="73" spans="5:6" ht="18" customHeight="1" x14ac:dyDescent="0.2">
      <c r="E73" s="164"/>
      <c r="F73" s="197"/>
    </row>
    <row r="74" spans="5:6" ht="18" customHeight="1" x14ac:dyDescent="0.2">
      <c r="E74" s="164"/>
      <c r="F74" s="197"/>
    </row>
    <row r="75" spans="5:6" ht="18" customHeight="1" x14ac:dyDescent="0.2">
      <c r="E75" s="164"/>
      <c r="F75" s="197"/>
    </row>
    <row r="76" spans="5:6" ht="18" customHeight="1" x14ac:dyDescent="0.2">
      <c r="E76" s="164"/>
      <c r="F76" s="197"/>
    </row>
    <row r="77" spans="5:6" ht="18" customHeight="1" x14ac:dyDescent="0.2">
      <c r="E77" s="164"/>
      <c r="F77" s="197"/>
    </row>
    <row r="78" spans="5:6" ht="18" customHeight="1" x14ac:dyDescent="0.2">
      <c r="E78" s="164"/>
      <c r="F78" s="197"/>
    </row>
    <row r="79" spans="5:6" ht="18" customHeight="1" x14ac:dyDescent="0.2">
      <c r="E79" s="164"/>
      <c r="F79" s="197"/>
    </row>
    <row r="80" spans="5:6" ht="18" customHeight="1" x14ac:dyDescent="0.2">
      <c r="E80" s="164"/>
      <c r="F80" s="197"/>
    </row>
    <row r="81" spans="5:6" ht="18" customHeight="1" x14ac:dyDescent="0.2">
      <c r="E81" s="164"/>
      <c r="F81" s="197"/>
    </row>
    <row r="82" spans="5:6" ht="18" customHeight="1" x14ac:dyDescent="0.2">
      <c r="E82" s="164"/>
      <c r="F82" s="197"/>
    </row>
    <row r="83" spans="5:6" ht="18" customHeight="1" x14ac:dyDescent="0.2">
      <c r="E83" s="164"/>
      <c r="F83" s="197"/>
    </row>
    <row r="84" spans="5:6" ht="18" customHeight="1" x14ac:dyDescent="0.2">
      <c r="E84" s="164"/>
      <c r="F84" s="197"/>
    </row>
    <row r="85" spans="5:6" ht="18" customHeight="1" x14ac:dyDescent="0.2">
      <c r="E85" s="164"/>
      <c r="F85" s="197"/>
    </row>
    <row r="86" spans="5:6" ht="18" customHeight="1" x14ac:dyDescent="0.2">
      <c r="E86" s="164"/>
      <c r="F86" s="197"/>
    </row>
    <row r="87" spans="5:6" ht="18" customHeight="1" x14ac:dyDescent="0.2">
      <c r="E87" s="164"/>
      <c r="F87" s="197"/>
    </row>
    <row r="88" spans="5:6" ht="18" customHeight="1" x14ac:dyDescent="0.2">
      <c r="E88" s="164"/>
      <c r="F88" s="197"/>
    </row>
    <row r="89" spans="5:6" ht="18" customHeight="1" x14ac:dyDescent="0.2">
      <c r="E89" s="164"/>
      <c r="F89" s="196"/>
    </row>
    <row r="90" spans="5:6" ht="18" customHeight="1" x14ac:dyDescent="0.2">
      <c r="E90" s="164"/>
      <c r="F90" s="196"/>
    </row>
    <row r="91" spans="5:6" ht="18" customHeight="1" x14ac:dyDescent="0.2">
      <c r="E91" s="164"/>
      <c r="F91" s="196"/>
    </row>
    <row r="92" spans="5:6" ht="18" customHeight="1" x14ac:dyDescent="0.2">
      <c r="E92" s="164"/>
      <c r="F92" s="196"/>
    </row>
    <row r="93" spans="5:6" ht="18" customHeight="1" x14ac:dyDescent="0.2">
      <c r="E93" s="164"/>
      <c r="F93" s="196"/>
    </row>
    <row r="94" spans="5:6" ht="18" customHeight="1" x14ac:dyDescent="0.2">
      <c r="E94" s="164"/>
      <c r="F94" s="196"/>
    </row>
    <row r="95" spans="5:6" ht="18" customHeight="1" x14ac:dyDescent="0.2">
      <c r="E95" s="164"/>
      <c r="F95" s="196"/>
    </row>
    <row r="96" spans="5:6" ht="18" customHeight="1" x14ac:dyDescent="0.2">
      <c r="E96" s="164"/>
      <c r="F96" s="196"/>
    </row>
    <row r="97" spans="5:6" ht="18" customHeight="1" x14ac:dyDescent="0.2">
      <c r="E97" s="164"/>
      <c r="F97" s="196"/>
    </row>
    <row r="98" spans="5:6" ht="18" customHeight="1" x14ac:dyDescent="0.2">
      <c r="E98" s="164"/>
      <c r="F98" s="196"/>
    </row>
    <row r="99" spans="5:6" ht="18" customHeight="1" x14ac:dyDescent="0.2">
      <c r="E99" s="164"/>
      <c r="F99" s="197"/>
    </row>
    <row r="100" spans="5:6" ht="18" customHeight="1" x14ac:dyDescent="0.2">
      <c r="E100" s="164"/>
      <c r="F100" s="196"/>
    </row>
    <row r="101" spans="5:6" ht="18" customHeight="1" x14ac:dyDescent="0.2">
      <c r="E101" s="164"/>
      <c r="F101" s="196"/>
    </row>
    <row r="102" spans="5:6" ht="18" customHeight="1" x14ac:dyDescent="0.2">
      <c r="E102" s="164"/>
      <c r="F102" s="196"/>
    </row>
    <row r="103" spans="5:6" ht="18" customHeight="1" x14ac:dyDescent="0.2">
      <c r="E103" s="164"/>
      <c r="F103" s="197"/>
    </row>
    <row r="104" spans="5:6" ht="18" customHeight="1" x14ac:dyDescent="0.2">
      <c r="E104" s="164"/>
      <c r="F104" s="197"/>
    </row>
    <row r="105" spans="5:6" ht="18" customHeight="1" x14ac:dyDescent="0.2">
      <c r="E105" s="164"/>
      <c r="F105" s="197"/>
    </row>
    <row r="106" spans="5:6" ht="18" customHeight="1" x14ac:dyDescent="0.2">
      <c r="E106" s="164"/>
      <c r="F106" s="197"/>
    </row>
    <row r="107" spans="5:6" ht="18" customHeight="1" x14ac:dyDescent="0.2">
      <c r="E107" s="164"/>
      <c r="F107" s="197"/>
    </row>
    <row r="108" spans="5:6" ht="18" customHeight="1" x14ac:dyDescent="0.2">
      <c r="E108" s="164"/>
      <c r="F108" s="197"/>
    </row>
    <row r="109" spans="5:6" ht="18" customHeight="1" x14ac:dyDescent="0.2">
      <c r="E109" s="164"/>
      <c r="F109" s="197"/>
    </row>
    <row r="110" spans="5:6" ht="18" customHeight="1" x14ac:dyDescent="0.2">
      <c r="E110" s="164"/>
      <c r="F110" s="197"/>
    </row>
    <row r="111" spans="5:6" ht="18" customHeight="1" x14ac:dyDescent="0.2">
      <c r="E111" s="164"/>
      <c r="F111" s="197"/>
    </row>
    <row r="112" spans="5:6" ht="18" customHeight="1" x14ac:dyDescent="0.2">
      <c r="E112" s="164"/>
      <c r="F112" s="197"/>
    </row>
    <row r="113" spans="5:6" ht="18" customHeight="1" x14ac:dyDescent="0.2">
      <c r="E113" s="164"/>
      <c r="F113" s="197"/>
    </row>
    <row r="114" spans="5:6" ht="18" customHeight="1" x14ac:dyDescent="0.2">
      <c r="E114" s="164"/>
      <c r="F114" s="197"/>
    </row>
    <row r="115" spans="5:6" ht="18" customHeight="1" x14ac:dyDescent="0.2">
      <c r="E115" s="164"/>
      <c r="F115" s="197"/>
    </row>
    <row r="116" spans="5:6" ht="18" customHeight="1" x14ac:dyDescent="0.2">
      <c r="E116" s="164"/>
      <c r="F116" s="197"/>
    </row>
    <row r="117" spans="5:6" ht="18" customHeight="1" x14ac:dyDescent="0.2">
      <c r="E117" s="164"/>
      <c r="F117" s="197"/>
    </row>
    <row r="118" spans="5:6" ht="18" customHeight="1" x14ac:dyDescent="0.2">
      <c r="E118" s="164"/>
      <c r="F118" s="197"/>
    </row>
    <row r="119" spans="5:6" ht="18" customHeight="1" x14ac:dyDescent="0.2">
      <c r="E119" s="164"/>
      <c r="F119" s="197"/>
    </row>
    <row r="120" spans="5:6" ht="18" customHeight="1" x14ac:dyDescent="0.2">
      <c r="E120" s="164"/>
      <c r="F120" s="196"/>
    </row>
    <row r="121" spans="5:6" ht="18" customHeight="1" x14ac:dyDescent="0.2">
      <c r="E121" s="164"/>
      <c r="F121" s="196"/>
    </row>
    <row r="122" spans="5:6" ht="18" customHeight="1" x14ac:dyDescent="0.2">
      <c r="E122" s="164"/>
      <c r="F122" s="196"/>
    </row>
    <row r="123" spans="5:6" ht="18" customHeight="1" x14ac:dyDescent="0.2">
      <c r="E123" s="164"/>
      <c r="F123" s="196"/>
    </row>
    <row r="124" spans="5:6" ht="18" customHeight="1" x14ac:dyDescent="0.2">
      <c r="E124" s="164"/>
      <c r="F124" s="196"/>
    </row>
    <row r="125" spans="5:6" ht="18" customHeight="1" x14ac:dyDescent="0.2">
      <c r="E125" s="164"/>
      <c r="F125" s="196"/>
    </row>
    <row r="126" spans="5:6" ht="18" customHeight="1" x14ac:dyDescent="0.2">
      <c r="E126" s="164"/>
      <c r="F126" s="196"/>
    </row>
    <row r="127" spans="5:6" ht="18" customHeight="1" x14ac:dyDescent="0.2">
      <c r="E127" s="164"/>
      <c r="F127" s="196"/>
    </row>
    <row r="128" spans="5:6" ht="18" customHeight="1" x14ac:dyDescent="0.2">
      <c r="E128" s="164"/>
      <c r="F128" s="196"/>
    </row>
    <row r="129" spans="5:6" ht="18" customHeight="1" x14ac:dyDescent="0.2">
      <c r="E129" s="164"/>
      <c r="F129" s="196"/>
    </row>
    <row r="130" spans="5:6" ht="18" customHeight="1" x14ac:dyDescent="0.2">
      <c r="E130" s="164"/>
      <c r="F130" s="197"/>
    </row>
    <row r="131" spans="5:6" ht="18" customHeight="1" x14ac:dyDescent="0.2">
      <c r="E131" s="164"/>
      <c r="F131" s="196"/>
    </row>
    <row r="132" spans="5:6" ht="18" customHeight="1" x14ac:dyDescent="0.2">
      <c r="E132" s="164"/>
      <c r="F132" s="196"/>
    </row>
    <row r="133" spans="5:6" ht="18" customHeight="1" x14ac:dyDescent="0.2">
      <c r="E133" s="164"/>
      <c r="F133" s="196"/>
    </row>
    <row r="134" spans="5:6" ht="18" customHeight="1" x14ac:dyDescent="0.2">
      <c r="E134" s="164"/>
      <c r="F134" s="197"/>
    </row>
    <row r="135" spans="5:6" ht="18" customHeight="1" x14ac:dyDescent="0.2">
      <c r="E135" s="164"/>
      <c r="F135" s="197"/>
    </row>
    <row r="136" spans="5:6" ht="18" customHeight="1" x14ac:dyDescent="0.2">
      <c r="E136" s="164"/>
      <c r="F136" s="197"/>
    </row>
    <row r="137" spans="5:6" ht="18" customHeight="1" x14ac:dyDescent="0.2">
      <c r="E137" s="164"/>
      <c r="F137" s="197"/>
    </row>
    <row r="138" spans="5:6" ht="18" customHeight="1" x14ac:dyDescent="0.2">
      <c r="E138" s="164"/>
      <c r="F138" s="197"/>
    </row>
    <row r="139" spans="5:6" ht="18" customHeight="1" x14ac:dyDescent="0.2">
      <c r="E139" s="164"/>
      <c r="F139" s="197"/>
    </row>
    <row r="140" spans="5:6" ht="18" customHeight="1" x14ac:dyDescent="0.2">
      <c r="E140" s="164"/>
      <c r="F140" s="197"/>
    </row>
    <row r="141" spans="5:6" ht="18" customHeight="1" x14ac:dyDescent="0.2">
      <c r="E141" s="164"/>
      <c r="F141" s="197"/>
    </row>
    <row r="142" spans="5:6" ht="18" customHeight="1" x14ac:dyDescent="0.2">
      <c r="E142" s="164"/>
      <c r="F142" s="197"/>
    </row>
    <row r="143" spans="5:6" ht="18" customHeight="1" x14ac:dyDescent="0.2">
      <c r="E143" s="164"/>
      <c r="F143" s="197"/>
    </row>
    <row r="144" spans="5:6" ht="18" customHeight="1" x14ac:dyDescent="0.2">
      <c r="E144" s="164"/>
      <c r="F144" s="197"/>
    </row>
    <row r="145" spans="5:6" ht="18" customHeight="1" x14ac:dyDescent="0.2">
      <c r="E145" s="164"/>
      <c r="F145" s="197"/>
    </row>
    <row r="146" spans="5:6" ht="18" customHeight="1" x14ac:dyDescent="0.2">
      <c r="E146" s="164"/>
      <c r="F146" s="197"/>
    </row>
    <row r="147" spans="5:6" ht="18" customHeight="1" x14ac:dyDescent="0.2">
      <c r="E147" s="164"/>
      <c r="F147" s="197"/>
    </row>
    <row r="148" spans="5:6" ht="18" customHeight="1" x14ac:dyDescent="0.2">
      <c r="E148" s="164"/>
      <c r="F148" s="197"/>
    </row>
    <row r="149" spans="5:6" ht="18" customHeight="1" x14ac:dyDescent="0.2">
      <c r="E149" s="164"/>
      <c r="F149" s="197"/>
    </row>
    <row r="150" spans="5:6" ht="18" customHeight="1" x14ac:dyDescent="0.2">
      <c r="E150" s="164"/>
      <c r="F150" s="197"/>
    </row>
    <row r="151" spans="5:6" ht="18" customHeight="1" x14ac:dyDescent="0.2">
      <c r="E151" s="164"/>
      <c r="F151" s="196"/>
    </row>
    <row r="152" spans="5:6" ht="18" customHeight="1" x14ac:dyDescent="0.2">
      <c r="E152" s="164"/>
      <c r="F152" s="196"/>
    </row>
    <row r="153" spans="5:6" ht="18" customHeight="1" x14ac:dyDescent="0.2">
      <c r="E153" s="164"/>
      <c r="F153" s="196"/>
    </row>
    <row r="154" spans="5:6" ht="18" customHeight="1" x14ac:dyDescent="0.2">
      <c r="E154" s="164"/>
      <c r="F154" s="196"/>
    </row>
    <row r="155" spans="5:6" ht="18" customHeight="1" x14ac:dyDescent="0.2">
      <c r="E155" s="164"/>
      <c r="F155" s="196"/>
    </row>
    <row r="156" spans="5:6" ht="18" customHeight="1" x14ac:dyDescent="0.2">
      <c r="E156" s="164"/>
      <c r="F156" s="196"/>
    </row>
    <row r="157" spans="5:6" ht="18" customHeight="1" x14ac:dyDescent="0.2">
      <c r="E157" s="164"/>
      <c r="F157" s="196"/>
    </row>
    <row r="158" spans="5:6" ht="18" customHeight="1" x14ac:dyDescent="0.2">
      <c r="E158" s="164"/>
      <c r="F158" s="196"/>
    </row>
    <row r="159" spans="5:6" ht="18" customHeight="1" x14ac:dyDescent="0.2">
      <c r="E159" s="164"/>
      <c r="F159" s="196"/>
    </row>
    <row r="160" spans="5:6" ht="18" customHeight="1" x14ac:dyDescent="0.2">
      <c r="E160" s="164"/>
      <c r="F160" s="196"/>
    </row>
    <row r="161" spans="5:6" ht="18" customHeight="1" x14ac:dyDescent="0.2">
      <c r="E161" s="164"/>
      <c r="F161" s="197"/>
    </row>
    <row r="162" spans="5:6" ht="18" customHeight="1" x14ac:dyDescent="0.2">
      <c r="E162" s="164"/>
      <c r="F162" s="196"/>
    </row>
    <row r="163" spans="5:6" ht="18" customHeight="1" x14ac:dyDescent="0.2">
      <c r="E163" s="164"/>
      <c r="F163" s="196"/>
    </row>
    <row r="164" spans="5:6" ht="18" customHeight="1" x14ac:dyDescent="0.2">
      <c r="E164" s="164"/>
      <c r="F164" s="196"/>
    </row>
    <row r="165" spans="5:6" ht="18" customHeight="1" x14ac:dyDescent="0.2">
      <c r="E165" s="164"/>
      <c r="F165" s="197"/>
    </row>
    <row r="166" spans="5:6" ht="18" customHeight="1" x14ac:dyDescent="0.2">
      <c r="E166" s="164"/>
      <c r="F166" s="197"/>
    </row>
    <row r="167" spans="5:6" ht="18" customHeight="1" x14ac:dyDescent="0.2">
      <c r="E167" s="164"/>
      <c r="F167" s="197"/>
    </row>
    <row r="168" spans="5:6" ht="18" customHeight="1" x14ac:dyDescent="0.2">
      <c r="E168" s="164"/>
      <c r="F168" s="197"/>
    </row>
    <row r="169" spans="5:6" ht="18" customHeight="1" x14ac:dyDescent="0.2">
      <c r="E169" s="164"/>
      <c r="F169" s="197"/>
    </row>
    <row r="170" spans="5:6" ht="18" customHeight="1" x14ac:dyDescent="0.2">
      <c r="E170" s="164"/>
      <c r="F170" s="197"/>
    </row>
    <row r="171" spans="5:6" ht="18" customHeight="1" x14ac:dyDescent="0.2">
      <c r="E171" s="164"/>
      <c r="F171" s="197"/>
    </row>
    <row r="172" spans="5:6" ht="18" customHeight="1" x14ac:dyDescent="0.2">
      <c r="E172" s="164"/>
      <c r="F172" s="197"/>
    </row>
    <row r="173" spans="5:6" ht="18" customHeight="1" x14ac:dyDescent="0.2">
      <c r="E173" s="164"/>
      <c r="F173" s="197"/>
    </row>
    <row r="174" spans="5:6" ht="18" customHeight="1" x14ac:dyDescent="0.2">
      <c r="E174" s="164"/>
      <c r="F174" s="197"/>
    </row>
    <row r="175" spans="5:6" ht="18" customHeight="1" x14ac:dyDescent="0.2">
      <c r="E175" s="164"/>
      <c r="F175" s="197"/>
    </row>
    <row r="176" spans="5:6" ht="18" customHeight="1" x14ac:dyDescent="0.2">
      <c r="E176" s="164"/>
      <c r="F176" s="197"/>
    </row>
    <row r="177" spans="5:6" ht="18" customHeight="1" x14ac:dyDescent="0.2">
      <c r="E177" s="164"/>
      <c r="F177" s="197"/>
    </row>
    <row r="178" spans="5:6" ht="18" customHeight="1" x14ac:dyDescent="0.2">
      <c r="E178" s="164"/>
      <c r="F178" s="197"/>
    </row>
    <row r="179" spans="5:6" ht="18" customHeight="1" x14ac:dyDescent="0.2">
      <c r="E179" s="164"/>
      <c r="F179" s="197"/>
    </row>
    <row r="180" spans="5:6" ht="18" customHeight="1" x14ac:dyDescent="0.2">
      <c r="E180" s="164"/>
      <c r="F180" s="197"/>
    </row>
    <row r="181" spans="5:6" ht="18" customHeight="1" x14ac:dyDescent="0.2">
      <c r="E181" s="164"/>
      <c r="F181" s="197"/>
    </row>
    <row r="182" spans="5:6" ht="18" customHeight="1" x14ac:dyDescent="0.2">
      <c r="E182" s="164"/>
      <c r="F182" s="196"/>
    </row>
    <row r="183" spans="5:6" ht="18" customHeight="1" x14ac:dyDescent="0.2">
      <c r="E183" s="164"/>
      <c r="F183" s="196"/>
    </row>
    <row r="184" spans="5:6" ht="18" customHeight="1" x14ac:dyDescent="0.2">
      <c r="E184" s="164"/>
      <c r="F184" s="196"/>
    </row>
    <row r="185" spans="5:6" ht="18" customHeight="1" x14ac:dyDescent="0.2">
      <c r="E185" s="164"/>
      <c r="F185" s="196"/>
    </row>
    <row r="186" spans="5:6" ht="18" customHeight="1" x14ac:dyDescent="0.2">
      <c r="E186" s="164"/>
      <c r="F186" s="196"/>
    </row>
    <row r="187" spans="5:6" ht="18" customHeight="1" x14ac:dyDescent="0.2">
      <c r="E187" s="164"/>
      <c r="F187" s="196"/>
    </row>
    <row r="188" spans="5:6" ht="18" customHeight="1" x14ac:dyDescent="0.2">
      <c r="E188" s="164"/>
      <c r="F188" s="196"/>
    </row>
    <row r="189" spans="5:6" ht="18" customHeight="1" x14ac:dyDescent="0.2">
      <c r="E189" s="164"/>
      <c r="F189" s="196"/>
    </row>
    <row r="190" spans="5:6" ht="18" customHeight="1" x14ac:dyDescent="0.2">
      <c r="E190" s="164"/>
      <c r="F190" s="196"/>
    </row>
    <row r="191" spans="5:6" ht="18" customHeight="1" x14ac:dyDescent="0.2">
      <c r="E191" s="164"/>
      <c r="F191" s="196"/>
    </row>
    <row r="192" spans="5:6" ht="18" customHeight="1" x14ac:dyDescent="0.2">
      <c r="E192" s="164"/>
      <c r="F192" s="197"/>
    </row>
    <row r="193" spans="5:6" ht="18" customHeight="1" x14ac:dyDescent="0.2">
      <c r="E193" s="164"/>
      <c r="F193" s="196"/>
    </row>
    <row r="194" spans="5:6" ht="18" customHeight="1" x14ac:dyDescent="0.2">
      <c r="E194" s="164"/>
      <c r="F194" s="196"/>
    </row>
    <row r="195" spans="5:6" ht="18" customHeight="1" x14ac:dyDescent="0.2">
      <c r="E195" s="164"/>
      <c r="F195" s="196"/>
    </row>
    <row r="196" spans="5:6" ht="18" customHeight="1" x14ac:dyDescent="0.2">
      <c r="E196" s="164"/>
      <c r="F196" s="197"/>
    </row>
    <row r="197" spans="5:6" ht="18" customHeight="1" x14ac:dyDescent="0.2">
      <c r="E197" s="164"/>
      <c r="F197" s="197"/>
    </row>
    <row r="198" spans="5:6" ht="18" customHeight="1" x14ac:dyDescent="0.2">
      <c r="E198" s="164"/>
      <c r="F198" s="197"/>
    </row>
    <row r="199" spans="5:6" ht="18" customHeight="1" x14ac:dyDescent="0.2">
      <c r="E199" s="164"/>
      <c r="F199" s="197"/>
    </row>
    <row r="200" spans="5:6" ht="18" customHeight="1" x14ac:dyDescent="0.2">
      <c r="E200" s="164"/>
      <c r="F200" s="197"/>
    </row>
    <row r="201" spans="5:6" ht="18" customHeight="1" x14ac:dyDescent="0.2">
      <c r="E201" s="164"/>
      <c r="F201" s="197"/>
    </row>
    <row r="202" spans="5:6" ht="18" customHeight="1" x14ac:dyDescent="0.2">
      <c r="E202" s="164"/>
      <c r="F202" s="197"/>
    </row>
    <row r="203" spans="5:6" ht="18" customHeight="1" x14ac:dyDescent="0.2">
      <c r="E203" s="164"/>
      <c r="F203" s="197"/>
    </row>
    <row r="204" spans="5:6" ht="18" customHeight="1" x14ac:dyDescent="0.2">
      <c r="E204" s="164"/>
      <c r="F204" s="197"/>
    </row>
    <row r="205" spans="5:6" ht="18" customHeight="1" x14ac:dyDescent="0.2">
      <c r="E205" s="164"/>
      <c r="F205" s="197"/>
    </row>
    <row r="206" spans="5:6" ht="18" customHeight="1" x14ac:dyDescent="0.2">
      <c r="E206" s="164"/>
      <c r="F206" s="197"/>
    </row>
    <row r="207" spans="5:6" ht="18" customHeight="1" x14ac:dyDescent="0.2">
      <c r="E207" s="164"/>
      <c r="F207" s="197"/>
    </row>
    <row r="208" spans="5:6" ht="18" customHeight="1" x14ac:dyDescent="0.2">
      <c r="E208" s="164"/>
      <c r="F208" s="197"/>
    </row>
    <row r="209" spans="5:6" ht="18" customHeight="1" x14ac:dyDescent="0.2">
      <c r="E209" s="164"/>
      <c r="F209" s="197"/>
    </row>
    <row r="210" spans="5:6" ht="18" customHeight="1" x14ac:dyDescent="0.2">
      <c r="E210" s="164"/>
      <c r="F210" s="197"/>
    </row>
    <row r="211" spans="5:6" ht="18" customHeight="1" x14ac:dyDescent="0.2">
      <c r="E211" s="164"/>
      <c r="F211" s="197"/>
    </row>
    <row r="212" spans="5:6" ht="18" customHeight="1" x14ac:dyDescent="0.2">
      <c r="E212" s="164"/>
      <c r="F212" s="197"/>
    </row>
    <row r="213" spans="5:6" ht="18" customHeight="1" x14ac:dyDescent="0.2">
      <c r="E213" s="164"/>
      <c r="F213" s="196"/>
    </row>
    <row r="214" spans="5:6" ht="18" customHeight="1" x14ac:dyDescent="0.2">
      <c r="E214" s="164"/>
      <c r="F214" s="196"/>
    </row>
    <row r="215" spans="5:6" ht="18" customHeight="1" x14ac:dyDescent="0.2">
      <c r="E215" s="164"/>
      <c r="F215" s="196"/>
    </row>
    <row r="216" spans="5:6" ht="18" customHeight="1" x14ac:dyDescent="0.2">
      <c r="E216" s="164"/>
      <c r="F216" s="196"/>
    </row>
    <row r="217" spans="5:6" ht="18" customHeight="1" x14ac:dyDescent="0.2">
      <c r="E217" s="164"/>
      <c r="F217" s="196"/>
    </row>
    <row r="218" spans="5:6" ht="18" customHeight="1" x14ac:dyDescent="0.2">
      <c r="E218" s="164"/>
      <c r="F218" s="196"/>
    </row>
    <row r="219" spans="5:6" ht="18" customHeight="1" x14ac:dyDescent="0.2">
      <c r="E219" s="164"/>
      <c r="F219" s="196"/>
    </row>
    <row r="220" spans="5:6" ht="18" customHeight="1" x14ac:dyDescent="0.2">
      <c r="E220" s="164"/>
      <c r="F220" s="196"/>
    </row>
    <row r="221" spans="5:6" ht="18" customHeight="1" x14ac:dyDescent="0.2">
      <c r="E221" s="164"/>
      <c r="F221" s="196"/>
    </row>
    <row r="222" spans="5:6" ht="18" customHeight="1" x14ac:dyDescent="0.2">
      <c r="E222" s="164"/>
      <c r="F222" s="196"/>
    </row>
    <row r="223" spans="5:6" ht="18" customHeight="1" x14ac:dyDescent="0.2">
      <c r="E223" s="164"/>
      <c r="F223" s="197"/>
    </row>
    <row r="224" spans="5:6" ht="18" customHeight="1" x14ac:dyDescent="0.2">
      <c r="E224" s="164"/>
      <c r="F224" s="196"/>
    </row>
    <row r="225" spans="5:6" ht="18" customHeight="1" x14ac:dyDescent="0.2">
      <c r="E225" s="164"/>
      <c r="F225" s="196"/>
    </row>
    <row r="226" spans="5:6" ht="18" customHeight="1" x14ac:dyDescent="0.2">
      <c r="E226" s="164"/>
      <c r="F226" s="196"/>
    </row>
    <row r="227" spans="5:6" ht="18" customHeight="1" x14ac:dyDescent="0.2">
      <c r="E227" s="164"/>
      <c r="F227" s="197"/>
    </row>
    <row r="228" spans="5:6" ht="18" customHeight="1" x14ac:dyDescent="0.2">
      <c r="E228" s="164"/>
      <c r="F228" s="197"/>
    </row>
    <row r="229" spans="5:6" ht="18" customHeight="1" x14ac:dyDescent="0.2">
      <c r="E229" s="164"/>
      <c r="F229" s="197"/>
    </row>
    <row r="230" spans="5:6" ht="18" customHeight="1" x14ac:dyDescent="0.2">
      <c r="E230" s="164"/>
      <c r="F230" s="197"/>
    </row>
    <row r="231" spans="5:6" ht="18" customHeight="1" x14ac:dyDescent="0.2">
      <c r="E231" s="164"/>
      <c r="F231" s="197"/>
    </row>
    <row r="232" spans="5:6" ht="18" customHeight="1" x14ac:dyDescent="0.2">
      <c r="E232" s="164"/>
      <c r="F232" s="197"/>
    </row>
    <row r="233" spans="5:6" ht="18" customHeight="1" x14ac:dyDescent="0.2">
      <c r="E233" s="164"/>
      <c r="F233" s="197"/>
    </row>
    <row r="234" spans="5:6" ht="18" customHeight="1" x14ac:dyDescent="0.2">
      <c r="E234" s="164"/>
      <c r="F234" s="197"/>
    </row>
    <row r="235" spans="5:6" ht="18" customHeight="1" x14ac:dyDescent="0.2">
      <c r="E235" s="164"/>
      <c r="F235" s="197"/>
    </row>
    <row r="236" spans="5:6" ht="18" customHeight="1" x14ac:dyDescent="0.2">
      <c r="E236" s="164"/>
      <c r="F236" s="197"/>
    </row>
    <row r="237" spans="5:6" ht="18" customHeight="1" x14ac:dyDescent="0.2">
      <c r="E237" s="164"/>
      <c r="F237" s="197"/>
    </row>
    <row r="238" spans="5:6" ht="18" customHeight="1" x14ac:dyDescent="0.2">
      <c r="E238" s="164"/>
      <c r="F238" s="197"/>
    </row>
    <row r="239" spans="5:6" ht="18" customHeight="1" x14ac:dyDescent="0.2">
      <c r="E239" s="164"/>
      <c r="F239" s="197"/>
    </row>
    <row r="240" spans="5:6" ht="18" customHeight="1" x14ac:dyDescent="0.2">
      <c r="E240" s="164"/>
      <c r="F240" s="197"/>
    </row>
    <row r="241" spans="5:6" ht="18" customHeight="1" x14ac:dyDescent="0.2">
      <c r="E241" s="164"/>
      <c r="F241" s="197"/>
    </row>
    <row r="242" spans="5:6" ht="18" customHeight="1" x14ac:dyDescent="0.2">
      <c r="E242" s="164"/>
      <c r="F242" s="197"/>
    </row>
    <row r="243" spans="5:6" ht="18" customHeight="1" x14ac:dyDescent="0.2">
      <c r="E243" s="164"/>
      <c r="F243" s="197"/>
    </row>
    <row r="244" spans="5:6" ht="18" customHeight="1" x14ac:dyDescent="0.2">
      <c r="E244" s="164"/>
      <c r="F244" s="196"/>
    </row>
    <row r="245" spans="5:6" ht="18" customHeight="1" x14ac:dyDescent="0.2">
      <c r="E245" s="164"/>
      <c r="F245" s="196"/>
    </row>
    <row r="246" spans="5:6" ht="18" customHeight="1" x14ac:dyDescent="0.2">
      <c r="E246" s="164"/>
      <c r="F246" s="196"/>
    </row>
    <row r="247" spans="5:6" ht="18" customHeight="1" x14ac:dyDescent="0.2">
      <c r="E247" s="164"/>
      <c r="F247" s="196"/>
    </row>
    <row r="248" spans="5:6" ht="18" customHeight="1" x14ac:dyDescent="0.2">
      <c r="E248" s="164"/>
      <c r="F248" s="196"/>
    </row>
    <row r="249" spans="5:6" ht="18" customHeight="1" x14ac:dyDescent="0.2">
      <c r="E249" s="164"/>
      <c r="F249" s="196"/>
    </row>
    <row r="250" spans="5:6" ht="18" customHeight="1" x14ac:dyDescent="0.2">
      <c r="E250" s="164"/>
      <c r="F250" s="196"/>
    </row>
    <row r="251" spans="5:6" ht="18" customHeight="1" x14ac:dyDescent="0.2">
      <c r="E251" s="164"/>
      <c r="F251" s="196"/>
    </row>
    <row r="252" spans="5:6" ht="18" customHeight="1" x14ac:dyDescent="0.2">
      <c r="E252" s="164"/>
      <c r="F252" s="196"/>
    </row>
    <row r="253" spans="5:6" ht="18" customHeight="1" x14ac:dyDescent="0.2">
      <c r="E253" s="164"/>
      <c r="F253" s="196"/>
    </row>
    <row r="254" spans="5:6" ht="18" customHeight="1" x14ac:dyDescent="0.2">
      <c r="E254" s="164"/>
      <c r="F254" s="197"/>
    </row>
    <row r="255" spans="5:6" ht="18" customHeight="1" x14ac:dyDescent="0.2">
      <c r="E255" s="164"/>
      <c r="F255" s="196"/>
    </row>
    <row r="256" spans="5:6" ht="18" customHeight="1" x14ac:dyDescent="0.2">
      <c r="E256" s="164"/>
      <c r="F256" s="196"/>
    </row>
    <row r="257" spans="5:6" ht="18" customHeight="1" x14ac:dyDescent="0.2">
      <c r="E257" s="164"/>
      <c r="F257" s="196"/>
    </row>
    <row r="258" spans="5:6" ht="18" customHeight="1" x14ac:dyDescent="0.2">
      <c r="E258" s="164"/>
      <c r="F258" s="197"/>
    </row>
    <row r="259" spans="5:6" ht="18" customHeight="1" x14ac:dyDescent="0.2">
      <c r="E259" s="164"/>
      <c r="F259" s="197"/>
    </row>
    <row r="260" spans="5:6" ht="18" customHeight="1" x14ac:dyDescent="0.2">
      <c r="E260" s="164"/>
      <c r="F260" s="197"/>
    </row>
    <row r="261" spans="5:6" ht="18" customHeight="1" x14ac:dyDescent="0.2">
      <c r="E261" s="164"/>
      <c r="F261" s="197"/>
    </row>
    <row r="262" spans="5:6" ht="18" customHeight="1" x14ac:dyDescent="0.2">
      <c r="E262" s="164"/>
      <c r="F262" s="197"/>
    </row>
    <row r="263" spans="5:6" ht="18" customHeight="1" x14ac:dyDescent="0.2">
      <c r="E263" s="164"/>
      <c r="F263" s="197"/>
    </row>
    <row r="264" spans="5:6" ht="18" customHeight="1" x14ac:dyDescent="0.2">
      <c r="E264" s="164"/>
      <c r="F264" s="197"/>
    </row>
    <row r="265" spans="5:6" ht="18" customHeight="1" x14ac:dyDescent="0.2">
      <c r="E265" s="164"/>
      <c r="F265" s="197"/>
    </row>
    <row r="266" spans="5:6" ht="18" customHeight="1" x14ac:dyDescent="0.2">
      <c r="E266" s="164"/>
      <c r="F266" s="197"/>
    </row>
    <row r="267" spans="5:6" ht="18" customHeight="1" x14ac:dyDescent="0.2">
      <c r="E267" s="164"/>
      <c r="F267" s="197"/>
    </row>
    <row r="268" spans="5:6" ht="18" customHeight="1" x14ac:dyDescent="0.2">
      <c r="E268" s="164"/>
      <c r="F268" s="197"/>
    </row>
    <row r="269" spans="5:6" ht="18" customHeight="1" x14ac:dyDescent="0.2">
      <c r="E269" s="164"/>
      <c r="F269" s="197"/>
    </row>
    <row r="270" spans="5:6" ht="18" customHeight="1" x14ac:dyDescent="0.2">
      <c r="E270" s="164"/>
      <c r="F270" s="197"/>
    </row>
    <row r="271" spans="5:6" ht="18" customHeight="1" x14ac:dyDescent="0.2">
      <c r="E271" s="164"/>
      <c r="F271" s="197"/>
    </row>
    <row r="272" spans="5:6" ht="18" customHeight="1" x14ac:dyDescent="0.2">
      <c r="E272" s="164"/>
      <c r="F272" s="197"/>
    </row>
    <row r="273" spans="5:6" ht="18" customHeight="1" x14ac:dyDescent="0.2">
      <c r="E273" s="164"/>
      <c r="F273" s="197"/>
    </row>
    <row r="274" spans="5:6" ht="18" customHeight="1" x14ac:dyDescent="0.2">
      <c r="E274" s="164"/>
      <c r="F274" s="197"/>
    </row>
    <row r="275" spans="5:6" ht="18" customHeight="1" x14ac:dyDescent="0.2">
      <c r="E275" s="164"/>
      <c r="F275" s="196"/>
    </row>
    <row r="276" spans="5:6" ht="18" customHeight="1" x14ac:dyDescent="0.2">
      <c r="E276" s="164"/>
      <c r="F276" s="196"/>
    </row>
    <row r="277" spans="5:6" ht="18" customHeight="1" x14ac:dyDescent="0.2">
      <c r="E277" s="164"/>
      <c r="F277" s="196"/>
    </row>
    <row r="278" spans="5:6" ht="18" customHeight="1" x14ac:dyDescent="0.2">
      <c r="E278" s="164"/>
      <c r="F278" s="196"/>
    </row>
    <row r="279" spans="5:6" ht="18" customHeight="1" x14ac:dyDescent="0.2">
      <c r="E279" s="164"/>
      <c r="F279" s="196"/>
    </row>
    <row r="280" spans="5:6" ht="18" customHeight="1" x14ac:dyDescent="0.2">
      <c r="E280" s="164"/>
      <c r="F280" s="196"/>
    </row>
    <row r="281" spans="5:6" ht="18" customHeight="1" x14ac:dyDescent="0.2">
      <c r="E281" s="164"/>
      <c r="F281" s="196"/>
    </row>
    <row r="282" spans="5:6" ht="18" customHeight="1" x14ac:dyDescent="0.2">
      <c r="E282" s="164"/>
      <c r="F282" s="196"/>
    </row>
    <row r="283" spans="5:6" ht="18" customHeight="1" x14ac:dyDescent="0.2">
      <c r="E283" s="164"/>
      <c r="F283" s="196"/>
    </row>
    <row r="284" spans="5:6" ht="18" customHeight="1" x14ac:dyDescent="0.2">
      <c r="E284" s="164"/>
      <c r="F284" s="196"/>
    </row>
    <row r="285" spans="5:6" ht="18" customHeight="1" x14ac:dyDescent="0.2">
      <c r="E285" s="164"/>
      <c r="F285" s="197"/>
    </row>
    <row r="286" spans="5:6" ht="18" customHeight="1" x14ac:dyDescent="0.2">
      <c r="E286" s="164"/>
      <c r="F286" s="196"/>
    </row>
    <row r="287" spans="5:6" ht="18" customHeight="1" x14ac:dyDescent="0.2">
      <c r="E287" s="164"/>
      <c r="F287" s="196"/>
    </row>
    <row r="288" spans="5:6" ht="18" customHeight="1" x14ac:dyDescent="0.2">
      <c r="E288" s="164"/>
      <c r="F288" s="196"/>
    </row>
    <row r="289" spans="5:6" ht="18" customHeight="1" x14ac:dyDescent="0.2">
      <c r="E289" s="164"/>
      <c r="F289" s="197"/>
    </row>
    <row r="290" spans="5:6" ht="18" customHeight="1" x14ac:dyDescent="0.2">
      <c r="E290" s="164"/>
      <c r="F290" s="197"/>
    </row>
    <row r="291" spans="5:6" ht="18" customHeight="1" x14ac:dyDescent="0.2">
      <c r="E291" s="164"/>
      <c r="F291" s="197"/>
    </row>
    <row r="292" spans="5:6" ht="18" customHeight="1" x14ac:dyDescent="0.2">
      <c r="E292" s="164"/>
      <c r="F292" s="197"/>
    </row>
    <row r="293" spans="5:6" ht="18" customHeight="1" x14ac:dyDescent="0.2">
      <c r="E293" s="164"/>
      <c r="F293" s="197"/>
    </row>
    <row r="294" spans="5:6" ht="18" customHeight="1" x14ac:dyDescent="0.2">
      <c r="E294" s="164"/>
      <c r="F294" s="197"/>
    </row>
    <row r="295" spans="5:6" ht="18" customHeight="1" x14ac:dyDescent="0.2">
      <c r="E295" s="164"/>
      <c r="F295" s="197"/>
    </row>
    <row r="296" spans="5:6" ht="18" customHeight="1" x14ac:dyDescent="0.2">
      <c r="E296" s="164"/>
      <c r="F296" s="197"/>
    </row>
    <row r="297" spans="5:6" ht="18" customHeight="1" x14ac:dyDescent="0.2">
      <c r="E297" s="164"/>
      <c r="F297" s="197"/>
    </row>
    <row r="298" spans="5:6" ht="18" customHeight="1" x14ac:dyDescent="0.2">
      <c r="E298" s="164"/>
      <c r="F298" s="197"/>
    </row>
    <row r="299" spans="5:6" ht="18" customHeight="1" x14ac:dyDescent="0.2">
      <c r="E299" s="164"/>
      <c r="F299" s="197"/>
    </row>
    <row r="300" spans="5:6" ht="18" customHeight="1" x14ac:dyDescent="0.2">
      <c r="E300" s="164"/>
      <c r="F300" s="197"/>
    </row>
    <row r="301" spans="5:6" ht="18" customHeight="1" x14ac:dyDescent="0.2">
      <c r="E301" s="164"/>
      <c r="F301" s="197"/>
    </row>
    <row r="302" spans="5:6" ht="18" customHeight="1" x14ac:dyDescent="0.2">
      <c r="E302" s="164"/>
      <c r="F302" s="197"/>
    </row>
    <row r="303" spans="5:6" ht="18" customHeight="1" x14ac:dyDescent="0.2">
      <c r="E303" s="164"/>
      <c r="F303" s="197"/>
    </row>
    <row r="304" spans="5:6" ht="18" customHeight="1" x14ac:dyDescent="0.2">
      <c r="E304" s="164"/>
      <c r="F304" s="197"/>
    </row>
    <row r="305" spans="5:6" ht="18" customHeight="1" x14ac:dyDescent="0.2">
      <c r="E305" s="164"/>
      <c r="F305" s="197"/>
    </row>
    <row r="306" spans="5:6" ht="18" customHeight="1" x14ac:dyDescent="0.2">
      <c r="E306" s="164"/>
      <c r="F306" s="196"/>
    </row>
    <row r="307" spans="5:6" ht="18" customHeight="1" x14ac:dyDescent="0.2">
      <c r="E307" s="164"/>
      <c r="F307" s="196"/>
    </row>
    <row r="308" spans="5:6" ht="18" customHeight="1" x14ac:dyDescent="0.2">
      <c r="E308" s="164"/>
      <c r="F308" s="196"/>
    </row>
    <row r="309" spans="5:6" ht="18" customHeight="1" x14ac:dyDescent="0.2">
      <c r="E309" s="164"/>
      <c r="F309" s="196"/>
    </row>
    <row r="310" spans="5:6" ht="18" customHeight="1" x14ac:dyDescent="0.2">
      <c r="E310" s="164"/>
      <c r="F310" s="196"/>
    </row>
    <row r="311" spans="5:6" ht="18" customHeight="1" x14ac:dyDescent="0.2">
      <c r="E311" s="164"/>
      <c r="F311" s="196"/>
    </row>
    <row r="312" spans="5:6" ht="18" customHeight="1" x14ac:dyDescent="0.2">
      <c r="E312" s="164"/>
      <c r="F312" s="196"/>
    </row>
    <row r="313" spans="5:6" ht="18" customHeight="1" x14ac:dyDescent="0.2">
      <c r="E313" s="164"/>
      <c r="F313" s="196"/>
    </row>
    <row r="314" spans="5:6" ht="18" customHeight="1" x14ac:dyDescent="0.2">
      <c r="E314" s="164"/>
      <c r="F314" s="196"/>
    </row>
    <row r="315" spans="5:6" ht="18" customHeight="1" x14ac:dyDescent="0.2">
      <c r="E315" s="164"/>
      <c r="F315" s="196"/>
    </row>
    <row r="316" spans="5:6" ht="18" customHeight="1" x14ac:dyDescent="0.2">
      <c r="E316" s="164"/>
      <c r="F316" s="197"/>
    </row>
    <row r="317" spans="5:6" ht="18" customHeight="1" x14ac:dyDescent="0.2">
      <c r="E317" s="164"/>
      <c r="F317" s="196"/>
    </row>
    <row r="318" spans="5:6" ht="18" customHeight="1" x14ac:dyDescent="0.2">
      <c r="E318" s="164"/>
      <c r="F318" s="196"/>
    </row>
    <row r="319" spans="5:6" ht="18" customHeight="1" x14ac:dyDescent="0.2">
      <c r="E319" s="164"/>
      <c r="F319" s="196"/>
    </row>
    <row r="320" spans="5:6" ht="18" customHeight="1" x14ac:dyDescent="0.2">
      <c r="E320" s="164"/>
      <c r="F320" s="197"/>
    </row>
    <row r="321" spans="5:6" ht="18" customHeight="1" x14ac:dyDescent="0.2">
      <c r="E321" s="164"/>
      <c r="F321" s="197"/>
    </row>
    <row r="322" spans="5:6" ht="18" customHeight="1" x14ac:dyDescent="0.2">
      <c r="E322" s="164"/>
      <c r="F322" s="197"/>
    </row>
    <row r="323" spans="5:6" ht="18" customHeight="1" x14ac:dyDescent="0.2">
      <c r="E323" s="164"/>
      <c r="F323" s="197"/>
    </row>
    <row r="324" spans="5:6" ht="18" customHeight="1" x14ac:dyDescent="0.2">
      <c r="E324" s="164"/>
      <c r="F324" s="197"/>
    </row>
    <row r="325" spans="5:6" ht="18" customHeight="1" x14ac:dyDescent="0.2">
      <c r="E325" s="164"/>
      <c r="F325" s="197"/>
    </row>
    <row r="326" spans="5:6" ht="18" customHeight="1" x14ac:dyDescent="0.2">
      <c r="E326" s="164"/>
      <c r="F326" s="197"/>
    </row>
    <row r="327" spans="5:6" ht="18" customHeight="1" x14ac:dyDescent="0.2">
      <c r="E327" s="164"/>
      <c r="F327" s="197"/>
    </row>
    <row r="328" spans="5:6" ht="18" customHeight="1" x14ac:dyDescent="0.2">
      <c r="E328" s="164"/>
      <c r="F328" s="197"/>
    </row>
    <row r="329" spans="5:6" ht="18" customHeight="1" x14ac:dyDescent="0.2">
      <c r="E329" s="164"/>
      <c r="F329" s="197"/>
    </row>
    <row r="330" spans="5:6" ht="18" customHeight="1" x14ac:dyDescent="0.2">
      <c r="E330" s="164"/>
      <c r="F330" s="197"/>
    </row>
    <row r="331" spans="5:6" ht="18" customHeight="1" x14ac:dyDescent="0.2">
      <c r="E331" s="164"/>
      <c r="F331" s="197"/>
    </row>
    <row r="332" spans="5:6" ht="18" customHeight="1" x14ac:dyDescent="0.2">
      <c r="E332" s="164"/>
      <c r="F332" s="197"/>
    </row>
    <row r="333" spans="5:6" ht="18" customHeight="1" x14ac:dyDescent="0.2">
      <c r="E333" s="164"/>
      <c r="F333" s="197"/>
    </row>
    <row r="334" spans="5:6" ht="18" customHeight="1" x14ac:dyDescent="0.2">
      <c r="E334" s="164"/>
      <c r="F334" s="197"/>
    </row>
    <row r="335" spans="5:6" ht="18" customHeight="1" x14ac:dyDescent="0.2">
      <c r="E335" s="164"/>
      <c r="F335" s="197"/>
    </row>
    <row r="336" spans="5:6" ht="18" customHeight="1" x14ac:dyDescent="0.2">
      <c r="E336" s="164"/>
      <c r="F336" s="197"/>
    </row>
    <row r="337" spans="5:6" ht="18" customHeight="1" x14ac:dyDescent="0.2">
      <c r="E337" s="164"/>
      <c r="F337" s="196"/>
    </row>
    <row r="338" spans="5:6" ht="18" customHeight="1" x14ac:dyDescent="0.2">
      <c r="E338" s="164"/>
      <c r="F338" s="196"/>
    </row>
    <row r="339" spans="5:6" ht="18" customHeight="1" x14ac:dyDescent="0.2">
      <c r="E339" s="164"/>
      <c r="F339" s="196"/>
    </row>
    <row r="340" spans="5:6" ht="18" customHeight="1" x14ac:dyDescent="0.2">
      <c r="E340" s="164"/>
      <c r="F340" s="196"/>
    </row>
    <row r="341" spans="5:6" ht="18" customHeight="1" x14ac:dyDescent="0.2">
      <c r="E341" s="164"/>
      <c r="F341" s="196"/>
    </row>
    <row r="342" spans="5:6" ht="18" customHeight="1" x14ac:dyDescent="0.2">
      <c r="E342" s="164"/>
      <c r="F342" s="196"/>
    </row>
    <row r="343" spans="5:6" ht="18" customHeight="1" x14ac:dyDescent="0.2">
      <c r="E343" s="164"/>
      <c r="F343" s="196"/>
    </row>
    <row r="344" spans="5:6" ht="18" customHeight="1" x14ac:dyDescent="0.2">
      <c r="E344" s="164"/>
      <c r="F344" s="196"/>
    </row>
    <row r="345" spans="5:6" ht="18" customHeight="1" x14ac:dyDescent="0.2">
      <c r="E345" s="164"/>
      <c r="F345" s="196"/>
    </row>
    <row r="346" spans="5:6" ht="18" customHeight="1" x14ac:dyDescent="0.2">
      <c r="E346" s="164"/>
      <c r="F346" s="196"/>
    </row>
    <row r="347" spans="5:6" ht="18" customHeight="1" x14ac:dyDescent="0.2">
      <c r="E347" s="164"/>
      <c r="F347" s="197"/>
    </row>
    <row r="348" spans="5:6" ht="18" customHeight="1" x14ac:dyDescent="0.2">
      <c r="E348" s="164"/>
      <c r="F348" s="196"/>
    </row>
    <row r="349" spans="5:6" ht="18" customHeight="1" x14ac:dyDescent="0.2">
      <c r="E349" s="164"/>
      <c r="F349" s="196"/>
    </row>
    <row r="350" spans="5:6" ht="18" customHeight="1" x14ac:dyDescent="0.2">
      <c r="E350" s="164"/>
      <c r="F350" s="196"/>
    </row>
    <row r="351" spans="5:6" ht="18" customHeight="1" x14ac:dyDescent="0.2">
      <c r="E351" s="164"/>
      <c r="F351" s="197"/>
    </row>
    <row r="352" spans="5:6" ht="18" customHeight="1" x14ac:dyDescent="0.2">
      <c r="E352" s="164"/>
      <c r="F352" s="197"/>
    </row>
    <row r="353" spans="5:6" ht="18" customHeight="1" x14ac:dyDescent="0.2">
      <c r="E353" s="164"/>
      <c r="F353" s="197"/>
    </row>
    <row r="354" spans="5:6" ht="18" customHeight="1" x14ac:dyDescent="0.2">
      <c r="E354" s="164"/>
      <c r="F354" s="197"/>
    </row>
    <row r="355" spans="5:6" ht="18" customHeight="1" x14ac:dyDescent="0.2">
      <c r="E355" s="164"/>
      <c r="F355" s="197"/>
    </row>
    <row r="356" spans="5:6" ht="18" customHeight="1" x14ac:dyDescent="0.2">
      <c r="E356" s="164"/>
      <c r="F356" s="197"/>
    </row>
    <row r="357" spans="5:6" ht="18" customHeight="1" x14ac:dyDescent="0.2">
      <c r="E357" s="164"/>
      <c r="F357" s="197"/>
    </row>
    <row r="358" spans="5:6" ht="18" customHeight="1" x14ac:dyDescent="0.2">
      <c r="E358" s="164"/>
      <c r="F358" s="197"/>
    </row>
    <row r="359" spans="5:6" ht="18" customHeight="1" x14ac:dyDescent="0.2">
      <c r="E359" s="164"/>
      <c r="F359" s="197"/>
    </row>
    <row r="360" spans="5:6" ht="18" customHeight="1" x14ac:dyDescent="0.2">
      <c r="E360" s="164"/>
      <c r="F360" s="197"/>
    </row>
    <row r="361" spans="5:6" ht="18" customHeight="1" x14ac:dyDescent="0.2">
      <c r="E361" s="164"/>
      <c r="F361" s="197"/>
    </row>
    <row r="362" spans="5:6" ht="18" customHeight="1" x14ac:dyDescent="0.2">
      <c r="E362" s="164"/>
      <c r="F362" s="197"/>
    </row>
    <row r="363" spans="5:6" ht="18" customHeight="1" x14ac:dyDescent="0.2">
      <c r="E363" s="164"/>
      <c r="F363" s="197"/>
    </row>
    <row r="364" spans="5:6" ht="18" customHeight="1" x14ac:dyDescent="0.2">
      <c r="E364" s="164"/>
      <c r="F364" s="197"/>
    </row>
    <row r="365" spans="5:6" ht="18" customHeight="1" x14ac:dyDescent="0.2">
      <c r="E365" s="164"/>
      <c r="F365" s="197"/>
    </row>
    <row r="366" spans="5:6" ht="18" customHeight="1" x14ac:dyDescent="0.2">
      <c r="E366" s="164"/>
      <c r="F366" s="197"/>
    </row>
    <row r="367" spans="5:6" ht="18" customHeight="1" x14ac:dyDescent="0.2">
      <c r="E367" s="164"/>
      <c r="F367" s="197"/>
    </row>
    <row r="368" spans="5:6" ht="18" customHeight="1" x14ac:dyDescent="0.2">
      <c r="E368" s="164"/>
      <c r="F368" s="196"/>
    </row>
    <row r="369" spans="5:6" ht="18" customHeight="1" x14ac:dyDescent="0.2">
      <c r="E369" s="164"/>
      <c r="F369" s="196"/>
    </row>
    <row r="370" spans="5:6" ht="18" customHeight="1" x14ac:dyDescent="0.2">
      <c r="E370" s="164"/>
      <c r="F370" s="196"/>
    </row>
    <row r="371" spans="5:6" ht="18" customHeight="1" x14ac:dyDescent="0.2">
      <c r="E371" s="164"/>
      <c r="F371" s="196"/>
    </row>
    <row r="372" spans="5:6" ht="18" customHeight="1" x14ac:dyDescent="0.2">
      <c r="E372" s="164"/>
      <c r="F372" s="196"/>
    </row>
    <row r="373" spans="5:6" ht="18" customHeight="1" x14ac:dyDescent="0.2">
      <c r="E373" s="164"/>
      <c r="F373" s="196"/>
    </row>
    <row r="374" spans="5:6" ht="18" customHeight="1" x14ac:dyDescent="0.2">
      <c r="E374" s="164"/>
      <c r="F374" s="196"/>
    </row>
    <row r="375" spans="5:6" ht="18" customHeight="1" x14ac:dyDescent="0.2">
      <c r="E375" s="164"/>
      <c r="F375" s="196"/>
    </row>
    <row r="376" spans="5:6" ht="18" customHeight="1" x14ac:dyDescent="0.2">
      <c r="E376" s="164"/>
      <c r="F376" s="196"/>
    </row>
    <row r="377" spans="5:6" ht="18" customHeight="1" x14ac:dyDescent="0.2">
      <c r="E377" s="164"/>
      <c r="F377" s="196"/>
    </row>
    <row r="378" spans="5:6" ht="18" customHeight="1" x14ac:dyDescent="0.2">
      <c r="E378" s="164"/>
      <c r="F378" s="197"/>
    </row>
    <row r="379" spans="5:6" ht="18" customHeight="1" x14ac:dyDescent="0.2">
      <c r="E379" s="164"/>
      <c r="F379" s="196"/>
    </row>
    <row r="380" spans="5:6" ht="18" customHeight="1" x14ac:dyDescent="0.2">
      <c r="E380" s="164"/>
      <c r="F380" s="196"/>
    </row>
    <row r="381" spans="5:6" ht="18" customHeight="1" x14ac:dyDescent="0.2">
      <c r="E381" s="164"/>
      <c r="F381" s="196"/>
    </row>
    <row r="382" spans="5:6" ht="18" customHeight="1" x14ac:dyDescent="0.2">
      <c r="E382" s="164"/>
      <c r="F382" s="197"/>
    </row>
    <row r="383" spans="5:6" ht="18" customHeight="1" x14ac:dyDescent="0.2">
      <c r="E383" s="164"/>
      <c r="F383" s="197"/>
    </row>
    <row r="384" spans="5:6" ht="18" customHeight="1" x14ac:dyDescent="0.2">
      <c r="E384" s="164"/>
      <c r="F384" s="197"/>
    </row>
    <row r="385" spans="5:6" ht="18" customHeight="1" x14ac:dyDescent="0.2">
      <c r="E385" s="164"/>
      <c r="F385" s="197"/>
    </row>
    <row r="386" spans="5:6" ht="18" customHeight="1" x14ac:dyDescent="0.2">
      <c r="E386" s="164"/>
      <c r="F386" s="197"/>
    </row>
    <row r="387" spans="5:6" ht="18" customHeight="1" x14ac:dyDescent="0.2">
      <c r="E387" s="164"/>
      <c r="F387" s="197"/>
    </row>
    <row r="388" spans="5:6" ht="18" customHeight="1" x14ac:dyDescent="0.2">
      <c r="E388" s="164"/>
      <c r="F388" s="197"/>
    </row>
    <row r="389" spans="5:6" ht="18" customHeight="1" x14ac:dyDescent="0.2">
      <c r="E389" s="164"/>
      <c r="F389" s="197"/>
    </row>
    <row r="390" spans="5:6" ht="18" customHeight="1" x14ac:dyDescent="0.2">
      <c r="E390" s="164"/>
      <c r="F390" s="197"/>
    </row>
    <row r="391" spans="5:6" ht="18" customHeight="1" x14ac:dyDescent="0.2">
      <c r="E391" s="164"/>
      <c r="F391" s="197"/>
    </row>
    <row r="392" spans="5:6" ht="18" customHeight="1" x14ac:dyDescent="0.2">
      <c r="E392" s="164"/>
      <c r="F392" s="197"/>
    </row>
    <row r="393" spans="5:6" ht="18" customHeight="1" x14ac:dyDescent="0.2">
      <c r="E393" s="164"/>
      <c r="F393" s="197"/>
    </row>
    <row r="394" spans="5:6" ht="18" customHeight="1" x14ac:dyDescent="0.2">
      <c r="E394" s="164"/>
      <c r="F394" s="197"/>
    </row>
    <row r="395" spans="5:6" ht="18" customHeight="1" x14ac:dyDescent="0.2">
      <c r="E395" s="164"/>
      <c r="F395" s="197"/>
    </row>
    <row r="396" spans="5:6" ht="18" customHeight="1" x14ac:dyDescent="0.2">
      <c r="E396" s="164"/>
      <c r="F396" s="197"/>
    </row>
    <row r="397" spans="5:6" ht="18" customHeight="1" x14ac:dyDescent="0.2">
      <c r="E397" s="164"/>
      <c r="F397" s="197"/>
    </row>
    <row r="398" spans="5:6" ht="18" customHeight="1" x14ac:dyDescent="0.2">
      <c r="E398" s="164"/>
      <c r="F398" s="164"/>
    </row>
    <row r="399" spans="5:6" ht="18" customHeight="1" x14ac:dyDescent="0.2">
      <c r="E399" s="164"/>
      <c r="F399" s="164"/>
    </row>
    <row r="400" spans="5:6" ht="18" customHeight="1" x14ac:dyDescent="0.2">
      <c r="E400" s="164"/>
      <c r="F400" s="164"/>
    </row>
    <row r="401" spans="5:6" ht="18" customHeight="1" x14ac:dyDescent="0.2">
      <c r="E401" s="164"/>
      <c r="F401" s="164"/>
    </row>
    <row r="402" spans="5:6" ht="18" customHeight="1" x14ac:dyDescent="0.2">
      <c r="E402" s="164"/>
      <c r="F402" s="164"/>
    </row>
    <row r="403" spans="5:6" ht="18" customHeight="1" x14ac:dyDescent="0.2">
      <c r="E403" s="164"/>
      <c r="F403" s="164"/>
    </row>
    <row r="404" spans="5:6" ht="18" customHeight="1" x14ac:dyDescent="0.2">
      <c r="E404" s="164"/>
      <c r="F404" s="164"/>
    </row>
    <row r="405" spans="5:6" ht="18" customHeight="1" x14ac:dyDescent="0.2">
      <c r="E405" s="164"/>
      <c r="F405" s="164"/>
    </row>
    <row r="406" spans="5:6" ht="18" customHeight="1" x14ac:dyDescent="0.2">
      <c r="E406" s="164"/>
      <c r="F406" s="164"/>
    </row>
    <row r="407" spans="5:6" ht="18" customHeight="1" x14ac:dyDescent="0.2">
      <c r="E407" s="164"/>
      <c r="F407" s="164"/>
    </row>
    <row r="408" spans="5:6" ht="18" customHeight="1" x14ac:dyDescent="0.2">
      <c r="E408" s="164"/>
      <c r="F408" s="164"/>
    </row>
    <row r="409" spans="5:6" ht="18" customHeight="1" x14ac:dyDescent="0.2">
      <c r="E409" s="164"/>
      <c r="F409" s="164"/>
    </row>
    <row r="410" spans="5:6" ht="18" customHeight="1" x14ac:dyDescent="0.2">
      <c r="E410" s="164"/>
      <c r="F410" s="164"/>
    </row>
    <row r="411" spans="5:6" ht="18" customHeight="1" x14ac:dyDescent="0.2">
      <c r="E411" s="164"/>
      <c r="F411" s="164"/>
    </row>
    <row r="412" spans="5:6" ht="18" customHeight="1" x14ac:dyDescent="0.2">
      <c r="E412" s="164"/>
      <c r="F412" s="164"/>
    </row>
    <row r="413" spans="5:6" ht="18" customHeight="1" x14ac:dyDescent="0.2">
      <c r="E413" s="164"/>
      <c r="F413" s="164"/>
    </row>
    <row r="414" spans="5:6" ht="18" customHeight="1" x14ac:dyDescent="0.2">
      <c r="E414" s="164"/>
      <c r="F414" s="164"/>
    </row>
    <row r="415" spans="5:6" ht="18" customHeight="1" x14ac:dyDescent="0.2">
      <c r="E415" s="164"/>
      <c r="F415" s="164"/>
    </row>
    <row r="416" spans="5:6" ht="18" customHeight="1" x14ac:dyDescent="0.2">
      <c r="E416" s="164"/>
      <c r="F416" s="164"/>
    </row>
    <row r="417" spans="5:6" ht="18" customHeight="1" x14ac:dyDescent="0.2">
      <c r="E417" s="164"/>
      <c r="F417" s="164"/>
    </row>
    <row r="418" spans="5:6" ht="18" customHeight="1" x14ac:dyDescent="0.2">
      <c r="E418" s="164"/>
      <c r="F418" s="164"/>
    </row>
    <row r="419" spans="5:6" ht="18" customHeight="1" x14ac:dyDescent="0.2">
      <c r="E419" s="164"/>
      <c r="F419" s="164"/>
    </row>
    <row r="420" spans="5:6" ht="18" customHeight="1" x14ac:dyDescent="0.2">
      <c r="E420" s="164"/>
      <c r="F420" s="164"/>
    </row>
    <row r="421" spans="5:6" ht="18" customHeight="1" x14ac:dyDescent="0.2">
      <c r="E421" s="164"/>
      <c r="F421" s="164"/>
    </row>
    <row r="422" spans="5:6" ht="18" customHeight="1" x14ac:dyDescent="0.2">
      <c r="E422" s="164"/>
      <c r="F422" s="164"/>
    </row>
    <row r="423" spans="5:6" ht="18" customHeight="1" x14ac:dyDescent="0.2">
      <c r="E423" s="164"/>
      <c r="F423" s="164"/>
    </row>
    <row r="424" spans="5:6" ht="18" customHeight="1" x14ac:dyDescent="0.2">
      <c r="E424" s="164"/>
      <c r="F424" s="164"/>
    </row>
    <row r="425" spans="5:6" ht="18" customHeight="1" x14ac:dyDescent="0.2">
      <c r="E425" s="164"/>
      <c r="F425" s="164"/>
    </row>
    <row r="426" spans="5:6" ht="18" customHeight="1" x14ac:dyDescent="0.2">
      <c r="E426" s="164"/>
      <c r="F426" s="164"/>
    </row>
    <row r="427" spans="5:6" ht="18" customHeight="1" x14ac:dyDescent="0.2">
      <c r="E427" s="164"/>
      <c r="F427" s="164"/>
    </row>
    <row r="428" spans="5:6" ht="18" customHeight="1" x14ac:dyDescent="0.2">
      <c r="E428" s="164"/>
      <c r="F428" s="164"/>
    </row>
    <row r="429" spans="5:6" ht="18" customHeight="1" x14ac:dyDescent="0.2">
      <c r="E429" s="164"/>
      <c r="F429" s="164"/>
    </row>
    <row r="430" spans="5:6" ht="18" customHeight="1" x14ac:dyDescent="0.2">
      <c r="E430" s="164"/>
      <c r="F430" s="164"/>
    </row>
    <row r="431" spans="5:6" ht="18" customHeight="1" x14ac:dyDescent="0.2">
      <c r="E431" s="164"/>
      <c r="F431" s="164"/>
    </row>
    <row r="432" spans="5:6" ht="18" customHeight="1" x14ac:dyDescent="0.2">
      <c r="E432" s="164"/>
      <c r="F432" s="164"/>
    </row>
    <row r="433" spans="5:6" ht="18" customHeight="1" x14ac:dyDescent="0.2">
      <c r="E433" s="164"/>
      <c r="F433" s="164"/>
    </row>
    <row r="434" spans="5:6" ht="18" customHeight="1" x14ac:dyDescent="0.2">
      <c r="E434" s="164"/>
      <c r="F434" s="164"/>
    </row>
    <row r="435" spans="5:6" ht="18" customHeight="1" x14ac:dyDescent="0.2">
      <c r="E435" s="164"/>
      <c r="F435" s="164"/>
    </row>
    <row r="436" spans="5:6" ht="18" customHeight="1" x14ac:dyDescent="0.2">
      <c r="E436" s="164"/>
      <c r="F436" s="164"/>
    </row>
    <row r="437" spans="5:6" ht="18" customHeight="1" x14ac:dyDescent="0.2">
      <c r="E437" s="164"/>
      <c r="F437" s="164"/>
    </row>
    <row r="438" spans="5:6" ht="18" customHeight="1" x14ac:dyDescent="0.2">
      <c r="E438" s="164"/>
      <c r="F438" s="164"/>
    </row>
    <row r="439" spans="5:6" ht="18" customHeight="1" x14ac:dyDescent="0.2">
      <c r="E439" s="164"/>
      <c r="F439" s="164"/>
    </row>
    <row r="440" spans="5:6" ht="18" customHeight="1" x14ac:dyDescent="0.2">
      <c r="E440" s="164"/>
      <c r="F440" s="164"/>
    </row>
    <row r="441" spans="5:6" ht="18" customHeight="1" x14ac:dyDescent="0.2">
      <c r="E441" s="164"/>
      <c r="F441" s="164"/>
    </row>
    <row r="442" spans="5:6" ht="18" customHeight="1" x14ac:dyDescent="0.2">
      <c r="E442" s="164"/>
      <c r="F442" s="164"/>
    </row>
    <row r="443" spans="5:6" ht="18" customHeight="1" x14ac:dyDescent="0.2">
      <c r="E443" s="164"/>
      <c r="F443" s="164"/>
    </row>
    <row r="444" spans="5:6" ht="18" customHeight="1" x14ac:dyDescent="0.2">
      <c r="E444" s="164"/>
      <c r="F444" s="164"/>
    </row>
    <row r="445" spans="5:6" ht="18" customHeight="1" x14ac:dyDescent="0.2">
      <c r="E445" s="164"/>
      <c r="F445" s="164"/>
    </row>
    <row r="446" spans="5:6" ht="18" customHeight="1" x14ac:dyDescent="0.2">
      <c r="E446" s="164"/>
      <c r="F446" s="164"/>
    </row>
    <row r="447" spans="5:6" ht="18" customHeight="1" x14ac:dyDescent="0.2">
      <c r="E447" s="164"/>
      <c r="F447" s="164"/>
    </row>
    <row r="448" spans="5:6" ht="18" customHeight="1" x14ac:dyDescent="0.2">
      <c r="E448" s="164"/>
      <c r="F448" s="164"/>
    </row>
    <row r="449" spans="5:6" ht="18" customHeight="1" x14ac:dyDescent="0.2">
      <c r="E449" s="164"/>
      <c r="F449" s="164"/>
    </row>
    <row r="450" spans="5:6" ht="18" customHeight="1" x14ac:dyDescent="0.2">
      <c r="E450" s="164"/>
      <c r="F450" s="164"/>
    </row>
    <row r="451" spans="5:6" ht="18" customHeight="1" x14ac:dyDescent="0.2">
      <c r="E451" s="164"/>
      <c r="F451" s="164"/>
    </row>
    <row r="452" spans="5:6" ht="18" customHeight="1" x14ac:dyDescent="0.2">
      <c r="E452" s="164"/>
      <c r="F452" s="164"/>
    </row>
    <row r="453" spans="5:6" ht="18" customHeight="1" x14ac:dyDescent="0.2">
      <c r="E453" s="164"/>
      <c r="F453" s="164"/>
    </row>
    <row r="454" spans="5:6" ht="18" customHeight="1" x14ac:dyDescent="0.2">
      <c r="E454" s="164"/>
      <c r="F454" s="164"/>
    </row>
    <row r="455" spans="5:6" ht="18" customHeight="1" x14ac:dyDescent="0.2">
      <c r="E455" s="164"/>
      <c r="F455" s="164"/>
    </row>
    <row r="456" spans="5:6" ht="18" customHeight="1" x14ac:dyDescent="0.2">
      <c r="E456" s="164"/>
      <c r="F456" s="164"/>
    </row>
    <row r="457" spans="5:6" ht="18" customHeight="1" x14ac:dyDescent="0.2">
      <c r="E457" s="164"/>
      <c r="F457" s="164"/>
    </row>
    <row r="458" spans="5:6" ht="18" customHeight="1" x14ac:dyDescent="0.2">
      <c r="E458" s="164"/>
      <c r="F458" s="164"/>
    </row>
    <row r="459" spans="5:6" ht="18" customHeight="1" x14ac:dyDescent="0.2">
      <c r="E459" s="164"/>
      <c r="F459" s="164"/>
    </row>
    <row r="460" spans="5:6" ht="18" customHeight="1" x14ac:dyDescent="0.2">
      <c r="E460" s="164"/>
      <c r="F460" s="164"/>
    </row>
    <row r="461" spans="5:6" ht="18" customHeight="1" x14ac:dyDescent="0.2">
      <c r="E461" s="164"/>
      <c r="F461" s="164"/>
    </row>
    <row r="462" spans="5:6" ht="18" customHeight="1" x14ac:dyDescent="0.2">
      <c r="E462" s="164"/>
      <c r="F462" s="164"/>
    </row>
    <row r="463" spans="5:6" ht="18" customHeight="1" x14ac:dyDescent="0.2">
      <c r="E463" s="164"/>
      <c r="F463" s="164"/>
    </row>
    <row r="464" spans="5:6" ht="18" customHeight="1" x14ac:dyDescent="0.2">
      <c r="E464" s="164"/>
      <c r="F464" s="164"/>
    </row>
    <row r="465" spans="5:6" ht="18" customHeight="1" x14ac:dyDescent="0.2">
      <c r="E465" s="164"/>
      <c r="F465" s="164"/>
    </row>
    <row r="466" spans="5:6" ht="18" customHeight="1" x14ac:dyDescent="0.2">
      <c r="E466" s="164"/>
      <c r="F466" s="164"/>
    </row>
    <row r="467" spans="5:6" ht="18" customHeight="1" x14ac:dyDescent="0.2">
      <c r="E467" s="164"/>
      <c r="F467" s="164"/>
    </row>
    <row r="468" spans="5:6" ht="18" customHeight="1" x14ac:dyDescent="0.2">
      <c r="E468" s="164"/>
      <c r="F468" s="164"/>
    </row>
    <row r="469" spans="5:6" ht="18" customHeight="1" x14ac:dyDescent="0.2">
      <c r="E469" s="164"/>
      <c r="F469" s="164"/>
    </row>
    <row r="470" spans="5:6" ht="18" customHeight="1" x14ac:dyDescent="0.2">
      <c r="E470" s="164"/>
      <c r="F470" s="164"/>
    </row>
    <row r="471" spans="5:6" ht="18" customHeight="1" x14ac:dyDescent="0.2">
      <c r="E471" s="164"/>
      <c r="F471" s="164"/>
    </row>
    <row r="472" spans="5:6" ht="18" customHeight="1" x14ac:dyDescent="0.2">
      <c r="E472" s="164"/>
      <c r="F472" s="164"/>
    </row>
    <row r="473" spans="5:6" ht="18" customHeight="1" x14ac:dyDescent="0.2">
      <c r="E473" s="164"/>
      <c r="F473" s="164"/>
    </row>
    <row r="474" spans="5:6" ht="18" customHeight="1" x14ac:dyDescent="0.2">
      <c r="E474" s="164"/>
      <c r="F474" s="164"/>
    </row>
    <row r="475" spans="5:6" ht="18" customHeight="1" x14ac:dyDescent="0.2">
      <c r="E475" s="164"/>
      <c r="F475" s="164"/>
    </row>
    <row r="476" spans="5:6" ht="18" customHeight="1" x14ac:dyDescent="0.2">
      <c r="E476" s="164"/>
      <c r="F476" s="164"/>
    </row>
    <row r="477" spans="5:6" ht="18" customHeight="1" x14ac:dyDescent="0.2">
      <c r="E477" s="164"/>
      <c r="F477" s="164"/>
    </row>
    <row r="478" spans="5:6" ht="18" customHeight="1" x14ac:dyDescent="0.2">
      <c r="E478" s="164"/>
      <c r="F478" s="164"/>
    </row>
    <row r="479" spans="5:6" ht="18" customHeight="1" x14ac:dyDescent="0.2">
      <c r="E479" s="164"/>
      <c r="F479" s="164"/>
    </row>
    <row r="480" spans="5:6" ht="18" customHeight="1" x14ac:dyDescent="0.2">
      <c r="E480" s="164"/>
      <c r="F480" s="164"/>
    </row>
    <row r="481" spans="5:6" ht="18" customHeight="1" x14ac:dyDescent="0.2">
      <c r="E481" s="164"/>
      <c r="F481" s="164"/>
    </row>
    <row r="482" spans="5:6" ht="18" customHeight="1" x14ac:dyDescent="0.2">
      <c r="E482" s="164"/>
      <c r="F482" s="164"/>
    </row>
    <row r="483" spans="5:6" ht="18" customHeight="1" x14ac:dyDescent="0.2">
      <c r="E483" s="164"/>
      <c r="F483" s="164"/>
    </row>
    <row r="484" spans="5:6" ht="18" customHeight="1" x14ac:dyDescent="0.2">
      <c r="E484" s="164"/>
      <c r="F484" s="164"/>
    </row>
    <row r="485" spans="5:6" ht="18" customHeight="1" x14ac:dyDescent="0.2">
      <c r="E485" s="164"/>
      <c r="F485" s="164"/>
    </row>
    <row r="486" spans="5:6" ht="18" customHeight="1" x14ac:dyDescent="0.2">
      <c r="E486" s="164"/>
      <c r="F486" s="164"/>
    </row>
    <row r="487" spans="5:6" ht="18" customHeight="1" x14ac:dyDescent="0.2">
      <c r="E487" s="164"/>
      <c r="F487" s="164"/>
    </row>
    <row r="488" spans="5:6" ht="18" customHeight="1" x14ac:dyDescent="0.2">
      <c r="E488" s="164"/>
      <c r="F488" s="164"/>
    </row>
    <row r="489" spans="5:6" ht="18" customHeight="1" x14ac:dyDescent="0.2">
      <c r="E489" s="164"/>
      <c r="F489" s="164"/>
    </row>
    <row r="490" spans="5:6" ht="18" customHeight="1" x14ac:dyDescent="0.2">
      <c r="E490" s="164"/>
      <c r="F490" s="164"/>
    </row>
    <row r="491" spans="5:6" ht="18" customHeight="1" x14ac:dyDescent="0.2">
      <c r="E491" s="164"/>
      <c r="F491" s="164"/>
    </row>
    <row r="492" spans="5:6" ht="18" customHeight="1" x14ac:dyDescent="0.2">
      <c r="E492" s="164"/>
      <c r="F492" s="164"/>
    </row>
    <row r="493" spans="5:6" ht="18" customHeight="1" x14ac:dyDescent="0.2">
      <c r="E493" s="164"/>
      <c r="F493" s="164"/>
    </row>
    <row r="494" spans="5:6" ht="18" customHeight="1" x14ac:dyDescent="0.2">
      <c r="E494" s="164"/>
      <c r="F494" s="164"/>
    </row>
    <row r="495" spans="5:6" ht="18" customHeight="1" x14ac:dyDescent="0.2">
      <c r="E495" s="164"/>
      <c r="F495" s="164"/>
    </row>
    <row r="496" spans="5:6" ht="18" customHeight="1" x14ac:dyDescent="0.2">
      <c r="E496" s="164"/>
      <c r="F496" s="164"/>
    </row>
    <row r="497" spans="5:6" ht="18" customHeight="1" x14ac:dyDescent="0.2">
      <c r="E497" s="164"/>
      <c r="F497" s="164"/>
    </row>
    <row r="498" spans="5:6" ht="18" customHeight="1" x14ac:dyDescent="0.2">
      <c r="E498" s="164"/>
      <c r="F498" s="164"/>
    </row>
    <row r="499" spans="5:6" ht="18" customHeight="1" x14ac:dyDescent="0.2">
      <c r="E499" s="164"/>
      <c r="F499" s="164"/>
    </row>
    <row r="500" spans="5:6" ht="18" customHeight="1" x14ac:dyDescent="0.2">
      <c r="E500" s="164"/>
      <c r="F500" s="164"/>
    </row>
    <row r="501" spans="5:6" ht="18" customHeight="1" x14ac:dyDescent="0.2">
      <c r="E501" s="164"/>
      <c r="F501" s="164"/>
    </row>
    <row r="502" spans="5:6" ht="18" customHeight="1" x14ac:dyDescent="0.2">
      <c r="E502" s="164"/>
      <c r="F502" s="164"/>
    </row>
    <row r="503" spans="5:6" ht="18" customHeight="1" x14ac:dyDescent="0.2">
      <c r="E503" s="164"/>
      <c r="F503" s="164"/>
    </row>
    <row r="504" spans="5:6" ht="18" customHeight="1" x14ac:dyDescent="0.2">
      <c r="E504" s="164"/>
      <c r="F504" s="164"/>
    </row>
    <row r="505" spans="5:6" ht="18" customHeight="1" x14ac:dyDescent="0.2">
      <c r="E505" s="164"/>
      <c r="F505" s="164"/>
    </row>
    <row r="506" spans="5:6" ht="18" customHeight="1" x14ac:dyDescent="0.2">
      <c r="E506" s="164"/>
      <c r="F506" s="164"/>
    </row>
    <row r="507" spans="5:6" ht="18" customHeight="1" x14ac:dyDescent="0.2">
      <c r="E507" s="164"/>
      <c r="F507" s="164"/>
    </row>
    <row r="508" spans="5:6" ht="18" customHeight="1" x14ac:dyDescent="0.2">
      <c r="E508" s="164"/>
      <c r="F508" s="164"/>
    </row>
    <row r="509" spans="5:6" ht="18" customHeight="1" x14ac:dyDescent="0.2">
      <c r="E509" s="164"/>
      <c r="F509" s="164"/>
    </row>
    <row r="510" spans="5:6" ht="18" customHeight="1" x14ac:dyDescent="0.2">
      <c r="E510" s="164"/>
      <c r="F510" s="164"/>
    </row>
    <row r="511" spans="5:6" ht="18" customHeight="1" x14ac:dyDescent="0.2">
      <c r="E511" s="164"/>
      <c r="F511" s="164"/>
    </row>
    <row r="512" spans="5:6" ht="18" customHeight="1" x14ac:dyDescent="0.2">
      <c r="E512" s="164"/>
      <c r="F512" s="164"/>
    </row>
    <row r="513" spans="5:6" ht="18" customHeight="1" x14ac:dyDescent="0.2">
      <c r="E513" s="164"/>
      <c r="F513" s="164"/>
    </row>
    <row r="514" spans="5:6" ht="18" customHeight="1" x14ac:dyDescent="0.2">
      <c r="E514" s="164"/>
      <c r="F514" s="164"/>
    </row>
    <row r="515" spans="5:6" ht="18" customHeight="1" x14ac:dyDescent="0.2">
      <c r="E515" s="164"/>
      <c r="F515" s="164"/>
    </row>
    <row r="516" spans="5:6" ht="18" customHeight="1" x14ac:dyDescent="0.2">
      <c r="E516" s="164"/>
      <c r="F516" s="164"/>
    </row>
    <row r="517" spans="5:6" ht="18" customHeight="1" x14ac:dyDescent="0.2">
      <c r="E517" s="164"/>
      <c r="F517" s="164"/>
    </row>
    <row r="518" spans="5:6" ht="18" customHeight="1" x14ac:dyDescent="0.2">
      <c r="E518" s="164"/>
      <c r="F518" s="164"/>
    </row>
    <row r="519" spans="5:6" ht="18" customHeight="1" x14ac:dyDescent="0.2">
      <c r="E519" s="164"/>
      <c r="F519" s="164"/>
    </row>
    <row r="520" spans="5:6" ht="18" customHeight="1" x14ac:dyDescent="0.2">
      <c r="E520" s="164"/>
      <c r="F520" s="164"/>
    </row>
    <row r="521" spans="5:6" ht="18" customHeight="1" x14ac:dyDescent="0.2">
      <c r="E521" s="164"/>
      <c r="F521" s="164"/>
    </row>
    <row r="522" spans="5:6" ht="18" customHeight="1" x14ac:dyDescent="0.2">
      <c r="E522" s="164"/>
      <c r="F522" s="164"/>
    </row>
    <row r="523" spans="5:6" ht="18" customHeight="1" x14ac:dyDescent="0.2">
      <c r="E523" s="164"/>
      <c r="F523" s="164"/>
    </row>
    <row r="524" spans="5:6" ht="18" customHeight="1" x14ac:dyDescent="0.2">
      <c r="E524" s="164"/>
      <c r="F524" s="164"/>
    </row>
    <row r="525" spans="5:6" ht="18" customHeight="1" x14ac:dyDescent="0.2">
      <c r="E525" s="164"/>
      <c r="F525" s="164"/>
    </row>
    <row r="526" spans="5:6" ht="18" customHeight="1" x14ac:dyDescent="0.2">
      <c r="E526" s="164"/>
      <c r="F526" s="164"/>
    </row>
    <row r="527" spans="5:6" ht="18" customHeight="1" x14ac:dyDescent="0.2">
      <c r="E527" s="164"/>
      <c r="F527" s="164"/>
    </row>
    <row r="528" spans="5:6" ht="18" customHeight="1" x14ac:dyDescent="0.2">
      <c r="E528" s="164"/>
      <c r="F528" s="164"/>
    </row>
    <row r="529" spans="5:6" ht="18" customHeight="1" x14ac:dyDescent="0.2">
      <c r="E529" s="164"/>
      <c r="F529" s="164"/>
    </row>
    <row r="530" spans="5:6" ht="18" customHeight="1" x14ac:dyDescent="0.2">
      <c r="E530" s="164"/>
      <c r="F530" s="164"/>
    </row>
    <row r="531" spans="5:6" ht="18" customHeight="1" x14ac:dyDescent="0.2">
      <c r="E531" s="164"/>
      <c r="F531" s="164"/>
    </row>
    <row r="532" spans="5:6" ht="18" customHeight="1" x14ac:dyDescent="0.2">
      <c r="E532" s="164"/>
      <c r="F532" s="164"/>
    </row>
    <row r="533" spans="5:6" ht="18" customHeight="1" x14ac:dyDescent="0.2">
      <c r="E533" s="164"/>
      <c r="F533" s="164"/>
    </row>
    <row r="534" spans="5:6" ht="18" customHeight="1" x14ac:dyDescent="0.2">
      <c r="E534" s="164"/>
      <c r="F534" s="164"/>
    </row>
    <row r="535" spans="5:6" ht="18" customHeight="1" x14ac:dyDescent="0.2">
      <c r="E535" s="164"/>
      <c r="F535" s="164"/>
    </row>
    <row r="536" spans="5:6" ht="18" customHeight="1" x14ac:dyDescent="0.2">
      <c r="E536" s="164"/>
      <c r="F536" s="164"/>
    </row>
    <row r="537" spans="5:6" ht="18" customHeight="1" x14ac:dyDescent="0.2">
      <c r="E537" s="164"/>
      <c r="F537" s="164"/>
    </row>
    <row r="538" spans="5:6" ht="18" customHeight="1" x14ac:dyDescent="0.2">
      <c r="E538" s="164"/>
      <c r="F538" s="164"/>
    </row>
    <row r="539" spans="5:6" ht="18" customHeight="1" x14ac:dyDescent="0.2">
      <c r="E539" s="164"/>
      <c r="F539" s="164"/>
    </row>
    <row r="540" spans="5:6" ht="18" customHeight="1" x14ac:dyDescent="0.2">
      <c r="E540" s="164"/>
      <c r="F540" s="164"/>
    </row>
    <row r="541" spans="5:6" ht="18" customHeight="1" x14ac:dyDescent="0.2">
      <c r="E541" s="164"/>
      <c r="F541" s="164"/>
    </row>
    <row r="542" spans="5:6" ht="18" customHeight="1" x14ac:dyDescent="0.2">
      <c r="E542" s="164"/>
      <c r="F542" s="164"/>
    </row>
    <row r="543" spans="5:6" ht="18" customHeight="1" x14ac:dyDescent="0.2">
      <c r="E543" s="164"/>
      <c r="F543" s="164"/>
    </row>
    <row r="544" spans="5:6" ht="18" customHeight="1" x14ac:dyDescent="0.2">
      <c r="E544" s="164"/>
      <c r="F544" s="164"/>
    </row>
    <row r="545" spans="5:6" ht="18" customHeight="1" x14ac:dyDescent="0.2">
      <c r="E545" s="164"/>
      <c r="F545" s="164"/>
    </row>
    <row r="546" spans="5:6" ht="18" customHeight="1" x14ac:dyDescent="0.2">
      <c r="E546" s="164"/>
      <c r="F546" s="164"/>
    </row>
    <row r="547" spans="5:6" ht="18" customHeight="1" x14ac:dyDescent="0.2">
      <c r="E547" s="164"/>
      <c r="F547" s="164"/>
    </row>
    <row r="548" spans="5:6" ht="18" customHeight="1" x14ac:dyDescent="0.2">
      <c r="E548" s="164"/>
      <c r="F548" s="164"/>
    </row>
    <row r="549" spans="5:6" ht="18" customHeight="1" x14ac:dyDescent="0.2">
      <c r="E549" s="164"/>
      <c r="F549" s="164"/>
    </row>
    <row r="550" spans="5:6" ht="18" customHeight="1" x14ac:dyDescent="0.2">
      <c r="E550" s="164"/>
      <c r="F550" s="164"/>
    </row>
    <row r="551" spans="5:6" ht="18" customHeight="1" x14ac:dyDescent="0.2">
      <c r="E551" s="164"/>
      <c r="F551" s="164"/>
    </row>
    <row r="552" spans="5:6" ht="18" customHeight="1" x14ac:dyDescent="0.2">
      <c r="E552" s="164"/>
      <c r="F552" s="164"/>
    </row>
    <row r="553" spans="5:6" ht="18" customHeight="1" x14ac:dyDescent="0.2">
      <c r="E553" s="164"/>
      <c r="F553" s="164"/>
    </row>
    <row r="554" spans="5:6" ht="18" customHeight="1" x14ac:dyDescent="0.2">
      <c r="E554" s="164"/>
      <c r="F554" s="164"/>
    </row>
    <row r="555" spans="5:6" ht="18" customHeight="1" x14ac:dyDescent="0.2">
      <c r="E555" s="164"/>
      <c r="F555" s="164"/>
    </row>
    <row r="556" spans="5:6" ht="18" customHeight="1" x14ac:dyDescent="0.2">
      <c r="E556" s="164"/>
      <c r="F556" s="164"/>
    </row>
    <row r="557" spans="5:6" ht="18" customHeight="1" x14ac:dyDescent="0.2">
      <c r="E557" s="164"/>
      <c r="F557" s="164"/>
    </row>
    <row r="558" spans="5:6" ht="18" customHeight="1" x14ac:dyDescent="0.2">
      <c r="E558" s="164"/>
      <c r="F558" s="164"/>
    </row>
    <row r="559" spans="5:6" ht="18" customHeight="1" x14ac:dyDescent="0.2">
      <c r="E559" s="164"/>
      <c r="F559" s="164"/>
    </row>
    <row r="560" spans="5:6" ht="18" customHeight="1" x14ac:dyDescent="0.2">
      <c r="E560" s="164"/>
      <c r="F560" s="164"/>
    </row>
    <row r="561" spans="5:6" ht="18" customHeight="1" x14ac:dyDescent="0.2">
      <c r="E561" s="164"/>
      <c r="F561" s="164"/>
    </row>
    <row r="562" spans="5:6" ht="18" customHeight="1" x14ac:dyDescent="0.2">
      <c r="E562" s="164"/>
      <c r="F562" s="164"/>
    </row>
    <row r="563" spans="5:6" ht="18" customHeight="1" x14ac:dyDescent="0.2">
      <c r="E563" s="164"/>
      <c r="F563" s="164"/>
    </row>
    <row r="564" spans="5:6" ht="18" customHeight="1" x14ac:dyDescent="0.2">
      <c r="E564" s="164"/>
      <c r="F564" s="164"/>
    </row>
    <row r="565" spans="5:6" ht="18" customHeight="1" x14ac:dyDescent="0.2">
      <c r="E565" s="164"/>
      <c r="F565" s="164"/>
    </row>
    <row r="566" spans="5:6" ht="18" customHeight="1" x14ac:dyDescent="0.2">
      <c r="E566" s="164"/>
      <c r="F566" s="164"/>
    </row>
    <row r="567" spans="5:6" ht="18" customHeight="1" x14ac:dyDescent="0.2">
      <c r="E567" s="164"/>
      <c r="F567" s="164"/>
    </row>
    <row r="568" spans="5:6" ht="18" customHeight="1" x14ac:dyDescent="0.2">
      <c r="E568" s="164"/>
      <c r="F568" s="164"/>
    </row>
    <row r="569" spans="5:6" ht="18" customHeight="1" x14ac:dyDescent="0.2">
      <c r="E569" s="164"/>
      <c r="F569" s="164"/>
    </row>
    <row r="570" spans="5:6" ht="18" customHeight="1" x14ac:dyDescent="0.2">
      <c r="E570" s="164"/>
      <c r="F570" s="164"/>
    </row>
    <row r="571" spans="5:6" ht="18" customHeight="1" x14ac:dyDescent="0.2">
      <c r="E571" s="164"/>
      <c r="F571" s="164"/>
    </row>
    <row r="572" spans="5:6" ht="18" customHeight="1" x14ac:dyDescent="0.2">
      <c r="E572" s="164"/>
      <c r="F572" s="164"/>
    </row>
    <row r="573" spans="5:6" ht="18" customHeight="1" x14ac:dyDescent="0.2">
      <c r="E573" s="164"/>
      <c r="F573" s="164"/>
    </row>
    <row r="574" spans="5:6" ht="18" customHeight="1" x14ac:dyDescent="0.2">
      <c r="E574" s="164"/>
      <c r="F574" s="164"/>
    </row>
    <row r="575" spans="5:6" ht="18" customHeight="1" x14ac:dyDescent="0.2">
      <c r="E575" s="164"/>
      <c r="F575" s="164"/>
    </row>
    <row r="576" spans="5:6" ht="18" customHeight="1" x14ac:dyDescent="0.2">
      <c r="E576" s="164"/>
      <c r="F576" s="164"/>
    </row>
    <row r="577" spans="5:6" ht="18" customHeight="1" x14ac:dyDescent="0.2">
      <c r="E577" s="164"/>
      <c r="F577" s="164"/>
    </row>
    <row r="578" spans="5:6" ht="18" customHeight="1" x14ac:dyDescent="0.2">
      <c r="E578" s="164"/>
      <c r="F578" s="164"/>
    </row>
    <row r="579" spans="5:6" ht="18" customHeight="1" x14ac:dyDescent="0.2">
      <c r="E579" s="164"/>
      <c r="F579" s="164"/>
    </row>
    <row r="580" spans="5:6" ht="18" customHeight="1" x14ac:dyDescent="0.2">
      <c r="E580" s="164"/>
      <c r="F580" s="164"/>
    </row>
    <row r="581" spans="5:6" ht="18" customHeight="1" x14ac:dyDescent="0.2">
      <c r="E581" s="164"/>
      <c r="F581" s="164"/>
    </row>
    <row r="582" spans="5:6" ht="18" customHeight="1" x14ac:dyDescent="0.2">
      <c r="E582" s="164"/>
      <c r="F582" s="164"/>
    </row>
    <row r="583" spans="5:6" ht="18" customHeight="1" x14ac:dyDescent="0.2">
      <c r="E583" s="164"/>
      <c r="F583" s="164"/>
    </row>
    <row r="584" spans="5:6" ht="18" customHeight="1" x14ac:dyDescent="0.2">
      <c r="E584" s="164"/>
      <c r="F584" s="164"/>
    </row>
    <row r="585" spans="5:6" ht="18" customHeight="1" x14ac:dyDescent="0.2">
      <c r="E585" s="164"/>
      <c r="F585" s="164"/>
    </row>
    <row r="586" spans="5:6" ht="18" customHeight="1" x14ac:dyDescent="0.2">
      <c r="E586" s="164"/>
      <c r="F586" s="164"/>
    </row>
    <row r="587" spans="5:6" ht="18" customHeight="1" x14ac:dyDescent="0.2">
      <c r="E587" s="164"/>
      <c r="F587" s="164"/>
    </row>
    <row r="588" spans="5:6" ht="18" customHeight="1" x14ac:dyDescent="0.2">
      <c r="E588" s="164"/>
      <c r="F588" s="164"/>
    </row>
    <row r="589" spans="5:6" ht="18" customHeight="1" x14ac:dyDescent="0.2">
      <c r="E589" s="164"/>
      <c r="F589" s="164"/>
    </row>
    <row r="590" spans="5:6" ht="18" customHeight="1" x14ac:dyDescent="0.2">
      <c r="E590" s="164"/>
      <c r="F590" s="164"/>
    </row>
    <row r="591" spans="5:6" ht="18" customHeight="1" x14ac:dyDescent="0.2">
      <c r="E591" s="164"/>
      <c r="F591" s="164"/>
    </row>
    <row r="592" spans="5:6" ht="18" customHeight="1" x14ac:dyDescent="0.2">
      <c r="E592" s="164"/>
      <c r="F592" s="164"/>
    </row>
    <row r="593" spans="5:6" ht="18" customHeight="1" x14ac:dyDescent="0.2">
      <c r="E593" s="164"/>
      <c r="F593" s="164"/>
    </row>
    <row r="594" spans="5:6" ht="18" customHeight="1" x14ac:dyDescent="0.2">
      <c r="E594" s="164"/>
      <c r="F594" s="164"/>
    </row>
    <row r="595" spans="5:6" ht="18" customHeight="1" x14ac:dyDescent="0.2">
      <c r="E595" s="164"/>
      <c r="F595" s="164"/>
    </row>
    <row r="596" spans="5:6" ht="18" customHeight="1" x14ac:dyDescent="0.2">
      <c r="E596" s="164"/>
      <c r="F596" s="164"/>
    </row>
    <row r="597" spans="5:6" ht="18" customHeight="1" x14ac:dyDescent="0.2">
      <c r="E597" s="164"/>
      <c r="F597" s="164"/>
    </row>
    <row r="598" spans="5:6" ht="18" customHeight="1" x14ac:dyDescent="0.2">
      <c r="E598" s="164"/>
      <c r="F598" s="164"/>
    </row>
    <row r="599" spans="5:6" ht="18" customHeight="1" x14ac:dyDescent="0.2">
      <c r="E599" s="164"/>
      <c r="F599" s="164"/>
    </row>
    <row r="600" spans="5:6" ht="18" customHeight="1" x14ac:dyDescent="0.2">
      <c r="E600" s="164"/>
      <c r="F600" s="164"/>
    </row>
    <row r="601" spans="5:6" ht="18" customHeight="1" x14ac:dyDescent="0.2">
      <c r="E601" s="164"/>
      <c r="F601" s="164"/>
    </row>
    <row r="602" spans="5:6" ht="18" customHeight="1" x14ac:dyDescent="0.2">
      <c r="E602" s="164"/>
      <c r="F602" s="164"/>
    </row>
    <row r="603" spans="5:6" ht="18" customHeight="1" x14ac:dyDescent="0.2">
      <c r="E603" s="164"/>
      <c r="F603" s="164"/>
    </row>
    <row r="604" spans="5:6" ht="18" customHeight="1" x14ac:dyDescent="0.2">
      <c r="E604" s="164"/>
      <c r="F604" s="164"/>
    </row>
    <row r="605" spans="5:6" ht="18" customHeight="1" x14ac:dyDescent="0.2">
      <c r="E605" s="164"/>
      <c r="F605" s="164"/>
    </row>
    <row r="606" spans="5:6" ht="18" customHeight="1" x14ac:dyDescent="0.2">
      <c r="E606" s="164"/>
      <c r="F606" s="164"/>
    </row>
    <row r="607" spans="5:6" ht="18" customHeight="1" x14ac:dyDescent="0.2">
      <c r="E607" s="164"/>
      <c r="F607" s="164"/>
    </row>
    <row r="608" spans="5:6" ht="18" customHeight="1" x14ac:dyDescent="0.2">
      <c r="E608" s="164"/>
      <c r="F608" s="164"/>
    </row>
    <row r="609" spans="5:6" ht="18" customHeight="1" x14ac:dyDescent="0.2">
      <c r="E609" s="164"/>
      <c r="F609" s="164"/>
    </row>
    <row r="610" spans="5:6" ht="18" customHeight="1" x14ac:dyDescent="0.2">
      <c r="E610" s="164"/>
      <c r="F610" s="164"/>
    </row>
    <row r="611" spans="5:6" ht="18" customHeight="1" x14ac:dyDescent="0.2">
      <c r="E611" s="164"/>
      <c r="F611" s="164"/>
    </row>
    <row r="612" spans="5:6" ht="18" customHeight="1" x14ac:dyDescent="0.2">
      <c r="E612" s="164"/>
      <c r="F612" s="164"/>
    </row>
    <row r="613" spans="5:6" ht="18" customHeight="1" x14ac:dyDescent="0.2">
      <c r="E613" s="164"/>
      <c r="F613" s="164"/>
    </row>
    <row r="614" spans="5:6" ht="18" customHeight="1" x14ac:dyDescent="0.2">
      <c r="E614" s="164"/>
      <c r="F614" s="164"/>
    </row>
    <row r="615" spans="5:6" ht="18" customHeight="1" x14ac:dyDescent="0.2">
      <c r="E615" s="164"/>
      <c r="F615" s="164"/>
    </row>
    <row r="616" spans="5:6" ht="18" customHeight="1" x14ac:dyDescent="0.2">
      <c r="E616" s="164"/>
      <c r="F616" s="164"/>
    </row>
    <row r="617" spans="5:6" ht="18" customHeight="1" x14ac:dyDescent="0.2">
      <c r="E617" s="164"/>
      <c r="F617" s="164"/>
    </row>
    <row r="618" spans="5:6" ht="18" customHeight="1" x14ac:dyDescent="0.2">
      <c r="E618" s="164"/>
      <c r="F618" s="164"/>
    </row>
    <row r="619" spans="5:6" ht="18" customHeight="1" x14ac:dyDescent="0.2">
      <c r="E619" s="164"/>
      <c r="F619" s="164"/>
    </row>
    <row r="620" spans="5:6" ht="18" customHeight="1" x14ac:dyDescent="0.2">
      <c r="E620" s="164"/>
      <c r="F620" s="164"/>
    </row>
    <row r="621" spans="5:6" ht="18" customHeight="1" x14ac:dyDescent="0.2">
      <c r="E621" s="164"/>
      <c r="F621" s="164"/>
    </row>
    <row r="622" spans="5:6" ht="18" customHeight="1" x14ac:dyDescent="0.2">
      <c r="E622" s="164"/>
      <c r="F622" s="164"/>
    </row>
    <row r="623" spans="5:6" ht="18" customHeight="1" x14ac:dyDescent="0.2">
      <c r="E623" s="164"/>
      <c r="F623" s="164"/>
    </row>
    <row r="624" spans="5:6" ht="18" customHeight="1" x14ac:dyDescent="0.2">
      <c r="E624" s="164"/>
      <c r="F624" s="164"/>
    </row>
    <row r="625" spans="5:6" ht="18" customHeight="1" x14ac:dyDescent="0.2">
      <c r="E625" s="164"/>
      <c r="F625" s="164"/>
    </row>
    <row r="626" spans="5:6" ht="18" customHeight="1" x14ac:dyDescent="0.2">
      <c r="E626" s="164"/>
      <c r="F626" s="164"/>
    </row>
    <row r="627" spans="5:6" ht="18" customHeight="1" x14ac:dyDescent="0.2">
      <c r="E627" s="164"/>
      <c r="F627" s="164"/>
    </row>
    <row r="628" spans="5:6" ht="18" customHeight="1" x14ac:dyDescent="0.2">
      <c r="E628" s="164"/>
      <c r="F628" s="164"/>
    </row>
    <row r="629" spans="5:6" ht="18" customHeight="1" x14ac:dyDescent="0.2">
      <c r="E629" s="164"/>
      <c r="F629" s="164"/>
    </row>
    <row r="630" spans="5:6" ht="18" customHeight="1" x14ac:dyDescent="0.2">
      <c r="E630" s="164"/>
      <c r="F630" s="164"/>
    </row>
    <row r="631" spans="5:6" ht="18" customHeight="1" x14ac:dyDescent="0.2">
      <c r="E631" s="164"/>
      <c r="F631" s="164"/>
    </row>
    <row r="632" spans="5:6" ht="18" customHeight="1" x14ac:dyDescent="0.2">
      <c r="E632" s="164"/>
      <c r="F632" s="164"/>
    </row>
    <row r="633" spans="5:6" ht="18" customHeight="1" x14ac:dyDescent="0.2">
      <c r="E633" s="164"/>
      <c r="F633" s="164"/>
    </row>
    <row r="634" spans="5:6" ht="18" customHeight="1" x14ac:dyDescent="0.2">
      <c r="E634" s="164"/>
      <c r="F634" s="164"/>
    </row>
    <row r="635" spans="5:6" ht="18" customHeight="1" x14ac:dyDescent="0.2">
      <c r="E635" s="164"/>
      <c r="F635" s="164"/>
    </row>
    <row r="636" spans="5:6" ht="18" customHeight="1" x14ac:dyDescent="0.2">
      <c r="E636" s="164"/>
      <c r="F636" s="164"/>
    </row>
    <row r="637" spans="5:6" ht="18" customHeight="1" x14ac:dyDescent="0.2">
      <c r="E637" s="164"/>
      <c r="F637" s="164"/>
    </row>
    <row r="638" spans="5:6" ht="18" customHeight="1" x14ac:dyDescent="0.2">
      <c r="E638" s="164"/>
      <c r="F638" s="164"/>
    </row>
    <row r="639" spans="5:6" ht="18" customHeight="1" x14ac:dyDescent="0.2">
      <c r="E639" s="164"/>
      <c r="F639" s="164"/>
    </row>
    <row r="640" spans="5:6" ht="18" customHeight="1" x14ac:dyDescent="0.2">
      <c r="E640" s="164"/>
      <c r="F640" s="164"/>
    </row>
    <row r="641" spans="5:6" ht="18" customHeight="1" x14ac:dyDescent="0.2">
      <c r="E641" s="164"/>
      <c r="F641" s="164"/>
    </row>
    <row r="642" spans="5:6" ht="18" customHeight="1" x14ac:dyDescent="0.2">
      <c r="E642" s="164"/>
      <c r="F642" s="164"/>
    </row>
    <row r="643" spans="5:6" ht="18" customHeight="1" x14ac:dyDescent="0.2">
      <c r="E643" s="164"/>
      <c r="F643" s="164"/>
    </row>
    <row r="644" spans="5:6" ht="18" customHeight="1" x14ac:dyDescent="0.2">
      <c r="E644" s="164"/>
      <c r="F644" s="164"/>
    </row>
    <row r="645" spans="5:6" ht="18" customHeight="1" x14ac:dyDescent="0.2">
      <c r="E645" s="164"/>
      <c r="F645" s="164"/>
    </row>
    <row r="646" spans="5:6" ht="18" customHeight="1" x14ac:dyDescent="0.2">
      <c r="E646" s="164"/>
      <c r="F646" s="164"/>
    </row>
    <row r="647" spans="5:6" ht="18" customHeight="1" x14ac:dyDescent="0.2">
      <c r="E647" s="164"/>
      <c r="F647" s="164"/>
    </row>
    <row r="648" spans="5:6" ht="18" customHeight="1" x14ac:dyDescent="0.2">
      <c r="E648" s="164"/>
      <c r="F648" s="164"/>
    </row>
    <row r="649" spans="5:6" ht="18" customHeight="1" x14ac:dyDescent="0.2">
      <c r="E649" s="164"/>
      <c r="F649" s="164"/>
    </row>
    <row r="650" spans="5:6" ht="18" customHeight="1" x14ac:dyDescent="0.2">
      <c r="E650" s="164"/>
      <c r="F650" s="164"/>
    </row>
    <row r="651" spans="5:6" ht="18" customHeight="1" x14ac:dyDescent="0.2">
      <c r="E651" s="164"/>
      <c r="F651" s="164"/>
    </row>
    <row r="652" spans="5:6" ht="18" customHeight="1" x14ac:dyDescent="0.2">
      <c r="E652" s="164"/>
      <c r="F652" s="164"/>
    </row>
    <row r="653" spans="5:6" ht="18" customHeight="1" x14ac:dyDescent="0.2">
      <c r="E653" s="164"/>
      <c r="F653" s="164"/>
    </row>
    <row r="654" spans="5:6" ht="18" customHeight="1" x14ac:dyDescent="0.2">
      <c r="E654" s="164"/>
      <c r="F654" s="164"/>
    </row>
    <row r="655" spans="5:6" ht="18" customHeight="1" x14ac:dyDescent="0.2">
      <c r="E655" s="164"/>
      <c r="F655" s="164"/>
    </row>
    <row r="656" spans="5:6" ht="18" customHeight="1" x14ac:dyDescent="0.2">
      <c r="E656" s="164"/>
      <c r="F656" s="164"/>
    </row>
    <row r="657" spans="5:6" ht="18" customHeight="1" x14ac:dyDescent="0.2">
      <c r="E657" s="164"/>
      <c r="F657" s="164"/>
    </row>
    <row r="658" spans="5:6" ht="18" customHeight="1" x14ac:dyDescent="0.2">
      <c r="E658" s="164"/>
      <c r="F658" s="164"/>
    </row>
    <row r="659" spans="5:6" ht="18" customHeight="1" x14ac:dyDescent="0.2">
      <c r="E659" s="164"/>
      <c r="F659" s="164"/>
    </row>
    <row r="660" spans="5:6" ht="18" customHeight="1" x14ac:dyDescent="0.2">
      <c r="E660" s="164"/>
      <c r="F660" s="164"/>
    </row>
    <row r="661" spans="5:6" ht="18" customHeight="1" x14ac:dyDescent="0.2">
      <c r="E661" s="164"/>
      <c r="F661" s="164"/>
    </row>
    <row r="662" spans="5:6" ht="18" customHeight="1" x14ac:dyDescent="0.2">
      <c r="E662" s="164"/>
      <c r="F662" s="164"/>
    </row>
    <row r="663" spans="5:6" ht="18" customHeight="1" x14ac:dyDescent="0.2">
      <c r="E663" s="164"/>
      <c r="F663" s="164"/>
    </row>
    <row r="664" spans="5:6" ht="18" customHeight="1" x14ac:dyDescent="0.2">
      <c r="E664" s="164"/>
      <c r="F664" s="164"/>
    </row>
    <row r="665" spans="5:6" ht="18" customHeight="1" x14ac:dyDescent="0.2">
      <c r="E665" s="164"/>
      <c r="F665" s="164"/>
    </row>
    <row r="666" spans="5:6" ht="18" customHeight="1" x14ac:dyDescent="0.2">
      <c r="E666" s="164"/>
      <c r="F666" s="164"/>
    </row>
    <row r="667" spans="5:6" ht="18" customHeight="1" x14ac:dyDescent="0.2">
      <c r="E667" s="164"/>
      <c r="F667" s="164"/>
    </row>
    <row r="668" spans="5:6" ht="18" customHeight="1" x14ac:dyDescent="0.2">
      <c r="E668" s="164"/>
      <c r="F668" s="164"/>
    </row>
    <row r="669" spans="5:6" ht="18" customHeight="1" x14ac:dyDescent="0.2">
      <c r="E669" s="164"/>
      <c r="F669" s="164"/>
    </row>
    <row r="670" spans="5:6" ht="18" customHeight="1" x14ac:dyDescent="0.2">
      <c r="E670" s="164"/>
      <c r="F670" s="164"/>
    </row>
    <row r="671" spans="5:6" ht="18" customHeight="1" x14ac:dyDescent="0.2">
      <c r="E671" s="164"/>
      <c r="F671" s="164"/>
    </row>
    <row r="672" spans="5:6" ht="18" customHeight="1" x14ac:dyDescent="0.2">
      <c r="E672" s="164"/>
      <c r="F672" s="164"/>
    </row>
    <row r="673" spans="5:6" ht="18" customHeight="1" x14ac:dyDescent="0.2">
      <c r="E673" s="164"/>
      <c r="F673" s="164"/>
    </row>
    <row r="674" spans="5:6" ht="18" customHeight="1" x14ac:dyDescent="0.2">
      <c r="E674" s="164"/>
      <c r="F674" s="164"/>
    </row>
    <row r="675" spans="5:6" ht="18" customHeight="1" x14ac:dyDescent="0.2">
      <c r="E675" s="164"/>
      <c r="F675" s="164"/>
    </row>
    <row r="676" spans="5:6" ht="18" customHeight="1" x14ac:dyDescent="0.2">
      <c r="E676" s="164"/>
      <c r="F676" s="164"/>
    </row>
    <row r="677" spans="5:6" ht="18" customHeight="1" x14ac:dyDescent="0.2">
      <c r="E677" s="164"/>
      <c r="F677" s="164"/>
    </row>
    <row r="678" spans="5:6" ht="18" customHeight="1" x14ac:dyDescent="0.2">
      <c r="E678" s="164"/>
      <c r="F678" s="164"/>
    </row>
    <row r="679" spans="5:6" ht="18" customHeight="1" x14ac:dyDescent="0.2">
      <c r="E679" s="164"/>
      <c r="F679" s="164"/>
    </row>
    <row r="680" spans="5:6" ht="18" customHeight="1" x14ac:dyDescent="0.2">
      <c r="E680" s="164"/>
      <c r="F680" s="164"/>
    </row>
    <row r="681" spans="5:6" ht="18" customHeight="1" x14ac:dyDescent="0.2">
      <c r="E681" s="164"/>
      <c r="F681" s="164"/>
    </row>
    <row r="682" spans="5:6" ht="18" customHeight="1" x14ac:dyDescent="0.2">
      <c r="E682" s="164"/>
      <c r="F682" s="164"/>
    </row>
    <row r="683" spans="5:6" ht="18" customHeight="1" x14ac:dyDescent="0.2">
      <c r="E683" s="164"/>
      <c r="F683" s="164"/>
    </row>
    <row r="684" spans="5:6" ht="18" customHeight="1" x14ac:dyDescent="0.2">
      <c r="E684" s="164"/>
      <c r="F684" s="164"/>
    </row>
    <row r="685" spans="5:6" ht="18" customHeight="1" x14ac:dyDescent="0.2">
      <c r="E685" s="164"/>
      <c r="F685" s="164"/>
    </row>
    <row r="686" spans="5:6" ht="18" customHeight="1" x14ac:dyDescent="0.2">
      <c r="E686" s="164"/>
      <c r="F686" s="164"/>
    </row>
    <row r="687" spans="5:6" ht="18" customHeight="1" x14ac:dyDescent="0.2">
      <c r="E687" s="164"/>
      <c r="F687" s="164"/>
    </row>
    <row r="688" spans="5:6" ht="18" customHeight="1" x14ac:dyDescent="0.2">
      <c r="E688" s="164"/>
      <c r="F688" s="164"/>
    </row>
    <row r="689" spans="5:6" ht="18" customHeight="1" x14ac:dyDescent="0.2">
      <c r="E689" s="164"/>
      <c r="F689" s="164"/>
    </row>
    <row r="690" spans="5:6" ht="18" customHeight="1" x14ac:dyDescent="0.2">
      <c r="E690" s="164"/>
      <c r="F690" s="164"/>
    </row>
    <row r="691" spans="5:6" ht="18" customHeight="1" x14ac:dyDescent="0.2">
      <c r="E691" s="164"/>
      <c r="F691" s="164"/>
    </row>
    <row r="692" spans="5:6" ht="18" customHeight="1" x14ac:dyDescent="0.2">
      <c r="E692" s="164"/>
      <c r="F692" s="164"/>
    </row>
    <row r="693" spans="5:6" ht="18" customHeight="1" x14ac:dyDescent="0.2">
      <c r="E693" s="164"/>
      <c r="F693" s="164"/>
    </row>
    <row r="694" spans="5:6" ht="18" customHeight="1" x14ac:dyDescent="0.2">
      <c r="E694" s="164"/>
      <c r="F694" s="164"/>
    </row>
    <row r="695" spans="5:6" ht="18" customHeight="1" x14ac:dyDescent="0.2">
      <c r="E695" s="164"/>
      <c r="F695" s="164"/>
    </row>
    <row r="696" spans="5:6" ht="18" customHeight="1" x14ac:dyDescent="0.2">
      <c r="E696" s="164"/>
      <c r="F696" s="164"/>
    </row>
    <row r="697" spans="5:6" ht="18" customHeight="1" x14ac:dyDescent="0.2">
      <c r="E697" s="164"/>
      <c r="F697" s="164"/>
    </row>
    <row r="698" spans="5:6" ht="18" customHeight="1" x14ac:dyDescent="0.2">
      <c r="E698" s="164"/>
      <c r="F698" s="164"/>
    </row>
    <row r="699" spans="5:6" ht="18" customHeight="1" x14ac:dyDescent="0.2">
      <c r="E699" s="164"/>
      <c r="F699" s="164"/>
    </row>
    <row r="700" spans="5:6" ht="18" customHeight="1" x14ac:dyDescent="0.2">
      <c r="E700" s="164"/>
      <c r="F700" s="164"/>
    </row>
    <row r="701" spans="5:6" ht="18" customHeight="1" x14ac:dyDescent="0.2">
      <c r="E701" s="164"/>
      <c r="F701" s="164"/>
    </row>
    <row r="702" spans="5:6" ht="18" customHeight="1" x14ac:dyDescent="0.2">
      <c r="E702" s="164"/>
      <c r="F702" s="164"/>
    </row>
    <row r="703" spans="5:6" ht="18" customHeight="1" x14ac:dyDescent="0.2">
      <c r="E703" s="164"/>
      <c r="F703" s="164"/>
    </row>
    <row r="704" spans="5:6" ht="18" customHeight="1" x14ac:dyDescent="0.2">
      <c r="E704" s="164"/>
      <c r="F704" s="164"/>
    </row>
    <row r="705" spans="5:6" ht="18" customHeight="1" x14ac:dyDescent="0.2">
      <c r="E705" s="164"/>
      <c r="F705" s="164"/>
    </row>
    <row r="706" spans="5:6" ht="18" customHeight="1" x14ac:dyDescent="0.2">
      <c r="E706" s="164"/>
      <c r="F706" s="164"/>
    </row>
    <row r="707" spans="5:6" ht="18" customHeight="1" x14ac:dyDescent="0.2">
      <c r="E707" s="164"/>
      <c r="F707" s="164"/>
    </row>
    <row r="708" spans="5:6" ht="18" customHeight="1" x14ac:dyDescent="0.2">
      <c r="E708" s="164"/>
      <c r="F708" s="164"/>
    </row>
    <row r="709" spans="5:6" ht="18" customHeight="1" x14ac:dyDescent="0.2">
      <c r="E709" s="164"/>
      <c r="F709" s="164"/>
    </row>
    <row r="710" spans="5:6" ht="18" customHeight="1" x14ac:dyDescent="0.2">
      <c r="E710" s="164"/>
      <c r="F710" s="164"/>
    </row>
    <row r="711" spans="5:6" ht="18" customHeight="1" x14ac:dyDescent="0.2">
      <c r="E711" s="164"/>
      <c r="F711" s="164"/>
    </row>
    <row r="712" spans="5:6" ht="18" customHeight="1" x14ac:dyDescent="0.2">
      <c r="E712" s="164"/>
      <c r="F712" s="164"/>
    </row>
    <row r="713" spans="5:6" ht="18" customHeight="1" x14ac:dyDescent="0.2">
      <c r="E713" s="164"/>
      <c r="F713" s="164"/>
    </row>
    <row r="714" spans="5:6" ht="18" customHeight="1" x14ac:dyDescent="0.2">
      <c r="E714" s="164"/>
      <c r="F714" s="164"/>
    </row>
    <row r="715" spans="5:6" ht="18" customHeight="1" x14ac:dyDescent="0.2">
      <c r="E715" s="164"/>
      <c r="F715" s="164"/>
    </row>
    <row r="716" spans="5:6" ht="18" customHeight="1" x14ac:dyDescent="0.2">
      <c r="E716" s="164"/>
      <c r="F716" s="164"/>
    </row>
    <row r="717" spans="5:6" ht="18" customHeight="1" x14ac:dyDescent="0.2">
      <c r="E717" s="164"/>
      <c r="F717" s="164"/>
    </row>
    <row r="718" spans="5:6" ht="18" customHeight="1" x14ac:dyDescent="0.2">
      <c r="E718" s="164"/>
      <c r="F718" s="164"/>
    </row>
    <row r="719" spans="5:6" ht="18" customHeight="1" x14ac:dyDescent="0.2">
      <c r="E719" s="164"/>
      <c r="F719" s="164"/>
    </row>
    <row r="720" spans="5:6" ht="18" customHeight="1" x14ac:dyDescent="0.2">
      <c r="E720" s="164"/>
      <c r="F720" s="164"/>
    </row>
    <row r="721" spans="5:6" ht="18" customHeight="1" x14ac:dyDescent="0.2">
      <c r="E721" s="164"/>
      <c r="F721" s="164"/>
    </row>
    <row r="722" spans="5:6" ht="18" customHeight="1" x14ac:dyDescent="0.2">
      <c r="E722" s="164"/>
      <c r="F722" s="164"/>
    </row>
    <row r="723" spans="5:6" ht="18" customHeight="1" x14ac:dyDescent="0.2">
      <c r="E723" s="164"/>
      <c r="F723" s="164"/>
    </row>
    <row r="724" spans="5:6" ht="18" customHeight="1" x14ac:dyDescent="0.2">
      <c r="E724" s="164"/>
      <c r="F724" s="164"/>
    </row>
    <row r="725" spans="5:6" ht="18" customHeight="1" x14ac:dyDescent="0.2">
      <c r="E725" s="164"/>
      <c r="F725" s="164"/>
    </row>
    <row r="726" spans="5:6" ht="18" customHeight="1" x14ac:dyDescent="0.2">
      <c r="E726" s="164"/>
      <c r="F726" s="164"/>
    </row>
    <row r="727" spans="5:6" ht="18" customHeight="1" x14ac:dyDescent="0.2">
      <c r="E727" s="164"/>
      <c r="F727" s="164"/>
    </row>
    <row r="728" spans="5:6" ht="18" customHeight="1" x14ac:dyDescent="0.2">
      <c r="E728" s="164"/>
      <c r="F728" s="164"/>
    </row>
    <row r="729" spans="5:6" ht="18" customHeight="1" x14ac:dyDescent="0.2">
      <c r="E729" s="164"/>
      <c r="F729" s="164"/>
    </row>
    <row r="730" spans="5:6" ht="18" customHeight="1" x14ac:dyDescent="0.2">
      <c r="E730" s="164"/>
      <c r="F730" s="164"/>
    </row>
    <row r="731" spans="5:6" ht="18" customHeight="1" x14ac:dyDescent="0.2">
      <c r="E731" s="164"/>
      <c r="F731" s="164"/>
    </row>
    <row r="732" spans="5:6" ht="18" customHeight="1" x14ac:dyDescent="0.2">
      <c r="E732" s="164"/>
      <c r="F732" s="164"/>
    </row>
    <row r="733" spans="5:6" ht="18" customHeight="1" x14ac:dyDescent="0.2">
      <c r="E733" s="164"/>
      <c r="F733" s="164"/>
    </row>
    <row r="734" spans="5:6" ht="18" customHeight="1" x14ac:dyDescent="0.2">
      <c r="E734" s="164"/>
      <c r="F734" s="164"/>
    </row>
    <row r="735" spans="5:6" ht="18" customHeight="1" x14ac:dyDescent="0.2">
      <c r="E735" s="164"/>
      <c r="F735" s="164"/>
    </row>
    <row r="736" spans="5:6" ht="18" customHeight="1" x14ac:dyDescent="0.2">
      <c r="E736" s="164"/>
      <c r="F736" s="164"/>
    </row>
    <row r="737" spans="5:6" ht="18" customHeight="1" x14ac:dyDescent="0.2">
      <c r="E737" s="164"/>
      <c r="F737" s="164"/>
    </row>
    <row r="738" spans="5:6" ht="18" customHeight="1" x14ac:dyDescent="0.2">
      <c r="E738" s="164"/>
      <c r="F738" s="164"/>
    </row>
    <row r="739" spans="5:6" ht="18" customHeight="1" x14ac:dyDescent="0.2">
      <c r="E739" s="164"/>
      <c r="F739" s="164"/>
    </row>
    <row r="740" spans="5:6" ht="18" customHeight="1" x14ac:dyDescent="0.2">
      <c r="E740" s="164"/>
      <c r="F740" s="164"/>
    </row>
    <row r="741" spans="5:6" ht="18" customHeight="1" x14ac:dyDescent="0.2">
      <c r="E741" s="164"/>
      <c r="F741" s="164"/>
    </row>
    <row r="742" spans="5:6" ht="18" customHeight="1" x14ac:dyDescent="0.2">
      <c r="E742" s="164"/>
      <c r="F742" s="164"/>
    </row>
    <row r="743" spans="5:6" ht="18" customHeight="1" x14ac:dyDescent="0.2">
      <c r="E743" s="164"/>
      <c r="F743" s="164"/>
    </row>
    <row r="744" spans="5:6" ht="18" customHeight="1" x14ac:dyDescent="0.2">
      <c r="E744" s="164"/>
      <c r="F744" s="164"/>
    </row>
    <row r="745" spans="5:6" ht="18" customHeight="1" x14ac:dyDescent="0.2">
      <c r="E745" s="164"/>
      <c r="F745" s="164"/>
    </row>
    <row r="746" spans="5:6" ht="18" customHeight="1" x14ac:dyDescent="0.2">
      <c r="E746" s="164"/>
      <c r="F746" s="164"/>
    </row>
    <row r="747" spans="5:6" ht="18" customHeight="1" x14ac:dyDescent="0.2">
      <c r="E747" s="164"/>
      <c r="F747" s="164"/>
    </row>
    <row r="748" spans="5:6" ht="18" customHeight="1" x14ac:dyDescent="0.2">
      <c r="E748" s="164"/>
      <c r="F748" s="164"/>
    </row>
    <row r="749" spans="5:6" ht="18" customHeight="1" x14ac:dyDescent="0.2">
      <c r="E749" s="164"/>
      <c r="F749" s="164"/>
    </row>
    <row r="750" spans="5:6" ht="18" customHeight="1" x14ac:dyDescent="0.2">
      <c r="E750" s="164"/>
      <c r="F750" s="164"/>
    </row>
    <row r="751" spans="5:6" ht="18" customHeight="1" x14ac:dyDescent="0.2">
      <c r="E751" s="164"/>
      <c r="F751" s="164"/>
    </row>
    <row r="752" spans="5:6" ht="18" customHeight="1" x14ac:dyDescent="0.2">
      <c r="E752" s="164"/>
      <c r="F752" s="164"/>
    </row>
    <row r="753" spans="5:6" ht="18" customHeight="1" x14ac:dyDescent="0.2">
      <c r="E753" s="164"/>
      <c r="F753" s="164"/>
    </row>
    <row r="754" spans="5:6" ht="18" customHeight="1" x14ac:dyDescent="0.2">
      <c r="E754" s="164"/>
      <c r="F754" s="164"/>
    </row>
    <row r="755" spans="5:6" ht="18" customHeight="1" x14ac:dyDescent="0.2">
      <c r="E755" s="164"/>
      <c r="F755" s="164"/>
    </row>
    <row r="756" spans="5:6" ht="18" customHeight="1" x14ac:dyDescent="0.2">
      <c r="E756" s="164"/>
      <c r="F756" s="164"/>
    </row>
    <row r="757" spans="5:6" ht="18" customHeight="1" x14ac:dyDescent="0.2">
      <c r="E757" s="164"/>
      <c r="F757" s="164"/>
    </row>
    <row r="758" spans="5:6" ht="18" customHeight="1" x14ac:dyDescent="0.2">
      <c r="E758" s="164"/>
      <c r="F758" s="164"/>
    </row>
    <row r="759" spans="5:6" ht="18" customHeight="1" x14ac:dyDescent="0.2">
      <c r="E759" s="164"/>
      <c r="F759" s="164"/>
    </row>
    <row r="760" spans="5:6" ht="18" customHeight="1" x14ac:dyDescent="0.2">
      <c r="E760" s="164"/>
      <c r="F760" s="164"/>
    </row>
    <row r="761" spans="5:6" ht="18" customHeight="1" x14ac:dyDescent="0.2">
      <c r="E761" s="164"/>
      <c r="F761" s="164"/>
    </row>
    <row r="762" spans="5:6" ht="18" customHeight="1" x14ac:dyDescent="0.2">
      <c r="E762" s="164"/>
      <c r="F762" s="164"/>
    </row>
    <row r="763" spans="5:6" ht="18" customHeight="1" x14ac:dyDescent="0.2">
      <c r="E763" s="164"/>
      <c r="F763" s="164"/>
    </row>
    <row r="764" spans="5:6" ht="18" customHeight="1" x14ac:dyDescent="0.2">
      <c r="E764" s="164"/>
      <c r="F764" s="164"/>
    </row>
    <row r="765" spans="5:6" ht="18" customHeight="1" x14ac:dyDescent="0.2">
      <c r="E765" s="164"/>
      <c r="F765" s="164"/>
    </row>
    <row r="766" spans="5:6" ht="18" customHeight="1" x14ac:dyDescent="0.2">
      <c r="E766" s="164"/>
      <c r="F766" s="164"/>
    </row>
    <row r="767" spans="5:6" ht="18" customHeight="1" x14ac:dyDescent="0.2">
      <c r="E767" s="164"/>
      <c r="F767" s="164"/>
    </row>
    <row r="768" spans="5:6" ht="18" customHeight="1" x14ac:dyDescent="0.2">
      <c r="E768" s="164"/>
      <c r="F768" s="164"/>
    </row>
    <row r="769" spans="5:6" ht="18" customHeight="1" x14ac:dyDescent="0.2">
      <c r="E769" s="164"/>
      <c r="F769" s="164"/>
    </row>
    <row r="770" spans="5:6" ht="18" customHeight="1" x14ac:dyDescent="0.2">
      <c r="E770" s="164"/>
      <c r="F770" s="164"/>
    </row>
    <row r="771" spans="5:6" ht="18" customHeight="1" x14ac:dyDescent="0.2">
      <c r="E771" s="164"/>
      <c r="F771" s="164"/>
    </row>
    <row r="772" spans="5:6" ht="18" customHeight="1" x14ac:dyDescent="0.2">
      <c r="E772" s="164"/>
      <c r="F772" s="164"/>
    </row>
    <row r="773" spans="5:6" ht="18" customHeight="1" x14ac:dyDescent="0.2">
      <c r="E773" s="164"/>
      <c r="F773" s="164"/>
    </row>
    <row r="774" spans="5:6" ht="18" customHeight="1" x14ac:dyDescent="0.2">
      <c r="E774" s="164"/>
      <c r="F774" s="164"/>
    </row>
    <row r="775" spans="5:6" ht="18" customHeight="1" x14ac:dyDescent="0.2">
      <c r="E775" s="164"/>
      <c r="F775" s="164"/>
    </row>
    <row r="776" spans="5:6" ht="18" customHeight="1" x14ac:dyDescent="0.2">
      <c r="E776" s="164"/>
      <c r="F776" s="164"/>
    </row>
    <row r="777" spans="5:6" ht="18" customHeight="1" x14ac:dyDescent="0.2">
      <c r="E777" s="164"/>
      <c r="F777" s="164"/>
    </row>
    <row r="778" spans="5:6" ht="18" customHeight="1" x14ac:dyDescent="0.2">
      <c r="E778" s="164"/>
      <c r="F778" s="164"/>
    </row>
    <row r="779" spans="5:6" ht="18" customHeight="1" x14ac:dyDescent="0.2">
      <c r="E779" s="164"/>
      <c r="F779" s="164"/>
    </row>
    <row r="780" spans="5:6" ht="18" customHeight="1" x14ac:dyDescent="0.2">
      <c r="E780" s="164"/>
      <c r="F780" s="164"/>
    </row>
    <row r="781" spans="5:6" ht="18" customHeight="1" x14ac:dyDescent="0.2">
      <c r="E781" s="164"/>
      <c r="F781" s="164"/>
    </row>
    <row r="782" spans="5:6" ht="18" customHeight="1" x14ac:dyDescent="0.2">
      <c r="E782" s="164"/>
      <c r="F782" s="164"/>
    </row>
    <row r="783" spans="5:6" ht="18" customHeight="1" x14ac:dyDescent="0.2">
      <c r="E783" s="164"/>
      <c r="F783" s="164"/>
    </row>
    <row r="784" spans="5:6" ht="18" customHeight="1" x14ac:dyDescent="0.2">
      <c r="E784" s="164"/>
      <c r="F784" s="164"/>
    </row>
    <row r="785" spans="5:6" ht="18" customHeight="1" x14ac:dyDescent="0.2">
      <c r="E785" s="164"/>
      <c r="F785" s="164"/>
    </row>
    <row r="786" spans="5:6" ht="18" customHeight="1" x14ac:dyDescent="0.2">
      <c r="E786" s="164"/>
      <c r="F786" s="164"/>
    </row>
    <row r="787" spans="5:6" ht="18" customHeight="1" x14ac:dyDescent="0.2">
      <c r="E787" s="164"/>
      <c r="F787" s="164"/>
    </row>
    <row r="788" spans="5:6" ht="18" customHeight="1" x14ac:dyDescent="0.2">
      <c r="E788" s="164"/>
      <c r="F788" s="164"/>
    </row>
    <row r="789" spans="5:6" ht="18" customHeight="1" x14ac:dyDescent="0.2">
      <c r="E789" s="164"/>
      <c r="F789" s="164"/>
    </row>
    <row r="790" spans="5:6" ht="18" customHeight="1" x14ac:dyDescent="0.2">
      <c r="E790" s="164"/>
      <c r="F790" s="164"/>
    </row>
    <row r="791" spans="5:6" ht="18" customHeight="1" x14ac:dyDescent="0.2">
      <c r="E791" s="164"/>
      <c r="F791" s="164"/>
    </row>
    <row r="792" spans="5:6" ht="18" customHeight="1" x14ac:dyDescent="0.2">
      <c r="E792" s="164"/>
      <c r="F792" s="164"/>
    </row>
    <row r="793" spans="5:6" ht="18" customHeight="1" x14ac:dyDescent="0.2">
      <c r="E793" s="164"/>
      <c r="F793" s="164"/>
    </row>
    <row r="794" spans="5:6" ht="18" customHeight="1" x14ac:dyDescent="0.2">
      <c r="E794" s="164"/>
      <c r="F794" s="164"/>
    </row>
    <row r="795" spans="5:6" ht="18" customHeight="1" x14ac:dyDescent="0.2">
      <c r="E795" s="164"/>
      <c r="F795" s="164"/>
    </row>
    <row r="796" spans="5:6" ht="18" customHeight="1" x14ac:dyDescent="0.2">
      <c r="E796" s="164"/>
      <c r="F796" s="164"/>
    </row>
    <row r="797" spans="5:6" ht="18" customHeight="1" x14ac:dyDescent="0.2">
      <c r="E797" s="164"/>
      <c r="F797" s="164"/>
    </row>
    <row r="798" spans="5:6" ht="18" customHeight="1" x14ac:dyDescent="0.2">
      <c r="E798" s="164"/>
      <c r="F798" s="164"/>
    </row>
    <row r="799" spans="5:6" ht="18" customHeight="1" x14ac:dyDescent="0.2">
      <c r="E799" s="164"/>
      <c r="F799" s="164"/>
    </row>
    <row r="800" spans="5:6" ht="18" customHeight="1" x14ac:dyDescent="0.2">
      <c r="E800" s="164"/>
      <c r="F800" s="164"/>
    </row>
    <row r="801" spans="5:6" ht="18" customHeight="1" x14ac:dyDescent="0.2">
      <c r="E801" s="164"/>
      <c r="F801" s="164"/>
    </row>
    <row r="802" spans="5:6" ht="18" customHeight="1" x14ac:dyDescent="0.2">
      <c r="E802" s="164"/>
      <c r="F802" s="164"/>
    </row>
    <row r="803" spans="5:6" ht="18" customHeight="1" x14ac:dyDescent="0.2">
      <c r="E803" s="164"/>
      <c r="F803" s="164"/>
    </row>
    <row r="804" spans="5:6" ht="18" customHeight="1" x14ac:dyDescent="0.2">
      <c r="E804" s="164"/>
      <c r="F804" s="164"/>
    </row>
    <row r="805" spans="5:6" ht="18" customHeight="1" x14ac:dyDescent="0.2">
      <c r="E805" s="164"/>
      <c r="F805" s="164"/>
    </row>
    <row r="806" spans="5:6" ht="18" customHeight="1" x14ac:dyDescent="0.2">
      <c r="E806" s="164"/>
      <c r="F806" s="164"/>
    </row>
    <row r="807" spans="5:6" ht="18" customHeight="1" x14ac:dyDescent="0.2">
      <c r="E807" s="164"/>
      <c r="F807" s="164"/>
    </row>
    <row r="808" spans="5:6" ht="18" customHeight="1" x14ac:dyDescent="0.2">
      <c r="E808" s="164"/>
      <c r="F808" s="164"/>
    </row>
    <row r="809" spans="5:6" ht="18" customHeight="1" x14ac:dyDescent="0.2">
      <c r="E809" s="164"/>
      <c r="F809" s="164"/>
    </row>
    <row r="810" spans="5:6" ht="18" customHeight="1" x14ac:dyDescent="0.2">
      <c r="E810" s="164"/>
      <c r="F810" s="164"/>
    </row>
    <row r="811" spans="5:6" ht="18" customHeight="1" x14ac:dyDescent="0.2">
      <c r="E811" s="164"/>
      <c r="F811" s="164"/>
    </row>
    <row r="812" spans="5:6" ht="18" customHeight="1" x14ac:dyDescent="0.2">
      <c r="E812" s="164"/>
      <c r="F812" s="164"/>
    </row>
    <row r="813" spans="5:6" ht="18" customHeight="1" x14ac:dyDescent="0.2">
      <c r="E813" s="164"/>
      <c r="F813" s="164"/>
    </row>
    <row r="814" spans="5:6" ht="18" customHeight="1" x14ac:dyDescent="0.2">
      <c r="E814" s="164"/>
      <c r="F814" s="164"/>
    </row>
    <row r="815" spans="5:6" ht="18" customHeight="1" x14ac:dyDescent="0.2">
      <c r="E815" s="164"/>
      <c r="F815" s="164"/>
    </row>
    <row r="816" spans="5:6" ht="18" customHeight="1" x14ac:dyDescent="0.2">
      <c r="E816" s="164"/>
      <c r="F816" s="164"/>
    </row>
    <row r="817" spans="5:6" ht="18" customHeight="1" x14ac:dyDescent="0.2">
      <c r="E817" s="164"/>
      <c r="F817" s="164"/>
    </row>
    <row r="818" spans="5:6" ht="18" customHeight="1" x14ac:dyDescent="0.2">
      <c r="E818" s="164"/>
      <c r="F818" s="164"/>
    </row>
    <row r="819" spans="5:6" ht="18" customHeight="1" x14ac:dyDescent="0.2">
      <c r="E819" s="164"/>
      <c r="F819" s="164"/>
    </row>
    <row r="820" spans="5:6" ht="18" customHeight="1" x14ac:dyDescent="0.2">
      <c r="E820" s="164"/>
      <c r="F820" s="164"/>
    </row>
    <row r="821" spans="5:6" ht="18" customHeight="1" x14ac:dyDescent="0.2">
      <c r="E821" s="164"/>
      <c r="F821" s="164"/>
    </row>
    <row r="822" spans="5:6" ht="18" customHeight="1" x14ac:dyDescent="0.2">
      <c r="E822" s="164"/>
      <c r="F822" s="164"/>
    </row>
    <row r="823" spans="5:6" ht="18" customHeight="1" x14ac:dyDescent="0.2">
      <c r="E823" s="164"/>
      <c r="F823" s="164"/>
    </row>
    <row r="824" spans="5:6" ht="18" customHeight="1" x14ac:dyDescent="0.2">
      <c r="E824" s="164"/>
      <c r="F824" s="164"/>
    </row>
    <row r="825" spans="5:6" ht="18" customHeight="1" x14ac:dyDescent="0.2">
      <c r="E825" s="164"/>
      <c r="F825" s="164"/>
    </row>
    <row r="826" spans="5:6" ht="18" customHeight="1" x14ac:dyDescent="0.2">
      <c r="E826" s="164"/>
      <c r="F826" s="164"/>
    </row>
    <row r="827" spans="5:6" ht="18" customHeight="1" x14ac:dyDescent="0.2">
      <c r="E827" s="164"/>
      <c r="F827" s="164"/>
    </row>
    <row r="828" spans="5:6" ht="18" customHeight="1" x14ac:dyDescent="0.2">
      <c r="E828" s="164"/>
      <c r="F828" s="164"/>
    </row>
    <row r="829" spans="5:6" ht="18" customHeight="1" x14ac:dyDescent="0.2">
      <c r="E829" s="164"/>
      <c r="F829" s="164"/>
    </row>
    <row r="830" spans="5:6" ht="18" customHeight="1" x14ac:dyDescent="0.2">
      <c r="E830" s="164"/>
      <c r="F830" s="164"/>
    </row>
    <row r="831" spans="5:6" ht="18" customHeight="1" x14ac:dyDescent="0.2">
      <c r="E831" s="164"/>
      <c r="F831" s="164"/>
    </row>
    <row r="832" spans="5:6" ht="18" customHeight="1" x14ac:dyDescent="0.2">
      <c r="E832" s="164"/>
      <c r="F832" s="164"/>
    </row>
    <row r="833" spans="5:6" ht="18" customHeight="1" x14ac:dyDescent="0.2">
      <c r="E833" s="164"/>
      <c r="F833" s="164"/>
    </row>
    <row r="834" spans="5:6" ht="18" customHeight="1" x14ac:dyDescent="0.2">
      <c r="E834" s="164"/>
      <c r="F834" s="164"/>
    </row>
    <row r="835" spans="5:6" ht="18" customHeight="1" x14ac:dyDescent="0.2">
      <c r="E835" s="164"/>
      <c r="F835" s="164"/>
    </row>
    <row r="836" spans="5:6" ht="18" customHeight="1" x14ac:dyDescent="0.2">
      <c r="E836" s="164"/>
      <c r="F836" s="164"/>
    </row>
    <row r="837" spans="5:6" ht="18" customHeight="1" x14ac:dyDescent="0.2">
      <c r="E837" s="164"/>
      <c r="F837" s="164"/>
    </row>
    <row r="838" spans="5:6" ht="18" customHeight="1" x14ac:dyDescent="0.2">
      <c r="E838" s="164"/>
      <c r="F838" s="164"/>
    </row>
    <row r="839" spans="5:6" ht="18" customHeight="1" x14ac:dyDescent="0.2">
      <c r="E839" s="164"/>
      <c r="F839" s="164"/>
    </row>
    <row r="840" spans="5:6" ht="18" customHeight="1" x14ac:dyDescent="0.2">
      <c r="E840" s="164"/>
      <c r="F840" s="164"/>
    </row>
    <row r="841" spans="5:6" ht="18" customHeight="1" x14ac:dyDescent="0.2">
      <c r="E841" s="164"/>
      <c r="F841" s="164"/>
    </row>
    <row r="842" spans="5:6" ht="18" customHeight="1" x14ac:dyDescent="0.2">
      <c r="E842" s="164"/>
      <c r="F842" s="164"/>
    </row>
    <row r="843" spans="5:6" ht="18" customHeight="1" x14ac:dyDescent="0.2">
      <c r="E843" s="164"/>
      <c r="F843" s="164"/>
    </row>
    <row r="844" spans="5:6" ht="18" customHeight="1" x14ac:dyDescent="0.2">
      <c r="E844" s="164"/>
      <c r="F844" s="164"/>
    </row>
    <row r="845" spans="5:6" ht="18" customHeight="1" x14ac:dyDescent="0.2">
      <c r="E845" s="164"/>
      <c r="F845" s="164"/>
    </row>
    <row r="846" spans="5:6" ht="18" customHeight="1" x14ac:dyDescent="0.2">
      <c r="E846" s="164"/>
      <c r="F846" s="164"/>
    </row>
    <row r="847" spans="5:6" ht="18" customHeight="1" x14ac:dyDescent="0.2">
      <c r="E847" s="164"/>
      <c r="F847" s="164"/>
    </row>
  </sheetData>
  <conditionalFormatting sqref="G1">
    <cfRule type="cellIs" dxfId="64" priority="2" operator="equal">
      <formula>0</formula>
    </cfRule>
  </conditionalFormatting>
  <conditionalFormatting sqref="H1">
    <cfRule type="cellIs" dxfId="63" priority="3" operator="equal">
      <formula>0</formula>
    </cfRule>
  </conditionalFormatting>
  <conditionalFormatting sqref="I1">
    <cfRule type="cellIs" dxfId="62" priority="4" operator="equal">
      <formula>0</formula>
    </cfRule>
  </conditionalFormatting>
  <conditionalFormatting sqref="D1">
    <cfRule type="cellIs" dxfId="61" priority="5" operator="equal">
      <formula>0</formula>
    </cfRule>
  </conditionalFormatting>
  <conditionalFormatting sqref="F1">
    <cfRule type="cellIs" dxfId="60" priority="6" operator="equal">
      <formula>0</formula>
    </cfRule>
  </conditionalFormatting>
  <pageMargins left="0.7" right="0.7" top="0.75" bottom="0.75" header="0.511811023622047" footer="0.511811023622047"/>
  <pageSetup paperSize="9" orientation="portrait" horizontalDpi="300" verticalDpi="300"/>
  <ignoredErrors>
    <ignoredError sqref="I11 I1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02"/>
  <sheetViews>
    <sheetView topLeftCell="K1" zoomScale="88" zoomScaleNormal="60" zoomScalePageLayoutView="60" workbookViewId="0">
      <pane ySplit="1" topLeftCell="A2" activePane="bottomLeft" state="frozen"/>
      <selection pane="bottomLeft" activeCell="M11" sqref="M11"/>
    </sheetView>
  </sheetViews>
  <sheetFormatPr baseColWidth="10" defaultColWidth="10.83203125" defaultRowHeight="16" x14ac:dyDescent="0.2"/>
  <cols>
    <col min="1" max="1" width="13.33203125" style="34" customWidth="1"/>
    <col min="2" max="2" width="10.5" style="22" customWidth="1"/>
    <col min="3" max="3" width="18" style="22" customWidth="1"/>
    <col min="4" max="4" width="28.6640625" style="22" customWidth="1"/>
    <col min="5" max="5" width="32" style="34" customWidth="1"/>
    <col min="6" max="6" width="25.83203125" style="34" customWidth="1"/>
    <col min="7" max="7" width="33.83203125" style="46" customWidth="1"/>
    <col min="8" max="8" width="32.1640625" style="104" hidden="1" customWidth="1"/>
    <col min="9" max="9" width="33.6640625" style="172" customWidth="1"/>
    <col min="10" max="10" width="36.33203125" style="148" customWidth="1"/>
    <col min="11" max="11" width="32" style="148" customWidth="1"/>
    <col min="12" max="12" width="35.1640625" style="148" customWidth="1"/>
    <col min="13" max="13" width="21.6640625" style="34" customWidth="1"/>
    <col min="14" max="14" width="41.6640625" style="34" customWidth="1"/>
    <col min="15" max="15" width="255.6640625" style="26" customWidth="1"/>
    <col min="16" max="1024" width="10.83203125" style="34"/>
  </cols>
  <sheetData>
    <row r="1" spans="1:17" s="111" customFormat="1" ht="18" customHeight="1" x14ac:dyDescent="0.2">
      <c r="A1" s="20" t="s">
        <v>77</v>
      </c>
      <c r="B1" s="20" t="s">
        <v>78</v>
      </c>
      <c r="C1" s="20" t="s">
        <v>0</v>
      </c>
      <c r="D1" s="5" t="s">
        <v>120</v>
      </c>
      <c r="E1" s="20" t="s">
        <v>121</v>
      </c>
      <c r="F1" s="5" t="s">
        <v>122</v>
      </c>
      <c r="G1" s="21" t="s">
        <v>79</v>
      </c>
      <c r="H1" s="5" t="s">
        <v>80</v>
      </c>
      <c r="I1" s="80" t="s">
        <v>123</v>
      </c>
      <c r="J1" s="111" t="s">
        <v>81</v>
      </c>
      <c r="K1" s="5" t="s">
        <v>84</v>
      </c>
      <c r="L1" s="5" t="s">
        <v>91</v>
      </c>
      <c r="M1" s="5" t="s">
        <v>591</v>
      </c>
      <c r="N1" s="5" t="s">
        <v>784</v>
      </c>
      <c r="O1" s="98" t="s">
        <v>75</v>
      </c>
    </row>
    <row r="2" spans="1:17" ht="18" customHeight="1" x14ac:dyDescent="0.2">
      <c r="A2" s="17" t="s">
        <v>95</v>
      </c>
      <c r="B2" s="8" t="s">
        <v>95</v>
      </c>
      <c r="C2" s="22" t="s">
        <v>785</v>
      </c>
      <c r="D2" s="2" t="s">
        <v>95</v>
      </c>
      <c r="E2" s="34" t="s">
        <v>95</v>
      </c>
      <c r="F2" s="34" t="s">
        <v>95</v>
      </c>
      <c r="G2" s="198" t="s">
        <v>95</v>
      </c>
      <c r="H2" s="199"/>
      <c r="I2" s="187" t="e">
        <v>#VALUE!</v>
      </c>
      <c r="J2" s="200"/>
      <c r="K2" s="200"/>
      <c r="L2" s="200"/>
      <c r="M2" s="50"/>
      <c r="O2" s="201" t="s">
        <v>786</v>
      </c>
    </row>
    <row r="3" spans="1:17" ht="18" customHeight="1" x14ac:dyDescent="0.2">
      <c r="A3" s="22" t="s">
        <v>93</v>
      </c>
      <c r="B3" s="22">
        <v>2017</v>
      </c>
      <c r="C3" s="22" t="s">
        <v>785</v>
      </c>
      <c r="D3" s="26" t="s">
        <v>593</v>
      </c>
      <c r="E3" s="34" t="s">
        <v>1574</v>
      </c>
      <c r="F3" s="81" t="s">
        <v>1575</v>
      </c>
      <c r="G3" s="46">
        <f>89.360023*0.076</f>
        <v>6.7913617479999999</v>
      </c>
      <c r="H3" s="34"/>
      <c r="I3" s="104"/>
      <c r="J3" s="111"/>
      <c r="L3" s="106"/>
      <c r="M3" s="50"/>
      <c r="O3" s="34" t="s">
        <v>1661</v>
      </c>
      <c r="P3" s="44"/>
      <c r="Q3" s="44"/>
    </row>
    <row r="4" spans="1:17" ht="18" customHeight="1" x14ac:dyDescent="0.2">
      <c r="A4" s="22" t="s">
        <v>93</v>
      </c>
      <c r="B4" s="22">
        <v>2018</v>
      </c>
      <c r="C4" s="22" t="s">
        <v>785</v>
      </c>
      <c r="D4" s="26" t="s">
        <v>593</v>
      </c>
      <c r="E4" s="34" t="s">
        <v>1574</v>
      </c>
      <c r="F4" s="81" t="s">
        <v>1575</v>
      </c>
      <c r="G4" s="46">
        <f>199.736779*0.076</f>
        <v>15.179995204000001</v>
      </c>
      <c r="H4" s="34"/>
      <c r="I4" s="168">
        <f>AppDistribution[[#This Row],[Total Revenue (Millions EUR€)]]/SUM(G4:G5)*100</f>
        <v>55.628594716620405</v>
      </c>
      <c r="J4" s="111"/>
      <c r="L4" s="106"/>
      <c r="M4" s="50"/>
      <c r="O4" s="34" t="s">
        <v>1661</v>
      </c>
      <c r="P4" s="44"/>
      <c r="Q4" s="44"/>
    </row>
    <row r="5" spans="1:17" ht="18" customHeight="1" x14ac:dyDescent="0.2">
      <c r="A5" s="22" t="s">
        <v>93</v>
      </c>
      <c r="B5" s="22">
        <v>2018</v>
      </c>
      <c r="C5" s="22" t="s">
        <v>785</v>
      </c>
      <c r="D5" s="26" t="s">
        <v>350</v>
      </c>
      <c r="E5" s="34" t="s">
        <v>594</v>
      </c>
      <c r="F5" s="34" t="s">
        <v>1665</v>
      </c>
      <c r="G5" s="46">
        <f>411.016*0.089*0.331</f>
        <v>12.108120344000001</v>
      </c>
      <c r="H5" s="34"/>
      <c r="I5" s="168">
        <f>AppDistribution[[#This Row],[Total Revenue (Millions EUR€)]]/SUM(G4:G5)*100</f>
        <v>44.371405283379595</v>
      </c>
      <c r="J5" s="111"/>
      <c r="L5" s="106"/>
      <c r="M5" s="50"/>
      <c r="O5" s="34" t="s">
        <v>1664</v>
      </c>
      <c r="P5" s="44"/>
      <c r="Q5" s="44"/>
    </row>
    <row r="6" spans="1:17" ht="18" customHeight="1" x14ac:dyDescent="0.2">
      <c r="A6" s="22" t="s">
        <v>93</v>
      </c>
      <c r="B6" s="22">
        <v>2019</v>
      </c>
      <c r="C6" s="22" t="s">
        <v>785</v>
      </c>
      <c r="D6" s="26" t="s">
        <v>593</v>
      </c>
      <c r="E6" s="34" t="s">
        <v>1574</v>
      </c>
      <c r="F6" s="81" t="s">
        <v>1575</v>
      </c>
      <c r="G6" s="46">
        <f>158.035964*0.076</f>
        <v>12.010733264000001</v>
      </c>
      <c r="H6" s="34"/>
      <c r="I6" s="168">
        <f>AppDistribution[[#This Row],[Total Revenue (Millions EUR€)]]/SUM(G6:G7)*100</f>
        <v>45.771909576223159</v>
      </c>
      <c r="J6" s="111"/>
      <c r="L6" s="106"/>
      <c r="M6" s="50"/>
      <c r="O6" s="34" t="s">
        <v>1661</v>
      </c>
      <c r="P6" s="44"/>
      <c r="Q6" s="44"/>
    </row>
    <row r="7" spans="1:17" ht="18" customHeight="1" x14ac:dyDescent="0.2">
      <c r="A7" s="22" t="s">
        <v>93</v>
      </c>
      <c r="B7" s="22">
        <v>2019</v>
      </c>
      <c r="C7" s="22" t="s">
        <v>785</v>
      </c>
      <c r="D7" s="26" t="s">
        <v>350</v>
      </c>
      <c r="E7" s="34" t="s">
        <v>594</v>
      </c>
      <c r="F7" s="34" t="s">
        <v>1665</v>
      </c>
      <c r="G7" s="46">
        <f>483.033*0.089*0.331</f>
        <v>14.229669146999999</v>
      </c>
      <c r="H7" s="34"/>
      <c r="I7" s="168">
        <f>AppDistribution[[#This Row],[Total Revenue (Millions EUR€)]]/SUM(G6:G7)*100</f>
        <v>54.228090423776855</v>
      </c>
      <c r="J7" s="111"/>
      <c r="L7" s="106"/>
      <c r="M7" s="50"/>
      <c r="N7" s="149"/>
      <c r="O7" s="34" t="s">
        <v>1663</v>
      </c>
      <c r="P7" s="44"/>
      <c r="Q7" s="44"/>
    </row>
    <row r="8" spans="1:17" ht="18" customHeight="1" x14ac:dyDescent="0.2">
      <c r="A8" s="22" t="s">
        <v>93</v>
      </c>
      <c r="B8" s="22">
        <v>2020</v>
      </c>
      <c r="C8" s="22" t="s">
        <v>785</v>
      </c>
      <c r="D8" s="26" t="s">
        <v>593</v>
      </c>
      <c r="E8" s="34" t="s">
        <v>1574</v>
      </c>
      <c r="F8" s="81" t="s">
        <v>1575</v>
      </c>
      <c r="G8" s="46">
        <f>181.19021*0.076</f>
        <v>13.77045596</v>
      </c>
      <c r="H8" s="34"/>
      <c r="I8" s="168">
        <f>AppDistribution[[#This Row],[Total Revenue (Millions EUR€)]]/SUM(G8:G9)*100</f>
        <v>45.165458681613416</v>
      </c>
      <c r="J8" s="111"/>
      <c r="L8" s="106"/>
      <c r="M8" s="50">
        <f>34400000/(34400000+108479532)*2145000</f>
        <v>516435.06223130686</v>
      </c>
      <c r="N8" s="149">
        <f>AppDistribution[[#This Row],[Downloads (000s)]]/SUM(M8:M9)*100</f>
        <v>24.076226677450201</v>
      </c>
      <c r="O8" s="34" t="s">
        <v>1668</v>
      </c>
      <c r="P8" s="44"/>
      <c r="Q8" s="44"/>
    </row>
    <row r="9" spans="1:17" x14ac:dyDescent="0.2">
      <c r="A9" s="22" t="s">
        <v>93</v>
      </c>
      <c r="B9" s="22">
        <v>2020</v>
      </c>
      <c r="C9" s="22" t="s">
        <v>785</v>
      </c>
      <c r="D9" s="26" t="s">
        <v>350</v>
      </c>
      <c r="E9" s="34" t="s">
        <v>594</v>
      </c>
      <c r="F9" s="34" t="s">
        <v>1665</v>
      </c>
      <c r="G9" s="46">
        <f>567.516*0.089*0.331</f>
        <v>16.718453843999999</v>
      </c>
      <c r="H9" s="194"/>
      <c r="I9" s="168">
        <f>AppDistribution[[#This Row],[Total Revenue (Millions EUR€)]]/SUM(G8:G9)*100</f>
        <v>54.834541318386584</v>
      </c>
      <c r="J9" s="202"/>
      <c r="K9" s="202"/>
      <c r="L9" s="202"/>
      <c r="M9" s="50">
        <f>108479532/(34400000+108479532)*2145000</f>
        <v>1628564.9377686931</v>
      </c>
      <c r="N9" s="149">
        <f>AppDistribution[[#This Row],[Downloads (000s)]]/SUM(M8:M9)*100</f>
        <v>75.923773322549792</v>
      </c>
      <c r="O9" s="34" t="s">
        <v>1667</v>
      </c>
    </row>
    <row r="10" spans="1:17" ht="18" customHeight="1" x14ac:dyDescent="0.2">
      <c r="A10" s="22" t="s">
        <v>93</v>
      </c>
      <c r="B10" s="22">
        <v>2021</v>
      </c>
      <c r="C10" s="22" t="s">
        <v>785</v>
      </c>
      <c r="D10" s="26" t="s">
        <v>593</v>
      </c>
      <c r="E10" s="34" t="s">
        <v>1574</v>
      </c>
      <c r="F10" s="81" t="s">
        <v>1575</v>
      </c>
      <c r="G10" s="46">
        <f>216.495477*0.076</f>
        <v>16.453656251999998</v>
      </c>
      <c r="H10" s="34"/>
      <c r="I10" s="168">
        <f>AppDistribution[[#This Row],[Total Revenue (Millions EUR€)]]/SUM(G10:G11)*100</f>
        <v>60.446486624803619</v>
      </c>
      <c r="J10" s="111"/>
      <c r="L10" s="106"/>
      <c r="M10" s="50">
        <f>32300000/(32300000+111300000)*2070000</f>
        <v>465605.8495821727</v>
      </c>
      <c r="N10" s="149">
        <f>AppDistribution[[#This Row],[Downloads (000s)]]/SUM(M10:M11)*100</f>
        <v>22.493036211699163</v>
      </c>
      <c r="O10" s="34" t="s">
        <v>1678</v>
      </c>
      <c r="P10" s="44"/>
      <c r="Q10" s="44"/>
    </row>
    <row r="11" spans="1:17" x14ac:dyDescent="0.2">
      <c r="A11" s="22" t="s">
        <v>93</v>
      </c>
      <c r="B11" s="22">
        <v>2021</v>
      </c>
      <c r="C11" s="22" t="s">
        <v>785</v>
      </c>
      <c r="D11" s="26" t="s">
        <v>350</v>
      </c>
      <c r="E11" s="34" t="s">
        <v>594</v>
      </c>
      <c r="F11" s="34" t="s">
        <v>1665</v>
      </c>
      <c r="G11" s="33">
        <f>592.48*0.0826*0.22</f>
        <v>10.766546560000002</v>
      </c>
      <c r="H11" s="194"/>
      <c r="I11" s="168">
        <f>AppDistribution[[#This Row],[Total Revenue (Millions EUR€)]]/SUM(G10:G11)*100</f>
        <v>39.553513375196381</v>
      </c>
      <c r="J11" s="202"/>
      <c r="K11" s="202"/>
      <c r="L11" s="202"/>
      <c r="M11" s="50">
        <f>111300000/(32300000+111300000)*2070000</f>
        <v>1604394.1504178273</v>
      </c>
      <c r="N11" s="149">
        <f>AppDistribution[[#This Row],[Downloads (000s)]]/SUM(M10:M11)*100</f>
        <v>77.506963788300837</v>
      </c>
      <c r="O11" s="34" t="s">
        <v>1666</v>
      </c>
    </row>
    <row r="12" spans="1:17" x14ac:dyDescent="0.2">
      <c r="D12" s="26"/>
      <c r="G12" s="33"/>
      <c r="H12" s="194"/>
      <c r="I12" s="168"/>
      <c r="J12" s="202"/>
      <c r="K12" s="202"/>
      <c r="L12" s="202"/>
      <c r="M12" s="50"/>
      <c r="N12" s="149"/>
    </row>
    <row r="13" spans="1:17" x14ac:dyDescent="0.2">
      <c r="D13" s="26"/>
      <c r="G13" s="33"/>
      <c r="H13" s="194"/>
      <c r="I13" s="168"/>
      <c r="J13" s="202"/>
      <c r="K13" s="202"/>
      <c r="L13" s="202"/>
      <c r="M13" s="50"/>
    </row>
    <row r="14" spans="1:17" x14ac:dyDescent="0.2">
      <c r="G14" s="33"/>
      <c r="H14" s="194"/>
      <c r="I14" s="168"/>
      <c r="J14" s="202"/>
      <c r="K14" s="202"/>
      <c r="L14" s="202"/>
      <c r="M14" s="50"/>
    </row>
    <row r="15" spans="1:17" x14ac:dyDescent="0.2">
      <c r="G15" s="33"/>
      <c r="H15" s="194"/>
      <c r="I15" s="168"/>
      <c r="J15" s="202"/>
      <c r="K15" s="202"/>
      <c r="L15" s="202"/>
    </row>
    <row r="16" spans="1:17" x14ac:dyDescent="0.2">
      <c r="G16" s="33"/>
      <c r="H16" s="194"/>
      <c r="I16" s="168"/>
      <c r="J16" s="202"/>
      <c r="K16" s="202"/>
      <c r="L16" s="202"/>
    </row>
    <row r="17" spans="7:12" x14ac:dyDescent="0.2">
      <c r="G17" s="33"/>
      <c r="H17" s="194"/>
      <c r="I17" s="168"/>
      <c r="J17" s="202"/>
      <c r="K17" s="202"/>
      <c r="L17" s="202"/>
    </row>
    <row r="18" spans="7:12" x14ac:dyDescent="0.2">
      <c r="G18" s="33"/>
      <c r="H18" s="194"/>
      <c r="I18" s="168"/>
      <c r="J18" s="202"/>
      <c r="K18" s="202"/>
      <c r="L18" s="202"/>
    </row>
    <row r="19" spans="7:12" x14ac:dyDescent="0.2">
      <c r="G19" s="33"/>
      <c r="H19" s="194"/>
      <c r="I19" s="168"/>
      <c r="J19" s="202"/>
      <c r="K19" s="202"/>
      <c r="L19" s="202"/>
    </row>
    <row r="20" spans="7:12" x14ac:dyDescent="0.2">
      <c r="G20" s="33"/>
      <c r="H20" s="194"/>
      <c r="I20" s="168"/>
      <c r="J20" s="202"/>
      <c r="K20" s="202"/>
      <c r="L20" s="202"/>
    </row>
    <row r="21" spans="7:12" x14ac:dyDescent="0.2">
      <c r="G21" s="33"/>
      <c r="H21" s="194"/>
      <c r="I21" s="168"/>
      <c r="J21" s="202"/>
      <c r="K21" s="202"/>
      <c r="L21" s="202"/>
    </row>
    <row r="22" spans="7:12" x14ac:dyDescent="0.2">
      <c r="G22" s="33"/>
      <c r="H22" s="194"/>
      <c r="I22" s="168"/>
      <c r="J22" s="202"/>
      <c r="K22" s="202"/>
      <c r="L22" s="202"/>
    </row>
    <row r="23" spans="7:12" x14ac:dyDescent="0.2">
      <c r="G23" s="33"/>
      <c r="H23" s="194"/>
      <c r="I23" s="168"/>
      <c r="J23" s="202"/>
      <c r="K23" s="202"/>
      <c r="L23" s="202"/>
    </row>
    <row r="24" spans="7:12" x14ac:dyDescent="0.2">
      <c r="G24" s="33"/>
      <c r="H24" s="194"/>
      <c r="I24" s="168"/>
      <c r="J24" s="202"/>
      <c r="K24" s="202"/>
      <c r="L24" s="202"/>
    </row>
    <row r="25" spans="7:12" x14ac:dyDescent="0.2">
      <c r="G25" s="33"/>
      <c r="H25" s="194"/>
      <c r="I25" s="168"/>
      <c r="J25" s="202"/>
      <c r="K25" s="202"/>
      <c r="L25" s="202"/>
    </row>
    <row r="26" spans="7:12" x14ac:dyDescent="0.2">
      <c r="G26" s="33"/>
      <c r="H26" s="194"/>
      <c r="I26" s="168"/>
      <c r="J26" s="202"/>
      <c r="K26" s="202"/>
      <c r="L26" s="202"/>
    </row>
    <row r="27" spans="7:12" x14ac:dyDescent="0.2">
      <c r="G27" s="33"/>
      <c r="H27" s="194"/>
      <c r="I27" s="168"/>
      <c r="J27" s="202"/>
      <c r="K27" s="202"/>
      <c r="L27" s="202"/>
    </row>
    <row r="28" spans="7:12" x14ac:dyDescent="0.2">
      <c r="G28" s="33"/>
      <c r="H28" s="194"/>
      <c r="I28" s="168"/>
      <c r="J28" s="202"/>
      <c r="K28" s="202"/>
      <c r="L28" s="202"/>
    </row>
    <row r="29" spans="7:12" x14ac:dyDescent="0.2">
      <c r="G29" s="33"/>
      <c r="H29" s="194"/>
      <c r="I29" s="168"/>
      <c r="J29" s="202"/>
      <c r="K29" s="202"/>
      <c r="L29" s="202"/>
    </row>
    <row r="30" spans="7:12" x14ac:dyDescent="0.2">
      <c r="G30" s="33"/>
      <c r="H30" s="194"/>
      <c r="I30" s="168"/>
      <c r="J30" s="202"/>
      <c r="K30" s="202"/>
      <c r="L30" s="202"/>
    </row>
    <row r="31" spans="7:12" x14ac:dyDescent="0.2">
      <c r="G31" s="33"/>
      <c r="H31" s="194"/>
      <c r="I31" s="168"/>
      <c r="J31" s="202"/>
      <c r="K31" s="202"/>
      <c r="L31" s="202"/>
    </row>
    <row r="32" spans="7:12" x14ac:dyDescent="0.2">
      <c r="G32" s="33"/>
      <c r="H32" s="194"/>
      <c r="I32" s="168"/>
      <c r="J32" s="202"/>
      <c r="K32" s="202"/>
      <c r="L32" s="202"/>
    </row>
    <row r="33" spans="7:12" x14ac:dyDescent="0.2">
      <c r="G33" s="33"/>
      <c r="H33" s="194"/>
      <c r="I33" s="168"/>
      <c r="J33" s="202"/>
      <c r="K33" s="202"/>
      <c r="L33" s="202"/>
    </row>
    <row r="34" spans="7:12" x14ac:dyDescent="0.2">
      <c r="G34" s="33"/>
      <c r="H34" s="194"/>
      <c r="I34" s="168"/>
      <c r="J34" s="202"/>
      <c r="K34" s="202"/>
      <c r="L34" s="202"/>
    </row>
    <row r="35" spans="7:12" x14ac:dyDescent="0.2">
      <c r="G35" s="33"/>
      <c r="H35" s="194"/>
      <c r="I35" s="168"/>
      <c r="J35" s="202"/>
      <c r="K35" s="202"/>
      <c r="L35" s="202"/>
    </row>
    <row r="36" spans="7:12" x14ac:dyDescent="0.2">
      <c r="G36" s="33"/>
      <c r="H36" s="194"/>
      <c r="I36" s="168"/>
      <c r="J36" s="202"/>
      <c r="K36" s="202"/>
      <c r="L36" s="202"/>
    </row>
    <row r="37" spans="7:12" x14ac:dyDescent="0.2">
      <c r="G37" s="33"/>
      <c r="H37" s="194"/>
      <c r="I37" s="168"/>
      <c r="J37" s="202"/>
      <c r="K37" s="202"/>
      <c r="L37" s="202"/>
    </row>
    <row r="38" spans="7:12" x14ac:dyDescent="0.2">
      <c r="G38" s="33"/>
      <c r="H38" s="194"/>
      <c r="I38" s="168"/>
      <c r="J38" s="202"/>
      <c r="K38" s="202"/>
      <c r="L38" s="202"/>
    </row>
    <row r="39" spans="7:12" x14ac:dyDescent="0.2">
      <c r="G39" s="33"/>
      <c r="H39" s="194"/>
      <c r="I39" s="168"/>
      <c r="J39" s="202"/>
      <c r="K39" s="202"/>
      <c r="L39" s="202"/>
    </row>
    <row r="40" spans="7:12" x14ac:dyDescent="0.2">
      <c r="G40" s="33"/>
      <c r="H40" s="194"/>
      <c r="I40" s="168"/>
      <c r="J40" s="202"/>
      <c r="K40" s="202"/>
      <c r="L40" s="202"/>
    </row>
    <row r="41" spans="7:12" x14ac:dyDescent="0.2">
      <c r="G41" s="33"/>
      <c r="H41" s="194"/>
      <c r="I41" s="168"/>
      <c r="J41" s="202"/>
      <c r="K41" s="202"/>
      <c r="L41" s="202"/>
    </row>
    <row r="42" spans="7:12" x14ac:dyDescent="0.2">
      <c r="G42" s="33"/>
      <c r="H42" s="194"/>
      <c r="I42" s="168"/>
      <c r="J42" s="202"/>
      <c r="K42" s="202"/>
      <c r="L42" s="202"/>
    </row>
    <row r="43" spans="7:12" x14ac:dyDescent="0.2">
      <c r="G43" s="33"/>
      <c r="H43" s="194"/>
      <c r="I43" s="168"/>
      <c r="J43" s="202"/>
      <c r="K43" s="202"/>
      <c r="L43" s="202"/>
    </row>
    <row r="44" spans="7:12" x14ac:dyDescent="0.2">
      <c r="G44" s="33"/>
      <c r="H44" s="194"/>
      <c r="I44" s="168"/>
      <c r="J44" s="202"/>
      <c r="K44" s="202"/>
      <c r="L44" s="202"/>
    </row>
    <row r="45" spans="7:12" x14ac:dyDescent="0.2">
      <c r="G45" s="33"/>
      <c r="H45" s="194"/>
      <c r="I45" s="168"/>
      <c r="J45" s="202"/>
      <c r="K45" s="202"/>
      <c r="L45" s="202"/>
    </row>
    <row r="46" spans="7:12" x14ac:dyDescent="0.2">
      <c r="G46" s="33"/>
      <c r="H46" s="194"/>
      <c r="I46" s="168"/>
      <c r="J46" s="202"/>
      <c r="K46" s="202"/>
      <c r="L46" s="202"/>
    </row>
    <row r="47" spans="7:12" x14ac:dyDescent="0.2">
      <c r="G47" s="33"/>
      <c r="H47" s="194"/>
      <c r="I47" s="168"/>
      <c r="J47" s="202"/>
      <c r="K47" s="202"/>
      <c r="L47" s="202"/>
    </row>
    <row r="48" spans="7:12" x14ac:dyDescent="0.2">
      <c r="G48" s="33"/>
      <c r="H48" s="194"/>
      <c r="I48" s="168"/>
      <c r="J48" s="202"/>
      <c r="K48" s="202"/>
      <c r="L48" s="202"/>
    </row>
    <row r="49" spans="7:12" x14ac:dyDescent="0.2">
      <c r="G49" s="33"/>
      <c r="H49" s="194"/>
      <c r="I49" s="168"/>
      <c r="J49" s="202"/>
      <c r="K49" s="202"/>
      <c r="L49" s="202"/>
    </row>
    <row r="50" spans="7:12" x14ac:dyDescent="0.2">
      <c r="G50" s="33"/>
      <c r="H50" s="194"/>
      <c r="I50" s="168"/>
      <c r="J50" s="202"/>
      <c r="K50" s="202"/>
      <c r="L50" s="202"/>
    </row>
    <row r="51" spans="7:12" x14ac:dyDescent="0.2">
      <c r="G51" s="33"/>
      <c r="H51" s="194"/>
      <c r="I51" s="168"/>
      <c r="J51" s="202"/>
      <c r="K51" s="202"/>
      <c r="L51" s="202"/>
    </row>
    <row r="52" spans="7:12" x14ac:dyDescent="0.2">
      <c r="G52" s="33"/>
      <c r="H52" s="194"/>
      <c r="I52" s="168"/>
      <c r="J52" s="202"/>
      <c r="K52" s="202"/>
      <c r="L52" s="202"/>
    </row>
    <row r="53" spans="7:12" x14ac:dyDescent="0.2">
      <c r="G53" s="33"/>
      <c r="H53" s="194"/>
      <c r="I53" s="168"/>
      <c r="J53" s="202"/>
      <c r="K53" s="202"/>
      <c r="L53" s="202"/>
    </row>
    <row r="54" spans="7:12" x14ac:dyDescent="0.2">
      <c r="G54" s="33"/>
      <c r="H54" s="194"/>
      <c r="I54" s="168"/>
      <c r="J54" s="202"/>
      <c r="K54" s="202"/>
      <c r="L54" s="202"/>
    </row>
    <row r="55" spans="7:12" x14ac:dyDescent="0.2">
      <c r="G55" s="33"/>
      <c r="H55" s="194"/>
      <c r="I55" s="168"/>
      <c r="J55" s="202"/>
      <c r="K55" s="202"/>
      <c r="L55" s="202"/>
    </row>
    <row r="56" spans="7:12" x14ac:dyDescent="0.2">
      <c r="G56" s="33"/>
      <c r="H56" s="194"/>
      <c r="I56" s="168"/>
      <c r="J56" s="202"/>
      <c r="K56" s="202"/>
      <c r="L56" s="202"/>
    </row>
    <row r="57" spans="7:12" x14ac:dyDescent="0.2">
      <c r="G57" s="33"/>
      <c r="H57" s="194"/>
      <c r="I57" s="168"/>
      <c r="J57" s="202"/>
      <c r="K57" s="202"/>
      <c r="L57" s="202"/>
    </row>
    <row r="58" spans="7:12" x14ac:dyDescent="0.2">
      <c r="G58" s="33"/>
      <c r="H58" s="194"/>
      <c r="I58" s="168"/>
      <c r="J58" s="202"/>
      <c r="K58" s="202"/>
      <c r="L58" s="202"/>
    </row>
    <row r="59" spans="7:12" x14ac:dyDescent="0.2">
      <c r="G59" s="33"/>
      <c r="H59" s="194"/>
      <c r="I59" s="168"/>
      <c r="J59" s="202"/>
      <c r="K59" s="202"/>
      <c r="L59" s="202"/>
    </row>
    <row r="60" spans="7:12" x14ac:dyDescent="0.2">
      <c r="G60" s="33"/>
      <c r="H60" s="194"/>
      <c r="I60" s="168"/>
      <c r="J60" s="202"/>
      <c r="K60" s="202"/>
      <c r="L60" s="202"/>
    </row>
    <row r="61" spans="7:12" x14ac:dyDescent="0.2">
      <c r="G61" s="33"/>
      <c r="H61" s="194"/>
      <c r="I61" s="168"/>
      <c r="J61" s="202"/>
      <c r="K61" s="202"/>
      <c r="L61" s="202"/>
    </row>
    <row r="62" spans="7:12" x14ac:dyDescent="0.2">
      <c r="G62" s="33"/>
      <c r="H62" s="194"/>
      <c r="I62" s="168"/>
      <c r="J62" s="202"/>
      <c r="K62" s="202"/>
      <c r="L62" s="202"/>
    </row>
    <row r="63" spans="7:12" x14ac:dyDescent="0.2">
      <c r="G63" s="33"/>
      <c r="H63" s="194"/>
      <c r="I63" s="168"/>
      <c r="J63" s="202"/>
      <c r="K63" s="202"/>
      <c r="L63" s="202"/>
    </row>
    <row r="64" spans="7:12" x14ac:dyDescent="0.2">
      <c r="G64" s="33"/>
      <c r="H64" s="194"/>
      <c r="I64" s="168"/>
      <c r="J64" s="202"/>
      <c r="K64" s="202"/>
      <c r="L64" s="202"/>
    </row>
    <row r="65" spans="7:12" x14ac:dyDescent="0.2">
      <c r="G65" s="33"/>
      <c r="H65" s="194"/>
      <c r="I65" s="168"/>
      <c r="J65" s="202"/>
      <c r="K65" s="202"/>
      <c r="L65" s="202"/>
    </row>
    <row r="66" spans="7:12" x14ac:dyDescent="0.2">
      <c r="G66" s="33"/>
      <c r="H66" s="194"/>
      <c r="I66" s="168"/>
      <c r="J66" s="202"/>
      <c r="K66" s="202"/>
      <c r="L66" s="202"/>
    </row>
    <row r="67" spans="7:12" x14ac:dyDescent="0.2">
      <c r="G67" s="33"/>
      <c r="H67" s="194"/>
      <c r="I67" s="168"/>
      <c r="J67" s="202"/>
      <c r="K67" s="202"/>
      <c r="L67" s="202"/>
    </row>
    <row r="68" spans="7:12" x14ac:dyDescent="0.2">
      <c r="G68" s="33"/>
      <c r="H68" s="194"/>
      <c r="I68" s="168"/>
      <c r="J68" s="202"/>
      <c r="K68" s="202"/>
      <c r="L68" s="202"/>
    </row>
    <row r="69" spans="7:12" x14ac:dyDescent="0.2">
      <c r="G69" s="33"/>
      <c r="H69" s="194"/>
      <c r="I69" s="168"/>
      <c r="J69" s="202"/>
      <c r="K69" s="202"/>
      <c r="L69" s="202"/>
    </row>
    <row r="70" spans="7:12" x14ac:dyDescent="0.2">
      <c r="G70" s="33"/>
      <c r="H70" s="194"/>
      <c r="I70" s="168"/>
      <c r="J70" s="202"/>
      <c r="K70" s="202"/>
      <c r="L70" s="202"/>
    </row>
    <row r="71" spans="7:12" x14ac:dyDescent="0.2">
      <c r="G71" s="33"/>
      <c r="H71" s="194"/>
      <c r="I71" s="168"/>
      <c r="J71" s="202"/>
      <c r="K71" s="202"/>
      <c r="L71" s="202"/>
    </row>
    <row r="72" spans="7:12" x14ac:dyDescent="0.2">
      <c r="G72" s="33"/>
      <c r="H72" s="194"/>
      <c r="I72" s="168"/>
      <c r="J72" s="202"/>
      <c r="K72" s="202"/>
      <c r="L72" s="202"/>
    </row>
    <row r="73" spans="7:12" x14ac:dyDescent="0.2">
      <c r="G73" s="33"/>
      <c r="H73" s="194"/>
      <c r="I73" s="168"/>
      <c r="J73" s="202"/>
      <c r="K73" s="202"/>
      <c r="L73" s="202"/>
    </row>
    <row r="74" spans="7:12" x14ac:dyDescent="0.2">
      <c r="G74" s="33"/>
      <c r="H74" s="194"/>
      <c r="I74" s="168"/>
      <c r="J74" s="202"/>
      <c r="K74" s="202"/>
      <c r="L74" s="202"/>
    </row>
    <row r="75" spans="7:12" x14ac:dyDescent="0.2">
      <c r="G75" s="33"/>
      <c r="H75" s="194"/>
      <c r="I75" s="168"/>
      <c r="J75" s="202"/>
      <c r="K75" s="202"/>
      <c r="L75" s="202"/>
    </row>
    <row r="76" spans="7:12" x14ac:dyDescent="0.2">
      <c r="G76" s="33"/>
      <c r="H76" s="194"/>
      <c r="I76" s="168"/>
      <c r="J76" s="202"/>
      <c r="K76" s="202"/>
      <c r="L76" s="202"/>
    </row>
    <row r="77" spans="7:12" x14ac:dyDescent="0.2">
      <c r="G77" s="33"/>
      <c r="H77" s="194"/>
      <c r="I77" s="168"/>
      <c r="J77" s="202"/>
      <c r="K77" s="202"/>
      <c r="L77" s="202"/>
    </row>
    <row r="78" spans="7:12" x14ac:dyDescent="0.2">
      <c r="G78" s="33"/>
      <c r="H78" s="194"/>
      <c r="I78" s="168"/>
      <c r="J78" s="202"/>
      <c r="K78" s="202"/>
      <c r="L78" s="202"/>
    </row>
    <row r="79" spans="7:12" x14ac:dyDescent="0.2">
      <c r="G79" s="33"/>
      <c r="H79" s="194"/>
      <c r="I79" s="168"/>
      <c r="J79" s="202"/>
      <c r="K79" s="202"/>
      <c r="L79" s="202"/>
    </row>
    <row r="80" spans="7:12" x14ac:dyDescent="0.2">
      <c r="G80" s="33"/>
      <c r="H80" s="194"/>
      <c r="I80" s="168"/>
      <c r="J80" s="202"/>
      <c r="K80" s="202"/>
      <c r="L80" s="202"/>
    </row>
    <row r="81" spans="7:12" x14ac:dyDescent="0.2">
      <c r="G81" s="33"/>
      <c r="H81" s="194"/>
      <c r="I81" s="168"/>
      <c r="J81" s="202"/>
      <c r="K81" s="202"/>
      <c r="L81" s="202"/>
    </row>
    <row r="82" spans="7:12" x14ac:dyDescent="0.2">
      <c r="G82" s="33"/>
      <c r="H82" s="194"/>
      <c r="I82" s="168"/>
      <c r="J82" s="202"/>
      <c r="K82" s="202"/>
      <c r="L82" s="202"/>
    </row>
    <row r="83" spans="7:12" x14ac:dyDescent="0.2">
      <c r="G83" s="33"/>
      <c r="H83" s="194"/>
      <c r="I83" s="168"/>
      <c r="J83" s="202"/>
      <c r="K83" s="202"/>
      <c r="L83" s="202"/>
    </row>
    <row r="84" spans="7:12" x14ac:dyDescent="0.2">
      <c r="G84" s="33"/>
      <c r="H84" s="194"/>
      <c r="I84" s="168"/>
      <c r="J84" s="202"/>
      <c r="K84" s="202"/>
      <c r="L84" s="202"/>
    </row>
    <row r="85" spans="7:12" x14ac:dyDescent="0.2">
      <c r="G85" s="33"/>
      <c r="H85" s="194"/>
      <c r="I85" s="168"/>
      <c r="J85" s="202"/>
      <c r="K85" s="202"/>
      <c r="L85" s="202"/>
    </row>
    <row r="86" spans="7:12" x14ac:dyDescent="0.2">
      <c r="G86" s="33"/>
      <c r="H86" s="194"/>
      <c r="I86" s="168"/>
      <c r="J86" s="202"/>
      <c r="K86" s="202"/>
      <c r="L86" s="202"/>
    </row>
    <row r="87" spans="7:12" x14ac:dyDescent="0.2">
      <c r="G87" s="33"/>
      <c r="H87" s="194"/>
      <c r="I87" s="168"/>
      <c r="J87" s="202"/>
      <c r="K87" s="202"/>
      <c r="L87" s="202"/>
    </row>
    <row r="88" spans="7:12" x14ac:dyDescent="0.2">
      <c r="G88" s="33"/>
      <c r="H88" s="194"/>
      <c r="I88" s="168"/>
      <c r="J88" s="202"/>
      <c r="K88" s="202"/>
      <c r="L88" s="202"/>
    </row>
    <row r="89" spans="7:12" x14ac:dyDescent="0.2">
      <c r="G89" s="33"/>
      <c r="H89" s="194"/>
      <c r="I89" s="168"/>
      <c r="J89" s="202"/>
      <c r="K89" s="202"/>
      <c r="L89" s="202"/>
    </row>
    <row r="90" spans="7:12" x14ac:dyDescent="0.2">
      <c r="G90" s="33"/>
      <c r="H90" s="194"/>
      <c r="I90" s="168"/>
      <c r="J90" s="202"/>
      <c r="K90" s="202"/>
      <c r="L90" s="202"/>
    </row>
    <row r="91" spans="7:12" x14ac:dyDescent="0.2">
      <c r="G91" s="33"/>
      <c r="H91" s="194"/>
      <c r="I91" s="168"/>
      <c r="J91" s="202"/>
      <c r="K91" s="202"/>
      <c r="L91" s="202"/>
    </row>
    <row r="92" spans="7:12" x14ac:dyDescent="0.2">
      <c r="G92" s="33"/>
      <c r="H92" s="194"/>
      <c r="I92" s="168"/>
      <c r="J92" s="202"/>
      <c r="K92" s="202"/>
      <c r="L92" s="202"/>
    </row>
    <row r="93" spans="7:12" x14ac:dyDescent="0.2">
      <c r="G93" s="33"/>
      <c r="H93" s="194"/>
      <c r="I93" s="168"/>
      <c r="J93" s="202"/>
      <c r="K93" s="202"/>
      <c r="L93" s="202"/>
    </row>
    <row r="94" spans="7:12" x14ac:dyDescent="0.2">
      <c r="G94" s="33"/>
      <c r="H94" s="194"/>
      <c r="I94" s="168"/>
      <c r="J94" s="202"/>
      <c r="K94" s="202"/>
      <c r="L94" s="202"/>
    </row>
    <row r="95" spans="7:12" x14ac:dyDescent="0.2">
      <c r="G95" s="33"/>
      <c r="H95" s="194"/>
      <c r="I95" s="168"/>
      <c r="J95" s="202"/>
      <c r="K95" s="202"/>
      <c r="L95" s="202"/>
    </row>
    <row r="96" spans="7:12" x14ac:dyDescent="0.2">
      <c r="G96" s="33"/>
      <c r="H96" s="194"/>
      <c r="I96" s="168"/>
      <c r="J96" s="202"/>
      <c r="K96" s="202"/>
      <c r="L96" s="202"/>
    </row>
    <row r="97" spans="7:12" x14ac:dyDescent="0.2">
      <c r="G97" s="33"/>
      <c r="H97" s="194"/>
      <c r="I97" s="168"/>
      <c r="J97" s="202"/>
      <c r="K97" s="202"/>
      <c r="L97" s="202"/>
    </row>
    <row r="98" spans="7:12" x14ac:dyDescent="0.2">
      <c r="G98" s="33"/>
      <c r="H98" s="194"/>
      <c r="I98" s="168"/>
      <c r="J98" s="202"/>
      <c r="K98" s="202"/>
      <c r="L98" s="202"/>
    </row>
    <row r="99" spans="7:12" x14ac:dyDescent="0.2">
      <c r="G99" s="33"/>
      <c r="H99" s="194"/>
      <c r="I99" s="168"/>
      <c r="J99" s="202"/>
      <c r="K99" s="202"/>
      <c r="L99" s="202"/>
    </row>
    <row r="100" spans="7:12" x14ac:dyDescent="0.2">
      <c r="G100" s="33"/>
      <c r="H100" s="194"/>
      <c r="I100" s="168"/>
      <c r="J100" s="202"/>
      <c r="K100" s="202"/>
      <c r="L100" s="202"/>
    </row>
    <row r="101" spans="7:12" x14ac:dyDescent="0.2">
      <c r="G101" s="33"/>
      <c r="H101" s="194"/>
      <c r="I101" s="168"/>
      <c r="J101" s="202"/>
      <c r="K101" s="202"/>
      <c r="L101" s="202"/>
    </row>
    <row r="102" spans="7:12" x14ac:dyDescent="0.2">
      <c r="G102" s="33"/>
      <c r="H102" s="194"/>
      <c r="I102" s="168"/>
      <c r="J102" s="202"/>
      <c r="K102" s="202"/>
      <c r="L102" s="202"/>
    </row>
    <row r="103" spans="7:12" x14ac:dyDescent="0.2">
      <c r="G103" s="33"/>
      <c r="H103" s="194"/>
      <c r="I103" s="168"/>
      <c r="J103" s="202"/>
      <c r="K103" s="202"/>
      <c r="L103" s="202"/>
    </row>
    <row r="104" spans="7:12" x14ac:dyDescent="0.2">
      <c r="G104" s="33"/>
      <c r="H104" s="194"/>
      <c r="I104" s="168"/>
      <c r="J104" s="202"/>
      <c r="K104" s="202"/>
      <c r="L104" s="202"/>
    </row>
    <row r="105" spans="7:12" x14ac:dyDescent="0.2">
      <c r="G105" s="33"/>
      <c r="H105" s="194"/>
      <c r="I105" s="168"/>
      <c r="J105" s="202"/>
      <c r="K105" s="202"/>
      <c r="L105" s="202"/>
    </row>
    <row r="106" spans="7:12" x14ac:dyDescent="0.2">
      <c r="G106" s="33"/>
      <c r="H106" s="194"/>
      <c r="I106" s="168"/>
      <c r="J106" s="202"/>
      <c r="K106" s="202"/>
      <c r="L106" s="202"/>
    </row>
    <row r="107" spans="7:12" x14ac:dyDescent="0.2">
      <c r="G107" s="33"/>
      <c r="H107" s="194"/>
      <c r="I107" s="168"/>
      <c r="J107" s="202"/>
      <c r="K107" s="202"/>
      <c r="L107" s="202"/>
    </row>
    <row r="108" spans="7:12" x14ac:dyDescent="0.2">
      <c r="G108" s="33"/>
      <c r="H108" s="194"/>
      <c r="I108" s="168"/>
      <c r="J108" s="202"/>
      <c r="K108" s="202"/>
      <c r="L108" s="202"/>
    </row>
    <row r="109" spans="7:12" x14ac:dyDescent="0.2">
      <c r="G109" s="33"/>
      <c r="H109" s="194"/>
      <c r="I109" s="168"/>
      <c r="J109" s="202"/>
      <c r="K109" s="202"/>
      <c r="L109" s="202"/>
    </row>
    <row r="110" spans="7:12" x14ac:dyDescent="0.2">
      <c r="G110" s="33"/>
      <c r="H110" s="194"/>
      <c r="I110" s="168"/>
      <c r="J110" s="202"/>
      <c r="K110" s="202"/>
      <c r="L110" s="202"/>
    </row>
    <row r="111" spans="7:12" x14ac:dyDescent="0.2">
      <c r="G111" s="33"/>
      <c r="H111" s="194"/>
      <c r="I111" s="168"/>
      <c r="J111" s="202"/>
      <c r="K111" s="202"/>
      <c r="L111" s="202"/>
    </row>
    <row r="112" spans="7:12" x14ac:dyDescent="0.2">
      <c r="G112" s="33"/>
      <c r="H112" s="194"/>
      <c r="I112" s="168"/>
      <c r="J112" s="202"/>
      <c r="K112" s="202"/>
      <c r="L112" s="202"/>
    </row>
    <row r="113" spans="7:12" x14ac:dyDescent="0.2">
      <c r="G113" s="33"/>
      <c r="H113" s="194"/>
      <c r="I113" s="168"/>
      <c r="J113" s="202"/>
      <c r="K113" s="202"/>
      <c r="L113" s="202"/>
    </row>
    <row r="114" spans="7:12" x14ac:dyDescent="0.2">
      <c r="G114" s="33"/>
      <c r="H114" s="194"/>
      <c r="I114" s="168"/>
      <c r="J114" s="202"/>
      <c r="K114" s="202"/>
      <c r="L114" s="202"/>
    </row>
    <row r="115" spans="7:12" x14ac:dyDescent="0.2">
      <c r="G115" s="33"/>
      <c r="H115" s="194"/>
      <c r="I115" s="168"/>
      <c r="J115" s="202"/>
      <c r="K115" s="202"/>
      <c r="L115" s="202"/>
    </row>
    <row r="116" spans="7:12" x14ac:dyDescent="0.2">
      <c r="G116" s="33"/>
      <c r="H116" s="194"/>
      <c r="I116" s="168"/>
      <c r="J116" s="202"/>
      <c r="K116" s="202"/>
      <c r="L116" s="202"/>
    </row>
    <row r="117" spans="7:12" x14ac:dyDescent="0.2">
      <c r="G117" s="33"/>
      <c r="H117" s="194"/>
      <c r="I117" s="168"/>
      <c r="J117" s="202"/>
      <c r="K117" s="202"/>
      <c r="L117" s="202"/>
    </row>
    <row r="118" spans="7:12" x14ac:dyDescent="0.2">
      <c r="G118" s="33"/>
      <c r="H118" s="194"/>
      <c r="I118" s="168"/>
      <c r="J118" s="202"/>
      <c r="K118" s="202"/>
      <c r="L118" s="202"/>
    </row>
    <row r="119" spans="7:12" x14ac:dyDescent="0.2">
      <c r="G119" s="33"/>
      <c r="H119" s="194"/>
      <c r="I119" s="168"/>
      <c r="J119" s="202"/>
      <c r="K119" s="202"/>
      <c r="L119" s="202"/>
    </row>
    <row r="120" spans="7:12" x14ac:dyDescent="0.2">
      <c r="G120" s="33"/>
      <c r="H120" s="194"/>
      <c r="I120" s="168"/>
      <c r="J120" s="202"/>
      <c r="K120" s="202"/>
      <c r="L120" s="202"/>
    </row>
    <row r="121" spans="7:12" x14ac:dyDescent="0.2">
      <c r="G121" s="33"/>
      <c r="H121" s="194"/>
      <c r="I121" s="168"/>
      <c r="J121" s="202"/>
      <c r="K121" s="202"/>
      <c r="L121" s="202"/>
    </row>
    <row r="122" spans="7:12" x14ac:dyDescent="0.2">
      <c r="G122" s="33"/>
      <c r="H122" s="194"/>
      <c r="I122" s="168"/>
      <c r="J122" s="202"/>
      <c r="K122" s="202"/>
      <c r="L122" s="202"/>
    </row>
    <row r="123" spans="7:12" x14ac:dyDescent="0.2">
      <c r="G123" s="33"/>
      <c r="H123" s="194"/>
      <c r="I123" s="168"/>
      <c r="J123" s="202"/>
      <c r="K123" s="202"/>
      <c r="L123" s="202"/>
    </row>
    <row r="124" spans="7:12" x14ac:dyDescent="0.2">
      <c r="G124" s="33"/>
      <c r="H124" s="194"/>
      <c r="I124" s="168"/>
      <c r="J124" s="202"/>
      <c r="K124" s="202"/>
      <c r="L124" s="202"/>
    </row>
    <row r="125" spans="7:12" x14ac:dyDescent="0.2">
      <c r="G125" s="33"/>
      <c r="H125" s="194"/>
      <c r="I125" s="168"/>
      <c r="J125" s="202"/>
      <c r="K125" s="202"/>
      <c r="L125" s="202"/>
    </row>
    <row r="126" spans="7:12" x14ac:dyDescent="0.2">
      <c r="G126" s="33"/>
      <c r="H126" s="194"/>
      <c r="I126" s="168"/>
      <c r="J126" s="202"/>
      <c r="K126" s="202"/>
      <c r="L126" s="202"/>
    </row>
    <row r="127" spans="7:12" x14ac:dyDescent="0.2">
      <c r="G127" s="33"/>
      <c r="H127" s="194"/>
      <c r="I127" s="168"/>
      <c r="J127" s="202"/>
      <c r="K127" s="202"/>
      <c r="L127" s="202"/>
    </row>
    <row r="128" spans="7:12" x14ac:dyDescent="0.2">
      <c r="G128" s="33"/>
      <c r="H128" s="194"/>
      <c r="I128" s="168"/>
      <c r="J128" s="202"/>
      <c r="K128" s="202"/>
      <c r="L128" s="202"/>
    </row>
    <row r="129" spans="7:12" x14ac:dyDescent="0.2">
      <c r="G129" s="33"/>
      <c r="H129" s="194"/>
      <c r="I129" s="168"/>
      <c r="J129" s="202"/>
      <c r="K129" s="202"/>
      <c r="L129" s="202"/>
    </row>
    <row r="130" spans="7:12" x14ac:dyDescent="0.2">
      <c r="G130" s="33"/>
      <c r="H130" s="194"/>
      <c r="I130" s="168"/>
      <c r="J130" s="202"/>
      <c r="K130" s="202"/>
      <c r="L130" s="202"/>
    </row>
    <row r="131" spans="7:12" x14ac:dyDescent="0.2">
      <c r="G131" s="33"/>
      <c r="H131" s="194"/>
      <c r="I131" s="168"/>
      <c r="J131" s="202"/>
      <c r="K131" s="202"/>
      <c r="L131" s="202"/>
    </row>
    <row r="132" spans="7:12" x14ac:dyDescent="0.2">
      <c r="G132" s="33"/>
      <c r="H132" s="194"/>
      <c r="I132" s="168"/>
      <c r="J132" s="202"/>
      <c r="K132" s="202"/>
      <c r="L132" s="202"/>
    </row>
    <row r="133" spans="7:12" x14ac:dyDescent="0.2">
      <c r="G133" s="33"/>
      <c r="H133" s="194"/>
      <c r="I133" s="168"/>
      <c r="J133" s="202"/>
      <c r="K133" s="202"/>
      <c r="L133" s="202"/>
    </row>
    <row r="134" spans="7:12" x14ac:dyDescent="0.2">
      <c r="G134" s="33"/>
      <c r="H134" s="194"/>
      <c r="I134" s="168"/>
      <c r="J134" s="202"/>
      <c r="K134" s="202"/>
      <c r="L134" s="202"/>
    </row>
    <row r="135" spans="7:12" x14ac:dyDescent="0.2">
      <c r="G135" s="33"/>
      <c r="H135" s="194"/>
      <c r="I135" s="168"/>
      <c r="J135" s="202"/>
      <c r="K135" s="202"/>
      <c r="L135" s="202"/>
    </row>
    <row r="136" spans="7:12" x14ac:dyDescent="0.2">
      <c r="G136" s="33"/>
      <c r="H136" s="194"/>
      <c r="I136" s="168"/>
      <c r="J136" s="202"/>
      <c r="K136" s="202"/>
      <c r="L136" s="202"/>
    </row>
    <row r="137" spans="7:12" x14ac:dyDescent="0.2">
      <c r="G137" s="33"/>
      <c r="H137" s="194"/>
      <c r="I137" s="168"/>
      <c r="J137" s="202"/>
      <c r="K137" s="202"/>
      <c r="L137" s="202"/>
    </row>
    <row r="138" spans="7:12" x14ac:dyDescent="0.2">
      <c r="G138" s="33"/>
      <c r="H138" s="194"/>
      <c r="I138" s="168"/>
      <c r="J138" s="202"/>
      <c r="K138" s="202"/>
      <c r="L138" s="202"/>
    </row>
    <row r="139" spans="7:12" x14ac:dyDescent="0.2">
      <c r="G139" s="33"/>
      <c r="H139" s="194"/>
      <c r="I139" s="168"/>
      <c r="J139" s="202"/>
      <c r="K139" s="202"/>
      <c r="L139" s="202"/>
    </row>
    <row r="140" spans="7:12" x14ac:dyDescent="0.2">
      <c r="G140" s="33"/>
      <c r="H140" s="194"/>
      <c r="I140" s="168"/>
      <c r="J140" s="202"/>
      <c r="K140" s="202"/>
      <c r="L140" s="202"/>
    </row>
    <row r="141" spans="7:12" x14ac:dyDescent="0.2">
      <c r="G141" s="33"/>
      <c r="H141" s="194"/>
      <c r="I141" s="168"/>
      <c r="J141" s="202"/>
      <c r="K141" s="202"/>
      <c r="L141" s="202"/>
    </row>
    <row r="142" spans="7:12" x14ac:dyDescent="0.2">
      <c r="G142" s="33"/>
      <c r="H142" s="194"/>
      <c r="I142" s="168"/>
      <c r="J142" s="202"/>
      <c r="K142" s="202"/>
      <c r="L142" s="202"/>
    </row>
    <row r="143" spans="7:12" x14ac:dyDescent="0.2">
      <c r="G143" s="33"/>
      <c r="H143" s="194"/>
      <c r="I143" s="168"/>
      <c r="J143" s="202"/>
      <c r="K143" s="202"/>
      <c r="L143" s="202"/>
    </row>
    <row r="144" spans="7:12" x14ac:dyDescent="0.2">
      <c r="G144" s="33"/>
      <c r="H144" s="194"/>
      <c r="I144" s="168"/>
      <c r="J144" s="202"/>
      <c r="K144" s="202"/>
      <c r="L144" s="202"/>
    </row>
    <row r="145" spans="7:12" x14ac:dyDescent="0.2">
      <c r="G145" s="33"/>
      <c r="H145" s="194"/>
      <c r="I145" s="168"/>
      <c r="J145" s="202"/>
      <c r="K145" s="202"/>
      <c r="L145" s="202"/>
    </row>
    <row r="146" spans="7:12" x14ac:dyDescent="0.2">
      <c r="G146" s="33"/>
      <c r="H146" s="194"/>
      <c r="I146" s="168"/>
      <c r="J146" s="202"/>
      <c r="K146" s="202"/>
      <c r="L146" s="202"/>
    </row>
    <row r="147" spans="7:12" x14ac:dyDescent="0.2">
      <c r="G147" s="33"/>
      <c r="H147" s="194"/>
      <c r="I147" s="168"/>
      <c r="J147" s="202"/>
      <c r="K147" s="202"/>
      <c r="L147" s="202"/>
    </row>
    <row r="148" spans="7:12" x14ac:dyDescent="0.2">
      <c r="G148" s="33"/>
      <c r="H148" s="194"/>
      <c r="I148" s="168"/>
      <c r="J148" s="202"/>
      <c r="K148" s="202"/>
      <c r="L148" s="202"/>
    </row>
    <row r="149" spans="7:12" x14ac:dyDescent="0.2">
      <c r="G149" s="33"/>
      <c r="H149" s="194"/>
      <c r="I149" s="168"/>
      <c r="J149" s="202"/>
      <c r="K149" s="202"/>
      <c r="L149" s="202"/>
    </row>
    <row r="150" spans="7:12" x14ac:dyDescent="0.2">
      <c r="G150" s="33"/>
      <c r="H150" s="194"/>
      <c r="I150" s="168"/>
      <c r="J150" s="202"/>
      <c r="K150" s="202"/>
      <c r="L150" s="202"/>
    </row>
    <row r="151" spans="7:12" x14ac:dyDescent="0.2">
      <c r="G151" s="33"/>
      <c r="H151" s="194"/>
      <c r="I151" s="168"/>
      <c r="J151" s="202"/>
      <c r="K151" s="202"/>
      <c r="L151" s="202"/>
    </row>
    <row r="152" spans="7:12" x14ac:dyDescent="0.2">
      <c r="G152" s="33"/>
      <c r="H152" s="194"/>
      <c r="I152" s="168"/>
      <c r="J152" s="202"/>
      <c r="K152" s="202"/>
      <c r="L152" s="202"/>
    </row>
    <row r="153" spans="7:12" x14ac:dyDescent="0.2">
      <c r="G153" s="33"/>
      <c r="H153" s="194"/>
      <c r="I153" s="168"/>
      <c r="J153" s="202"/>
      <c r="K153" s="202"/>
      <c r="L153" s="202"/>
    </row>
    <row r="154" spans="7:12" x14ac:dyDescent="0.2">
      <c r="G154" s="33"/>
      <c r="H154" s="194"/>
      <c r="I154" s="168"/>
      <c r="J154" s="202"/>
      <c r="K154" s="202"/>
      <c r="L154" s="202"/>
    </row>
    <row r="155" spans="7:12" x14ac:dyDescent="0.2">
      <c r="G155" s="33"/>
      <c r="H155" s="194"/>
      <c r="I155" s="168"/>
      <c r="J155" s="202"/>
      <c r="K155" s="202"/>
      <c r="L155" s="202"/>
    </row>
    <row r="156" spans="7:12" x14ac:dyDescent="0.2">
      <c r="G156" s="33"/>
      <c r="H156" s="194"/>
      <c r="I156" s="168"/>
      <c r="J156" s="202"/>
      <c r="K156" s="202"/>
      <c r="L156" s="202"/>
    </row>
    <row r="157" spans="7:12" x14ac:dyDescent="0.2">
      <c r="G157" s="33"/>
      <c r="H157" s="194"/>
      <c r="I157" s="168"/>
      <c r="J157" s="202"/>
      <c r="K157" s="202"/>
      <c r="L157" s="202"/>
    </row>
    <row r="158" spans="7:12" x14ac:dyDescent="0.2">
      <c r="G158" s="33"/>
      <c r="H158" s="194"/>
      <c r="I158" s="168"/>
      <c r="J158" s="202"/>
      <c r="K158" s="202"/>
      <c r="L158" s="202"/>
    </row>
    <row r="159" spans="7:12" x14ac:dyDescent="0.2">
      <c r="G159" s="33"/>
      <c r="H159" s="194"/>
      <c r="I159" s="168"/>
      <c r="J159" s="202"/>
      <c r="K159" s="202"/>
      <c r="L159" s="202"/>
    </row>
    <row r="160" spans="7:12" x14ac:dyDescent="0.2">
      <c r="G160" s="33"/>
      <c r="H160" s="194"/>
      <c r="I160" s="168"/>
      <c r="J160" s="202"/>
      <c r="K160" s="202"/>
      <c r="L160" s="202"/>
    </row>
    <row r="161" spans="7:12" x14ac:dyDescent="0.2">
      <c r="G161" s="33"/>
      <c r="H161" s="194"/>
      <c r="I161" s="168"/>
      <c r="J161" s="202"/>
      <c r="K161" s="202"/>
      <c r="L161" s="202"/>
    </row>
    <row r="162" spans="7:12" x14ac:dyDescent="0.2">
      <c r="G162" s="33"/>
      <c r="H162" s="194"/>
      <c r="I162" s="168"/>
      <c r="J162" s="202"/>
      <c r="K162" s="202"/>
      <c r="L162" s="202"/>
    </row>
    <row r="163" spans="7:12" x14ac:dyDescent="0.2">
      <c r="G163" s="33"/>
      <c r="H163" s="194"/>
      <c r="I163" s="168"/>
      <c r="J163" s="202"/>
      <c r="K163" s="202"/>
      <c r="L163" s="202"/>
    </row>
    <row r="164" spans="7:12" x14ac:dyDescent="0.2">
      <c r="G164" s="33"/>
      <c r="H164" s="194"/>
      <c r="I164" s="168"/>
      <c r="J164" s="202"/>
      <c r="K164" s="202"/>
      <c r="L164" s="202"/>
    </row>
    <row r="165" spans="7:12" x14ac:dyDescent="0.2">
      <c r="G165" s="33"/>
      <c r="H165" s="194"/>
      <c r="I165" s="168"/>
      <c r="J165" s="202"/>
      <c r="K165" s="202"/>
      <c r="L165" s="202"/>
    </row>
    <row r="166" spans="7:12" x14ac:dyDescent="0.2">
      <c r="G166" s="33"/>
      <c r="H166" s="194"/>
      <c r="I166" s="168"/>
      <c r="J166" s="202"/>
      <c r="K166" s="202"/>
      <c r="L166" s="202"/>
    </row>
    <row r="167" spans="7:12" x14ac:dyDescent="0.2">
      <c r="G167" s="33"/>
      <c r="H167" s="194"/>
      <c r="I167" s="168"/>
      <c r="J167" s="202"/>
      <c r="K167" s="202"/>
      <c r="L167" s="202"/>
    </row>
    <row r="168" spans="7:12" x14ac:dyDescent="0.2">
      <c r="G168" s="33"/>
      <c r="H168" s="194"/>
      <c r="I168" s="168"/>
      <c r="J168" s="202"/>
      <c r="K168" s="202"/>
      <c r="L168" s="202"/>
    </row>
    <row r="169" spans="7:12" x14ac:dyDescent="0.2">
      <c r="G169" s="33"/>
      <c r="H169" s="194"/>
      <c r="I169" s="168"/>
      <c r="J169" s="202"/>
      <c r="K169" s="202"/>
      <c r="L169" s="202"/>
    </row>
    <row r="170" spans="7:12" x14ac:dyDescent="0.2">
      <c r="G170" s="33"/>
      <c r="H170" s="194"/>
      <c r="I170" s="168"/>
      <c r="J170" s="202"/>
      <c r="K170" s="202"/>
      <c r="L170" s="202"/>
    </row>
    <row r="171" spans="7:12" x14ac:dyDescent="0.2">
      <c r="G171" s="33"/>
      <c r="H171" s="194"/>
      <c r="I171" s="168"/>
      <c r="J171" s="202"/>
      <c r="K171" s="202"/>
      <c r="L171" s="202"/>
    </row>
    <row r="172" spans="7:12" x14ac:dyDescent="0.2">
      <c r="G172" s="33"/>
      <c r="H172" s="194"/>
      <c r="I172" s="168"/>
      <c r="J172" s="202"/>
      <c r="K172" s="202"/>
      <c r="L172" s="202"/>
    </row>
    <row r="173" spans="7:12" x14ac:dyDescent="0.2">
      <c r="G173" s="33"/>
      <c r="H173" s="194"/>
      <c r="I173" s="168"/>
      <c r="J173" s="202"/>
      <c r="K173" s="202"/>
      <c r="L173" s="202"/>
    </row>
    <row r="174" spans="7:12" x14ac:dyDescent="0.2">
      <c r="G174" s="33"/>
      <c r="H174" s="194"/>
      <c r="I174" s="168"/>
      <c r="J174" s="202"/>
      <c r="K174" s="202"/>
      <c r="L174" s="202"/>
    </row>
    <row r="175" spans="7:12" x14ac:dyDescent="0.2">
      <c r="G175" s="33"/>
      <c r="H175" s="194"/>
      <c r="I175" s="168"/>
      <c r="J175" s="202"/>
      <c r="K175" s="202"/>
      <c r="L175" s="202"/>
    </row>
    <row r="176" spans="7:12" x14ac:dyDescent="0.2">
      <c r="G176" s="33"/>
      <c r="H176" s="194"/>
      <c r="I176" s="168"/>
      <c r="J176" s="202"/>
      <c r="K176" s="202"/>
      <c r="L176" s="202"/>
    </row>
    <row r="177" spans="7:12" x14ac:dyDescent="0.2">
      <c r="G177" s="33"/>
      <c r="H177" s="194"/>
      <c r="I177" s="168"/>
      <c r="J177" s="202"/>
      <c r="K177" s="202"/>
      <c r="L177" s="202"/>
    </row>
    <row r="178" spans="7:12" x14ac:dyDescent="0.2">
      <c r="G178" s="33"/>
      <c r="H178" s="194"/>
      <c r="I178" s="168"/>
      <c r="J178" s="202"/>
      <c r="K178" s="202"/>
      <c r="L178" s="202"/>
    </row>
    <row r="179" spans="7:12" x14ac:dyDescent="0.2">
      <c r="G179" s="33"/>
      <c r="H179" s="194"/>
      <c r="I179" s="168"/>
      <c r="J179" s="202"/>
      <c r="K179" s="202"/>
      <c r="L179" s="202"/>
    </row>
    <row r="180" spans="7:12" x14ac:dyDescent="0.2">
      <c r="G180" s="33"/>
      <c r="H180" s="194"/>
      <c r="I180" s="168"/>
      <c r="J180" s="202"/>
      <c r="K180" s="202"/>
      <c r="L180" s="202"/>
    </row>
    <row r="181" spans="7:12" x14ac:dyDescent="0.2">
      <c r="G181" s="33"/>
      <c r="H181" s="194"/>
      <c r="I181" s="168"/>
      <c r="J181" s="202"/>
      <c r="K181" s="202"/>
      <c r="L181" s="202"/>
    </row>
    <row r="182" spans="7:12" x14ac:dyDescent="0.2">
      <c r="G182" s="33"/>
      <c r="H182" s="194"/>
      <c r="I182" s="168"/>
      <c r="J182" s="202"/>
      <c r="K182" s="202"/>
      <c r="L182" s="202"/>
    </row>
    <row r="183" spans="7:12" x14ac:dyDescent="0.2">
      <c r="G183" s="33"/>
      <c r="H183" s="194"/>
      <c r="I183" s="168"/>
      <c r="J183" s="202"/>
      <c r="K183" s="202"/>
      <c r="L183" s="202"/>
    </row>
    <row r="184" spans="7:12" x14ac:dyDescent="0.2">
      <c r="G184" s="33"/>
      <c r="H184" s="194"/>
      <c r="I184" s="168"/>
      <c r="J184" s="202"/>
      <c r="K184" s="202"/>
      <c r="L184" s="202"/>
    </row>
    <row r="185" spans="7:12" x14ac:dyDescent="0.2">
      <c r="G185" s="33"/>
      <c r="H185" s="194"/>
      <c r="I185" s="168"/>
      <c r="J185" s="202"/>
      <c r="K185" s="202"/>
      <c r="L185" s="202"/>
    </row>
    <row r="186" spans="7:12" x14ac:dyDescent="0.2">
      <c r="G186" s="33"/>
      <c r="H186" s="194"/>
      <c r="I186" s="168"/>
      <c r="J186" s="202"/>
      <c r="K186" s="202"/>
      <c r="L186" s="202"/>
    </row>
    <row r="187" spans="7:12" x14ac:dyDescent="0.2">
      <c r="G187" s="33"/>
      <c r="H187" s="194"/>
      <c r="I187" s="168"/>
      <c r="J187" s="202"/>
      <c r="K187" s="202"/>
      <c r="L187" s="202"/>
    </row>
    <row r="188" spans="7:12" x14ac:dyDescent="0.2">
      <c r="G188" s="33"/>
      <c r="H188" s="194"/>
      <c r="I188" s="168"/>
      <c r="J188" s="202"/>
      <c r="K188" s="202"/>
      <c r="L188" s="202"/>
    </row>
    <row r="189" spans="7:12" x14ac:dyDescent="0.2">
      <c r="G189" s="33"/>
      <c r="H189" s="194"/>
      <c r="I189" s="168"/>
      <c r="J189" s="202"/>
      <c r="K189" s="202"/>
      <c r="L189" s="202"/>
    </row>
    <row r="190" spans="7:12" x14ac:dyDescent="0.2">
      <c r="G190" s="33"/>
      <c r="H190" s="194"/>
      <c r="I190" s="168"/>
      <c r="J190" s="202"/>
      <c r="K190" s="202"/>
      <c r="L190" s="202"/>
    </row>
    <row r="191" spans="7:12" x14ac:dyDescent="0.2">
      <c r="G191" s="33"/>
      <c r="H191" s="194"/>
      <c r="I191" s="168"/>
      <c r="J191" s="202"/>
      <c r="K191" s="202"/>
      <c r="L191" s="202"/>
    </row>
    <row r="192" spans="7:12" x14ac:dyDescent="0.2">
      <c r="G192" s="33"/>
      <c r="H192" s="194"/>
      <c r="I192" s="168"/>
      <c r="J192" s="202"/>
      <c r="K192" s="202"/>
      <c r="L192" s="202"/>
    </row>
    <row r="193" spans="7:12" x14ac:dyDescent="0.2">
      <c r="G193" s="33"/>
      <c r="H193" s="194"/>
      <c r="I193" s="168"/>
      <c r="J193" s="202"/>
      <c r="K193" s="202"/>
      <c r="L193" s="202"/>
    </row>
    <row r="194" spans="7:12" x14ac:dyDescent="0.2">
      <c r="G194" s="33"/>
      <c r="H194" s="194"/>
      <c r="I194" s="168"/>
      <c r="J194" s="202"/>
      <c r="K194" s="202"/>
      <c r="L194" s="202"/>
    </row>
    <row r="195" spans="7:12" x14ac:dyDescent="0.2">
      <c r="G195" s="33"/>
      <c r="H195" s="194"/>
      <c r="I195" s="168"/>
      <c r="J195" s="202"/>
      <c r="K195" s="202"/>
      <c r="L195" s="202"/>
    </row>
    <row r="196" spans="7:12" x14ac:dyDescent="0.2">
      <c r="G196" s="33"/>
      <c r="H196" s="194"/>
      <c r="I196" s="168"/>
      <c r="J196" s="202"/>
      <c r="K196" s="202"/>
      <c r="L196" s="202"/>
    </row>
    <row r="197" spans="7:12" x14ac:dyDescent="0.2">
      <c r="G197" s="33"/>
      <c r="H197" s="194"/>
      <c r="I197" s="168"/>
      <c r="J197" s="202"/>
      <c r="K197" s="202"/>
      <c r="L197" s="202"/>
    </row>
    <row r="198" spans="7:12" x14ac:dyDescent="0.2">
      <c r="G198" s="33"/>
      <c r="H198" s="194"/>
      <c r="I198" s="168"/>
      <c r="J198" s="202"/>
      <c r="K198" s="202"/>
      <c r="L198" s="202"/>
    </row>
    <row r="199" spans="7:12" x14ac:dyDescent="0.2">
      <c r="G199" s="33"/>
      <c r="H199" s="194"/>
      <c r="I199" s="168"/>
      <c r="J199" s="202"/>
      <c r="K199" s="202"/>
      <c r="L199" s="202"/>
    </row>
    <row r="200" spans="7:12" x14ac:dyDescent="0.2">
      <c r="G200" s="33"/>
      <c r="H200" s="194"/>
      <c r="I200" s="168"/>
      <c r="J200" s="202"/>
      <c r="K200" s="202"/>
      <c r="L200" s="202"/>
    </row>
    <row r="201" spans="7:12" x14ac:dyDescent="0.2">
      <c r="G201" s="33"/>
      <c r="H201" s="194"/>
      <c r="I201" s="168"/>
      <c r="J201" s="202"/>
      <c r="K201" s="202"/>
      <c r="L201" s="202"/>
    </row>
    <row r="202" spans="7:12" x14ac:dyDescent="0.2">
      <c r="G202" s="33"/>
      <c r="H202" s="194"/>
      <c r="I202" s="168"/>
      <c r="J202" s="202"/>
      <c r="K202" s="202"/>
      <c r="L202" s="202"/>
    </row>
    <row r="203" spans="7:12" x14ac:dyDescent="0.2">
      <c r="G203" s="33"/>
      <c r="H203" s="194"/>
      <c r="I203" s="168"/>
      <c r="J203" s="202"/>
      <c r="K203" s="202"/>
      <c r="L203" s="202"/>
    </row>
    <row r="204" spans="7:12" x14ac:dyDescent="0.2">
      <c r="G204" s="33"/>
      <c r="H204" s="194"/>
      <c r="I204" s="168"/>
      <c r="J204" s="202"/>
      <c r="K204" s="202"/>
      <c r="L204" s="202"/>
    </row>
    <row r="205" spans="7:12" x14ac:dyDescent="0.2">
      <c r="G205" s="33"/>
      <c r="H205" s="194"/>
      <c r="I205" s="168"/>
      <c r="J205" s="202"/>
      <c r="K205" s="202"/>
      <c r="L205" s="202"/>
    </row>
    <row r="206" spans="7:12" x14ac:dyDescent="0.2">
      <c r="G206" s="33"/>
      <c r="H206" s="194"/>
      <c r="I206" s="168"/>
      <c r="J206" s="202"/>
      <c r="K206" s="202"/>
      <c r="L206" s="202"/>
    </row>
    <row r="207" spans="7:12" x14ac:dyDescent="0.2">
      <c r="G207" s="33"/>
      <c r="H207" s="194"/>
      <c r="I207" s="168"/>
      <c r="J207" s="202"/>
      <c r="K207" s="202"/>
      <c r="L207" s="202"/>
    </row>
    <row r="208" spans="7:12" x14ac:dyDescent="0.2">
      <c r="G208" s="33"/>
      <c r="H208" s="194"/>
      <c r="I208" s="168"/>
      <c r="J208" s="202"/>
      <c r="K208" s="202"/>
      <c r="L208" s="202"/>
    </row>
    <row r="209" spans="7:12" x14ac:dyDescent="0.2">
      <c r="G209" s="33"/>
      <c r="H209" s="194"/>
      <c r="I209" s="168"/>
      <c r="J209" s="202"/>
      <c r="K209" s="202"/>
      <c r="L209" s="202"/>
    </row>
    <row r="210" spans="7:12" x14ac:dyDescent="0.2">
      <c r="G210" s="33"/>
      <c r="H210" s="194"/>
      <c r="I210" s="168"/>
      <c r="J210" s="202"/>
      <c r="K210" s="202"/>
      <c r="L210" s="202"/>
    </row>
    <row r="211" spans="7:12" x14ac:dyDescent="0.2">
      <c r="G211" s="33"/>
      <c r="H211" s="194"/>
      <c r="I211" s="168"/>
      <c r="J211" s="202"/>
      <c r="K211" s="202"/>
      <c r="L211" s="202"/>
    </row>
    <row r="212" spans="7:12" x14ac:dyDescent="0.2">
      <c r="G212" s="33"/>
      <c r="H212" s="194"/>
      <c r="I212" s="168"/>
      <c r="J212" s="202"/>
      <c r="K212" s="202"/>
      <c r="L212" s="202"/>
    </row>
    <row r="213" spans="7:12" x14ac:dyDescent="0.2">
      <c r="G213" s="33"/>
      <c r="H213" s="194"/>
      <c r="I213" s="168"/>
      <c r="J213" s="202"/>
      <c r="K213" s="202"/>
      <c r="L213" s="202"/>
    </row>
    <row r="214" spans="7:12" x14ac:dyDescent="0.2">
      <c r="G214" s="33"/>
      <c r="H214" s="194"/>
      <c r="I214" s="168"/>
      <c r="J214" s="202"/>
      <c r="K214" s="202"/>
      <c r="L214" s="202"/>
    </row>
    <row r="215" spans="7:12" x14ac:dyDescent="0.2">
      <c r="G215" s="33"/>
      <c r="H215" s="194"/>
      <c r="I215" s="168"/>
      <c r="J215" s="202"/>
      <c r="K215" s="202"/>
      <c r="L215" s="202"/>
    </row>
    <row r="216" spans="7:12" x14ac:dyDescent="0.2">
      <c r="G216" s="33"/>
      <c r="H216" s="194"/>
      <c r="I216" s="168"/>
      <c r="J216" s="202"/>
      <c r="K216" s="202"/>
      <c r="L216" s="202"/>
    </row>
    <row r="217" spans="7:12" x14ac:dyDescent="0.2">
      <c r="G217" s="33"/>
      <c r="H217" s="194"/>
      <c r="I217" s="168"/>
      <c r="J217" s="202"/>
      <c r="K217" s="202"/>
      <c r="L217" s="202"/>
    </row>
    <row r="218" spans="7:12" x14ac:dyDescent="0.2">
      <c r="G218" s="33"/>
      <c r="H218" s="194"/>
      <c r="I218" s="168"/>
      <c r="J218" s="202"/>
      <c r="K218" s="202"/>
      <c r="L218" s="202"/>
    </row>
    <row r="219" spans="7:12" x14ac:dyDescent="0.2">
      <c r="G219" s="33"/>
      <c r="H219" s="194"/>
      <c r="I219" s="168"/>
      <c r="J219" s="202"/>
      <c r="K219" s="202"/>
      <c r="L219" s="202"/>
    </row>
    <row r="220" spans="7:12" x14ac:dyDescent="0.2">
      <c r="G220" s="33"/>
      <c r="H220" s="194"/>
      <c r="I220" s="168"/>
      <c r="J220" s="202"/>
      <c r="K220" s="202"/>
      <c r="L220" s="202"/>
    </row>
    <row r="221" spans="7:12" x14ac:dyDescent="0.2">
      <c r="G221" s="33"/>
      <c r="H221" s="194"/>
      <c r="I221" s="168"/>
      <c r="J221" s="202"/>
      <c r="K221" s="202"/>
      <c r="L221" s="202"/>
    </row>
    <row r="222" spans="7:12" x14ac:dyDescent="0.2">
      <c r="G222" s="33"/>
      <c r="H222" s="194"/>
      <c r="I222" s="168"/>
      <c r="J222" s="202"/>
      <c r="K222" s="202"/>
      <c r="L222" s="202"/>
    </row>
    <row r="223" spans="7:12" x14ac:dyDescent="0.2">
      <c r="G223" s="33"/>
      <c r="H223" s="194"/>
      <c r="I223" s="168"/>
      <c r="J223" s="202"/>
      <c r="K223" s="202"/>
      <c r="L223" s="202"/>
    </row>
    <row r="224" spans="7:12" x14ac:dyDescent="0.2">
      <c r="G224" s="33"/>
      <c r="H224" s="194"/>
      <c r="I224" s="168"/>
      <c r="J224" s="202"/>
      <c r="K224" s="202"/>
      <c r="L224" s="202"/>
    </row>
    <row r="225" spans="7:12" x14ac:dyDescent="0.2">
      <c r="G225" s="33"/>
      <c r="H225" s="194"/>
      <c r="I225" s="168"/>
      <c r="J225" s="202"/>
      <c r="K225" s="202"/>
      <c r="L225" s="202"/>
    </row>
    <row r="226" spans="7:12" x14ac:dyDescent="0.2">
      <c r="G226" s="33"/>
      <c r="H226" s="194"/>
      <c r="I226" s="168"/>
      <c r="J226" s="202"/>
      <c r="K226" s="202"/>
      <c r="L226" s="202"/>
    </row>
    <row r="227" spans="7:12" x14ac:dyDescent="0.2">
      <c r="G227" s="33"/>
      <c r="H227" s="194"/>
      <c r="I227" s="168"/>
      <c r="J227" s="202"/>
      <c r="K227" s="202"/>
      <c r="L227" s="202"/>
    </row>
    <row r="228" spans="7:12" x14ac:dyDescent="0.2">
      <c r="G228" s="33"/>
      <c r="H228" s="194"/>
      <c r="I228" s="168"/>
      <c r="J228" s="202"/>
      <c r="K228" s="202"/>
      <c r="L228" s="202"/>
    </row>
    <row r="229" spans="7:12" x14ac:dyDescent="0.2">
      <c r="G229" s="33"/>
      <c r="H229" s="194"/>
      <c r="I229" s="168"/>
      <c r="J229" s="202"/>
      <c r="K229" s="202"/>
      <c r="L229" s="202"/>
    </row>
    <row r="230" spans="7:12" x14ac:dyDescent="0.2">
      <c r="G230" s="33"/>
      <c r="H230" s="194"/>
      <c r="I230" s="168"/>
      <c r="J230" s="202"/>
      <c r="K230" s="202"/>
      <c r="L230" s="202"/>
    </row>
    <row r="231" spans="7:12" x14ac:dyDescent="0.2">
      <c r="G231" s="33"/>
      <c r="H231" s="194"/>
      <c r="I231" s="168"/>
      <c r="J231" s="202"/>
      <c r="K231" s="202"/>
      <c r="L231" s="202"/>
    </row>
    <row r="232" spans="7:12" x14ac:dyDescent="0.2">
      <c r="G232" s="33"/>
      <c r="H232" s="194"/>
      <c r="I232" s="168"/>
      <c r="J232" s="202"/>
      <c r="K232" s="202"/>
      <c r="L232" s="202"/>
    </row>
    <row r="233" spans="7:12" x14ac:dyDescent="0.2">
      <c r="G233" s="33"/>
      <c r="H233" s="194"/>
      <c r="I233" s="168"/>
      <c r="J233" s="202"/>
      <c r="K233" s="202"/>
      <c r="L233" s="202"/>
    </row>
    <row r="234" spans="7:12" x14ac:dyDescent="0.2">
      <c r="G234" s="33"/>
      <c r="H234" s="194"/>
      <c r="I234" s="168"/>
      <c r="J234" s="202"/>
      <c r="K234" s="202"/>
      <c r="L234" s="202"/>
    </row>
    <row r="235" spans="7:12" x14ac:dyDescent="0.2">
      <c r="G235" s="33"/>
      <c r="H235" s="194"/>
      <c r="I235" s="168"/>
      <c r="J235" s="202"/>
      <c r="K235" s="202"/>
      <c r="L235" s="202"/>
    </row>
    <row r="236" spans="7:12" x14ac:dyDescent="0.2">
      <c r="G236" s="33"/>
      <c r="H236" s="194"/>
      <c r="I236" s="168"/>
      <c r="J236" s="202"/>
      <c r="K236" s="202"/>
      <c r="L236" s="202"/>
    </row>
    <row r="237" spans="7:12" x14ac:dyDescent="0.2">
      <c r="G237" s="33"/>
      <c r="H237" s="194"/>
      <c r="I237" s="168"/>
      <c r="J237" s="202"/>
      <c r="K237" s="202"/>
      <c r="L237" s="202"/>
    </row>
    <row r="238" spans="7:12" x14ac:dyDescent="0.2">
      <c r="G238" s="33"/>
      <c r="H238" s="194"/>
      <c r="I238" s="168"/>
      <c r="J238" s="202"/>
      <c r="K238" s="202"/>
      <c r="L238" s="202"/>
    </row>
    <row r="239" spans="7:12" x14ac:dyDescent="0.2">
      <c r="G239" s="33"/>
      <c r="H239" s="194"/>
      <c r="I239" s="168"/>
      <c r="J239" s="202"/>
      <c r="K239" s="202"/>
      <c r="L239" s="202"/>
    </row>
    <row r="240" spans="7:12" x14ac:dyDescent="0.2">
      <c r="G240" s="33"/>
      <c r="H240" s="194"/>
      <c r="I240" s="168"/>
      <c r="J240" s="202"/>
      <c r="K240" s="202"/>
      <c r="L240" s="202"/>
    </row>
    <row r="241" spans="7:12" x14ac:dyDescent="0.2">
      <c r="G241" s="33"/>
      <c r="H241" s="194"/>
      <c r="I241" s="168"/>
      <c r="J241" s="202"/>
      <c r="K241" s="202"/>
      <c r="L241" s="202"/>
    </row>
    <row r="242" spans="7:12" x14ac:dyDescent="0.2">
      <c r="G242" s="33"/>
      <c r="H242" s="194"/>
      <c r="I242" s="168"/>
      <c r="J242" s="202"/>
      <c r="K242" s="202"/>
      <c r="L242" s="202"/>
    </row>
    <row r="243" spans="7:12" x14ac:dyDescent="0.2">
      <c r="G243" s="33"/>
      <c r="H243" s="194"/>
      <c r="I243" s="168"/>
      <c r="J243" s="202"/>
      <c r="K243" s="202"/>
      <c r="L243" s="202"/>
    </row>
    <row r="244" spans="7:12" x14ac:dyDescent="0.2">
      <c r="G244" s="33"/>
      <c r="H244" s="194"/>
      <c r="I244" s="168"/>
      <c r="J244" s="202"/>
      <c r="K244" s="202"/>
      <c r="L244" s="202"/>
    </row>
    <row r="245" spans="7:12" x14ac:dyDescent="0.2">
      <c r="G245" s="33"/>
      <c r="H245" s="194"/>
      <c r="I245" s="168"/>
      <c r="J245" s="202"/>
      <c r="K245" s="202"/>
      <c r="L245" s="202"/>
    </row>
    <row r="246" spans="7:12" x14ac:dyDescent="0.2">
      <c r="G246" s="33"/>
      <c r="H246" s="194"/>
      <c r="I246" s="168"/>
      <c r="J246" s="202"/>
      <c r="K246" s="202"/>
      <c r="L246" s="202"/>
    </row>
    <row r="247" spans="7:12" x14ac:dyDescent="0.2">
      <c r="G247" s="33"/>
      <c r="H247" s="194"/>
      <c r="I247" s="168"/>
      <c r="J247" s="202"/>
      <c r="K247" s="202"/>
      <c r="L247" s="202"/>
    </row>
    <row r="248" spans="7:12" x14ac:dyDescent="0.2">
      <c r="G248" s="33"/>
      <c r="H248" s="194"/>
      <c r="I248" s="168"/>
      <c r="J248" s="202"/>
      <c r="K248" s="202"/>
      <c r="L248" s="202"/>
    </row>
    <row r="249" spans="7:12" x14ac:dyDescent="0.2">
      <c r="G249" s="33"/>
      <c r="H249" s="194"/>
      <c r="I249" s="168"/>
      <c r="J249" s="202"/>
      <c r="K249" s="202"/>
      <c r="L249" s="202"/>
    </row>
    <row r="250" spans="7:12" x14ac:dyDescent="0.2">
      <c r="G250" s="33"/>
      <c r="H250" s="194"/>
      <c r="I250" s="168"/>
      <c r="J250" s="202"/>
      <c r="K250" s="202"/>
      <c r="L250" s="202"/>
    </row>
    <row r="251" spans="7:12" x14ac:dyDescent="0.2">
      <c r="G251" s="33"/>
      <c r="H251" s="194"/>
      <c r="I251" s="168"/>
      <c r="J251" s="202"/>
      <c r="K251" s="202"/>
      <c r="L251" s="202"/>
    </row>
    <row r="252" spans="7:12" x14ac:dyDescent="0.2">
      <c r="G252" s="33"/>
      <c r="H252" s="194"/>
      <c r="I252" s="168"/>
      <c r="J252" s="202"/>
      <c r="K252" s="202"/>
      <c r="L252" s="202"/>
    </row>
    <row r="253" spans="7:12" x14ac:dyDescent="0.2">
      <c r="G253" s="33"/>
      <c r="H253" s="194"/>
      <c r="I253" s="168"/>
      <c r="J253" s="202"/>
      <c r="K253" s="202"/>
      <c r="L253" s="202"/>
    </row>
    <row r="254" spans="7:12" x14ac:dyDescent="0.2">
      <c r="G254" s="33"/>
      <c r="H254" s="194"/>
      <c r="I254" s="168"/>
      <c r="J254" s="202"/>
      <c r="K254" s="202"/>
      <c r="L254" s="202"/>
    </row>
    <row r="255" spans="7:12" x14ac:dyDescent="0.2">
      <c r="G255" s="33"/>
      <c r="H255" s="194"/>
      <c r="I255" s="168"/>
      <c r="J255" s="202"/>
      <c r="K255" s="202"/>
      <c r="L255" s="202"/>
    </row>
    <row r="256" spans="7:12" x14ac:dyDescent="0.2">
      <c r="G256" s="33"/>
      <c r="H256" s="194"/>
      <c r="I256" s="168"/>
      <c r="J256" s="202"/>
      <c r="K256" s="202"/>
      <c r="L256" s="202"/>
    </row>
    <row r="257" spans="7:12" x14ac:dyDescent="0.2">
      <c r="G257" s="33"/>
      <c r="H257" s="194"/>
      <c r="I257" s="168"/>
      <c r="J257" s="202"/>
      <c r="K257" s="202"/>
      <c r="L257" s="202"/>
    </row>
    <row r="258" spans="7:12" x14ac:dyDescent="0.2">
      <c r="G258" s="33"/>
      <c r="H258" s="194"/>
      <c r="I258" s="168"/>
      <c r="J258" s="202"/>
      <c r="K258" s="202"/>
      <c r="L258" s="202"/>
    </row>
    <row r="259" spans="7:12" x14ac:dyDescent="0.2">
      <c r="G259" s="33"/>
      <c r="H259" s="194"/>
      <c r="I259" s="168"/>
      <c r="J259" s="202"/>
      <c r="K259" s="202"/>
      <c r="L259" s="202"/>
    </row>
    <row r="260" spans="7:12" x14ac:dyDescent="0.2">
      <c r="G260" s="33"/>
      <c r="H260" s="194"/>
      <c r="I260" s="168"/>
      <c r="J260" s="202"/>
      <c r="K260" s="202"/>
      <c r="L260" s="202"/>
    </row>
    <row r="261" spans="7:12" x14ac:dyDescent="0.2">
      <c r="G261" s="33"/>
      <c r="H261" s="194"/>
      <c r="I261" s="168"/>
      <c r="J261" s="202"/>
      <c r="K261" s="202"/>
      <c r="L261" s="202"/>
    </row>
    <row r="262" spans="7:12" x14ac:dyDescent="0.2">
      <c r="G262" s="33"/>
      <c r="H262" s="194"/>
      <c r="I262" s="168"/>
      <c r="J262" s="202"/>
      <c r="K262" s="202"/>
      <c r="L262" s="202"/>
    </row>
    <row r="263" spans="7:12" x14ac:dyDescent="0.2">
      <c r="G263" s="33"/>
      <c r="H263" s="194"/>
      <c r="I263" s="168"/>
      <c r="J263" s="202"/>
      <c r="K263" s="202"/>
      <c r="L263" s="202"/>
    </row>
    <row r="264" spans="7:12" x14ac:dyDescent="0.2">
      <c r="G264" s="33"/>
      <c r="H264" s="194"/>
      <c r="I264" s="168"/>
      <c r="J264" s="202"/>
      <c r="K264" s="202"/>
      <c r="L264" s="202"/>
    </row>
    <row r="265" spans="7:12" x14ac:dyDescent="0.2">
      <c r="G265" s="33"/>
      <c r="H265" s="194"/>
      <c r="I265" s="168"/>
      <c r="J265" s="202"/>
      <c r="K265" s="202"/>
      <c r="L265" s="202"/>
    </row>
    <row r="266" spans="7:12" x14ac:dyDescent="0.2">
      <c r="G266" s="33"/>
      <c r="H266" s="194"/>
      <c r="I266" s="168"/>
      <c r="J266" s="202"/>
      <c r="K266" s="202"/>
      <c r="L266" s="202"/>
    </row>
    <row r="267" spans="7:12" x14ac:dyDescent="0.2">
      <c r="G267" s="33"/>
      <c r="H267" s="194"/>
      <c r="I267" s="168"/>
      <c r="J267" s="202"/>
      <c r="K267" s="202"/>
      <c r="L267" s="202"/>
    </row>
    <row r="268" spans="7:12" x14ac:dyDescent="0.2">
      <c r="G268" s="33"/>
      <c r="H268" s="194"/>
      <c r="I268" s="168"/>
      <c r="J268" s="202"/>
      <c r="K268" s="202"/>
      <c r="L268" s="202"/>
    </row>
    <row r="269" spans="7:12" x14ac:dyDescent="0.2">
      <c r="G269" s="33"/>
      <c r="H269" s="194"/>
      <c r="I269" s="168"/>
      <c r="J269" s="202"/>
      <c r="K269" s="202"/>
      <c r="L269" s="202"/>
    </row>
    <row r="270" spans="7:12" x14ac:dyDescent="0.2">
      <c r="G270" s="33"/>
      <c r="H270" s="194"/>
      <c r="I270" s="168"/>
      <c r="J270" s="202"/>
      <c r="K270" s="202"/>
      <c r="L270" s="202"/>
    </row>
    <row r="271" spans="7:12" x14ac:dyDescent="0.2">
      <c r="G271" s="33"/>
      <c r="H271" s="194"/>
      <c r="I271" s="168"/>
      <c r="J271" s="202"/>
      <c r="K271" s="202"/>
      <c r="L271" s="202"/>
    </row>
    <row r="272" spans="7:12" x14ac:dyDescent="0.2">
      <c r="G272" s="33"/>
      <c r="H272" s="194"/>
      <c r="I272" s="168"/>
      <c r="J272" s="202"/>
      <c r="K272" s="202"/>
      <c r="L272" s="202"/>
    </row>
    <row r="273" spans="7:12" x14ac:dyDescent="0.2">
      <c r="G273" s="33"/>
      <c r="H273" s="194"/>
      <c r="I273" s="168"/>
      <c r="J273" s="202"/>
      <c r="K273" s="202"/>
      <c r="L273" s="202"/>
    </row>
    <row r="274" spans="7:12" x14ac:dyDescent="0.2">
      <c r="G274" s="33"/>
      <c r="H274" s="194"/>
      <c r="I274" s="168"/>
      <c r="J274" s="202"/>
      <c r="K274" s="202"/>
      <c r="L274" s="202"/>
    </row>
    <row r="275" spans="7:12" x14ac:dyDescent="0.2">
      <c r="G275" s="33"/>
      <c r="H275" s="194"/>
      <c r="I275" s="168"/>
      <c r="J275" s="202"/>
      <c r="K275" s="202"/>
      <c r="L275" s="202"/>
    </row>
    <row r="276" spans="7:12" x14ac:dyDescent="0.2">
      <c r="G276" s="33"/>
      <c r="H276" s="194"/>
      <c r="I276" s="168"/>
      <c r="J276" s="202"/>
      <c r="K276" s="202"/>
      <c r="L276" s="202"/>
    </row>
    <row r="277" spans="7:12" x14ac:dyDescent="0.2">
      <c r="G277" s="33"/>
      <c r="H277" s="194"/>
      <c r="I277" s="168"/>
      <c r="J277" s="202"/>
      <c r="K277" s="202"/>
      <c r="L277" s="202"/>
    </row>
    <row r="278" spans="7:12" x14ac:dyDescent="0.2">
      <c r="G278" s="33"/>
      <c r="H278" s="194"/>
      <c r="I278" s="168"/>
      <c r="J278" s="202"/>
      <c r="K278" s="202"/>
      <c r="L278" s="202"/>
    </row>
    <row r="279" spans="7:12" x14ac:dyDescent="0.2">
      <c r="G279" s="33"/>
      <c r="H279" s="194"/>
      <c r="I279" s="168"/>
      <c r="J279" s="202"/>
      <c r="K279" s="202"/>
      <c r="L279" s="202"/>
    </row>
    <row r="280" spans="7:12" x14ac:dyDescent="0.2">
      <c r="G280" s="33"/>
      <c r="H280" s="194"/>
      <c r="I280" s="168"/>
      <c r="J280" s="202"/>
      <c r="K280" s="202"/>
      <c r="L280" s="202"/>
    </row>
    <row r="281" spans="7:12" x14ac:dyDescent="0.2">
      <c r="G281" s="33"/>
      <c r="H281" s="194"/>
      <c r="I281" s="168"/>
      <c r="J281" s="202"/>
      <c r="K281" s="202"/>
      <c r="L281" s="202"/>
    </row>
    <row r="282" spans="7:12" x14ac:dyDescent="0.2">
      <c r="G282" s="33"/>
      <c r="H282" s="194"/>
      <c r="I282" s="168"/>
      <c r="J282" s="202"/>
      <c r="K282" s="202"/>
      <c r="L282" s="202"/>
    </row>
    <row r="283" spans="7:12" x14ac:dyDescent="0.2">
      <c r="G283" s="33"/>
      <c r="H283" s="194"/>
      <c r="I283" s="168"/>
      <c r="J283" s="202"/>
      <c r="K283" s="202"/>
      <c r="L283" s="202"/>
    </row>
    <row r="284" spans="7:12" x14ac:dyDescent="0.2">
      <c r="G284" s="33"/>
      <c r="H284" s="194"/>
      <c r="I284" s="168"/>
      <c r="J284" s="202"/>
      <c r="K284" s="202"/>
      <c r="L284" s="202"/>
    </row>
    <row r="285" spans="7:12" x14ac:dyDescent="0.2">
      <c r="G285" s="33"/>
      <c r="H285" s="194"/>
      <c r="I285" s="168"/>
      <c r="J285" s="202"/>
      <c r="K285" s="202"/>
      <c r="L285" s="202"/>
    </row>
    <row r="286" spans="7:12" x14ac:dyDescent="0.2">
      <c r="G286" s="33"/>
      <c r="H286" s="194"/>
      <c r="I286" s="168"/>
      <c r="J286" s="202"/>
      <c r="K286" s="202"/>
      <c r="L286" s="202"/>
    </row>
    <row r="287" spans="7:12" x14ac:dyDescent="0.2">
      <c r="G287" s="33"/>
      <c r="H287" s="194"/>
      <c r="I287" s="168"/>
      <c r="J287" s="202"/>
      <c r="K287" s="202"/>
      <c r="L287" s="202"/>
    </row>
    <row r="288" spans="7:12" x14ac:dyDescent="0.2">
      <c r="G288" s="33"/>
      <c r="H288" s="194"/>
      <c r="I288" s="168"/>
      <c r="J288" s="202"/>
      <c r="K288" s="202"/>
      <c r="L288" s="202"/>
    </row>
    <row r="289" spans="7:12" x14ac:dyDescent="0.2">
      <c r="G289" s="33"/>
      <c r="H289" s="194"/>
      <c r="I289" s="168"/>
      <c r="J289" s="202"/>
      <c r="K289" s="202"/>
      <c r="L289" s="202"/>
    </row>
    <row r="290" spans="7:12" x14ac:dyDescent="0.2">
      <c r="G290" s="33"/>
      <c r="H290" s="194"/>
      <c r="I290" s="168"/>
      <c r="J290" s="202"/>
      <c r="K290" s="202"/>
      <c r="L290" s="202"/>
    </row>
    <row r="291" spans="7:12" x14ac:dyDescent="0.2">
      <c r="G291" s="33"/>
      <c r="H291" s="194"/>
      <c r="I291" s="168"/>
      <c r="J291" s="202"/>
      <c r="K291" s="202"/>
      <c r="L291" s="202"/>
    </row>
    <row r="292" spans="7:12" x14ac:dyDescent="0.2">
      <c r="G292" s="33"/>
      <c r="H292" s="194"/>
      <c r="I292" s="168"/>
      <c r="J292" s="202"/>
      <c r="K292" s="202"/>
      <c r="L292" s="202"/>
    </row>
    <row r="293" spans="7:12" x14ac:dyDescent="0.2">
      <c r="G293" s="33"/>
      <c r="H293" s="194"/>
      <c r="I293" s="168"/>
      <c r="J293" s="202"/>
      <c r="K293" s="202"/>
      <c r="L293" s="202"/>
    </row>
    <row r="294" spans="7:12" x14ac:dyDescent="0.2">
      <c r="G294" s="33"/>
      <c r="H294" s="194"/>
      <c r="I294" s="168"/>
      <c r="J294" s="202"/>
      <c r="K294" s="202"/>
      <c r="L294" s="202"/>
    </row>
    <row r="295" spans="7:12" x14ac:dyDescent="0.2">
      <c r="G295" s="33"/>
      <c r="H295" s="194"/>
      <c r="I295" s="168"/>
      <c r="J295" s="202"/>
      <c r="K295" s="202"/>
      <c r="L295" s="202"/>
    </row>
    <row r="296" spans="7:12" x14ac:dyDescent="0.2">
      <c r="G296" s="33"/>
      <c r="H296" s="194"/>
      <c r="I296" s="168"/>
      <c r="J296" s="202"/>
      <c r="K296" s="202"/>
      <c r="L296" s="202"/>
    </row>
    <row r="297" spans="7:12" x14ac:dyDescent="0.2">
      <c r="G297" s="33"/>
      <c r="H297" s="194"/>
      <c r="I297" s="168"/>
      <c r="J297" s="202"/>
      <c r="K297" s="202"/>
      <c r="L297" s="202"/>
    </row>
    <row r="298" spans="7:12" x14ac:dyDescent="0.2">
      <c r="G298" s="33"/>
      <c r="H298" s="194"/>
      <c r="I298" s="168"/>
      <c r="J298" s="202"/>
      <c r="K298" s="202"/>
      <c r="L298" s="202"/>
    </row>
    <row r="299" spans="7:12" x14ac:dyDescent="0.2">
      <c r="G299" s="33"/>
      <c r="H299" s="194"/>
      <c r="I299" s="168"/>
      <c r="J299" s="202"/>
      <c r="K299" s="202"/>
      <c r="L299" s="202"/>
    </row>
    <row r="300" spans="7:12" x14ac:dyDescent="0.2">
      <c r="G300" s="33"/>
      <c r="H300" s="194"/>
      <c r="I300" s="168"/>
      <c r="J300" s="202"/>
      <c r="K300" s="202"/>
      <c r="L300" s="202"/>
    </row>
    <row r="301" spans="7:12" x14ac:dyDescent="0.2">
      <c r="G301" s="33"/>
      <c r="H301" s="194"/>
      <c r="I301" s="168"/>
      <c r="J301" s="202"/>
      <c r="K301" s="202"/>
      <c r="L301" s="202"/>
    </row>
    <row r="302" spans="7:12" x14ac:dyDescent="0.2">
      <c r="G302" s="33"/>
      <c r="H302" s="194"/>
      <c r="I302" s="168"/>
      <c r="J302" s="202"/>
      <c r="K302" s="202"/>
      <c r="L302" s="202"/>
    </row>
    <row r="303" spans="7:12" x14ac:dyDescent="0.2">
      <c r="G303" s="33"/>
      <c r="H303" s="194"/>
      <c r="I303" s="168"/>
      <c r="J303" s="202"/>
      <c r="K303" s="202"/>
      <c r="L303" s="202"/>
    </row>
    <row r="304" spans="7:12" x14ac:dyDescent="0.2">
      <c r="G304" s="33"/>
      <c r="H304" s="194"/>
      <c r="I304" s="168"/>
      <c r="J304" s="202"/>
      <c r="K304" s="202"/>
      <c r="L304" s="202"/>
    </row>
    <row r="305" spans="7:12" x14ac:dyDescent="0.2">
      <c r="G305" s="33"/>
      <c r="H305" s="194"/>
      <c r="I305" s="168"/>
      <c r="J305" s="202"/>
      <c r="K305" s="202"/>
      <c r="L305" s="202"/>
    </row>
    <row r="306" spans="7:12" x14ac:dyDescent="0.2">
      <c r="G306" s="33"/>
      <c r="H306" s="194"/>
      <c r="I306" s="168"/>
      <c r="J306" s="202"/>
      <c r="K306" s="202"/>
      <c r="L306" s="202"/>
    </row>
    <row r="307" spans="7:12" x14ac:dyDescent="0.2">
      <c r="G307" s="33"/>
      <c r="H307" s="194"/>
      <c r="I307" s="168"/>
      <c r="J307" s="202"/>
      <c r="K307" s="202"/>
      <c r="L307" s="202"/>
    </row>
    <row r="308" spans="7:12" x14ac:dyDescent="0.2">
      <c r="G308" s="33"/>
      <c r="H308" s="194"/>
      <c r="I308" s="168"/>
      <c r="J308" s="202"/>
      <c r="K308" s="202"/>
      <c r="L308" s="202"/>
    </row>
    <row r="309" spans="7:12" x14ac:dyDescent="0.2">
      <c r="G309" s="33"/>
      <c r="H309" s="194"/>
      <c r="I309" s="168"/>
      <c r="J309" s="202"/>
      <c r="K309" s="202"/>
      <c r="L309" s="202"/>
    </row>
    <row r="310" spans="7:12" x14ac:dyDescent="0.2">
      <c r="G310" s="33"/>
      <c r="H310" s="194"/>
      <c r="I310" s="168"/>
      <c r="J310" s="202"/>
      <c r="K310" s="202"/>
      <c r="L310" s="202"/>
    </row>
    <row r="311" spans="7:12" x14ac:dyDescent="0.2">
      <c r="G311" s="33"/>
      <c r="H311" s="194"/>
      <c r="I311" s="168"/>
      <c r="J311" s="202"/>
      <c r="K311" s="202"/>
      <c r="L311" s="202"/>
    </row>
    <row r="312" spans="7:12" x14ac:dyDescent="0.2">
      <c r="G312" s="33"/>
      <c r="H312" s="194"/>
      <c r="I312" s="168"/>
      <c r="J312" s="202"/>
      <c r="K312" s="202"/>
      <c r="L312" s="202"/>
    </row>
    <row r="313" spans="7:12" x14ac:dyDescent="0.2">
      <c r="G313" s="33"/>
      <c r="H313" s="194"/>
      <c r="I313" s="168"/>
      <c r="J313" s="202"/>
      <c r="K313" s="202"/>
      <c r="L313" s="202"/>
    </row>
    <row r="314" spans="7:12" x14ac:dyDescent="0.2">
      <c r="G314" s="33"/>
      <c r="H314" s="194"/>
      <c r="I314" s="168"/>
      <c r="J314" s="202"/>
      <c r="K314" s="202"/>
      <c r="L314" s="202"/>
    </row>
    <row r="315" spans="7:12" x14ac:dyDescent="0.2">
      <c r="G315" s="33"/>
      <c r="H315" s="194"/>
      <c r="I315" s="168"/>
      <c r="J315" s="202"/>
      <c r="K315" s="202"/>
      <c r="L315" s="202"/>
    </row>
    <row r="316" spans="7:12" x14ac:dyDescent="0.2">
      <c r="G316" s="33"/>
      <c r="H316" s="194"/>
      <c r="I316" s="168"/>
      <c r="J316" s="202"/>
      <c r="K316" s="202"/>
      <c r="L316" s="202"/>
    </row>
    <row r="317" spans="7:12" x14ac:dyDescent="0.2">
      <c r="G317" s="33"/>
      <c r="H317" s="194"/>
      <c r="I317" s="168"/>
      <c r="J317" s="202"/>
      <c r="K317" s="202"/>
      <c r="L317" s="202"/>
    </row>
    <row r="318" spans="7:12" x14ac:dyDescent="0.2">
      <c r="G318" s="33"/>
      <c r="H318" s="194"/>
      <c r="I318" s="168"/>
      <c r="J318" s="202"/>
      <c r="K318" s="202"/>
      <c r="L318" s="202"/>
    </row>
    <row r="319" spans="7:12" x14ac:dyDescent="0.2">
      <c r="G319" s="33"/>
      <c r="H319" s="194"/>
      <c r="I319" s="168"/>
      <c r="J319" s="202"/>
      <c r="K319" s="202"/>
      <c r="L319" s="202"/>
    </row>
    <row r="320" spans="7:12" x14ac:dyDescent="0.2">
      <c r="G320" s="33"/>
      <c r="H320" s="194"/>
      <c r="I320" s="168"/>
      <c r="J320" s="202"/>
      <c r="K320" s="202"/>
      <c r="L320" s="202"/>
    </row>
    <row r="321" spans="7:12" x14ac:dyDescent="0.2">
      <c r="G321" s="33"/>
      <c r="H321" s="194"/>
      <c r="I321" s="168"/>
      <c r="J321" s="202"/>
      <c r="K321" s="202"/>
      <c r="L321" s="202"/>
    </row>
    <row r="322" spans="7:12" x14ac:dyDescent="0.2">
      <c r="G322" s="33"/>
      <c r="H322" s="194"/>
      <c r="I322" s="168"/>
      <c r="J322" s="202"/>
      <c r="K322" s="202"/>
      <c r="L322" s="202"/>
    </row>
    <row r="323" spans="7:12" x14ac:dyDescent="0.2">
      <c r="G323" s="33"/>
      <c r="H323" s="194"/>
      <c r="I323" s="168"/>
      <c r="J323" s="202"/>
      <c r="K323" s="202"/>
      <c r="L323" s="202"/>
    </row>
    <row r="324" spans="7:12" x14ac:dyDescent="0.2">
      <c r="G324" s="33"/>
      <c r="H324" s="194"/>
      <c r="I324" s="168"/>
      <c r="J324" s="202"/>
      <c r="K324" s="202"/>
      <c r="L324" s="202"/>
    </row>
    <row r="325" spans="7:12" x14ac:dyDescent="0.2">
      <c r="G325" s="33"/>
      <c r="H325" s="194"/>
      <c r="I325" s="168"/>
      <c r="J325" s="202"/>
      <c r="K325" s="202"/>
      <c r="L325" s="202"/>
    </row>
    <row r="326" spans="7:12" x14ac:dyDescent="0.2">
      <c r="G326" s="33"/>
      <c r="H326" s="194"/>
      <c r="I326" s="168"/>
      <c r="J326" s="202"/>
      <c r="K326" s="202"/>
      <c r="L326" s="202"/>
    </row>
    <row r="327" spans="7:12" x14ac:dyDescent="0.2">
      <c r="G327" s="33"/>
      <c r="H327" s="194"/>
      <c r="I327" s="168"/>
      <c r="J327" s="202"/>
      <c r="K327" s="202"/>
      <c r="L327" s="202"/>
    </row>
    <row r="328" spans="7:12" x14ac:dyDescent="0.2">
      <c r="G328" s="33"/>
      <c r="H328" s="194"/>
      <c r="I328" s="168"/>
      <c r="J328" s="202"/>
      <c r="K328" s="202"/>
      <c r="L328" s="202"/>
    </row>
    <row r="329" spans="7:12" x14ac:dyDescent="0.2">
      <c r="G329" s="33"/>
      <c r="H329" s="194"/>
      <c r="I329" s="168"/>
      <c r="J329" s="202"/>
      <c r="K329" s="202"/>
      <c r="L329" s="202"/>
    </row>
    <row r="330" spans="7:12" x14ac:dyDescent="0.2">
      <c r="G330" s="33"/>
      <c r="H330" s="194"/>
      <c r="I330" s="168"/>
      <c r="J330" s="202"/>
      <c r="K330" s="202"/>
      <c r="L330" s="202"/>
    </row>
    <row r="331" spans="7:12" x14ac:dyDescent="0.2">
      <c r="G331" s="33"/>
      <c r="H331" s="194"/>
      <c r="I331" s="168"/>
      <c r="J331" s="202"/>
      <c r="K331" s="202"/>
      <c r="L331" s="202"/>
    </row>
    <row r="332" spans="7:12" x14ac:dyDescent="0.2">
      <c r="G332" s="33"/>
      <c r="H332" s="194"/>
      <c r="I332" s="168"/>
      <c r="J332" s="202"/>
      <c r="K332" s="202"/>
      <c r="L332" s="202"/>
    </row>
    <row r="333" spans="7:12" x14ac:dyDescent="0.2">
      <c r="G333" s="33"/>
      <c r="H333" s="194"/>
      <c r="I333" s="168"/>
      <c r="J333" s="202"/>
      <c r="K333" s="202"/>
      <c r="L333" s="202"/>
    </row>
    <row r="334" spans="7:12" x14ac:dyDescent="0.2">
      <c r="G334" s="33"/>
      <c r="H334" s="194"/>
      <c r="I334" s="168"/>
      <c r="J334" s="202"/>
      <c r="K334" s="202"/>
      <c r="L334" s="202"/>
    </row>
    <row r="335" spans="7:12" x14ac:dyDescent="0.2">
      <c r="G335" s="33"/>
      <c r="H335" s="194"/>
      <c r="I335" s="168"/>
      <c r="J335" s="202"/>
      <c r="K335" s="202"/>
      <c r="L335" s="202"/>
    </row>
    <row r="336" spans="7:12" x14ac:dyDescent="0.2">
      <c r="G336" s="33"/>
      <c r="H336" s="194"/>
      <c r="I336" s="168"/>
      <c r="J336" s="202"/>
      <c r="K336" s="202"/>
      <c r="L336" s="202"/>
    </row>
    <row r="337" spans="7:12" x14ac:dyDescent="0.2">
      <c r="G337" s="33"/>
      <c r="H337" s="194"/>
      <c r="I337" s="168"/>
      <c r="J337" s="202"/>
      <c r="K337" s="202"/>
      <c r="L337" s="202"/>
    </row>
    <row r="338" spans="7:12" x14ac:dyDescent="0.2">
      <c r="G338" s="33"/>
      <c r="H338" s="194"/>
      <c r="I338" s="168"/>
      <c r="J338" s="202"/>
      <c r="K338" s="202"/>
      <c r="L338" s="202"/>
    </row>
    <row r="339" spans="7:12" x14ac:dyDescent="0.2">
      <c r="G339" s="33"/>
      <c r="H339" s="194"/>
      <c r="I339" s="168"/>
      <c r="J339" s="202"/>
      <c r="K339" s="202"/>
      <c r="L339" s="202"/>
    </row>
    <row r="340" spans="7:12" x14ac:dyDescent="0.2">
      <c r="G340" s="33"/>
      <c r="H340" s="194"/>
      <c r="I340" s="168"/>
      <c r="J340" s="202"/>
      <c r="K340" s="202"/>
      <c r="L340" s="202"/>
    </row>
    <row r="341" spans="7:12" x14ac:dyDescent="0.2">
      <c r="G341" s="33"/>
      <c r="H341" s="194"/>
      <c r="I341" s="168"/>
      <c r="J341" s="202"/>
      <c r="K341" s="202"/>
      <c r="L341" s="202"/>
    </row>
    <row r="342" spans="7:12" x14ac:dyDescent="0.2">
      <c r="G342" s="33"/>
      <c r="H342" s="194"/>
      <c r="I342" s="168"/>
      <c r="J342" s="202"/>
      <c r="K342" s="202"/>
      <c r="L342" s="202"/>
    </row>
    <row r="343" spans="7:12" x14ac:dyDescent="0.2">
      <c r="G343" s="33"/>
      <c r="H343" s="194"/>
      <c r="I343" s="168"/>
      <c r="J343" s="202"/>
      <c r="K343" s="202"/>
      <c r="L343" s="202"/>
    </row>
    <row r="344" spans="7:12" x14ac:dyDescent="0.2">
      <c r="G344" s="33"/>
      <c r="H344" s="194"/>
      <c r="I344" s="168"/>
      <c r="J344" s="202"/>
      <c r="K344" s="202"/>
      <c r="L344" s="202"/>
    </row>
    <row r="345" spans="7:12" x14ac:dyDescent="0.2">
      <c r="G345" s="33"/>
      <c r="H345" s="194"/>
      <c r="I345" s="168"/>
      <c r="J345" s="202"/>
      <c r="K345" s="202"/>
      <c r="L345" s="202"/>
    </row>
    <row r="346" spans="7:12" x14ac:dyDescent="0.2">
      <c r="G346" s="33"/>
      <c r="H346" s="194"/>
      <c r="I346" s="168"/>
      <c r="J346" s="202"/>
      <c r="K346" s="202"/>
      <c r="L346" s="202"/>
    </row>
    <row r="347" spans="7:12" x14ac:dyDescent="0.2">
      <c r="G347" s="33"/>
      <c r="H347" s="194"/>
      <c r="I347" s="168"/>
      <c r="J347" s="202"/>
      <c r="K347" s="202"/>
      <c r="L347" s="202"/>
    </row>
    <row r="348" spans="7:12" x14ac:dyDescent="0.2">
      <c r="G348" s="33"/>
      <c r="H348" s="194"/>
      <c r="I348" s="168"/>
      <c r="J348" s="202"/>
      <c r="K348" s="202"/>
      <c r="L348" s="202"/>
    </row>
    <row r="349" spans="7:12" x14ac:dyDescent="0.2">
      <c r="G349" s="33"/>
      <c r="H349" s="194"/>
      <c r="I349" s="168"/>
      <c r="J349" s="202"/>
      <c r="K349" s="202"/>
      <c r="L349" s="202"/>
    </row>
    <row r="350" spans="7:12" x14ac:dyDescent="0.2">
      <c r="G350" s="33"/>
      <c r="H350" s="194"/>
      <c r="I350" s="168"/>
      <c r="J350" s="202"/>
      <c r="K350" s="202"/>
      <c r="L350" s="202"/>
    </row>
    <row r="351" spans="7:12" x14ac:dyDescent="0.2">
      <c r="G351" s="33"/>
      <c r="H351" s="194"/>
      <c r="I351" s="168"/>
      <c r="J351" s="202"/>
      <c r="K351" s="202"/>
      <c r="L351" s="202"/>
    </row>
    <row r="352" spans="7:12" x14ac:dyDescent="0.2">
      <c r="G352" s="33"/>
      <c r="H352" s="194"/>
      <c r="I352" s="168"/>
      <c r="J352" s="202"/>
      <c r="K352" s="202"/>
      <c r="L352" s="202"/>
    </row>
    <row r="353" spans="7:12" x14ac:dyDescent="0.2">
      <c r="G353" s="33"/>
      <c r="H353" s="194"/>
      <c r="I353" s="168"/>
      <c r="J353" s="202"/>
      <c r="K353" s="202"/>
      <c r="L353" s="202"/>
    </row>
    <row r="354" spans="7:12" x14ac:dyDescent="0.2">
      <c r="G354" s="33"/>
      <c r="H354" s="194"/>
      <c r="I354" s="168"/>
      <c r="J354" s="202"/>
      <c r="K354" s="202"/>
      <c r="L354" s="202"/>
    </row>
    <row r="355" spans="7:12" x14ac:dyDescent="0.2">
      <c r="G355" s="33"/>
      <c r="H355" s="194"/>
      <c r="I355" s="168"/>
      <c r="J355" s="202"/>
      <c r="K355" s="202"/>
      <c r="L355" s="202"/>
    </row>
    <row r="356" spans="7:12" x14ac:dyDescent="0.2">
      <c r="G356" s="33"/>
      <c r="H356" s="194"/>
      <c r="I356" s="168"/>
      <c r="J356" s="202"/>
      <c r="K356" s="202"/>
      <c r="L356" s="202"/>
    </row>
    <row r="357" spans="7:12" x14ac:dyDescent="0.2">
      <c r="G357" s="33"/>
      <c r="H357" s="194"/>
      <c r="I357" s="168"/>
      <c r="J357" s="202"/>
      <c r="K357" s="202"/>
      <c r="L357" s="202"/>
    </row>
    <row r="358" spans="7:12" x14ac:dyDescent="0.2">
      <c r="G358" s="33"/>
      <c r="H358" s="194"/>
      <c r="I358" s="168"/>
      <c r="J358" s="202"/>
      <c r="K358" s="202"/>
      <c r="L358" s="202"/>
    </row>
    <row r="359" spans="7:12" x14ac:dyDescent="0.2">
      <c r="G359" s="33"/>
      <c r="H359" s="194"/>
      <c r="I359" s="168"/>
      <c r="J359" s="202"/>
      <c r="K359" s="202"/>
      <c r="L359" s="202"/>
    </row>
    <row r="360" spans="7:12" x14ac:dyDescent="0.2">
      <c r="G360" s="33"/>
      <c r="H360" s="194"/>
      <c r="I360" s="168"/>
      <c r="J360" s="202"/>
      <c r="K360" s="202"/>
      <c r="L360" s="202"/>
    </row>
    <row r="361" spans="7:12" x14ac:dyDescent="0.2">
      <c r="G361" s="33"/>
      <c r="H361" s="194"/>
      <c r="I361" s="168"/>
      <c r="J361" s="202"/>
      <c r="K361" s="202"/>
      <c r="L361" s="202"/>
    </row>
    <row r="362" spans="7:12" x14ac:dyDescent="0.2">
      <c r="G362" s="33"/>
      <c r="H362" s="194"/>
      <c r="I362" s="168"/>
      <c r="J362" s="202"/>
      <c r="K362" s="202"/>
      <c r="L362" s="202"/>
    </row>
    <row r="363" spans="7:12" x14ac:dyDescent="0.2">
      <c r="G363" s="33"/>
      <c r="H363" s="194"/>
      <c r="I363" s="168"/>
      <c r="J363" s="202"/>
      <c r="K363" s="202"/>
      <c r="L363" s="202"/>
    </row>
    <row r="364" spans="7:12" x14ac:dyDescent="0.2">
      <c r="G364" s="33"/>
      <c r="H364" s="194"/>
      <c r="I364" s="168"/>
      <c r="J364" s="202"/>
      <c r="K364" s="202"/>
      <c r="L364" s="202"/>
    </row>
    <row r="365" spans="7:12" x14ac:dyDescent="0.2">
      <c r="G365" s="33"/>
      <c r="H365" s="194"/>
      <c r="I365" s="168"/>
      <c r="J365" s="202"/>
      <c r="K365" s="202"/>
      <c r="L365" s="202"/>
    </row>
    <row r="366" spans="7:12" x14ac:dyDescent="0.2">
      <c r="G366" s="33"/>
      <c r="H366" s="194"/>
      <c r="I366" s="168"/>
      <c r="J366" s="202"/>
      <c r="K366" s="202"/>
      <c r="L366" s="202"/>
    </row>
    <row r="367" spans="7:12" x14ac:dyDescent="0.2">
      <c r="G367" s="33"/>
      <c r="H367" s="194"/>
      <c r="I367" s="168"/>
      <c r="J367" s="202"/>
      <c r="K367" s="202"/>
      <c r="L367" s="202"/>
    </row>
    <row r="368" spans="7:12" x14ac:dyDescent="0.2">
      <c r="G368" s="33"/>
      <c r="H368" s="194"/>
      <c r="I368" s="168"/>
      <c r="J368" s="202"/>
      <c r="K368" s="202"/>
      <c r="L368" s="202"/>
    </row>
    <row r="369" spans="7:12" x14ac:dyDescent="0.2">
      <c r="G369" s="33"/>
      <c r="H369" s="194"/>
      <c r="I369" s="168"/>
      <c r="J369" s="202"/>
      <c r="K369" s="202"/>
      <c r="L369" s="202"/>
    </row>
    <row r="370" spans="7:12" x14ac:dyDescent="0.2">
      <c r="G370" s="33"/>
      <c r="H370" s="194"/>
      <c r="I370" s="168"/>
      <c r="J370" s="202"/>
      <c r="K370" s="202"/>
      <c r="L370" s="202"/>
    </row>
    <row r="371" spans="7:12" x14ac:dyDescent="0.2">
      <c r="G371" s="33"/>
      <c r="H371" s="194"/>
      <c r="I371" s="168"/>
      <c r="J371" s="202"/>
      <c r="K371" s="202"/>
      <c r="L371" s="202"/>
    </row>
    <row r="372" spans="7:12" x14ac:dyDescent="0.2">
      <c r="G372" s="33"/>
      <c r="H372" s="194"/>
      <c r="I372" s="168"/>
      <c r="J372" s="202"/>
      <c r="K372" s="202"/>
      <c r="L372" s="202"/>
    </row>
    <row r="373" spans="7:12" x14ac:dyDescent="0.2">
      <c r="G373" s="33"/>
      <c r="H373" s="194"/>
      <c r="I373" s="168"/>
      <c r="J373" s="202"/>
      <c r="K373" s="202"/>
      <c r="L373" s="202"/>
    </row>
    <row r="374" spans="7:12" x14ac:dyDescent="0.2">
      <c r="G374" s="33"/>
      <c r="H374" s="194"/>
      <c r="I374" s="168"/>
      <c r="J374" s="202"/>
      <c r="K374" s="202"/>
      <c r="L374" s="202"/>
    </row>
    <row r="375" spans="7:12" x14ac:dyDescent="0.2">
      <c r="G375" s="33"/>
      <c r="H375" s="194"/>
      <c r="I375" s="168"/>
      <c r="J375" s="202"/>
      <c r="K375" s="202"/>
      <c r="L375" s="202"/>
    </row>
    <row r="376" spans="7:12" x14ac:dyDescent="0.2">
      <c r="G376" s="33"/>
      <c r="H376" s="194"/>
      <c r="I376" s="168"/>
      <c r="J376" s="202"/>
      <c r="K376" s="202"/>
      <c r="L376" s="202"/>
    </row>
    <row r="377" spans="7:12" x14ac:dyDescent="0.2">
      <c r="G377" s="33"/>
      <c r="H377" s="194"/>
      <c r="I377" s="168"/>
      <c r="J377" s="202"/>
      <c r="K377" s="202"/>
      <c r="L377" s="202"/>
    </row>
    <row r="378" spans="7:12" x14ac:dyDescent="0.2">
      <c r="G378" s="33"/>
      <c r="H378" s="194"/>
      <c r="I378" s="168"/>
      <c r="J378" s="202"/>
      <c r="K378" s="202"/>
      <c r="L378" s="202"/>
    </row>
    <row r="379" spans="7:12" x14ac:dyDescent="0.2">
      <c r="G379" s="33"/>
      <c r="H379" s="194"/>
      <c r="I379" s="168"/>
      <c r="J379" s="202"/>
      <c r="K379" s="202"/>
      <c r="L379" s="202"/>
    </row>
    <row r="380" spans="7:12" x14ac:dyDescent="0.2">
      <c r="G380" s="33"/>
      <c r="H380" s="194"/>
      <c r="I380" s="168"/>
      <c r="J380" s="202"/>
      <c r="K380" s="202"/>
      <c r="L380" s="202"/>
    </row>
    <row r="381" spans="7:12" x14ac:dyDescent="0.2">
      <c r="G381" s="33"/>
      <c r="H381" s="194"/>
      <c r="I381" s="168"/>
      <c r="J381" s="202"/>
      <c r="K381" s="202"/>
      <c r="L381" s="202"/>
    </row>
    <row r="382" spans="7:12" x14ac:dyDescent="0.2">
      <c r="G382" s="33"/>
      <c r="H382" s="194"/>
      <c r="I382" s="168"/>
      <c r="J382" s="202"/>
      <c r="K382" s="202"/>
      <c r="L382" s="202"/>
    </row>
    <row r="383" spans="7:12" x14ac:dyDescent="0.2">
      <c r="G383" s="33"/>
      <c r="H383" s="194"/>
      <c r="I383" s="168"/>
      <c r="J383" s="202"/>
      <c r="K383" s="202"/>
      <c r="L383" s="202"/>
    </row>
    <row r="384" spans="7:12" x14ac:dyDescent="0.2">
      <c r="G384" s="33"/>
      <c r="H384" s="194"/>
      <c r="I384" s="168"/>
      <c r="J384" s="202"/>
      <c r="K384" s="202"/>
      <c r="L384" s="202"/>
    </row>
    <row r="385" spans="7:12" x14ac:dyDescent="0.2">
      <c r="G385" s="33"/>
      <c r="H385" s="194"/>
      <c r="I385" s="168"/>
      <c r="J385" s="202"/>
      <c r="K385" s="202"/>
      <c r="L385" s="202"/>
    </row>
    <row r="386" spans="7:12" x14ac:dyDescent="0.2">
      <c r="G386" s="33"/>
      <c r="H386" s="194"/>
      <c r="I386" s="168"/>
      <c r="J386" s="202"/>
      <c r="K386" s="202"/>
      <c r="L386" s="202"/>
    </row>
    <row r="387" spans="7:12" x14ac:dyDescent="0.2">
      <c r="G387" s="33"/>
      <c r="H387" s="194"/>
      <c r="I387" s="168"/>
      <c r="J387" s="202"/>
      <c r="K387" s="202"/>
      <c r="L387" s="202"/>
    </row>
    <row r="388" spans="7:12" x14ac:dyDescent="0.2">
      <c r="G388" s="33"/>
      <c r="H388" s="194"/>
      <c r="I388" s="168"/>
      <c r="J388" s="202"/>
      <c r="K388" s="202"/>
      <c r="L388" s="202"/>
    </row>
    <row r="389" spans="7:12" x14ac:dyDescent="0.2">
      <c r="G389" s="33"/>
      <c r="H389" s="194"/>
      <c r="I389" s="168"/>
      <c r="J389" s="202"/>
      <c r="K389" s="202"/>
      <c r="L389" s="202"/>
    </row>
    <row r="390" spans="7:12" x14ac:dyDescent="0.2">
      <c r="G390" s="33"/>
      <c r="H390" s="194"/>
      <c r="I390" s="168"/>
      <c r="J390" s="202"/>
      <c r="K390" s="202"/>
      <c r="L390" s="202"/>
    </row>
    <row r="391" spans="7:12" x14ac:dyDescent="0.2">
      <c r="G391" s="33"/>
      <c r="H391" s="194"/>
      <c r="I391" s="168"/>
      <c r="J391" s="202"/>
      <c r="K391" s="202"/>
      <c r="L391" s="202"/>
    </row>
    <row r="392" spans="7:12" x14ac:dyDescent="0.2">
      <c r="G392" s="33"/>
      <c r="H392" s="194"/>
      <c r="I392" s="168"/>
      <c r="J392" s="202"/>
      <c r="K392" s="202"/>
      <c r="L392" s="202"/>
    </row>
    <row r="393" spans="7:12" x14ac:dyDescent="0.2">
      <c r="G393" s="33"/>
      <c r="H393" s="194"/>
      <c r="I393" s="168"/>
      <c r="J393" s="202"/>
      <c r="K393" s="202"/>
      <c r="L393" s="202"/>
    </row>
    <row r="394" spans="7:12" x14ac:dyDescent="0.2">
      <c r="G394" s="33"/>
      <c r="H394" s="194"/>
      <c r="I394" s="168"/>
      <c r="J394" s="202"/>
      <c r="K394" s="202"/>
      <c r="L394" s="202"/>
    </row>
    <row r="395" spans="7:12" x14ac:dyDescent="0.2">
      <c r="G395" s="33"/>
      <c r="H395" s="194"/>
      <c r="I395" s="168"/>
      <c r="J395" s="202"/>
      <c r="K395" s="202"/>
      <c r="L395" s="202"/>
    </row>
    <row r="396" spans="7:12" x14ac:dyDescent="0.2">
      <c r="G396" s="33"/>
      <c r="H396" s="194"/>
      <c r="I396" s="168"/>
      <c r="J396" s="202"/>
      <c r="K396" s="202"/>
      <c r="L396" s="202"/>
    </row>
    <row r="397" spans="7:12" x14ac:dyDescent="0.2">
      <c r="G397" s="33"/>
      <c r="H397" s="194"/>
      <c r="I397" s="168"/>
      <c r="J397" s="202"/>
      <c r="K397" s="202"/>
      <c r="L397" s="202"/>
    </row>
    <row r="398" spans="7:12" x14ac:dyDescent="0.2">
      <c r="G398" s="33"/>
      <c r="H398" s="194"/>
      <c r="I398" s="168"/>
      <c r="J398" s="202"/>
      <c r="K398" s="202"/>
      <c r="L398" s="202"/>
    </row>
    <row r="399" spans="7:12" x14ac:dyDescent="0.2">
      <c r="G399" s="33"/>
      <c r="H399" s="194"/>
      <c r="I399" s="168"/>
      <c r="J399" s="202"/>
      <c r="K399" s="202"/>
      <c r="L399" s="202"/>
    </row>
    <row r="400" spans="7:12" x14ac:dyDescent="0.2">
      <c r="G400" s="33"/>
      <c r="H400" s="194"/>
      <c r="I400" s="168"/>
      <c r="J400" s="202"/>
      <c r="K400" s="202"/>
      <c r="L400" s="202"/>
    </row>
    <row r="401" spans="7:12" x14ac:dyDescent="0.2">
      <c r="G401" s="33"/>
      <c r="H401" s="194"/>
      <c r="I401" s="168"/>
      <c r="J401" s="202"/>
      <c r="K401" s="202"/>
      <c r="L401" s="202"/>
    </row>
    <row r="402" spans="7:12" x14ac:dyDescent="0.2">
      <c r="G402" s="33"/>
      <c r="H402" s="194"/>
      <c r="I402" s="168"/>
      <c r="J402" s="202"/>
      <c r="K402" s="202"/>
      <c r="L402" s="202"/>
    </row>
    <row r="403" spans="7:12" x14ac:dyDescent="0.2">
      <c r="G403" s="33"/>
      <c r="H403" s="194"/>
      <c r="I403" s="168"/>
      <c r="J403" s="202"/>
      <c r="K403" s="202"/>
      <c r="L403" s="202"/>
    </row>
    <row r="404" spans="7:12" x14ac:dyDescent="0.2">
      <c r="G404" s="33"/>
      <c r="H404" s="194"/>
      <c r="I404" s="168"/>
      <c r="J404" s="202"/>
      <c r="K404" s="202"/>
      <c r="L404" s="202"/>
    </row>
    <row r="405" spans="7:12" x14ac:dyDescent="0.2">
      <c r="G405" s="33"/>
      <c r="H405" s="194"/>
      <c r="I405" s="168"/>
      <c r="J405" s="202"/>
      <c r="K405" s="202"/>
      <c r="L405" s="202"/>
    </row>
    <row r="406" spans="7:12" x14ac:dyDescent="0.2">
      <c r="G406" s="33"/>
      <c r="H406" s="194"/>
      <c r="I406" s="168"/>
      <c r="J406" s="202"/>
      <c r="K406" s="202"/>
      <c r="L406" s="202"/>
    </row>
    <row r="407" spans="7:12" x14ac:dyDescent="0.2">
      <c r="G407" s="33"/>
      <c r="H407" s="194"/>
      <c r="I407" s="168"/>
      <c r="J407" s="202"/>
      <c r="K407" s="202"/>
      <c r="L407" s="202"/>
    </row>
    <row r="408" spans="7:12" x14ac:dyDescent="0.2">
      <c r="G408" s="33"/>
      <c r="H408" s="194"/>
      <c r="I408" s="168"/>
      <c r="J408" s="202"/>
      <c r="K408" s="202"/>
      <c r="L408" s="202"/>
    </row>
    <row r="409" spans="7:12" x14ac:dyDescent="0.2">
      <c r="G409" s="33"/>
      <c r="H409" s="194"/>
      <c r="I409" s="168"/>
      <c r="J409" s="202"/>
      <c r="K409" s="202"/>
      <c r="L409" s="202"/>
    </row>
    <row r="410" spans="7:12" x14ac:dyDescent="0.2">
      <c r="G410" s="33"/>
      <c r="H410" s="194"/>
      <c r="I410" s="168"/>
      <c r="J410" s="202"/>
      <c r="K410" s="202"/>
      <c r="L410" s="202"/>
    </row>
    <row r="411" spans="7:12" x14ac:dyDescent="0.2">
      <c r="G411" s="33"/>
      <c r="H411" s="194"/>
      <c r="I411" s="168"/>
      <c r="J411" s="202"/>
      <c r="K411" s="202"/>
      <c r="L411" s="202"/>
    </row>
    <row r="412" spans="7:12" x14ac:dyDescent="0.2">
      <c r="G412" s="33"/>
      <c r="H412" s="194"/>
      <c r="I412" s="168"/>
      <c r="J412" s="202"/>
      <c r="K412" s="202"/>
      <c r="L412" s="202"/>
    </row>
    <row r="413" spans="7:12" x14ac:dyDescent="0.2">
      <c r="G413" s="33"/>
      <c r="H413" s="194"/>
      <c r="I413" s="168"/>
      <c r="J413" s="202"/>
      <c r="K413" s="202"/>
      <c r="L413" s="202"/>
    </row>
    <row r="414" spans="7:12" x14ac:dyDescent="0.2">
      <c r="G414" s="33"/>
      <c r="H414" s="194"/>
      <c r="I414" s="168"/>
      <c r="J414" s="202"/>
      <c r="K414" s="202"/>
      <c r="L414" s="202"/>
    </row>
    <row r="415" spans="7:12" x14ac:dyDescent="0.2">
      <c r="G415" s="33"/>
      <c r="H415" s="194"/>
      <c r="I415" s="168"/>
      <c r="J415" s="202"/>
      <c r="K415" s="202"/>
      <c r="L415" s="202"/>
    </row>
    <row r="416" spans="7:12" x14ac:dyDescent="0.2">
      <c r="G416" s="33"/>
      <c r="H416" s="194"/>
      <c r="I416" s="168"/>
      <c r="J416" s="202"/>
      <c r="K416" s="202"/>
      <c r="L416" s="202"/>
    </row>
    <row r="417" spans="7:12" x14ac:dyDescent="0.2">
      <c r="G417" s="33"/>
      <c r="H417" s="194"/>
      <c r="I417" s="168"/>
      <c r="J417" s="202"/>
      <c r="K417" s="202"/>
      <c r="L417" s="202"/>
    </row>
    <row r="418" spans="7:12" x14ac:dyDescent="0.2">
      <c r="G418" s="33"/>
      <c r="H418" s="194"/>
      <c r="I418" s="168"/>
      <c r="J418" s="202"/>
      <c r="K418" s="202"/>
      <c r="L418" s="202"/>
    </row>
    <row r="419" spans="7:12" x14ac:dyDescent="0.2">
      <c r="G419" s="33"/>
      <c r="H419" s="194"/>
      <c r="I419" s="168"/>
      <c r="J419" s="202"/>
      <c r="K419" s="202"/>
      <c r="L419" s="202"/>
    </row>
    <row r="420" spans="7:12" x14ac:dyDescent="0.2">
      <c r="G420" s="33"/>
      <c r="H420" s="194"/>
      <c r="I420" s="168"/>
      <c r="J420" s="202"/>
      <c r="K420" s="202"/>
      <c r="L420" s="202"/>
    </row>
    <row r="421" spans="7:12" x14ac:dyDescent="0.2">
      <c r="G421" s="33"/>
      <c r="H421" s="194"/>
      <c r="I421" s="168"/>
      <c r="J421" s="202"/>
      <c r="K421" s="202"/>
      <c r="L421" s="202"/>
    </row>
    <row r="422" spans="7:12" x14ac:dyDescent="0.2">
      <c r="G422" s="33"/>
      <c r="H422" s="194"/>
      <c r="I422" s="168"/>
      <c r="J422" s="202"/>
      <c r="K422" s="202"/>
      <c r="L422" s="202"/>
    </row>
    <row r="423" spans="7:12" x14ac:dyDescent="0.2">
      <c r="G423" s="33"/>
      <c r="H423" s="194"/>
      <c r="I423" s="168"/>
      <c r="J423" s="202"/>
      <c r="K423" s="202"/>
      <c r="L423" s="202"/>
    </row>
    <row r="424" spans="7:12" x14ac:dyDescent="0.2">
      <c r="G424" s="33"/>
      <c r="H424" s="194"/>
      <c r="I424" s="168"/>
      <c r="J424" s="202"/>
      <c r="K424" s="202"/>
      <c r="L424" s="202"/>
    </row>
    <row r="425" spans="7:12" x14ac:dyDescent="0.2">
      <c r="G425" s="33"/>
      <c r="H425" s="194"/>
      <c r="I425" s="168"/>
      <c r="J425" s="202"/>
      <c r="K425" s="202"/>
      <c r="L425" s="202"/>
    </row>
    <row r="426" spans="7:12" x14ac:dyDescent="0.2">
      <c r="G426" s="33"/>
      <c r="H426" s="194"/>
      <c r="I426" s="168"/>
      <c r="J426" s="202"/>
      <c r="K426" s="202"/>
      <c r="L426" s="202"/>
    </row>
    <row r="427" spans="7:12" x14ac:dyDescent="0.2">
      <c r="G427" s="33"/>
      <c r="H427" s="194"/>
      <c r="I427" s="168"/>
      <c r="J427" s="202"/>
      <c r="K427" s="202"/>
      <c r="L427" s="202"/>
    </row>
    <row r="428" spans="7:12" x14ac:dyDescent="0.2">
      <c r="G428" s="33"/>
      <c r="H428" s="194"/>
      <c r="I428" s="168"/>
      <c r="J428" s="202"/>
      <c r="K428" s="202"/>
      <c r="L428" s="202"/>
    </row>
    <row r="429" spans="7:12" x14ac:dyDescent="0.2">
      <c r="G429" s="33"/>
      <c r="H429" s="194"/>
      <c r="I429" s="168"/>
      <c r="J429" s="202"/>
      <c r="K429" s="202"/>
      <c r="L429" s="202"/>
    </row>
    <row r="430" spans="7:12" x14ac:dyDescent="0.2">
      <c r="G430" s="33"/>
      <c r="H430" s="194"/>
      <c r="I430" s="168"/>
      <c r="J430" s="202"/>
      <c r="K430" s="202"/>
      <c r="L430" s="202"/>
    </row>
    <row r="431" spans="7:12" x14ac:dyDescent="0.2">
      <c r="G431" s="33"/>
      <c r="H431" s="194"/>
      <c r="I431" s="168"/>
      <c r="J431" s="202"/>
      <c r="K431" s="202"/>
      <c r="L431" s="202"/>
    </row>
    <row r="432" spans="7:12" x14ac:dyDescent="0.2">
      <c r="G432" s="33"/>
      <c r="H432" s="194"/>
      <c r="I432" s="168"/>
      <c r="J432" s="202"/>
      <c r="K432" s="202"/>
      <c r="L432" s="202"/>
    </row>
    <row r="433" spans="7:12" x14ac:dyDescent="0.2">
      <c r="G433" s="33"/>
      <c r="H433" s="194"/>
      <c r="I433" s="168"/>
      <c r="J433" s="202"/>
      <c r="K433" s="202"/>
      <c r="L433" s="202"/>
    </row>
    <row r="434" spans="7:12" x14ac:dyDescent="0.2">
      <c r="G434" s="33"/>
      <c r="H434" s="194"/>
      <c r="I434" s="168"/>
      <c r="J434" s="202"/>
      <c r="K434" s="202"/>
      <c r="L434" s="202"/>
    </row>
    <row r="435" spans="7:12" x14ac:dyDescent="0.2">
      <c r="G435" s="33"/>
      <c r="H435" s="194"/>
      <c r="I435" s="168"/>
      <c r="J435" s="202"/>
      <c r="K435" s="202"/>
      <c r="L435" s="202"/>
    </row>
    <row r="436" spans="7:12" x14ac:dyDescent="0.2">
      <c r="G436" s="33"/>
      <c r="H436" s="194"/>
      <c r="I436" s="168"/>
      <c r="J436" s="202"/>
      <c r="K436" s="202"/>
      <c r="L436" s="202"/>
    </row>
    <row r="437" spans="7:12" x14ac:dyDescent="0.2">
      <c r="G437" s="33"/>
      <c r="H437" s="194"/>
      <c r="I437" s="168"/>
      <c r="J437" s="202"/>
      <c r="K437" s="202"/>
      <c r="L437" s="202"/>
    </row>
    <row r="438" spans="7:12" x14ac:dyDescent="0.2">
      <c r="G438" s="33"/>
      <c r="H438" s="194"/>
      <c r="I438" s="168"/>
      <c r="J438" s="202"/>
      <c r="K438" s="202"/>
      <c r="L438" s="202"/>
    </row>
    <row r="439" spans="7:12" x14ac:dyDescent="0.2">
      <c r="G439" s="33"/>
      <c r="H439" s="194"/>
      <c r="I439" s="168"/>
      <c r="J439" s="202"/>
      <c r="K439" s="202"/>
      <c r="L439" s="202"/>
    </row>
    <row r="440" spans="7:12" x14ac:dyDescent="0.2">
      <c r="G440" s="33"/>
      <c r="H440" s="194"/>
      <c r="I440" s="168"/>
      <c r="J440" s="202"/>
      <c r="K440" s="202"/>
      <c r="L440" s="202"/>
    </row>
    <row r="441" spans="7:12" x14ac:dyDescent="0.2">
      <c r="G441" s="33"/>
      <c r="H441" s="194"/>
      <c r="I441" s="168"/>
      <c r="J441" s="202"/>
      <c r="K441" s="202"/>
      <c r="L441" s="202"/>
    </row>
    <row r="442" spans="7:12" x14ac:dyDescent="0.2">
      <c r="G442" s="33"/>
      <c r="H442" s="194"/>
      <c r="I442" s="168"/>
      <c r="J442" s="202"/>
      <c r="K442" s="202"/>
      <c r="L442" s="202"/>
    </row>
    <row r="443" spans="7:12" x14ac:dyDescent="0.2">
      <c r="G443" s="33"/>
      <c r="H443" s="194"/>
      <c r="I443" s="168"/>
      <c r="J443" s="202"/>
      <c r="K443" s="202"/>
      <c r="L443" s="202"/>
    </row>
    <row r="444" spans="7:12" x14ac:dyDescent="0.2">
      <c r="G444" s="33"/>
      <c r="H444" s="194"/>
      <c r="I444" s="168"/>
      <c r="J444" s="202"/>
      <c r="K444" s="202"/>
      <c r="L444" s="202"/>
    </row>
    <row r="445" spans="7:12" x14ac:dyDescent="0.2">
      <c r="G445" s="33"/>
      <c r="H445" s="194"/>
      <c r="I445" s="168"/>
      <c r="J445" s="202"/>
      <c r="K445" s="202"/>
      <c r="L445" s="202"/>
    </row>
    <row r="446" spans="7:12" x14ac:dyDescent="0.2">
      <c r="G446" s="33"/>
      <c r="H446" s="194"/>
      <c r="I446" s="168"/>
      <c r="J446" s="202"/>
      <c r="K446" s="202"/>
      <c r="L446" s="202"/>
    </row>
    <row r="447" spans="7:12" x14ac:dyDescent="0.2">
      <c r="G447" s="33"/>
      <c r="H447" s="194"/>
      <c r="I447" s="168"/>
      <c r="J447" s="202"/>
      <c r="K447" s="202"/>
      <c r="L447" s="202"/>
    </row>
    <row r="448" spans="7:12" x14ac:dyDescent="0.2">
      <c r="G448" s="33"/>
      <c r="H448" s="194"/>
      <c r="I448" s="168"/>
      <c r="J448" s="202"/>
      <c r="K448" s="202"/>
      <c r="L448" s="202"/>
    </row>
    <row r="449" spans="7:12" x14ac:dyDescent="0.2">
      <c r="G449" s="33"/>
      <c r="H449" s="194"/>
      <c r="I449" s="168"/>
      <c r="J449" s="202"/>
      <c r="K449" s="202"/>
      <c r="L449" s="202"/>
    </row>
    <row r="450" spans="7:12" x14ac:dyDescent="0.2">
      <c r="G450" s="33"/>
      <c r="H450" s="194"/>
      <c r="I450" s="168"/>
      <c r="J450" s="202"/>
      <c r="K450" s="202"/>
      <c r="L450" s="202"/>
    </row>
    <row r="451" spans="7:12" x14ac:dyDescent="0.2">
      <c r="G451" s="33"/>
      <c r="H451" s="194"/>
      <c r="I451" s="168"/>
      <c r="J451" s="202"/>
      <c r="K451" s="202"/>
      <c r="L451" s="202"/>
    </row>
    <row r="452" spans="7:12" x14ac:dyDescent="0.2">
      <c r="G452" s="33"/>
      <c r="H452" s="194"/>
      <c r="I452" s="168"/>
      <c r="J452" s="202"/>
      <c r="K452" s="202"/>
      <c r="L452" s="202"/>
    </row>
    <row r="453" spans="7:12" x14ac:dyDescent="0.2">
      <c r="G453" s="33"/>
      <c r="H453" s="194"/>
      <c r="I453" s="168"/>
      <c r="J453" s="202"/>
      <c r="K453" s="202"/>
      <c r="L453" s="202"/>
    </row>
    <row r="454" spans="7:12" x14ac:dyDescent="0.2">
      <c r="G454" s="33"/>
      <c r="H454" s="194"/>
      <c r="I454" s="168"/>
      <c r="J454" s="202"/>
      <c r="K454" s="202"/>
      <c r="L454" s="202"/>
    </row>
    <row r="455" spans="7:12" x14ac:dyDescent="0.2">
      <c r="G455" s="33"/>
      <c r="H455" s="194"/>
      <c r="I455" s="168"/>
      <c r="J455" s="202"/>
      <c r="K455" s="202"/>
      <c r="L455" s="202"/>
    </row>
    <row r="456" spans="7:12" x14ac:dyDescent="0.2">
      <c r="G456" s="33"/>
      <c r="H456" s="194"/>
      <c r="I456" s="168"/>
      <c r="J456" s="202"/>
      <c r="K456" s="202"/>
      <c r="L456" s="202"/>
    </row>
    <row r="457" spans="7:12" x14ac:dyDescent="0.2">
      <c r="G457" s="33"/>
      <c r="H457" s="194"/>
      <c r="I457" s="168"/>
      <c r="J457" s="202"/>
      <c r="K457" s="202"/>
      <c r="L457" s="202"/>
    </row>
    <row r="458" spans="7:12" x14ac:dyDescent="0.2">
      <c r="G458" s="33"/>
      <c r="H458" s="194"/>
      <c r="I458" s="168"/>
      <c r="J458" s="202"/>
      <c r="K458" s="202"/>
      <c r="L458" s="202"/>
    </row>
    <row r="459" spans="7:12" x14ac:dyDescent="0.2">
      <c r="G459" s="33"/>
      <c r="H459" s="194"/>
      <c r="I459" s="168"/>
      <c r="J459" s="202"/>
      <c r="K459" s="202"/>
      <c r="L459" s="202"/>
    </row>
    <row r="460" spans="7:12" x14ac:dyDescent="0.2">
      <c r="G460" s="33"/>
      <c r="H460" s="194"/>
      <c r="I460" s="168"/>
      <c r="J460" s="202"/>
      <c r="K460" s="202"/>
      <c r="L460" s="202"/>
    </row>
    <row r="461" spans="7:12" x14ac:dyDescent="0.2">
      <c r="G461" s="33"/>
      <c r="H461" s="194"/>
      <c r="I461" s="168"/>
      <c r="J461" s="202"/>
      <c r="K461" s="202"/>
      <c r="L461" s="202"/>
    </row>
    <row r="462" spans="7:12" x14ac:dyDescent="0.2">
      <c r="G462" s="33"/>
      <c r="H462" s="194"/>
      <c r="I462" s="168"/>
      <c r="J462" s="202"/>
      <c r="K462" s="202"/>
      <c r="L462" s="202"/>
    </row>
    <row r="463" spans="7:12" x14ac:dyDescent="0.2">
      <c r="G463" s="33"/>
      <c r="H463" s="194"/>
      <c r="I463" s="168"/>
      <c r="J463" s="202"/>
      <c r="K463" s="202"/>
      <c r="L463" s="202"/>
    </row>
    <row r="464" spans="7:12" x14ac:dyDescent="0.2">
      <c r="G464" s="33"/>
      <c r="H464" s="194"/>
      <c r="I464" s="168"/>
      <c r="J464" s="202"/>
      <c r="K464" s="202"/>
      <c r="L464" s="202"/>
    </row>
    <row r="465" spans="7:12" x14ac:dyDescent="0.2">
      <c r="G465" s="33"/>
      <c r="H465" s="194"/>
      <c r="I465" s="168"/>
      <c r="J465" s="202"/>
      <c r="K465" s="202"/>
      <c r="L465" s="202"/>
    </row>
    <row r="466" spans="7:12" x14ac:dyDescent="0.2">
      <c r="G466" s="33"/>
      <c r="H466" s="194"/>
      <c r="I466" s="168"/>
      <c r="J466" s="202"/>
      <c r="K466" s="202"/>
      <c r="L466" s="202"/>
    </row>
    <row r="467" spans="7:12" x14ac:dyDescent="0.2">
      <c r="G467" s="33"/>
      <c r="H467" s="194"/>
      <c r="I467" s="168"/>
      <c r="J467" s="202"/>
      <c r="K467" s="202"/>
      <c r="L467" s="202"/>
    </row>
    <row r="468" spans="7:12" x14ac:dyDescent="0.2">
      <c r="G468" s="33"/>
      <c r="H468" s="194"/>
      <c r="I468" s="168"/>
      <c r="J468" s="202"/>
      <c r="K468" s="202"/>
      <c r="L468" s="202"/>
    </row>
    <row r="469" spans="7:12" x14ac:dyDescent="0.2">
      <c r="G469" s="33"/>
      <c r="H469" s="194"/>
      <c r="I469" s="168"/>
      <c r="J469" s="202"/>
      <c r="K469" s="202"/>
      <c r="L469" s="202"/>
    </row>
    <row r="470" spans="7:12" x14ac:dyDescent="0.2">
      <c r="G470" s="33"/>
      <c r="H470" s="194"/>
      <c r="I470" s="168"/>
      <c r="J470" s="202"/>
      <c r="K470" s="202"/>
      <c r="L470" s="202"/>
    </row>
    <row r="471" spans="7:12" x14ac:dyDescent="0.2">
      <c r="G471" s="33"/>
      <c r="H471" s="194"/>
      <c r="I471" s="168"/>
      <c r="J471" s="202"/>
      <c r="K471" s="202"/>
      <c r="L471" s="202"/>
    </row>
    <row r="472" spans="7:12" x14ac:dyDescent="0.2">
      <c r="G472" s="33"/>
      <c r="H472" s="194"/>
      <c r="I472" s="168"/>
      <c r="J472" s="202"/>
      <c r="K472" s="202"/>
      <c r="L472" s="202"/>
    </row>
    <row r="473" spans="7:12" x14ac:dyDescent="0.2">
      <c r="G473" s="33"/>
      <c r="H473" s="194"/>
      <c r="I473" s="168"/>
      <c r="J473" s="202"/>
      <c r="K473" s="202"/>
      <c r="L473" s="202"/>
    </row>
    <row r="474" spans="7:12" x14ac:dyDescent="0.2">
      <c r="G474" s="33"/>
      <c r="H474" s="194"/>
      <c r="I474" s="168"/>
      <c r="J474" s="202"/>
      <c r="K474" s="202"/>
      <c r="L474" s="202"/>
    </row>
    <row r="475" spans="7:12" x14ac:dyDescent="0.2">
      <c r="G475" s="33"/>
      <c r="H475" s="194"/>
      <c r="I475" s="168"/>
      <c r="J475" s="202"/>
      <c r="K475" s="202"/>
      <c r="L475" s="202"/>
    </row>
    <row r="476" spans="7:12" x14ac:dyDescent="0.2">
      <c r="G476" s="33"/>
      <c r="H476" s="194"/>
      <c r="I476" s="168"/>
      <c r="J476" s="202"/>
      <c r="K476" s="202"/>
      <c r="L476" s="202"/>
    </row>
    <row r="477" spans="7:12" x14ac:dyDescent="0.2">
      <c r="G477" s="33"/>
      <c r="H477" s="194"/>
      <c r="I477" s="168"/>
      <c r="J477" s="202"/>
      <c r="K477" s="202"/>
      <c r="L477" s="202"/>
    </row>
    <row r="478" spans="7:12" x14ac:dyDescent="0.2">
      <c r="G478" s="33"/>
      <c r="H478" s="194"/>
      <c r="I478" s="168"/>
      <c r="J478" s="202"/>
      <c r="K478" s="202"/>
      <c r="L478" s="202"/>
    </row>
    <row r="479" spans="7:12" x14ac:dyDescent="0.2">
      <c r="G479" s="33"/>
      <c r="H479" s="194"/>
      <c r="I479" s="168"/>
      <c r="J479" s="202"/>
      <c r="K479" s="202"/>
      <c r="L479" s="202"/>
    </row>
    <row r="480" spans="7:12" x14ac:dyDescent="0.2">
      <c r="G480" s="33"/>
      <c r="H480" s="194"/>
      <c r="I480" s="168"/>
      <c r="J480" s="202"/>
      <c r="K480" s="202"/>
      <c r="L480" s="202"/>
    </row>
    <row r="481" spans="7:12" x14ac:dyDescent="0.2">
      <c r="G481" s="33"/>
      <c r="H481" s="194"/>
      <c r="I481" s="168"/>
      <c r="J481" s="202"/>
      <c r="K481" s="202"/>
      <c r="L481" s="202"/>
    </row>
    <row r="482" spans="7:12" x14ac:dyDescent="0.2">
      <c r="G482" s="33"/>
      <c r="H482" s="194"/>
      <c r="I482" s="168"/>
      <c r="J482" s="202"/>
      <c r="K482" s="202"/>
      <c r="L482" s="202"/>
    </row>
    <row r="483" spans="7:12" x14ac:dyDescent="0.2">
      <c r="G483" s="33"/>
      <c r="H483" s="194"/>
      <c r="I483" s="168"/>
      <c r="J483" s="202"/>
      <c r="K483" s="202"/>
      <c r="L483" s="202"/>
    </row>
    <row r="484" spans="7:12" x14ac:dyDescent="0.2">
      <c r="G484" s="33"/>
      <c r="H484" s="194"/>
      <c r="I484" s="168"/>
      <c r="J484" s="202"/>
      <c r="K484" s="202"/>
      <c r="L484" s="202"/>
    </row>
    <row r="485" spans="7:12" x14ac:dyDescent="0.2">
      <c r="G485" s="33"/>
      <c r="H485" s="194"/>
      <c r="I485" s="168"/>
      <c r="J485" s="202"/>
      <c r="K485" s="202"/>
      <c r="L485" s="202"/>
    </row>
    <row r="486" spans="7:12" x14ac:dyDescent="0.2">
      <c r="G486" s="33"/>
      <c r="H486" s="194"/>
      <c r="I486" s="168"/>
      <c r="J486" s="202"/>
      <c r="K486" s="202"/>
      <c r="L486" s="202"/>
    </row>
    <row r="487" spans="7:12" x14ac:dyDescent="0.2">
      <c r="G487" s="33"/>
      <c r="H487" s="194"/>
      <c r="I487" s="168"/>
      <c r="J487" s="202"/>
      <c r="K487" s="202"/>
      <c r="L487" s="202"/>
    </row>
    <row r="488" spans="7:12" x14ac:dyDescent="0.2">
      <c r="G488" s="33"/>
      <c r="H488" s="194"/>
      <c r="I488" s="168"/>
      <c r="J488" s="202"/>
      <c r="K488" s="202"/>
      <c r="L488" s="202"/>
    </row>
    <row r="489" spans="7:12" x14ac:dyDescent="0.2">
      <c r="G489" s="33"/>
      <c r="H489" s="194"/>
      <c r="I489" s="168"/>
      <c r="J489" s="202"/>
      <c r="K489" s="202"/>
      <c r="L489" s="202"/>
    </row>
    <row r="490" spans="7:12" x14ac:dyDescent="0.2">
      <c r="G490" s="33"/>
      <c r="H490" s="194"/>
      <c r="I490" s="168"/>
      <c r="J490" s="202"/>
      <c r="K490" s="202"/>
      <c r="L490" s="202"/>
    </row>
    <row r="491" spans="7:12" x14ac:dyDescent="0.2">
      <c r="G491" s="33"/>
      <c r="H491" s="194"/>
      <c r="I491" s="168"/>
      <c r="J491" s="202"/>
      <c r="K491" s="202"/>
      <c r="L491" s="202"/>
    </row>
    <row r="492" spans="7:12" x14ac:dyDescent="0.2">
      <c r="G492" s="33"/>
      <c r="H492" s="194"/>
      <c r="I492" s="168"/>
      <c r="J492" s="202"/>
      <c r="K492" s="202"/>
      <c r="L492" s="202"/>
    </row>
    <row r="493" spans="7:12" x14ac:dyDescent="0.2">
      <c r="G493" s="33"/>
      <c r="H493" s="194"/>
      <c r="I493" s="168"/>
      <c r="J493" s="202"/>
      <c r="K493" s="202"/>
      <c r="L493" s="202"/>
    </row>
    <row r="494" spans="7:12" x14ac:dyDescent="0.2">
      <c r="G494" s="33"/>
      <c r="H494" s="194"/>
      <c r="I494" s="168"/>
      <c r="J494" s="202"/>
      <c r="K494" s="202"/>
      <c r="L494" s="202"/>
    </row>
    <row r="495" spans="7:12" x14ac:dyDescent="0.2">
      <c r="G495" s="33"/>
      <c r="H495" s="194"/>
      <c r="I495" s="168"/>
      <c r="J495" s="202"/>
      <c r="K495" s="202"/>
      <c r="L495" s="202"/>
    </row>
    <row r="496" spans="7:12" x14ac:dyDescent="0.2">
      <c r="G496" s="33"/>
      <c r="H496" s="194"/>
      <c r="I496" s="168"/>
      <c r="J496" s="202"/>
      <c r="K496" s="202"/>
      <c r="L496" s="202"/>
    </row>
    <row r="497" spans="7:12" x14ac:dyDescent="0.2">
      <c r="G497" s="33"/>
      <c r="H497" s="194"/>
      <c r="I497" s="168"/>
      <c r="J497" s="202"/>
      <c r="K497" s="202"/>
      <c r="L497" s="202"/>
    </row>
    <row r="498" spans="7:12" x14ac:dyDescent="0.2">
      <c r="G498" s="33"/>
      <c r="H498" s="194"/>
      <c r="I498" s="168"/>
      <c r="J498" s="202"/>
      <c r="K498" s="202"/>
      <c r="L498" s="202"/>
    </row>
    <row r="499" spans="7:12" x14ac:dyDescent="0.2">
      <c r="G499" s="33"/>
      <c r="H499" s="194"/>
      <c r="I499" s="168"/>
      <c r="J499" s="202"/>
      <c r="K499" s="202"/>
      <c r="L499" s="202"/>
    </row>
    <row r="500" spans="7:12" x14ac:dyDescent="0.2">
      <c r="G500" s="33"/>
      <c r="H500" s="194"/>
      <c r="I500" s="168"/>
      <c r="J500" s="202"/>
      <c r="K500" s="202"/>
      <c r="L500" s="202"/>
    </row>
    <row r="501" spans="7:12" x14ac:dyDescent="0.2">
      <c r="G501" s="33"/>
      <c r="H501" s="194"/>
      <c r="I501" s="168"/>
      <c r="J501" s="202"/>
      <c r="K501" s="202"/>
      <c r="L501" s="202"/>
    </row>
    <row r="502" spans="7:12" x14ac:dyDescent="0.2">
      <c r="G502" s="33"/>
      <c r="H502" s="194"/>
      <c r="I502" s="168"/>
      <c r="J502" s="202"/>
      <c r="K502" s="202"/>
      <c r="L502" s="202"/>
    </row>
    <row r="503" spans="7:12" x14ac:dyDescent="0.2">
      <c r="G503" s="33"/>
      <c r="H503" s="194"/>
      <c r="I503" s="168"/>
      <c r="J503" s="202"/>
      <c r="K503" s="202"/>
      <c r="L503" s="202"/>
    </row>
    <row r="504" spans="7:12" x14ac:dyDescent="0.2">
      <c r="G504" s="33"/>
      <c r="H504" s="194"/>
      <c r="I504" s="168"/>
      <c r="J504" s="202"/>
      <c r="K504" s="202"/>
      <c r="L504" s="202"/>
    </row>
    <row r="505" spans="7:12" x14ac:dyDescent="0.2">
      <c r="G505" s="33"/>
      <c r="H505" s="194"/>
      <c r="I505" s="168"/>
      <c r="J505" s="202"/>
      <c r="K505" s="202"/>
      <c r="L505" s="202"/>
    </row>
    <row r="506" spans="7:12" x14ac:dyDescent="0.2">
      <c r="G506" s="33"/>
      <c r="H506" s="194"/>
      <c r="I506" s="168"/>
      <c r="J506" s="202"/>
      <c r="K506" s="202"/>
      <c r="L506" s="202"/>
    </row>
    <row r="507" spans="7:12" x14ac:dyDescent="0.2">
      <c r="G507" s="33"/>
      <c r="H507" s="194"/>
      <c r="I507" s="168"/>
      <c r="J507" s="202"/>
      <c r="K507" s="202"/>
      <c r="L507" s="202"/>
    </row>
    <row r="508" spans="7:12" x14ac:dyDescent="0.2">
      <c r="G508" s="33"/>
      <c r="H508" s="194"/>
      <c r="I508" s="168"/>
      <c r="J508" s="202"/>
      <c r="K508" s="202"/>
      <c r="L508" s="202"/>
    </row>
    <row r="509" spans="7:12" x14ac:dyDescent="0.2">
      <c r="G509" s="33"/>
      <c r="H509" s="194"/>
      <c r="I509" s="168"/>
      <c r="J509" s="202"/>
      <c r="K509" s="202"/>
      <c r="L509" s="202"/>
    </row>
    <row r="510" spans="7:12" x14ac:dyDescent="0.2">
      <c r="G510" s="33"/>
      <c r="H510" s="194"/>
      <c r="I510" s="168"/>
      <c r="J510" s="202"/>
      <c r="K510" s="202"/>
      <c r="L510" s="202"/>
    </row>
    <row r="511" spans="7:12" x14ac:dyDescent="0.2">
      <c r="G511" s="33"/>
      <c r="H511" s="194"/>
      <c r="I511" s="168"/>
      <c r="J511" s="202"/>
      <c r="K511" s="202"/>
      <c r="L511" s="202"/>
    </row>
    <row r="512" spans="7:12" x14ac:dyDescent="0.2">
      <c r="G512" s="33"/>
      <c r="H512" s="194"/>
      <c r="I512" s="168"/>
      <c r="J512" s="202"/>
      <c r="K512" s="202"/>
      <c r="L512" s="202"/>
    </row>
    <row r="513" spans="7:12" x14ac:dyDescent="0.2">
      <c r="G513" s="33"/>
      <c r="H513" s="194"/>
      <c r="I513" s="168"/>
      <c r="J513" s="202"/>
      <c r="K513" s="202"/>
      <c r="L513" s="202"/>
    </row>
    <row r="514" spans="7:12" x14ac:dyDescent="0.2">
      <c r="G514" s="33"/>
      <c r="H514" s="194"/>
      <c r="I514" s="168"/>
      <c r="J514" s="202"/>
      <c r="K514" s="202"/>
      <c r="L514" s="202"/>
    </row>
    <row r="515" spans="7:12" x14ac:dyDescent="0.2">
      <c r="G515" s="33"/>
      <c r="H515" s="194"/>
      <c r="I515" s="168"/>
      <c r="J515" s="202"/>
      <c r="K515" s="202"/>
      <c r="L515" s="202"/>
    </row>
    <row r="516" spans="7:12" x14ac:dyDescent="0.2">
      <c r="G516" s="33"/>
      <c r="H516" s="194"/>
      <c r="I516" s="168"/>
      <c r="J516" s="202"/>
      <c r="K516" s="202"/>
      <c r="L516" s="202"/>
    </row>
    <row r="517" spans="7:12" x14ac:dyDescent="0.2">
      <c r="G517" s="33"/>
      <c r="H517" s="194"/>
      <c r="I517" s="168"/>
      <c r="J517" s="202"/>
      <c r="K517" s="202"/>
      <c r="L517" s="202"/>
    </row>
    <row r="518" spans="7:12" x14ac:dyDescent="0.2">
      <c r="G518" s="33"/>
      <c r="H518" s="194"/>
      <c r="I518" s="168"/>
      <c r="J518" s="202"/>
      <c r="K518" s="202"/>
      <c r="L518" s="202"/>
    </row>
    <row r="519" spans="7:12" x14ac:dyDescent="0.2">
      <c r="G519" s="33"/>
      <c r="H519" s="194"/>
      <c r="I519" s="168"/>
      <c r="J519" s="202"/>
      <c r="K519" s="202"/>
      <c r="L519" s="202"/>
    </row>
    <row r="520" spans="7:12" x14ac:dyDescent="0.2">
      <c r="G520" s="33"/>
      <c r="H520" s="194"/>
      <c r="I520" s="168"/>
      <c r="J520" s="202"/>
      <c r="K520" s="202"/>
      <c r="L520" s="202"/>
    </row>
    <row r="521" spans="7:12" x14ac:dyDescent="0.2">
      <c r="G521" s="33"/>
      <c r="H521" s="194"/>
      <c r="I521" s="168"/>
      <c r="J521" s="202"/>
      <c r="K521" s="202"/>
      <c r="L521" s="202"/>
    </row>
    <row r="522" spans="7:12" x14ac:dyDescent="0.2">
      <c r="G522" s="33"/>
      <c r="H522" s="194"/>
      <c r="I522" s="168"/>
      <c r="J522" s="202"/>
      <c r="K522" s="202"/>
      <c r="L522" s="202"/>
    </row>
    <row r="523" spans="7:12" x14ac:dyDescent="0.2">
      <c r="G523" s="33"/>
      <c r="H523" s="194"/>
      <c r="I523" s="168"/>
      <c r="J523" s="202"/>
      <c r="K523" s="202"/>
      <c r="L523" s="202"/>
    </row>
    <row r="524" spans="7:12" x14ac:dyDescent="0.2">
      <c r="G524" s="33"/>
      <c r="H524" s="194"/>
      <c r="I524" s="168"/>
      <c r="J524" s="202"/>
      <c r="K524" s="202"/>
      <c r="L524" s="202"/>
    </row>
    <row r="525" spans="7:12" x14ac:dyDescent="0.2">
      <c r="G525" s="33"/>
      <c r="H525" s="194"/>
      <c r="I525" s="168"/>
      <c r="J525" s="202"/>
      <c r="K525" s="202"/>
      <c r="L525" s="202"/>
    </row>
    <row r="526" spans="7:12" x14ac:dyDescent="0.2">
      <c r="G526" s="33"/>
      <c r="H526" s="194"/>
      <c r="I526" s="168"/>
      <c r="J526" s="202"/>
      <c r="K526" s="202"/>
      <c r="L526" s="202"/>
    </row>
    <row r="527" spans="7:12" x14ac:dyDescent="0.2">
      <c r="G527" s="33"/>
      <c r="H527" s="194"/>
      <c r="I527" s="168"/>
      <c r="J527" s="202"/>
      <c r="K527" s="202"/>
      <c r="L527" s="202"/>
    </row>
    <row r="528" spans="7:12" x14ac:dyDescent="0.2">
      <c r="G528" s="33"/>
      <c r="H528" s="194"/>
      <c r="I528" s="168"/>
      <c r="J528" s="202"/>
      <c r="K528" s="202"/>
      <c r="L528" s="202"/>
    </row>
    <row r="529" spans="7:12" x14ac:dyDescent="0.2">
      <c r="G529" s="33"/>
      <c r="H529" s="194"/>
      <c r="I529" s="168"/>
      <c r="J529" s="202"/>
      <c r="K529" s="202"/>
      <c r="L529" s="202"/>
    </row>
    <row r="530" spans="7:12" x14ac:dyDescent="0.2">
      <c r="G530" s="33"/>
      <c r="H530" s="194"/>
      <c r="I530" s="168"/>
      <c r="J530" s="202"/>
      <c r="K530" s="202"/>
      <c r="L530" s="202"/>
    </row>
    <row r="531" spans="7:12" x14ac:dyDescent="0.2">
      <c r="G531" s="33"/>
      <c r="H531" s="194"/>
      <c r="I531" s="168"/>
      <c r="J531" s="202"/>
      <c r="K531" s="202"/>
      <c r="L531" s="202"/>
    </row>
    <row r="532" spans="7:12" x14ac:dyDescent="0.2">
      <c r="G532" s="33"/>
      <c r="H532" s="194"/>
      <c r="I532" s="168"/>
      <c r="J532" s="202"/>
      <c r="K532" s="202"/>
      <c r="L532" s="202"/>
    </row>
    <row r="533" spans="7:12" x14ac:dyDescent="0.2">
      <c r="G533" s="33"/>
      <c r="H533" s="194"/>
      <c r="I533" s="168"/>
      <c r="J533" s="202"/>
      <c r="K533" s="202"/>
      <c r="L533" s="202"/>
    </row>
    <row r="534" spans="7:12" x14ac:dyDescent="0.2">
      <c r="G534" s="33"/>
      <c r="H534" s="194"/>
      <c r="I534" s="168"/>
      <c r="J534" s="202"/>
      <c r="K534" s="202"/>
      <c r="L534" s="202"/>
    </row>
    <row r="535" spans="7:12" x14ac:dyDescent="0.2">
      <c r="G535" s="33"/>
      <c r="H535" s="194"/>
      <c r="I535" s="168"/>
      <c r="J535" s="202"/>
      <c r="K535" s="202"/>
      <c r="L535" s="202"/>
    </row>
    <row r="536" spans="7:12" x14ac:dyDescent="0.2">
      <c r="G536" s="33"/>
      <c r="H536" s="194"/>
      <c r="I536" s="168"/>
      <c r="J536" s="202"/>
      <c r="K536" s="202"/>
      <c r="L536" s="202"/>
    </row>
    <row r="537" spans="7:12" x14ac:dyDescent="0.2">
      <c r="G537" s="33"/>
      <c r="H537" s="194"/>
      <c r="I537" s="168"/>
      <c r="J537" s="202"/>
      <c r="K537" s="202"/>
      <c r="L537" s="202"/>
    </row>
    <row r="538" spans="7:12" x14ac:dyDescent="0.2">
      <c r="G538" s="33"/>
      <c r="H538" s="194"/>
      <c r="I538" s="168"/>
      <c r="J538" s="202"/>
      <c r="K538" s="202"/>
      <c r="L538" s="202"/>
    </row>
    <row r="539" spans="7:12" x14ac:dyDescent="0.2">
      <c r="G539" s="33"/>
      <c r="H539" s="194"/>
      <c r="I539" s="168"/>
      <c r="J539" s="202"/>
      <c r="K539" s="202"/>
      <c r="L539" s="202"/>
    </row>
    <row r="540" spans="7:12" x14ac:dyDescent="0.2">
      <c r="G540" s="33"/>
      <c r="H540" s="194"/>
      <c r="I540" s="168"/>
      <c r="J540" s="202"/>
      <c r="K540" s="202"/>
      <c r="L540" s="202"/>
    </row>
    <row r="541" spans="7:12" x14ac:dyDescent="0.2">
      <c r="G541" s="33"/>
      <c r="H541" s="194"/>
      <c r="I541" s="168"/>
      <c r="J541" s="202"/>
      <c r="K541" s="202"/>
      <c r="L541" s="202"/>
    </row>
    <row r="542" spans="7:12" x14ac:dyDescent="0.2">
      <c r="G542" s="33"/>
      <c r="H542" s="194"/>
      <c r="I542" s="168"/>
      <c r="J542" s="202"/>
      <c r="K542" s="202"/>
      <c r="L542" s="202"/>
    </row>
    <row r="543" spans="7:12" x14ac:dyDescent="0.2">
      <c r="G543" s="33"/>
      <c r="H543" s="194"/>
      <c r="I543" s="168"/>
      <c r="J543" s="202"/>
      <c r="K543" s="202"/>
      <c r="L543" s="202"/>
    </row>
    <row r="544" spans="7:12" x14ac:dyDescent="0.2">
      <c r="G544" s="33"/>
      <c r="H544" s="194"/>
      <c r="I544" s="168"/>
      <c r="J544" s="202"/>
      <c r="K544" s="202"/>
      <c r="L544" s="202"/>
    </row>
    <row r="545" spans="7:12" x14ac:dyDescent="0.2">
      <c r="G545" s="33"/>
      <c r="H545" s="194"/>
      <c r="I545" s="168"/>
      <c r="J545" s="202"/>
      <c r="K545" s="202"/>
      <c r="L545" s="202"/>
    </row>
    <row r="546" spans="7:12" x14ac:dyDescent="0.2">
      <c r="G546" s="33"/>
      <c r="H546" s="194"/>
      <c r="I546" s="168"/>
      <c r="J546" s="202"/>
      <c r="K546" s="202"/>
      <c r="L546" s="202"/>
    </row>
    <row r="547" spans="7:12" x14ac:dyDescent="0.2">
      <c r="G547" s="33"/>
      <c r="H547" s="194"/>
      <c r="I547" s="168"/>
      <c r="J547" s="202"/>
      <c r="K547" s="202"/>
      <c r="L547" s="202"/>
    </row>
    <row r="548" spans="7:12" x14ac:dyDescent="0.2">
      <c r="G548" s="33"/>
      <c r="H548" s="194"/>
      <c r="I548" s="168"/>
      <c r="J548" s="202"/>
      <c r="K548" s="202"/>
      <c r="L548" s="202"/>
    </row>
    <row r="549" spans="7:12" x14ac:dyDescent="0.2">
      <c r="G549" s="33"/>
      <c r="H549" s="194"/>
      <c r="I549" s="168"/>
      <c r="J549" s="202"/>
      <c r="K549" s="202"/>
      <c r="L549" s="202"/>
    </row>
    <row r="550" spans="7:12" x14ac:dyDescent="0.2">
      <c r="G550" s="33"/>
      <c r="H550" s="194"/>
      <c r="I550" s="168"/>
      <c r="J550" s="202"/>
      <c r="K550" s="202"/>
      <c r="L550" s="202"/>
    </row>
    <row r="551" spans="7:12" x14ac:dyDescent="0.2">
      <c r="G551" s="33"/>
      <c r="H551" s="194"/>
      <c r="I551" s="168"/>
      <c r="J551" s="202"/>
      <c r="K551" s="202"/>
      <c r="L551" s="202"/>
    </row>
    <row r="552" spans="7:12" x14ac:dyDescent="0.2">
      <c r="G552" s="33"/>
      <c r="H552" s="194"/>
      <c r="I552" s="168"/>
      <c r="J552" s="202"/>
      <c r="K552" s="202"/>
      <c r="L552" s="202"/>
    </row>
    <row r="553" spans="7:12" x14ac:dyDescent="0.2">
      <c r="G553" s="33"/>
      <c r="H553" s="194"/>
      <c r="I553" s="168"/>
      <c r="J553" s="202"/>
      <c r="K553" s="202"/>
      <c r="L553" s="202"/>
    </row>
    <row r="554" spans="7:12" x14ac:dyDescent="0.2">
      <c r="G554" s="33"/>
      <c r="H554" s="194"/>
      <c r="I554" s="168"/>
      <c r="J554" s="202"/>
      <c r="K554" s="202"/>
      <c r="L554" s="202"/>
    </row>
    <row r="555" spans="7:12" x14ac:dyDescent="0.2">
      <c r="G555" s="33"/>
      <c r="H555" s="194"/>
      <c r="I555" s="168"/>
      <c r="J555" s="202"/>
      <c r="K555" s="202"/>
      <c r="L555" s="202"/>
    </row>
    <row r="556" spans="7:12" x14ac:dyDescent="0.2">
      <c r="G556" s="33"/>
      <c r="H556" s="194"/>
      <c r="I556" s="168"/>
      <c r="J556" s="202"/>
      <c r="K556" s="202"/>
      <c r="L556" s="202"/>
    </row>
    <row r="557" spans="7:12" x14ac:dyDescent="0.2">
      <c r="G557" s="33"/>
      <c r="H557" s="194"/>
      <c r="I557" s="168"/>
      <c r="J557" s="202"/>
      <c r="K557" s="202"/>
      <c r="L557" s="202"/>
    </row>
    <row r="558" spans="7:12" x14ac:dyDescent="0.2">
      <c r="G558" s="33"/>
      <c r="H558" s="194"/>
      <c r="I558" s="168"/>
      <c r="J558" s="202"/>
      <c r="K558" s="202"/>
      <c r="L558" s="202"/>
    </row>
    <row r="559" spans="7:12" x14ac:dyDescent="0.2">
      <c r="G559" s="33"/>
      <c r="H559" s="194"/>
      <c r="I559" s="168"/>
      <c r="J559" s="202"/>
      <c r="K559" s="202"/>
      <c r="L559" s="202"/>
    </row>
    <row r="560" spans="7:12" x14ac:dyDescent="0.2">
      <c r="G560" s="33"/>
      <c r="H560" s="194"/>
      <c r="I560" s="168"/>
      <c r="J560" s="202"/>
      <c r="K560" s="202"/>
      <c r="L560" s="202"/>
    </row>
    <row r="561" spans="7:12" x14ac:dyDescent="0.2">
      <c r="G561" s="33"/>
      <c r="H561" s="194"/>
      <c r="I561" s="168"/>
      <c r="J561" s="202"/>
      <c r="K561" s="202"/>
      <c r="L561" s="202"/>
    </row>
    <row r="562" spans="7:12" x14ac:dyDescent="0.2">
      <c r="G562" s="33"/>
      <c r="H562" s="194"/>
      <c r="I562" s="168"/>
      <c r="J562" s="202"/>
      <c r="K562" s="202"/>
      <c r="L562" s="202"/>
    </row>
    <row r="563" spans="7:12" x14ac:dyDescent="0.2">
      <c r="G563" s="33"/>
      <c r="H563" s="194"/>
      <c r="I563" s="168"/>
      <c r="J563" s="202"/>
      <c r="K563" s="202"/>
      <c r="L563" s="202"/>
    </row>
    <row r="564" spans="7:12" x14ac:dyDescent="0.2">
      <c r="G564" s="33"/>
      <c r="H564" s="194"/>
      <c r="I564" s="168"/>
      <c r="J564" s="202"/>
      <c r="K564" s="202"/>
      <c r="L564" s="202"/>
    </row>
    <row r="565" spans="7:12" x14ac:dyDescent="0.2">
      <c r="G565" s="33"/>
      <c r="H565" s="194"/>
      <c r="I565" s="168"/>
      <c r="J565" s="202"/>
      <c r="K565" s="202"/>
      <c r="L565" s="202"/>
    </row>
    <row r="566" spans="7:12" x14ac:dyDescent="0.2">
      <c r="G566" s="33"/>
      <c r="H566" s="194"/>
      <c r="I566" s="168"/>
      <c r="J566" s="202"/>
      <c r="K566" s="202"/>
      <c r="L566" s="202"/>
    </row>
    <row r="567" spans="7:12" x14ac:dyDescent="0.2">
      <c r="G567" s="33"/>
      <c r="H567" s="194"/>
      <c r="I567" s="168"/>
      <c r="J567" s="202"/>
      <c r="K567" s="202"/>
      <c r="L567" s="202"/>
    </row>
    <row r="568" spans="7:12" x14ac:dyDescent="0.2">
      <c r="G568" s="33"/>
      <c r="H568" s="194"/>
      <c r="I568" s="168"/>
      <c r="J568" s="202"/>
      <c r="K568" s="202"/>
      <c r="L568" s="202"/>
    </row>
    <row r="569" spans="7:12" x14ac:dyDescent="0.2">
      <c r="G569" s="33"/>
      <c r="H569" s="194"/>
      <c r="I569" s="168"/>
      <c r="J569" s="202"/>
      <c r="K569" s="202"/>
      <c r="L569" s="202"/>
    </row>
    <row r="570" spans="7:12" x14ac:dyDescent="0.2">
      <c r="G570" s="33"/>
      <c r="H570" s="194"/>
      <c r="I570" s="168"/>
      <c r="J570" s="202"/>
      <c r="K570" s="202"/>
      <c r="L570" s="202"/>
    </row>
    <row r="571" spans="7:12" x14ac:dyDescent="0.2">
      <c r="G571" s="33"/>
      <c r="H571" s="194"/>
      <c r="I571" s="168"/>
      <c r="J571" s="202"/>
      <c r="K571" s="202"/>
      <c r="L571" s="202"/>
    </row>
    <row r="572" spans="7:12" x14ac:dyDescent="0.2">
      <c r="G572" s="33"/>
      <c r="H572" s="194"/>
      <c r="I572" s="168"/>
      <c r="J572" s="202"/>
      <c r="K572" s="202"/>
      <c r="L572" s="202"/>
    </row>
    <row r="573" spans="7:12" x14ac:dyDescent="0.2">
      <c r="G573" s="33"/>
      <c r="H573" s="194"/>
      <c r="I573" s="168"/>
      <c r="J573" s="202"/>
      <c r="K573" s="202"/>
      <c r="L573" s="202"/>
    </row>
    <row r="574" spans="7:12" x14ac:dyDescent="0.2">
      <c r="G574" s="33"/>
      <c r="H574" s="194"/>
      <c r="I574" s="168"/>
      <c r="J574" s="202"/>
      <c r="K574" s="202"/>
      <c r="L574" s="202"/>
    </row>
    <row r="575" spans="7:12" x14ac:dyDescent="0.2">
      <c r="G575" s="33"/>
      <c r="H575" s="194"/>
      <c r="I575" s="168"/>
      <c r="J575" s="202"/>
      <c r="K575" s="202"/>
      <c r="L575" s="202"/>
    </row>
    <row r="576" spans="7:12" x14ac:dyDescent="0.2">
      <c r="G576" s="33"/>
      <c r="H576" s="194"/>
      <c r="I576" s="168"/>
      <c r="J576" s="202"/>
      <c r="K576" s="202"/>
      <c r="L576" s="202"/>
    </row>
    <row r="577" spans="7:12" x14ac:dyDescent="0.2">
      <c r="G577" s="33"/>
      <c r="H577" s="194"/>
      <c r="I577" s="168"/>
      <c r="J577" s="202"/>
      <c r="K577" s="202"/>
      <c r="L577" s="202"/>
    </row>
    <row r="578" spans="7:12" x14ac:dyDescent="0.2">
      <c r="G578" s="33"/>
      <c r="H578" s="194"/>
      <c r="I578" s="168"/>
      <c r="J578" s="202"/>
      <c r="K578" s="202"/>
      <c r="L578" s="202"/>
    </row>
    <row r="579" spans="7:12" x14ac:dyDescent="0.2">
      <c r="G579" s="33"/>
      <c r="H579" s="194"/>
      <c r="I579" s="168"/>
      <c r="J579" s="202"/>
      <c r="K579" s="202"/>
      <c r="L579" s="202"/>
    </row>
    <row r="580" spans="7:12" x14ac:dyDescent="0.2">
      <c r="G580" s="33"/>
      <c r="H580" s="194"/>
      <c r="I580" s="168"/>
      <c r="J580" s="202"/>
      <c r="K580" s="202"/>
      <c r="L580" s="202"/>
    </row>
    <row r="581" spans="7:12" x14ac:dyDescent="0.2">
      <c r="G581" s="33"/>
      <c r="H581" s="194"/>
      <c r="I581" s="168"/>
      <c r="J581" s="202"/>
      <c r="K581" s="202"/>
      <c r="L581" s="202"/>
    </row>
    <row r="582" spans="7:12" x14ac:dyDescent="0.2">
      <c r="G582" s="33"/>
      <c r="H582" s="194"/>
      <c r="I582" s="168"/>
      <c r="J582" s="202"/>
      <c r="K582" s="202"/>
      <c r="L582" s="202"/>
    </row>
    <row r="583" spans="7:12" x14ac:dyDescent="0.2">
      <c r="G583" s="33"/>
      <c r="H583" s="194"/>
      <c r="I583" s="168"/>
      <c r="J583" s="202"/>
      <c r="K583" s="202"/>
      <c r="L583" s="202"/>
    </row>
    <row r="584" spans="7:12" x14ac:dyDescent="0.2">
      <c r="G584" s="33"/>
      <c r="H584" s="194"/>
      <c r="I584" s="168"/>
      <c r="J584" s="202"/>
      <c r="K584" s="202"/>
      <c r="L584" s="202"/>
    </row>
    <row r="585" spans="7:12" x14ac:dyDescent="0.2">
      <c r="G585" s="33"/>
      <c r="H585" s="194"/>
      <c r="I585" s="168"/>
      <c r="J585" s="202"/>
      <c r="K585" s="202"/>
      <c r="L585" s="202"/>
    </row>
    <row r="586" spans="7:12" x14ac:dyDescent="0.2">
      <c r="G586" s="33"/>
      <c r="H586" s="194"/>
      <c r="I586" s="168"/>
      <c r="J586" s="202"/>
      <c r="K586" s="202"/>
      <c r="L586" s="202"/>
    </row>
    <row r="587" spans="7:12" x14ac:dyDescent="0.2">
      <c r="G587" s="33"/>
      <c r="H587" s="194"/>
      <c r="I587" s="168"/>
      <c r="J587" s="202"/>
      <c r="K587" s="202"/>
      <c r="L587" s="202"/>
    </row>
    <row r="588" spans="7:12" x14ac:dyDescent="0.2">
      <c r="G588" s="33"/>
      <c r="H588" s="194"/>
      <c r="I588" s="168"/>
      <c r="J588" s="202"/>
      <c r="K588" s="202"/>
      <c r="L588" s="202"/>
    </row>
    <row r="589" spans="7:12" x14ac:dyDescent="0.2">
      <c r="G589" s="33"/>
      <c r="H589" s="194"/>
      <c r="I589" s="168"/>
      <c r="J589" s="202"/>
      <c r="K589" s="202"/>
      <c r="L589" s="202"/>
    </row>
    <row r="590" spans="7:12" x14ac:dyDescent="0.2">
      <c r="G590" s="33"/>
      <c r="H590" s="194"/>
      <c r="I590" s="168"/>
      <c r="J590" s="202"/>
      <c r="K590" s="202"/>
      <c r="L590" s="202"/>
    </row>
    <row r="591" spans="7:12" x14ac:dyDescent="0.2">
      <c r="G591" s="33"/>
      <c r="H591" s="194"/>
      <c r="I591" s="168"/>
      <c r="J591" s="202"/>
      <c r="K591" s="202"/>
      <c r="L591" s="202"/>
    </row>
    <row r="592" spans="7:12" x14ac:dyDescent="0.2">
      <c r="G592" s="33"/>
      <c r="H592" s="194"/>
      <c r="I592" s="168"/>
      <c r="J592" s="202"/>
      <c r="K592" s="202"/>
      <c r="L592" s="202"/>
    </row>
    <row r="593" spans="7:12" x14ac:dyDescent="0.2">
      <c r="G593" s="33"/>
      <c r="H593" s="194"/>
      <c r="I593" s="168"/>
      <c r="J593" s="202"/>
      <c r="K593" s="202"/>
      <c r="L593" s="202"/>
    </row>
    <row r="594" spans="7:12" x14ac:dyDescent="0.2">
      <c r="G594" s="33"/>
      <c r="H594" s="194"/>
      <c r="I594" s="168"/>
      <c r="J594" s="202"/>
      <c r="K594" s="202"/>
      <c r="L594" s="202"/>
    </row>
    <row r="595" spans="7:12" x14ac:dyDescent="0.2">
      <c r="G595" s="33"/>
      <c r="H595" s="194"/>
      <c r="I595" s="168"/>
      <c r="J595" s="202"/>
      <c r="K595" s="202"/>
      <c r="L595" s="202"/>
    </row>
    <row r="596" spans="7:12" x14ac:dyDescent="0.2">
      <c r="G596" s="33"/>
      <c r="H596" s="194"/>
      <c r="I596" s="168"/>
      <c r="J596" s="202"/>
      <c r="K596" s="202"/>
      <c r="L596" s="202"/>
    </row>
    <row r="597" spans="7:12" x14ac:dyDescent="0.2">
      <c r="G597" s="33"/>
      <c r="H597" s="194"/>
      <c r="I597" s="168"/>
      <c r="J597" s="202"/>
      <c r="K597" s="202"/>
      <c r="L597" s="202"/>
    </row>
    <row r="598" spans="7:12" x14ac:dyDescent="0.2">
      <c r="G598" s="33"/>
      <c r="H598" s="194"/>
      <c r="I598" s="168"/>
      <c r="J598" s="202"/>
      <c r="K598" s="202"/>
      <c r="L598" s="202"/>
    </row>
    <row r="599" spans="7:12" x14ac:dyDescent="0.2">
      <c r="G599" s="33"/>
      <c r="H599" s="194"/>
      <c r="I599" s="168"/>
      <c r="J599" s="202"/>
      <c r="K599" s="202"/>
      <c r="L599" s="202"/>
    </row>
    <row r="600" spans="7:12" x14ac:dyDescent="0.2">
      <c r="G600" s="33"/>
      <c r="H600" s="194"/>
      <c r="I600" s="168"/>
      <c r="J600" s="202"/>
      <c r="K600" s="202"/>
      <c r="L600" s="202"/>
    </row>
    <row r="601" spans="7:12" x14ac:dyDescent="0.2">
      <c r="G601" s="33"/>
      <c r="H601" s="194"/>
      <c r="I601" s="168"/>
      <c r="J601" s="202"/>
      <c r="K601" s="202"/>
      <c r="L601" s="202"/>
    </row>
    <row r="602" spans="7:12" x14ac:dyDescent="0.2">
      <c r="G602" s="33"/>
      <c r="H602" s="194"/>
      <c r="I602" s="168"/>
      <c r="J602" s="202"/>
      <c r="K602" s="202"/>
      <c r="L602" s="202"/>
    </row>
    <row r="603" spans="7:12" x14ac:dyDescent="0.2">
      <c r="G603" s="33"/>
      <c r="H603" s="194"/>
      <c r="I603" s="168"/>
      <c r="J603" s="202"/>
      <c r="K603" s="202"/>
      <c r="L603" s="202"/>
    </row>
    <row r="604" spans="7:12" x14ac:dyDescent="0.2">
      <c r="G604" s="33"/>
      <c r="H604" s="194"/>
      <c r="I604" s="168"/>
      <c r="J604" s="202"/>
      <c r="K604" s="202"/>
      <c r="L604" s="202"/>
    </row>
    <row r="605" spans="7:12" x14ac:dyDescent="0.2">
      <c r="G605" s="33"/>
      <c r="H605" s="194"/>
      <c r="I605" s="168"/>
      <c r="J605" s="202"/>
      <c r="K605" s="202"/>
      <c r="L605" s="202"/>
    </row>
    <row r="606" spans="7:12" x14ac:dyDescent="0.2">
      <c r="G606" s="33"/>
      <c r="H606" s="194"/>
      <c r="I606" s="168"/>
      <c r="J606" s="202"/>
      <c r="K606" s="202"/>
      <c r="L606" s="202"/>
    </row>
    <row r="607" spans="7:12" x14ac:dyDescent="0.2">
      <c r="G607" s="33"/>
      <c r="H607" s="194"/>
      <c r="I607" s="168"/>
      <c r="J607" s="202"/>
      <c r="K607" s="202"/>
      <c r="L607" s="202"/>
    </row>
    <row r="608" spans="7:12" x14ac:dyDescent="0.2">
      <c r="G608" s="33"/>
      <c r="H608" s="194"/>
      <c r="I608" s="168"/>
      <c r="J608" s="202"/>
      <c r="K608" s="202"/>
      <c r="L608" s="202"/>
    </row>
    <row r="609" spans="7:12" x14ac:dyDescent="0.2">
      <c r="G609" s="33"/>
      <c r="H609" s="194"/>
      <c r="I609" s="168"/>
      <c r="J609" s="202"/>
      <c r="K609" s="202"/>
      <c r="L609" s="202"/>
    </row>
    <row r="610" spans="7:12" x14ac:dyDescent="0.2">
      <c r="G610" s="33"/>
      <c r="H610" s="194"/>
      <c r="I610" s="168"/>
      <c r="J610" s="202"/>
      <c r="K610" s="202"/>
      <c r="L610" s="202"/>
    </row>
    <row r="611" spans="7:12" x14ac:dyDescent="0.2">
      <c r="G611" s="33"/>
      <c r="H611" s="194"/>
      <c r="I611" s="168"/>
      <c r="J611" s="202"/>
      <c r="K611" s="202"/>
      <c r="L611" s="202"/>
    </row>
    <row r="612" spans="7:12" x14ac:dyDescent="0.2">
      <c r="G612" s="33"/>
      <c r="H612" s="194"/>
      <c r="I612" s="168"/>
      <c r="J612" s="202"/>
      <c r="K612" s="202"/>
      <c r="L612" s="202"/>
    </row>
    <row r="613" spans="7:12" x14ac:dyDescent="0.2">
      <c r="G613" s="33"/>
      <c r="H613" s="194"/>
      <c r="I613" s="168"/>
      <c r="J613" s="202"/>
      <c r="K613" s="202"/>
      <c r="L613" s="202"/>
    </row>
    <row r="614" spans="7:12" x14ac:dyDescent="0.2">
      <c r="G614" s="33"/>
      <c r="H614" s="194"/>
      <c r="I614" s="168"/>
      <c r="J614" s="202"/>
      <c r="K614" s="202"/>
      <c r="L614" s="202"/>
    </row>
    <row r="615" spans="7:12" x14ac:dyDescent="0.2">
      <c r="G615" s="33"/>
      <c r="H615" s="194"/>
      <c r="I615" s="168"/>
      <c r="J615" s="202"/>
      <c r="K615" s="202"/>
      <c r="L615" s="202"/>
    </row>
    <row r="616" spans="7:12" x14ac:dyDescent="0.2">
      <c r="G616" s="33"/>
      <c r="H616" s="194"/>
      <c r="I616" s="168"/>
      <c r="J616" s="202"/>
      <c r="K616" s="202"/>
      <c r="L616" s="202"/>
    </row>
    <row r="617" spans="7:12" x14ac:dyDescent="0.2">
      <c r="G617" s="33"/>
      <c r="H617" s="194"/>
      <c r="I617" s="168"/>
      <c r="J617" s="202"/>
      <c r="K617" s="202"/>
      <c r="L617" s="202"/>
    </row>
    <row r="618" spans="7:12" x14ac:dyDescent="0.2">
      <c r="G618" s="33"/>
      <c r="H618" s="194"/>
      <c r="I618" s="168"/>
      <c r="J618" s="202"/>
      <c r="K618" s="202"/>
      <c r="L618" s="202"/>
    </row>
    <row r="619" spans="7:12" x14ac:dyDescent="0.2">
      <c r="G619" s="33"/>
      <c r="H619" s="194"/>
      <c r="I619" s="168"/>
      <c r="J619" s="202"/>
      <c r="K619" s="202"/>
      <c r="L619" s="202"/>
    </row>
    <row r="620" spans="7:12" x14ac:dyDescent="0.2">
      <c r="G620" s="33"/>
      <c r="H620" s="194"/>
      <c r="I620" s="168"/>
      <c r="J620" s="202"/>
      <c r="K620" s="202"/>
      <c r="L620" s="202"/>
    </row>
    <row r="621" spans="7:12" x14ac:dyDescent="0.2">
      <c r="G621" s="33"/>
      <c r="H621" s="194"/>
      <c r="I621" s="168"/>
      <c r="J621" s="202"/>
      <c r="K621" s="202"/>
      <c r="L621" s="202"/>
    </row>
    <row r="622" spans="7:12" x14ac:dyDescent="0.2">
      <c r="G622" s="33"/>
      <c r="H622" s="194"/>
      <c r="I622" s="168"/>
      <c r="J622" s="202"/>
      <c r="K622" s="202"/>
      <c r="L622" s="202"/>
    </row>
    <row r="623" spans="7:12" x14ac:dyDescent="0.2">
      <c r="G623" s="33"/>
      <c r="H623" s="194"/>
      <c r="I623" s="168"/>
      <c r="J623" s="202"/>
      <c r="K623" s="202"/>
      <c r="L623" s="202"/>
    </row>
    <row r="624" spans="7:12" x14ac:dyDescent="0.2">
      <c r="G624" s="33"/>
      <c r="H624" s="194"/>
      <c r="I624" s="168"/>
      <c r="J624" s="202"/>
      <c r="K624" s="202"/>
      <c r="L624" s="202"/>
    </row>
    <row r="625" spans="7:12" x14ac:dyDescent="0.2">
      <c r="G625" s="33"/>
      <c r="H625" s="194"/>
      <c r="I625" s="168"/>
      <c r="J625" s="202"/>
      <c r="K625" s="202"/>
      <c r="L625" s="202"/>
    </row>
    <row r="626" spans="7:12" x14ac:dyDescent="0.2">
      <c r="G626" s="33"/>
      <c r="H626" s="194"/>
      <c r="I626" s="168"/>
      <c r="J626" s="202"/>
      <c r="K626" s="202"/>
      <c r="L626" s="202"/>
    </row>
    <row r="627" spans="7:12" x14ac:dyDescent="0.2">
      <c r="G627" s="33"/>
      <c r="H627" s="194"/>
      <c r="I627" s="168"/>
      <c r="J627" s="202"/>
      <c r="K627" s="202"/>
      <c r="L627" s="202"/>
    </row>
    <row r="628" spans="7:12" x14ac:dyDescent="0.2">
      <c r="G628" s="33"/>
      <c r="H628" s="194"/>
      <c r="I628" s="168"/>
      <c r="J628" s="202"/>
      <c r="K628" s="202"/>
      <c r="L628" s="202"/>
    </row>
    <row r="629" spans="7:12" x14ac:dyDescent="0.2">
      <c r="G629" s="33"/>
      <c r="H629" s="194"/>
      <c r="I629" s="168"/>
      <c r="J629" s="202"/>
      <c r="K629" s="202"/>
      <c r="L629" s="202"/>
    </row>
    <row r="630" spans="7:12" x14ac:dyDescent="0.2">
      <c r="G630" s="33"/>
      <c r="H630" s="194"/>
      <c r="I630" s="168"/>
      <c r="J630" s="202"/>
      <c r="K630" s="202"/>
      <c r="L630" s="202"/>
    </row>
    <row r="631" spans="7:12" x14ac:dyDescent="0.2">
      <c r="G631" s="33"/>
      <c r="H631" s="194"/>
      <c r="I631" s="168"/>
      <c r="J631" s="202"/>
      <c r="K631" s="202"/>
      <c r="L631" s="202"/>
    </row>
    <row r="632" spans="7:12" x14ac:dyDescent="0.2">
      <c r="G632" s="33"/>
      <c r="H632" s="194"/>
      <c r="I632" s="168"/>
      <c r="J632" s="202"/>
      <c r="K632" s="202"/>
      <c r="L632" s="202"/>
    </row>
    <row r="633" spans="7:12" x14ac:dyDescent="0.2">
      <c r="G633" s="33"/>
      <c r="H633" s="194"/>
      <c r="I633" s="168"/>
      <c r="J633" s="202"/>
      <c r="K633" s="202"/>
      <c r="L633" s="202"/>
    </row>
    <row r="634" spans="7:12" x14ac:dyDescent="0.2">
      <c r="G634" s="33"/>
      <c r="H634" s="194"/>
      <c r="I634" s="168"/>
      <c r="J634" s="202"/>
      <c r="K634" s="202"/>
      <c r="L634" s="202"/>
    </row>
    <row r="635" spans="7:12" x14ac:dyDescent="0.2">
      <c r="G635" s="33"/>
      <c r="H635" s="194"/>
      <c r="I635" s="168"/>
      <c r="J635" s="202"/>
      <c r="K635" s="202"/>
      <c r="L635" s="202"/>
    </row>
    <row r="636" spans="7:12" x14ac:dyDescent="0.2">
      <c r="G636" s="33"/>
      <c r="H636" s="194"/>
      <c r="I636" s="168"/>
      <c r="J636" s="202"/>
      <c r="K636" s="202"/>
      <c r="L636" s="202"/>
    </row>
    <row r="637" spans="7:12" x14ac:dyDescent="0.2">
      <c r="G637" s="33"/>
      <c r="H637" s="194"/>
      <c r="I637" s="168"/>
      <c r="J637" s="202"/>
      <c r="K637" s="202"/>
      <c r="L637" s="202"/>
    </row>
    <row r="638" spans="7:12" x14ac:dyDescent="0.2">
      <c r="G638" s="33"/>
      <c r="H638" s="194"/>
      <c r="I638" s="168"/>
      <c r="J638" s="202"/>
      <c r="K638" s="202"/>
      <c r="L638" s="202"/>
    </row>
    <row r="639" spans="7:12" x14ac:dyDescent="0.2">
      <c r="G639" s="33"/>
      <c r="H639" s="194"/>
      <c r="I639" s="168"/>
      <c r="J639" s="202"/>
      <c r="K639" s="202"/>
      <c r="L639" s="202"/>
    </row>
    <row r="640" spans="7:12" x14ac:dyDescent="0.2">
      <c r="G640" s="33"/>
      <c r="H640" s="194"/>
      <c r="I640" s="168"/>
      <c r="J640" s="202"/>
      <c r="K640" s="202"/>
      <c r="L640" s="202"/>
    </row>
    <row r="641" spans="7:12" x14ac:dyDescent="0.2">
      <c r="G641" s="33"/>
      <c r="H641" s="194"/>
      <c r="I641" s="168"/>
      <c r="J641" s="202"/>
      <c r="K641" s="202"/>
      <c r="L641" s="202"/>
    </row>
    <row r="642" spans="7:12" x14ac:dyDescent="0.2">
      <c r="G642" s="33"/>
      <c r="H642" s="194"/>
      <c r="I642" s="168"/>
      <c r="J642" s="202"/>
      <c r="K642" s="202"/>
      <c r="L642" s="202"/>
    </row>
    <row r="643" spans="7:12" x14ac:dyDescent="0.2">
      <c r="G643" s="33"/>
      <c r="H643" s="194"/>
      <c r="I643" s="168"/>
      <c r="J643" s="202"/>
      <c r="K643" s="202"/>
      <c r="L643" s="202"/>
    </row>
    <row r="644" spans="7:12" x14ac:dyDescent="0.2">
      <c r="G644" s="33"/>
      <c r="H644" s="194"/>
      <c r="I644" s="168"/>
      <c r="J644" s="202"/>
      <c r="K644" s="202"/>
      <c r="L644" s="202"/>
    </row>
    <row r="645" spans="7:12" x14ac:dyDescent="0.2">
      <c r="G645" s="33"/>
      <c r="H645" s="194"/>
      <c r="I645" s="168"/>
      <c r="J645" s="202"/>
      <c r="K645" s="202"/>
      <c r="L645" s="202"/>
    </row>
    <row r="646" spans="7:12" x14ac:dyDescent="0.2">
      <c r="G646" s="33"/>
      <c r="H646" s="194"/>
      <c r="I646" s="168"/>
      <c r="J646" s="202"/>
      <c r="K646" s="202"/>
      <c r="L646" s="202"/>
    </row>
    <row r="647" spans="7:12" x14ac:dyDescent="0.2">
      <c r="G647" s="33"/>
      <c r="H647" s="194"/>
      <c r="I647" s="168"/>
      <c r="J647" s="202"/>
      <c r="K647" s="202"/>
      <c r="L647" s="202"/>
    </row>
    <row r="648" spans="7:12" x14ac:dyDescent="0.2">
      <c r="G648" s="33"/>
      <c r="H648" s="194"/>
      <c r="I648" s="168"/>
      <c r="J648" s="202"/>
      <c r="K648" s="202"/>
      <c r="L648" s="202"/>
    </row>
    <row r="649" spans="7:12" x14ac:dyDescent="0.2">
      <c r="G649" s="33"/>
      <c r="H649" s="194"/>
      <c r="I649" s="168"/>
      <c r="J649" s="202"/>
      <c r="K649" s="202"/>
      <c r="L649" s="202"/>
    </row>
    <row r="650" spans="7:12" x14ac:dyDescent="0.2">
      <c r="G650" s="33"/>
      <c r="H650" s="194"/>
      <c r="I650" s="168"/>
      <c r="J650" s="202"/>
      <c r="K650" s="202"/>
      <c r="L650" s="202"/>
    </row>
    <row r="651" spans="7:12" x14ac:dyDescent="0.2">
      <c r="G651" s="33"/>
      <c r="H651" s="194"/>
      <c r="I651" s="168"/>
      <c r="J651" s="202"/>
      <c r="K651" s="202"/>
      <c r="L651" s="202"/>
    </row>
    <row r="652" spans="7:12" x14ac:dyDescent="0.2">
      <c r="G652" s="33"/>
      <c r="H652" s="194"/>
      <c r="I652" s="168"/>
      <c r="J652" s="202"/>
      <c r="K652" s="202"/>
      <c r="L652" s="202"/>
    </row>
    <row r="653" spans="7:12" x14ac:dyDescent="0.2">
      <c r="G653" s="33"/>
      <c r="H653" s="194"/>
      <c r="I653" s="168"/>
      <c r="J653" s="202"/>
      <c r="K653" s="202"/>
      <c r="L653" s="202"/>
    </row>
    <row r="654" spans="7:12" x14ac:dyDescent="0.2">
      <c r="G654" s="33"/>
      <c r="H654" s="194"/>
      <c r="I654" s="168"/>
      <c r="J654" s="202"/>
      <c r="K654" s="202"/>
      <c r="L654" s="202"/>
    </row>
    <row r="655" spans="7:12" x14ac:dyDescent="0.2">
      <c r="G655" s="33"/>
      <c r="H655" s="194"/>
      <c r="I655" s="168"/>
      <c r="J655" s="202"/>
      <c r="K655" s="202"/>
      <c r="L655" s="202"/>
    </row>
    <row r="656" spans="7:12" x14ac:dyDescent="0.2">
      <c r="G656" s="33"/>
      <c r="H656" s="194"/>
      <c r="I656" s="168"/>
      <c r="J656" s="202"/>
      <c r="K656" s="202"/>
      <c r="L656" s="202"/>
    </row>
    <row r="657" spans="7:12" x14ac:dyDescent="0.2">
      <c r="G657" s="33"/>
      <c r="H657" s="194"/>
      <c r="I657" s="168"/>
      <c r="J657" s="202"/>
      <c r="K657" s="202"/>
      <c r="L657" s="202"/>
    </row>
    <row r="658" spans="7:12" x14ac:dyDescent="0.2">
      <c r="G658" s="33"/>
      <c r="H658" s="194"/>
      <c r="I658" s="168"/>
      <c r="J658" s="202"/>
      <c r="K658" s="202"/>
      <c r="L658" s="202"/>
    </row>
    <row r="659" spans="7:12" x14ac:dyDescent="0.2">
      <c r="G659" s="33"/>
      <c r="H659" s="194"/>
      <c r="I659" s="168"/>
      <c r="J659" s="202"/>
      <c r="K659" s="202"/>
      <c r="L659" s="202"/>
    </row>
    <row r="660" spans="7:12" x14ac:dyDescent="0.2">
      <c r="G660" s="33"/>
      <c r="H660" s="194"/>
      <c r="I660" s="168"/>
      <c r="J660" s="202"/>
      <c r="K660" s="202"/>
      <c r="L660" s="202"/>
    </row>
    <row r="661" spans="7:12" x14ac:dyDescent="0.2">
      <c r="G661" s="33"/>
      <c r="H661" s="194"/>
      <c r="I661" s="168"/>
      <c r="J661" s="202"/>
      <c r="K661" s="202"/>
      <c r="L661" s="202"/>
    </row>
    <row r="662" spans="7:12" x14ac:dyDescent="0.2">
      <c r="G662" s="33"/>
      <c r="H662" s="194"/>
      <c r="I662" s="168"/>
      <c r="J662" s="202"/>
      <c r="K662" s="202"/>
      <c r="L662" s="202"/>
    </row>
    <row r="663" spans="7:12" x14ac:dyDescent="0.2">
      <c r="G663" s="33"/>
      <c r="H663" s="194"/>
      <c r="I663" s="168"/>
      <c r="J663" s="202"/>
      <c r="K663" s="202"/>
      <c r="L663" s="202"/>
    </row>
    <row r="664" spans="7:12" x14ac:dyDescent="0.2">
      <c r="G664" s="33"/>
      <c r="H664" s="194"/>
      <c r="I664" s="168"/>
      <c r="J664" s="202"/>
      <c r="K664" s="202"/>
      <c r="L664" s="202"/>
    </row>
    <row r="665" spans="7:12" x14ac:dyDescent="0.2">
      <c r="G665" s="33"/>
      <c r="H665" s="194"/>
      <c r="I665" s="168"/>
      <c r="J665" s="202"/>
      <c r="K665" s="202"/>
      <c r="L665" s="202"/>
    </row>
    <row r="666" spans="7:12" x14ac:dyDescent="0.2">
      <c r="G666" s="33"/>
      <c r="H666" s="194"/>
      <c r="I666" s="168"/>
      <c r="J666" s="202"/>
      <c r="K666" s="202"/>
      <c r="L666" s="202"/>
    </row>
    <row r="667" spans="7:12" x14ac:dyDescent="0.2">
      <c r="G667" s="33"/>
      <c r="H667" s="194"/>
      <c r="I667" s="168"/>
      <c r="J667" s="202"/>
      <c r="K667" s="202"/>
      <c r="L667" s="202"/>
    </row>
    <row r="668" spans="7:12" x14ac:dyDescent="0.2">
      <c r="G668" s="33"/>
      <c r="H668" s="194"/>
      <c r="I668" s="168"/>
      <c r="J668" s="202"/>
      <c r="K668" s="202"/>
      <c r="L668" s="202"/>
    </row>
    <row r="669" spans="7:12" x14ac:dyDescent="0.2">
      <c r="G669" s="33"/>
      <c r="H669" s="194"/>
      <c r="I669" s="168"/>
      <c r="J669" s="202"/>
      <c r="K669" s="202"/>
      <c r="L669" s="202"/>
    </row>
    <row r="670" spans="7:12" x14ac:dyDescent="0.2">
      <c r="G670" s="33"/>
      <c r="H670" s="194"/>
      <c r="I670" s="168"/>
      <c r="J670" s="202"/>
      <c r="K670" s="202"/>
      <c r="L670" s="202"/>
    </row>
    <row r="671" spans="7:12" x14ac:dyDescent="0.2">
      <c r="G671" s="33"/>
      <c r="H671" s="194"/>
      <c r="I671" s="168"/>
      <c r="J671" s="202"/>
      <c r="K671" s="202"/>
      <c r="L671" s="202"/>
    </row>
    <row r="672" spans="7:12" x14ac:dyDescent="0.2">
      <c r="G672" s="33"/>
      <c r="H672" s="194"/>
      <c r="I672" s="168"/>
      <c r="J672" s="202"/>
      <c r="K672" s="202"/>
      <c r="L672" s="202"/>
    </row>
    <row r="673" spans="7:12" x14ac:dyDescent="0.2">
      <c r="G673" s="33"/>
      <c r="H673" s="194"/>
      <c r="I673" s="168"/>
      <c r="J673" s="202"/>
      <c r="K673" s="202"/>
      <c r="L673" s="202"/>
    </row>
    <row r="674" spans="7:12" x14ac:dyDescent="0.2">
      <c r="G674" s="33"/>
      <c r="H674" s="194"/>
      <c r="I674" s="168"/>
      <c r="J674" s="202"/>
      <c r="K674" s="202"/>
      <c r="L674" s="202"/>
    </row>
    <row r="675" spans="7:12" x14ac:dyDescent="0.2">
      <c r="G675" s="33"/>
      <c r="H675" s="194"/>
      <c r="I675" s="168"/>
      <c r="J675" s="202"/>
      <c r="K675" s="202"/>
      <c r="L675" s="202"/>
    </row>
    <row r="676" spans="7:12" x14ac:dyDescent="0.2">
      <c r="G676" s="33"/>
      <c r="H676" s="194"/>
      <c r="I676" s="168"/>
      <c r="J676" s="202"/>
      <c r="K676" s="202"/>
      <c r="L676" s="202"/>
    </row>
    <row r="677" spans="7:12" x14ac:dyDescent="0.2">
      <c r="G677" s="33"/>
      <c r="H677" s="194"/>
      <c r="I677" s="168"/>
      <c r="J677" s="202"/>
      <c r="K677" s="202"/>
      <c r="L677" s="202"/>
    </row>
    <row r="678" spans="7:12" x14ac:dyDescent="0.2">
      <c r="G678" s="33"/>
      <c r="H678" s="194"/>
      <c r="I678" s="168"/>
      <c r="J678" s="202"/>
      <c r="K678" s="202"/>
      <c r="L678" s="202"/>
    </row>
    <row r="679" spans="7:12" x14ac:dyDescent="0.2">
      <c r="G679" s="33"/>
      <c r="H679" s="194"/>
      <c r="I679" s="168"/>
      <c r="J679" s="202"/>
      <c r="K679" s="202"/>
      <c r="L679" s="202"/>
    </row>
    <row r="680" spans="7:12" x14ac:dyDescent="0.2">
      <c r="G680" s="33"/>
      <c r="H680" s="194"/>
      <c r="I680" s="168"/>
      <c r="J680" s="202"/>
      <c r="K680" s="202"/>
      <c r="L680" s="202"/>
    </row>
    <row r="681" spans="7:12" x14ac:dyDescent="0.2">
      <c r="G681" s="33"/>
      <c r="H681" s="194"/>
      <c r="I681" s="168"/>
      <c r="J681" s="202"/>
      <c r="K681" s="202"/>
      <c r="L681" s="202"/>
    </row>
    <row r="682" spans="7:12" x14ac:dyDescent="0.2">
      <c r="G682" s="33"/>
      <c r="H682" s="194"/>
      <c r="I682" s="168"/>
      <c r="J682" s="202"/>
      <c r="K682" s="202"/>
      <c r="L682" s="202"/>
    </row>
    <row r="683" spans="7:12" x14ac:dyDescent="0.2">
      <c r="G683" s="33"/>
      <c r="H683" s="194"/>
      <c r="I683" s="168"/>
      <c r="J683" s="202"/>
      <c r="K683" s="202"/>
      <c r="L683" s="202"/>
    </row>
    <row r="684" spans="7:12" x14ac:dyDescent="0.2">
      <c r="G684" s="33"/>
      <c r="H684" s="194"/>
      <c r="I684" s="168"/>
      <c r="J684" s="202"/>
      <c r="K684" s="202"/>
      <c r="L684" s="202"/>
    </row>
    <row r="685" spans="7:12" x14ac:dyDescent="0.2">
      <c r="G685" s="33"/>
      <c r="H685" s="194"/>
      <c r="I685" s="168"/>
      <c r="J685" s="202"/>
      <c r="K685" s="202"/>
      <c r="L685" s="202"/>
    </row>
    <row r="686" spans="7:12" x14ac:dyDescent="0.2">
      <c r="G686" s="33"/>
      <c r="H686" s="194"/>
      <c r="I686" s="168"/>
      <c r="J686" s="202"/>
      <c r="K686" s="202"/>
      <c r="L686" s="202"/>
    </row>
    <row r="687" spans="7:12" x14ac:dyDescent="0.2">
      <c r="G687" s="33"/>
      <c r="H687" s="194"/>
      <c r="I687" s="168"/>
      <c r="J687" s="202"/>
      <c r="K687" s="202"/>
      <c r="L687" s="202"/>
    </row>
    <row r="688" spans="7:12" x14ac:dyDescent="0.2">
      <c r="G688" s="33"/>
      <c r="H688" s="194"/>
      <c r="I688" s="168"/>
      <c r="J688" s="202"/>
      <c r="K688" s="202"/>
      <c r="L688" s="202"/>
    </row>
    <row r="689" spans="7:12" x14ac:dyDescent="0.2">
      <c r="G689" s="33"/>
      <c r="H689" s="194"/>
      <c r="I689" s="168"/>
      <c r="J689" s="202"/>
      <c r="K689" s="202"/>
      <c r="L689" s="202"/>
    </row>
    <row r="690" spans="7:12" x14ac:dyDescent="0.2">
      <c r="G690" s="33"/>
      <c r="H690" s="194"/>
      <c r="I690" s="168"/>
      <c r="J690" s="202"/>
      <c r="K690" s="202"/>
      <c r="L690" s="202"/>
    </row>
    <row r="691" spans="7:12" x14ac:dyDescent="0.2">
      <c r="G691" s="33"/>
      <c r="H691" s="194"/>
      <c r="I691" s="168"/>
      <c r="J691" s="202"/>
      <c r="K691" s="202"/>
      <c r="L691" s="202"/>
    </row>
    <row r="692" spans="7:12" x14ac:dyDescent="0.2">
      <c r="G692" s="33"/>
      <c r="H692" s="194"/>
      <c r="I692" s="168"/>
      <c r="J692" s="202"/>
      <c r="K692" s="202"/>
      <c r="L692" s="202"/>
    </row>
    <row r="693" spans="7:12" x14ac:dyDescent="0.2">
      <c r="G693" s="33"/>
      <c r="H693" s="194"/>
      <c r="I693" s="168"/>
      <c r="J693" s="202"/>
      <c r="K693" s="202"/>
      <c r="L693" s="202"/>
    </row>
    <row r="694" spans="7:12" x14ac:dyDescent="0.2">
      <c r="G694" s="33"/>
      <c r="H694" s="194"/>
      <c r="I694" s="168"/>
      <c r="J694" s="202"/>
      <c r="K694" s="202"/>
      <c r="L694" s="202"/>
    </row>
    <row r="695" spans="7:12" x14ac:dyDescent="0.2">
      <c r="G695" s="33"/>
      <c r="H695" s="194"/>
      <c r="I695" s="168"/>
      <c r="J695" s="202"/>
      <c r="K695" s="202"/>
      <c r="L695" s="202"/>
    </row>
    <row r="696" spans="7:12" x14ac:dyDescent="0.2">
      <c r="G696" s="33"/>
      <c r="H696" s="194"/>
      <c r="I696" s="168"/>
      <c r="J696" s="202"/>
      <c r="K696" s="202"/>
      <c r="L696" s="202"/>
    </row>
    <row r="697" spans="7:12" x14ac:dyDescent="0.2">
      <c r="G697" s="33"/>
      <c r="H697" s="194"/>
      <c r="I697" s="168"/>
      <c r="J697" s="202"/>
      <c r="K697" s="202"/>
      <c r="L697" s="202"/>
    </row>
    <row r="698" spans="7:12" x14ac:dyDescent="0.2">
      <c r="G698" s="33"/>
      <c r="H698" s="194"/>
      <c r="I698" s="168"/>
      <c r="J698" s="202"/>
      <c r="K698" s="202"/>
      <c r="L698" s="202"/>
    </row>
    <row r="699" spans="7:12" x14ac:dyDescent="0.2">
      <c r="G699" s="33"/>
      <c r="H699" s="194"/>
      <c r="I699" s="168"/>
      <c r="J699" s="202"/>
      <c r="K699" s="202"/>
      <c r="L699" s="202"/>
    </row>
    <row r="700" spans="7:12" x14ac:dyDescent="0.2">
      <c r="G700" s="33"/>
      <c r="H700" s="194"/>
      <c r="I700" s="168"/>
      <c r="J700" s="202"/>
      <c r="K700" s="202"/>
      <c r="L700" s="202"/>
    </row>
    <row r="701" spans="7:12" x14ac:dyDescent="0.2">
      <c r="G701" s="33"/>
      <c r="H701" s="194"/>
      <c r="I701" s="168"/>
      <c r="J701" s="202"/>
      <c r="K701" s="202"/>
      <c r="L701" s="202"/>
    </row>
    <row r="702" spans="7:12" x14ac:dyDescent="0.2">
      <c r="G702" s="33"/>
      <c r="H702" s="194"/>
      <c r="I702" s="168"/>
      <c r="J702" s="202"/>
      <c r="K702" s="202"/>
      <c r="L702" s="202"/>
    </row>
    <row r="703" spans="7:12" x14ac:dyDescent="0.2">
      <c r="G703" s="33"/>
      <c r="H703" s="194"/>
      <c r="I703" s="168"/>
      <c r="J703" s="202"/>
      <c r="K703" s="202"/>
      <c r="L703" s="202"/>
    </row>
    <row r="704" spans="7:12" x14ac:dyDescent="0.2">
      <c r="G704" s="33"/>
      <c r="H704" s="194"/>
      <c r="I704" s="168"/>
      <c r="J704" s="202"/>
      <c r="K704" s="202"/>
      <c r="L704" s="202"/>
    </row>
    <row r="705" spans="7:12" x14ac:dyDescent="0.2">
      <c r="G705" s="33"/>
      <c r="H705" s="194"/>
      <c r="I705" s="168"/>
      <c r="J705" s="202"/>
      <c r="K705" s="202"/>
      <c r="L705" s="202"/>
    </row>
    <row r="706" spans="7:12" x14ac:dyDescent="0.2">
      <c r="G706" s="33"/>
      <c r="H706" s="194"/>
      <c r="I706" s="168"/>
      <c r="J706" s="202"/>
      <c r="K706" s="202"/>
      <c r="L706" s="202"/>
    </row>
    <row r="707" spans="7:12" x14ac:dyDescent="0.2">
      <c r="G707" s="33"/>
      <c r="H707" s="194"/>
      <c r="I707" s="168"/>
      <c r="J707" s="202"/>
      <c r="K707" s="202"/>
      <c r="L707" s="202"/>
    </row>
    <row r="708" spans="7:12" x14ac:dyDescent="0.2">
      <c r="G708" s="33"/>
      <c r="H708" s="194"/>
      <c r="I708" s="168"/>
      <c r="J708" s="202"/>
      <c r="K708" s="202"/>
      <c r="L708" s="202"/>
    </row>
    <row r="709" spans="7:12" x14ac:dyDescent="0.2">
      <c r="G709" s="33"/>
      <c r="H709" s="194"/>
      <c r="I709" s="168"/>
      <c r="J709" s="202"/>
      <c r="K709" s="202"/>
      <c r="L709" s="202"/>
    </row>
    <row r="710" spans="7:12" x14ac:dyDescent="0.2">
      <c r="G710" s="33"/>
      <c r="H710" s="194"/>
      <c r="I710" s="168"/>
      <c r="J710" s="202"/>
      <c r="K710" s="202"/>
      <c r="L710" s="202"/>
    </row>
    <row r="711" spans="7:12" x14ac:dyDescent="0.2">
      <c r="G711" s="33"/>
      <c r="H711" s="194"/>
      <c r="I711" s="168"/>
      <c r="J711" s="202"/>
      <c r="K711" s="202"/>
      <c r="L711" s="202"/>
    </row>
    <row r="712" spans="7:12" x14ac:dyDescent="0.2">
      <c r="G712" s="33"/>
      <c r="H712" s="194"/>
      <c r="I712" s="168"/>
      <c r="J712" s="202"/>
      <c r="K712" s="202"/>
      <c r="L712" s="202"/>
    </row>
    <row r="713" spans="7:12" x14ac:dyDescent="0.2">
      <c r="G713" s="33"/>
      <c r="H713" s="194"/>
      <c r="I713" s="168"/>
      <c r="J713" s="202"/>
      <c r="K713" s="202"/>
      <c r="L713" s="202"/>
    </row>
    <row r="714" spans="7:12" x14ac:dyDescent="0.2">
      <c r="G714" s="33"/>
      <c r="H714" s="194"/>
      <c r="I714" s="168"/>
      <c r="J714" s="202"/>
      <c r="K714" s="202"/>
      <c r="L714" s="202"/>
    </row>
    <row r="715" spans="7:12" x14ac:dyDescent="0.2">
      <c r="G715" s="33"/>
      <c r="H715" s="194"/>
      <c r="I715" s="168"/>
      <c r="J715" s="202"/>
      <c r="K715" s="202"/>
      <c r="L715" s="202"/>
    </row>
    <row r="716" spans="7:12" x14ac:dyDescent="0.2">
      <c r="G716" s="33"/>
      <c r="H716" s="194"/>
      <c r="I716" s="168"/>
      <c r="J716" s="202"/>
      <c r="K716" s="202"/>
      <c r="L716" s="202"/>
    </row>
    <row r="717" spans="7:12" x14ac:dyDescent="0.2">
      <c r="G717" s="33"/>
      <c r="H717" s="194"/>
      <c r="I717" s="168"/>
      <c r="J717" s="202"/>
      <c r="K717" s="202"/>
      <c r="L717" s="202"/>
    </row>
    <row r="718" spans="7:12" x14ac:dyDescent="0.2">
      <c r="G718" s="33"/>
      <c r="H718" s="194"/>
      <c r="I718" s="168"/>
      <c r="J718" s="202"/>
      <c r="K718" s="202"/>
      <c r="L718" s="202"/>
    </row>
    <row r="719" spans="7:12" x14ac:dyDescent="0.2">
      <c r="G719" s="33"/>
      <c r="H719" s="194"/>
      <c r="I719" s="168"/>
      <c r="J719" s="202"/>
      <c r="K719" s="202"/>
      <c r="L719" s="202"/>
    </row>
    <row r="720" spans="7:12" x14ac:dyDescent="0.2">
      <c r="G720" s="33"/>
      <c r="H720" s="194"/>
      <c r="I720" s="168"/>
      <c r="J720" s="202"/>
      <c r="K720" s="202"/>
      <c r="L720" s="202"/>
    </row>
    <row r="721" spans="7:12" x14ac:dyDescent="0.2">
      <c r="G721" s="33"/>
      <c r="H721" s="194"/>
      <c r="I721" s="168"/>
      <c r="J721" s="202"/>
      <c r="K721" s="202"/>
      <c r="L721" s="202"/>
    </row>
    <row r="722" spans="7:12" x14ac:dyDescent="0.2">
      <c r="G722" s="33"/>
      <c r="H722" s="194"/>
      <c r="I722" s="168"/>
      <c r="J722" s="202"/>
      <c r="K722" s="202"/>
      <c r="L722" s="202"/>
    </row>
    <row r="723" spans="7:12" x14ac:dyDescent="0.2">
      <c r="G723" s="33"/>
      <c r="H723" s="194"/>
      <c r="I723" s="168"/>
      <c r="J723" s="202"/>
      <c r="K723" s="202"/>
      <c r="L723" s="202"/>
    </row>
    <row r="724" spans="7:12" x14ac:dyDescent="0.2">
      <c r="G724" s="33"/>
      <c r="H724" s="194"/>
      <c r="I724" s="168"/>
      <c r="J724" s="202"/>
      <c r="K724" s="202"/>
      <c r="L724" s="202"/>
    </row>
    <row r="725" spans="7:12" x14ac:dyDescent="0.2">
      <c r="G725" s="33"/>
      <c r="H725" s="194"/>
      <c r="I725" s="168"/>
      <c r="J725" s="202"/>
      <c r="K725" s="202"/>
      <c r="L725" s="202"/>
    </row>
    <row r="726" spans="7:12" x14ac:dyDescent="0.2">
      <c r="G726" s="33"/>
      <c r="H726" s="194"/>
      <c r="I726" s="168"/>
      <c r="J726" s="202"/>
      <c r="K726" s="202"/>
      <c r="L726" s="202"/>
    </row>
    <row r="727" spans="7:12" x14ac:dyDescent="0.2">
      <c r="G727" s="33"/>
      <c r="H727" s="194"/>
      <c r="I727" s="168"/>
      <c r="J727" s="202"/>
      <c r="K727" s="202"/>
      <c r="L727" s="202"/>
    </row>
    <row r="728" spans="7:12" x14ac:dyDescent="0.2">
      <c r="G728" s="33"/>
      <c r="H728" s="194"/>
      <c r="I728" s="168"/>
      <c r="J728" s="202"/>
      <c r="K728" s="202"/>
      <c r="L728" s="202"/>
    </row>
    <row r="729" spans="7:12" x14ac:dyDescent="0.2">
      <c r="G729" s="33"/>
      <c r="H729" s="194"/>
      <c r="I729" s="168"/>
      <c r="J729" s="202"/>
      <c r="K729" s="202"/>
      <c r="L729" s="202"/>
    </row>
    <row r="730" spans="7:12" x14ac:dyDescent="0.2">
      <c r="G730" s="33"/>
      <c r="H730" s="194"/>
      <c r="I730" s="168"/>
      <c r="J730" s="202"/>
      <c r="K730" s="202"/>
      <c r="L730" s="202"/>
    </row>
    <row r="731" spans="7:12" x14ac:dyDescent="0.2">
      <c r="G731" s="33"/>
      <c r="H731" s="194"/>
      <c r="I731" s="168"/>
      <c r="J731" s="202"/>
      <c r="K731" s="202"/>
      <c r="L731" s="202"/>
    </row>
    <row r="732" spans="7:12" x14ac:dyDescent="0.2">
      <c r="G732" s="33"/>
      <c r="H732" s="194"/>
      <c r="I732" s="168"/>
      <c r="J732" s="202"/>
      <c r="K732" s="202"/>
      <c r="L732" s="202"/>
    </row>
    <row r="733" spans="7:12" x14ac:dyDescent="0.2">
      <c r="G733" s="33"/>
      <c r="H733" s="194"/>
      <c r="I733" s="168"/>
      <c r="J733" s="202"/>
      <c r="K733" s="202"/>
      <c r="L733" s="202"/>
    </row>
    <row r="734" spans="7:12" x14ac:dyDescent="0.2">
      <c r="G734" s="33"/>
      <c r="H734" s="194"/>
      <c r="I734" s="168"/>
      <c r="J734" s="202"/>
      <c r="K734" s="202"/>
      <c r="L734" s="202"/>
    </row>
    <row r="735" spans="7:12" x14ac:dyDescent="0.2">
      <c r="G735" s="33"/>
      <c r="H735" s="194"/>
      <c r="I735" s="168"/>
      <c r="J735" s="202"/>
      <c r="K735" s="202"/>
      <c r="L735" s="202"/>
    </row>
    <row r="736" spans="7:12" x14ac:dyDescent="0.2">
      <c r="G736" s="33"/>
      <c r="H736" s="194"/>
      <c r="I736" s="168"/>
      <c r="J736" s="202"/>
      <c r="K736" s="202"/>
      <c r="L736" s="202"/>
    </row>
    <row r="737" spans="7:12" x14ac:dyDescent="0.2">
      <c r="G737" s="33"/>
      <c r="H737" s="194"/>
      <c r="I737" s="168"/>
      <c r="J737" s="202"/>
      <c r="K737" s="202"/>
      <c r="L737" s="202"/>
    </row>
    <row r="738" spans="7:12" x14ac:dyDescent="0.2">
      <c r="G738" s="33"/>
      <c r="H738" s="194"/>
      <c r="I738" s="168"/>
      <c r="J738" s="202"/>
      <c r="K738" s="202"/>
      <c r="L738" s="202"/>
    </row>
    <row r="739" spans="7:12" x14ac:dyDescent="0.2">
      <c r="G739" s="33"/>
      <c r="H739" s="194"/>
      <c r="I739" s="168"/>
      <c r="J739" s="202"/>
      <c r="K739" s="202"/>
      <c r="L739" s="202"/>
    </row>
    <row r="740" spans="7:12" x14ac:dyDescent="0.2">
      <c r="G740" s="33"/>
      <c r="H740" s="194"/>
      <c r="I740" s="168"/>
      <c r="J740" s="202"/>
      <c r="K740" s="202"/>
      <c r="L740" s="202"/>
    </row>
    <row r="741" spans="7:12" x14ac:dyDescent="0.2">
      <c r="G741" s="33"/>
      <c r="H741" s="194"/>
      <c r="I741" s="168"/>
      <c r="J741" s="202"/>
      <c r="K741" s="202"/>
      <c r="L741" s="202"/>
    </row>
    <row r="742" spans="7:12" x14ac:dyDescent="0.2">
      <c r="G742" s="33"/>
      <c r="H742" s="194"/>
      <c r="I742" s="168"/>
      <c r="J742" s="202"/>
      <c r="K742" s="202"/>
      <c r="L742" s="202"/>
    </row>
    <row r="743" spans="7:12" x14ac:dyDescent="0.2">
      <c r="G743" s="33"/>
      <c r="H743" s="194"/>
      <c r="I743" s="168"/>
      <c r="J743" s="202"/>
      <c r="K743" s="202"/>
      <c r="L743" s="202"/>
    </row>
    <row r="744" spans="7:12" x14ac:dyDescent="0.2">
      <c r="G744" s="33"/>
      <c r="H744" s="194"/>
      <c r="I744" s="168"/>
      <c r="J744" s="202"/>
      <c r="K744" s="202"/>
      <c r="L744" s="202"/>
    </row>
    <row r="745" spans="7:12" x14ac:dyDescent="0.2">
      <c r="G745" s="33"/>
      <c r="H745" s="194"/>
      <c r="I745" s="168"/>
      <c r="J745" s="202"/>
      <c r="K745" s="202"/>
      <c r="L745" s="202"/>
    </row>
    <row r="746" spans="7:12" x14ac:dyDescent="0.2">
      <c r="G746" s="33"/>
      <c r="H746" s="194"/>
      <c r="I746" s="168"/>
      <c r="J746" s="202"/>
      <c r="K746" s="202"/>
      <c r="L746" s="202"/>
    </row>
    <row r="747" spans="7:12" x14ac:dyDescent="0.2">
      <c r="G747" s="33"/>
      <c r="H747" s="194"/>
      <c r="I747" s="168"/>
      <c r="J747" s="202"/>
      <c r="K747" s="202"/>
      <c r="L747" s="202"/>
    </row>
    <row r="748" spans="7:12" x14ac:dyDescent="0.2">
      <c r="G748" s="33"/>
      <c r="H748" s="194"/>
      <c r="I748" s="168"/>
      <c r="J748" s="202"/>
      <c r="K748" s="202"/>
      <c r="L748" s="202"/>
    </row>
    <row r="749" spans="7:12" x14ac:dyDescent="0.2">
      <c r="G749" s="33"/>
      <c r="H749" s="194"/>
      <c r="I749" s="168"/>
      <c r="J749" s="202"/>
      <c r="K749" s="202"/>
      <c r="L749" s="202"/>
    </row>
    <row r="750" spans="7:12" x14ac:dyDescent="0.2">
      <c r="G750" s="33"/>
      <c r="H750" s="194"/>
      <c r="I750" s="168"/>
      <c r="J750" s="202"/>
      <c r="K750" s="202"/>
      <c r="L750" s="202"/>
    </row>
    <row r="751" spans="7:12" x14ac:dyDescent="0.2">
      <c r="G751" s="33"/>
      <c r="H751" s="194"/>
      <c r="I751" s="168"/>
      <c r="J751" s="202"/>
      <c r="K751" s="202"/>
      <c r="L751" s="202"/>
    </row>
    <row r="752" spans="7:12" x14ac:dyDescent="0.2">
      <c r="G752" s="33"/>
      <c r="H752" s="194"/>
      <c r="I752" s="168"/>
      <c r="J752" s="202"/>
      <c r="K752" s="202"/>
      <c r="L752" s="202"/>
    </row>
    <row r="753" spans="7:12" x14ac:dyDescent="0.2">
      <c r="G753" s="33"/>
      <c r="H753" s="194"/>
      <c r="I753" s="168"/>
      <c r="J753" s="202"/>
      <c r="K753" s="202"/>
      <c r="L753" s="202"/>
    </row>
    <row r="754" spans="7:12" x14ac:dyDescent="0.2">
      <c r="G754" s="33"/>
      <c r="H754" s="194"/>
      <c r="I754" s="168"/>
      <c r="J754" s="202"/>
      <c r="K754" s="202"/>
      <c r="L754" s="202"/>
    </row>
    <row r="755" spans="7:12" x14ac:dyDescent="0.2">
      <c r="G755" s="33"/>
      <c r="H755" s="194"/>
      <c r="I755" s="168"/>
      <c r="J755" s="202"/>
      <c r="K755" s="202"/>
      <c r="L755" s="202"/>
    </row>
    <row r="756" spans="7:12" x14ac:dyDescent="0.2">
      <c r="G756" s="33"/>
      <c r="H756" s="194"/>
      <c r="I756" s="168"/>
      <c r="J756" s="202"/>
      <c r="K756" s="202"/>
      <c r="L756" s="202"/>
    </row>
    <row r="757" spans="7:12" x14ac:dyDescent="0.2">
      <c r="G757" s="33"/>
      <c r="H757" s="194"/>
      <c r="I757" s="168"/>
      <c r="J757" s="202"/>
      <c r="K757" s="202"/>
      <c r="L757" s="202"/>
    </row>
    <row r="758" spans="7:12" x14ac:dyDescent="0.2">
      <c r="G758" s="33"/>
      <c r="H758" s="194"/>
      <c r="I758" s="168"/>
      <c r="J758" s="202"/>
      <c r="K758" s="202"/>
      <c r="L758" s="202"/>
    </row>
    <row r="759" spans="7:12" x14ac:dyDescent="0.2">
      <c r="G759" s="33"/>
      <c r="H759" s="194"/>
      <c r="I759" s="168"/>
      <c r="J759" s="202"/>
      <c r="K759" s="202"/>
      <c r="L759" s="202"/>
    </row>
    <row r="760" spans="7:12" x14ac:dyDescent="0.2">
      <c r="G760" s="33"/>
      <c r="H760" s="194"/>
      <c r="I760" s="168"/>
      <c r="J760" s="202"/>
      <c r="K760" s="202"/>
      <c r="L760" s="202"/>
    </row>
    <row r="761" spans="7:12" x14ac:dyDescent="0.2">
      <c r="G761" s="33"/>
      <c r="H761" s="194"/>
      <c r="I761" s="168"/>
      <c r="J761" s="202"/>
      <c r="K761" s="202"/>
      <c r="L761" s="202"/>
    </row>
    <row r="762" spans="7:12" x14ac:dyDescent="0.2">
      <c r="G762" s="33"/>
      <c r="H762" s="194"/>
      <c r="I762" s="168"/>
      <c r="J762" s="202"/>
      <c r="K762" s="202"/>
      <c r="L762" s="202"/>
    </row>
    <row r="763" spans="7:12" x14ac:dyDescent="0.2">
      <c r="G763" s="33"/>
      <c r="H763" s="194"/>
      <c r="I763" s="168"/>
      <c r="J763" s="202"/>
      <c r="K763" s="202"/>
      <c r="L763" s="202"/>
    </row>
    <row r="764" spans="7:12" x14ac:dyDescent="0.2">
      <c r="G764" s="33"/>
      <c r="H764" s="194"/>
      <c r="I764" s="168"/>
      <c r="J764" s="202"/>
      <c r="K764" s="202"/>
      <c r="L764" s="202"/>
    </row>
    <row r="765" spans="7:12" x14ac:dyDescent="0.2">
      <c r="G765" s="33"/>
      <c r="H765" s="194"/>
      <c r="I765" s="168"/>
      <c r="J765" s="202"/>
      <c r="K765" s="202"/>
      <c r="L765" s="202"/>
    </row>
    <row r="766" spans="7:12" x14ac:dyDescent="0.2">
      <c r="G766" s="33"/>
      <c r="H766" s="194"/>
      <c r="I766" s="168"/>
      <c r="J766" s="202"/>
      <c r="K766" s="202"/>
      <c r="L766" s="202"/>
    </row>
    <row r="767" spans="7:12" x14ac:dyDescent="0.2">
      <c r="G767" s="33"/>
      <c r="H767" s="194"/>
      <c r="I767" s="168"/>
      <c r="J767" s="202"/>
      <c r="K767" s="202"/>
      <c r="L767" s="202"/>
    </row>
    <row r="768" spans="7:12" x14ac:dyDescent="0.2">
      <c r="G768" s="33"/>
      <c r="H768" s="194"/>
      <c r="I768" s="168"/>
      <c r="J768" s="202"/>
      <c r="K768" s="202"/>
      <c r="L768" s="202"/>
    </row>
    <row r="769" spans="7:12" x14ac:dyDescent="0.2">
      <c r="G769" s="33"/>
      <c r="H769" s="194"/>
      <c r="I769" s="168"/>
      <c r="J769" s="202"/>
      <c r="K769" s="202"/>
      <c r="L769" s="202"/>
    </row>
    <row r="770" spans="7:12" x14ac:dyDescent="0.2">
      <c r="G770" s="33"/>
      <c r="H770" s="194"/>
      <c r="I770" s="168"/>
      <c r="J770" s="202"/>
      <c r="K770" s="202"/>
      <c r="L770" s="202"/>
    </row>
    <row r="771" spans="7:12" x14ac:dyDescent="0.2">
      <c r="G771" s="33"/>
      <c r="H771" s="194"/>
      <c r="I771" s="168"/>
      <c r="J771" s="202"/>
      <c r="K771" s="202"/>
      <c r="L771" s="202"/>
    </row>
    <row r="772" spans="7:12" x14ac:dyDescent="0.2">
      <c r="G772" s="33"/>
      <c r="H772" s="194"/>
      <c r="I772" s="168"/>
      <c r="J772" s="202"/>
      <c r="K772" s="202"/>
      <c r="L772" s="202"/>
    </row>
    <row r="773" spans="7:12" x14ac:dyDescent="0.2">
      <c r="G773" s="33"/>
      <c r="H773" s="194"/>
      <c r="I773" s="168"/>
      <c r="J773" s="202"/>
      <c r="K773" s="202"/>
      <c r="L773" s="202"/>
    </row>
    <row r="774" spans="7:12" x14ac:dyDescent="0.2">
      <c r="G774" s="33"/>
      <c r="H774" s="194"/>
      <c r="I774" s="168"/>
      <c r="J774" s="202"/>
      <c r="K774" s="202"/>
      <c r="L774" s="202"/>
    </row>
    <row r="775" spans="7:12" x14ac:dyDescent="0.2">
      <c r="G775" s="33"/>
      <c r="H775" s="194"/>
      <c r="I775" s="168"/>
      <c r="J775" s="202"/>
      <c r="K775" s="202"/>
      <c r="L775" s="202"/>
    </row>
    <row r="776" spans="7:12" x14ac:dyDescent="0.2">
      <c r="G776" s="33"/>
      <c r="H776" s="194"/>
      <c r="I776" s="168"/>
      <c r="J776" s="202"/>
      <c r="K776" s="202"/>
      <c r="L776" s="202"/>
    </row>
    <row r="777" spans="7:12" x14ac:dyDescent="0.2">
      <c r="G777" s="33"/>
      <c r="H777" s="194"/>
      <c r="I777" s="168"/>
      <c r="J777" s="202"/>
      <c r="K777" s="202"/>
      <c r="L777" s="202"/>
    </row>
    <row r="778" spans="7:12" x14ac:dyDescent="0.2">
      <c r="G778" s="33"/>
      <c r="H778" s="194"/>
      <c r="I778" s="168"/>
      <c r="J778" s="202"/>
      <c r="K778" s="202"/>
      <c r="L778" s="202"/>
    </row>
    <row r="779" spans="7:12" x14ac:dyDescent="0.2">
      <c r="G779" s="33"/>
      <c r="H779" s="194"/>
      <c r="I779" s="168"/>
      <c r="J779" s="202"/>
      <c r="K779" s="202"/>
      <c r="L779" s="202"/>
    </row>
    <row r="780" spans="7:12" x14ac:dyDescent="0.2">
      <c r="G780" s="33"/>
      <c r="H780" s="194"/>
      <c r="I780" s="168"/>
      <c r="J780" s="202"/>
      <c r="K780" s="202"/>
      <c r="L780" s="202"/>
    </row>
    <row r="781" spans="7:12" x14ac:dyDescent="0.2">
      <c r="G781" s="33"/>
      <c r="H781" s="194"/>
      <c r="I781" s="168"/>
      <c r="J781" s="202"/>
      <c r="K781" s="202"/>
      <c r="L781" s="202"/>
    </row>
    <row r="782" spans="7:12" x14ac:dyDescent="0.2">
      <c r="G782" s="33"/>
      <c r="H782" s="194"/>
      <c r="I782" s="168"/>
      <c r="J782" s="202"/>
      <c r="K782" s="202"/>
      <c r="L782" s="202"/>
    </row>
    <row r="783" spans="7:12" x14ac:dyDescent="0.2">
      <c r="G783" s="33"/>
      <c r="H783" s="194"/>
      <c r="I783" s="168"/>
      <c r="J783" s="202"/>
      <c r="K783" s="202"/>
      <c r="L783" s="202"/>
    </row>
    <row r="784" spans="7:12" x14ac:dyDescent="0.2">
      <c r="G784" s="33"/>
      <c r="H784" s="194"/>
      <c r="I784" s="168"/>
      <c r="J784" s="202"/>
      <c r="K784" s="202"/>
      <c r="L784" s="202"/>
    </row>
    <row r="785" spans="7:12" x14ac:dyDescent="0.2">
      <c r="G785" s="33"/>
      <c r="H785" s="194"/>
      <c r="I785" s="168"/>
      <c r="J785" s="202"/>
      <c r="K785" s="202"/>
      <c r="L785" s="202"/>
    </row>
    <row r="786" spans="7:12" x14ac:dyDescent="0.2">
      <c r="G786" s="33"/>
      <c r="H786" s="194"/>
      <c r="I786" s="168"/>
      <c r="J786" s="202"/>
      <c r="K786" s="202"/>
      <c r="L786" s="202"/>
    </row>
    <row r="787" spans="7:12" x14ac:dyDescent="0.2">
      <c r="G787" s="33"/>
      <c r="H787" s="194"/>
      <c r="I787" s="168"/>
      <c r="J787" s="202"/>
      <c r="K787" s="202"/>
      <c r="L787" s="202"/>
    </row>
    <row r="788" spans="7:12" x14ac:dyDescent="0.2">
      <c r="G788" s="33"/>
      <c r="H788" s="194"/>
      <c r="I788" s="168"/>
      <c r="J788" s="202"/>
      <c r="K788" s="202"/>
      <c r="L788" s="202"/>
    </row>
    <row r="789" spans="7:12" x14ac:dyDescent="0.2">
      <c r="G789" s="33"/>
      <c r="H789" s="194"/>
      <c r="I789" s="168"/>
      <c r="J789" s="202"/>
      <c r="K789" s="202"/>
      <c r="L789" s="202"/>
    </row>
    <row r="790" spans="7:12" x14ac:dyDescent="0.2">
      <c r="G790" s="33"/>
      <c r="H790" s="194"/>
      <c r="I790" s="168"/>
      <c r="J790" s="202"/>
      <c r="K790" s="202"/>
      <c r="L790" s="202"/>
    </row>
    <row r="791" spans="7:12" x14ac:dyDescent="0.2">
      <c r="G791" s="33"/>
      <c r="H791" s="194"/>
      <c r="I791" s="168"/>
      <c r="J791" s="202"/>
      <c r="K791" s="202"/>
      <c r="L791" s="202"/>
    </row>
    <row r="792" spans="7:12" x14ac:dyDescent="0.2">
      <c r="G792" s="33"/>
      <c r="H792" s="194"/>
      <c r="I792" s="168"/>
      <c r="J792" s="202"/>
      <c r="K792" s="202"/>
      <c r="L792" s="202"/>
    </row>
    <row r="793" spans="7:12" x14ac:dyDescent="0.2">
      <c r="G793" s="33"/>
      <c r="H793" s="194"/>
      <c r="I793" s="168"/>
      <c r="J793" s="202"/>
      <c r="K793" s="202"/>
      <c r="L793" s="202"/>
    </row>
    <row r="794" spans="7:12" x14ac:dyDescent="0.2">
      <c r="G794" s="33"/>
      <c r="H794" s="194"/>
      <c r="I794" s="168"/>
      <c r="J794" s="202"/>
      <c r="K794" s="202"/>
      <c r="L794" s="202"/>
    </row>
    <row r="795" spans="7:12" x14ac:dyDescent="0.2">
      <c r="G795" s="33"/>
      <c r="H795" s="194"/>
      <c r="I795" s="168"/>
      <c r="J795" s="202"/>
      <c r="K795" s="202"/>
      <c r="L795" s="202"/>
    </row>
    <row r="796" spans="7:12" x14ac:dyDescent="0.2">
      <c r="G796" s="33"/>
      <c r="H796" s="194"/>
      <c r="I796" s="168"/>
      <c r="J796" s="202"/>
      <c r="K796" s="202"/>
      <c r="L796" s="202"/>
    </row>
    <row r="797" spans="7:12" x14ac:dyDescent="0.2">
      <c r="G797" s="33"/>
      <c r="H797" s="194"/>
      <c r="I797" s="168"/>
      <c r="J797" s="202"/>
      <c r="K797" s="202"/>
      <c r="L797" s="202"/>
    </row>
    <row r="798" spans="7:12" x14ac:dyDescent="0.2">
      <c r="G798" s="33"/>
      <c r="H798" s="194"/>
      <c r="I798" s="168"/>
      <c r="J798" s="202"/>
      <c r="K798" s="202"/>
      <c r="L798" s="202"/>
    </row>
    <row r="799" spans="7:12" x14ac:dyDescent="0.2">
      <c r="G799" s="33"/>
      <c r="H799" s="194"/>
      <c r="I799" s="168"/>
      <c r="J799" s="202"/>
      <c r="K799" s="202"/>
      <c r="L799" s="202"/>
    </row>
    <row r="800" spans="7:12" x14ac:dyDescent="0.2">
      <c r="G800" s="33"/>
      <c r="H800" s="194"/>
      <c r="I800" s="168"/>
      <c r="J800" s="202"/>
      <c r="K800" s="202"/>
      <c r="L800" s="202"/>
    </row>
    <row r="801" spans="7:12" x14ac:dyDescent="0.2">
      <c r="G801" s="33"/>
      <c r="H801" s="194"/>
      <c r="I801" s="168"/>
      <c r="J801" s="202"/>
      <c r="K801" s="202"/>
      <c r="L801" s="202"/>
    </row>
    <row r="802" spans="7:12" x14ac:dyDescent="0.2">
      <c r="G802" s="33"/>
      <c r="H802" s="194"/>
      <c r="I802" s="168"/>
      <c r="J802" s="202"/>
      <c r="K802" s="202"/>
      <c r="L802" s="202"/>
    </row>
  </sheetData>
  <conditionalFormatting sqref="G1 L1">
    <cfRule type="cellIs" dxfId="59" priority="3" operator="equal">
      <formula>0</formula>
    </cfRule>
  </conditionalFormatting>
  <conditionalFormatting sqref="H1">
    <cfRule type="cellIs" dxfId="58" priority="4" operator="equal">
      <formula>0</formula>
    </cfRule>
  </conditionalFormatting>
  <conditionalFormatting sqref="I1:L1">
    <cfRule type="cellIs" dxfId="57" priority="5" operator="equal">
      <formula>0</formula>
    </cfRule>
  </conditionalFormatting>
  <conditionalFormatting sqref="J1">
    <cfRule type="cellIs" dxfId="56" priority="6" operator="equal">
      <formula>0</formula>
    </cfRule>
  </conditionalFormatting>
  <conditionalFormatting sqref="K1">
    <cfRule type="cellIs" dxfId="55" priority="7" operator="equal">
      <formula>0</formula>
    </cfRule>
  </conditionalFormatting>
  <conditionalFormatting sqref="D1">
    <cfRule type="cellIs" dxfId="54" priority="8" operator="equal">
      <formula>0</formula>
    </cfRule>
  </conditionalFormatting>
  <conditionalFormatting sqref="F1">
    <cfRule type="cellIs" dxfId="53" priority="9" operator="equal">
      <formula>0</formula>
    </cfRule>
  </conditionalFormatting>
  <conditionalFormatting sqref="J3:J8 J10">
    <cfRule type="cellIs" dxfId="52" priority="1" operator="equal">
      <formula>0</formula>
    </cfRule>
  </conditionalFormatting>
  <pageMargins left="0.7" right="0.7" top="0.75" bottom="0.75" header="0.511811023622047" footer="0.511811023622047"/>
  <pageSetup paperSize="9" orientation="portrait" horizontalDpi="300" verticalDpi="300"/>
  <ignoredErrors>
    <ignoredError sqref="I6 I8 I10" formula="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08"/>
  <sheetViews>
    <sheetView zoomScale="107" zoomScaleNormal="60" zoomScalePageLayoutView="60" workbookViewId="0">
      <pane ySplit="1" topLeftCell="A38" activePane="bottomLeft" state="frozen"/>
      <selection pane="bottomLeft" activeCell="G57" sqref="G57"/>
    </sheetView>
  </sheetViews>
  <sheetFormatPr baseColWidth="10" defaultColWidth="10.83203125" defaultRowHeight="16" x14ac:dyDescent="0.2"/>
  <cols>
    <col min="1" max="1" width="12.5" style="22" customWidth="1"/>
    <col min="2" max="2" width="9.5" style="22" customWidth="1"/>
    <col min="3" max="3" width="19.33203125" style="22" customWidth="1"/>
    <col min="4" max="4" width="30" style="22" customWidth="1"/>
    <col min="5" max="5" width="23.5" style="34" customWidth="1"/>
    <col min="6" max="6" width="21.1640625" style="34" customWidth="1"/>
    <col min="7" max="7" width="14.83203125" style="62" customWidth="1"/>
    <col min="8" max="8" width="83.6640625" style="44" customWidth="1"/>
    <col min="9" max="1024" width="10.83203125" style="34"/>
  </cols>
  <sheetData>
    <row r="1" spans="1:13" s="111" customFormat="1" x14ac:dyDescent="0.2">
      <c r="A1" s="20" t="s">
        <v>77</v>
      </c>
      <c r="B1" s="20" t="s">
        <v>78</v>
      </c>
      <c r="C1" s="20" t="s">
        <v>0</v>
      </c>
      <c r="D1" s="5" t="s">
        <v>120</v>
      </c>
      <c r="E1" s="20" t="s">
        <v>121</v>
      </c>
      <c r="F1" s="5" t="s">
        <v>122</v>
      </c>
      <c r="G1" s="80" t="s">
        <v>688</v>
      </c>
      <c r="H1" s="87" t="s">
        <v>75</v>
      </c>
    </row>
    <row r="2" spans="1:13" x14ac:dyDescent="0.2">
      <c r="A2" s="22" t="s">
        <v>93</v>
      </c>
      <c r="B2" s="17">
        <v>2016</v>
      </c>
      <c r="C2" s="2" t="s">
        <v>787</v>
      </c>
      <c r="D2" s="2" t="s">
        <v>350</v>
      </c>
      <c r="E2" s="2" t="s">
        <v>594</v>
      </c>
      <c r="F2" s="2" t="s">
        <v>594</v>
      </c>
      <c r="G2" s="23" t="s">
        <v>788</v>
      </c>
      <c r="H2" s="44" t="s">
        <v>789</v>
      </c>
      <c r="I2"/>
      <c r="J2"/>
      <c r="K2"/>
      <c r="L2"/>
      <c r="M2"/>
    </row>
    <row r="3" spans="1:13" x14ac:dyDescent="0.2">
      <c r="A3" s="22" t="s">
        <v>93</v>
      </c>
      <c r="B3" s="17">
        <v>2016</v>
      </c>
      <c r="C3" s="2" t="s">
        <v>787</v>
      </c>
      <c r="D3" s="2" t="s">
        <v>596</v>
      </c>
      <c r="E3" s="2" t="s">
        <v>596</v>
      </c>
      <c r="F3" s="2" t="s">
        <v>790</v>
      </c>
      <c r="G3" s="23" t="s">
        <v>791</v>
      </c>
      <c r="H3" s="44" t="s">
        <v>789</v>
      </c>
      <c r="I3"/>
      <c r="J3"/>
      <c r="K3"/>
      <c r="L3"/>
      <c r="M3"/>
    </row>
    <row r="4" spans="1:13" x14ac:dyDescent="0.2">
      <c r="A4" s="22" t="s">
        <v>93</v>
      </c>
      <c r="B4" s="17">
        <v>2016</v>
      </c>
      <c r="C4" s="2" t="s">
        <v>787</v>
      </c>
      <c r="D4" s="2" t="s">
        <v>792</v>
      </c>
      <c r="E4" s="2" t="s">
        <v>793</v>
      </c>
      <c r="F4" s="2" t="s">
        <v>793</v>
      </c>
      <c r="G4" s="23" t="s">
        <v>794</v>
      </c>
      <c r="H4" s="44" t="s">
        <v>789</v>
      </c>
      <c r="I4"/>
      <c r="J4"/>
      <c r="K4"/>
      <c r="L4"/>
      <c r="M4"/>
    </row>
    <row r="5" spans="1:13" x14ac:dyDescent="0.2">
      <c r="A5" s="22" t="s">
        <v>93</v>
      </c>
      <c r="B5" s="17">
        <v>2016</v>
      </c>
      <c r="C5" s="2" t="s">
        <v>787</v>
      </c>
      <c r="D5" s="2" t="s">
        <v>795</v>
      </c>
      <c r="E5" s="2" t="s">
        <v>795</v>
      </c>
      <c r="F5" s="2" t="s">
        <v>795</v>
      </c>
      <c r="G5" s="23" t="s">
        <v>796</v>
      </c>
      <c r="H5" s="44" t="s">
        <v>789</v>
      </c>
      <c r="I5"/>
      <c r="J5"/>
      <c r="K5"/>
      <c r="L5"/>
      <c r="M5"/>
    </row>
    <row r="6" spans="1:13" x14ac:dyDescent="0.2">
      <c r="A6" s="22" t="s">
        <v>93</v>
      </c>
      <c r="B6" s="17">
        <v>2016</v>
      </c>
      <c r="C6" s="2" t="s">
        <v>787</v>
      </c>
      <c r="D6" s="2" t="s">
        <v>797</v>
      </c>
      <c r="E6" s="2" t="s">
        <v>797</v>
      </c>
      <c r="F6" s="2" t="s">
        <v>797</v>
      </c>
      <c r="G6" s="23">
        <v>0</v>
      </c>
      <c r="H6" s="44" t="s">
        <v>789</v>
      </c>
      <c r="I6"/>
      <c r="J6"/>
      <c r="K6"/>
      <c r="L6"/>
      <c r="M6"/>
    </row>
    <row r="7" spans="1:13" x14ac:dyDescent="0.2">
      <c r="A7" s="22" t="s">
        <v>93</v>
      </c>
      <c r="B7" s="17">
        <v>2016</v>
      </c>
      <c r="C7" s="2" t="s">
        <v>787</v>
      </c>
      <c r="D7" s="2" t="s">
        <v>180</v>
      </c>
      <c r="E7" s="2" t="s">
        <v>798</v>
      </c>
      <c r="F7" s="2" t="s">
        <v>798</v>
      </c>
      <c r="G7" s="23">
        <v>0</v>
      </c>
      <c r="H7" s="44" t="s">
        <v>789</v>
      </c>
      <c r="I7"/>
      <c r="J7"/>
      <c r="K7"/>
      <c r="L7"/>
      <c r="M7"/>
    </row>
    <row r="8" spans="1:13" x14ac:dyDescent="0.2">
      <c r="A8" s="22" t="s">
        <v>93</v>
      </c>
      <c r="B8" s="17">
        <v>2016</v>
      </c>
      <c r="C8" s="2" t="s">
        <v>787</v>
      </c>
      <c r="D8" s="2" t="s">
        <v>799</v>
      </c>
      <c r="E8" s="2" t="s">
        <v>799</v>
      </c>
      <c r="F8" s="2" t="s">
        <v>799</v>
      </c>
      <c r="G8" s="23" t="s">
        <v>800</v>
      </c>
      <c r="H8" s="44" t="s">
        <v>789</v>
      </c>
    </row>
    <row r="9" spans="1:13" x14ac:dyDescent="0.2">
      <c r="A9" s="22" t="s">
        <v>93</v>
      </c>
      <c r="B9" s="17">
        <v>2016</v>
      </c>
      <c r="C9" s="2" t="s">
        <v>787</v>
      </c>
      <c r="D9" s="2" t="s">
        <v>799</v>
      </c>
      <c r="E9" s="2" t="s">
        <v>799</v>
      </c>
      <c r="F9" s="2" t="s">
        <v>801</v>
      </c>
      <c r="G9" s="23" t="s">
        <v>802</v>
      </c>
      <c r="H9" s="44" t="s">
        <v>789</v>
      </c>
    </row>
    <row r="10" spans="1:13" x14ac:dyDescent="0.2">
      <c r="A10" s="22" t="s">
        <v>93</v>
      </c>
      <c r="B10" s="17">
        <v>2016</v>
      </c>
      <c r="C10" s="2" t="s">
        <v>787</v>
      </c>
      <c r="D10" s="2" t="s">
        <v>803</v>
      </c>
      <c r="E10" s="2" t="s">
        <v>803</v>
      </c>
      <c r="F10" s="2" t="s">
        <v>803</v>
      </c>
      <c r="G10" s="23">
        <v>0.03</v>
      </c>
      <c r="H10" s="44" t="s">
        <v>789</v>
      </c>
    </row>
    <row r="11" spans="1:13" x14ac:dyDescent="0.2">
      <c r="A11" s="22" t="s">
        <v>93</v>
      </c>
      <c r="B11" s="17">
        <v>2016</v>
      </c>
      <c r="C11" s="2" t="s">
        <v>787</v>
      </c>
      <c r="D11" s="2" t="s">
        <v>596</v>
      </c>
      <c r="E11" s="2" t="s">
        <v>596</v>
      </c>
      <c r="F11" s="2" t="s">
        <v>804</v>
      </c>
      <c r="G11" s="23" t="s">
        <v>805</v>
      </c>
      <c r="H11" s="44" t="s">
        <v>789</v>
      </c>
    </row>
    <row r="12" spans="1:13" x14ac:dyDescent="0.2">
      <c r="A12" s="22" t="s">
        <v>93</v>
      </c>
      <c r="B12" s="17">
        <v>2016</v>
      </c>
      <c r="C12" s="2" t="s">
        <v>787</v>
      </c>
      <c r="D12" s="2" t="s">
        <v>136</v>
      </c>
      <c r="E12" s="34" t="s">
        <v>136</v>
      </c>
      <c r="F12" s="256" t="s">
        <v>137</v>
      </c>
      <c r="G12" s="23" t="s">
        <v>802</v>
      </c>
      <c r="H12" s="44" t="s">
        <v>789</v>
      </c>
    </row>
    <row r="13" spans="1:13" x14ac:dyDescent="0.2">
      <c r="A13" s="22" t="s">
        <v>93</v>
      </c>
      <c r="B13" s="17">
        <v>2017</v>
      </c>
      <c r="C13" s="2" t="s">
        <v>787</v>
      </c>
      <c r="D13" s="2" t="s">
        <v>350</v>
      </c>
      <c r="E13" s="2" t="s">
        <v>594</v>
      </c>
      <c r="F13" s="2" t="s">
        <v>594</v>
      </c>
      <c r="G13" s="2" t="s">
        <v>806</v>
      </c>
      <c r="H13" s="44" t="s">
        <v>789</v>
      </c>
      <c r="I13"/>
      <c r="J13"/>
      <c r="K13"/>
      <c r="L13"/>
      <c r="M13"/>
    </row>
    <row r="14" spans="1:13" x14ac:dyDescent="0.2">
      <c r="A14" s="22" t="s">
        <v>93</v>
      </c>
      <c r="B14" s="17">
        <v>2017</v>
      </c>
      <c r="C14" s="2" t="s">
        <v>787</v>
      </c>
      <c r="D14" s="2" t="s">
        <v>596</v>
      </c>
      <c r="E14" s="2" t="s">
        <v>596</v>
      </c>
      <c r="F14" s="2" t="s">
        <v>790</v>
      </c>
      <c r="G14" s="2" t="s">
        <v>807</v>
      </c>
      <c r="H14" s="44" t="s">
        <v>789</v>
      </c>
      <c r="I14"/>
      <c r="J14"/>
      <c r="K14"/>
      <c r="L14"/>
      <c r="M14"/>
    </row>
    <row r="15" spans="1:13" x14ac:dyDescent="0.2">
      <c r="A15" s="22" t="s">
        <v>93</v>
      </c>
      <c r="B15" s="17">
        <v>2017</v>
      </c>
      <c r="C15" s="2" t="s">
        <v>787</v>
      </c>
      <c r="D15" s="2" t="s">
        <v>792</v>
      </c>
      <c r="E15" s="2" t="s">
        <v>793</v>
      </c>
      <c r="F15" s="2" t="s">
        <v>793</v>
      </c>
      <c r="G15" s="2" t="s">
        <v>808</v>
      </c>
      <c r="H15" s="44" t="s">
        <v>789</v>
      </c>
      <c r="I15"/>
      <c r="J15"/>
      <c r="K15"/>
      <c r="L15"/>
      <c r="M15"/>
    </row>
    <row r="16" spans="1:13" x14ac:dyDescent="0.2">
      <c r="A16" s="22" t="s">
        <v>93</v>
      </c>
      <c r="B16" s="17">
        <v>2017</v>
      </c>
      <c r="C16" s="2" t="s">
        <v>787</v>
      </c>
      <c r="D16" s="2" t="s">
        <v>795</v>
      </c>
      <c r="E16" s="2" t="s">
        <v>795</v>
      </c>
      <c r="F16" s="2" t="s">
        <v>795</v>
      </c>
      <c r="G16" s="2" t="s">
        <v>809</v>
      </c>
      <c r="H16" s="44" t="s">
        <v>789</v>
      </c>
      <c r="I16"/>
      <c r="J16"/>
      <c r="K16"/>
      <c r="L16"/>
      <c r="M16"/>
    </row>
    <row r="17" spans="1:13" x14ac:dyDescent="0.2">
      <c r="A17" s="22" t="s">
        <v>93</v>
      </c>
      <c r="B17" s="17">
        <v>2017</v>
      </c>
      <c r="C17" s="2" t="s">
        <v>787</v>
      </c>
      <c r="D17" s="2" t="s">
        <v>797</v>
      </c>
      <c r="E17" s="2" t="s">
        <v>797</v>
      </c>
      <c r="F17" s="2" t="s">
        <v>797</v>
      </c>
      <c r="G17" s="23">
        <v>0</v>
      </c>
      <c r="H17" s="44" t="s">
        <v>789</v>
      </c>
      <c r="I17"/>
      <c r="J17"/>
      <c r="K17"/>
      <c r="L17"/>
      <c r="M17"/>
    </row>
    <row r="18" spans="1:13" x14ac:dyDescent="0.2">
      <c r="A18" s="22" t="s">
        <v>93</v>
      </c>
      <c r="B18" s="17">
        <v>2017</v>
      </c>
      <c r="C18" s="2" t="s">
        <v>787</v>
      </c>
      <c r="D18" s="2" t="s">
        <v>180</v>
      </c>
      <c r="E18" s="2" t="s">
        <v>798</v>
      </c>
      <c r="F18" s="2" t="s">
        <v>798</v>
      </c>
      <c r="G18" s="2" t="s">
        <v>802</v>
      </c>
      <c r="H18" s="44" t="s">
        <v>789</v>
      </c>
      <c r="I18"/>
      <c r="J18"/>
      <c r="K18"/>
      <c r="L18"/>
      <c r="M18"/>
    </row>
    <row r="19" spans="1:13" x14ac:dyDescent="0.2">
      <c r="A19" s="22" t="s">
        <v>93</v>
      </c>
      <c r="B19" s="17">
        <v>2017</v>
      </c>
      <c r="C19" s="2" t="s">
        <v>787</v>
      </c>
      <c r="D19" s="2" t="s">
        <v>799</v>
      </c>
      <c r="E19" s="2" t="s">
        <v>799</v>
      </c>
      <c r="F19" s="2" t="s">
        <v>799</v>
      </c>
      <c r="G19" s="2" t="s">
        <v>802</v>
      </c>
      <c r="H19" s="44" t="s">
        <v>789</v>
      </c>
    </row>
    <row r="20" spans="1:13" x14ac:dyDescent="0.2">
      <c r="A20" s="22" t="s">
        <v>93</v>
      </c>
      <c r="B20" s="17">
        <v>2017</v>
      </c>
      <c r="C20" s="2" t="s">
        <v>787</v>
      </c>
      <c r="D20" s="2" t="s">
        <v>799</v>
      </c>
      <c r="E20" s="2" t="s">
        <v>799</v>
      </c>
      <c r="F20" s="2" t="s">
        <v>801</v>
      </c>
      <c r="G20" s="2" t="s">
        <v>802</v>
      </c>
      <c r="H20" s="44" t="s">
        <v>789</v>
      </c>
    </row>
    <row r="21" spans="1:13" x14ac:dyDescent="0.2">
      <c r="A21" s="22" t="s">
        <v>93</v>
      </c>
      <c r="B21" s="17">
        <v>2017</v>
      </c>
      <c r="C21" s="2" t="s">
        <v>787</v>
      </c>
      <c r="D21" s="2" t="s">
        <v>803</v>
      </c>
      <c r="E21" s="2" t="s">
        <v>803</v>
      </c>
      <c r="F21" s="2" t="s">
        <v>803</v>
      </c>
      <c r="G21" s="23" t="s">
        <v>800</v>
      </c>
      <c r="H21" s="44" t="s">
        <v>789</v>
      </c>
    </row>
    <row r="22" spans="1:13" x14ac:dyDescent="0.2">
      <c r="A22" s="22" t="s">
        <v>93</v>
      </c>
      <c r="B22" s="17">
        <v>2017</v>
      </c>
      <c r="C22" s="2" t="s">
        <v>787</v>
      </c>
      <c r="D22" s="2" t="s">
        <v>596</v>
      </c>
      <c r="E22" s="2" t="s">
        <v>596</v>
      </c>
      <c r="F22" s="2" t="s">
        <v>804</v>
      </c>
      <c r="G22" s="2" t="s">
        <v>810</v>
      </c>
      <c r="H22" s="44" t="s">
        <v>789</v>
      </c>
    </row>
    <row r="23" spans="1:13" x14ac:dyDescent="0.2">
      <c r="A23" s="22" t="s">
        <v>93</v>
      </c>
      <c r="B23" s="17">
        <v>2017</v>
      </c>
      <c r="C23" s="2" t="s">
        <v>787</v>
      </c>
      <c r="D23" s="2" t="s">
        <v>136</v>
      </c>
      <c r="E23" s="34" t="s">
        <v>136</v>
      </c>
      <c r="F23" s="256" t="s">
        <v>137</v>
      </c>
      <c r="G23" s="2" t="s">
        <v>805</v>
      </c>
      <c r="H23" s="44" t="s">
        <v>789</v>
      </c>
    </row>
    <row r="24" spans="1:13" x14ac:dyDescent="0.2">
      <c r="A24" s="22" t="s">
        <v>93</v>
      </c>
      <c r="B24" s="17">
        <v>2018</v>
      </c>
      <c r="C24" s="2" t="s">
        <v>787</v>
      </c>
      <c r="D24" s="2" t="s">
        <v>350</v>
      </c>
      <c r="E24" s="2" t="s">
        <v>594</v>
      </c>
      <c r="F24" s="2" t="s">
        <v>594</v>
      </c>
      <c r="G24" s="2" t="s">
        <v>811</v>
      </c>
      <c r="H24" s="44" t="s">
        <v>789</v>
      </c>
    </row>
    <row r="25" spans="1:13" x14ac:dyDescent="0.2">
      <c r="A25" s="22" t="s">
        <v>93</v>
      </c>
      <c r="B25" s="17">
        <v>2018</v>
      </c>
      <c r="C25" s="2" t="s">
        <v>787</v>
      </c>
      <c r="D25" s="2" t="s">
        <v>596</v>
      </c>
      <c r="E25" s="2" t="s">
        <v>596</v>
      </c>
      <c r="F25" s="2" t="s">
        <v>790</v>
      </c>
      <c r="G25" s="2" t="s">
        <v>812</v>
      </c>
      <c r="H25" s="44" t="s">
        <v>789</v>
      </c>
    </row>
    <row r="26" spans="1:13" x14ac:dyDescent="0.2">
      <c r="A26" s="22" t="s">
        <v>93</v>
      </c>
      <c r="B26" s="17">
        <v>2018</v>
      </c>
      <c r="C26" s="2" t="s">
        <v>787</v>
      </c>
      <c r="D26" s="2" t="s">
        <v>792</v>
      </c>
      <c r="E26" s="2" t="s">
        <v>793</v>
      </c>
      <c r="F26" s="2" t="s">
        <v>793</v>
      </c>
      <c r="G26" s="2" t="s">
        <v>813</v>
      </c>
      <c r="H26" s="44" t="s">
        <v>789</v>
      </c>
    </row>
    <row r="27" spans="1:13" x14ac:dyDescent="0.2">
      <c r="A27" s="22" t="s">
        <v>93</v>
      </c>
      <c r="B27" s="17">
        <v>2018</v>
      </c>
      <c r="C27" s="2" t="s">
        <v>787</v>
      </c>
      <c r="D27" s="2" t="s">
        <v>795</v>
      </c>
      <c r="E27" s="2" t="s">
        <v>795</v>
      </c>
      <c r="F27" s="2" t="s">
        <v>795</v>
      </c>
      <c r="G27" s="2" t="s">
        <v>814</v>
      </c>
      <c r="H27" s="44" t="s">
        <v>789</v>
      </c>
    </row>
    <row r="28" spans="1:13" x14ac:dyDescent="0.2">
      <c r="A28" s="22" t="s">
        <v>93</v>
      </c>
      <c r="B28" s="17">
        <v>2018</v>
      </c>
      <c r="C28" s="2" t="s">
        <v>787</v>
      </c>
      <c r="D28" s="2" t="s">
        <v>797</v>
      </c>
      <c r="E28" s="2" t="s">
        <v>797</v>
      </c>
      <c r="F28" s="2" t="s">
        <v>797</v>
      </c>
      <c r="G28" s="62">
        <v>0</v>
      </c>
      <c r="H28" s="44" t="s">
        <v>789</v>
      </c>
    </row>
    <row r="29" spans="1:13" x14ac:dyDescent="0.2">
      <c r="A29" s="22" t="s">
        <v>93</v>
      </c>
      <c r="B29" s="17">
        <v>2018</v>
      </c>
      <c r="C29" s="2" t="s">
        <v>787</v>
      </c>
      <c r="D29" s="2" t="s">
        <v>180</v>
      </c>
      <c r="E29" s="2" t="s">
        <v>798</v>
      </c>
      <c r="F29" s="2" t="s">
        <v>798</v>
      </c>
      <c r="G29" s="2" t="s">
        <v>815</v>
      </c>
      <c r="H29" s="44" t="s">
        <v>789</v>
      </c>
    </row>
    <row r="30" spans="1:13" x14ac:dyDescent="0.2">
      <c r="A30" s="22" t="s">
        <v>93</v>
      </c>
      <c r="B30" s="17">
        <v>2018</v>
      </c>
      <c r="C30" s="2" t="s">
        <v>787</v>
      </c>
      <c r="D30" s="2" t="s">
        <v>799</v>
      </c>
      <c r="E30" s="2" t="s">
        <v>799</v>
      </c>
      <c r="F30" s="2" t="s">
        <v>799</v>
      </c>
      <c r="G30" s="2" t="s">
        <v>800</v>
      </c>
      <c r="H30" s="44" t="s">
        <v>789</v>
      </c>
    </row>
    <row r="31" spans="1:13" x14ac:dyDescent="0.2">
      <c r="A31" s="22" t="s">
        <v>93</v>
      </c>
      <c r="B31" s="17">
        <v>2018</v>
      </c>
      <c r="C31" s="2" t="s">
        <v>787</v>
      </c>
      <c r="D31" s="2" t="s">
        <v>799</v>
      </c>
      <c r="E31" s="2" t="s">
        <v>799</v>
      </c>
      <c r="F31" s="2" t="s">
        <v>801</v>
      </c>
      <c r="G31" s="2" t="s">
        <v>800</v>
      </c>
      <c r="H31" s="44" t="s">
        <v>789</v>
      </c>
    </row>
    <row r="32" spans="1:13" x14ac:dyDescent="0.2">
      <c r="A32" s="22" t="s">
        <v>93</v>
      </c>
      <c r="B32" s="17">
        <v>2018</v>
      </c>
      <c r="C32" s="2" t="s">
        <v>787</v>
      </c>
      <c r="D32" s="2" t="s">
        <v>803</v>
      </c>
      <c r="E32" s="2" t="s">
        <v>803</v>
      </c>
      <c r="F32" s="2" t="s">
        <v>803</v>
      </c>
      <c r="G32" s="2" t="s">
        <v>816</v>
      </c>
      <c r="H32" s="44" t="s">
        <v>789</v>
      </c>
    </row>
    <row r="33" spans="1:8" x14ac:dyDescent="0.2">
      <c r="A33" s="22" t="s">
        <v>93</v>
      </c>
      <c r="B33" s="17">
        <v>2018</v>
      </c>
      <c r="C33" s="2" t="s">
        <v>787</v>
      </c>
      <c r="D33" s="2" t="s">
        <v>596</v>
      </c>
      <c r="E33" s="2" t="s">
        <v>596</v>
      </c>
      <c r="F33" s="2" t="s">
        <v>804</v>
      </c>
      <c r="G33" s="62">
        <v>0</v>
      </c>
      <c r="H33" s="44" t="s">
        <v>789</v>
      </c>
    </row>
    <row r="34" spans="1:8" x14ac:dyDescent="0.2">
      <c r="A34" s="22" t="s">
        <v>93</v>
      </c>
      <c r="B34" s="17">
        <v>2018</v>
      </c>
      <c r="C34" s="2" t="s">
        <v>787</v>
      </c>
      <c r="D34" s="2" t="s">
        <v>136</v>
      </c>
      <c r="E34" s="34" t="s">
        <v>136</v>
      </c>
      <c r="F34" s="256" t="s">
        <v>137</v>
      </c>
      <c r="G34" s="2" t="s">
        <v>802</v>
      </c>
      <c r="H34" s="44" t="s">
        <v>789</v>
      </c>
    </row>
    <row r="35" spans="1:8" x14ac:dyDescent="0.2">
      <c r="A35" s="22" t="s">
        <v>93</v>
      </c>
      <c r="B35" s="17">
        <v>2019</v>
      </c>
      <c r="C35" s="2" t="s">
        <v>787</v>
      </c>
      <c r="D35" s="2" t="s">
        <v>350</v>
      </c>
      <c r="E35" s="2" t="s">
        <v>594</v>
      </c>
      <c r="F35" s="2" t="s">
        <v>594</v>
      </c>
      <c r="G35" s="2" t="s">
        <v>817</v>
      </c>
      <c r="H35" s="44" t="s">
        <v>789</v>
      </c>
    </row>
    <row r="36" spans="1:8" x14ac:dyDescent="0.2">
      <c r="A36" s="22" t="s">
        <v>93</v>
      </c>
      <c r="B36" s="17">
        <v>2019</v>
      </c>
      <c r="C36" s="2" t="s">
        <v>787</v>
      </c>
      <c r="D36" s="2" t="s">
        <v>596</v>
      </c>
      <c r="E36" s="2" t="s">
        <v>596</v>
      </c>
      <c r="F36" s="2" t="s">
        <v>790</v>
      </c>
      <c r="G36" s="2" t="s">
        <v>818</v>
      </c>
      <c r="H36" s="44" t="s">
        <v>789</v>
      </c>
    </row>
    <row r="37" spans="1:8" x14ac:dyDescent="0.2">
      <c r="A37" s="22" t="s">
        <v>93</v>
      </c>
      <c r="B37" s="17">
        <v>2019</v>
      </c>
      <c r="C37" s="2" t="s">
        <v>787</v>
      </c>
      <c r="D37" s="2" t="s">
        <v>792</v>
      </c>
      <c r="E37" s="2" t="s">
        <v>793</v>
      </c>
      <c r="F37" s="2" t="s">
        <v>793</v>
      </c>
      <c r="G37" s="2" t="s">
        <v>819</v>
      </c>
      <c r="H37" s="44" t="s">
        <v>789</v>
      </c>
    </row>
    <row r="38" spans="1:8" x14ac:dyDescent="0.2">
      <c r="A38" s="22" t="s">
        <v>93</v>
      </c>
      <c r="B38" s="17">
        <v>2019</v>
      </c>
      <c r="C38" s="2" t="s">
        <v>787</v>
      </c>
      <c r="D38" s="2" t="s">
        <v>795</v>
      </c>
      <c r="E38" s="2" t="s">
        <v>795</v>
      </c>
      <c r="F38" s="2" t="s">
        <v>795</v>
      </c>
      <c r="G38" s="2" t="s">
        <v>820</v>
      </c>
      <c r="H38" s="44" t="s">
        <v>789</v>
      </c>
    </row>
    <row r="39" spans="1:8" x14ac:dyDescent="0.2">
      <c r="A39" s="22" t="s">
        <v>93</v>
      </c>
      <c r="B39" s="17">
        <v>2019</v>
      </c>
      <c r="C39" s="2" t="s">
        <v>787</v>
      </c>
      <c r="D39" s="2" t="s">
        <v>797</v>
      </c>
      <c r="E39" s="2" t="s">
        <v>797</v>
      </c>
      <c r="F39" s="2" t="s">
        <v>797</v>
      </c>
      <c r="G39" s="2" t="s">
        <v>821</v>
      </c>
      <c r="H39" s="44" t="s">
        <v>789</v>
      </c>
    </row>
    <row r="40" spans="1:8" x14ac:dyDescent="0.2">
      <c r="A40" s="22" t="s">
        <v>93</v>
      </c>
      <c r="B40" s="17">
        <v>2019</v>
      </c>
      <c r="C40" s="2" t="s">
        <v>787</v>
      </c>
      <c r="D40" s="2" t="s">
        <v>180</v>
      </c>
      <c r="E40" s="2" t="s">
        <v>798</v>
      </c>
      <c r="F40" s="2" t="s">
        <v>798</v>
      </c>
      <c r="G40" s="2" t="s">
        <v>822</v>
      </c>
      <c r="H40" s="44" t="s">
        <v>789</v>
      </c>
    </row>
    <row r="41" spans="1:8" x14ac:dyDescent="0.2">
      <c r="A41" s="22" t="s">
        <v>93</v>
      </c>
      <c r="B41" s="17">
        <v>2019</v>
      </c>
      <c r="C41" s="2" t="s">
        <v>787</v>
      </c>
      <c r="D41" s="2" t="s">
        <v>799</v>
      </c>
      <c r="E41" s="2" t="s">
        <v>799</v>
      </c>
      <c r="F41" s="2" t="s">
        <v>799</v>
      </c>
      <c r="G41" s="2" t="s">
        <v>796</v>
      </c>
      <c r="H41" s="44" t="s">
        <v>789</v>
      </c>
    </row>
    <row r="42" spans="1:8" x14ac:dyDescent="0.2">
      <c r="A42" s="22" t="s">
        <v>93</v>
      </c>
      <c r="B42" s="17">
        <v>2019</v>
      </c>
      <c r="C42" s="2" t="s">
        <v>787</v>
      </c>
      <c r="D42" s="2" t="s">
        <v>799</v>
      </c>
      <c r="E42" s="2" t="s">
        <v>799</v>
      </c>
      <c r="F42" s="2" t="s">
        <v>801</v>
      </c>
      <c r="G42" s="2" t="s">
        <v>816</v>
      </c>
      <c r="H42" s="44" t="s">
        <v>789</v>
      </c>
    </row>
    <row r="43" spans="1:8" x14ac:dyDescent="0.2">
      <c r="A43" s="22" t="s">
        <v>93</v>
      </c>
      <c r="B43" s="17">
        <v>2019</v>
      </c>
      <c r="C43" s="2" t="s">
        <v>787</v>
      </c>
      <c r="D43" s="2" t="s">
        <v>803</v>
      </c>
      <c r="E43" s="2" t="s">
        <v>803</v>
      </c>
      <c r="F43" s="2" t="s">
        <v>803</v>
      </c>
      <c r="G43" s="2" t="s">
        <v>800</v>
      </c>
      <c r="H43" s="44" t="s">
        <v>789</v>
      </c>
    </row>
    <row r="44" spans="1:8" x14ac:dyDescent="0.2">
      <c r="A44" s="22" t="s">
        <v>93</v>
      </c>
      <c r="B44" s="17">
        <v>2019</v>
      </c>
      <c r="C44" s="2" t="s">
        <v>787</v>
      </c>
      <c r="D44" s="2" t="s">
        <v>596</v>
      </c>
      <c r="E44" s="2" t="s">
        <v>596</v>
      </c>
      <c r="F44" s="2" t="s">
        <v>804</v>
      </c>
      <c r="G44" s="62">
        <v>0</v>
      </c>
      <c r="H44" s="44" t="s">
        <v>789</v>
      </c>
    </row>
    <row r="45" spans="1:8" x14ac:dyDescent="0.2">
      <c r="A45" s="22" t="s">
        <v>93</v>
      </c>
      <c r="B45" s="17">
        <v>2019</v>
      </c>
      <c r="C45" s="2" t="s">
        <v>787</v>
      </c>
      <c r="D45" s="2" t="s">
        <v>136</v>
      </c>
      <c r="E45" s="34" t="s">
        <v>136</v>
      </c>
      <c r="F45" s="256" t="s">
        <v>137</v>
      </c>
      <c r="G45" s="2" t="s">
        <v>805</v>
      </c>
      <c r="H45" s="44" t="s">
        <v>789</v>
      </c>
    </row>
    <row r="46" spans="1:8" x14ac:dyDescent="0.2">
      <c r="A46" s="22" t="s">
        <v>93</v>
      </c>
      <c r="B46" s="17">
        <v>2020</v>
      </c>
      <c r="C46" s="2" t="s">
        <v>787</v>
      </c>
      <c r="D46" s="2" t="s">
        <v>350</v>
      </c>
      <c r="E46" s="2" t="s">
        <v>594</v>
      </c>
      <c r="F46" s="2" t="s">
        <v>594</v>
      </c>
      <c r="G46" s="2" t="s">
        <v>823</v>
      </c>
      <c r="H46" s="44" t="s">
        <v>789</v>
      </c>
    </row>
    <row r="47" spans="1:8" x14ac:dyDescent="0.2">
      <c r="A47" s="22" t="s">
        <v>93</v>
      </c>
      <c r="B47" s="17">
        <v>2020</v>
      </c>
      <c r="C47" s="2" t="s">
        <v>787</v>
      </c>
      <c r="D47" s="2" t="s">
        <v>596</v>
      </c>
      <c r="E47" s="2" t="s">
        <v>596</v>
      </c>
      <c r="F47" s="2" t="s">
        <v>790</v>
      </c>
      <c r="G47" s="2" t="s">
        <v>824</v>
      </c>
      <c r="H47" s="44" t="s">
        <v>789</v>
      </c>
    </row>
    <row r="48" spans="1:8" x14ac:dyDescent="0.2">
      <c r="A48" s="22" t="s">
        <v>93</v>
      </c>
      <c r="B48" s="17">
        <v>2020</v>
      </c>
      <c r="C48" s="2" t="s">
        <v>787</v>
      </c>
      <c r="D48" s="2" t="s">
        <v>792</v>
      </c>
      <c r="E48" s="2" t="s">
        <v>793</v>
      </c>
      <c r="F48" s="2" t="s">
        <v>793</v>
      </c>
      <c r="G48" s="2" t="s">
        <v>825</v>
      </c>
      <c r="H48" s="44" t="s">
        <v>789</v>
      </c>
    </row>
    <row r="49" spans="1:8" x14ac:dyDescent="0.2">
      <c r="A49" s="22" t="s">
        <v>93</v>
      </c>
      <c r="B49" s="17">
        <v>2020</v>
      </c>
      <c r="C49" s="2" t="s">
        <v>787</v>
      </c>
      <c r="D49" s="2" t="s">
        <v>795</v>
      </c>
      <c r="E49" s="2" t="s">
        <v>795</v>
      </c>
      <c r="F49" s="2" t="s">
        <v>795</v>
      </c>
      <c r="G49" s="2" t="s">
        <v>826</v>
      </c>
      <c r="H49" s="44" t="s">
        <v>789</v>
      </c>
    </row>
    <row r="50" spans="1:8" x14ac:dyDescent="0.2">
      <c r="A50" s="22" t="s">
        <v>93</v>
      </c>
      <c r="B50" s="17">
        <v>2020</v>
      </c>
      <c r="C50" s="2" t="s">
        <v>787</v>
      </c>
      <c r="D50" s="2" t="s">
        <v>797</v>
      </c>
      <c r="E50" s="2" t="s">
        <v>797</v>
      </c>
      <c r="F50" s="2" t="s">
        <v>797</v>
      </c>
      <c r="G50" s="2" t="s">
        <v>827</v>
      </c>
      <c r="H50" s="44" t="s">
        <v>789</v>
      </c>
    </row>
    <row r="51" spans="1:8" x14ac:dyDescent="0.2">
      <c r="A51" s="22" t="s">
        <v>93</v>
      </c>
      <c r="B51" s="17">
        <v>2020</v>
      </c>
      <c r="C51" s="2" t="s">
        <v>787</v>
      </c>
      <c r="D51" s="2" t="s">
        <v>180</v>
      </c>
      <c r="E51" s="2" t="s">
        <v>798</v>
      </c>
      <c r="F51" s="2" t="s">
        <v>798</v>
      </c>
      <c r="G51" s="2" t="s">
        <v>828</v>
      </c>
      <c r="H51" s="44" t="s">
        <v>789</v>
      </c>
    </row>
    <row r="52" spans="1:8" x14ac:dyDescent="0.2">
      <c r="A52" s="22" t="s">
        <v>93</v>
      </c>
      <c r="B52" s="17">
        <v>2020</v>
      </c>
      <c r="C52" s="2" t="s">
        <v>787</v>
      </c>
      <c r="D52" s="2" t="s">
        <v>799</v>
      </c>
      <c r="E52" s="2" t="s">
        <v>799</v>
      </c>
      <c r="F52" s="2" t="s">
        <v>799</v>
      </c>
      <c r="G52" s="2" t="s">
        <v>829</v>
      </c>
      <c r="H52" s="44" t="s">
        <v>789</v>
      </c>
    </row>
    <row r="53" spans="1:8" x14ac:dyDescent="0.2">
      <c r="A53" s="22" t="s">
        <v>93</v>
      </c>
      <c r="B53" s="17">
        <v>2020</v>
      </c>
      <c r="C53" s="2" t="s">
        <v>787</v>
      </c>
      <c r="D53" s="2" t="s">
        <v>799</v>
      </c>
      <c r="E53" s="2" t="s">
        <v>799</v>
      </c>
      <c r="F53" s="2" t="s">
        <v>801</v>
      </c>
      <c r="G53" s="2" t="s">
        <v>830</v>
      </c>
      <c r="H53" s="44" t="s">
        <v>789</v>
      </c>
    </row>
    <row r="54" spans="1:8" x14ac:dyDescent="0.2">
      <c r="A54" s="22" t="s">
        <v>93</v>
      </c>
      <c r="B54" s="17">
        <v>2020</v>
      </c>
      <c r="C54" s="2" t="s">
        <v>787</v>
      </c>
      <c r="D54" s="2" t="s">
        <v>803</v>
      </c>
      <c r="E54" s="2" t="s">
        <v>803</v>
      </c>
      <c r="F54" s="2" t="s">
        <v>803</v>
      </c>
      <c r="G54" s="2" t="s">
        <v>802</v>
      </c>
      <c r="H54" s="44" t="s">
        <v>789</v>
      </c>
    </row>
    <row r="55" spans="1:8" x14ac:dyDescent="0.2">
      <c r="A55" s="22" t="s">
        <v>93</v>
      </c>
      <c r="B55" s="17">
        <v>2020</v>
      </c>
      <c r="C55" s="2" t="s">
        <v>787</v>
      </c>
      <c r="D55" s="2" t="s">
        <v>596</v>
      </c>
      <c r="E55" s="2" t="s">
        <v>596</v>
      </c>
      <c r="F55" s="2" t="s">
        <v>804</v>
      </c>
      <c r="G55" s="62">
        <v>0</v>
      </c>
      <c r="H55" s="44" t="s">
        <v>789</v>
      </c>
    </row>
    <row r="56" spans="1:8" x14ac:dyDescent="0.2">
      <c r="A56" s="22" t="s">
        <v>93</v>
      </c>
      <c r="B56" s="17">
        <v>2020</v>
      </c>
      <c r="C56" s="2" t="s">
        <v>787</v>
      </c>
      <c r="D56" s="2" t="s">
        <v>136</v>
      </c>
      <c r="E56" s="34" t="s">
        <v>136</v>
      </c>
      <c r="F56" s="256" t="s">
        <v>137</v>
      </c>
      <c r="G56" s="2" t="s">
        <v>805</v>
      </c>
      <c r="H56" s="44" t="s">
        <v>789</v>
      </c>
    </row>
    <row r="57" spans="1:8" x14ac:dyDescent="0.2">
      <c r="A57" s="22" t="s">
        <v>93</v>
      </c>
      <c r="B57" s="17">
        <v>2021</v>
      </c>
      <c r="C57" s="2" t="s">
        <v>787</v>
      </c>
      <c r="D57" s="2" t="s">
        <v>350</v>
      </c>
      <c r="E57" s="2" t="s">
        <v>594</v>
      </c>
      <c r="F57" s="2" t="s">
        <v>594</v>
      </c>
      <c r="G57" s="2" t="s">
        <v>831</v>
      </c>
      <c r="H57" s="44" t="s">
        <v>789</v>
      </c>
    </row>
    <row r="58" spans="1:8" x14ac:dyDescent="0.2">
      <c r="A58" s="22" t="s">
        <v>93</v>
      </c>
      <c r="B58" s="17">
        <v>2021</v>
      </c>
      <c r="C58" s="2" t="s">
        <v>787</v>
      </c>
      <c r="D58" s="2" t="s">
        <v>596</v>
      </c>
      <c r="E58" s="2" t="s">
        <v>596</v>
      </c>
      <c r="F58" s="2" t="s">
        <v>790</v>
      </c>
      <c r="G58" s="2" t="s">
        <v>832</v>
      </c>
      <c r="H58" s="44" t="s">
        <v>789</v>
      </c>
    </row>
    <row r="59" spans="1:8" x14ac:dyDescent="0.2">
      <c r="A59" s="22" t="s">
        <v>93</v>
      </c>
      <c r="B59" s="17">
        <v>2021</v>
      </c>
      <c r="C59" s="2" t="s">
        <v>787</v>
      </c>
      <c r="D59" s="2" t="s">
        <v>833</v>
      </c>
      <c r="E59" s="2" t="s">
        <v>793</v>
      </c>
      <c r="F59" s="2" t="s">
        <v>793</v>
      </c>
      <c r="G59" s="2" t="s">
        <v>807</v>
      </c>
      <c r="H59" s="44" t="s">
        <v>789</v>
      </c>
    </row>
    <row r="60" spans="1:8" x14ac:dyDescent="0.2">
      <c r="A60" s="22" t="s">
        <v>93</v>
      </c>
      <c r="B60" s="17">
        <v>2021</v>
      </c>
      <c r="C60" s="2" t="s">
        <v>787</v>
      </c>
      <c r="D60" s="2" t="s">
        <v>795</v>
      </c>
      <c r="E60" s="2" t="s">
        <v>795</v>
      </c>
      <c r="F60" s="2" t="s">
        <v>795</v>
      </c>
      <c r="G60" s="2" t="s">
        <v>834</v>
      </c>
      <c r="H60" s="44" t="s">
        <v>789</v>
      </c>
    </row>
    <row r="61" spans="1:8" x14ac:dyDescent="0.2">
      <c r="A61" s="22" t="s">
        <v>93</v>
      </c>
      <c r="B61" s="17">
        <v>2021</v>
      </c>
      <c r="C61" s="2" t="s">
        <v>787</v>
      </c>
      <c r="D61" s="2" t="s">
        <v>797</v>
      </c>
      <c r="E61" s="2" t="s">
        <v>797</v>
      </c>
      <c r="F61" s="2" t="s">
        <v>797</v>
      </c>
      <c r="G61" s="2" t="s">
        <v>835</v>
      </c>
      <c r="H61" s="44" t="s">
        <v>789</v>
      </c>
    </row>
    <row r="62" spans="1:8" x14ac:dyDescent="0.2">
      <c r="A62" s="22" t="s">
        <v>93</v>
      </c>
      <c r="B62" s="17">
        <v>2021</v>
      </c>
      <c r="C62" s="2" t="s">
        <v>787</v>
      </c>
      <c r="D62" s="2" t="s">
        <v>180</v>
      </c>
      <c r="E62" s="2" t="s">
        <v>798</v>
      </c>
      <c r="F62" s="2" t="s">
        <v>798</v>
      </c>
      <c r="G62" s="2" t="s">
        <v>836</v>
      </c>
      <c r="H62" s="44" t="s">
        <v>789</v>
      </c>
    </row>
    <row r="63" spans="1:8" x14ac:dyDescent="0.2">
      <c r="A63" s="22" t="s">
        <v>93</v>
      </c>
      <c r="B63" s="17">
        <v>2021</v>
      </c>
      <c r="C63" s="2" t="s">
        <v>787</v>
      </c>
      <c r="D63" s="2" t="s">
        <v>799</v>
      </c>
      <c r="E63" s="2" t="s">
        <v>799</v>
      </c>
      <c r="F63" s="2" t="s">
        <v>799</v>
      </c>
      <c r="G63" s="2" t="s">
        <v>837</v>
      </c>
      <c r="H63" s="44" t="s">
        <v>789</v>
      </c>
    </row>
    <row r="64" spans="1:8" x14ac:dyDescent="0.2">
      <c r="A64" s="22" t="s">
        <v>93</v>
      </c>
      <c r="B64" s="17">
        <v>2021</v>
      </c>
      <c r="C64" s="2" t="s">
        <v>787</v>
      </c>
      <c r="D64" s="2" t="s">
        <v>799</v>
      </c>
      <c r="E64" s="2" t="s">
        <v>799</v>
      </c>
      <c r="F64" s="2" t="s">
        <v>801</v>
      </c>
      <c r="G64" s="2" t="s">
        <v>816</v>
      </c>
      <c r="H64" s="44" t="s">
        <v>789</v>
      </c>
    </row>
    <row r="65" spans="1:13" x14ac:dyDescent="0.2">
      <c r="A65" s="22" t="s">
        <v>93</v>
      </c>
      <c r="B65" s="17">
        <v>2021</v>
      </c>
      <c r="C65" s="2" t="s">
        <v>787</v>
      </c>
      <c r="D65" s="2" t="s">
        <v>803</v>
      </c>
      <c r="E65" s="2" t="s">
        <v>803</v>
      </c>
      <c r="F65" s="2" t="s">
        <v>803</v>
      </c>
      <c r="G65" s="2" t="s">
        <v>805</v>
      </c>
      <c r="H65" s="44" t="s">
        <v>789</v>
      </c>
    </row>
    <row r="66" spans="1:13" x14ac:dyDescent="0.2">
      <c r="A66" s="22" t="s">
        <v>93</v>
      </c>
      <c r="B66" s="17">
        <v>2021</v>
      </c>
      <c r="C66" s="2" t="s">
        <v>787</v>
      </c>
      <c r="D66" s="2" t="s">
        <v>596</v>
      </c>
      <c r="E66" s="2" t="s">
        <v>596</v>
      </c>
      <c r="F66" s="2" t="s">
        <v>804</v>
      </c>
      <c r="G66" s="62">
        <v>0</v>
      </c>
      <c r="H66" s="44" t="s">
        <v>789</v>
      </c>
    </row>
    <row r="67" spans="1:13" x14ac:dyDescent="0.2">
      <c r="A67" s="22" t="s">
        <v>93</v>
      </c>
      <c r="B67" s="17">
        <v>2021</v>
      </c>
      <c r="C67" s="2" t="s">
        <v>787</v>
      </c>
      <c r="D67" s="2" t="s">
        <v>136</v>
      </c>
      <c r="E67" s="34" t="s">
        <v>136</v>
      </c>
      <c r="F67" s="256" t="s">
        <v>137</v>
      </c>
      <c r="G67" s="2" t="s">
        <v>810</v>
      </c>
      <c r="H67" s="44" t="s">
        <v>789</v>
      </c>
    </row>
    <row r="68" spans="1:13" x14ac:dyDescent="0.2">
      <c r="B68" s="2"/>
      <c r="C68" s="2"/>
      <c r="D68" s="2"/>
      <c r="E68" s="2"/>
      <c r="F68" s="2"/>
      <c r="G68" s="2"/>
      <c r="H68" s="2"/>
      <c r="I68"/>
      <c r="J68"/>
      <c r="K68"/>
      <c r="L68"/>
      <c r="M68"/>
    </row>
    <row r="69" spans="1:13" x14ac:dyDescent="0.2">
      <c r="B69" s="2"/>
      <c r="C69" s="2"/>
      <c r="D69" s="2"/>
      <c r="E69" s="2"/>
      <c r="F69" s="2"/>
      <c r="G69" s="2"/>
      <c r="H69" s="2"/>
      <c r="I69"/>
      <c r="J69"/>
      <c r="K69"/>
      <c r="L69"/>
      <c r="M69"/>
    </row>
    <row r="70" spans="1:13" x14ac:dyDescent="0.2">
      <c r="E70" s="2"/>
      <c r="F70" s="72"/>
    </row>
    <row r="71" spans="1:13" x14ac:dyDescent="0.2">
      <c r="E71" s="2"/>
      <c r="F71" s="81"/>
    </row>
    <row r="72" spans="1:13" x14ac:dyDescent="0.2">
      <c r="E72" s="2"/>
      <c r="F72" s="81"/>
    </row>
    <row r="73" spans="1:13" x14ac:dyDescent="0.2">
      <c r="E73" s="2"/>
      <c r="F73" s="81"/>
    </row>
    <row r="74" spans="1:13" x14ac:dyDescent="0.2">
      <c r="E74" s="2"/>
      <c r="F74" s="81"/>
    </row>
    <row r="75" spans="1:13" x14ac:dyDescent="0.2">
      <c r="E75" s="2"/>
      <c r="F75" s="81"/>
    </row>
    <row r="76" spans="1:13" x14ac:dyDescent="0.2">
      <c r="E76" s="2"/>
      <c r="F76" s="81"/>
    </row>
    <row r="77" spans="1:13" x14ac:dyDescent="0.2">
      <c r="E77" s="2"/>
      <c r="F77" s="81"/>
    </row>
    <row r="78" spans="1:13" x14ac:dyDescent="0.2">
      <c r="E78" s="2"/>
      <c r="F78" s="81"/>
    </row>
    <row r="79" spans="1:13" x14ac:dyDescent="0.2">
      <c r="E79" s="2"/>
      <c r="F79" s="81"/>
    </row>
    <row r="80" spans="1:13" x14ac:dyDescent="0.2">
      <c r="E80" s="2"/>
      <c r="F80" s="81"/>
    </row>
    <row r="81" spans="5:6" x14ac:dyDescent="0.2">
      <c r="E81" s="2"/>
      <c r="F81" s="81"/>
    </row>
    <row r="82" spans="5:6" x14ac:dyDescent="0.2">
      <c r="E82" s="2"/>
      <c r="F82" s="81"/>
    </row>
    <row r="83" spans="5:6" x14ac:dyDescent="0.2">
      <c r="E83" s="2"/>
      <c r="F83" s="81"/>
    </row>
    <row r="84" spans="5:6" x14ac:dyDescent="0.2">
      <c r="E84" s="2"/>
      <c r="F84" s="81"/>
    </row>
    <row r="85" spans="5:6" x14ac:dyDescent="0.2">
      <c r="E85" s="2"/>
      <c r="F85" s="81"/>
    </row>
    <row r="86" spans="5:6" x14ac:dyDescent="0.2">
      <c r="E86" s="2"/>
      <c r="F86" s="81"/>
    </row>
    <row r="87" spans="5:6" x14ac:dyDescent="0.2">
      <c r="E87" s="2"/>
      <c r="F87" s="81"/>
    </row>
    <row r="88" spans="5:6" x14ac:dyDescent="0.2">
      <c r="E88" s="2"/>
      <c r="F88" s="72"/>
    </row>
    <row r="89" spans="5:6" x14ac:dyDescent="0.2">
      <c r="E89" s="2"/>
      <c r="F89" s="72"/>
    </row>
    <row r="90" spans="5:6" x14ac:dyDescent="0.2">
      <c r="E90" s="2"/>
      <c r="F90" s="72"/>
    </row>
    <row r="91" spans="5:6" x14ac:dyDescent="0.2">
      <c r="E91" s="2"/>
      <c r="F91" s="72"/>
    </row>
    <row r="92" spans="5:6" x14ac:dyDescent="0.2">
      <c r="E92" s="2"/>
      <c r="F92" s="72"/>
    </row>
    <row r="93" spans="5:6" x14ac:dyDescent="0.2">
      <c r="E93" s="2"/>
      <c r="F93" s="72"/>
    </row>
    <row r="94" spans="5:6" x14ac:dyDescent="0.2">
      <c r="E94" s="2"/>
      <c r="F94" s="72"/>
    </row>
    <row r="95" spans="5:6" x14ac:dyDescent="0.2">
      <c r="E95" s="2"/>
      <c r="F95" s="72"/>
    </row>
    <row r="96" spans="5:6" x14ac:dyDescent="0.2">
      <c r="E96" s="2"/>
      <c r="F96" s="72"/>
    </row>
    <row r="97" spans="5:6" x14ac:dyDescent="0.2">
      <c r="E97" s="2"/>
      <c r="F97" s="72"/>
    </row>
    <row r="98" spans="5:6" x14ac:dyDescent="0.2">
      <c r="E98" s="2"/>
      <c r="F98" s="81"/>
    </row>
    <row r="99" spans="5:6" x14ac:dyDescent="0.2">
      <c r="E99" s="2"/>
      <c r="F99" s="72"/>
    </row>
    <row r="100" spans="5:6" x14ac:dyDescent="0.2">
      <c r="E100" s="2"/>
      <c r="F100" s="72"/>
    </row>
    <row r="101" spans="5:6" x14ac:dyDescent="0.2">
      <c r="E101" s="2"/>
      <c r="F101" s="72"/>
    </row>
    <row r="102" spans="5:6" x14ac:dyDescent="0.2">
      <c r="E102" s="2"/>
      <c r="F102" s="81"/>
    </row>
    <row r="103" spans="5:6" x14ac:dyDescent="0.2">
      <c r="E103" s="2"/>
      <c r="F103" s="81"/>
    </row>
    <row r="104" spans="5:6" x14ac:dyDescent="0.2">
      <c r="E104" s="2"/>
      <c r="F104" s="81"/>
    </row>
    <row r="105" spans="5:6" x14ac:dyDescent="0.2">
      <c r="E105" s="2"/>
      <c r="F105" s="81"/>
    </row>
    <row r="106" spans="5:6" x14ac:dyDescent="0.2">
      <c r="E106" s="2"/>
      <c r="F106" s="81"/>
    </row>
    <row r="107" spans="5:6" x14ac:dyDescent="0.2">
      <c r="E107" s="2"/>
      <c r="F107" s="81"/>
    </row>
    <row r="108" spans="5:6" x14ac:dyDescent="0.2">
      <c r="E108" s="2"/>
      <c r="F108" s="81"/>
    </row>
    <row r="109" spans="5:6" x14ac:dyDescent="0.2">
      <c r="E109" s="2"/>
      <c r="F109" s="81"/>
    </row>
    <row r="110" spans="5:6" x14ac:dyDescent="0.2">
      <c r="E110" s="2"/>
      <c r="F110" s="81"/>
    </row>
    <row r="111" spans="5:6" x14ac:dyDescent="0.2">
      <c r="E111" s="2"/>
      <c r="F111" s="81"/>
    </row>
    <row r="112" spans="5:6" x14ac:dyDescent="0.2">
      <c r="E112" s="2"/>
      <c r="F112" s="81"/>
    </row>
    <row r="113" spans="5:6" x14ac:dyDescent="0.2">
      <c r="E113" s="2"/>
      <c r="F113" s="81"/>
    </row>
    <row r="114" spans="5:6" x14ac:dyDescent="0.2">
      <c r="E114" s="2"/>
      <c r="F114" s="81"/>
    </row>
    <row r="115" spans="5:6" x14ac:dyDescent="0.2">
      <c r="E115" s="2"/>
      <c r="F115" s="81"/>
    </row>
    <row r="116" spans="5:6" x14ac:dyDescent="0.2">
      <c r="E116" s="2"/>
      <c r="F116" s="81"/>
    </row>
    <row r="117" spans="5:6" x14ac:dyDescent="0.2">
      <c r="E117" s="2"/>
      <c r="F117" s="81"/>
    </row>
    <row r="118" spans="5:6" x14ac:dyDescent="0.2">
      <c r="E118" s="2"/>
      <c r="F118" s="81"/>
    </row>
    <row r="119" spans="5:6" x14ac:dyDescent="0.2">
      <c r="E119" s="2"/>
      <c r="F119" s="72"/>
    </row>
    <row r="120" spans="5:6" x14ac:dyDescent="0.2">
      <c r="E120" s="2"/>
      <c r="F120" s="72"/>
    </row>
    <row r="121" spans="5:6" x14ac:dyDescent="0.2">
      <c r="E121" s="2"/>
      <c r="F121" s="72"/>
    </row>
    <row r="122" spans="5:6" x14ac:dyDescent="0.2">
      <c r="E122" s="2"/>
      <c r="F122" s="72"/>
    </row>
    <row r="123" spans="5:6" x14ac:dyDescent="0.2">
      <c r="E123" s="2"/>
      <c r="F123" s="72"/>
    </row>
    <row r="124" spans="5:6" x14ac:dyDescent="0.2">
      <c r="E124" s="2"/>
      <c r="F124" s="72"/>
    </row>
    <row r="125" spans="5:6" x14ac:dyDescent="0.2">
      <c r="E125" s="2"/>
      <c r="F125" s="72"/>
    </row>
    <row r="126" spans="5:6" x14ac:dyDescent="0.2">
      <c r="E126" s="2"/>
      <c r="F126" s="72"/>
    </row>
    <row r="127" spans="5:6" x14ac:dyDescent="0.2">
      <c r="E127" s="2"/>
      <c r="F127" s="72"/>
    </row>
    <row r="128" spans="5:6" x14ac:dyDescent="0.2">
      <c r="E128" s="2"/>
      <c r="F128" s="72"/>
    </row>
    <row r="129" spans="5:6" x14ac:dyDescent="0.2">
      <c r="E129" s="2"/>
      <c r="F129" s="81"/>
    </row>
    <row r="130" spans="5:6" x14ac:dyDescent="0.2">
      <c r="E130" s="2"/>
      <c r="F130" s="72"/>
    </row>
    <row r="131" spans="5:6" x14ac:dyDescent="0.2">
      <c r="E131" s="2"/>
      <c r="F131" s="72"/>
    </row>
    <row r="132" spans="5:6" x14ac:dyDescent="0.2">
      <c r="E132" s="2"/>
      <c r="F132" s="72"/>
    </row>
    <row r="133" spans="5:6" x14ac:dyDescent="0.2">
      <c r="E133" s="2"/>
      <c r="F133" s="81"/>
    </row>
    <row r="134" spans="5:6" x14ac:dyDescent="0.2">
      <c r="E134" s="2"/>
      <c r="F134" s="81"/>
    </row>
    <row r="135" spans="5:6" x14ac:dyDescent="0.2">
      <c r="E135" s="2"/>
      <c r="F135" s="81"/>
    </row>
    <row r="136" spans="5:6" x14ac:dyDescent="0.2">
      <c r="E136" s="2"/>
      <c r="F136" s="81"/>
    </row>
    <row r="137" spans="5:6" x14ac:dyDescent="0.2">
      <c r="E137" s="2"/>
      <c r="F137" s="81"/>
    </row>
    <row r="138" spans="5:6" x14ac:dyDescent="0.2">
      <c r="E138" s="2"/>
      <c r="F138" s="81"/>
    </row>
    <row r="139" spans="5:6" x14ac:dyDescent="0.2">
      <c r="E139" s="2"/>
      <c r="F139" s="81"/>
    </row>
    <row r="140" spans="5:6" x14ac:dyDescent="0.2">
      <c r="E140" s="2"/>
      <c r="F140" s="81"/>
    </row>
    <row r="141" spans="5:6" x14ac:dyDescent="0.2">
      <c r="E141" s="2"/>
      <c r="F141" s="81"/>
    </row>
    <row r="142" spans="5:6" x14ac:dyDescent="0.2">
      <c r="E142" s="2"/>
      <c r="F142" s="81"/>
    </row>
    <row r="143" spans="5:6" x14ac:dyDescent="0.2">
      <c r="E143" s="2"/>
      <c r="F143" s="81"/>
    </row>
    <row r="144" spans="5:6" x14ac:dyDescent="0.2">
      <c r="E144" s="2"/>
      <c r="F144" s="81"/>
    </row>
    <row r="145" spans="5:6" x14ac:dyDescent="0.2">
      <c r="E145" s="2"/>
      <c r="F145" s="81"/>
    </row>
    <row r="146" spans="5:6" x14ac:dyDescent="0.2">
      <c r="E146" s="2"/>
      <c r="F146" s="81"/>
    </row>
    <row r="147" spans="5:6" x14ac:dyDescent="0.2">
      <c r="E147" s="2"/>
      <c r="F147" s="81"/>
    </row>
    <row r="148" spans="5:6" x14ac:dyDescent="0.2">
      <c r="E148" s="2"/>
      <c r="F148" s="81"/>
    </row>
    <row r="149" spans="5:6" x14ac:dyDescent="0.2">
      <c r="E149" s="2"/>
      <c r="F149" s="81"/>
    </row>
    <row r="150" spans="5:6" x14ac:dyDescent="0.2">
      <c r="E150" s="2"/>
      <c r="F150" s="72"/>
    </row>
    <row r="151" spans="5:6" x14ac:dyDescent="0.2">
      <c r="E151" s="2"/>
      <c r="F151" s="72"/>
    </row>
    <row r="152" spans="5:6" x14ac:dyDescent="0.2">
      <c r="E152" s="2"/>
      <c r="F152" s="72"/>
    </row>
    <row r="153" spans="5:6" x14ac:dyDescent="0.2">
      <c r="E153" s="2"/>
      <c r="F153" s="72"/>
    </row>
    <row r="154" spans="5:6" x14ac:dyDescent="0.2">
      <c r="E154" s="2"/>
      <c r="F154" s="72"/>
    </row>
    <row r="155" spans="5:6" x14ac:dyDescent="0.2">
      <c r="E155" s="2"/>
      <c r="F155" s="72"/>
    </row>
    <row r="156" spans="5:6" x14ac:dyDescent="0.2">
      <c r="E156" s="2"/>
      <c r="F156" s="72"/>
    </row>
    <row r="157" spans="5:6" x14ac:dyDescent="0.2">
      <c r="E157" s="2"/>
      <c r="F157" s="72"/>
    </row>
    <row r="158" spans="5:6" x14ac:dyDescent="0.2">
      <c r="E158" s="2"/>
      <c r="F158" s="72"/>
    </row>
    <row r="159" spans="5:6" x14ac:dyDescent="0.2">
      <c r="E159" s="2"/>
      <c r="F159" s="72"/>
    </row>
    <row r="160" spans="5:6" x14ac:dyDescent="0.2">
      <c r="E160" s="2"/>
      <c r="F160" s="81"/>
    </row>
    <row r="161" spans="5:6" x14ac:dyDescent="0.2">
      <c r="E161" s="2"/>
      <c r="F161" s="72"/>
    </row>
    <row r="162" spans="5:6" x14ac:dyDescent="0.2">
      <c r="E162" s="2"/>
      <c r="F162" s="72"/>
    </row>
    <row r="163" spans="5:6" x14ac:dyDescent="0.2">
      <c r="E163" s="2"/>
      <c r="F163" s="72"/>
    </row>
    <row r="164" spans="5:6" x14ac:dyDescent="0.2">
      <c r="E164" s="2"/>
      <c r="F164" s="81"/>
    </row>
    <row r="165" spans="5:6" x14ac:dyDescent="0.2">
      <c r="E165" s="2"/>
      <c r="F165" s="81"/>
    </row>
    <row r="166" spans="5:6" x14ac:dyDescent="0.2">
      <c r="E166" s="2"/>
      <c r="F166" s="81"/>
    </row>
    <row r="167" spans="5:6" x14ac:dyDescent="0.2">
      <c r="E167" s="2"/>
      <c r="F167" s="81"/>
    </row>
    <row r="168" spans="5:6" x14ac:dyDescent="0.2">
      <c r="E168" s="2"/>
      <c r="F168" s="81"/>
    </row>
    <row r="169" spans="5:6" x14ac:dyDescent="0.2">
      <c r="E169" s="2"/>
      <c r="F169" s="81"/>
    </row>
    <row r="170" spans="5:6" x14ac:dyDescent="0.2">
      <c r="E170" s="2"/>
      <c r="F170" s="81"/>
    </row>
    <row r="171" spans="5:6" x14ac:dyDescent="0.2">
      <c r="E171" s="2"/>
      <c r="F171" s="81"/>
    </row>
    <row r="172" spans="5:6" x14ac:dyDescent="0.2">
      <c r="E172" s="2"/>
      <c r="F172" s="81"/>
    </row>
    <row r="173" spans="5:6" x14ac:dyDescent="0.2">
      <c r="E173" s="2"/>
      <c r="F173" s="81"/>
    </row>
    <row r="174" spans="5:6" x14ac:dyDescent="0.2">
      <c r="E174" s="2"/>
      <c r="F174" s="81"/>
    </row>
    <row r="175" spans="5:6" x14ac:dyDescent="0.2">
      <c r="E175" s="2"/>
      <c r="F175" s="81"/>
    </row>
    <row r="176" spans="5:6" x14ac:dyDescent="0.2">
      <c r="E176" s="2"/>
      <c r="F176" s="81"/>
    </row>
    <row r="177" spans="5:6" x14ac:dyDescent="0.2">
      <c r="E177" s="2"/>
      <c r="F177" s="81"/>
    </row>
    <row r="178" spans="5:6" x14ac:dyDescent="0.2">
      <c r="E178" s="2"/>
      <c r="F178" s="81"/>
    </row>
    <row r="179" spans="5:6" x14ac:dyDescent="0.2">
      <c r="E179" s="2"/>
      <c r="F179" s="81"/>
    </row>
    <row r="180" spans="5:6" x14ac:dyDescent="0.2">
      <c r="E180" s="2"/>
      <c r="F180" s="81"/>
    </row>
    <row r="181" spans="5:6" x14ac:dyDescent="0.2">
      <c r="E181" s="2"/>
      <c r="F181" s="72"/>
    </row>
    <row r="182" spans="5:6" x14ac:dyDescent="0.2">
      <c r="E182" s="2"/>
      <c r="F182" s="72"/>
    </row>
    <row r="183" spans="5:6" x14ac:dyDescent="0.2">
      <c r="E183" s="2"/>
      <c r="F183" s="72"/>
    </row>
    <row r="184" spans="5:6" x14ac:dyDescent="0.2">
      <c r="E184" s="2"/>
      <c r="F184" s="72"/>
    </row>
    <row r="185" spans="5:6" x14ac:dyDescent="0.2">
      <c r="E185" s="2"/>
      <c r="F185" s="72"/>
    </row>
    <row r="186" spans="5:6" x14ac:dyDescent="0.2">
      <c r="E186" s="2"/>
      <c r="F186" s="72"/>
    </row>
    <row r="187" spans="5:6" x14ac:dyDescent="0.2">
      <c r="E187" s="2"/>
      <c r="F187" s="72"/>
    </row>
    <row r="188" spans="5:6" x14ac:dyDescent="0.2">
      <c r="E188" s="2"/>
      <c r="F188" s="72"/>
    </row>
    <row r="189" spans="5:6" x14ac:dyDescent="0.2">
      <c r="E189" s="2"/>
      <c r="F189" s="72"/>
    </row>
    <row r="190" spans="5:6" x14ac:dyDescent="0.2">
      <c r="E190" s="2"/>
      <c r="F190" s="72"/>
    </row>
    <row r="191" spans="5:6" x14ac:dyDescent="0.2">
      <c r="E191" s="2"/>
      <c r="F191" s="81"/>
    </row>
    <row r="192" spans="5:6" x14ac:dyDescent="0.2">
      <c r="E192" s="2"/>
      <c r="F192" s="72"/>
    </row>
    <row r="193" spans="5:6" x14ac:dyDescent="0.2">
      <c r="E193" s="2"/>
      <c r="F193" s="72"/>
    </row>
    <row r="194" spans="5:6" x14ac:dyDescent="0.2">
      <c r="E194" s="2"/>
      <c r="F194" s="72"/>
    </row>
    <row r="195" spans="5:6" x14ac:dyDescent="0.2">
      <c r="E195" s="2"/>
      <c r="F195" s="81"/>
    </row>
    <row r="196" spans="5:6" x14ac:dyDescent="0.2">
      <c r="E196" s="2"/>
      <c r="F196" s="81"/>
    </row>
    <row r="197" spans="5:6" x14ac:dyDescent="0.2">
      <c r="E197" s="2"/>
      <c r="F197" s="81"/>
    </row>
    <row r="198" spans="5:6" x14ac:dyDescent="0.2">
      <c r="E198" s="2"/>
      <c r="F198" s="81"/>
    </row>
    <row r="199" spans="5:6" x14ac:dyDescent="0.2">
      <c r="E199" s="2"/>
      <c r="F199" s="81"/>
    </row>
    <row r="200" spans="5:6" x14ac:dyDescent="0.2">
      <c r="E200" s="2"/>
      <c r="F200" s="81"/>
    </row>
    <row r="201" spans="5:6" x14ac:dyDescent="0.2">
      <c r="E201" s="2"/>
      <c r="F201" s="81"/>
    </row>
    <row r="202" spans="5:6" x14ac:dyDescent="0.2">
      <c r="E202" s="2"/>
      <c r="F202" s="81"/>
    </row>
    <row r="203" spans="5:6" x14ac:dyDescent="0.2">
      <c r="E203" s="2"/>
      <c r="F203" s="81"/>
    </row>
    <row r="204" spans="5:6" x14ac:dyDescent="0.2">
      <c r="E204" s="2"/>
      <c r="F204" s="81"/>
    </row>
    <row r="205" spans="5:6" x14ac:dyDescent="0.2">
      <c r="E205" s="2"/>
      <c r="F205" s="81"/>
    </row>
    <row r="206" spans="5:6" x14ac:dyDescent="0.2">
      <c r="E206" s="2"/>
      <c r="F206" s="81"/>
    </row>
    <row r="207" spans="5:6" x14ac:dyDescent="0.2">
      <c r="E207" s="2"/>
      <c r="F207" s="81"/>
    </row>
    <row r="208" spans="5:6" x14ac:dyDescent="0.2">
      <c r="E208" s="2"/>
      <c r="F208" s="81"/>
    </row>
    <row r="209" spans="5:6" x14ac:dyDescent="0.2">
      <c r="E209" s="2"/>
      <c r="F209" s="81"/>
    </row>
    <row r="210" spans="5:6" x14ac:dyDescent="0.2">
      <c r="E210" s="2"/>
      <c r="F210" s="81"/>
    </row>
    <row r="211" spans="5:6" x14ac:dyDescent="0.2">
      <c r="E211" s="2"/>
      <c r="F211" s="81"/>
    </row>
    <row r="212" spans="5:6" x14ac:dyDescent="0.2">
      <c r="E212" s="2"/>
      <c r="F212" s="72"/>
    </row>
    <row r="213" spans="5:6" x14ac:dyDescent="0.2">
      <c r="E213" s="2"/>
      <c r="F213" s="72"/>
    </row>
    <row r="214" spans="5:6" x14ac:dyDescent="0.2">
      <c r="E214" s="2"/>
      <c r="F214" s="72"/>
    </row>
    <row r="215" spans="5:6" x14ac:dyDescent="0.2">
      <c r="E215" s="2"/>
      <c r="F215" s="72"/>
    </row>
    <row r="216" spans="5:6" x14ac:dyDescent="0.2">
      <c r="E216" s="2"/>
      <c r="F216" s="72"/>
    </row>
    <row r="217" spans="5:6" x14ac:dyDescent="0.2">
      <c r="E217" s="2"/>
      <c r="F217" s="72"/>
    </row>
    <row r="218" spans="5:6" x14ac:dyDescent="0.2">
      <c r="E218" s="2"/>
      <c r="F218" s="72"/>
    </row>
    <row r="219" spans="5:6" x14ac:dyDescent="0.2">
      <c r="E219" s="2"/>
      <c r="F219" s="72"/>
    </row>
    <row r="220" spans="5:6" x14ac:dyDescent="0.2">
      <c r="E220" s="2"/>
      <c r="F220" s="72"/>
    </row>
    <row r="221" spans="5:6" x14ac:dyDescent="0.2">
      <c r="E221" s="2"/>
      <c r="F221" s="72"/>
    </row>
    <row r="222" spans="5:6" x14ac:dyDescent="0.2">
      <c r="E222" s="2"/>
      <c r="F222" s="81"/>
    </row>
    <row r="223" spans="5:6" x14ac:dyDescent="0.2">
      <c r="E223" s="2"/>
      <c r="F223" s="72"/>
    </row>
    <row r="224" spans="5:6" x14ac:dyDescent="0.2">
      <c r="E224" s="2"/>
      <c r="F224" s="72"/>
    </row>
    <row r="225" spans="5:6" x14ac:dyDescent="0.2">
      <c r="E225" s="2"/>
      <c r="F225" s="72"/>
    </row>
    <row r="226" spans="5:6" x14ac:dyDescent="0.2">
      <c r="E226" s="2"/>
      <c r="F226" s="81"/>
    </row>
    <row r="227" spans="5:6" x14ac:dyDescent="0.2">
      <c r="E227" s="2"/>
      <c r="F227" s="81"/>
    </row>
    <row r="228" spans="5:6" x14ac:dyDescent="0.2">
      <c r="E228" s="2"/>
      <c r="F228" s="81"/>
    </row>
    <row r="229" spans="5:6" x14ac:dyDescent="0.2">
      <c r="E229" s="2"/>
      <c r="F229" s="81"/>
    </row>
    <row r="230" spans="5:6" x14ac:dyDescent="0.2">
      <c r="E230" s="2"/>
      <c r="F230" s="81"/>
    </row>
    <row r="231" spans="5:6" x14ac:dyDescent="0.2">
      <c r="E231" s="2"/>
      <c r="F231" s="81"/>
    </row>
    <row r="232" spans="5:6" x14ac:dyDescent="0.2">
      <c r="E232" s="2"/>
      <c r="F232" s="81"/>
    </row>
    <row r="233" spans="5:6" x14ac:dyDescent="0.2">
      <c r="E233" s="2"/>
      <c r="F233" s="81"/>
    </row>
    <row r="234" spans="5:6" x14ac:dyDescent="0.2">
      <c r="E234" s="2"/>
      <c r="F234" s="81"/>
    </row>
    <row r="235" spans="5:6" x14ac:dyDescent="0.2">
      <c r="E235" s="2"/>
      <c r="F235" s="81"/>
    </row>
    <row r="236" spans="5:6" x14ac:dyDescent="0.2">
      <c r="E236" s="2"/>
      <c r="F236" s="81"/>
    </row>
    <row r="237" spans="5:6" x14ac:dyDescent="0.2">
      <c r="E237" s="2"/>
      <c r="F237" s="81"/>
    </row>
    <row r="238" spans="5:6" x14ac:dyDescent="0.2">
      <c r="E238" s="2"/>
      <c r="F238" s="81"/>
    </row>
    <row r="239" spans="5:6" x14ac:dyDescent="0.2">
      <c r="E239" s="2"/>
      <c r="F239" s="81"/>
    </row>
    <row r="240" spans="5:6" x14ac:dyDescent="0.2">
      <c r="E240" s="2"/>
      <c r="F240" s="81"/>
    </row>
    <row r="241" spans="5:6" x14ac:dyDescent="0.2">
      <c r="E241" s="2"/>
      <c r="F241" s="81"/>
    </row>
    <row r="242" spans="5:6" x14ac:dyDescent="0.2">
      <c r="E242" s="2"/>
      <c r="F242" s="81"/>
    </row>
    <row r="243" spans="5:6" x14ac:dyDescent="0.2">
      <c r="E243" s="2"/>
      <c r="F243" s="72"/>
    </row>
    <row r="244" spans="5:6" x14ac:dyDescent="0.2">
      <c r="E244" s="2"/>
      <c r="F244" s="72"/>
    </row>
    <row r="245" spans="5:6" x14ac:dyDescent="0.2">
      <c r="E245" s="2"/>
      <c r="F245" s="72"/>
    </row>
    <row r="246" spans="5:6" x14ac:dyDescent="0.2">
      <c r="E246" s="2"/>
      <c r="F246" s="72"/>
    </row>
    <row r="247" spans="5:6" x14ac:dyDescent="0.2">
      <c r="E247" s="2"/>
      <c r="F247" s="72"/>
    </row>
    <row r="248" spans="5:6" x14ac:dyDescent="0.2">
      <c r="E248" s="2"/>
      <c r="F248" s="72"/>
    </row>
    <row r="249" spans="5:6" x14ac:dyDescent="0.2">
      <c r="E249" s="2"/>
      <c r="F249" s="72"/>
    </row>
    <row r="250" spans="5:6" x14ac:dyDescent="0.2">
      <c r="E250" s="2"/>
      <c r="F250" s="72"/>
    </row>
    <row r="251" spans="5:6" x14ac:dyDescent="0.2">
      <c r="E251" s="2"/>
      <c r="F251" s="72"/>
    </row>
    <row r="252" spans="5:6" x14ac:dyDescent="0.2">
      <c r="E252" s="2"/>
      <c r="F252" s="72"/>
    </row>
    <row r="253" spans="5:6" x14ac:dyDescent="0.2">
      <c r="E253" s="2"/>
      <c r="F253" s="81"/>
    </row>
    <row r="254" spans="5:6" x14ac:dyDescent="0.2">
      <c r="E254" s="2"/>
      <c r="F254" s="72"/>
    </row>
    <row r="255" spans="5:6" x14ac:dyDescent="0.2">
      <c r="E255" s="2"/>
      <c r="F255" s="72"/>
    </row>
    <row r="256" spans="5:6" x14ac:dyDescent="0.2">
      <c r="E256" s="2"/>
      <c r="F256" s="72"/>
    </row>
    <row r="257" spans="5:6" x14ac:dyDescent="0.2">
      <c r="E257" s="2"/>
      <c r="F257" s="81"/>
    </row>
    <row r="258" spans="5:6" x14ac:dyDescent="0.2">
      <c r="E258" s="2"/>
      <c r="F258" s="81"/>
    </row>
    <row r="259" spans="5:6" x14ac:dyDescent="0.2">
      <c r="E259" s="2"/>
      <c r="F259" s="81"/>
    </row>
    <row r="260" spans="5:6" x14ac:dyDescent="0.2">
      <c r="E260" s="2"/>
      <c r="F260" s="81"/>
    </row>
    <row r="261" spans="5:6" x14ac:dyDescent="0.2">
      <c r="E261" s="2"/>
      <c r="F261" s="81"/>
    </row>
    <row r="262" spans="5:6" x14ac:dyDescent="0.2">
      <c r="E262" s="2"/>
      <c r="F262" s="81"/>
    </row>
    <row r="263" spans="5:6" x14ac:dyDescent="0.2">
      <c r="E263" s="2"/>
      <c r="F263" s="81"/>
    </row>
    <row r="264" spans="5:6" x14ac:dyDescent="0.2">
      <c r="E264" s="2"/>
      <c r="F264" s="81"/>
    </row>
    <row r="265" spans="5:6" x14ac:dyDescent="0.2">
      <c r="E265" s="2"/>
      <c r="F265" s="81"/>
    </row>
    <row r="266" spans="5:6" x14ac:dyDescent="0.2">
      <c r="E266" s="2"/>
      <c r="F266" s="81"/>
    </row>
    <row r="267" spans="5:6" x14ac:dyDescent="0.2">
      <c r="E267" s="2"/>
      <c r="F267" s="81"/>
    </row>
    <row r="268" spans="5:6" x14ac:dyDescent="0.2">
      <c r="E268" s="2"/>
      <c r="F268" s="81"/>
    </row>
    <row r="269" spans="5:6" x14ac:dyDescent="0.2">
      <c r="E269" s="2"/>
      <c r="F269" s="81"/>
    </row>
    <row r="270" spans="5:6" x14ac:dyDescent="0.2">
      <c r="E270" s="2"/>
      <c r="F270" s="81"/>
    </row>
    <row r="271" spans="5:6" x14ac:dyDescent="0.2">
      <c r="E271" s="2"/>
      <c r="F271" s="81"/>
    </row>
    <row r="272" spans="5:6" x14ac:dyDescent="0.2">
      <c r="E272" s="2"/>
      <c r="F272" s="81"/>
    </row>
    <row r="273" spans="5:6" x14ac:dyDescent="0.2">
      <c r="E273" s="2"/>
      <c r="F273" s="81"/>
    </row>
    <row r="274" spans="5:6" x14ac:dyDescent="0.2">
      <c r="E274" s="2"/>
      <c r="F274" s="72"/>
    </row>
    <row r="275" spans="5:6" x14ac:dyDescent="0.2">
      <c r="E275" s="2"/>
      <c r="F275" s="72"/>
    </row>
    <row r="276" spans="5:6" x14ac:dyDescent="0.2">
      <c r="E276" s="2"/>
      <c r="F276" s="72"/>
    </row>
    <row r="277" spans="5:6" x14ac:dyDescent="0.2">
      <c r="E277" s="2"/>
      <c r="F277" s="72"/>
    </row>
    <row r="278" spans="5:6" x14ac:dyDescent="0.2">
      <c r="E278" s="2"/>
      <c r="F278" s="72"/>
    </row>
    <row r="279" spans="5:6" x14ac:dyDescent="0.2">
      <c r="E279" s="2"/>
      <c r="F279" s="72"/>
    </row>
    <row r="280" spans="5:6" x14ac:dyDescent="0.2">
      <c r="E280" s="2"/>
      <c r="F280" s="72"/>
    </row>
    <row r="281" spans="5:6" x14ac:dyDescent="0.2">
      <c r="E281" s="2"/>
      <c r="F281" s="72"/>
    </row>
    <row r="282" spans="5:6" x14ac:dyDescent="0.2">
      <c r="E282" s="2"/>
      <c r="F282" s="72"/>
    </row>
    <row r="283" spans="5:6" x14ac:dyDescent="0.2">
      <c r="E283" s="2"/>
      <c r="F283" s="72"/>
    </row>
    <row r="284" spans="5:6" x14ac:dyDescent="0.2">
      <c r="E284" s="2"/>
      <c r="F284" s="81"/>
    </row>
    <row r="285" spans="5:6" x14ac:dyDescent="0.2">
      <c r="E285" s="2"/>
      <c r="F285" s="72"/>
    </row>
    <row r="286" spans="5:6" x14ac:dyDescent="0.2">
      <c r="E286" s="2"/>
      <c r="F286" s="72"/>
    </row>
    <row r="287" spans="5:6" x14ac:dyDescent="0.2">
      <c r="E287" s="2"/>
      <c r="F287" s="72"/>
    </row>
    <row r="288" spans="5:6" x14ac:dyDescent="0.2">
      <c r="E288" s="2"/>
      <c r="F288" s="81"/>
    </row>
    <row r="289" spans="5:6" x14ac:dyDescent="0.2">
      <c r="E289" s="2"/>
      <c r="F289" s="81"/>
    </row>
    <row r="290" spans="5:6" x14ac:dyDescent="0.2">
      <c r="E290" s="2"/>
      <c r="F290" s="81"/>
    </row>
    <row r="291" spans="5:6" x14ac:dyDescent="0.2">
      <c r="E291" s="2"/>
      <c r="F291" s="81"/>
    </row>
    <row r="292" spans="5:6" x14ac:dyDescent="0.2">
      <c r="E292" s="2"/>
      <c r="F292" s="81"/>
    </row>
    <row r="293" spans="5:6" x14ac:dyDescent="0.2">
      <c r="E293" s="2"/>
      <c r="F293" s="81"/>
    </row>
    <row r="294" spans="5:6" x14ac:dyDescent="0.2">
      <c r="E294" s="2"/>
      <c r="F294" s="81"/>
    </row>
    <row r="295" spans="5:6" x14ac:dyDescent="0.2">
      <c r="E295" s="2"/>
      <c r="F295" s="81"/>
    </row>
    <row r="296" spans="5:6" x14ac:dyDescent="0.2">
      <c r="E296" s="2"/>
      <c r="F296" s="81"/>
    </row>
    <row r="297" spans="5:6" x14ac:dyDescent="0.2">
      <c r="E297" s="2"/>
      <c r="F297" s="81"/>
    </row>
    <row r="298" spans="5:6" x14ac:dyDescent="0.2">
      <c r="E298" s="2"/>
      <c r="F298" s="81"/>
    </row>
    <row r="299" spans="5:6" x14ac:dyDescent="0.2">
      <c r="E299" s="2"/>
      <c r="F299" s="81"/>
    </row>
    <row r="300" spans="5:6" x14ac:dyDescent="0.2">
      <c r="E300" s="2"/>
      <c r="F300" s="81"/>
    </row>
    <row r="301" spans="5:6" x14ac:dyDescent="0.2">
      <c r="E301" s="2"/>
      <c r="F301" s="81"/>
    </row>
    <row r="302" spans="5:6" x14ac:dyDescent="0.2">
      <c r="E302" s="2"/>
      <c r="F302" s="81"/>
    </row>
    <row r="303" spans="5:6" x14ac:dyDescent="0.2">
      <c r="E303" s="2"/>
      <c r="F303" s="81"/>
    </row>
    <row r="304" spans="5:6" x14ac:dyDescent="0.2">
      <c r="E304" s="2"/>
      <c r="F304" s="81"/>
    </row>
    <row r="305" spans="5:6" x14ac:dyDescent="0.2">
      <c r="E305" s="2"/>
      <c r="F305" s="72"/>
    </row>
    <row r="306" spans="5:6" x14ac:dyDescent="0.2">
      <c r="E306" s="2"/>
      <c r="F306" s="72"/>
    </row>
    <row r="307" spans="5:6" x14ac:dyDescent="0.2">
      <c r="E307" s="2"/>
      <c r="F307" s="72"/>
    </row>
    <row r="308" spans="5:6" x14ac:dyDescent="0.2">
      <c r="E308" s="2"/>
      <c r="F308" s="72"/>
    </row>
    <row r="309" spans="5:6" x14ac:dyDescent="0.2">
      <c r="E309" s="2"/>
      <c r="F309" s="72"/>
    </row>
    <row r="310" spans="5:6" x14ac:dyDescent="0.2">
      <c r="E310" s="2"/>
      <c r="F310" s="72"/>
    </row>
    <row r="311" spans="5:6" x14ac:dyDescent="0.2">
      <c r="E311" s="2"/>
      <c r="F311" s="72"/>
    </row>
    <row r="312" spans="5:6" x14ac:dyDescent="0.2">
      <c r="E312" s="2"/>
      <c r="F312" s="72"/>
    </row>
    <row r="313" spans="5:6" x14ac:dyDescent="0.2">
      <c r="E313" s="2"/>
      <c r="F313" s="72"/>
    </row>
    <row r="314" spans="5:6" x14ac:dyDescent="0.2">
      <c r="E314" s="2"/>
      <c r="F314" s="72"/>
    </row>
    <row r="315" spans="5:6" x14ac:dyDescent="0.2">
      <c r="E315" s="2"/>
      <c r="F315" s="81"/>
    </row>
    <row r="316" spans="5:6" x14ac:dyDescent="0.2">
      <c r="E316" s="2"/>
      <c r="F316" s="72"/>
    </row>
    <row r="317" spans="5:6" x14ac:dyDescent="0.2">
      <c r="E317" s="2"/>
      <c r="F317" s="72"/>
    </row>
    <row r="318" spans="5:6" x14ac:dyDescent="0.2">
      <c r="E318" s="2"/>
      <c r="F318" s="72"/>
    </row>
    <row r="319" spans="5:6" x14ac:dyDescent="0.2">
      <c r="E319" s="2"/>
      <c r="F319" s="81"/>
    </row>
    <row r="320" spans="5:6" x14ac:dyDescent="0.2">
      <c r="E320" s="2"/>
      <c r="F320" s="81"/>
    </row>
    <row r="321" spans="5:6" x14ac:dyDescent="0.2">
      <c r="E321" s="2"/>
      <c r="F321" s="81"/>
    </row>
    <row r="322" spans="5:6" x14ac:dyDescent="0.2">
      <c r="E322" s="2"/>
      <c r="F322" s="81"/>
    </row>
    <row r="323" spans="5:6" x14ac:dyDescent="0.2">
      <c r="E323" s="2"/>
      <c r="F323" s="81"/>
    </row>
    <row r="324" spans="5:6" x14ac:dyDescent="0.2">
      <c r="E324" s="2"/>
      <c r="F324" s="81"/>
    </row>
    <row r="325" spans="5:6" x14ac:dyDescent="0.2">
      <c r="E325" s="2"/>
      <c r="F325" s="81"/>
    </row>
    <row r="326" spans="5:6" x14ac:dyDescent="0.2">
      <c r="E326" s="2"/>
      <c r="F326" s="81"/>
    </row>
    <row r="327" spans="5:6" x14ac:dyDescent="0.2">
      <c r="E327" s="2"/>
      <c r="F327" s="81"/>
    </row>
    <row r="328" spans="5:6" x14ac:dyDescent="0.2">
      <c r="E328" s="2"/>
      <c r="F328" s="81"/>
    </row>
    <row r="329" spans="5:6" x14ac:dyDescent="0.2">
      <c r="E329" s="2"/>
      <c r="F329" s="81"/>
    </row>
    <row r="330" spans="5:6" x14ac:dyDescent="0.2">
      <c r="E330" s="2"/>
      <c r="F330" s="81"/>
    </row>
    <row r="331" spans="5:6" x14ac:dyDescent="0.2">
      <c r="E331" s="2"/>
      <c r="F331" s="81"/>
    </row>
    <row r="332" spans="5:6" x14ac:dyDescent="0.2">
      <c r="E332" s="2"/>
      <c r="F332" s="81"/>
    </row>
    <row r="333" spans="5:6" x14ac:dyDescent="0.2">
      <c r="E333" s="2"/>
      <c r="F333" s="81"/>
    </row>
    <row r="334" spans="5:6" x14ac:dyDescent="0.2">
      <c r="E334" s="2"/>
      <c r="F334" s="81"/>
    </row>
    <row r="335" spans="5:6" x14ac:dyDescent="0.2">
      <c r="E335" s="2"/>
      <c r="F335" s="81"/>
    </row>
    <row r="336" spans="5:6" x14ac:dyDescent="0.2">
      <c r="E336" s="2"/>
      <c r="F336" s="72"/>
    </row>
    <row r="337" spans="5:6" x14ac:dyDescent="0.2">
      <c r="E337" s="2"/>
      <c r="F337" s="72"/>
    </row>
    <row r="338" spans="5:6" x14ac:dyDescent="0.2">
      <c r="E338" s="2"/>
      <c r="F338" s="72"/>
    </row>
    <row r="339" spans="5:6" x14ac:dyDescent="0.2">
      <c r="E339" s="2"/>
      <c r="F339" s="72"/>
    </row>
    <row r="340" spans="5:6" x14ac:dyDescent="0.2">
      <c r="E340" s="2"/>
      <c r="F340" s="72"/>
    </row>
    <row r="341" spans="5:6" x14ac:dyDescent="0.2">
      <c r="E341" s="2"/>
      <c r="F341" s="72"/>
    </row>
    <row r="342" spans="5:6" x14ac:dyDescent="0.2">
      <c r="E342" s="2"/>
      <c r="F342" s="72"/>
    </row>
    <row r="343" spans="5:6" x14ac:dyDescent="0.2">
      <c r="E343" s="2"/>
      <c r="F343" s="72"/>
    </row>
    <row r="344" spans="5:6" x14ac:dyDescent="0.2">
      <c r="E344" s="2"/>
      <c r="F344" s="72"/>
    </row>
    <row r="345" spans="5:6" x14ac:dyDescent="0.2">
      <c r="E345" s="2"/>
      <c r="F345" s="72"/>
    </row>
    <row r="346" spans="5:6" x14ac:dyDescent="0.2">
      <c r="E346" s="2"/>
      <c r="F346" s="81"/>
    </row>
    <row r="347" spans="5:6" x14ac:dyDescent="0.2">
      <c r="E347" s="2"/>
      <c r="F347" s="72"/>
    </row>
    <row r="348" spans="5:6" x14ac:dyDescent="0.2">
      <c r="E348" s="2"/>
      <c r="F348" s="72"/>
    </row>
    <row r="349" spans="5:6" x14ac:dyDescent="0.2">
      <c r="E349" s="2"/>
      <c r="F349" s="72"/>
    </row>
    <row r="350" spans="5:6" x14ac:dyDescent="0.2">
      <c r="E350" s="2"/>
      <c r="F350" s="81"/>
    </row>
    <row r="351" spans="5:6" x14ac:dyDescent="0.2">
      <c r="E351" s="2"/>
      <c r="F351" s="81"/>
    </row>
    <row r="352" spans="5:6" x14ac:dyDescent="0.2">
      <c r="E352" s="2"/>
      <c r="F352" s="81"/>
    </row>
    <row r="353" spans="5:6" x14ac:dyDescent="0.2">
      <c r="E353" s="2"/>
      <c r="F353" s="81"/>
    </row>
    <row r="354" spans="5:6" x14ac:dyDescent="0.2">
      <c r="E354" s="2"/>
      <c r="F354" s="81"/>
    </row>
    <row r="355" spans="5:6" x14ac:dyDescent="0.2">
      <c r="E355" s="2"/>
      <c r="F355" s="81"/>
    </row>
    <row r="356" spans="5:6" x14ac:dyDescent="0.2">
      <c r="E356" s="2"/>
      <c r="F356" s="81"/>
    </row>
    <row r="357" spans="5:6" x14ac:dyDescent="0.2">
      <c r="E357" s="2"/>
      <c r="F357" s="81"/>
    </row>
    <row r="358" spans="5:6" x14ac:dyDescent="0.2">
      <c r="E358" s="2"/>
      <c r="F358" s="81"/>
    </row>
    <row r="359" spans="5:6" x14ac:dyDescent="0.2">
      <c r="E359" s="2"/>
      <c r="F359" s="81"/>
    </row>
    <row r="360" spans="5:6" x14ac:dyDescent="0.2">
      <c r="E360" s="2"/>
      <c r="F360" s="81"/>
    </row>
    <row r="361" spans="5:6" x14ac:dyDescent="0.2">
      <c r="E361" s="2"/>
      <c r="F361" s="81"/>
    </row>
    <row r="362" spans="5:6" x14ac:dyDescent="0.2">
      <c r="E362" s="2"/>
      <c r="F362" s="81"/>
    </row>
    <row r="363" spans="5:6" x14ac:dyDescent="0.2">
      <c r="E363" s="2"/>
      <c r="F363" s="81"/>
    </row>
    <row r="364" spans="5:6" x14ac:dyDescent="0.2">
      <c r="E364" s="2"/>
      <c r="F364" s="81"/>
    </row>
    <row r="365" spans="5:6" x14ac:dyDescent="0.2">
      <c r="E365" s="2"/>
      <c r="F365" s="81"/>
    </row>
    <row r="366" spans="5:6" x14ac:dyDescent="0.2">
      <c r="E366" s="2"/>
      <c r="F366" s="81"/>
    </row>
    <row r="367" spans="5:6" x14ac:dyDescent="0.2">
      <c r="E367" s="2"/>
      <c r="F367" s="72"/>
    </row>
    <row r="368" spans="5:6" x14ac:dyDescent="0.2">
      <c r="E368" s="2"/>
      <c r="F368" s="72"/>
    </row>
    <row r="369" spans="5:6" x14ac:dyDescent="0.2">
      <c r="E369" s="2"/>
      <c r="F369" s="72"/>
    </row>
    <row r="370" spans="5:6" x14ac:dyDescent="0.2">
      <c r="E370" s="2"/>
      <c r="F370" s="72"/>
    </row>
    <row r="371" spans="5:6" x14ac:dyDescent="0.2">
      <c r="E371" s="2"/>
      <c r="F371" s="72"/>
    </row>
    <row r="372" spans="5:6" x14ac:dyDescent="0.2">
      <c r="E372" s="2"/>
      <c r="F372" s="72"/>
    </row>
    <row r="373" spans="5:6" x14ac:dyDescent="0.2">
      <c r="E373" s="2"/>
      <c r="F373" s="72"/>
    </row>
    <row r="374" spans="5:6" x14ac:dyDescent="0.2">
      <c r="E374" s="2"/>
      <c r="F374" s="72"/>
    </row>
    <row r="375" spans="5:6" x14ac:dyDescent="0.2">
      <c r="E375" s="2"/>
      <c r="F375" s="72"/>
    </row>
    <row r="376" spans="5:6" x14ac:dyDescent="0.2">
      <c r="E376" s="2"/>
      <c r="F376" s="72"/>
    </row>
    <row r="377" spans="5:6" x14ac:dyDescent="0.2">
      <c r="E377" s="2"/>
      <c r="F377" s="81"/>
    </row>
    <row r="378" spans="5:6" x14ac:dyDescent="0.2">
      <c r="E378" s="2"/>
      <c r="F378" s="72"/>
    </row>
    <row r="379" spans="5:6" x14ac:dyDescent="0.2">
      <c r="E379" s="2"/>
      <c r="F379" s="72"/>
    </row>
    <row r="380" spans="5:6" x14ac:dyDescent="0.2">
      <c r="E380" s="2"/>
      <c r="F380" s="72"/>
    </row>
    <row r="381" spans="5:6" x14ac:dyDescent="0.2">
      <c r="E381" s="2"/>
      <c r="F381" s="81"/>
    </row>
    <row r="382" spans="5:6" x14ac:dyDescent="0.2">
      <c r="E382" s="2"/>
      <c r="F382" s="81"/>
    </row>
    <row r="383" spans="5:6" x14ac:dyDescent="0.2">
      <c r="E383" s="2"/>
      <c r="F383" s="81"/>
    </row>
    <row r="384" spans="5:6" x14ac:dyDescent="0.2">
      <c r="E384" s="2"/>
      <c r="F384" s="81"/>
    </row>
    <row r="385" spans="5:6" x14ac:dyDescent="0.2">
      <c r="E385" s="2"/>
      <c r="F385" s="81"/>
    </row>
    <row r="386" spans="5:6" x14ac:dyDescent="0.2">
      <c r="E386" s="2"/>
      <c r="F386" s="81"/>
    </row>
    <row r="387" spans="5:6" x14ac:dyDescent="0.2">
      <c r="E387" s="2"/>
      <c r="F387" s="81"/>
    </row>
    <row r="388" spans="5:6" x14ac:dyDescent="0.2">
      <c r="E388" s="2"/>
      <c r="F388" s="81"/>
    </row>
    <row r="389" spans="5:6" x14ac:dyDescent="0.2">
      <c r="E389" s="2"/>
      <c r="F389" s="81"/>
    </row>
    <row r="390" spans="5:6" x14ac:dyDescent="0.2">
      <c r="E390" s="2"/>
      <c r="F390" s="81"/>
    </row>
    <row r="391" spans="5:6" x14ac:dyDescent="0.2">
      <c r="E391" s="2"/>
      <c r="F391" s="81"/>
    </row>
    <row r="392" spans="5:6" x14ac:dyDescent="0.2">
      <c r="E392" s="2"/>
      <c r="F392" s="81"/>
    </row>
    <row r="393" spans="5:6" x14ac:dyDescent="0.2">
      <c r="E393" s="2"/>
      <c r="F393" s="81"/>
    </row>
    <row r="394" spans="5:6" x14ac:dyDescent="0.2">
      <c r="E394" s="2"/>
      <c r="F394" s="81"/>
    </row>
    <row r="395" spans="5:6" x14ac:dyDescent="0.2">
      <c r="E395" s="2"/>
      <c r="F395" s="81"/>
    </row>
    <row r="396" spans="5:6" x14ac:dyDescent="0.2">
      <c r="E396" s="2"/>
      <c r="F396" s="81"/>
    </row>
    <row r="397" spans="5:6" x14ac:dyDescent="0.2">
      <c r="E397" s="2"/>
      <c r="F397" s="81"/>
    </row>
    <row r="398" spans="5:6" x14ac:dyDescent="0.2">
      <c r="E398" s="2"/>
      <c r="F398" s="72"/>
    </row>
    <row r="399" spans="5:6" x14ac:dyDescent="0.2">
      <c r="E399" s="2"/>
      <c r="F399" s="72"/>
    </row>
    <row r="400" spans="5:6" x14ac:dyDescent="0.2">
      <c r="E400" s="2"/>
      <c r="F400" s="72"/>
    </row>
    <row r="401" spans="5:6" x14ac:dyDescent="0.2">
      <c r="E401" s="2"/>
      <c r="F401" s="72"/>
    </row>
    <row r="402" spans="5:6" x14ac:dyDescent="0.2">
      <c r="E402" s="2"/>
      <c r="F402" s="72"/>
    </row>
    <row r="403" spans="5:6" x14ac:dyDescent="0.2">
      <c r="E403" s="2"/>
      <c r="F403" s="72"/>
    </row>
    <row r="404" spans="5:6" x14ac:dyDescent="0.2">
      <c r="E404" s="2"/>
      <c r="F404" s="72"/>
    </row>
    <row r="405" spans="5:6" x14ac:dyDescent="0.2">
      <c r="E405" s="2"/>
      <c r="F405" s="72"/>
    </row>
    <row r="406" spans="5:6" x14ac:dyDescent="0.2">
      <c r="E406" s="2"/>
      <c r="F406" s="72"/>
    </row>
    <row r="407" spans="5:6" x14ac:dyDescent="0.2">
      <c r="E407" s="2"/>
      <c r="F407" s="72"/>
    </row>
    <row r="408" spans="5:6" x14ac:dyDescent="0.2">
      <c r="E408" s="2"/>
      <c r="F408" s="81"/>
    </row>
    <row r="409" spans="5:6" x14ac:dyDescent="0.2">
      <c r="E409" s="2"/>
      <c r="F409" s="72"/>
    </row>
    <row r="410" spans="5:6" x14ac:dyDescent="0.2">
      <c r="E410" s="2"/>
      <c r="F410" s="72"/>
    </row>
    <row r="411" spans="5:6" x14ac:dyDescent="0.2">
      <c r="E411" s="2"/>
      <c r="F411" s="72"/>
    </row>
    <row r="412" spans="5:6" x14ac:dyDescent="0.2">
      <c r="E412" s="2"/>
      <c r="F412" s="81"/>
    </row>
    <row r="413" spans="5:6" x14ac:dyDescent="0.2">
      <c r="E413" s="2"/>
      <c r="F413" s="81"/>
    </row>
    <row r="414" spans="5:6" x14ac:dyDescent="0.2">
      <c r="E414" s="2"/>
      <c r="F414" s="81"/>
    </row>
    <row r="415" spans="5:6" x14ac:dyDescent="0.2">
      <c r="E415" s="2"/>
      <c r="F415" s="81"/>
    </row>
    <row r="416" spans="5:6" x14ac:dyDescent="0.2">
      <c r="E416" s="2"/>
      <c r="F416" s="81"/>
    </row>
    <row r="417" spans="5:6" x14ac:dyDescent="0.2">
      <c r="E417" s="2"/>
      <c r="F417" s="81"/>
    </row>
    <row r="418" spans="5:6" x14ac:dyDescent="0.2">
      <c r="E418" s="2"/>
      <c r="F418" s="81"/>
    </row>
    <row r="419" spans="5:6" x14ac:dyDescent="0.2">
      <c r="E419" s="2"/>
      <c r="F419" s="81"/>
    </row>
    <row r="420" spans="5:6" x14ac:dyDescent="0.2">
      <c r="E420" s="2"/>
      <c r="F420" s="81"/>
    </row>
    <row r="421" spans="5:6" x14ac:dyDescent="0.2">
      <c r="E421" s="2"/>
      <c r="F421" s="81"/>
    </row>
    <row r="422" spans="5:6" x14ac:dyDescent="0.2">
      <c r="E422" s="2"/>
      <c r="F422" s="81"/>
    </row>
    <row r="423" spans="5:6" x14ac:dyDescent="0.2">
      <c r="E423" s="2"/>
      <c r="F423" s="81"/>
    </row>
    <row r="424" spans="5:6" x14ac:dyDescent="0.2">
      <c r="E424" s="2"/>
      <c r="F424" s="81"/>
    </row>
    <row r="425" spans="5:6" x14ac:dyDescent="0.2">
      <c r="E425" s="2"/>
      <c r="F425" s="81"/>
    </row>
    <row r="426" spans="5:6" x14ac:dyDescent="0.2">
      <c r="E426" s="2"/>
      <c r="F426" s="81"/>
    </row>
    <row r="427" spans="5:6" x14ac:dyDescent="0.2">
      <c r="E427" s="2"/>
      <c r="F427" s="81"/>
    </row>
    <row r="428" spans="5:6" x14ac:dyDescent="0.2">
      <c r="E428" s="2"/>
      <c r="F428" s="81"/>
    </row>
    <row r="429" spans="5:6" x14ac:dyDescent="0.2">
      <c r="E429" s="2"/>
      <c r="F429" s="72"/>
    </row>
    <row r="430" spans="5:6" x14ac:dyDescent="0.2">
      <c r="E430" s="2"/>
      <c r="F430" s="72"/>
    </row>
    <row r="431" spans="5:6" x14ac:dyDescent="0.2">
      <c r="E431" s="2"/>
      <c r="F431" s="72"/>
    </row>
    <row r="432" spans="5:6" x14ac:dyDescent="0.2">
      <c r="E432" s="2"/>
      <c r="F432" s="72"/>
    </row>
    <row r="433" spans="5:6" x14ac:dyDescent="0.2">
      <c r="E433" s="2"/>
      <c r="F433" s="72"/>
    </row>
    <row r="434" spans="5:6" x14ac:dyDescent="0.2">
      <c r="E434" s="2"/>
      <c r="F434" s="72"/>
    </row>
    <row r="435" spans="5:6" x14ac:dyDescent="0.2">
      <c r="E435" s="2"/>
      <c r="F435" s="72"/>
    </row>
    <row r="436" spans="5:6" x14ac:dyDescent="0.2">
      <c r="E436" s="2"/>
      <c r="F436" s="72"/>
    </row>
    <row r="437" spans="5:6" x14ac:dyDescent="0.2">
      <c r="E437" s="2"/>
      <c r="F437" s="72"/>
    </row>
    <row r="438" spans="5:6" x14ac:dyDescent="0.2">
      <c r="E438" s="2"/>
      <c r="F438" s="72"/>
    </row>
    <row r="439" spans="5:6" x14ac:dyDescent="0.2">
      <c r="E439" s="2"/>
      <c r="F439" s="81"/>
    </row>
    <row r="440" spans="5:6" x14ac:dyDescent="0.2">
      <c r="E440" s="2"/>
      <c r="F440" s="72"/>
    </row>
    <row r="441" spans="5:6" x14ac:dyDescent="0.2">
      <c r="E441" s="2"/>
      <c r="F441" s="72"/>
    </row>
    <row r="442" spans="5:6" x14ac:dyDescent="0.2">
      <c r="E442" s="2"/>
      <c r="F442" s="72"/>
    </row>
    <row r="443" spans="5:6" x14ac:dyDescent="0.2">
      <c r="E443" s="2"/>
      <c r="F443" s="81"/>
    </row>
    <row r="444" spans="5:6" x14ac:dyDescent="0.2">
      <c r="E444" s="2"/>
      <c r="F444" s="81"/>
    </row>
    <row r="445" spans="5:6" x14ac:dyDescent="0.2">
      <c r="E445" s="2"/>
      <c r="F445" s="81"/>
    </row>
    <row r="446" spans="5:6" x14ac:dyDescent="0.2">
      <c r="E446" s="2"/>
      <c r="F446" s="81"/>
    </row>
    <row r="447" spans="5:6" x14ac:dyDescent="0.2">
      <c r="E447" s="2"/>
      <c r="F447" s="81"/>
    </row>
    <row r="448" spans="5:6" x14ac:dyDescent="0.2">
      <c r="E448" s="2"/>
      <c r="F448" s="81"/>
    </row>
    <row r="449" spans="5:6" x14ac:dyDescent="0.2">
      <c r="E449" s="2"/>
      <c r="F449" s="81"/>
    </row>
    <row r="450" spans="5:6" x14ac:dyDescent="0.2">
      <c r="E450" s="2"/>
      <c r="F450" s="81"/>
    </row>
    <row r="451" spans="5:6" x14ac:dyDescent="0.2">
      <c r="E451" s="2"/>
      <c r="F451" s="81"/>
    </row>
    <row r="452" spans="5:6" x14ac:dyDescent="0.2">
      <c r="E452" s="2"/>
      <c r="F452" s="81"/>
    </row>
    <row r="453" spans="5:6" x14ac:dyDescent="0.2">
      <c r="E453" s="2"/>
      <c r="F453" s="81"/>
    </row>
    <row r="454" spans="5:6" x14ac:dyDescent="0.2">
      <c r="E454" s="2"/>
      <c r="F454" s="81"/>
    </row>
    <row r="455" spans="5:6" x14ac:dyDescent="0.2">
      <c r="E455" s="2"/>
      <c r="F455" s="81"/>
    </row>
    <row r="456" spans="5:6" x14ac:dyDescent="0.2">
      <c r="E456" s="2"/>
      <c r="F456" s="81"/>
    </row>
    <row r="457" spans="5:6" x14ac:dyDescent="0.2">
      <c r="E457" s="2"/>
      <c r="F457" s="81"/>
    </row>
    <row r="458" spans="5:6" x14ac:dyDescent="0.2">
      <c r="E458" s="2"/>
      <c r="F458" s="81"/>
    </row>
    <row r="459" spans="5:6" x14ac:dyDescent="0.2">
      <c r="E459" s="2"/>
      <c r="F459" s="2"/>
    </row>
    <row r="460" spans="5:6" x14ac:dyDescent="0.2">
      <c r="E460" s="2"/>
      <c r="F460" s="2"/>
    </row>
    <row r="461" spans="5:6" x14ac:dyDescent="0.2">
      <c r="E461" s="2"/>
      <c r="F461" s="2"/>
    </row>
    <row r="462" spans="5:6" x14ac:dyDescent="0.2">
      <c r="E462" s="2"/>
      <c r="F462" s="2"/>
    </row>
    <row r="463" spans="5:6" x14ac:dyDescent="0.2">
      <c r="E463" s="2"/>
      <c r="F463" s="2"/>
    </row>
    <row r="464" spans="5:6" x14ac:dyDescent="0.2">
      <c r="E464" s="2"/>
      <c r="F464" s="2"/>
    </row>
    <row r="465" spans="5:6" x14ac:dyDescent="0.2">
      <c r="E465" s="2"/>
      <c r="F465" s="2"/>
    </row>
    <row r="466" spans="5:6" x14ac:dyDescent="0.2">
      <c r="E466" s="2"/>
      <c r="F466" s="2"/>
    </row>
    <row r="467" spans="5:6" x14ac:dyDescent="0.2">
      <c r="E467" s="2"/>
      <c r="F467" s="2"/>
    </row>
    <row r="468" spans="5:6" x14ac:dyDescent="0.2">
      <c r="E468" s="2"/>
      <c r="F468" s="2"/>
    </row>
    <row r="469" spans="5:6" x14ac:dyDescent="0.2">
      <c r="E469" s="2"/>
      <c r="F469" s="2"/>
    </row>
    <row r="470" spans="5:6" x14ac:dyDescent="0.2">
      <c r="E470" s="2"/>
      <c r="F470" s="2"/>
    </row>
    <row r="471" spans="5:6" x14ac:dyDescent="0.2">
      <c r="E471" s="2"/>
      <c r="F471" s="2"/>
    </row>
    <row r="472" spans="5:6" x14ac:dyDescent="0.2">
      <c r="E472" s="2"/>
      <c r="F472" s="2"/>
    </row>
    <row r="473" spans="5:6" x14ac:dyDescent="0.2">
      <c r="E473" s="2"/>
      <c r="F473" s="2"/>
    </row>
    <row r="474" spans="5:6" x14ac:dyDescent="0.2">
      <c r="E474" s="2"/>
      <c r="F474" s="2"/>
    </row>
    <row r="475" spans="5:6" x14ac:dyDescent="0.2">
      <c r="E475" s="2"/>
      <c r="F475" s="2"/>
    </row>
    <row r="476" spans="5:6" x14ac:dyDescent="0.2">
      <c r="E476" s="2"/>
      <c r="F476" s="2"/>
    </row>
    <row r="477" spans="5:6" x14ac:dyDescent="0.2">
      <c r="E477" s="2"/>
      <c r="F477" s="2"/>
    </row>
    <row r="478" spans="5:6" x14ac:dyDescent="0.2">
      <c r="E478" s="2"/>
      <c r="F478" s="2"/>
    </row>
    <row r="479" spans="5:6" x14ac:dyDescent="0.2">
      <c r="E479" s="2"/>
      <c r="F479" s="2"/>
    </row>
    <row r="480" spans="5:6" x14ac:dyDescent="0.2">
      <c r="E480" s="2"/>
      <c r="F480" s="2"/>
    </row>
    <row r="481" spans="5:6" x14ac:dyDescent="0.2">
      <c r="E481" s="2"/>
      <c r="F481" s="2"/>
    </row>
    <row r="482" spans="5:6" x14ac:dyDescent="0.2">
      <c r="E482" s="2"/>
      <c r="F482" s="2"/>
    </row>
    <row r="483" spans="5:6" x14ac:dyDescent="0.2">
      <c r="E483" s="2"/>
      <c r="F483" s="2"/>
    </row>
    <row r="484" spans="5:6" x14ac:dyDescent="0.2">
      <c r="E484" s="2"/>
      <c r="F484" s="2"/>
    </row>
    <row r="485" spans="5:6" x14ac:dyDescent="0.2">
      <c r="E485" s="2"/>
      <c r="F485" s="2"/>
    </row>
    <row r="486" spans="5:6" x14ac:dyDescent="0.2">
      <c r="E486" s="2"/>
      <c r="F486" s="2"/>
    </row>
    <row r="487" spans="5:6" x14ac:dyDescent="0.2">
      <c r="E487" s="2"/>
      <c r="F487" s="2"/>
    </row>
    <row r="488" spans="5:6" x14ac:dyDescent="0.2">
      <c r="E488" s="2"/>
      <c r="F488" s="2"/>
    </row>
    <row r="489" spans="5:6" x14ac:dyDescent="0.2">
      <c r="E489" s="2"/>
      <c r="F489" s="2"/>
    </row>
    <row r="490" spans="5:6" x14ac:dyDescent="0.2">
      <c r="E490" s="2"/>
      <c r="F490" s="2"/>
    </row>
    <row r="491" spans="5:6" x14ac:dyDescent="0.2">
      <c r="E491" s="2"/>
      <c r="F491" s="2"/>
    </row>
    <row r="492" spans="5:6" x14ac:dyDescent="0.2">
      <c r="E492" s="2"/>
      <c r="F492" s="2"/>
    </row>
    <row r="493" spans="5:6" x14ac:dyDescent="0.2">
      <c r="E493" s="2"/>
      <c r="F493" s="2"/>
    </row>
    <row r="494" spans="5:6" x14ac:dyDescent="0.2">
      <c r="E494" s="2"/>
      <c r="F494" s="2"/>
    </row>
    <row r="495" spans="5:6" x14ac:dyDescent="0.2">
      <c r="E495" s="2"/>
      <c r="F495" s="2"/>
    </row>
    <row r="496" spans="5:6" x14ac:dyDescent="0.2">
      <c r="E496" s="2"/>
      <c r="F496" s="2"/>
    </row>
    <row r="497" spans="5:6" x14ac:dyDescent="0.2">
      <c r="E497" s="2"/>
      <c r="F497" s="2"/>
    </row>
    <row r="498" spans="5:6" x14ac:dyDescent="0.2">
      <c r="E498" s="2"/>
      <c r="F498" s="2"/>
    </row>
    <row r="499" spans="5:6" x14ac:dyDescent="0.2">
      <c r="E499" s="2"/>
      <c r="F499" s="2"/>
    </row>
    <row r="500" spans="5:6" x14ac:dyDescent="0.2">
      <c r="E500" s="2"/>
      <c r="F500" s="2"/>
    </row>
    <row r="501" spans="5:6" x14ac:dyDescent="0.2">
      <c r="E501" s="2"/>
      <c r="F501" s="2"/>
    </row>
    <row r="502" spans="5:6" x14ac:dyDescent="0.2">
      <c r="E502" s="2"/>
      <c r="F502" s="2"/>
    </row>
    <row r="503" spans="5:6" x14ac:dyDescent="0.2">
      <c r="E503" s="2"/>
      <c r="F503" s="2"/>
    </row>
    <row r="504" spans="5:6" x14ac:dyDescent="0.2">
      <c r="E504" s="2"/>
      <c r="F504" s="2"/>
    </row>
    <row r="505" spans="5:6" x14ac:dyDescent="0.2">
      <c r="E505" s="2"/>
      <c r="F505" s="2"/>
    </row>
    <row r="506" spans="5:6" x14ac:dyDescent="0.2">
      <c r="E506" s="2"/>
      <c r="F506" s="2"/>
    </row>
    <row r="507" spans="5:6" x14ac:dyDescent="0.2">
      <c r="E507" s="2"/>
      <c r="F507" s="2"/>
    </row>
    <row r="508" spans="5:6" x14ac:dyDescent="0.2">
      <c r="E508" s="2"/>
      <c r="F508" s="2"/>
    </row>
    <row r="509" spans="5:6" x14ac:dyDescent="0.2">
      <c r="E509" s="2"/>
      <c r="F509" s="2"/>
    </row>
    <row r="510" spans="5:6" x14ac:dyDescent="0.2">
      <c r="E510" s="2"/>
      <c r="F510" s="2"/>
    </row>
    <row r="511" spans="5:6" x14ac:dyDescent="0.2">
      <c r="E511" s="2"/>
      <c r="F511" s="2"/>
    </row>
    <row r="512" spans="5:6" x14ac:dyDescent="0.2">
      <c r="E512" s="2"/>
      <c r="F512" s="2"/>
    </row>
    <row r="513" spans="5:6" x14ac:dyDescent="0.2">
      <c r="E513" s="2"/>
      <c r="F513" s="2"/>
    </row>
    <row r="514" spans="5:6" x14ac:dyDescent="0.2">
      <c r="E514" s="2"/>
      <c r="F514" s="2"/>
    </row>
    <row r="515" spans="5:6" x14ac:dyDescent="0.2">
      <c r="E515" s="2"/>
      <c r="F515" s="2"/>
    </row>
    <row r="516" spans="5:6" x14ac:dyDescent="0.2">
      <c r="E516" s="2"/>
      <c r="F516" s="2"/>
    </row>
    <row r="517" spans="5:6" x14ac:dyDescent="0.2">
      <c r="E517" s="2"/>
      <c r="F517" s="2"/>
    </row>
    <row r="518" spans="5:6" x14ac:dyDescent="0.2">
      <c r="E518" s="2"/>
      <c r="F518" s="2"/>
    </row>
    <row r="519" spans="5:6" x14ac:dyDescent="0.2">
      <c r="E519" s="2"/>
      <c r="F519" s="2"/>
    </row>
    <row r="520" spans="5:6" x14ac:dyDescent="0.2">
      <c r="E520" s="2"/>
      <c r="F520" s="2"/>
    </row>
    <row r="521" spans="5:6" x14ac:dyDescent="0.2">
      <c r="E521" s="2"/>
      <c r="F521" s="2"/>
    </row>
    <row r="522" spans="5:6" x14ac:dyDescent="0.2">
      <c r="E522" s="2"/>
      <c r="F522" s="2"/>
    </row>
    <row r="523" spans="5:6" x14ac:dyDescent="0.2">
      <c r="E523" s="2"/>
      <c r="F523" s="2"/>
    </row>
    <row r="524" spans="5:6" x14ac:dyDescent="0.2">
      <c r="E524" s="2"/>
      <c r="F524" s="2"/>
    </row>
    <row r="525" spans="5:6" x14ac:dyDescent="0.2">
      <c r="E525" s="2"/>
      <c r="F525" s="2"/>
    </row>
    <row r="526" spans="5:6" x14ac:dyDescent="0.2">
      <c r="E526" s="2"/>
      <c r="F526" s="2"/>
    </row>
    <row r="527" spans="5:6" x14ac:dyDescent="0.2">
      <c r="E527" s="2"/>
      <c r="F527" s="2"/>
    </row>
    <row r="528" spans="5:6" x14ac:dyDescent="0.2">
      <c r="E528" s="2"/>
      <c r="F528" s="2"/>
    </row>
    <row r="529" spans="5:6" x14ac:dyDescent="0.2">
      <c r="E529" s="2"/>
      <c r="F529" s="2"/>
    </row>
    <row r="530" spans="5:6" x14ac:dyDescent="0.2">
      <c r="E530" s="2"/>
      <c r="F530" s="2"/>
    </row>
    <row r="531" spans="5:6" x14ac:dyDescent="0.2">
      <c r="E531" s="2"/>
      <c r="F531" s="2"/>
    </row>
    <row r="532" spans="5:6" x14ac:dyDescent="0.2">
      <c r="E532" s="2"/>
      <c r="F532" s="2"/>
    </row>
    <row r="533" spans="5:6" x14ac:dyDescent="0.2">
      <c r="E533" s="2"/>
      <c r="F533" s="2"/>
    </row>
    <row r="534" spans="5:6" x14ac:dyDescent="0.2">
      <c r="E534" s="2"/>
      <c r="F534" s="2"/>
    </row>
    <row r="535" spans="5:6" x14ac:dyDescent="0.2">
      <c r="E535" s="2"/>
      <c r="F535" s="2"/>
    </row>
    <row r="536" spans="5:6" x14ac:dyDescent="0.2">
      <c r="E536" s="2"/>
      <c r="F536" s="2"/>
    </row>
    <row r="537" spans="5:6" x14ac:dyDescent="0.2">
      <c r="E537" s="2"/>
      <c r="F537" s="2"/>
    </row>
    <row r="538" spans="5:6" x14ac:dyDescent="0.2">
      <c r="E538" s="2"/>
      <c r="F538" s="2"/>
    </row>
    <row r="539" spans="5:6" x14ac:dyDescent="0.2">
      <c r="E539" s="2"/>
      <c r="F539" s="2"/>
    </row>
    <row r="540" spans="5:6" x14ac:dyDescent="0.2">
      <c r="E540" s="2"/>
      <c r="F540" s="2"/>
    </row>
    <row r="541" spans="5:6" x14ac:dyDescent="0.2">
      <c r="E541" s="2"/>
      <c r="F541" s="2"/>
    </row>
    <row r="542" spans="5:6" x14ac:dyDescent="0.2">
      <c r="E542" s="2"/>
      <c r="F542" s="2"/>
    </row>
    <row r="543" spans="5:6" x14ac:dyDescent="0.2">
      <c r="E543" s="2"/>
      <c r="F543" s="2"/>
    </row>
    <row r="544" spans="5:6" x14ac:dyDescent="0.2">
      <c r="E544" s="2"/>
      <c r="F544" s="2"/>
    </row>
    <row r="545" spans="5:6" x14ac:dyDescent="0.2">
      <c r="E545" s="2"/>
      <c r="F545" s="2"/>
    </row>
    <row r="546" spans="5:6" x14ac:dyDescent="0.2">
      <c r="E546" s="2"/>
      <c r="F546" s="2"/>
    </row>
    <row r="547" spans="5:6" x14ac:dyDescent="0.2">
      <c r="E547" s="2"/>
      <c r="F547" s="2"/>
    </row>
    <row r="548" spans="5:6" x14ac:dyDescent="0.2">
      <c r="E548" s="2"/>
      <c r="F548" s="2"/>
    </row>
    <row r="549" spans="5:6" x14ac:dyDescent="0.2">
      <c r="E549" s="2"/>
      <c r="F549" s="2"/>
    </row>
    <row r="550" spans="5:6" x14ac:dyDescent="0.2">
      <c r="E550" s="2"/>
      <c r="F550" s="2"/>
    </row>
    <row r="551" spans="5:6" x14ac:dyDescent="0.2">
      <c r="E551" s="2"/>
      <c r="F551" s="2"/>
    </row>
    <row r="552" spans="5:6" x14ac:dyDescent="0.2">
      <c r="E552" s="2"/>
      <c r="F552" s="2"/>
    </row>
    <row r="553" spans="5:6" x14ac:dyDescent="0.2">
      <c r="E553" s="2"/>
      <c r="F553" s="2"/>
    </row>
    <row r="554" spans="5:6" x14ac:dyDescent="0.2">
      <c r="E554" s="2"/>
      <c r="F554" s="2"/>
    </row>
    <row r="555" spans="5:6" x14ac:dyDescent="0.2">
      <c r="E555" s="2"/>
      <c r="F555" s="2"/>
    </row>
    <row r="556" spans="5:6" x14ac:dyDescent="0.2">
      <c r="E556" s="2"/>
      <c r="F556" s="2"/>
    </row>
    <row r="557" spans="5:6" x14ac:dyDescent="0.2">
      <c r="E557" s="2"/>
      <c r="F557" s="2"/>
    </row>
    <row r="558" spans="5:6" x14ac:dyDescent="0.2">
      <c r="E558" s="2"/>
      <c r="F558" s="2"/>
    </row>
    <row r="559" spans="5:6" x14ac:dyDescent="0.2">
      <c r="E559" s="2"/>
      <c r="F559" s="2"/>
    </row>
    <row r="560" spans="5:6" x14ac:dyDescent="0.2">
      <c r="E560" s="2"/>
      <c r="F560" s="2"/>
    </row>
    <row r="561" spans="5:6" x14ac:dyDescent="0.2">
      <c r="E561" s="2"/>
      <c r="F561" s="2"/>
    </row>
    <row r="562" spans="5:6" x14ac:dyDescent="0.2">
      <c r="E562" s="2"/>
      <c r="F562" s="2"/>
    </row>
    <row r="563" spans="5:6" x14ac:dyDescent="0.2">
      <c r="E563" s="2"/>
      <c r="F563" s="2"/>
    </row>
    <row r="564" spans="5:6" x14ac:dyDescent="0.2">
      <c r="E564" s="2"/>
      <c r="F564" s="2"/>
    </row>
    <row r="565" spans="5:6" x14ac:dyDescent="0.2">
      <c r="E565" s="2"/>
      <c r="F565" s="2"/>
    </row>
    <row r="566" spans="5:6" x14ac:dyDescent="0.2">
      <c r="E566" s="2"/>
      <c r="F566" s="2"/>
    </row>
    <row r="567" spans="5:6" x14ac:dyDescent="0.2">
      <c r="E567" s="2"/>
      <c r="F567" s="2"/>
    </row>
    <row r="568" spans="5:6" x14ac:dyDescent="0.2">
      <c r="E568" s="2"/>
      <c r="F568" s="2"/>
    </row>
    <row r="569" spans="5:6" x14ac:dyDescent="0.2">
      <c r="E569" s="2"/>
      <c r="F569" s="2"/>
    </row>
    <row r="570" spans="5:6" x14ac:dyDescent="0.2">
      <c r="E570" s="2"/>
      <c r="F570" s="2"/>
    </row>
    <row r="571" spans="5:6" x14ac:dyDescent="0.2">
      <c r="E571" s="2"/>
      <c r="F571" s="2"/>
    </row>
    <row r="572" spans="5:6" x14ac:dyDescent="0.2">
      <c r="E572" s="2"/>
      <c r="F572" s="2"/>
    </row>
    <row r="573" spans="5:6" x14ac:dyDescent="0.2">
      <c r="E573" s="2"/>
      <c r="F573" s="2"/>
    </row>
    <row r="574" spans="5:6" x14ac:dyDescent="0.2">
      <c r="E574" s="2"/>
      <c r="F574" s="2"/>
    </row>
    <row r="575" spans="5:6" x14ac:dyDescent="0.2">
      <c r="E575" s="2"/>
      <c r="F575" s="2"/>
    </row>
    <row r="576" spans="5:6" x14ac:dyDescent="0.2">
      <c r="E576" s="2"/>
      <c r="F576" s="2"/>
    </row>
    <row r="577" spans="5:6" x14ac:dyDescent="0.2">
      <c r="E577" s="2"/>
      <c r="F577" s="2"/>
    </row>
    <row r="578" spans="5:6" x14ac:dyDescent="0.2">
      <c r="E578" s="2"/>
      <c r="F578" s="2"/>
    </row>
    <row r="579" spans="5:6" x14ac:dyDescent="0.2">
      <c r="E579" s="2"/>
      <c r="F579" s="2"/>
    </row>
    <row r="580" spans="5:6" x14ac:dyDescent="0.2">
      <c r="E580" s="2"/>
      <c r="F580" s="2"/>
    </row>
    <row r="581" spans="5:6" x14ac:dyDescent="0.2">
      <c r="E581" s="2"/>
      <c r="F581" s="2"/>
    </row>
    <row r="582" spans="5:6" x14ac:dyDescent="0.2">
      <c r="E582" s="2"/>
      <c r="F582" s="2"/>
    </row>
    <row r="583" spans="5:6" x14ac:dyDescent="0.2">
      <c r="E583" s="2"/>
      <c r="F583" s="2"/>
    </row>
    <row r="584" spans="5:6" x14ac:dyDescent="0.2">
      <c r="E584" s="2"/>
      <c r="F584" s="2"/>
    </row>
    <row r="585" spans="5:6" x14ac:dyDescent="0.2">
      <c r="E585" s="2"/>
      <c r="F585" s="2"/>
    </row>
    <row r="586" spans="5:6" x14ac:dyDescent="0.2">
      <c r="E586" s="2"/>
      <c r="F586" s="2"/>
    </row>
    <row r="587" spans="5:6" x14ac:dyDescent="0.2">
      <c r="E587" s="2"/>
      <c r="F587" s="2"/>
    </row>
    <row r="588" spans="5:6" x14ac:dyDescent="0.2">
      <c r="E588" s="2"/>
      <c r="F588" s="2"/>
    </row>
    <row r="589" spans="5:6" x14ac:dyDescent="0.2">
      <c r="E589" s="2"/>
      <c r="F589" s="2"/>
    </row>
    <row r="590" spans="5:6" x14ac:dyDescent="0.2">
      <c r="E590" s="2"/>
      <c r="F590" s="2"/>
    </row>
    <row r="591" spans="5:6" x14ac:dyDescent="0.2">
      <c r="E591" s="2"/>
      <c r="F591" s="2"/>
    </row>
    <row r="592" spans="5:6" x14ac:dyDescent="0.2">
      <c r="E592" s="2"/>
      <c r="F592" s="2"/>
    </row>
    <row r="593" spans="5:6" x14ac:dyDescent="0.2">
      <c r="E593" s="2"/>
      <c r="F593" s="2"/>
    </row>
    <row r="594" spans="5:6" x14ac:dyDescent="0.2">
      <c r="E594" s="2"/>
      <c r="F594" s="2"/>
    </row>
    <row r="595" spans="5:6" x14ac:dyDescent="0.2">
      <c r="E595" s="2"/>
      <c r="F595" s="2"/>
    </row>
    <row r="596" spans="5:6" x14ac:dyDescent="0.2">
      <c r="E596" s="2"/>
      <c r="F596" s="2"/>
    </row>
    <row r="597" spans="5:6" x14ac:dyDescent="0.2">
      <c r="E597" s="2"/>
      <c r="F597" s="2"/>
    </row>
    <row r="598" spans="5:6" x14ac:dyDescent="0.2">
      <c r="E598" s="2"/>
      <c r="F598" s="2"/>
    </row>
    <row r="599" spans="5:6" x14ac:dyDescent="0.2">
      <c r="E599" s="2"/>
      <c r="F599" s="2"/>
    </row>
    <row r="600" spans="5:6" x14ac:dyDescent="0.2">
      <c r="E600" s="2"/>
      <c r="F600" s="2"/>
    </row>
    <row r="601" spans="5:6" x14ac:dyDescent="0.2">
      <c r="E601" s="2"/>
      <c r="F601" s="2"/>
    </row>
    <row r="602" spans="5:6" x14ac:dyDescent="0.2">
      <c r="E602" s="2"/>
      <c r="F602" s="2"/>
    </row>
    <row r="603" spans="5:6" x14ac:dyDescent="0.2">
      <c r="E603" s="2"/>
      <c r="F603" s="2"/>
    </row>
    <row r="604" spans="5:6" x14ac:dyDescent="0.2">
      <c r="E604" s="2"/>
      <c r="F604" s="2"/>
    </row>
    <row r="605" spans="5:6" x14ac:dyDescent="0.2">
      <c r="E605" s="2"/>
      <c r="F605" s="2"/>
    </row>
    <row r="606" spans="5:6" x14ac:dyDescent="0.2">
      <c r="E606" s="2"/>
      <c r="F606" s="2"/>
    </row>
    <row r="607" spans="5:6" x14ac:dyDescent="0.2">
      <c r="E607" s="2"/>
      <c r="F607" s="2"/>
    </row>
    <row r="608" spans="5:6" x14ac:dyDescent="0.2">
      <c r="E608" s="2"/>
      <c r="F608" s="2"/>
    </row>
    <row r="609" spans="5:6" x14ac:dyDescent="0.2">
      <c r="E609" s="2"/>
      <c r="F609" s="2"/>
    </row>
    <row r="610" spans="5:6" x14ac:dyDescent="0.2">
      <c r="E610" s="2"/>
      <c r="F610" s="2"/>
    </row>
    <row r="611" spans="5:6" x14ac:dyDescent="0.2">
      <c r="E611" s="2"/>
      <c r="F611" s="2"/>
    </row>
    <row r="612" spans="5:6" x14ac:dyDescent="0.2">
      <c r="E612" s="2"/>
      <c r="F612" s="2"/>
    </row>
    <row r="613" spans="5:6" x14ac:dyDescent="0.2">
      <c r="E613" s="2"/>
      <c r="F613" s="2"/>
    </row>
    <row r="614" spans="5:6" x14ac:dyDescent="0.2">
      <c r="E614" s="2"/>
      <c r="F614" s="2"/>
    </row>
    <row r="615" spans="5:6" x14ac:dyDescent="0.2">
      <c r="E615" s="2"/>
      <c r="F615" s="2"/>
    </row>
    <row r="616" spans="5:6" x14ac:dyDescent="0.2">
      <c r="E616" s="2"/>
      <c r="F616" s="2"/>
    </row>
    <row r="617" spans="5:6" x14ac:dyDescent="0.2">
      <c r="E617" s="2"/>
      <c r="F617" s="2"/>
    </row>
    <row r="618" spans="5:6" x14ac:dyDescent="0.2">
      <c r="E618" s="2"/>
      <c r="F618" s="2"/>
    </row>
    <row r="619" spans="5:6" x14ac:dyDescent="0.2">
      <c r="E619" s="2"/>
      <c r="F619" s="2"/>
    </row>
    <row r="620" spans="5:6" x14ac:dyDescent="0.2">
      <c r="E620" s="2"/>
      <c r="F620" s="2"/>
    </row>
    <row r="621" spans="5:6" x14ac:dyDescent="0.2">
      <c r="E621" s="2"/>
      <c r="F621" s="2"/>
    </row>
    <row r="622" spans="5:6" x14ac:dyDescent="0.2">
      <c r="E622" s="2"/>
      <c r="F622" s="2"/>
    </row>
    <row r="623" spans="5:6" x14ac:dyDescent="0.2">
      <c r="E623" s="2"/>
      <c r="F623" s="2"/>
    </row>
    <row r="624" spans="5:6" x14ac:dyDescent="0.2">
      <c r="E624" s="2"/>
      <c r="F624" s="2"/>
    </row>
    <row r="625" spans="5:6" x14ac:dyDescent="0.2">
      <c r="E625" s="2"/>
      <c r="F625" s="2"/>
    </row>
    <row r="626" spans="5:6" x14ac:dyDescent="0.2">
      <c r="E626" s="2"/>
      <c r="F626" s="2"/>
    </row>
    <row r="627" spans="5:6" x14ac:dyDescent="0.2">
      <c r="E627" s="2"/>
      <c r="F627" s="2"/>
    </row>
    <row r="628" spans="5:6" x14ac:dyDescent="0.2">
      <c r="E628" s="2"/>
      <c r="F628" s="2"/>
    </row>
    <row r="629" spans="5:6" x14ac:dyDescent="0.2">
      <c r="E629" s="2"/>
      <c r="F629" s="2"/>
    </row>
    <row r="630" spans="5:6" x14ac:dyDescent="0.2">
      <c r="E630" s="2"/>
      <c r="F630" s="2"/>
    </row>
    <row r="631" spans="5:6" x14ac:dyDescent="0.2">
      <c r="E631" s="2"/>
      <c r="F631" s="2"/>
    </row>
    <row r="632" spans="5:6" x14ac:dyDescent="0.2">
      <c r="E632" s="2"/>
      <c r="F632" s="2"/>
    </row>
    <row r="633" spans="5:6" x14ac:dyDescent="0.2">
      <c r="E633" s="2"/>
      <c r="F633" s="2"/>
    </row>
    <row r="634" spans="5:6" x14ac:dyDescent="0.2">
      <c r="E634" s="2"/>
      <c r="F634" s="2"/>
    </row>
    <row r="635" spans="5:6" x14ac:dyDescent="0.2">
      <c r="E635" s="2"/>
      <c r="F635" s="2"/>
    </row>
    <row r="636" spans="5:6" x14ac:dyDescent="0.2">
      <c r="E636" s="2"/>
      <c r="F636" s="2"/>
    </row>
    <row r="637" spans="5:6" x14ac:dyDescent="0.2">
      <c r="E637" s="2"/>
      <c r="F637" s="2"/>
    </row>
    <row r="638" spans="5:6" x14ac:dyDescent="0.2">
      <c r="E638" s="2"/>
      <c r="F638" s="2"/>
    </row>
    <row r="639" spans="5:6" x14ac:dyDescent="0.2">
      <c r="E639" s="2"/>
      <c r="F639" s="2"/>
    </row>
    <row r="640" spans="5:6" x14ac:dyDescent="0.2">
      <c r="E640" s="2"/>
      <c r="F640" s="2"/>
    </row>
    <row r="641" spans="5:6" x14ac:dyDescent="0.2">
      <c r="E641" s="2"/>
      <c r="F641" s="2"/>
    </row>
    <row r="642" spans="5:6" x14ac:dyDescent="0.2">
      <c r="E642" s="2"/>
      <c r="F642" s="2"/>
    </row>
    <row r="643" spans="5:6" x14ac:dyDescent="0.2">
      <c r="E643" s="2"/>
      <c r="F643" s="2"/>
    </row>
    <row r="644" spans="5:6" x14ac:dyDescent="0.2">
      <c r="E644" s="2"/>
      <c r="F644" s="2"/>
    </row>
    <row r="645" spans="5:6" x14ac:dyDescent="0.2">
      <c r="E645" s="2"/>
      <c r="F645" s="2"/>
    </row>
    <row r="646" spans="5:6" x14ac:dyDescent="0.2">
      <c r="E646" s="2"/>
      <c r="F646" s="2"/>
    </row>
    <row r="647" spans="5:6" x14ac:dyDescent="0.2">
      <c r="E647" s="2"/>
      <c r="F647" s="2"/>
    </row>
    <row r="648" spans="5:6" x14ac:dyDescent="0.2">
      <c r="E648" s="2"/>
      <c r="F648" s="2"/>
    </row>
    <row r="649" spans="5:6" x14ac:dyDescent="0.2">
      <c r="E649" s="2"/>
      <c r="F649" s="2"/>
    </row>
    <row r="650" spans="5:6" x14ac:dyDescent="0.2">
      <c r="E650" s="2"/>
      <c r="F650" s="2"/>
    </row>
    <row r="651" spans="5:6" x14ac:dyDescent="0.2">
      <c r="E651" s="2"/>
      <c r="F651" s="2"/>
    </row>
    <row r="652" spans="5:6" x14ac:dyDescent="0.2">
      <c r="E652" s="2"/>
      <c r="F652" s="2"/>
    </row>
    <row r="653" spans="5:6" x14ac:dyDescent="0.2">
      <c r="E653" s="2"/>
      <c r="F653" s="2"/>
    </row>
    <row r="654" spans="5:6" x14ac:dyDescent="0.2">
      <c r="E654" s="2"/>
      <c r="F654" s="2"/>
    </row>
    <row r="655" spans="5:6" x14ac:dyDescent="0.2">
      <c r="E655" s="2"/>
      <c r="F655" s="2"/>
    </row>
    <row r="656" spans="5:6" x14ac:dyDescent="0.2">
      <c r="E656" s="2"/>
      <c r="F656" s="2"/>
    </row>
    <row r="657" spans="5:6" x14ac:dyDescent="0.2">
      <c r="E657" s="2"/>
      <c r="F657" s="2"/>
    </row>
    <row r="658" spans="5:6" x14ac:dyDescent="0.2">
      <c r="E658" s="2"/>
      <c r="F658" s="2"/>
    </row>
    <row r="659" spans="5:6" x14ac:dyDescent="0.2">
      <c r="E659" s="2"/>
      <c r="F659" s="2"/>
    </row>
    <row r="660" spans="5:6" x14ac:dyDescent="0.2">
      <c r="E660" s="2"/>
      <c r="F660" s="2"/>
    </row>
    <row r="661" spans="5:6" x14ac:dyDescent="0.2">
      <c r="E661" s="2"/>
      <c r="F661" s="2"/>
    </row>
    <row r="662" spans="5:6" x14ac:dyDescent="0.2">
      <c r="E662" s="2"/>
      <c r="F662" s="2"/>
    </row>
    <row r="663" spans="5:6" x14ac:dyDescent="0.2">
      <c r="E663" s="2"/>
      <c r="F663" s="2"/>
    </row>
    <row r="664" spans="5:6" x14ac:dyDescent="0.2">
      <c r="E664" s="2"/>
      <c r="F664" s="2"/>
    </row>
    <row r="665" spans="5:6" x14ac:dyDescent="0.2">
      <c r="E665" s="2"/>
      <c r="F665" s="2"/>
    </row>
    <row r="666" spans="5:6" x14ac:dyDescent="0.2">
      <c r="E666" s="2"/>
      <c r="F666" s="2"/>
    </row>
    <row r="667" spans="5:6" x14ac:dyDescent="0.2">
      <c r="E667" s="2"/>
      <c r="F667" s="2"/>
    </row>
    <row r="668" spans="5:6" x14ac:dyDescent="0.2">
      <c r="E668" s="2"/>
      <c r="F668" s="2"/>
    </row>
    <row r="669" spans="5:6" x14ac:dyDescent="0.2">
      <c r="E669" s="2"/>
      <c r="F669" s="2"/>
    </row>
    <row r="670" spans="5:6" x14ac:dyDescent="0.2">
      <c r="E670" s="2"/>
      <c r="F670" s="2"/>
    </row>
    <row r="671" spans="5:6" x14ac:dyDescent="0.2">
      <c r="E671" s="2"/>
      <c r="F671" s="2"/>
    </row>
    <row r="672" spans="5:6" x14ac:dyDescent="0.2">
      <c r="E672" s="2"/>
      <c r="F672" s="2"/>
    </row>
    <row r="673" spans="5:6" x14ac:dyDescent="0.2">
      <c r="E673" s="2"/>
      <c r="F673" s="2"/>
    </row>
    <row r="674" spans="5:6" x14ac:dyDescent="0.2">
      <c r="E674" s="2"/>
      <c r="F674" s="2"/>
    </row>
    <row r="675" spans="5:6" x14ac:dyDescent="0.2">
      <c r="E675" s="2"/>
      <c r="F675" s="2"/>
    </row>
    <row r="676" spans="5:6" x14ac:dyDescent="0.2">
      <c r="E676" s="2"/>
      <c r="F676" s="2"/>
    </row>
    <row r="677" spans="5:6" x14ac:dyDescent="0.2">
      <c r="E677" s="2"/>
      <c r="F677" s="2"/>
    </row>
    <row r="678" spans="5:6" x14ac:dyDescent="0.2">
      <c r="E678" s="2"/>
      <c r="F678" s="2"/>
    </row>
    <row r="679" spans="5:6" x14ac:dyDescent="0.2">
      <c r="E679" s="2"/>
      <c r="F679" s="2"/>
    </row>
    <row r="680" spans="5:6" x14ac:dyDescent="0.2">
      <c r="E680" s="2"/>
      <c r="F680" s="2"/>
    </row>
    <row r="681" spans="5:6" x14ac:dyDescent="0.2">
      <c r="E681" s="2"/>
      <c r="F681" s="2"/>
    </row>
    <row r="682" spans="5:6" x14ac:dyDescent="0.2">
      <c r="E682" s="2"/>
      <c r="F682" s="2"/>
    </row>
    <row r="683" spans="5:6" x14ac:dyDescent="0.2">
      <c r="E683" s="2"/>
      <c r="F683" s="2"/>
    </row>
    <row r="684" spans="5:6" x14ac:dyDescent="0.2">
      <c r="E684" s="2"/>
      <c r="F684" s="2"/>
    </row>
    <row r="685" spans="5:6" x14ac:dyDescent="0.2">
      <c r="E685" s="2"/>
      <c r="F685" s="2"/>
    </row>
    <row r="686" spans="5:6" x14ac:dyDescent="0.2">
      <c r="E686" s="2"/>
      <c r="F686" s="2"/>
    </row>
    <row r="687" spans="5:6" x14ac:dyDescent="0.2">
      <c r="E687" s="2"/>
      <c r="F687" s="2"/>
    </row>
    <row r="688" spans="5:6" x14ac:dyDescent="0.2">
      <c r="E688" s="2"/>
      <c r="F688" s="2"/>
    </row>
    <row r="689" spans="5:6" x14ac:dyDescent="0.2">
      <c r="E689" s="2"/>
      <c r="F689" s="2"/>
    </row>
    <row r="690" spans="5:6" x14ac:dyDescent="0.2">
      <c r="E690" s="2"/>
      <c r="F690" s="2"/>
    </row>
    <row r="691" spans="5:6" x14ac:dyDescent="0.2">
      <c r="E691" s="2"/>
      <c r="F691" s="2"/>
    </row>
    <row r="692" spans="5:6" x14ac:dyDescent="0.2">
      <c r="E692" s="2"/>
      <c r="F692" s="2"/>
    </row>
    <row r="693" spans="5:6" x14ac:dyDescent="0.2">
      <c r="E693" s="2"/>
      <c r="F693" s="2"/>
    </row>
    <row r="694" spans="5:6" x14ac:dyDescent="0.2">
      <c r="E694" s="2"/>
      <c r="F694" s="2"/>
    </row>
    <row r="695" spans="5:6" x14ac:dyDescent="0.2">
      <c r="E695" s="2"/>
      <c r="F695" s="2"/>
    </row>
    <row r="696" spans="5:6" x14ac:dyDescent="0.2">
      <c r="E696" s="2"/>
      <c r="F696" s="2"/>
    </row>
    <row r="697" spans="5:6" x14ac:dyDescent="0.2">
      <c r="E697" s="2"/>
      <c r="F697" s="2"/>
    </row>
    <row r="698" spans="5:6" x14ac:dyDescent="0.2">
      <c r="E698" s="2"/>
      <c r="F698" s="2"/>
    </row>
    <row r="699" spans="5:6" x14ac:dyDescent="0.2">
      <c r="E699" s="2"/>
      <c r="F699" s="2"/>
    </row>
    <row r="700" spans="5:6" x14ac:dyDescent="0.2">
      <c r="E700" s="2"/>
      <c r="F700" s="2"/>
    </row>
    <row r="701" spans="5:6" x14ac:dyDescent="0.2">
      <c r="E701" s="2"/>
      <c r="F701" s="2"/>
    </row>
    <row r="702" spans="5:6" x14ac:dyDescent="0.2">
      <c r="E702" s="2"/>
      <c r="F702" s="2"/>
    </row>
    <row r="703" spans="5:6" x14ac:dyDescent="0.2">
      <c r="E703" s="2"/>
      <c r="F703" s="2"/>
    </row>
    <row r="704" spans="5:6" x14ac:dyDescent="0.2">
      <c r="E704" s="2"/>
      <c r="F704" s="2"/>
    </row>
    <row r="705" spans="5:6" x14ac:dyDescent="0.2">
      <c r="E705" s="2"/>
      <c r="F705" s="2"/>
    </row>
    <row r="706" spans="5:6" x14ac:dyDescent="0.2">
      <c r="E706" s="2"/>
      <c r="F706" s="2"/>
    </row>
    <row r="707" spans="5:6" x14ac:dyDescent="0.2">
      <c r="E707" s="2"/>
      <c r="F707" s="2"/>
    </row>
    <row r="708" spans="5:6" x14ac:dyDescent="0.2">
      <c r="E708" s="2"/>
      <c r="F708" s="2"/>
    </row>
    <row r="709" spans="5:6" x14ac:dyDescent="0.2">
      <c r="E709" s="2"/>
      <c r="F709" s="2"/>
    </row>
    <row r="710" spans="5:6" x14ac:dyDescent="0.2">
      <c r="E710" s="2"/>
      <c r="F710" s="2"/>
    </row>
    <row r="711" spans="5:6" x14ac:dyDescent="0.2">
      <c r="E711" s="2"/>
      <c r="F711" s="2"/>
    </row>
    <row r="712" spans="5:6" x14ac:dyDescent="0.2">
      <c r="E712" s="2"/>
      <c r="F712" s="2"/>
    </row>
    <row r="713" spans="5:6" x14ac:dyDescent="0.2">
      <c r="E713" s="2"/>
      <c r="F713" s="2"/>
    </row>
    <row r="714" spans="5:6" x14ac:dyDescent="0.2">
      <c r="E714" s="2"/>
      <c r="F714" s="2"/>
    </row>
    <row r="715" spans="5:6" x14ac:dyDescent="0.2">
      <c r="E715" s="2"/>
      <c r="F715" s="2"/>
    </row>
    <row r="716" spans="5:6" x14ac:dyDescent="0.2">
      <c r="E716" s="2"/>
      <c r="F716" s="2"/>
    </row>
    <row r="717" spans="5:6" x14ac:dyDescent="0.2">
      <c r="E717" s="2"/>
      <c r="F717" s="2"/>
    </row>
    <row r="718" spans="5:6" x14ac:dyDescent="0.2">
      <c r="E718" s="2"/>
      <c r="F718" s="2"/>
    </row>
    <row r="719" spans="5:6" x14ac:dyDescent="0.2">
      <c r="E719" s="2"/>
      <c r="F719" s="2"/>
    </row>
    <row r="720" spans="5:6" x14ac:dyDescent="0.2">
      <c r="E720" s="2"/>
      <c r="F720" s="2"/>
    </row>
    <row r="721" spans="5:6" x14ac:dyDescent="0.2">
      <c r="E721" s="2"/>
      <c r="F721" s="2"/>
    </row>
    <row r="722" spans="5:6" x14ac:dyDescent="0.2">
      <c r="E722" s="2"/>
      <c r="F722" s="2"/>
    </row>
    <row r="723" spans="5:6" x14ac:dyDescent="0.2">
      <c r="E723" s="2"/>
      <c r="F723" s="2"/>
    </row>
    <row r="724" spans="5:6" x14ac:dyDescent="0.2">
      <c r="E724" s="2"/>
      <c r="F724" s="2"/>
    </row>
    <row r="725" spans="5:6" x14ac:dyDescent="0.2">
      <c r="E725" s="2"/>
      <c r="F725" s="2"/>
    </row>
    <row r="726" spans="5:6" x14ac:dyDescent="0.2">
      <c r="E726" s="2"/>
      <c r="F726" s="2"/>
    </row>
    <row r="727" spans="5:6" x14ac:dyDescent="0.2">
      <c r="E727" s="2"/>
      <c r="F727" s="2"/>
    </row>
    <row r="728" spans="5:6" x14ac:dyDescent="0.2">
      <c r="E728" s="2"/>
      <c r="F728" s="2"/>
    </row>
    <row r="729" spans="5:6" x14ac:dyDescent="0.2">
      <c r="E729" s="2"/>
      <c r="F729" s="2"/>
    </row>
    <row r="730" spans="5:6" x14ac:dyDescent="0.2">
      <c r="E730" s="2"/>
      <c r="F730" s="2"/>
    </row>
    <row r="731" spans="5:6" x14ac:dyDescent="0.2">
      <c r="E731" s="2"/>
      <c r="F731" s="2"/>
    </row>
    <row r="732" spans="5:6" x14ac:dyDescent="0.2">
      <c r="E732" s="2"/>
      <c r="F732" s="2"/>
    </row>
    <row r="733" spans="5:6" x14ac:dyDescent="0.2">
      <c r="E733" s="2"/>
      <c r="F733" s="2"/>
    </row>
    <row r="734" spans="5:6" x14ac:dyDescent="0.2">
      <c r="E734" s="2"/>
      <c r="F734" s="2"/>
    </row>
    <row r="735" spans="5:6" x14ac:dyDescent="0.2">
      <c r="E735" s="2"/>
      <c r="F735" s="2"/>
    </row>
    <row r="736" spans="5:6" x14ac:dyDescent="0.2">
      <c r="E736" s="2"/>
      <c r="F736" s="2"/>
    </row>
    <row r="737" spans="5:6" x14ac:dyDescent="0.2">
      <c r="E737" s="2"/>
      <c r="F737" s="2"/>
    </row>
    <row r="738" spans="5:6" x14ac:dyDescent="0.2">
      <c r="E738" s="2"/>
      <c r="F738" s="2"/>
    </row>
    <row r="739" spans="5:6" x14ac:dyDescent="0.2">
      <c r="E739" s="2"/>
      <c r="F739" s="2"/>
    </row>
    <row r="740" spans="5:6" x14ac:dyDescent="0.2">
      <c r="E740" s="2"/>
      <c r="F740" s="2"/>
    </row>
    <row r="741" spans="5:6" x14ac:dyDescent="0.2">
      <c r="E741" s="2"/>
      <c r="F741" s="2"/>
    </row>
    <row r="742" spans="5:6" x14ac:dyDescent="0.2">
      <c r="E742" s="2"/>
      <c r="F742" s="2"/>
    </row>
    <row r="743" spans="5:6" x14ac:dyDescent="0.2">
      <c r="E743" s="2"/>
      <c r="F743" s="2"/>
    </row>
    <row r="744" spans="5:6" x14ac:dyDescent="0.2">
      <c r="E744" s="2"/>
      <c r="F744" s="2"/>
    </row>
    <row r="745" spans="5:6" x14ac:dyDescent="0.2">
      <c r="E745" s="2"/>
      <c r="F745" s="2"/>
    </row>
    <row r="746" spans="5:6" x14ac:dyDescent="0.2">
      <c r="E746" s="2"/>
      <c r="F746" s="2"/>
    </row>
    <row r="747" spans="5:6" x14ac:dyDescent="0.2">
      <c r="E747" s="2"/>
      <c r="F747" s="2"/>
    </row>
    <row r="748" spans="5:6" x14ac:dyDescent="0.2">
      <c r="E748" s="2"/>
      <c r="F748" s="2"/>
    </row>
    <row r="749" spans="5:6" x14ac:dyDescent="0.2">
      <c r="E749" s="2"/>
      <c r="F749" s="2"/>
    </row>
    <row r="750" spans="5:6" x14ac:dyDescent="0.2">
      <c r="E750" s="2"/>
      <c r="F750" s="2"/>
    </row>
    <row r="751" spans="5:6" x14ac:dyDescent="0.2">
      <c r="E751" s="2"/>
      <c r="F751" s="2"/>
    </row>
    <row r="752" spans="5:6" x14ac:dyDescent="0.2">
      <c r="E752" s="2"/>
      <c r="F752" s="2"/>
    </row>
    <row r="753" spans="5:6" x14ac:dyDescent="0.2">
      <c r="E753" s="2"/>
      <c r="F753" s="2"/>
    </row>
    <row r="754" spans="5:6" x14ac:dyDescent="0.2">
      <c r="E754" s="2"/>
      <c r="F754" s="2"/>
    </row>
    <row r="755" spans="5:6" x14ac:dyDescent="0.2">
      <c r="E755" s="2"/>
      <c r="F755" s="2"/>
    </row>
    <row r="756" spans="5:6" x14ac:dyDescent="0.2">
      <c r="E756" s="2"/>
      <c r="F756" s="2"/>
    </row>
    <row r="757" spans="5:6" x14ac:dyDescent="0.2">
      <c r="E757" s="2"/>
      <c r="F757" s="2"/>
    </row>
    <row r="758" spans="5:6" x14ac:dyDescent="0.2">
      <c r="E758" s="2"/>
      <c r="F758" s="2"/>
    </row>
    <row r="759" spans="5:6" x14ac:dyDescent="0.2">
      <c r="E759" s="2"/>
      <c r="F759" s="2"/>
    </row>
    <row r="760" spans="5:6" x14ac:dyDescent="0.2">
      <c r="E760" s="2"/>
      <c r="F760" s="2"/>
    </row>
    <row r="761" spans="5:6" x14ac:dyDescent="0.2">
      <c r="E761" s="2"/>
      <c r="F761" s="2"/>
    </row>
    <row r="762" spans="5:6" x14ac:dyDescent="0.2">
      <c r="E762" s="2"/>
      <c r="F762" s="2"/>
    </row>
    <row r="763" spans="5:6" x14ac:dyDescent="0.2">
      <c r="E763" s="2"/>
      <c r="F763" s="2"/>
    </row>
    <row r="764" spans="5:6" x14ac:dyDescent="0.2">
      <c r="E764" s="2"/>
      <c r="F764" s="2"/>
    </row>
    <row r="765" spans="5:6" x14ac:dyDescent="0.2">
      <c r="E765" s="2"/>
      <c r="F765" s="2"/>
    </row>
    <row r="766" spans="5:6" x14ac:dyDescent="0.2">
      <c r="E766" s="2"/>
      <c r="F766" s="2"/>
    </row>
    <row r="767" spans="5:6" x14ac:dyDescent="0.2">
      <c r="E767" s="2"/>
      <c r="F767" s="2"/>
    </row>
    <row r="768" spans="5:6" x14ac:dyDescent="0.2">
      <c r="E768" s="2"/>
      <c r="F768" s="2"/>
    </row>
    <row r="769" spans="5:6" x14ac:dyDescent="0.2">
      <c r="E769" s="2"/>
      <c r="F769" s="2"/>
    </row>
    <row r="770" spans="5:6" x14ac:dyDescent="0.2">
      <c r="E770" s="2"/>
      <c r="F770" s="2"/>
    </row>
    <row r="771" spans="5:6" x14ac:dyDescent="0.2">
      <c r="E771" s="2"/>
      <c r="F771" s="2"/>
    </row>
    <row r="772" spans="5:6" x14ac:dyDescent="0.2">
      <c r="E772" s="2"/>
      <c r="F772" s="2"/>
    </row>
    <row r="773" spans="5:6" x14ac:dyDescent="0.2">
      <c r="E773" s="2"/>
      <c r="F773" s="2"/>
    </row>
    <row r="774" spans="5:6" x14ac:dyDescent="0.2">
      <c r="E774" s="2"/>
      <c r="F774" s="2"/>
    </row>
    <row r="775" spans="5:6" x14ac:dyDescent="0.2">
      <c r="E775" s="2"/>
      <c r="F775" s="2"/>
    </row>
    <row r="776" spans="5:6" x14ac:dyDescent="0.2">
      <c r="E776" s="2"/>
      <c r="F776" s="2"/>
    </row>
    <row r="777" spans="5:6" x14ac:dyDescent="0.2">
      <c r="E777" s="2"/>
      <c r="F777" s="2"/>
    </row>
    <row r="778" spans="5:6" x14ac:dyDescent="0.2">
      <c r="E778" s="2"/>
      <c r="F778" s="2"/>
    </row>
    <row r="779" spans="5:6" x14ac:dyDescent="0.2">
      <c r="E779" s="2"/>
      <c r="F779" s="2"/>
    </row>
    <row r="780" spans="5:6" x14ac:dyDescent="0.2">
      <c r="E780" s="2"/>
      <c r="F780" s="2"/>
    </row>
    <row r="781" spans="5:6" x14ac:dyDescent="0.2">
      <c r="E781" s="2"/>
      <c r="F781" s="2"/>
    </row>
    <row r="782" spans="5:6" x14ac:dyDescent="0.2">
      <c r="E782" s="2"/>
      <c r="F782" s="2"/>
    </row>
    <row r="783" spans="5:6" x14ac:dyDescent="0.2">
      <c r="E783" s="2"/>
      <c r="F783" s="2"/>
    </row>
    <row r="784" spans="5:6" x14ac:dyDescent="0.2">
      <c r="E784" s="2"/>
      <c r="F784" s="2"/>
    </row>
    <row r="785" spans="5:6" x14ac:dyDescent="0.2">
      <c r="E785" s="2"/>
      <c r="F785" s="2"/>
    </row>
    <row r="786" spans="5:6" x14ac:dyDescent="0.2">
      <c r="E786" s="2"/>
      <c r="F786" s="2"/>
    </row>
    <row r="787" spans="5:6" x14ac:dyDescent="0.2">
      <c r="E787" s="2"/>
      <c r="F787" s="2"/>
    </row>
    <row r="788" spans="5:6" x14ac:dyDescent="0.2">
      <c r="E788" s="2"/>
      <c r="F788" s="2"/>
    </row>
    <row r="789" spans="5:6" x14ac:dyDescent="0.2">
      <c r="E789" s="2"/>
      <c r="F789" s="2"/>
    </row>
    <row r="790" spans="5:6" x14ac:dyDescent="0.2">
      <c r="E790" s="2"/>
      <c r="F790" s="2"/>
    </row>
    <row r="791" spans="5:6" x14ac:dyDescent="0.2">
      <c r="E791" s="2"/>
      <c r="F791" s="2"/>
    </row>
    <row r="792" spans="5:6" x14ac:dyDescent="0.2">
      <c r="E792" s="2"/>
      <c r="F792" s="2"/>
    </row>
    <row r="793" spans="5:6" x14ac:dyDescent="0.2">
      <c r="E793" s="2"/>
      <c r="F793" s="2"/>
    </row>
    <row r="794" spans="5:6" x14ac:dyDescent="0.2">
      <c r="E794" s="2"/>
      <c r="F794" s="2"/>
    </row>
    <row r="795" spans="5:6" x14ac:dyDescent="0.2">
      <c r="E795" s="2"/>
      <c r="F795" s="2"/>
    </row>
    <row r="796" spans="5:6" x14ac:dyDescent="0.2">
      <c r="E796" s="2"/>
      <c r="F796" s="2"/>
    </row>
    <row r="797" spans="5:6" x14ac:dyDescent="0.2">
      <c r="E797" s="2"/>
      <c r="F797" s="2"/>
    </row>
    <row r="798" spans="5:6" x14ac:dyDescent="0.2">
      <c r="E798" s="2"/>
      <c r="F798" s="2"/>
    </row>
    <row r="799" spans="5:6" x14ac:dyDescent="0.2">
      <c r="E799" s="2"/>
      <c r="F799" s="2"/>
    </row>
    <row r="800" spans="5:6" x14ac:dyDescent="0.2">
      <c r="E800" s="2"/>
      <c r="F800" s="2"/>
    </row>
    <row r="801" spans="5:6" x14ac:dyDescent="0.2">
      <c r="E801" s="2"/>
      <c r="F801" s="2"/>
    </row>
    <row r="802" spans="5:6" x14ac:dyDescent="0.2">
      <c r="E802" s="2"/>
      <c r="F802" s="2"/>
    </row>
    <row r="803" spans="5:6" x14ac:dyDescent="0.2">
      <c r="E803" s="2"/>
      <c r="F803" s="2"/>
    </row>
    <row r="804" spans="5:6" x14ac:dyDescent="0.2">
      <c r="E804" s="2"/>
      <c r="F804" s="2"/>
    </row>
    <row r="805" spans="5:6" x14ac:dyDescent="0.2">
      <c r="E805" s="2"/>
      <c r="F805" s="2"/>
    </row>
    <row r="806" spans="5:6" x14ac:dyDescent="0.2">
      <c r="E806" s="2"/>
      <c r="F806" s="2"/>
    </row>
    <row r="807" spans="5:6" x14ac:dyDescent="0.2">
      <c r="E807" s="2"/>
      <c r="F807" s="2"/>
    </row>
    <row r="808" spans="5:6" x14ac:dyDescent="0.2">
      <c r="E808" s="2"/>
      <c r="F808" s="2"/>
    </row>
    <row r="809" spans="5:6" x14ac:dyDescent="0.2">
      <c r="E809" s="2"/>
      <c r="F809" s="2"/>
    </row>
    <row r="810" spans="5:6" x14ac:dyDescent="0.2">
      <c r="E810" s="2"/>
      <c r="F810" s="2"/>
    </row>
    <row r="811" spans="5:6" x14ac:dyDescent="0.2">
      <c r="E811" s="2"/>
      <c r="F811" s="2"/>
    </row>
    <row r="812" spans="5:6" x14ac:dyDescent="0.2">
      <c r="E812" s="2"/>
      <c r="F812" s="2"/>
    </row>
    <row r="813" spans="5:6" x14ac:dyDescent="0.2">
      <c r="E813" s="2"/>
      <c r="F813" s="2"/>
    </row>
    <row r="814" spans="5:6" x14ac:dyDescent="0.2">
      <c r="E814" s="2"/>
      <c r="F814" s="2"/>
    </row>
    <row r="815" spans="5:6" x14ac:dyDescent="0.2">
      <c r="E815" s="2"/>
      <c r="F815" s="2"/>
    </row>
    <row r="816" spans="5:6" x14ac:dyDescent="0.2">
      <c r="E816" s="2"/>
      <c r="F816" s="2"/>
    </row>
    <row r="817" spans="5:6" x14ac:dyDescent="0.2">
      <c r="E817" s="2"/>
      <c r="F817" s="2"/>
    </row>
    <row r="818" spans="5:6" x14ac:dyDescent="0.2">
      <c r="E818" s="2"/>
      <c r="F818" s="2"/>
    </row>
    <row r="819" spans="5:6" x14ac:dyDescent="0.2">
      <c r="E819" s="2"/>
      <c r="F819" s="2"/>
    </row>
    <row r="820" spans="5:6" x14ac:dyDescent="0.2">
      <c r="E820" s="2"/>
      <c r="F820" s="2"/>
    </row>
    <row r="821" spans="5:6" x14ac:dyDescent="0.2">
      <c r="E821" s="2"/>
      <c r="F821" s="2"/>
    </row>
    <row r="822" spans="5:6" x14ac:dyDescent="0.2">
      <c r="E822" s="2"/>
      <c r="F822" s="2"/>
    </row>
    <row r="823" spans="5:6" x14ac:dyDescent="0.2">
      <c r="E823" s="2"/>
      <c r="F823" s="2"/>
    </row>
    <row r="824" spans="5:6" x14ac:dyDescent="0.2">
      <c r="E824" s="2"/>
      <c r="F824" s="2"/>
    </row>
    <row r="825" spans="5:6" x14ac:dyDescent="0.2">
      <c r="E825" s="2"/>
      <c r="F825" s="2"/>
    </row>
    <row r="826" spans="5:6" x14ac:dyDescent="0.2">
      <c r="E826" s="2"/>
      <c r="F826" s="2"/>
    </row>
    <row r="827" spans="5:6" x14ac:dyDescent="0.2">
      <c r="E827" s="2"/>
      <c r="F827" s="2"/>
    </row>
    <row r="828" spans="5:6" x14ac:dyDescent="0.2">
      <c r="E828" s="2"/>
      <c r="F828" s="2"/>
    </row>
    <row r="829" spans="5:6" x14ac:dyDescent="0.2">
      <c r="E829" s="2"/>
      <c r="F829" s="2"/>
    </row>
    <row r="830" spans="5:6" x14ac:dyDescent="0.2">
      <c r="E830" s="2"/>
      <c r="F830" s="2"/>
    </row>
    <row r="831" spans="5:6" x14ac:dyDescent="0.2">
      <c r="E831" s="2"/>
      <c r="F831" s="2"/>
    </row>
    <row r="832" spans="5:6" x14ac:dyDescent="0.2">
      <c r="E832" s="2"/>
      <c r="F832" s="2"/>
    </row>
    <row r="833" spans="5:6" x14ac:dyDescent="0.2">
      <c r="E833" s="2"/>
      <c r="F833" s="2"/>
    </row>
    <row r="834" spans="5:6" x14ac:dyDescent="0.2">
      <c r="E834" s="2"/>
      <c r="F834" s="2"/>
    </row>
    <row r="835" spans="5:6" x14ac:dyDescent="0.2">
      <c r="E835" s="2"/>
      <c r="F835" s="2"/>
    </row>
    <row r="836" spans="5:6" x14ac:dyDescent="0.2">
      <c r="E836" s="2"/>
      <c r="F836" s="2"/>
    </row>
    <row r="837" spans="5:6" x14ac:dyDescent="0.2">
      <c r="E837" s="2"/>
      <c r="F837" s="2"/>
    </row>
    <row r="838" spans="5:6" x14ac:dyDescent="0.2">
      <c r="E838" s="2"/>
      <c r="F838" s="2"/>
    </row>
    <row r="839" spans="5:6" x14ac:dyDescent="0.2">
      <c r="E839" s="2"/>
      <c r="F839" s="2"/>
    </row>
    <row r="840" spans="5:6" x14ac:dyDescent="0.2">
      <c r="E840" s="2"/>
      <c r="F840" s="2"/>
    </row>
    <row r="841" spans="5:6" x14ac:dyDescent="0.2">
      <c r="E841" s="2"/>
      <c r="F841" s="2"/>
    </row>
    <row r="842" spans="5:6" x14ac:dyDescent="0.2">
      <c r="E842" s="2"/>
      <c r="F842" s="2"/>
    </row>
    <row r="843" spans="5:6" x14ac:dyDescent="0.2">
      <c r="E843" s="2"/>
      <c r="F843" s="2"/>
    </row>
    <row r="844" spans="5:6" x14ac:dyDescent="0.2">
      <c r="E844" s="2"/>
      <c r="F844" s="2"/>
    </row>
    <row r="845" spans="5:6" x14ac:dyDescent="0.2">
      <c r="E845" s="2"/>
      <c r="F845" s="2"/>
    </row>
    <row r="846" spans="5:6" x14ac:dyDescent="0.2">
      <c r="E846" s="2"/>
      <c r="F846" s="2"/>
    </row>
    <row r="847" spans="5:6" x14ac:dyDescent="0.2">
      <c r="E847" s="2"/>
      <c r="F847" s="2"/>
    </row>
    <row r="848" spans="5:6" x14ac:dyDescent="0.2">
      <c r="E848" s="2"/>
      <c r="F848" s="2"/>
    </row>
    <row r="849" spans="5:6" x14ac:dyDescent="0.2">
      <c r="E849" s="2"/>
      <c r="F849" s="2"/>
    </row>
    <row r="850" spans="5:6" x14ac:dyDescent="0.2">
      <c r="E850" s="2"/>
      <c r="F850" s="2"/>
    </row>
    <row r="851" spans="5:6" x14ac:dyDescent="0.2">
      <c r="E851" s="2"/>
      <c r="F851" s="2"/>
    </row>
    <row r="852" spans="5:6" x14ac:dyDescent="0.2">
      <c r="E852" s="2"/>
      <c r="F852" s="2"/>
    </row>
    <row r="853" spans="5:6" x14ac:dyDescent="0.2">
      <c r="E853" s="2"/>
      <c r="F853" s="2"/>
    </row>
    <row r="854" spans="5:6" x14ac:dyDescent="0.2">
      <c r="E854" s="2"/>
      <c r="F854" s="2"/>
    </row>
    <row r="855" spans="5:6" x14ac:dyDescent="0.2">
      <c r="E855" s="2"/>
      <c r="F855" s="2"/>
    </row>
    <row r="856" spans="5:6" x14ac:dyDescent="0.2">
      <c r="E856" s="2"/>
      <c r="F856" s="2"/>
    </row>
    <row r="857" spans="5:6" x14ac:dyDescent="0.2">
      <c r="E857" s="2"/>
      <c r="F857" s="2"/>
    </row>
    <row r="858" spans="5:6" x14ac:dyDescent="0.2">
      <c r="E858" s="2"/>
      <c r="F858" s="2"/>
    </row>
    <row r="859" spans="5:6" x14ac:dyDescent="0.2">
      <c r="E859" s="2"/>
      <c r="F859" s="2"/>
    </row>
    <row r="860" spans="5:6" x14ac:dyDescent="0.2">
      <c r="E860" s="2"/>
      <c r="F860" s="2"/>
    </row>
    <row r="861" spans="5:6" x14ac:dyDescent="0.2">
      <c r="E861" s="2"/>
      <c r="F861" s="2"/>
    </row>
    <row r="862" spans="5:6" x14ac:dyDescent="0.2">
      <c r="E862" s="2"/>
      <c r="F862" s="2"/>
    </row>
    <row r="863" spans="5:6" x14ac:dyDescent="0.2">
      <c r="E863" s="2"/>
      <c r="F863" s="2"/>
    </row>
    <row r="864" spans="5:6" x14ac:dyDescent="0.2">
      <c r="E864" s="2"/>
      <c r="F864" s="2"/>
    </row>
    <row r="865" spans="5:6" x14ac:dyDescent="0.2">
      <c r="E865" s="2"/>
      <c r="F865" s="2"/>
    </row>
    <row r="866" spans="5:6" x14ac:dyDescent="0.2">
      <c r="E866" s="2"/>
      <c r="F866" s="2"/>
    </row>
    <row r="867" spans="5:6" x14ac:dyDescent="0.2">
      <c r="E867" s="2"/>
      <c r="F867" s="2"/>
    </row>
    <row r="868" spans="5:6" x14ac:dyDescent="0.2">
      <c r="E868" s="2"/>
      <c r="F868" s="2"/>
    </row>
    <row r="869" spans="5:6" x14ac:dyDescent="0.2">
      <c r="E869" s="2"/>
      <c r="F869" s="2"/>
    </row>
    <row r="870" spans="5:6" x14ac:dyDescent="0.2">
      <c r="E870" s="2"/>
      <c r="F870" s="2"/>
    </row>
    <row r="871" spans="5:6" x14ac:dyDescent="0.2">
      <c r="E871" s="2"/>
      <c r="F871" s="2"/>
    </row>
    <row r="872" spans="5:6" x14ac:dyDescent="0.2">
      <c r="E872" s="2"/>
      <c r="F872" s="2"/>
    </row>
    <row r="873" spans="5:6" x14ac:dyDescent="0.2">
      <c r="E873" s="2"/>
      <c r="F873" s="2"/>
    </row>
    <row r="874" spans="5:6" x14ac:dyDescent="0.2">
      <c r="E874" s="2"/>
      <c r="F874" s="2"/>
    </row>
    <row r="875" spans="5:6" x14ac:dyDescent="0.2">
      <c r="E875" s="2"/>
      <c r="F875" s="2"/>
    </row>
    <row r="876" spans="5:6" x14ac:dyDescent="0.2">
      <c r="E876" s="2"/>
      <c r="F876" s="2"/>
    </row>
    <row r="877" spans="5:6" x14ac:dyDescent="0.2">
      <c r="E877" s="2"/>
      <c r="F877" s="2"/>
    </row>
    <row r="878" spans="5:6" x14ac:dyDescent="0.2">
      <c r="E878" s="2"/>
      <c r="F878" s="2"/>
    </row>
    <row r="879" spans="5:6" x14ac:dyDescent="0.2">
      <c r="E879" s="2"/>
      <c r="F879" s="2"/>
    </row>
    <row r="880" spans="5:6" x14ac:dyDescent="0.2">
      <c r="E880" s="2"/>
      <c r="F880" s="2"/>
    </row>
    <row r="881" spans="5:6" x14ac:dyDescent="0.2">
      <c r="E881" s="2"/>
      <c r="F881" s="2"/>
    </row>
    <row r="882" spans="5:6" x14ac:dyDescent="0.2">
      <c r="E882" s="2"/>
      <c r="F882" s="2"/>
    </row>
    <row r="883" spans="5:6" x14ac:dyDescent="0.2">
      <c r="E883" s="2"/>
      <c r="F883" s="2"/>
    </row>
    <row r="884" spans="5:6" x14ac:dyDescent="0.2">
      <c r="E884" s="2"/>
      <c r="F884" s="2"/>
    </row>
    <row r="885" spans="5:6" x14ac:dyDescent="0.2">
      <c r="E885" s="2"/>
      <c r="F885" s="2"/>
    </row>
    <row r="886" spans="5:6" x14ac:dyDescent="0.2">
      <c r="E886" s="2"/>
      <c r="F886" s="2"/>
    </row>
    <row r="887" spans="5:6" x14ac:dyDescent="0.2">
      <c r="E887" s="2"/>
      <c r="F887" s="2"/>
    </row>
    <row r="888" spans="5:6" x14ac:dyDescent="0.2">
      <c r="E888" s="2"/>
      <c r="F888" s="2"/>
    </row>
    <row r="889" spans="5:6" x14ac:dyDescent="0.2">
      <c r="E889" s="2"/>
      <c r="F889" s="2"/>
    </row>
    <row r="890" spans="5:6" x14ac:dyDescent="0.2">
      <c r="E890" s="2"/>
      <c r="F890" s="2"/>
    </row>
    <row r="891" spans="5:6" x14ac:dyDescent="0.2">
      <c r="E891" s="2"/>
      <c r="F891" s="2"/>
    </row>
    <row r="892" spans="5:6" x14ac:dyDescent="0.2">
      <c r="E892" s="2"/>
      <c r="F892" s="2"/>
    </row>
    <row r="893" spans="5:6" x14ac:dyDescent="0.2">
      <c r="E893" s="2"/>
      <c r="F893" s="2"/>
    </row>
    <row r="894" spans="5:6" x14ac:dyDescent="0.2">
      <c r="E894" s="2"/>
      <c r="F894" s="2"/>
    </row>
    <row r="895" spans="5:6" x14ac:dyDescent="0.2">
      <c r="E895" s="2"/>
      <c r="F895" s="2"/>
    </row>
    <row r="896" spans="5:6" x14ac:dyDescent="0.2">
      <c r="E896" s="2"/>
      <c r="F896" s="2"/>
    </row>
    <row r="897" spans="5:6" x14ac:dyDescent="0.2">
      <c r="E897" s="2"/>
      <c r="F897" s="2"/>
    </row>
    <row r="898" spans="5:6" x14ac:dyDescent="0.2">
      <c r="E898" s="2"/>
      <c r="F898" s="2"/>
    </row>
    <row r="899" spans="5:6" x14ac:dyDescent="0.2">
      <c r="E899" s="2"/>
      <c r="F899" s="2"/>
    </row>
    <row r="900" spans="5:6" x14ac:dyDescent="0.2">
      <c r="E900" s="2"/>
      <c r="F900" s="2"/>
    </row>
    <row r="901" spans="5:6" x14ac:dyDescent="0.2">
      <c r="E901" s="2"/>
      <c r="F901" s="2"/>
    </row>
    <row r="902" spans="5:6" x14ac:dyDescent="0.2">
      <c r="E902" s="2"/>
      <c r="F902" s="2"/>
    </row>
    <row r="903" spans="5:6" x14ac:dyDescent="0.2">
      <c r="E903" s="2"/>
      <c r="F903" s="2"/>
    </row>
    <row r="904" spans="5:6" x14ac:dyDescent="0.2">
      <c r="E904" s="2"/>
      <c r="F904" s="2"/>
    </row>
    <row r="905" spans="5:6" x14ac:dyDescent="0.2">
      <c r="E905" s="2"/>
      <c r="F905" s="2"/>
    </row>
    <row r="906" spans="5:6" x14ac:dyDescent="0.2">
      <c r="E906" s="2"/>
      <c r="F906" s="2"/>
    </row>
    <row r="907" spans="5:6" x14ac:dyDescent="0.2">
      <c r="E907" s="2"/>
      <c r="F907" s="2"/>
    </row>
    <row r="908" spans="5:6" x14ac:dyDescent="0.2">
      <c r="E908" s="2"/>
      <c r="F908" s="2"/>
    </row>
  </sheetData>
  <autoFilter ref="A1:H1"/>
  <conditionalFormatting sqref="G1">
    <cfRule type="cellIs" dxfId="51" priority="2" operator="equal">
      <formula>0</formula>
    </cfRule>
  </conditionalFormatting>
  <conditionalFormatting sqref="D1">
    <cfRule type="cellIs" dxfId="50" priority="3" operator="equal">
      <formula>0</formula>
    </cfRule>
  </conditionalFormatting>
  <conditionalFormatting sqref="F1">
    <cfRule type="cellIs" dxfId="49" priority="4" operator="equal">
      <formula>0</formula>
    </cfRule>
  </conditionalFormatting>
  <pageMargins left="0.7" right="0.7" top="0.75" bottom="0.75"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79"/>
  <sheetViews>
    <sheetView topLeftCell="C1" zoomScaleNormal="60" zoomScalePageLayoutView="60" workbookViewId="0">
      <pane ySplit="1" topLeftCell="A61" activePane="bottomLeft" state="frozen"/>
      <selection pane="bottomLeft" activeCell="H2" sqref="H2:H85"/>
    </sheetView>
  </sheetViews>
  <sheetFormatPr baseColWidth="10" defaultColWidth="15" defaultRowHeight="16" x14ac:dyDescent="0.2"/>
  <cols>
    <col min="1" max="1" width="12" style="22" customWidth="1"/>
    <col min="2" max="2" width="9" style="34" customWidth="1"/>
    <col min="3" max="3" width="20.1640625" style="34" customWidth="1"/>
    <col min="4" max="4" width="29.1640625" style="34" customWidth="1"/>
    <col min="5" max="5" width="22" style="34" customWidth="1"/>
    <col min="6" max="6" width="21.5" style="34" customWidth="1"/>
    <col min="7" max="7" width="15.33203125" style="44" customWidth="1"/>
    <col min="8" max="8" width="70" style="34" customWidth="1"/>
    <col min="9" max="1024" width="15" style="34"/>
  </cols>
  <sheetData>
    <row r="1" spans="1:8" s="111" customFormat="1" x14ac:dyDescent="0.2">
      <c r="A1" s="20" t="s">
        <v>77</v>
      </c>
      <c r="B1" s="20" t="s">
        <v>78</v>
      </c>
      <c r="C1" s="20" t="s">
        <v>0</v>
      </c>
      <c r="D1" s="5" t="s">
        <v>120</v>
      </c>
      <c r="E1" s="20" t="s">
        <v>121</v>
      </c>
      <c r="F1" s="5" t="s">
        <v>122</v>
      </c>
      <c r="G1" s="20" t="s">
        <v>688</v>
      </c>
      <c r="H1" s="87" t="s">
        <v>75</v>
      </c>
    </row>
    <row r="2" spans="1:8" x14ac:dyDescent="0.2">
      <c r="A2" s="22" t="s">
        <v>93</v>
      </c>
      <c r="B2" s="17">
        <v>2016</v>
      </c>
      <c r="C2" s="2" t="s">
        <v>838</v>
      </c>
      <c r="D2" s="2" t="s">
        <v>350</v>
      </c>
      <c r="E2" s="2" t="s">
        <v>594</v>
      </c>
      <c r="F2" s="2" t="s">
        <v>594</v>
      </c>
      <c r="G2" s="2" t="s">
        <v>839</v>
      </c>
      <c r="H2" s="34" t="s">
        <v>840</v>
      </c>
    </row>
    <row r="3" spans="1:8" x14ac:dyDescent="0.2">
      <c r="A3" s="22" t="s">
        <v>93</v>
      </c>
      <c r="B3" s="17">
        <v>2016</v>
      </c>
      <c r="C3" s="2" t="s">
        <v>838</v>
      </c>
      <c r="D3" s="2" t="s">
        <v>596</v>
      </c>
      <c r="E3" s="2" t="s">
        <v>596</v>
      </c>
      <c r="F3" s="2" t="s">
        <v>790</v>
      </c>
      <c r="G3" s="2" t="s">
        <v>841</v>
      </c>
      <c r="H3" s="34" t="s">
        <v>840</v>
      </c>
    </row>
    <row r="4" spans="1:8" x14ac:dyDescent="0.2">
      <c r="A4" s="22" t="s">
        <v>93</v>
      </c>
      <c r="B4" s="17">
        <v>2016</v>
      </c>
      <c r="C4" s="2" t="s">
        <v>838</v>
      </c>
      <c r="D4" s="2" t="s">
        <v>792</v>
      </c>
      <c r="E4" s="2" t="s">
        <v>793</v>
      </c>
      <c r="F4" s="2" t="s">
        <v>793</v>
      </c>
      <c r="G4" s="2" t="s">
        <v>842</v>
      </c>
      <c r="H4" s="34" t="s">
        <v>840</v>
      </c>
    </row>
    <row r="5" spans="1:8" x14ac:dyDescent="0.2">
      <c r="A5" s="22" t="s">
        <v>93</v>
      </c>
      <c r="B5" s="17">
        <v>2016</v>
      </c>
      <c r="C5" s="2" t="s">
        <v>838</v>
      </c>
      <c r="D5" s="2" t="s">
        <v>795</v>
      </c>
      <c r="E5" s="2" t="s">
        <v>795</v>
      </c>
      <c r="F5" s="2" t="s">
        <v>795</v>
      </c>
      <c r="G5" s="2" t="s">
        <v>843</v>
      </c>
      <c r="H5" s="34" t="s">
        <v>840</v>
      </c>
    </row>
    <row r="6" spans="1:8" x14ac:dyDescent="0.2">
      <c r="A6" s="22" t="s">
        <v>93</v>
      </c>
      <c r="B6" s="17">
        <v>2016</v>
      </c>
      <c r="C6" s="2" t="s">
        <v>838</v>
      </c>
      <c r="D6" s="2" t="s">
        <v>797</v>
      </c>
      <c r="E6" s="2" t="s">
        <v>797</v>
      </c>
      <c r="F6" s="2" t="s">
        <v>797</v>
      </c>
      <c r="G6" s="44">
        <v>0</v>
      </c>
      <c r="H6" s="34" t="s">
        <v>840</v>
      </c>
    </row>
    <row r="7" spans="1:8" x14ac:dyDescent="0.2">
      <c r="A7" s="22" t="s">
        <v>93</v>
      </c>
      <c r="B7" s="17">
        <v>2016</v>
      </c>
      <c r="C7" s="2" t="s">
        <v>838</v>
      </c>
      <c r="D7" s="2" t="s">
        <v>180</v>
      </c>
      <c r="E7" s="2" t="s">
        <v>798</v>
      </c>
      <c r="F7" s="2" t="s">
        <v>798</v>
      </c>
      <c r="G7" s="23">
        <v>0</v>
      </c>
      <c r="H7" s="34" t="s">
        <v>840</v>
      </c>
    </row>
    <row r="8" spans="1:8" x14ac:dyDescent="0.2">
      <c r="A8" s="22" t="s">
        <v>93</v>
      </c>
      <c r="B8" s="17">
        <v>2016</v>
      </c>
      <c r="C8" s="2" t="s">
        <v>838</v>
      </c>
      <c r="D8" s="2" t="s">
        <v>799</v>
      </c>
      <c r="E8" s="2" t="s">
        <v>799</v>
      </c>
      <c r="F8" s="2" t="s">
        <v>799</v>
      </c>
      <c r="G8" s="2" t="s">
        <v>805</v>
      </c>
      <c r="H8" s="34" t="s">
        <v>840</v>
      </c>
    </row>
    <row r="9" spans="1:8" x14ac:dyDescent="0.2">
      <c r="A9" s="22" t="s">
        <v>93</v>
      </c>
      <c r="B9" s="17">
        <v>2016</v>
      </c>
      <c r="C9" s="2" t="s">
        <v>838</v>
      </c>
      <c r="D9" s="2" t="s">
        <v>799</v>
      </c>
      <c r="E9" s="2" t="s">
        <v>799</v>
      </c>
      <c r="F9" s="2" t="s">
        <v>801</v>
      </c>
      <c r="G9" s="2" t="s">
        <v>800</v>
      </c>
      <c r="H9" s="34" t="s">
        <v>840</v>
      </c>
    </row>
    <row r="10" spans="1:8" x14ac:dyDescent="0.2">
      <c r="A10" s="22" t="s">
        <v>93</v>
      </c>
      <c r="B10" s="17">
        <v>2016</v>
      </c>
      <c r="C10" s="2" t="s">
        <v>838</v>
      </c>
      <c r="D10" s="2" t="s">
        <v>803</v>
      </c>
      <c r="E10" s="2" t="s">
        <v>803</v>
      </c>
      <c r="F10" s="2" t="s">
        <v>803</v>
      </c>
      <c r="G10" s="2" t="s">
        <v>805</v>
      </c>
      <c r="H10" s="34" t="s">
        <v>840</v>
      </c>
    </row>
    <row r="11" spans="1:8" x14ac:dyDescent="0.2">
      <c r="A11" s="22" t="s">
        <v>93</v>
      </c>
      <c r="B11" s="17">
        <v>2016</v>
      </c>
      <c r="C11" s="2" t="s">
        <v>838</v>
      </c>
      <c r="D11" s="2" t="s">
        <v>596</v>
      </c>
      <c r="E11" s="2" t="s">
        <v>596</v>
      </c>
      <c r="F11" s="2" t="s">
        <v>804</v>
      </c>
      <c r="G11" s="2" t="s">
        <v>844</v>
      </c>
      <c r="H11" s="34" t="s">
        <v>840</v>
      </c>
    </row>
    <row r="12" spans="1:8" x14ac:dyDescent="0.2">
      <c r="A12" s="22" t="s">
        <v>93</v>
      </c>
      <c r="B12" s="17">
        <v>2016</v>
      </c>
      <c r="C12" s="2" t="s">
        <v>838</v>
      </c>
      <c r="D12" s="178" t="s">
        <v>845</v>
      </c>
      <c r="E12" s="178" t="s">
        <v>845</v>
      </c>
      <c r="F12" s="2" t="s">
        <v>846</v>
      </c>
      <c r="G12" s="2" t="s">
        <v>800</v>
      </c>
      <c r="H12" s="34" t="s">
        <v>840</v>
      </c>
    </row>
    <row r="13" spans="1:8" x14ac:dyDescent="0.2">
      <c r="A13" s="22" t="s">
        <v>93</v>
      </c>
      <c r="B13" s="17">
        <v>2016</v>
      </c>
      <c r="C13" s="2" t="s">
        <v>838</v>
      </c>
      <c r="D13" s="2" t="s">
        <v>847</v>
      </c>
      <c r="E13" s="2" t="s">
        <v>847</v>
      </c>
      <c r="F13" s="2" t="s">
        <v>848</v>
      </c>
      <c r="G13" s="23">
        <v>0</v>
      </c>
      <c r="H13" s="34" t="s">
        <v>840</v>
      </c>
    </row>
    <row r="14" spans="1:8" x14ac:dyDescent="0.2">
      <c r="A14" s="22" t="s">
        <v>93</v>
      </c>
      <c r="B14" s="17">
        <v>2016</v>
      </c>
      <c r="C14" s="2" t="s">
        <v>838</v>
      </c>
      <c r="D14" s="2" t="s">
        <v>849</v>
      </c>
      <c r="E14" s="2" t="s">
        <v>849</v>
      </c>
      <c r="F14" s="2" t="s">
        <v>850</v>
      </c>
      <c r="G14" s="23">
        <v>0</v>
      </c>
      <c r="H14" s="34" t="s">
        <v>840</v>
      </c>
    </row>
    <row r="15" spans="1:8" x14ac:dyDescent="0.2">
      <c r="A15" s="22" t="s">
        <v>93</v>
      </c>
      <c r="B15" s="17">
        <v>2016</v>
      </c>
      <c r="C15" s="2" t="s">
        <v>838</v>
      </c>
      <c r="D15" s="2" t="s">
        <v>136</v>
      </c>
      <c r="E15" s="34" t="s">
        <v>136</v>
      </c>
      <c r="F15" s="256" t="s">
        <v>137</v>
      </c>
      <c r="G15" s="2" t="s">
        <v>810</v>
      </c>
      <c r="H15" s="34" t="s">
        <v>840</v>
      </c>
    </row>
    <row r="16" spans="1:8" x14ac:dyDescent="0.2">
      <c r="A16" s="22" t="s">
        <v>93</v>
      </c>
      <c r="B16" s="17">
        <v>2017</v>
      </c>
      <c r="C16" s="2" t="s">
        <v>838</v>
      </c>
      <c r="D16" s="2" t="s">
        <v>350</v>
      </c>
      <c r="E16" s="2" t="s">
        <v>594</v>
      </c>
      <c r="F16" s="2" t="s">
        <v>594</v>
      </c>
      <c r="G16" s="2" t="s">
        <v>851</v>
      </c>
      <c r="H16" s="34" t="s">
        <v>840</v>
      </c>
    </row>
    <row r="17" spans="1:8" ht="18" customHeight="1" x14ac:dyDescent="0.2">
      <c r="A17" s="22" t="s">
        <v>93</v>
      </c>
      <c r="B17" s="17">
        <v>2017</v>
      </c>
      <c r="C17" s="2" t="s">
        <v>838</v>
      </c>
      <c r="D17" s="2" t="s">
        <v>596</v>
      </c>
      <c r="E17" s="2" t="s">
        <v>596</v>
      </c>
      <c r="F17" s="2" t="s">
        <v>790</v>
      </c>
      <c r="G17" s="2" t="s">
        <v>852</v>
      </c>
      <c r="H17" s="34" t="s">
        <v>840</v>
      </c>
    </row>
    <row r="18" spans="1:8" x14ac:dyDescent="0.2">
      <c r="A18" s="22" t="s">
        <v>93</v>
      </c>
      <c r="B18" s="17">
        <v>2017</v>
      </c>
      <c r="C18" s="2" t="s">
        <v>838</v>
      </c>
      <c r="D18" s="2" t="s">
        <v>792</v>
      </c>
      <c r="E18" s="2" t="s">
        <v>793</v>
      </c>
      <c r="F18" s="2" t="s">
        <v>793</v>
      </c>
      <c r="G18" s="2" t="s">
        <v>853</v>
      </c>
      <c r="H18" s="34" t="s">
        <v>840</v>
      </c>
    </row>
    <row r="19" spans="1:8" x14ac:dyDescent="0.2">
      <c r="A19" s="22" t="s">
        <v>93</v>
      </c>
      <c r="B19" s="17">
        <v>2017</v>
      </c>
      <c r="C19" s="2" t="s">
        <v>838</v>
      </c>
      <c r="D19" s="2" t="s">
        <v>795</v>
      </c>
      <c r="E19" s="2" t="s">
        <v>795</v>
      </c>
      <c r="F19" s="2" t="s">
        <v>795</v>
      </c>
      <c r="G19" s="2" t="s">
        <v>854</v>
      </c>
      <c r="H19" s="34" t="s">
        <v>840</v>
      </c>
    </row>
    <row r="20" spans="1:8" x14ac:dyDescent="0.2">
      <c r="A20" s="22" t="s">
        <v>93</v>
      </c>
      <c r="B20" s="17">
        <v>2017</v>
      </c>
      <c r="C20" s="2" t="s">
        <v>838</v>
      </c>
      <c r="D20" s="2" t="s">
        <v>797</v>
      </c>
      <c r="E20" s="2" t="s">
        <v>797</v>
      </c>
      <c r="F20" s="2" t="s">
        <v>797</v>
      </c>
      <c r="G20" s="44">
        <v>0</v>
      </c>
      <c r="H20" s="34" t="s">
        <v>840</v>
      </c>
    </row>
    <row r="21" spans="1:8" x14ac:dyDescent="0.2">
      <c r="A21" s="22" t="s">
        <v>93</v>
      </c>
      <c r="B21" s="17">
        <v>2017</v>
      </c>
      <c r="C21" s="2" t="s">
        <v>838</v>
      </c>
      <c r="D21" s="2" t="s">
        <v>180</v>
      </c>
      <c r="E21" s="2" t="s">
        <v>798</v>
      </c>
      <c r="F21" s="2" t="s">
        <v>798</v>
      </c>
      <c r="G21" s="2" t="s">
        <v>830</v>
      </c>
      <c r="H21" s="34" t="s">
        <v>840</v>
      </c>
    </row>
    <row r="22" spans="1:8" x14ac:dyDescent="0.2">
      <c r="A22" s="22" t="s">
        <v>93</v>
      </c>
      <c r="B22" s="17">
        <v>2017</v>
      </c>
      <c r="C22" s="2" t="s">
        <v>838</v>
      </c>
      <c r="D22" s="2" t="s">
        <v>799</v>
      </c>
      <c r="E22" s="2" t="s">
        <v>799</v>
      </c>
      <c r="F22" s="2" t="s">
        <v>799</v>
      </c>
      <c r="G22" s="2" t="s">
        <v>805</v>
      </c>
      <c r="H22" s="34" t="s">
        <v>840</v>
      </c>
    </row>
    <row r="23" spans="1:8" x14ac:dyDescent="0.2">
      <c r="A23" s="22" t="s">
        <v>93</v>
      </c>
      <c r="B23" s="17">
        <v>2017</v>
      </c>
      <c r="C23" s="2" t="s">
        <v>838</v>
      </c>
      <c r="D23" s="2" t="s">
        <v>799</v>
      </c>
      <c r="E23" s="2" t="s">
        <v>799</v>
      </c>
      <c r="F23" s="2" t="s">
        <v>801</v>
      </c>
      <c r="G23" s="2" t="s">
        <v>796</v>
      </c>
      <c r="H23" s="34" t="s">
        <v>840</v>
      </c>
    </row>
    <row r="24" spans="1:8" x14ac:dyDescent="0.2">
      <c r="A24" s="22" t="s">
        <v>93</v>
      </c>
      <c r="B24" s="17">
        <v>2017</v>
      </c>
      <c r="C24" s="2" t="s">
        <v>838</v>
      </c>
      <c r="D24" s="2" t="s">
        <v>803</v>
      </c>
      <c r="E24" s="2" t="s">
        <v>803</v>
      </c>
      <c r="F24" s="2" t="s">
        <v>803</v>
      </c>
      <c r="G24" s="2" t="s">
        <v>802</v>
      </c>
      <c r="H24" s="34" t="s">
        <v>840</v>
      </c>
    </row>
    <row r="25" spans="1:8" x14ac:dyDescent="0.2">
      <c r="A25" s="22" t="s">
        <v>93</v>
      </c>
      <c r="B25" s="17">
        <v>2017</v>
      </c>
      <c r="C25" s="2" t="s">
        <v>838</v>
      </c>
      <c r="D25" s="178" t="s">
        <v>845</v>
      </c>
      <c r="E25" s="178" t="s">
        <v>845</v>
      </c>
      <c r="F25" s="2" t="s">
        <v>846</v>
      </c>
      <c r="G25" s="2" t="s">
        <v>802</v>
      </c>
      <c r="H25" s="34" t="s">
        <v>840</v>
      </c>
    </row>
    <row r="26" spans="1:8" x14ac:dyDescent="0.2">
      <c r="A26" s="22" t="s">
        <v>93</v>
      </c>
      <c r="B26" s="17">
        <v>2017</v>
      </c>
      <c r="C26" s="2" t="s">
        <v>838</v>
      </c>
      <c r="D26" s="2" t="s">
        <v>847</v>
      </c>
      <c r="E26" s="2" t="s">
        <v>847</v>
      </c>
      <c r="F26" s="2" t="s">
        <v>848</v>
      </c>
      <c r="G26" s="23">
        <v>0</v>
      </c>
      <c r="H26" s="34" t="s">
        <v>840</v>
      </c>
    </row>
    <row r="27" spans="1:8" x14ac:dyDescent="0.2">
      <c r="A27" s="22" t="s">
        <v>93</v>
      </c>
      <c r="B27" s="17">
        <v>2017</v>
      </c>
      <c r="C27" s="2" t="s">
        <v>838</v>
      </c>
      <c r="D27" s="2" t="s">
        <v>596</v>
      </c>
      <c r="E27" s="2" t="s">
        <v>596</v>
      </c>
      <c r="F27" s="2" t="s">
        <v>804</v>
      </c>
      <c r="G27" s="2" t="s">
        <v>821</v>
      </c>
      <c r="H27" s="34" t="s">
        <v>840</v>
      </c>
    </row>
    <row r="28" spans="1:8" x14ac:dyDescent="0.2">
      <c r="A28" s="22" t="s">
        <v>93</v>
      </c>
      <c r="B28" s="17">
        <v>2017</v>
      </c>
      <c r="C28" s="2" t="s">
        <v>838</v>
      </c>
      <c r="D28" s="2" t="s">
        <v>849</v>
      </c>
      <c r="E28" s="2" t="s">
        <v>849</v>
      </c>
      <c r="F28" s="2" t="s">
        <v>850</v>
      </c>
      <c r="G28" s="2" t="s">
        <v>805</v>
      </c>
      <c r="H28" s="34" t="s">
        <v>840</v>
      </c>
    </row>
    <row r="29" spans="1:8" x14ac:dyDescent="0.2">
      <c r="A29" s="22" t="s">
        <v>93</v>
      </c>
      <c r="B29" s="17">
        <v>2017</v>
      </c>
      <c r="C29" s="2" t="s">
        <v>838</v>
      </c>
      <c r="D29" s="2" t="s">
        <v>136</v>
      </c>
      <c r="E29" s="34" t="s">
        <v>136</v>
      </c>
      <c r="F29" s="256" t="s">
        <v>137</v>
      </c>
      <c r="G29" s="2" t="s">
        <v>855</v>
      </c>
      <c r="H29" s="34" t="s">
        <v>840</v>
      </c>
    </row>
    <row r="30" spans="1:8" x14ac:dyDescent="0.2">
      <c r="A30" s="22" t="s">
        <v>93</v>
      </c>
      <c r="B30" s="17">
        <v>2018</v>
      </c>
      <c r="C30" s="2" t="s">
        <v>838</v>
      </c>
      <c r="D30" s="2" t="s">
        <v>350</v>
      </c>
      <c r="E30" s="2" t="s">
        <v>594</v>
      </c>
      <c r="F30" s="2" t="s">
        <v>594</v>
      </c>
      <c r="G30" s="2" t="s">
        <v>856</v>
      </c>
      <c r="H30" s="34" t="s">
        <v>840</v>
      </c>
    </row>
    <row r="31" spans="1:8" x14ac:dyDescent="0.2">
      <c r="A31" s="22" t="s">
        <v>93</v>
      </c>
      <c r="B31" s="17">
        <v>2018</v>
      </c>
      <c r="C31" s="2" t="s">
        <v>838</v>
      </c>
      <c r="D31" s="2" t="s">
        <v>596</v>
      </c>
      <c r="E31" s="2" t="s">
        <v>596</v>
      </c>
      <c r="F31" s="2" t="s">
        <v>790</v>
      </c>
      <c r="G31" s="2" t="s">
        <v>857</v>
      </c>
      <c r="H31" s="34" t="s">
        <v>840</v>
      </c>
    </row>
    <row r="32" spans="1:8" x14ac:dyDescent="0.2">
      <c r="A32" s="22" t="s">
        <v>93</v>
      </c>
      <c r="B32" s="17">
        <v>2018</v>
      </c>
      <c r="C32" s="2" t="s">
        <v>838</v>
      </c>
      <c r="D32" s="2" t="s">
        <v>792</v>
      </c>
      <c r="E32" s="2" t="s">
        <v>793</v>
      </c>
      <c r="F32" s="2" t="s">
        <v>793</v>
      </c>
      <c r="G32" s="2" t="s">
        <v>858</v>
      </c>
      <c r="H32" s="34" t="s">
        <v>840</v>
      </c>
    </row>
    <row r="33" spans="1:8" x14ac:dyDescent="0.2">
      <c r="A33" s="22" t="s">
        <v>93</v>
      </c>
      <c r="B33" s="17">
        <v>2018</v>
      </c>
      <c r="C33" s="2" t="s">
        <v>838</v>
      </c>
      <c r="D33" s="2" t="s">
        <v>795</v>
      </c>
      <c r="E33" s="2" t="s">
        <v>795</v>
      </c>
      <c r="F33" s="2" t="s">
        <v>795</v>
      </c>
      <c r="G33" s="2" t="s">
        <v>859</v>
      </c>
      <c r="H33" s="34" t="s">
        <v>840</v>
      </c>
    </row>
    <row r="34" spans="1:8" x14ac:dyDescent="0.2">
      <c r="A34" s="22" t="s">
        <v>93</v>
      </c>
      <c r="B34" s="17">
        <v>2018</v>
      </c>
      <c r="C34" s="2" t="s">
        <v>838</v>
      </c>
      <c r="D34" s="2" t="s">
        <v>797</v>
      </c>
      <c r="E34" s="2" t="s">
        <v>797</v>
      </c>
      <c r="F34" s="2" t="s">
        <v>797</v>
      </c>
      <c r="G34" s="44">
        <v>0</v>
      </c>
      <c r="H34" s="34" t="s">
        <v>840</v>
      </c>
    </row>
    <row r="35" spans="1:8" x14ac:dyDescent="0.2">
      <c r="A35" s="22" t="s">
        <v>93</v>
      </c>
      <c r="B35" s="17">
        <v>2018</v>
      </c>
      <c r="C35" s="2" t="s">
        <v>838</v>
      </c>
      <c r="D35" s="2" t="s">
        <v>180</v>
      </c>
      <c r="E35" s="2" t="s">
        <v>798</v>
      </c>
      <c r="F35" s="2" t="s">
        <v>798</v>
      </c>
      <c r="G35" s="2" t="s">
        <v>860</v>
      </c>
      <c r="H35" s="34" t="s">
        <v>840</v>
      </c>
    </row>
    <row r="36" spans="1:8" x14ac:dyDescent="0.2">
      <c r="A36" s="22" t="s">
        <v>93</v>
      </c>
      <c r="B36" s="17">
        <v>2018</v>
      </c>
      <c r="C36" s="2" t="s">
        <v>838</v>
      </c>
      <c r="D36" s="2" t="s">
        <v>799</v>
      </c>
      <c r="E36" s="2" t="s">
        <v>799</v>
      </c>
      <c r="F36" s="2" t="s">
        <v>799</v>
      </c>
      <c r="G36" s="2" t="s">
        <v>800</v>
      </c>
      <c r="H36" s="34" t="s">
        <v>840</v>
      </c>
    </row>
    <row r="37" spans="1:8" x14ac:dyDescent="0.2">
      <c r="A37" s="22" t="s">
        <v>93</v>
      </c>
      <c r="B37" s="17">
        <v>2018</v>
      </c>
      <c r="C37" s="2" t="s">
        <v>838</v>
      </c>
      <c r="D37" s="2" t="s">
        <v>799</v>
      </c>
      <c r="E37" s="2" t="s">
        <v>799</v>
      </c>
      <c r="F37" s="2" t="s">
        <v>801</v>
      </c>
      <c r="G37" s="2" t="s">
        <v>825</v>
      </c>
      <c r="H37" s="34" t="s">
        <v>840</v>
      </c>
    </row>
    <row r="38" spans="1:8" x14ac:dyDescent="0.2">
      <c r="A38" s="22" t="s">
        <v>93</v>
      </c>
      <c r="B38" s="17">
        <v>2018</v>
      </c>
      <c r="C38" s="2" t="s">
        <v>838</v>
      </c>
      <c r="D38" s="2" t="s">
        <v>803</v>
      </c>
      <c r="E38" s="2" t="s">
        <v>803</v>
      </c>
      <c r="F38" s="2" t="s">
        <v>803</v>
      </c>
      <c r="G38" s="2" t="s">
        <v>800</v>
      </c>
      <c r="H38" s="34" t="s">
        <v>840</v>
      </c>
    </row>
    <row r="39" spans="1:8" x14ac:dyDescent="0.2">
      <c r="A39" s="22" t="s">
        <v>93</v>
      </c>
      <c r="B39" s="17">
        <v>2018</v>
      </c>
      <c r="C39" s="2" t="s">
        <v>838</v>
      </c>
      <c r="D39" s="2" t="s">
        <v>596</v>
      </c>
      <c r="E39" s="2" t="s">
        <v>596</v>
      </c>
      <c r="F39" s="2" t="s">
        <v>804</v>
      </c>
      <c r="G39" s="2" t="s">
        <v>861</v>
      </c>
      <c r="H39" s="34" t="s">
        <v>840</v>
      </c>
    </row>
    <row r="40" spans="1:8" x14ac:dyDescent="0.2">
      <c r="A40" s="22" t="s">
        <v>93</v>
      </c>
      <c r="B40" s="17">
        <v>2018</v>
      </c>
      <c r="C40" s="2" t="s">
        <v>838</v>
      </c>
      <c r="D40" s="178" t="s">
        <v>845</v>
      </c>
      <c r="E40" s="178" t="s">
        <v>845</v>
      </c>
      <c r="F40" s="2" t="s">
        <v>846</v>
      </c>
      <c r="G40" s="2" t="s">
        <v>805</v>
      </c>
      <c r="H40" s="34" t="s">
        <v>840</v>
      </c>
    </row>
    <row r="41" spans="1:8" x14ac:dyDescent="0.2">
      <c r="A41" s="22" t="s">
        <v>93</v>
      </c>
      <c r="B41" s="17">
        <v>2018</v>
      </c>
      <c r="C41" s="2" t="s">
        <v>838</v>
      </c>
      <c r="D41" s="2" t="s">
        <v>847</v>
      </c>
      <c r="E41" s="2" t="s">
        <v>847</v>
      </c>
      <c r="F41" s="2" t="s">
        <v>848</v>
      </c>
      <c r="G41" s="23">
        <v>0</v>
      </c>
      <c r="H41" s="34" t="s">
        <v>840</v>
      </c>
    </row>
    <row r="42" spans="1:8" x14ac:dyDescent="0.2">
      <c r="A42" s="22" t="s">
        <v>93</v>
      </c>
      <c r="B42" s="17">
        <v>2018</v>
      </c>
      <c r="C42" s="2" t="s">
        <v>838</v>
      </c>
      <c r="D42" s="2" t="s">
        <v>849</v>
      </c>
      <c r="E42" s="2" t="s">
        <v>849</v>
      </c>
      <c r="F42" s="2" t="s">
        <v>850</v>
      </c>
      <c r="G42" s="2" t="s">
        <v>805</v>
      </c>
      <c r="H42" s="34" t="s">
        <v>840</v>
      </c>
    </row>
    <row r="43" spans="1:8" x14ac:dyDescent="0.2">
      <c r="A43" s="22" t="s">
        <v>93</v>
      </c>
      <c r="B43" s="17">
        <v>2018</v>
      </c>
      <c r="C43" s="2" t="s">
        <v>838</v>
      </c>
      <c r="D43" s="2" t="s">
        <v>136</v>
      </c>
      <c r="E43" s="34" t="s">
        <v>136</v>
      </c>
      <c r="F43" s="256" t="s">
        <v>137</v>
      </c>
      <c r="G43" s="2" t="s">
        <v>816</v>
      </c>
      <c r="H43" s="34" t="s">
        <v>840</v>
      </c>
    </row>
    <row r="44" spans="1:8" x14ac:dyDescent="0.2">
      <c r="A44" s="22" t="s">
        <v>93</v>
      </c>
      <c r="B44" s="17">
        <v>2019</v>
      </c>
      <c r="C44" s="2" t="s">
        <v>838</v>
      </c>
      <c r="D44" s="2" t="s">
        <v>350</v>
      </c>
      <c r="E44" s="2" t="s">
        <v>594</v>
      </c>
      <c r="F44" s="2" t="s">
        <v>594</v>
      </c>
      <c r="G44" s="2" t="s">
        <v>862</v>
      </c>
      <c r="H44" s="34" t="s">
        <v>840</v>
      </c>
    </row>
    <row r="45" spans="1:8" x14ac:dyDescent="0.2">
      <c r="A45" s="22" t="s">
        <v>93</v>
      </c>
      <c r="B45" s="17">
        <v>2019</v>
      </c>
      <c r="C45" s="2" t="s">
        <v>838</v>
      </c>
      <c r="D45" s="2" t="s">
        <v>596</v>
      </c>
      <c r="E45" s="2" t="s">
        <v>596</v>
      </c>
      <c r="F45" s="2" t="s">
        <v>790</v>
      </c>
      <c r="G45" s="2" t="s">
        <v>863</v>
      </c>
      <c r="H45" s="34" t="s">
        <v>840</v>
      </c>
    </row>
    <row r="46" spans="1:8" x14ac:dyDescent="0.2">
      <c r="A46" s="22" t="s">
        <v>93</v>
      </c>
      <c r="B46" s="17">
        <v>2019</v>
      </c>
      <c r="C46" s="2" t="s">
        <v>838</v>
      </c>
      <c r="D46" s="2" t="s">
        <v>792</v>
      </c>
      <c r="E46" s="2" t="s">
        <v>793</v>
      </c>
      <c r="F46" s="2" t="s">
        <v>793</v>
      </c>
      <c r="G46" s="2" t="s">
        <v>864</v>
      </c>
      <c r="H46" s="34" t="s">
        <v>840</v>
      </c>
    </row>
    <row r="47" spans="1:8" x14ac:dyDescent="0.2">
      <c r="A47" s="22" t="s">
        <v>93</v>
      </c>
      <c r="B47" s="17">
        <v>2019</v>
      </c>
      <c r="C47" s="2" t="s">
        <v>838</v>
      </c>
      <c r="D47" s="2" t="s">
        <v>795</v>
      </c>
      <c r="E47" s="2" t="s">
        <v>795</v>
      </c>
      <c r="F47" s="2" t="s">
        <v>795</v>
      </c>
      <c r="G47" s="2" t="s">
        <v>865</v>
      </c>
      <c r="H47" s="34" t="s">
        <v>840</v>
      </c>
    </row>
    <row r="48" spans="1:8" x14ac:dyDescent="0.2">
      <c r="A48" s="22" t="s">
        <v>93</v>
      </c>
      <c r="B48" s="17">
        <v>2019</v>
      </c>
      <c r="C48" s="2" t="s">
        <v>838</v>
      </c>
      <c r="D48" s="2" t="s">
        <v>797</v>
      </c>
      <c r="E48" s="2" t="s">
        <v>797</v>
      </c>
      <c r="F48" s="2" t="s">
        <v>797</v>
      </c>
      <c r="G48" s="2" t="s">
        <v>826</v>
      </c>
      <c r="H48" s="34" t="s">
        <v>840</v>
      </c>
    </row>
    <row r="49" spans="1:8" x14ac:dyDescent="0.2">
      <c r="A49" s="22" t="s">
        <v>93</v>
      </c>
      <c r="B49" s="17">
        <v>2019</v>
      </c>
      <c r="C49" s="2" t="s">
        <v>838</v>
      </c>
      <c r="D49" s="2" t="s">
        <v>180</v>
      </c>
      <c r="E49" s="2" t="s">
        <v>798</v>
      </c>
      <c r="F49" s="2" t="s">
        <v>798</v>
      </c>
      <c r="G49" s="2" t="s">
        <v>866</v>
      </c>
      <c r="H49" s="34" t="s">
        <v>840</v>
      </c>
    </row>
    <row r="50" spans="1:8" x14ac:dyDescent="0.2">
      <c r="A50" s="22" t="s">
        <v>93</v>
      </c>
      <c r="B50" s="17">
        <v>2019</v>
      </c>
      <c r="C50" s="2" t="s">
        <v>838</v>
      </c>
      <c r="D50" s="2" t="s">
        <v>799</v>
      </c>
      <c r="E50" s="2" t="s">
        <v>799</v>
      </c>
      <c r="F50" s="2" t="s">
        <v>799</v>
      </c>
      <c r="G50" s="2" t="s">
        <v>805</v>
      </c>
      <c r="H50" s="34" t="s">
        <v>840</v>
      </c>
    </row>
    <row r="51" spans="1:8" x14ac:dyDescent="0.2">
      <c r="A51" s="22" t="s">
        <v>93</v>
      </c>
      <c r="B51" s="17">
        <v>2019</v>
      </c>
      <c r="C51" s="2" t="s">
        <v>838</v>
      </c>
      <c r="D51" s="2" t="s">
        <v>799</v>
      </c>
      <c r="E51" s="2" t="s">
        <v>799</v>
      </c>
      <c r="F51" s="2" t="s">
        <v>801</v>
      </c>
      <c r="G51" s="2" t="s">
        <v>822</v>
      </c>
      <c r="H51" s="34" t="s">
        <v>840</v>
      </c>
    </row>
    <row r="52" spans="1:8" x14ac:dyDescent="0.2">
      <c r="A52" s="22" t="s">
        <v>93</v>
      </c>
      <c r="B52" s="17">
        <v>2019</v>
      </c>
      <c r="C52" s="2" t="s">
        <v>838</v>
      </c>
      <c r="D52" s="2" t="s">
        <v>803</v>
      </c>
      <c r="E52" s="2" t="s">
        <v>803</v>
      </c>
      <c r="F52" s="2" t="s">
        <v>803</v>
      </c>
      <c r="G52" s="2" t="s">
        <v>802</v>
      </c>
      <c r="H52" s="34" t="s">
        <v>840</v>
      </c>
    </row>
    <row r="53" spans="1:8" x14ac:dyDescent="0.2">
      <c r="A53" s="22" t="s">
        <v>93</v>
      </c>
      <c r="B53" s="17">
        <v>2019</v>
      </c>
      <c r="C53" s="2" t="s">
        <v>838</v>
      </c>
      <c r="D53" s="2" t="s">
        <v>596</v>
      </c>
      <c r="E53" s="2" t="s">
        <v>596</v>
      </c>
      <c r="F53" s="2" t="s">
        <v>804</v>
      </c>
      <c r="G53" s="2" t="s">
        <v>822</v>
      </c>
      <c r="H53" s="34" t="s">
        <v>840</v>
      </c>
    </row>
    <row r="54" spans="1:8" x14ac:dyDescent="0.2">
      <c r="A54" s="22" t="s">
        <v>93</v>
      </c>
      <c r="B54" s="17">
        <v>2019</v>
      </c>
      <c r="C54" s="2" t="s">
        <v>838</v>
      </c>
      <c r="D54" s="178" t="s">
        <v>845</v>
      </c>
      <c r="E54" s="178" t="s">
        <v>845</v>
      </c>
      <c r="F54" s="2" t="s">
        <v>846</v>
      </c>
      <c r="G54" s="2" t="s">
        <v>805</v>
      </c>
      <c r="H54" s="34" t="s">
        <v>840</v>
      </c>
    </row>
    <row r="55" spans="1:8" x14ac:dyDescent="0.2">
      <c r="A55" s="22" t="s">
        <v>93</v>
      </c>
      <c r="B55" s="17">
        <v>2019</v>
      </c>
      <c r="C55" s="2" t="s">
        <v>838</v>
      </c>
      <c r="D55" s="2" t="s">
        <v>847</v>
      </c>
      <c r="E55" s="2" t="s">
        <v>847</v>
      </c>
      <c r="F55" s="2" t="s">
        <v>848</v>
      </c>
      <c r="G55" s="44">
        <v>0</v>
      </c>
      <c r="H55" s="34" t="s">
        <v>840</v>
      </c>
    </row>
    <row r="56" spans="1:8" x14ac:dyDescent="0.2">
      <c r="A56" s="22" t="s">
        <v>93</v>
      </c>
      <c r="B56" s="17">
        <v>2019</v>
      </c>
      <c r="C56" s="2" t="s">
        <v>838</v>
      </c>
      <c r="D56" s="2" t="s">
        <v>849</v>
      </c>
      <c r="E56" s="2" t="s">
        <v>849</v>
      </c>
      <c r="F56" s="2" t="s">
        <v>850</v>
      </c>
      <c r="G56" s="2" t="s">
        <v>802</v>
      </c>
      <c r="H56" s="34" t="s">
        <v>840</v>
      </c>
    </row>
    <row r="57" spans="1:8" x14ac:dyDescent="0.2">
      <c r="A57" s="22" t="s">
        <v>93</v>
      </c>
      <c r="B57" s="17">
        <v>2019</v>
      </c>
      <c r="C57" s="2" t="s">
        <v>838</v>
      </c>
      <c r="D57" s="2" t="s">
        <v>136</v>
      </c>
      <c r="E57" s="34" t="s">
        <v>136</v>
      </c>
      <c r="F57" s="256" t="s">
        <v>137</v>
      </c>
      <c r="G57" s="2" t="s">
        <v>802</v>
      </c>
      <c r="H57" s="34" t="s">
        <v>840</v>
      </c>
    </row>
    <row r="58" spans="1:8" x14ac:dyDescent="0.2">
      <c r="A58" s="22" t="s">
        <v>93</v>
      </c>
      <c r="B58" s="17">
        <v>2020</v>
      </c>
      <c r="C58" s="2" t="s">
        <v>838</v>
      </c>
      <c r="D58" s="2" t="s">
        <v>350</v>
      </c>
      <c r="E58" s="2" t="s">
        <v>594</v>
      </c>
      <c r="F58" s="2" t="s">
        <v>594</v>
      </c>
      <c r="G58" s="2" t="s">
        <v>867</v>
      </c>
      <c r="H58" s="34" t="s">
        <v>840</v>
      </c>
    </row>
    <row r="59" spans="1:8" x14ac:dyDescent="0.2">
      <c r="A59" s="22" t="s">
        <v>93</v>
      </c>
      <c r="B59" s="17">
        <v>2020</v>
      </c>
      <c r="C59" s="2" t="s">
        <v>838</v>
      </c>
      <c r="D59" s="2" t="s">
        <v>596</v>
      </c>
      <c r="E59" s="2" t="s">
        <v>596</v>
      </c>
      <c r="F59" s="2" t="s">
        <v>790</v>
      </c>
      <c r="G59" s="2" t="s">
        <v>868</v>
      </c>
      <c r="H59" s="34" t="s">
        <v>840</v>
      </c>
    </row>
    <row r="60" spans="1:8" x14ac:dyDescent="0.2">
      <c r="A60" s="22" t="s">
        <v>93</v>
      </c>
      <c r="B60" s="17">
        <v>2020</v>
      </c>
      <c r="C60" s="2" t="s">
        <v>838</v>
      </c>
      <c r="D60" s="2" t="s">
        <v>792</v>
      </c>
      <c r="E60" s="2" t="s">
        <v>793</v>
      </c>
      <c r="F60" s="2" t="s">
        <v>793</v>
      </c>
      <c r="G60" s="2" t="s">
        <v>869</v>
      </c>
      <c r="H60" s="34" t="s">
        <v>840</v>
      </c>
    </row>
    <row r="61" spans="1:8" x14ac:dyDescent="0.2">
      <c r="A61" s="22" t="s">
        <v>93</v>
      </c>
      <c r="B61" s="17">
        <v>2020</v>
      </c>
      <c r="C61" s="2" t="s">
        <v>838</v>
      </c>
      <c r="D61" s="2" t="s">
        <v>795</v>
      </c>
      <c r="E61" s="2" t="s">
        <v>795</v>
      </c>
      <c r="F61" s="2" t="s">
        <v>795</v>
      </c>
      <c r="G61" s="2" t="s">
        <v>870</v>
      </c>
      <c r="H61" s="34" t="s">
        <v>840</v>
      </c>
    </row>
    <row r="62" spans="1:8" x14ac:dyDescent="0.2">
      <c r="A62" s="22" t="s">
        <v>93</v>
      </c>
      <c r="B62" s="17">
        <v>2020</v>
      </c>
      <c r="C62" s="2" t="s">
        <v>838</v>
      </c>
      <c r="D62" s="2" t="s">
        <v>797</v>
      </c>
      <c r="E62" s="2" t="s">
        <v>797</v>
      </c>
      <c r="F62" s="2" t="s">
        <v>797</v>
      </c>
      <c r="G62" s="2" t="s">
        <v>871</v>
      </c>
      <c r="H62" s="34" t="s">
        <v>840</v>
      </c>
    </row>
    <row r="63" spans="1:8" x14ac:dyDescent="0.2">
      <c r="A63" s="22" t="s">
        <v>93</v>
      </c>
      <c r="B63" s="17">
        <v>2020</v>
      </c>
      <c r="C63" s="2" t="s">
        <v>838</v>
      </c>
      <c r="D63" s="2" t="s">
        <v>180</v>
      </c>
      <c r="E63" s="2" t="s">
        <v>798</v>
      </c>
      <c r="F63" s="2" t="s">
        <v>798</v>
      </c>
      <c r="G63" s="2" t="s">
        <v>872</v>
      </c>
      <c r="H63" s="34" t="s">
        <v>840</v>
      </c>
    </row>
    <row r="64" spans="1:8" x14ac:dyDescent="0.2">
      <c r="A64" s="22" t="s">
        <v>93</v>
      </c>
      <c r="B64" s="17">
        <v>2020</v>
      </c>
      <c r="C64" s="2" t="s">
        <v>838</v>
      </c>
      <c r="D64" s="2" t="s">
        <v>799</v>
      </c>
      <c r="E64" s="2" t="s">
        <v>799</v>
      </c>
      <c r="F64" s="2" t="s">
        <v>799</v>
      </c>
      <c r="G64" s="2" t="s">
        <v>802</v>
      </c>
      <c r="H64" s="34" t="s">
        <v>840</v>
      </c>
    </row>
    <row r="65" spans="1:8" x14ac:dyDescent="0.2">
      <c r="A65" s="22" t="s">
        <v>93</v>
      </c>
      <c r="B65" s="17">
        <v>2020</v>
      </c>
      <c r="C65" s="2" t="s">
        <v>838</v>
      </c>
      <c r="D65" s="2" t="s">
        <v>799</v>
      </c>
      <c r="E65" s="2" t="s">
        <v>799</v>
      </c>
      <c r="F65" s="2" t="s">
        <v>801</v>
      </c>
      <c r="G65" s="2" t="s">
        <v>796</v>
      </c>
      <c r="H65" s="34" t="s">
        <v>840</v>
      </c>
    </row>
    <row r="66" spans="1:8" x14ac:dyDescent="0.2">
      <c r="A66" s="22" t="s">
        <v>93</v>
      </c>
      <c r="B66" s="17">
        <v>2020</v>
      </c>
      <c r="C66" s="2" t="s">
        <v>838</v>
      </c>
      <c r="D66" s="2" t="s">
        <v>803</v>
      </c>
      <c r="E66" s="2" t="s">
        <v>803</v>
      </c>
      <c r="F66" s="2" t="s">
        <v>803</v>
      </c>
      <c r="G66" s="2" t="s">
        <v>800</v>
      </c>
      <c r="H66" s="34" t="s">
        <v>840</v>
      </c>
    </row>
    <row r="67" spans="1:8" x14ac:dyDescent="0.2">
      <c r="A67" s="22" t="s">
        <v>93</v>
      </c>
      <c r="B67" s="17">
        <v>2020</v>
      </c>
      <c r="C67" s="2" t="s">
        <v>838</v>
      </c>
      <c r="D67" s="2" t="s">
        <v>596</v>
      </c>
      <c r="E67" s="2" t="s">
        <v>596</v>
      </c>
      <c r="F67" s="2" t="s">
        <v>804</v>
      </c>
      <c r="G67" s="2" t="s">
        <v>855</v>
      </c>
      <c r="H67" s="34" t="s">
        <v>840</v>
      </c>
    </row>
    <row r="68" spans="1:8" x14ac:dyDescent="0.2">
      <c r="A68" s="22" t="s">
        <v>93</v>
      </c>
      <c r="B68" s="17">
        <v>2020</v>
      </c>
      <c r="C68" s="2" t="s">
        <v>838</v>
      </c>
      <c r="D68" s="178" t="s">
        <v>845</v>
      </c>
      <c r="E68" s="178" t="s">
        <v>845</v>
      </c>
      <c r="F68" s="2" t="s">
        <v>846</v>
      </c>
      <c r="G68" s="2" t="s">
        <v>805</v>
      </c>
      <c r="H68" s="34" t="s">
        <v>840</v>
      </c>
    </row>
    <row r="69" spans="1:8" x14ac:dyDescent="0.2">
      <c r="A69" s="22" t="s">
        <v>93</v>
      </c>
      <c r="B69" s="17">
        <v>2020</v>
      </c>
      <c r="C69" s="2" t="s">
        <v>838</v>
      </c>
      <c r="D69" s="2" t="s">
        <v>847</v>
      </c>
      <c r="E69" s="2" t="s">
        <v>847</v>
      </c>
      <c r="F69" s="2" t="s">
        <v>848</v>
      </c>
      <c r="G69" s="44">
        <v>0</v>
      </c>
      <c r="H69" s="34" t="s">
        <v>840</v>
      </c>
    </row>
    <row r="70" spans="1:8" x14ac:dyDescent="0.2">
      <c r="A70" s="22" t="s">
        <v>93</v>
      </c>
      <c r="B70" s="17">
        <v>2020</v>
      </c>
      <c r="C70" s="2" t="s">
        <v>838</v>
      </c>
      <c r="D70" s="2" t="s">
        <v>849</v>
      </c>
      <c r="E70" s="2" t="s">
        <v>849</v>
      </c>
      <c r="F70" s="2" t="s">
        <v>850</v>
      </c>
      <c r="G70" s="2" t="s">
        <v>802</v>
      </c>
      <c r="H70" s="34" t="s">
        <v>840</v>
      </c>
    </row>
    <row r="71" spans="1:8" x14ac:dyDescent="0.2">
      <c r="A71" s="22" t="s">
        <v>93</v>
      </c>
      <c r="B71" s="17">
        <v>2020</v>
      </c>
      <c r="C71" s="2" t="s">
        <v>838</v>
      </c>
      <c r="D71" s="2" t="s">
        <v>136</v>
      </c>
      <c r="E71" s="34" t="s">
        <v>136</v>
      </c>
      <c r="F71" s="256" t="s">
        <v>137</v>
      </c>
      <c r="G71" s="2" t="s">
        <v>800</v>
      </c>
      <c r="H71" s="34" t="s">
        <v>840</v>
      </c>
    </row>
    <row r="72" spans="1:8" x14ac:dyDescent="0.2">
      <c r="A72" s="22" t="s">
        <v>93</v>
      </c>
      <c r="B72" s="17">
        <v>2021</v>
      </c>
      <c r="C72" s="2" t="s">
        <v>838</v>
      </c>
      <c r="D72" s="2" t="s">
        <v>350</v>
      </c>
      <c r="E72" s="2" t="s">
        <v>594</v>
      </c>
      <c r="F72" s="2" t="s">
        <v>594</v>
      </c>
      <c r="G72" s="2" t="s">
        <v>873</v>
      </c>
      <c r="H72" s="34" t="s">
        <v>840</v>
      </c>
    </row>
    <row r="73" spans="1:8" x14ac:dyDescent="0.2">
      <c r="A73" s="22" t="s">
        <v>93</v>
      </c>
      <c r="B73" s="17">
        <v>2021</v>
      </c>
      <c r="C73" s="2" t="s">
        <v>838</v>
      </c>
      <c r="D73" s="2" t="s">
        <v>596</v>
      </c>
      <c r="E73" s="2" t="s">
        <v>596</v>
      </c>
      <c r="F73" s="2" t="s">
        <v>790</v>
      </c>
      <c r="G73" s="2" t="s">
        <v>874</v>
      </c>
      <c r="H73" s="34" t="s">
        <v>840</v>
      </c>
    </row>
    <row r="74" spans="1:8" x14ac:dyDescent="0.2">
      <c r="A74" s="22" t="s">
        <v>93</v>
      </c>
      <c r="B74" s="17">
        <v>2021</v>
      </c>
      <c r="C74" s="2" t="s">
        <v>838</v>
      </c>
      <c r="D74" s="2" t="s">
        <v>833</v>
      </c>
      <c r="E74" s="2" t="s">
        <v>793</v>
      </c>
      <c r="F74" s="2" t="s">
        <v>793</v>
      </c>
      <c r="G74" s="2" t="s">
        <v>875</v>
      </c>
      <c r="H74" s="34" t="s">
        <v>840</v>
      </c>
    </row>
    <row r="75" spans="1:8" x14ac:dyDescent="0.2">
      <c r="A75" s="22" t="s">
        <v>93</v>
      </c>
      <c r="B75" s="17">
        <v>2021</v>
      </c>
      <c r="C75" s="2" t="s">
        <v>838</v>
      </c>
      <c r="D75" s="2" t="s">
        <v>795</v>
      </c>
      <c r="E75" s="2" t="s">
        <v>795</v>
      </c>
      <c r="F75" s="2" t="s">
        <v>795</v>
      </c>
      <c r="G75" s="2" t="s">
        <v>876</v>
      </c>
      <c r="H75" s="34" t="s">
        <v>840</v>
      </c>
    </row>
    <row r="76" spans="1:8" x14ac:dyDescent="0.2">
      <c r="A76" s="22" t="s">
        <v>93</v>
      </c>
      <c r="B76" s="17">
        <v>2021</v>
      </c>
      <c r="C76" s="2" t="s">
        <v>838</v>
      </c>
      <c r="D76" s="2" t="s">
        <v>797</v>
      </c>
      <c r="E76" s="2" t="s">
        <v>797</v>
      </c>
      <c r="F76" s="2" t="s">
        <v>797</v>
      </c>
      <c r="G76" s="2" t="s">
        <v>877</v>
      </c>
      <c r="H76" s="34" t="s">
        <v>840</v>
      </c>
    </row>
    <row r="77" spans="1:8" x14ac:dyDescent="0.2">
      <c r="A77" s="22" t="s">
        <v>93</v>
      </c>
      <c r="B77" s="17">
        <v>2021</v>
      </c>
      <c r="C77" s="2" t="s">
        <v>838</v>
      </c>
      <c r="D77" s="2" t="s">
        <v>180</v>
      </c>
      <c r="E77" s="2" t="s">
        <v>798</v>
      </c>
      <c r="F77" s="2" t="s">
        <v>798</v>
      </c>
      <c r="G77" s="2" t="s">
        <v>878</v>
      </c>
      <c r="H77" s="34" t="s">
        <v>840</v>
      </c>
    </row>
    <row r="78" spans="1:8" x14ac:dyDescent="0.2">
      <c r="A78" s="22" t="s">
        <v>93</v>
      </c>
      <c r="B78" s="17">
        <v>2021</v>
      </c>
      <c r="C78" s="2" t="s">
        <v>838</v>
      </c>
      <c r="D78" s="2" t="s">
        <v>799</v>
      </c>
      <c r="E78" s="2" t="s">
        <v>799</v>
      </c>
      <c r="F78" s="2" t="s">
        <v>799</v>
      </c>
      <c r="G78" s="2" t="s">
        <v>861</v>
      </c>
      <c r="H78" s="34" t="s">
        <v>840</v>
      </c>
    </row>
    <row r="79" spans="1:8" x14ac:dyDescent="0.2">
      <c r="A79" s="22" t="s">
        <v>93</v>
      </c>
      <c r="B79" s="17">
        <v>2021</v>
      </c>
      <c r="C79" s="2" t="s">
        <v>838</v>
      </c>
      <c r="D79" s="2" t="s">
        <v>799</v>
      </c>
      <c r="E79" s="2" t="s">
        <v>799</v>
      </c>
      <c r="F79" s="2" t="s">
        <v>801</v>
      </c>
      <c r="G79" s="2" t="s">
        <v>810</v>
      </c>
      <c r="H79" s="34" t="s">
        <v>840</v>
      </c>
    </row>
    <row r="80" spans="1:8" x14ac:dyDescent="0.2">
      <c r="A80" s="22" t="s">
        <v>93</v>
      </c>
      <c r="B80" s="17">
        <v>2021</v>
      </c>
      <c r="C80" s="2" t="s">
        <v>838</v>
      </c>
      <c r="D80" s="2" t="s">
        <v>803</v>
      </c>
      <c r="E80" s="2" t="s">
        <v>803</v>
      </c>
      <c r="F80" s="2" t="s">
        <v>803</v>
      </c>
      <c r="G80" s="2" t="s">
        <v>805</v>
      </c>
      <c r="H80" s="34" t="s">
        <v>840</v>
      </c>
    </row>
    <row r="81" spans="1:8" x14ac:dyDescent="0.2">
      <c r="A81" s="22" t="s">
        <v>93</v>
      </c>
      <c r="B81" s="17">
        <v>2021</v>
      </c>
      <c r="C81" s="2" t="s">
        <v>838</v>
      </c>
      <c r="D81" s="2" t="s">
        <v>596</v>
      </c>
      <c r="E81" s="2" t="s">
        <v>596</v>
      </c>
      <c r="F81" s="2" t="s">
        <v>804</v>
      </c>
      <c r="G81" s="2" t="s">
        <v>805</v>
      </c>
      <c r="H81" s="34" t="s">
        <v>840</v>
      </c>
    </row>
    <row r="82" spans="1:8" x14ac:dyDescent="0.2">
      <c r="A82" s="22" t="s">
        <v>93</v>
      </c>
      <c r="B82" s="17">
        <v>2021</v>
      </c>
      <c r="C82" s="2" t="s">
        <v>838</v>
      </c>
      <c r="D82" s="178" t="s">
        <v>845</v>
      </c>
      <c r="E82" s="178" t="s">
        <v>845</v>
      </c>
      <c r="F82" s="2" t="s">
        <v>846</v>
      </c>
      <c r="G82" s="2" t="s">
        <v>805</v>
      </c>
      <c r="H82" s="34" t="s">
        <v>840</v>
      </c>
    </row>
    <row r="83" spans="1:8" x14ac:dyDescent="0.2">
      <c r="A83" s="22" t="s">
        <v>93</v>
      </c>
      <c r="B83" s="17">
        <v>2021</v>
      </c>
      <c r="C83" s="2" t="s">
        <v>838</v>
      </c>
      <c r="D83" s="2" t="s">
        <v>847</v>
      </c>
      <c r="E83" s="2" t="s">
        <v>847</v>
      </c>
      <c r="F83" s="2" t="s">
        <v>848</v>
      </c>
      <c r="G83" s="2" t="s">
        <v>879</v>
      </c>
      <c r="H83" s="34" t="s">
        <v>840</v>
      </c>
    </row>
    <row r="84" spans="1:8" x14ac:dyDescent="0.2">
      <c r="A84" s="22" t="s">
        <v>93</v>
      </c>
      <c r="B84" s="17">
        <v>2021</v>
      </c>
      <c r="C84" s="2" t="s">
        <v>838</v>
      </c>
      <c r="D84" s="2" t="s">
        <v>849</v>
      </c>
      <c r="E84" s="2" t="s">
        <v>849</v>
      </c>
      <c r="F84" s="2" t="s">
        <v>850</v>
      </c>
      <c r="G84" s="2" t="s">
        <v>805</v>
      </c>
      <c r="H84" s="34" t="s">
        <v>840</v>
      </c>
    </row>
    <row r="85" spans="1:8" x14ac:dyDescent="0.2">
      <c r="A85" s="22" t="s">
        <v>93</v>
      </c>
      <c r="B85" s="17">
        <v>2021</v>
      </c>
      <c r="C85" s="2" t="s">
        <v>838</v>
      </c>
      <c r="D85" s="2" t="s">
        <v>136</v>
      </c>
      <c r="E85" s="34" t="s">
        <v>136</v>
      </c>
      <c r="F85" s="256" t="s">
        <v>137</v>
      </c>
      <c r="G85" s="2" t="s">
        <v>810</v>
      </c>
      <c r="H85" s="34" t="s">
        <v>840</v>
      </c>
    </row>
    <row r="86" spans="1:8" x14ac:dyDescent="0.2">
      <c r="F86" s="81"/>
    </row>
    <row r="87" spans="1:8" x14ac:dyDescent="0.2">
      <c r="F87" s="81"/>
    </row>
    <row r="88" spans="1:8" x14ac:dyDescent="0.2">
      <c r="F88" s="81"/>
    </row>
    <row r="89" spans="1:8" x14ac:dyDescent="0.2">
      <c r="F89" s="81"/>
    </row>
    <row r="90" spans="1:8" x14ac:dyDescent="0.2">
      <c r="F90" s="81"/>
    </row>
    <row r="91" spans="1:8" x14ac:dyDescent="0.2">
      <c r="F91" s="81"/>
    </row>
    <row r="92" spans="1:8" x14ac:dyDescent="0.2">
      <c r="F92" s="81"/>
    </row>
    <row r="93" spans="1:8" x14ac:dyDescent="0.2">
      <c r="F93" s="81"/>
    </row>
    <row r="94" spans="1:8" x14ac:dyDescent="0.2">
      <c r="F94" s="81"/>
    </row>
    <row r="95" spans="1:8" x14ac:dyDescent="0.2">
      <c r="E95" s="2"/>
      <c r="F95" s="81"/>
    </row>
    <row r="96" spans="1:8" x14ac:dyDescent="0.2">
      <c r="E96" s="2"/>
      <c r="F96" s="81"/>
    </row>
    <row r="97" spans="5:6" x14ac:dyDescent="0.2">
      <c r="E97" s="2"/>
      <c r="F97" s="72"/>
    </row>
    <row r="98" spans="5:6" x14ac:dyDescent="0.2">
      <c r="E98" s="2"/>
      <c r="F98" s="72"/>
    </row>
    <row r="99" spans="5:6" x14ac:dyDescent="0.2">
      <c r="E99" s="2"/>
      <c r="F99" s="72"/>
    </row>
    <row r="100" spans="5:6" x14ac:dyDescent="0.2">
      <c r="E100" s="2"/>
      <c r="F100" s="72"/>
    </row>
    <row r="101" spans="5:6" x14ac:dyDescent="0.2">
      <c r="E101" s="2"/>
      <c r="F101" s="72"/>
    </row>
    <row r="102" spans="5:6" x14ac:dyDescent="0.2">
      <c r="E102" s="2"/>
      <c r="F102" s="72"/>
    </row>
    <row r="103" spans="5:6" x14ac:dyDescent="0.2">
      <c r="E103" s="2"/>
      <c r="F103" s="72"/>
    </row>
    <row r="104" spans="5:6" x14ac:dyDescent="0.2">
      <c r="E104" s="2"/>
      <c r="F104" s="72"/>
    </row>
    <row r="105" spans="5:6" x14ac:dyDescent="0.2">
      <c r="E105" s="2"/>
      <c r="F105" s="72"/>
    </row>
    <row r="106" spans="5:6" x14ac:dyDescent="0.2">
      <c r="E106" s="2"/>
      <c r="F106" s="72"/>
    </row>
    <row r="107" spans="5:6" x14ac:dyDescent="0.2">
      <c r="E107" s="2"/>
      <c r="F107" s="81"/>
    </row>
    <row r="108" spans="5:6" x14ac:dyDescent="0.2">
      <c r="E108" s="2"/>
      <c r="F108" s="72"/>
    </row>
    <row r="109" spans="5:6" x14ac:dyDescent="0.2">
      <c r="E109" s="2"/>
      <c r="F109" s="72"/>
    </row>
    <row r="110" spans="5:6" x14ac:dyDescent="0.2">
      <c r="E110" s="2"/>
      <c r="F110" s="72"/>
    </row>
    <row r="111" spans="5:6" x14ac:dyDescent="0.2">
      <c r="E111" s="2"/>
      <c r="F111" s="81"/>
    </row>
    <row r="112" spans="5:6" x14ac:dyDescent="0.2">
      <c r="E112" s="2"/>
      <c r="F112" s="81"/>
    </row>
    <row r="113" spans="5:6" x14ac:dyDescent="0.2">
      <c r="E113" s="2"/>
      <c r="F113" s="81"/>
    </row>
    <row r="114" spans="5:6" x14ac:dyDescent="0.2">
      <c r="E114" s="2"/>
      <c r="F114" s="81"/>
    </row>
    <row r="115" spans="5:6" x14ac:dyDescent="0.2">
      <c r="E115" s="2"/>
      <c r="F115" s="81"/>
    </row>
    <row r="116" spans="5:6" x14ac:dyDescent="0.2">
      <c r="E116" s="2"/>
      <c r="F116" s="81"/>
    </row>
    <row r="117" spans="5:6" x14ac:dyDescent="0.2">
      <c r="E117" s="2"/>
      <c r="F117" s="81"/>
    </row>
    <row r="118" spans="5:6" x14ac:dyDescent="0.2">
      <c r="E118" s="2"/>
      <c r="F118" s="81"/>
    </row>
    <row r="119" spans="5:6" x14ac:dyDescent="0.2">
      <c r="E119" s="2"/>
      <c r="F119" s="81"/>
    </row>
    <row r="120" spans="5:6" x14ac:dyDescent="0.2">
      <c r="E120" s="2"/>
      <c r="F120" s="81"/>
    </row>
    <row r="121" spans="5:6" x14ac:dyDescent="0.2">
      <c r="E121" s="2"/>
      <c r="F121" s="81"/>
    </row>
    <row r="122" spans="5:6" x14ac:dyDescent="0.2">
      <c r="E122" s="2"/>
      <c r="F122" s="81"/>
    </row>
    <row r="123" spans="5:6" x14ac:dyDescent="0.2">
      <c r="E123" s="2"/>
      <c r="F123" s="81"/>
    </row>
    <row r="124" spans="5:6" x14ac:dyDescent="0.2">
      <c r="E124" s="2"/>
      <c r="F124" s="81"/>
    </row>
    <row r="125" spans="5:6" x14ac:dyDescent="0.2">
      <c r="E125" s="2"/>
      <c r="F125" s="81"/>
    </row>
    <row r="126" spans="5:6" x14ac:dyDescent="0.2">
      <c r="E126" s="2"/>
      <c r="F126" s="81"/>
    </row>
    <row r="127" spans="5:6" x14ac:dyDescent="0.2">
      <c r="E127" s="2"/>
      <c r="F127" s="81"/>
    </row>
    <row r="128" spans="5:6" x14ac:dyDescent="0.2">
      <c r="E128" s="2"/>
      <c r="F128" s="72"/>
    </row>
    <row r="129" spans="5:6" x14ac:dyDescent="0.2">
      <c r="E129" s="2"/>
      <c r="F129" s="72"/>
    </row>
    <row r="130" spans="5:6" x14ac:dyDescent="0.2">
      <c r="E130" s="2"/>
      <c r="F130" s="72"/>
    </row>
    <row r="131" spans="5:6" x14ac:dyDescent="0.2">
      <c r="E131" s="2"/>
      <c r="F131" s="72"/>
    </row>
    <row r="132" spans="5:6" x14ac:dyDescent="0.2">
      <c r="E132" s="2"/>
      <c r="F132" s="72"/>
    </row>
    <row r="133" spans="5:6" x14ac:dyDescent="0.2">
      <c r="E133" s="2"/>
      <c r="F133" s="72"/>
    </row>
    <row r="134" spans="5:6" x14ac:dyDescent="0.2">
      <c r="E134" s="2"/>
      <c r="F134" s="72"/>
    </row>
    <row r="135" spans="5:6" x14ac:dyDescent="0.2">
      <c r="E135" s="2"/>
      <c r="F135" s="72"/>
    </row>
    <row r="136" spans="5:6" x14ac:dyDescent="0.2">
      <c r="E136" s="2"/>
      <c r="F136" s="72"/>
    </row>
    <row r="137" spans="5:6" x14ac:dyDescent="0.2">
      <c r="E137" s="2"/>
      <c r="F137" s="72"/>
    </row>
    <row r="138" spans="5:6" x14ac:dyDescent="0.2">
      <c r="E138" s="2"/>
      <c r="F138" s="81"/>
    </row>
    <row r="139" spans="5:6" x14ac:dyDescent="0.2">
      <c r="E139" s="2"/>
      <c r="F139" s="72"/>
    </row>
    <row r="140" spans="5:6" x14ac:dyDescent="0.2">
      <c r="E140" s="2"/>
      <c r="F140" s="72"/>
    </row>
    <row r="141" spans="5:6" x14ac:dyDescent="0.2">
      <c r="E141" s="2"/>
      <c r="F141" s="72"/>
    </row>
    <row r="142" spans="5:6" x14ac:dyDescent="0.2">
      <c r="E142" s="2"/>
      <c r="F142" s="81"/>
    </row>
    <row r="143" spans="5:6" x14ac:dyDescent="0.2">
      <c r="E143" s="2"/>
      <c r="F143" s="81"/>
    </row>
    <row r="144" spans="5:6" x14ac:dyDescent="0.2">
      <c r="E144" s="2"/>
      <c r="F144" s="81"/>
    </row>
    <row r="145" spans="5:6" x14ac:dyDescent="0.2">
      <c r="E145" s="2"/>
      <c r="F145" s="81"/>
    </row>
    <row r="146" spans="5:6" x14ac:dyDescent="0.2">
      <c r="E146" s="2"/>
      <c r="F146" s="81"/>
    </row>
    <row r="147" spans="5:6" x14ac:dyDescent="0.2">
      <c r="E147" s="2"/>
      <c r="F147" s="81"/>
    </row>
    <row r="148" spans="5:6" x14ac:dyDescent="0.2">
      <c r="E148" s="2"/>
      <c r="F148" s="81"/>
    </row>
    <row r="149" spans="5:6" x14ac:dyDescent="0.2">
      <c r="E149" s="2"/>
      <c r="F149" s="81"/>
    </row>
    <row r="150" spans="5:6" x14ac:dyDescent="0.2">
      <c r="E150" s="2"/>
      <c r="F150" s="81"/>
    </row>
    <row r="151" spans="5:6" x14ac:dyDescent="0.2">
      <c r="E151" s="2"/>
      <c r="F151" s="81"/>
    </row>
    <row r="152" spans="5:6" x14ac:dyDescent="0.2">
      <c r="E152" s="2"/>
      <c r="F152" s="81"/>
    </row>
    <row r="153" spans="5:6" x14ac:dyDescent="0.2">
      <c r="E153" s="2"/>
      <c r="F153" s="81"/>
    </row>
    <row r="154" spans="5:6" x14ac:dyDescent="0.2">
      <c r="E154" s="2"/>
      <c r="F154" s="81"/>
    </row>
    <row r="155" spans="5:6" x14ac:dyDescent="0.2">
      <c r="E155" s="2"/>
      <c r="F155" s="81"/>
    </row>
    <row r="156" spans="5:6" x14ac:dyDescent="0.2">
      <c r="E156" s="2"/>
      <c r="F156" s="81"/>
    </row>
    <row r="157" spans="5:6" x14ac:dyDescent="0.2">
      <c r="E157" s="2"/>
      <c r="F157" s="81"/>
    </row>
    <row r="158" spans="5:6" x14ac:dyDescent="0.2">
      <c r="E158" s="2"/>
      <c r="F158" s="81"/>
    </row>
    <row r="159" spans="5:6" x14ac:dyDescent="0.2">
      <c r="E159" s="2"/>
      <c r="F159" s="72"/>
    </row>
    <row r="160" spans="5:6" x14ac:dyDescent="0.2">
      <c r="E160" s="2"/>
      <c r="F160" s="72"/>
    </row>
    <row r="161" spans="5:6" x14ac:dyDescent="0.2">
      <c r="E161" s="2"/>
      <c r="F161" s="72"/>
    </row>
    <row r="162" spans="5:6" x14ac:dyDescent="0.2">
      <c r="E162" s="2"/>
      <c r="F162" s="72"/>
    </row>
    <row r="163" spans="5:6" x14ac:dyDescent="0.2">
      <c r="E163" s="2"/>
      <c r="F163" s="72"/>
    </row>
    <row r="164" spans="5:6" x14ac:dyDescent="0.2">
      <c r="E164" s="2"/>
      <c r="F164" s="72"/>
    </row>
    <row r="165" spans="5:6" x14ac:dyDescent="0.2">
      <c r="E165" s="2"/>
      <c r="F165" s="72"/>
    </row>
    <row r="166" spans="5:6" x14ac:dyDescent="0.2">
      <c r="E166" s="2"/>
      <c r="F166" s="72"/>
    </row>
    <row r="167" spans="5:6" x14ac:dyDescent="0.2">
      <c r="E167" s="2"/>
      <c r="F167" s="72"/>
    </row>
    <row r="168" spans="5:6" x14ac:dyDescent="0.2">
      <c r="E168" s="2"/>
      <c r="F168" s="72"/>
    </row>
    <row r="169" spans="5:6" x14ac:dyDescent="0.2">
      <c r="E169" s="2"/>
      <c r="F169" s="81"/>
    </row>
    <row r="170" spans="5:6" x14ac:dyDescent="0.2">
      <c r="E170" s="2"/>
      <c r="F170" s="72"/>
    </row>
    <row r="171" spans="5:6" x14ac:dyDescent="0.2">
      <c r="E171" s="2"/>
      <c r="F171" s="72"/>
    </row>
    <row r="172" spans="5:6" x14ac:dyDescent="0.2">
      <c r="E172" s="2"/>
      <c r="F172" s="72"/>
    </row>
    <row r="173" spans="5:6" x14ac:dyDescent="0.2">
      <c r="E173" s="2"/>
      <c r="F173" s="81"/>
    </row>
    <row r="174" spans="5:6" x14ac:dyDescent="0.2">
      <c r="E174" s="2"/>
      <c r="F174" s="81"/>
    </row>
    <row r="175" spans="5:6" x14ac:dyDescent="0.2">
      <c r="E175" s="2"/>
      <c r="F175" s="81"/>
    </row>
    <row r="176" spans="5:6" x14ac:dyDescent="0.2">
      <c r="E176" s="2"/>
      <c r="F176" s="81"/>
    </row>
    <row r="177" spans="5:6" x14ac:dyDescent="0.2">
      <c r="E177" s="2"/>
      <c r="F177" s="81"/>
    </row>
    <row r="178" spans="5:6" x14ac:dyDescent="0.2">
      <c r="E178" s="2"/>
      <c r="F178" s="81"/>
    </row>
    <row r="179" spans="5:6" x14ac:dyDescent="0.2">
      <c r="E179" s="2"/>
      <c r="F179" s="81"/>
    </row>
    <row r="180" spans="5:6" x14ac:dyDescent="0.2">
      <c r="E180" s="2"/>
      <c r="F180" s="81"/>
    </row>
    <row r="181" spans="5:6" x14ac:dyDescent="0.2">
      <c r="E181" s="2"/>
      <c r="F181" s="81"/>
    </row>
    <row r="182" spans="5:6" x14ac:dyDescent="0.2">
      <c r="E182" s="2"/>
      <c r="F182" s="81"/>
    </row>
    <row r="183" spans="5:6" x14ac:dyDescent="0.2">
      <c r="E183" s="2"/>
      <c r="F183" s="81"/>
    </row>
    <row r="184" spans="5:6" x14ac:dyDescent="0.2">
      <c r="E184" s="2"/>
      <c r="F184" s="81"/>
    </row>
    <row r="185" spans="5:6" x14ac:dyDescent="0.2">
      <c r="E185" s="2"/>
      <c r="F185" s="81"/>
    </row>
    <row r="186" spans="5:6" x14ac:dyDescent="0.2">
      <c r="E186" s="2"/>
      <c r="F186" s="81"/>
    </row>
    <row r="187" spans="5:6" x14ac:dyDescent="0.2">
      <c r="E187" s="2"/>
      <c r="F187" s="81"/>
    </row>
    <row r="188" spans="5:6" x14ac:dyDescent="0.2">
      <c r="E188" s="2"/>
      <c r="F188" s="81"/>
    </row>
    <row r="189" spans="5:6" x14ac:dyDescent="0.2">
      <c r="E189" s="2"/>
      <c r="F189" s="81"/>
    </row>
    <row r="190" spans="5:6" x14ac:dyDescent="0.2">
      <c r="E190" s="2"/>
      <c r="F190" s="72"/>
    </row>
    <row r="191" spans="5:6" x14ac:dyDescent="0.2">
      <c r="E191" s="2"/>
      <c r="F191" s="72"/>
    </row>
    <row r="192" spans="5:6" x14ac:dyDescent="0.2">
      <c r="E192" s="2"/>
      <c r="F192" s="72"/>
    </row>
    <row r="193" spans="5:6" x14ac:dyDescent="0.2">
      <c r="E193" s="2"/>
      <c r="F193" s="72"/>
    </row>
    <row r="194" spans="5:6" x14ac:dyDescent="0.2">
      <c r="E194" s="2"/>
      <c r="F194" s="72"/>
    </row>
    <row r="195" spans="5:6" x14ac:dyDescent="0.2">
      <c r="E195" s="2"/>
      <c r="F195" s="72"/>
    </row>
    <row r="196" spans="5:6" x14ac:dyDescent="0.2">
      <c r="E196" s="2"/>
      <c r="F196" s="72"/>
    </row>
    <row r="197" spans="5:6" x14ac:dyDescent="0.2">
      <c r="E197" s="2"/>
      <c r="F197" s="72"/>
    </row>
    <row r="198" spans="5:6" x14ac:dyDescent="0.2">
      <c r="E198" s="2"/>
      <c r="F198" s="72"/>
    </row>
    <row r="199" spans="5:6" x14ac:dyDescent="0.2">
      <c r="E199" s="2"/>
      <c r="F199" s="72"/>
    </row>
    <row r="200" spans="5:6" x14ac:dyDescent="0.2">
      <c r="E200" s="2"/>
      <c r="F200" s="81"/>
    </row>
    <row r="201" spans="5:6" x14ac:dyDescent="0.2">
      <c r="E201" s="2"/>
      <c r="F201" s="72"/>
    </row>
    <row r="202" spans="5:6" x14ac:dyDescent="0.2">
      <c r="E202" s="2"/>
      <c r="F202" s="72"/>
    </row>
    <row r="203" spans="5:6" x14ac:dyDescent="0.2">
      <c r="E203" s="2"/>
      <c r="F203" s="72"/>
    </row>
    <row r="204" spans="5:6" x14ac:dyDescent="0.2">
      <c r="E204" s="2"/>
      <c r="F204" s="81"/>
    </row>
    <row r="205" spans="5:6" x14ac:dyDescent="0.2">
      <c r="E205" s="2"/>
      <c r="F205" s="81"/>
    </row>
    <row r="206" spans="5:6" x14ac:dyDescent="0.2">
      <c r="E206" s="2"/>
      <c r="F206" s="81"/>
    </row>
    <row r="207" spans="5:6" x14ac:dyDescent="0.2">
      <c r="E207" s="2"/>
      <c r="F207" s="81"/>
    </row>
    <row r="208" spans="5:6" x14ac:dyDescent="0.2">
      <c r="E208" s="2"/>
      <c r="F208" s="81"/>
    </row>
    <row r="209" spans="5:6" x14ac:dyDescent="0.2">
      <c r="E209" s="2"/>
      <c r="F209" s="81"/>
    </row>
    <row r="210" spans="5:6" x14ac:dyDescent="0.2">
      <c r="E210" s="2"/>
      <c r="F210" s="81"/>
    </row>
    <row r="211" spans="5:6" x14ac:dyDescent="0.2">
      <c r="E211" s="2"/>
      <c r="F211" s="81"/>
    </row>
    <row r="212" spans="5:6" x14ac:dyDescent="0.2">
      <c r="E212" s="2"/>
      <c r="F212" s="81"/>
    </row>
    <row r="213" spans="5:6" x14ac:dyDescent="0.2">
      <c r="E213" s="2"/>
      <c r="F213" s="81"/>
    </row>
    <row r="214" spans="5:6" x14ac:dyDescent="0.2">
      <c r="E214" s="2"/>
      <c r="F214" s="81"/>
    </row>
    <row r="215" spans="5:6" x14ac:dyDescent="0.2">
      <c r="E215" s="2"/>
      <c r="F215" s="81"/>
    </row>
    <row r="216" spans="5:6" x14ac:dyDescent="0.2">
      <c r="E216" s="2"/>
      <c r="F216" s="81"/>
    </row>
    <row r="217" spans="5:6" x14ac:dyDescent="0.2">
      <c r="E217" s="2"/>
      <c r="F217" s="81"/>
    </row>
    <row r="218" spans="5:6" x14ac:dyDescent="0.2">
      <c r="E218" s="2"/>
      <c r="F218" s="81"/>
    </row>
    <row r="219" spans="5:6" x14ac:dyDescent="0.2">
      <c r="E219" s="2"/>
      <c r="F219" s="81"/>
    </row>
    <row r="220" spans="5:6" x14ac:dyDescent="0.2">
      <c r="E220" s="2"/>
      <c r="F220" s="81"/>
    </row>
    <row r="221" spans="5:6" x14ac:dyDescent="0.2">
      <c r="E221" s="2"/>
      <c r="F221" s="72"/>
    </row>
    <row r="222" spans="5:6" x14ac:dyDescent="0.2">
      <c r="E222" s="2"/>
      <c r="F222" s="72"/>
    </row>
    <row r="223" spans="5:6" x14ac:dyDescent="0.2">
      <c r="E223" s="2"/>
      <c r="F223" s="72"/>
    </row>
    <row r="224" spans="5:6" x14ac:dyDescent="0.2">
      <c r="E224" s="2"/>
      <c r="F224" s="72"/>
    </row>
    <row r="225" spans="5:6" x14ac:dyDescent="0.2">
      <c r="E225" s="2"/>
      <c r="F225" s="72"/>
    </row>
    <row r="226" spans="5:6" x14ac:dyDescent="0.2">
      <c r="E226" s="2"/>
      <c r="F226" s="72"/>
    </row>
    <row r="227" spans="5:6" x14ac:dyDescent="0.2">
      <c r="E227" s="2"/>
      <c r="F227" s="72"/>
    </row>
    <row r="228" spans="5:6" x14ac:dyDescent="0.2">
      <c r="E228" s="2"/>
      <c r="F228" s="72"/>
    </row>
    <row r="229" spans="5:6" x14ac:dyDescent="0.2">
      <c r="E229" s="2"/>
      <c r="F229" s="72"/>
    </row>
    <row r="230" spans="5:6" x14ac:dyDescent="0.2">
      <c r="E230" s="2"/>
      <c r="F230" s="72"/>
    </row>
    <row r="231" spans="5:6" x14ac:dyDescent="0.2">
      <c r="E231" s="2"/>
      <c r="F231" s="81"/>
    </row>
    <row r="232" spans="5:6" x14ac:dyDescent="0.2">
      <c r="E232" s="2"/>
      <c r="F232" s="72"/>
    </row>
    <row r="233" spans="5:6" x14ac:dyDescent="0.2">
      <c r="E233" s="2"/>
      <c r="F233" s="72"/>
    </row>
    <row r="234" spans="5:6" x14ac:dyDescent="0.2">
      <c r="E234" s="2"/>
      <c r="F234" s="72"/>
    </row>
    <row r="235" spans="5:6" x14ac:dyDescent="0.2">
      <c r="E235" s="2"/>
      <c r="F235" s="81"/>
    </row>
    <row r="236" spans="5:6" x14ac:dyDescent="0.2">
      <c r="E236" s="2"/>
      <c r="F236" s="81"/>
    </row>
    <row r="237" spans="5:6" x14ac:dyDescent="0.2">
      <c r="E237" s="2"/>
      <c r="F237" s="81"/>
    </row>
    <row r="238" spans="5:6" x14ac:dyDescent="0.2">
      <c r="E238" s="2"/>
      <c r="F238" s="81"/>
    </row>
    <row r="239" spans="5:6" x14ac:dyDescent="0.2">
      <c r="E239" s="2"/>
      <c r="F239" s="81"/>
    </row>
    <row r="240" spans="5:6" x14ac:dyDescent="0.2">
      <c r="E240" s="2"/>
      <c r="F240" s="81"/>
    </row>
    <row r="241" spans="5:6" x14ac:dyDescent="0.2">
      <c r="E241" s="2"/>
      <c r="F241" s="81"/>
    </row>
    <row r="242" spans="5:6" x14ac:dyDescent="0.2">
      <c r="E242" s="2"/>
      <c r="F242" s="81"/>
    </row>
    <row r="243" spans="5:6" x14ac:dyDescent="0.2">
      <c r="E243" s="2"/>
      <c r="F243" s="81"/>
    </row>
    <row r="244" spans="5:6" x14ac:dyDescent="0.2">
      <c r="E244" s="2"/>
      <c r="F244" s="81"/>
    </row>
    <row r="245" spans="5:6" x14ac:dyDescent="0.2">
      <c r="E245" s="2"/>
      <c r="F245" s="81"/>
    </row>
    <row r="246" spans="5:6" x14ac:dyDescent="0.2">
      <c r="E246" s="2"/>
      <c r="F246" s="81"/>
    </row>
    <row r="247" spans="5:6" x14ac:dyDescent="0.2">
      <c r="E247" s="2"/>
      <c r="F247" s="81"/>
    </row>
    <row r="248" spans="5:6" x14ac:dyDescent="0.2">
      <c r="E248" s="2"/>
      <c r="F248" s="81"/>
    </row>
    <row r="249" spans="5:6" x14ac:dyDescent="0.2">
      <c r="E249" s="2"/>
      <c r="F249" s="81"/>
    </row>
    <row r="250" spans="5:6" x14ac:dyDescent="0.2">
      <c r="E250" s="2"/>
      <c r="F250" s="81"/>
    </row>
    <row r="251" spans="5:6" x14ac:dyDescent="0.2">
      <c r="E251" s="2"/>
      <c r="F251" s="81"/>
    </row>
    <row r="252" spans="5:6" x14ac:dyDescent="0.2">
      <c r="E252" s="2"/>
      <c r="F252" s="72"/>
    </row>
    <row r="253" spans="5:6" x14ac:dyDescent="0.2">
      <c r="E253" s="2"/>
      <c r="F253" s="72"/>
    </row>
    <row r="254" spans="5:6" x14ac:dyDescent="0.2">
      <c r="E254" s="2"/>
      <c r="F254" s="72"/>
    </row>
    <row r="255" spans="5:6" x14ac:dyDescent="0.2">
      <c r="E255" s="2"/>
      <c r="F255" s="72"/>
    </row>
    <row r="256" spans="5:6" x14ac:dyDescent="0.2">
      <c r="E256" s="2"/>
      <c r="F256" s="72"/>
    </row>
    <row r="257" spans="5:6" x14ac:dyDescent="0.2">
      <c r="E257" s="2"/>
      <c r="F257" s="72"/>
    </row>
    <row r="258" spans="5:6" x14ac:dyDescent="0.2">
      <c r="E258" s="2"/>
      <c r="F258" s="72"/>
    </row>
    <row r="259" spans="5:6" x14ac:dyDescent="0.2">
      <c r="E259" s="2"/>
      <c r="F259" s="72"/>
    </row>
    <row r="260" spans="5:6" x14ac:dyDescent="0.2">
      <c r="E260" s="2"/>
      <c r="F260" s="72"/>
    </row>
    <row r="261" spans="5:6" x14ac:dyDescent="0.2">
      <c r="E261" s="2"/>
      <c r="F261" s="72"/>
    </row>
    <row r="262" spans="5:6" x14ac:dyDescent="0.2">
      <c r="E262" s="2"/>
      <c r="F262" s="81"/>
    </row>
    <row r="263" spans="5:6" x14ac:dyDescent="0.2">
      <c r="E263" s="2"/>
      <c r="F263" s="72"/>
    </row>
    <row r="264" spans="5:6" x14ac:dyDescent="0.2">
      <c r="E264" s="2"/>
      <c r="F264" s="72"/>
    </row>
    <row r="265" spans="5:6" x14ac:dyDescent="0.2">
      <c r="E265" s="2"/>
      <c r="F265" s="72"/>
    </row>
    <row r="266" spans="5:6" x14ac:dyDescent="0.2">
      <c r="E266" s="2"/>
      <c r="F266" s="81"/>
    </row>
    <row r="267" spans="5:6" x14ac:dyDescent="0.2">
      <c r="E267" s="2"/>
      <c r="F267" s="81"/>
    </row>
    <row r="268" spans="5:6" x14ac:dyDescent="0.2">
      <c r="E268" s="2"/>
      <c r="F268" s="81"/>
    </row>
    <row r="269" spans="5:6" x14ac:dyDescent="0.2">
      <c r="E269" s="2"/>
      <c r="F269" s="81"/>
    </row>
    <row r="270" spans="5:6" x14ac:dyDescent="0.2">
      <c r="E270" s="2"/>
      <c r="F270" s="81"/>
    </row>
    <row r="271" spans="5:6" x14ac:dyDescent="0.2">
      <c r="E271" s="2"/>
      <c r="F271" s="81"/>
    </row>
    <row r="272" spans="5:6" x14ac:dyDescent="0.2">
      <c r="E272" s="2"/>
      <c r="F272" s="81"/>
    </row>
    <row r="273" spans="5:6" x14ac:dyDescent="0.2">
      <c r="E273" s="2"/>
      <c r="F273" s="81"/>
    </row>
    <row r="274" spans="5:6" x14ac:dyDescent="0.2">
      <c r="E274" s="2"/>
      <c r="F274" s="81"/>
    </row>
    <row r="275" spans="5:6" x14ac:dyDescent="0.2">
      <c r="E275" s="2"/>
      <c r="F275" s="81"/>
    </row>
    <row r="276" spans="5:6" x14ac:dyDescent="0.2">
      <c r="E276" s="2"/>
      <c r="F276" s="81"/>
    </row>
    <row r="277" spans="5:6" x14ac:dyDescent="0.2">
      <c r="E277" s="2"/>
      <c r="F277" s="81"/>
    </row>
    <row r="278" spans="5:6" x14ac:dyDescent="0.2">
      <c r="E278" s="2"/>
      <c r="F278" s="81"/>
    </row>
    <row r="279" spans="5:6" x14ac:dyDescent="0.2">
      <c r="E279" s="2"/>
      <c r="F279" s="81"/>
    </row>
    <row r="280" spans="5:6" x14ac:dyDescent="0.2">
      <c r="E280" s="2"/>
      <c r="F280" s="81"/>
    </row>
    <row r="281" spans="5:6" x14ac:dyDescent="0.2">
      <c r="E281" s="2"/>
      <c r="F281" s="81"/>
    </row>
    <row r="282" spans="5:6" x14ac:dyDescent="0.2">
      <c r="E282" s="2"/>
      <c r="F282" s="81"/>
    </row>
    <row r="283" spans="5:6" x14ac:dyDescent="0.2">
      <c r="E283" s="2"/>
      <c r="F283" s="72"/>
    </row>
    <row r="284" spans="5:6" x14ac:dyDescent="0.2">
      <c r="E284" s="2"/>
      <c r="F284" s="72"/>
    </row>
    <row r="285" spans="5:6" x14ac:dyDescent="0.2">
      <c r="E285" s="2"/>
      <c r="F285" s="72"/>
    </row>
    <row r="286" spans="5:6" x14ac:dyDescent="0.2">
      <c r="E286" s="2"/>
      <c r="F286" s="72"/>
    </row>
    <row r="287" spans="5:6" x14ac:dyDescent="0.2">
      <c r="E287" s="2"/>
      <c r="F287" s="72"/>
    </row>
    <row r="288" spans="5:6" x14ac:dyDescent="0.2">
      <c r="E288" s="2"/>
      <c r="F288" s="72"/>
    </row>
    <row r="289" spans="5:6" x14ac:dyDescent="0.2">
      <c r="E289" s="2"/>
      <c r="F289" s="72"/>
    </row>
    <row r="290" spans="5:6" x14ac:dyDescent="0.2">
      <c r="E290" s="2"/>
      <c r="F290" s="72"/>
    </row>
    <row r="291" spans="5:6" x14ac:dyDescent="0.2">
      <c r="E291" s="2"/>
      <c r="F291" s="72"/>
    </row>
    <row r="292" spans="5:6" x14ac:dyDescent="0.2">
      <c r="E292" s="2"/>
      <c r="F292" s="72"/>
    </row>
    <row r="293" spans="5:6" x14ac:dyDescent="0.2">
      <c r="E293" s="2"/>
      <c r="F293" s="81"/>
    </row>
    <row r="294" spans="5:6" x14ac:dyDescent="0.2">
      <c r="E294" s="2"/>
      <c r="F294" s="72"/>
    </row>
    <row r="295" spans="5:6" x14ac:dyDescent="0.2">
      <c r="E295" s="2"/>
      <c r="F295" s="72"/>
    </row>
    <row r="296" spans="5:6" x14ac:dyDescent="0.2">
      <c r="E296" s="2"/>
      <c r="F296" s="72"/>
    </row>
    <row r="297" spans="5:6" x14ac:dyDescent="0.2">
      <c r="E297" s="2"/>
      <c r="F297" s="81"/>
    </row>
    <row r="298" spans="5:6" x14ac:dyDescent="0.2">
      <c r="E298" s="2"/>
      <c r="F298" s="81"/>
    </row>
    <row r="299" spans="5:6" x14ac:dyDescent="0.2">
      <c r="E299" s="2"/>
      <c r="F299" s="81"/>
    </row>
    <row r="300" spans="5:6" x14ac:dyDescent="0.2">
      <c r="E300" s="2"/>
      <c r="F300" s="81"/>
    </row>
    <row r="301" spans="5:6" x14ac:dyDescent="0.2">
      <c r="E301" s="2"/>
      <c r="F301" s="81"/>
    </row>
    <row r="302" spans="5:6" x14ac:dyDescent="0.2">
      <c r="E302" s="2"/>
      <c r="F302" s="81"/>
    </row>
    <row r="303" spans="5:6" x14ac:dyDescent="0.2">
      <c r="E303" s="2"/>
      <c r="F303" s="81"/>
    </row>
    <row r="304" spans="5:6" x14ac:dyDescent="0.2">
      <c r="E304" s="2"/>
      <c r="F304" s="81"/>
    </row>
    <row r="305" spans="5:6" x14ac:dyDescent="0.2">
      <c r="E305" s="2"/>
      <c r="F305" s="81"/>
    </row>
    <row r="306" spans="5:6" x14ac:dyDescent="0.2">
      <c r="E306" s="2"/>
      <c r="F306" s="81"/>
    </row>
    <row r="307" spans="5:6" x14ac:dyDescent="0.2">
      <c r="E307" s="2"/>
      <c r="F307" s="81"/>
    </row>
    <row r="308" spans="5:6" x14ac:dyDescent="0.2">
      <c r="E308" s="2"/>
      <c r="F308" s="81"/>
    </row>
    <row r="309" spans="5:6" x14ac:dyDescent="0.2">
      <c r="E309" s="2"/>
      <c r="F309" s="81"/>
    </row>
    <row r="310" spans="5:6" x14ac:dyDescent="0.2">
      <c r="E310" s="2"/>
      <c r="F310" s="81"/>
    </row>
    <row r="311" spans="5:6" x14ac:dyDescent="0.2">
      <c r="E311" s="2"/>
      <c r="F311" s="81"/>
    </row>
    <row r="312" spans="5:6" x14ac:dyDescent="0.2">
      <c r="E312" s="2"/>
      <c r="F312" s="81"/>
    </row>
    <row r="313" spans="5:6" x14ac:dyDescent="0.2">
      <c r="E313" s="2"/>
      <c r="F313" s="81"/>
    </row>
    <row r="314" spans="5:6" x14ac:dyDescent="0.2">
      <c r="E314" s="2"/>
      <c r="F314" s="72"/>
    </row>
    <row r="315" spans="5:6" x14ac:dyDescent="0.2">
      <c r="E315" s="2"/>
      <c r="F315" s="72"/>
    </row>
    <row r="316" spans="5:6" x14ac:dyDescent="0.2">
      <c r="E316" s="2"/>
      <c r="F316" s="72"/>
    </row>
    <row r="317" spans="5:6" x14ac:dyDescent="0.2">
      <c r="E317" s="2"/>
      <c r="F317" s="72"/>
    </row>
    <row r="318" spans="5:6" x14ac:dyDescent="0.2">
      <c r="E318" s="2"/>
      <c r="F318" s="72"/>
    </row>
    <row r="319" spans="5:6" x14ac:dyDescent="0.2">
      <c r="E319" s="2"/>
      <c r="F319" s="72"/>
    </row>
    <row r="320" spans="5:6" x14ac:dyDescent="0.2">
      <c r="E320" s="2"/>
      <c r="F320" s="72"/>
    </row>
    <row r="321" spans="5:6" x14ac:dyDescent="0.2">
      <c r="E321" s="2"/>
      <c r="F321" s="72"/>
    </row>
    <row r="322" spans="5:6" x14ac:dyDescent="0.2">
      <c r="E322" s="2"/>
      <c r="F322" s="72"/>
    </row>
    <row r="323" spans="5:6" x14ac:dyDescent="0.2">
      <c r="E323" s="2"/>
      <c r="F323" s="72"/>
    </row>
    <row r="324" spans="5:6" x14ac:dyDescent="0.2">
      <c r="E324" s="2"/>
      <c r="F324" s="81"/>
    </row>
    <row r="325" spans="5:6" x14ac:dyDescent="0.2">
      <c r="E325" s="2"/>
      <c r="F325" s="72"/>
    </row>
    <row r="326" spans="5:6" x14ac:dyDescent="0.2">
      <c r="E326" s="2"/>
      <c r="F326" s="72"/>
    </row>
    <row r="327" spans="5:6" x14ac:dyDescent="0.2">
      <c r="E327" s="2"/>
      <c r="F327" s="72"/>
    </row>
    <row r="328" spans="5:6" x14ac:dyDescent="0.2">
      <c r="E328" s="2"/>
      <c r="F328" s="81"/>
    </row>
    <row r="329" spans="5:6" x14ac:dyDescent="0.2">
      <c r="E329" s="2"/>
      <c r="F329" s="81"/>
    </row>
    <row r="330" spans="5:6" x14ac:dyDescent="0.2">
      <c r="E330" s="2"/>
      <c r="F330" s="81"/>
    </row>
    <row r="331" spans="5:6" x14ac:dyDescent="0.2">
      <c r="E331" s="2"/>
      <c r="F331" s="81"/>
    </row>
    <row r="332" spans="5:6" x14ac:dyDescent="0.2">
      <c r="E332" s="2"/>
      <c r="F332" s="81"/>
    </row>
    <row r="333" spans="5:6" x14ac:dyDescent="0.2">
      <c r="E333" s="2"/>
      <c r="F333" s="81"/>
    </row>
    <row r="334" spans="5:6" x14ac:dyDescent="0.2">
      <c r="E334" s="2"/>
      <c r="F334" s="81"/>
    </row>
    <row r="335" spans="5:6" x14ac:dyDescent="0.2">
      <c r="E335" s="2"/>
      <c r="F335" s="81"/>
    </row>
    <row r="336" spans="5:6" x14ac:dyDescent="0.2">
      <c r="E336" s="2"/>
      <c r="F336" s="81"/>
    </row>
    <row r="337" spans="5:6" x14ac:dyDescent="0.2">
      <c r="E337" s="2"/>
      <c r="F337" s="81"/>
    </row>
    <row r="338" spans="5:6" x14ac:dyDescent="0.2">
      <c r="E338" s="2"/>
      <c r="F338" s="81"/>
    </row>
    <row r="339" spans="5:6" x14ac:dyDescent="0.2">
      <c r="E339" s="2"/>
      <c r="F339" s="81"/>
    </row>
    <row r="340" spans="5:6" x14ac:dyDescent="0.2">
      <c r="E340" s="2"/>
      <c r="F340" s="81"/>
    </row>
    <row r="341" spans="5:6" x14ac:dyDescent="0.2">
      <c r="E341" s="2"/>
      <c r="F341" s="81"/>
    </row>
    <row r="342" spans="5:6" x14ac:dyDescent="0.2">
      <c r="E342" s="2"/>
      <c r="F342" s="81"/>
    </row>
    <row r="343" spans="5:6" x14ac:dyDescent="0.2">
      <c r="E343" s="2"/>
      <c r="F343" s="81"/>
    </row>
    <row r="344" spans="5:6" x14ac:dyDescent="0.2">
      <c r="E344" s="2"/>
      <c r="F344" s="81"/>
    </row>
    <row r="345" spans="5:6" x14ac:dyDescent="0.2">
      <c r="E345" s="2"/>
      <c r="F345" s="72"/>
    </row>
    <row r="346" spans="5:6" x14ac:dyDescent="0.2">
      <c r="E346" s="2"/>
      <c r="F346" s="72"/>
    </row>
    <row r="347" spans="5:6" x14ac:dyDescent="0.2">
      <c r="E347" s="2"/>
      <c r="F347" s="72"/>
    </row>
    <row r="348" spans="5:6" x14ac:dyDescent="0.2">
      <c r="E348" s="2"/>
      <c r="F348" s="72"/>
    </row>
    <row r="349" spans="5:6" x14ac:dyDescent="0.2">
      <c r="E349" s="2"/>
      <c r="F349" s="72"/>
    </row>
    <row r="350" spans="5:6" x14ac:dyDescent="0.2">
      <c r="E350" s="2"/>
      <c r="F350" s="72"/>
    </row>
    <row r="351" spans="5:6" x14ac:dyDescent="0.2">
      <c r="E351" s="2"/>
      <c r="F351" s="72"/>
    </row>
    <row r="352" spans="5:6" x14ac:dyDescent="0.2">
      <c r="E352" s="2"/>
      <c r="F352" s="72"/>
    </row>
    <row r="353" spans="5:6" x14ac:dyDescent="0.2">
      <c r="E353" s="2"/>
      <c r="F353" s="72"/>
    </row>
    <row r="354" spans="5:6" x14ac:dyDescent="0.2">
      <c r="E354" s="2"/>
      <c r="F354" s="72"/>
    </row>
    <row r="355" spans="5:6" x14ac:dyDescent="0.2">
      <c r="E355" s="2"/>
      <c r="F355" s="81"/>
    </row>
    <row r="356" spans="5:6" x14ac:dyDescent="0.2">
      <c r="E356" s="2"/>
      <c r="F356" s="72"/>
    </row>
    <row r="357" spans="5:6" x14ac:dyDescent="0.2">
      <c r="E357" s="2"/>
      <c r="F357" s="72"/>
    </row>
    <row r="358" spans="5:6" x14ac:dyDescent="0.2">
      <c r="E358" s="2"/>
      <c r="F358" s="72"/>
    </row>
    <row r="359" spans="5:6" x14ac:dyDescent="0.2">
      <c r="E359" s="2"/>
      <c r="F359" s="81"/>
    </row>
    <row r="360" spans="5:6" x14ac:dyDescent="0.2">
      <c r="E360" s="2"/>
      <c r="F360" s="81"/>
    </row>
    <row r="361" spans="5:6" x14ac:dyDescent="0.2">
      <c r="E361" s="2"/>
      <c r="F361" s="81"/>
    </row>
    <row r="362" spans="5:6" x14ac:dyDescent="0.2">
      <c r="E362" s="2"/>
      <c r="F362" s="81"/>
    </row>
    <row r="363" spans="5:6" x14ac:dyDescent="0.2">
      <c r="E363" s="2"/>
      <c r="F363" s="81"/>
    </row>
    <row r="364" spans="5:6" x14ac:dyDescent="0.2">
      <c r="E364" s="2"/>
      <c r="F364" s="81"/>
    </row>
    <row r="365" spans="5:6" x14ac:dyDescent="0.2">
      <c r="E365" s="2"/>
      <c r="F365" s="81"/>
    </row>
    <row r="366" spans="5:6" x14ac:dyDescent="0.2">
      <c r="E366" s="2"/>
      <c r="F366" s="81"/>
    </row>
    <row r="367" spans="5:6" x14ac:dyDescent="0.2">
      <c r="E367" s="2"/>
      <c r="F367" s="81"/>
    </row>
    <row r="368" spans="5:6" x14ac:dyDescent="0.2">
      <c r="E368" s="2"/>
      <c r="F368" s="81"/>
    </row>
    <row r="369" spans="5:6" x14ac:dyDescent="0.2">
      <c r="E369" s="2"/>
      <c r="F369" s="81"/>
    </row>
    <row r="370" spans="5:6" x14ac:dyDescent="0.2">
      <c r="E370" s="2"/>
      <c r="F370" s="81"/>
    </row>
    <row r="371" spans="5:6" x14ac:dyDescent="0.2">
      <c r="E371" s="2"/>
      <c r="F371" s="81"/>
    </row>
    <row r="372" spans="5:6" x14ac:dyDescent="0.2">
      <c r="E372" s="2"/>
      <c r="F372" s="81"/>
    </row>
    <row r="373" spans="5:6" x14ac:dyDescent="0.2">
      <c r="E373" s="2"/>
      <c r="F373" s="81"/>
    </row>
    <row r="374" spans="5:6" x14ac:dyDescent="0.2">
      <c r="E374" s="2"/>
      <c r="F374" s="81"/>
    </row>
    <row r="375" spans="5:6" x14ac:dyDescent="0.2">
      <c r="E375" s="2"/>
      <c r="F375" s="81"/>
    </row>
    <row r="376" spans="5:6" x14ac:dyDescent="0.2">
      <c r="E376" s="2"/>
      <c r="F376" s="72"/>
    </row>
    <row r="377" spans="5:6" x14ac:dyDescent="0.2">
      <c r="E377" s="2"/>
      <c r="F377" s="72"/>
    </row>
    <row r="378" spans="5:6" x14ac:dyDescent="0.2">
      <c r="E378" s="2"/>
      <c r="F378" s="72"/>
    </row>
    <row r="379" spans="5:6" x14ac:dyDescent="0.2">
      <c r="E379" s="2"/>
      <c r="F379" s="72"/>
    </row>
    <row r="380" spans="5:6" x14ac:dyDescent="0.2">
      <c r="E380" s="2"/>
      <c r="F380" s="72"/>
    </row>
    <row r="381" spans="5:6" x14ac:dyDescent="0.2">
      <c r="E381" s="2"/>
      <c r="F381" s="72"/>
    </row>
    <row r="382" spans="5:6" x14ac:dyDescent="0.2">
      <c r="E382" s="2"/>
      <c r="F382" s="72"/>
    </row>
    <row r="383" spans="5:6" x14ac:dyDescent="0.2">
      <c r="E383" s="2"/>
      <c r="F383" s="72"/>
    </row>
    <row r="384" spans="5:6" x14ac:dyDescent="0.2">
      <c r="E384" s="2"/>
      <c r="F384" s="72"/>
    </row>
    <row r="385" spans="5:6" x14ac:dyDescent="0.2">
      <c r="E385" s="2"/>
      <c r="F385" s="72"/>
    </row>
    <row r="386" spans="5:6" x14ac:dyDescent="0.2">
      <c r="E386" s="2"/>
      <c r="F386" s="81"/>
    </row>
    <row r="387" spans="5:6" x14ac:dyDescent="0.2">
      <c r="E387" s="2"/>
      <c r="F387" s="72"/>
    </row>
    <row r="388" spans="5:6" x14ac:dyDescent="0.2">
      <c r="E388" s="2"/>
      <c r="F388" s="72"/>
    </row>
    <row r="389" spans="5:6" x14ac:dyDescent="0.2">
      <c r="E389" s="2"/>
      <c r="F389" s="72"/>
    </row>
    <row r="390" spans="5:6" x14ac:dyDescent="0.2">
      <c r="E390" s="2"/>
      <c r="F390" s="81"/>
    </row>
    <row r="391" spans="5:6" x14ac:dyDescent="0.2">
      <c r="E391" s="2"/>
      <c r="F391" s="81"/>
    </row>
    <row r="392" spans="5:6" x14ac:dyDescent="0.2">
      <c r="E392" s="2"/>
      <c r="F392" s="81"/>
    </row>
    <row r="393" spans="5:6" x14ac:dyDescent="0.2">
      <c r="E393" s="2"/>
      <c r="F393" s="81"/>
    </row>
    <row r="394" spans="5:6" x14ac:dyDescent="0.2">
      <c r="E394" s="2"/>
      <c r="F394" s="81"/>
    </row>
    <row r="395" spans="5:6" x14ac:dyDescent="0.2">
      <c r="E395" s="2"/>
      <c r="F395" s="81"/>
    </row>
    <row r="396" spans="5:6" x14ac:dyDescent="0.2">
      <c r="E396" s="2"/>
      <c r="F396" s="81"/>
    </row>
    <row r="397" spans="5:6" x14ac:dyDescent="0.2">
      <c r="E397" s="2"/>
      <c r="F397" s="81"/>
    </row>
    <row r="398" spans="5:6" x14ac:dyDescent="0.2">
      <c r="E398" s="2"/>
      <c r="F398" s="81"/>
    </row>
    <row r="399" spans="5:6" x14ac:dyDescent="0.2">
      <c r="E399" s="2"/>
      <c r="F399" s="81"/>
    </row>
    <row r="400" spans="5:6" x14ac:dyDescent="0.2">
      <c r="E400" s="2"/>
      <c r="F400" s="81"/>
    </row>
    <row r="401" spans="5:6" x14ac:dyDescent="0.2">
      <c r="E401" s="2"/>
      <c r="F401" s="81"/>
    </row>
    <row r="402" spans="5:6" x14ac:dyDescent="0.2">
      <c r="E402" s="2"/>
      <c r="F402" s="81"/>
    </row>
    <row r="403" spans="5:6" x14ac:dyDescent="0.2">
      <c r="E403" s="2"/>
      <c r="F403" s="81"/>
    </row>
    <row r="404" spans="5:6" x14ac:dyDescent="0.2">
      <c r="E404" s="2"/>
      <c r="F404" s="81"/>
    </row>
    <row r="405" spans="5:6" x14ac:dyDescent="0.2">
      <c r="E405" s="2"/>
      <c r="F405" s="81"/>
    </row>
    <row r="406" spans="5:6" x14ac:dyDescent="0.2">
      <c r="E406" s="2"/>
      <c r="F406" s="81"/>
    </row>
    <row r="407" spans="5:6" x14ac:dyDescent="0.2">
      <c r="E407" s="2"/>
      <c r="F407" s="72"/>
    </row>
    <row r="408" spans="5:6" x14ac:dyDescent="0.2">
      <c r="E408" s="2"/>
      <c r="F408" s="72"/>
    </row>
    <row r="409" spans="5:6" x14ac:dyDescent="0.2">
      <c r="E409" s="2"/>
      <c r="F409" s="72"/>
    </row>
    <row r="410" spans="5:6" x14ac:dyDescent="0.2">
      <c r="E410" s="2"/>
      <c r="F410" s="72"/>
    </row>
    <row r="411" spans="5:6" x14ac:dyDescent="0.2">
      <c r="E411" s="2"/>
      <c r="F411" s="72"/>
    </row>
    <row r="412" spans="5:6" x14ac:dyDescent="0.2">
      <c r="E412" s="2"/>
      <c r="F412" s="72"/>
    </row>
    <row r="413" spans="5:6" x14ac:dyDescent="0.2">
      <c r="E413" s="2"/>
      <c r="F413" s="72"/>
    </row>
    <row r="414" spans="5:6" x14ac:dyDescent="0.2">
      <c r="E414" s="2"/>
      <c r="F414" s="72"/>
    </row>
    <row r="415" spans="5:6" x14ac:dyDescent="0.2">
      <c r="E415" s="2"/>
      <c r="F415" s="72"/>
    </row>
    <row r="416" spans="5:6" x14ac:dyDescent="0.2">
      <c r="E416" s="2"/>
      <c r="F416" s="72"/>
    </row>
    <row r="417" spans="5:6" x14ac:dyDescent="0.2">
      <c r="E417" s="2"/>
      <c r="F417" s="81"/>
    </row>
    <row r="418" spans="5:6" x14ac:dyDescent="0.2">
      <c r="E418" s="2"/>
      <c r="F418" s="72"/>
    </row>
    <row r="419" spans="5:6" x14ac:dyDescent="0.2">
      <c r="E419" s="2"/>
      <c r="F419" s="72"/>
    </row>
    <row r="420" spans="5:6" x14ac:dyDescent="0.2">
      <c r="E420" s="2"/>
      <c r="F420" s="72"/>
    </row>
    <row r="421" spans="5:6" x14ac:dyDescent="0.2">
      <c r="E421" s="2"/>
      <c r="F421" s="81"/>
    </row>
    <row r="422" spans="5:6" x14ac:dyDescent="0.2">
      <c r="E422" s="2"/>
      <c r="F422" s="81"/>
    </row>
    <row r="423" spans="5:6" x14ac:dyDescent="0.2">
      <c r="E423" s="2"/>
      <c r="F423" s="81"/>
    </row>
    <row r="424" spans="5:6" x14ac:dyDescent="0.2">
      <c r="E424" s="2"/>
      <c r="F424" s="81"/>
    </row>
    <row r="425" spans="5:6" x14ac:dyDescent="0.2">
      <c r="E425" s="2"/>
      <c r="F425" s="81"/>
    </row>
    <row r="426" spans="5:6" x14ac:dyDescent="0.2">
      <c r="E426" s="2"/>
      <c r="F426" s="81"/>
    </row>
    <row r="427" spans="5:6" x14ac:dyDescent="0.2">
      <c r="E427" s="2"/>
      <c r="F427" s="81"/>
    </row>
    <row r="428" spans="5:6" x14ac:dyDescent="0.2">
      <c r="E428" s="2"/>
      <c r="F428" s="81"/>
    </row>
    <row r="429" spans="5:6" x14ac:dyDescent="0.2">
      <c r="E429" s="2"/>
      <c r="F429" s="81"/>
    </row>
    <row r="430" spans="5:6" x14ac:dyDescent="0.2">
      <c r="E430" s="2"/>
      <c r="F430" s="81"/>
    </row>
    <row r="431" spans="5:6" x14ac:dyDescent="0.2">
      <c r="E431" s="2"/>
      <c r="F431" s="81"/>
    </row>
    <row r="432" spans="5:6" x14ac:dyDescent="0.2">
      <c r="E432" s="2"/>
      <c r="F432" s="81"/>
    </row>
    <row r="433" spans="5:6" x14ac:dyDescent="0.2">
      <c r="E433" s="2"/>
      <c r="F433" s="81"/>
    </row>
    <row r="434" spans="5:6" x14ac:dyDescent="0.2">
      <c r="E434" s="2"/>
      <c r="F434" s="81"/>
    </row>
    <row r="435" spans="5:6" x14ac:dyDescent="0.2">
      <c r="E435" s="2"/>
      <c r="F435" s="81"/>
    </row>
    <row r="436" spans="5:6" x14ac:dyDescent="0.2">
      <c r="E436" s="2"/>
      <c r="F436" s="81"/>
    </row>
    <row r="437" spans="5:6" x14ac:dyDescent="0.2">
      <c r="E437" s="2"/>
      <c r="F437" s="81"/>
    </row>
    <row r="438" spans="5:6" x14ac:dyDescent="0.2">
      <c r="E438" s="2"/>
      <c r="F438" s="72"/>
    </row>
    <row r="439" spans="5:6" x14ac:dyDescent="0.2">
      <c r="E439" s="2"/>
      <c r="F439" s="72"/>
    </row>
    <row r="440" spans="5:6" x14ac:dyDescent="0.2">
      <c r="E440" s="2"/>
      <c r="F440" s="72"/>
    </row>
    <row r="441" spans="5:6" x14ac:dyDescent="0.2">
      <c r="E441" s="2"/>
      <c r="F441" s="72"/>
    </row>
    <row r="442" spans="5:6" x14ac:dyDescent="0.2">
      <c r="E442" s="2"/>
      <c r="F442" s="72"/>
    </row>
    <row r="443" spans="5:6" x14ac:dyDescent="0.2">
      <c r="E443" s="2"/>
      <c r="F443" s="72"/>
    </row>
    <row r="444" spans="5:6" x14ac:dyDescent="0.2">
      <c r="E444" s="2"/>
      <c r="F444" s="72"/>
    </row>
    <row r="445" spans="5:6" x14ac:dyDescent="0.2">
      <c r="E445" s="2"/>
      <c r="F445" s="72"/>
    </row>
    <row r="446" spans="5:6" x14ac:dyDescent="0.2">
      <c r="E446" s="2"/>
      <c r="F446" s="72"/>
    </row>
    <row r="447" spans="5:6" x14ac:dyDescent="0.2">
      <c r="E447" s="2"/>
      <c r="F447" s="72"/>
    </row>
    <row r="448" spans="5:6" x14ac:dyDescent="0.2">
      <c r="E448" s="2"/>
      <c r="F448" s="81"/>
    </row>
    <row r="449" spans="5:6" x14ac:dyDescent="0.2">
      <c r="E449" s="2"/>
      <c r="F449" s="72"/>
    </row>
    <row r="450" spans="5:6" x14ac:dyDescent="0.2">
      <c r="E450" s="2"/>
      <c r="F450" s="72"/>
    </row>
    <row r="451" spans="5:6" x14ac:dyDescent="0.2">
      <c r="E451" s="2"/>
      <c r="F451" s="72"/>
    </row>
    <row r="452" spans="5:6" x14ac:dyDescent="0.2">
      <c r="E452" s="2"/>
      <c r="F452" s="81"/>
    </row>
    <row r="453" spans="5:6" x14ac:dyDescent="0.2">
      <c r="E453" s="2"/>
      <c r="F453" s="81"/>
    </row>
    <row r="454" spans="5:6" x14ac:dyDescent="0.2">
      <c r="E454" s="2"/>
      <c r="F454" s="81"/>
    </row>
    <row r="455" spans="5:6" x14ac:dyDescent="0.2">
      <c r="E455" s="2"/>
      <c r="F455" s="81"/>
    </row>
    <row r="456" spans="5:6" x14ac:dyDescent="0.2">
      <c r="E456" s="2"/>
      <c r="F456" s="81"/>
    </row>
    <row r="457" spans="5:6" x14ac:dyDescent="0.2">
      <c r="E457" s="2"/>
      <c r="F457" s="81"/>
    </row>
    <row r="458" spans="5:6" x14ac:dyDescent="0.2">
      <c r="E458" s="2"/>
      <c r="F458" s="81"/>
    </row>
    <row r="459" spans="5:6" x14ac:dyDescent="0.2">
      <c r="E459" s="2"/>
      <c r="F459" s="81"/>
    </row>
    <row r="460" spans="5:6" x14ac:dyDescent="0.2">
      <c r="E460" s="2"/>
      <c r="F460" s="81"/>
    </row>
    <row r="461" spans="5:6" x14ac:dyDescent="0.2">
      <c r="E461" s="2"/>
      <c r="F461" s="81"/>
    </row>
    <row r="462" spans="5:6" x14ac:dyDescent="0.2">
      <c r="E462" s="2"/>
      <c r="F462" s="81"/>
    </row>
    <row r="463" spans="5:6" x14ac:dyDescent="0.2">
      <c r="E463" s="2"/>
      <c r="F463" s="81"/>
    </row>
    <row r="464" spans="5:6" x14ac:dyDescent="0.2">
      <c r="E464" s="2"/>
      <c r="F464" s="81"/>
    </row>
    <row r="465" spans="5:6" x14ac:dyDescent="0.2">
      <c r="E465" s="2"/>
      <c r="F465" s="81"/>
    </row>
    <row r="466" spans="5:6" x14ac:dyDescent="0.2">
      <c r="E466" s="2"/>
      <c r="F466" s="81"/>
    </row>
    <row r="467" spans="5:6" x14ac:dyDescent="0.2">
      <c r="E467" s="2"/>
      <c r="F467" s="81"/>
    </row>
    <row r="468" spans="5:6" x14ac:dyDescent="0.2">
      <c r="E468" s="2"/>
      <c r="F468" s="81"/>
    </row>
    <row r="469" spans="5:6" x14ac:dyDescent="0.2">
      <c r="E469" s="2"/>
      <c r="F469" s="72"/>
    </row>
    <row r="470" spans="5:6" x14ac:dyDescent="0.2">
      <c r="E470" s="2"/>
      <c r="F470" s="72"/>
    </row>
    <row r="471" spans="5:6" x14ac:dyDescent="0.2">
      <c r="E471" s="2"/>
      <c r="F471" s="72"/>
    </row>
    <row r="472" spans="5:6" x14ac:dyDescent="0.2">
      <c r="E472" s="2"/>
      <c r="F472" s="72"/>
    </row>
    <row r="473" spans="5:6" x14ac:dyDescent="0.2">
      <c r="E473" s="2"/>
      <c r="F473" s="72"/>
    </row>
    <row r="474" spans="5:6" x14ac:dyDescent="0.2">
      <c r="E474" s="2"/>
      <c r="F474" s="72"/>
    </row>
    <row r="475" spans="5:6" x14ac:dyDescent="0.2">
      <c r="E475" s="2"/>
      <c r="F475" s="72"/>
    </row>
    <row r="476" spans="5:6" x14ac:dyDescent="0.2">
      <c r="E476" s="2"/>
      <c r="F476" s="72"/>
    </row>
    <row r="477" spans="5:6" x14ac:dyDescent="0.2">
      <c r="E477" s="2"/>
      <c r="F477" s="72"/>
    </row>
    <row r="478" spans="5:6" x14ac:dyDescent="0.2">
      <c r="E478" s="2"/>
      <c r="F478" s="72"/>
    </row>
    <row r="479" spans="5:6" x14ac:dyDescent="0.2">
      <c r="E479" s="2"/>
      <c r="F479" s="81"/>
    </row>
    <row r="480" spans="5:6" x14ac:dyDescent="0.2">
      <c r="E480" s="2"/>
      <c r="F480" s="72"/>
    </row>
    <row r="481" spans="5:6" x14ac:dyDescent="0.2">
      <c r="E481" s="2"/>
      <c r="F481" s="72"/>
    </row>
    <row r="482" spans="5:6" x14ac:dyDescent="0.2">
      <c r="E482" s="2"/>
      <c r="F482" s="72"/>
    </row>
    <row r="483" spans="5:6" x14ac:dyDescent="0.2">
      <c r="E483" s="2"/>
      <c r="F483" s="81"/>
    </row>
    <row r="484" spans="5:6" x14ac:dyDescent="0.2">
      <c r="E484" s="2"/>
      <c r="F484" s="81"/>
    </row>
    <row r="485" spans="5:6" x14ac:dyDescent="0.2">
      <c r="E485" s="2"/>
      <c r="F485" s="81"/>
    </row>
    <row r="486" spans="5:6" x14ac:dyDescent="0.2">
      <c r="E486" s="2"/>
      <c r="F486" s="81"/>
    </row>
    <row r="487" spans="5:6" x14ac:dyDescent="0.2">
      <c r="E487" s="2"/>
      <c r="F487" s="81"/>
    </row>
    <row r="488" spans="5:6" x14ac:dyDescent="0.2">
      <c r="E488" s="2"/>
      <c r="F488" s="81"/>
    </row>
    <row r="489" spans="5:6" x14ac:dyDescent="0.2">
      <c r="E489" s="2"/>
      <c r="F489" s="81"/>
    </row>
    <row r="490" spans="5:6" x14ac:dyDescent="0.2">
      <c r="E490" s="2"/>
      <c r="F490" s="81"/>
    </row>
    <row r="491" spans="5:6" x14ac:dyDescent="0.2">
      <c r="E491" s="2"/>
      <c r="F491" s="81"/>
    </row>
    <row r="492" spans="5:6" x14ac:dyDescent="0.2">
      <c r="E492" s="2"/>
      <c r="F492" s="81"/>
    </row>
    <row r="493" spans="5:6" x14ac:dyDescent="0.2">
      <c r="E493" s="2"/>
      <c r="F493" s="81"/>
    </row>
    <row r="494" spans="5:6" x14ac:dyDescent="0.2">
      <c r="E494" s="2"/>
      <c r="F494" s="81"/>
    </row>
    <row r="495" spans="5:6" x14ac:dyDescent="0.2">
      <c r="E495" s="2"/>
      <c r="F495" s="81"/>
    </row>
    <row r="496" spans="5:6" x14ac:dyDescent="0.2">
      <c r="E496" s="2"/>
      <c r="F496" s="81"/>
    </row>
    <row r="497" spans="5:6" x14ac:dyDescent="0.2">
      <c r="E497" s="2"/>
      <c r="F497" s="81"/>
    </row>
    <row r="498" spans="5:6" x14ac:dyDescent="0.2">
      <c r="E498" s="2"/>
      <c r="F498" s="81"/>
    </row>
    <row r="499" spans="5:6" x14ac:dyDescent="0.2">
      <c r="E499" s="2"/>
      <c r="F499" s="81"/>
    </row>
    <row r="500" spans="5:6" x14ac:dyDescent="0.2">
      <c r="E500" s="2"/>
      <c r="F500" s="72"/>
    </row>
    <row r="501" spans="5:6" x14ac:dyDescent="0.2">
      <c r="E501" s="2"/>
      <c r="F501" s="72"/>
    </row>
    <row r="502" spans="5:6" x14ac:dyDescent="0.2">
      <c r="E502" s="2"/>
      <c r="F502" s="72"/>
    </row>
    <row r="503" spans="5:6" x14ac:dyDescent="0.2">
      <c r="E503" s="2"/>
      <c r="F503" s="72"/>
    </row>
    <row r="504" spans="5:6" x14ac:dyDescent="0.2">
      <c r="E504" s="2"/>
      <c r="F504" s="72"/>
    </row>
    <row r="505" spans="5:6" x14ac:dyDescent="0.2">
      <c r="E505" s="2"/>
      <c r="F505" s="72"/>
    </row>
    <row r="506" spans="5:6" x14ac:dyDescent="0.2">
      <c r="E506" s="2"/>
      <c r="F506" s="72"/>
    </row>
    <row r="507" spans="5:6" x14ac:dyDescent="0.2">
      <c r="E507" s="2"/>
      <c r="F507" s="72"/>
    </row>
    <row r="508" spans="5:6" x14ac:dyDescent="0.2">
      <c r="E508" s="2"/>
      <c r="F508" s="72"/>
    </row>
    <row r="509" spans="5:6" x14ac:dyDescent="0.2">
      <c r="E509" s="2"/>
      <c r="F509" s="72"/>
    </row>
    <row r="510" spans="5:6" x14ac:dyDescent="0.2">
      <c r="E510" s="2"/>
      <c r="F510" s="81"/>
    </row>
    <row r="511" spans="5:6" x14ac:dyDescent="0.2">
      <c r="E511" s="2"/>
      <c r="F511" s="72"/>
    </row>
    <row r="512" spans="5:6" x14ac:dyDescent="0.2">
      <c r="E512" s="2"/>
      <c r="F512" s="72"/>
    </row>
    <row r="513" spans="5:6" x14ac:dyDescent="0.2">
      <c r="E513" s="2"/>
      <c r="F513" s="72"/>
    </row>
    <row r="514" spans="5:6" x14ac:dyDescent="0.2">
      <c r="E514" s="2"/>
      <c r="F514" s="81"/>
    </row>
    <row r="515" spans="5:6" x14ac:dyDescent="0.2">
      <c r="E515" s="2"/>
      <c r="F515" s="81"/>
    </row>
    <row r="516" spans="5:6" x14ac:dyDescent="0.2">
      <c r="E516" s="2"/>
      <c r="F516" s="81"/>
    </row>
    <row r="517" spans="5:6" x14ac:dyDescent="0.2">
      <c r="E517" s="2"/>
      <c r="F517" s="81"/>
    </row>
    <row r="518" spans="5:6" x14ac:dyDescent="0.2">
      <c r="E518" s="2"/>
      <c r="F518" s="81"/>
    </row>
    <row r="519" spans="5:6" x14ac:dyDescent="0.2">
      <c r="E519" s="2"/>
      <c r="F519" s="81"/>
    </row>
    <row r="520" spans="5:6" x14ac:dyDescent="0.2">
      <c r="E520" s="2"/>
      <c r="F520" s="81"/>
    </row>
    <row r="521" spans="5:6" x14ac:dyDescent="0.2">
      <c r="E521" s="2"/>
      <c r="F521" s="81"/>
    </row>
    <row r="522" spans="5:6" x14ac:dyDescent="0.2">
      <c r="E522" s="2"/>
      <c r="F522" s="81"/>
    </row>
    <row r="523" spans="5:6" x14ac:dyDescent="0.2">
      <c r="E523" s="2"/>
      <c r="F523" s="81"/>
    </row>
    <row r="524" spans="5:6" x14ac:dyDescent="0.2">
      <c r="E524" s="2"/>
      <c r="F524" s="81"/>
    </row>
    <row r="525" spans="5:6" x14ac:dyDescent="0.2">
      <c r="E525" s="2"/>
      <c r="F525" s="81"/>
    </row>
    <row r="526" spans="5:6" x14ac:dyDescent="0.2">
      <c r="E526" s="2"/>
      <c r="F526" s="81"/>
    </row>
    <row r="527" spans="5:6" x14ac:dyDescent="0.2">
      <c r="E527" s="2"/>
      <c r="F527" s="81"/>
    </row>
    <row r="528" spans="5:6" x14ac:dyDescent="0.2">
      <c r="E528" s="2"/>
      <c r="F528" s="81"/>
    </row>
    <row r="529" spans="5:6" x14ac:dyDescent="0.2">
      <c r="E529" s="2"/>
      <c r="F529" s="81"/>
    </row>
    <row r="530" spans="5:6" x14ac:dyDescent="0.2">
      <c r="E530" s="2"/>
      <c r="F530" s="2"/>
    </row>
    <row r="531" spans="5:6" x14ac:dyDescent="0.2">
      <c r="E531" s="2"/>
      <c r="F531" s="2"/>
    </row>
    <row r="532" spans="5:6" x14ac:dyDescent="0.2">
      <c r="E532" s="2"/>
      <c r="F532" s="2"/>
    </row>
    <row r="533" spans="5:6" x14ac:dyDescent="0.2">
      <c r="E533" s="2"/>
      <c r="F533" s="2"/>
    </row>
    <row r="534" spans="5:6" x14ac:dyDescent="0.2">
      <c r="E534" s="2"/>
      <c r="F534" s="2"/>
    </row>
    <row r="535" spans="5:6" x14ac:dyDescent="0.2">
      <c r="E535" s="2"/>
      <c r="F535" s="2"/>
    </row>
    <row r="536" spans="5:6" x14ac:dyDescent="0.2">
      <c r="E536" s="2"/>
      <c r="F536" s="2"/>
    </row>
    <row r="537" spans="5:6" x14ac:dyDescent="0.2">
      <c r="E537" s="2"/>
      <c r="F537" s="2"/>
    </row>
    <row r="538" spans="5:6" x14ac:dyDescent="0.2">
      <c r="E538" s="2"/>
      <c r="F538" s="2"/>
    </row>
    <row r="539" spans="5:6" x14ac:dyDescent="0.2">
      <c r="E539" s="2"/>
      <c r="F539" s="2"/>
    </row>
    <row r="540" spans="5:6" x14ac:dyDescent="0.2">
      <c r="E540" s="2"/>
      <c r="F540" s="2"/>
    </row>
    <row r="541" spans="5:6" x14ac:dyDescent="0.2">
      <c r="E541" s="2"/>
      <c r="F541" s="2"/>
    </row>
    <row r="542" spans="5:6" x14ac:dyDescent="0.2">
      <c r="E542" s="2"/>
      <c r="F542" s="2"/>
    </row>
    <row r="543" spans="5:6" x14ac:dyDescent="0.2">
      <c r="E543" s="2"/>
      <c r="F543" s="2"/>
    </row>
    <row r="544" spans="5:6" x14ac:dyDescent="0.2">
      <c r="E544" s="2"/>
      <c r="F544" s="2"/>
    </row>
    <row r="545" spans="5:6" x14ac:dyDescent="0.2">
      <c r="E545" s="2"/>
      <c r="F545" s="2"/>
    </row>
    <row r="546" spans="5:6" x14ac:dyDescent="0.2">
      <c r="E546" s="2"/>
      <c r="F546" s="2"/>
    </row>
    <row r="547" spans="5:6" x14ac:dyDescent="0.2">
      <c r="E547" s="2"/>
      <c r="F547" s="2"/>
    </row>
    <row r="548" spans="5:6" x14ac:dyDescent="0.2">
      <c r="E548" s="2"/>
      <c r="F548" s="2"/>
    </row>
    <row r="549" spans="5:6" x14ac:dyDescent="0.2">
      <c r="E549" s="2"/>
      <c r="F549" s="2"/>
    </row>
    <row r="550" spans="5:6" x14ac:dyDescent="0.2">
      <c r="E550" s="2"/>
      <c r="F550" s="2"/>
    </row>
    <row r="551" spans="5:6" x14ac:dyDescent="0.2">
      <c r="E551" s="2"/>
      <c r="F551" s="2"/>
    </row>
    <row r="552" spans="5:6" x14ac:dyDescent="0.2">
      <c r="E552" s="2"/>
      <c r="F552" s="2"/>
    </row>
    <row r="553" spans="5:6" x14ac:dyDescent="0.2">
      <c r="E553" s="2"/>
      <c r="F553" s="2"/>
    </row>
    <row r="554" spans="5:6" x14ac:dyDescent="0.2">
      <c r="E554" s="2"/>
      <c r="F554" s="2"/>
    </row>
    <row r="555" spans="5:6" x14ac:dyDescent="0.2">
      <c r="E555" s="2"/>
      <c r="F555" s="2"/>
    </row>
    <row r="556" spans="5:6" x14ac:dyDescent="0.2">
      <c r="E556" s="2"/>
      <c r="F556" s="2"/>
    </row>
    <row r="557" spans="5:6" x14ac:dyDescent="0.2">
      <c r="E557" s="2"/>
      <c r="F557" s="2"/>
    </row>
    <row r="558" spans="5:6" x14ac:dyDescent="0.2">
      <c r="E558" s="2"/>
      <c r="F558" s="2"/>
    </row>
    <row r="559" spans="5:6" x14ac:dyDescent="0.2">
      <c r="E559" s="2"/>
      <c r="F559" s="2"/>
    </row>
    <row r="560" spans="5:6" x14ac:dyDescent="0.2">
      <c r="E560" s="2"/>
      <c r="F560" s="2"/>
    </row>
    <row r="561" spans="5:6" x14ac:dyDescent="0.2">
      <c r="E561" s="2"/>
      <c r="F561" s="2"/>
    </row>
    <row r="562" spans="5:6" x14ac:dyDescent="0.2">
      <c r="E562" s="2"/>
      <c r="F562" s="2"/>
    </row>
    <row r="563" spans="5:6" x14ac:dyDescent="0.2">
      <c r="E563" s="2"/>
      <c r="F563" s="2"/>
    </row>
    <row r="564" spans="5:6" x14ac:dyDescent="0.2">
      <c r="E564" s="2"/>
      <c r="F564" s="2"/>
    </row>
    <row r="565" spans="5:6" x14ac:dyDescent="0.2">
      <c r="E565" s="2"/>
      <c r="F565" s="2"/>
    </row>
    <row r="566" spans="5:6" x14ac:dyDescent="0.2">
      <c r="E566" s="2"/>
      <c r="F566" s="2"/>
    </row>
    <row r="567" spans="5:6" x14ac:dyDescent="0.2">
      <c r="E567" s="2"/>
      <c r="F567" s="2"/>
    </row>
    <row r="568" spans="5:6" x14ac:dyDescent="0.2">
      <c r="E568" s="2"/>
      <c r="F568" s="2"/>
    </row>
    <row r="569" spans="5:6" x14ac:dyDescent="0.2">
      <c r="E569" s="2"/>
      <c r="F569" s="2"/>
    </row>
    <row r="570" spans="5:6" x14ac:dyDescent="0.2">
      <c r="E570" s="2"/>
      <c r="F570" s="2"/>
    </row>
    <row r="571" spans="5:6" x14ac:dyDescent="0.2">
      <c r="E571" s="2"/>
      <c r="F571" s="2"/>
    </row>
    <row r="572" spans="5:6" x14ac:dyDescent="0.2">
      <c r="E572" s="2"/>
      <c r="F572" s="2"/>
    </row>
    <row r="573" spans="5:6" x14ac:dyDescent="0.2">
      <c r="E573" s="2"/>
      <c r="F573" s="2"/>
    </row>
    <row r="574" spans="5:6" x14ac:dyDescent="0.2">
      <c r="E574" s="2"/>
      <c r="F574" s="2"/>
    </row>
    <row r="575" spans="5:6" x14ac:dyDescent="0.2">
      <c r="E575" s="2"/>
      <c r="F575" s="2"/>
    </row>
    <row r="576" spans="5:6" x14ac:dyDescent="0.2">
      <c r="E576" s="2"/>
      <c r="F576" s="2"/>
    </row>
    <row r="577" spans="5:6" x14ac:dyDescent="0.2">
      <c r="E577" s="2"/>
      <c r="F577" s="2"/>
    </row>
    <row r="578" spans="5:6" x14ac:dyDescent="0.2">
      <c r="E578" s="2"/>
      <c r="F578" s="2"/>
    </row>
    <row r="579" spans="5:6" x14ac:dyDescent="0.2">
      <c r="E579" s="2"/>
      <c r="F579" s="2"/>
    </row>
    <row r="580" spans="5:6" x14ac:dyDescent="0.2">
      <c r="E580" s="2"/>
      <c r="F580" s="2"/>
    </row>
    <row r="581" spans="5:6" x14ac:dyDescent="0.2">
      <c r="E581" s="2"/>
      <c r="F581" s="2"/>
    </row>
    <row r="582" spans="5:6" x14ac:dyDescent="0.2">
      <c r="E582" s="2"/>
      <c r="F582" s="2"/>
    </row>
    <row r="583" spans="5:6" x14ac:dyDescent="0.2">
      <c r="E583" s="2"/>
      <c r="F583" s="2"/>
    </row>
    <row r="584" spans="5:6" x14ac:dyDescent="0.2">
      <c r="E584" s="2"/>
      <c r="F584" s="2"/>
    </row>
    <row r="585" spans="5:6" x14ac:dyDescent="0.2">
      <c r="E585" s="2"/>
      <c r="F585" s="2"/>
    </row>
    <row r="586" spans="5:6" x14ac:dyDescent="0.2">
      <c r="E586" s="2"/>
      <c r="F586" s="2"/>
    </row>
    <row r="587" spans="5:6" x14ac:dyDescent="0.2">
      <c r="E587" s="2"/>
      <c r="F587" s="2"/>
    </row>
    <row r="588" spans="5:6" x14ac:dyDescent="0.2">
      <c r="E588" s="2"/>
      <c r="F588" s="2"/>
    </row>
    <row r="589" spans="5:6" x14ac:dyDescent="0.2">
      <c r="E589" s="2"/>
      <c r="F589" s="2"/>
    </row>
    <row r="590" spans="5:6" x14ac:dyDescent="0.2">
      <c r="E590" s="2"/>
      <c r="F590" s="2"/>
    </row>
    <row r="591" spans="5:6" x14ac:dyDescent="0.2">
      <c r="E591" s="2"/>
      <c r="F591" s="2"/>
    </row>
    <row r="592" spans="5:6" x14ac:dyDescent="0.2">
      <c r="E592" s="2"/>
      <c r="F592" s="2"/>
    </row>
    <row r="593" spans="5:6" x14ac:dyDescent="0.2">
      <c r="E593" s="2"/>
      <c r="F593" s="2"/>
    </row>
    <row r="594" spans="5:6" x14ac:dyDescent="0.2">
      <c r="E594" s="2"/>
      <c r="F594" s="2"/>
    </row>
    <row r="595" spans="5:6" x14ac:dyDescent="0.2">
      <c r="E595" s="2"/>
      <c r="F595" s="2"/>
    </row>
    <row r="596" spans="5:6" x14ac:dyDescent="0.2">
      <c r="E596" s="2"/>
      <c r="F596" s="2"/>
    </row>
    <row r="597" spans="5:6" x14ac:dyDescent="0.2">
      <c r="E597" s="2"/>
      <c r="F597" s="2"/>
    </row>
    <row r="598" spans="5:6" x14ac:dyDescent="0.2">
      <c r="E598" s="2"/>
      <c r="F598" s="2"/>
    </row>
    <row r="599" spans="5:6" x14ac:dyDescent="0.2">
      <c r="E599" s="2"/>
      <c r="F599" s="2"/>
    </row>
    <row r="600" spans="5:6" x14ac:dyDescent="0.2">
      <c r="E600" s="2"/>
      <c r="F600" s="2"/>
    </row>
    <row r="601" spans="5:6" x14ac:dyDescent="0.2">
      <c r="E601" s="2"/>
      <c r="F601" s="2"/>
    </row>
    <row r="602" spans="5:6" x14ac:dyDescent="0.2">
      <c r="E602" s="2"/>
      <c r="F602" s="2"/>
    </row>
    <row r="603" spans="5:6" x14ac:dyDescent="0.2">
      <c r="E603" s="2"/>
      <c r="F603" s="2"/>
    </row>
    <row r="604" spans="5:6" x14ac:dyDescent="0.2">
      <c r="E604" s="2"/>
      <c r="F604" s="2"/>
    </row>
    <row r="605" spans="5:6" x14ac:dyDescent="0.2">
      <c r="E605" s="2"/>
      <c r="F605" s="2"/>
    </row>
    <row r="606" spans="5:6" x14ac:dyDescent="0.2">
      <c r="E606" s="2"/>
      <c r="F606" s="2"/>
    </row>
    <row r="607" spans="5:6" x14ac:dyDescent="0.2">
      <c r="E607" s="2"/>
      <c r="F607" s="2"/>
    </row>
    <row r="608" spans="5:6" x14ac:dyDescent="0.2">
      <c r="E608" s="2"/>
      <c r="F608" s="2"/>
    </row>
    <row r="609" spans="5:6" x14ac:dyDescent="0.2">
      <c r="E609" s="2"/>
      <c r="F609" s="2"/>
    </row>
    <row r="610" spans="5:6" x14ac:dyDescent="0.2">
      <c r="E610" s="2"/>
      <c r="F610" s="2"/>
    </row>
    <row r="611" spans="5:6" x14ac:dyDescent="0.2">
      <c r="E611" s="2"/>
      <c r="F611" s="2"/>
    </row>
    <row r="612" spans="5:6" x14ac:dyDescent="0.2">
      <c r="E612" s="2"/>
      <c r="F612" s="2"/>
    </row>
    <row r="613" spans="5:6" x14ac:dyDescent="0.2">
      <c r="E613" s="2"/>
      <c r="F613" s="2"/>
    </row>
    <row r="614" spans="5:6" x14ac:dyDescent="0.2">
      <c r="E614" s="2"/>
      <c r="F614" s="2"/>
    </row>
    <row r="615" spans="5:6" x14ac:dyDescent="0.2">
      <c r="E615" s="2"/>
      <c r="F615" s="2"/>
    </row>
    <row r="616" spans="5:6" x14ac:dyDescent="0.2">
      <c r="E616" s="2"/>
      <c r="F616" s="2"/>
    </row>
    <row r="617" spans="5:6" x14ac:dyDescent="0.2">
      <c r="E617" s="2"/>
      <c r="F617" s="2"/>
    </row>
    <row r="618" spans="5:6" x14ac:dyDescent="0.2">
      <c r="E618" s="2"/>
      <c r="F618" s="2"/>
    </row>
    <row r="619" spans="5:6" x14ac:dyDescent="0.2">
      <c r="E619" s="2"/>
      <c r="F619" s="2"/>
    </row>
    <row r="620" spans="5:6" x14ac:dyDescent="0.2">
      <c r="E620" s="2"/>
      <c r="F620" s="2"/>
    </row>
    <row r="621" spans="5:6" x14ac:dyDescent="0.2">
      <c r="E621" s="2"/>
      <c r="F621" s="2"/>
    </row>
    <row r="622" spans="5:6" x14ac:dyDescent="0.2">
      <c r="E622" s="2"/>
      <c r="F622" s="2"/>
    </row>
    <row r="623" spans="5:6" x14ac:dyDescent="0.2">
      <c r="E623" s="2"/>
      <c r="F623" s="2"/>
    </row>
    <row r="624" spans="5:6" x14ac:dyDescent="0.2">
      <c r="E624" s="2"/>
      <c r="F624" s="2"/>
    </row>
    <row r="625" spans="5:6" x14ac:dyDescent="0.2">
      <c r="E625" s="2"/>
      <c r="F625" s="2"/>
    </row>
    <row r="626" spans="5:6" x14ac:dyDescent="0.2">
      <c r="E626" s="2"/>
      <c r="F626" s="2"/>
    </row>
    <row r="627" spans="5:6" x14ac:dyDescent="0.2">
      <c r="E627" s="2"/>
      <c r="F627" s="2"/>
    </row>
    <row r="628" spans="5:6" x14ac:dyDescent="0.2">
      <c r="E628" s="2"/>
      <c r="F628" s="2"/>
    </row>
    <row r="629" spans="5:6" x14ac:dyDescent="0.2">
      <c r="E629" s="2"/>
      <c r="F629" s="2"/>
    </row>
    <row r="630" spans="5:6" x14ac:dyDescent="0.2">
      <c r="E630" s="2"/>
      <c r="F630" s="2"/>
    </row>
    <row r="631" spans="5:6" x14ac:dyDescent="0.2">
      <c r="E631" s="2"/>
      <c r="F631" s="2"/>
    </row>
    <row r="632" spans="5:6" x14ac:dyDescent="0.2">
      <c r="E632" s="2"/>
      <c r="F632" s="2"/>
    </row>
    <row r="633" spans="5:6" x14ac:dyDescent="0.2">
      <c r="E633" s="2"/>
      <c r="F633" s="2"/>
    </row>
    <row r="634" spans="5:6" x14ac:dyDescent="0.2">
      <c r="E634" s="2"/>
      <c r="F634" s="2"/>
    </row>
    <row r="635" spans="5:6" x14ac:dyDescent="0.2">
      <c r="E635" s="2"/>
      <c r="F635" s="2"/>
    </row>
    <row r="636" spans="5:6" x14ac:dyDescent="0.2">
      <c r="E636" s="2"/>
      <c r="F636" s="2"/>
    </row>
    <row r="637" spans="5:6" x14ac:dyDescent="0.2">
      <c r="E637" s="2"/>
      <c r="F637" s="2"/>
    </row>
    <row r="638" spans="5:6" x14ac:dyDescent="0.2">
      <c r="E638" s="2"/>
      <c r="F638" s="2"/>
    </row>
    <row r="639" spans="5:6" x14ac:dyDescent="0.2">
      <c r="E639" s="2"/>
      <c r="F639" s="2"/>
    </row>
    <row r="640" spans="5:6" x14ac:dyDescent="0.2">
      <c r="E640" s="2"/>
      <c r="F640" s="2"/>
    </row>
    <row r="641" spans="5:6" x14ac:dyDescent="0.2">
      <c r="E641" s="2"/>
      <c r="F641" s="2"/>
    </row>
    <row r="642" spans="5:6" x14ac:dyDescent="0.2">
      <c r="E642" s="2"/>
      <c r="F642" s="2"/>
    </row>
    <row r="643" spans="5:6" x14ac:dyDescent="0.2">
      <c r="E643" s="2"/>
      <c r="F643" s="2"/>
    </row>
    <row r="644" spans="5:6" x14ac:dyDescent="0.2">
      <c r="E644" s="2"/>
      <c r="F644" s="2"/>
    </row>
    <row r="645" spans="5:6" x14ac:dyDescent="0.2">
      <c r="E645" s="2"/>
      <c r="F645" s="2"/>
    </row>
    <row r="646" spans="5:6" x14ac:dyDescent="0.2">
      <c r="E646" s="2"/>
      <c r="F646" s="2"/>
    </row>
    <row r="647" spans="5:6" x14ac:dyDescent="0.2">
      <c r="E647" s="2"/>
      <c r="F647" s="2"/>
    </row>
    <row r="648" spans="5:6" x14ac:dyDescent="0.2">
      <c r="E648" s="2"/>
      <c r="F648" s="2"/>
    </row>
    <row r="649" spans="5:6" x14ac:dyDescent="0.2">
      <c r="E649" s="2"/>
      <c r="F649" s="2"/>
    </row>
    <row r="650" spans="5:6" x14ac:dyDescent="0.2">
      <c r="E650" s="2"/>
      <c r="F650" s="2"/>
    </row>
    <row r="651" spans="5:6" x14ac:dyDescent="0.2">
      <c r="E651" s="2"/>
      <c r="F651" s="2"/>
    </row>
    <row r="652" spans="5:6" x14ac:dyDescent="0.2">
      <c r="E652" s="2"/>
      <c r="F652" s="2"/>
    </row>
    <row r="653" spans="5:6" x14ac:dyDescent="0.2">
      <c r="E653" s="2"/>
      <c r="F653" s="2"/>
    </row>
    <row r="654" spans="5:6" x14ac:dyDescent="0.2">
      <c r="E654" s="2"/>
      <c r="F654" s="2"/>
    </row>
    <row r="655" spans="5:6" x14ac:dyDescent="0.2">
      <c r="E655" s="2"/>
      <c r="F655" s="2"/>
    </row>
    <row r="656" spans="5:6" x14ac:dyDescent="0.2">
      <c r="E656" s="2"/>
      <c r="F656" s="2"/>
    </row>
    <row r="657" spans="5:6" x14ac:dyDescent="0.2">
      <c r="E657" s="2"/>
      <c r="F657" s="2"/>
    </row>
    <row r="658" spans="5:6" x14ac:dyDescent="0.2">
      <c r="E658" s="2"/>
      <c r="F658" s="2"/>
    </row>
    <row r="659" spans="5:6" x14ac:dyDescent="0.2">
      <c r="E659" s="2"/>
      <c r="F659" s="2"/>
    </row>
    <row r="660" spans="5:6" x14ac:dyDescent="0.2">
      <c r="E660" s="2"/>
      <c r="F660" s="2"/>
    </row>
    <row r="661" spans="5:6" x14ac:dyDescent="0.2">
      <c r="E661" s="2"/>
      <c r="F661" s="2"/>
    </row>
    <row r="662" spans="5:6" x14ac:dyDescent="0.2">
      <c r="E662" s="2"/>
      <c r="F662" s="2"/>
    </row>
    <row r="663" spans="5:6" x14ac:dyDescent="0.2">
      <c r="E663" s="2"/>
      <c r="F663" s="2"/>
    </row>
    <row r="664" spans="5:6" x14ac:dyDescent="0.2">
      <c r="E664" s="2"/>
      <c r="F664" s="2"/>
    </row>
    <row r="665" spans="5:6" x14ac:dyDescent="0.2">
      <c r="E665" s="2"/>
      <c r="F665" s="2"/>
    </row>
    <row r="666" spans="5:6" x14ac:dyDescent="0.2">
      <c r="E666" s="2"/>
      <c r="F666" s="2"/>
    </row>
    <row r="667" spans="5:6" x14ac:dyDescent="0.2">
      <c r="E667" s="2"/>
      <c r="F667" s="2"/>
    </row>
    <row r="668" spans="5:6" x14ac:dyDescent="0.2">
      <c r="E668" s="2"/>
      <c r="F668" s="2"/>
    </row>
    <row r="669" spans="5:6" x14ac:dyDescent="0.2">
      <c r="E669" s="2"/>
      <c r="F669" s="2"/>
    </row>
    <row r="670" spans="5:6" x14ac:dyDescent="0.2">
      <c r="E670" s="2"/>
      <c r="F670" s="2"/>
    </row>
    <row r="671" spans="5:6" x14ac:dyDescent="0.2">
      <c r="E671" s="2"/>
      <c r="F671" s="2"/>
    </row>
    <row r="672" spans="5:6" x14ac:dyDescent="0.2">
      <c r="E672" s="2"/>
      <c r="F672" s="2"/>
    </row>
    <row r="673" spans="5:6" x14ac:dyDescent="0.2">
      <c r="E673" s="2"/>
      <c r="F673" s="2"/>
    </row>
    <row r="674" spans="5:6" x14ac:dyDescent="0.2">
      <c r="E674" s="2"/>
      <c r="F674" s="2"/>
    </row>
    <row r="675" spans="5:6" x14ac:dyDescent="0.2">
      <c r="E675" s="2"/>
      <c r="F675" s="2"/>
    </row>
    <row r="676" spans="5:6" x14ac:dyDescent="0.2">
      <c r="E676" s="2"/>
      <c r="F676" s="2"/>
    </row>
    <row r="677" spans="5:6" x14ac:dyDescent="0.2">
      <c r="E677" s="2"/>
      <c r="F677" s="2"/>
    </row>
    <row r="678" spans="5:6" x14ac:dyDescent="0.2">
      <c r="E678" s="2"/>
      <c r="F678" s="2"/>
    </row>
    <row r="679" spans="5:6" x14ac:dyDescent="0.2">
      <c r="E679" s="2"/>
      <c r="F679" s="2"/>
    </row>
    <row r="680" spans="5:6" x14ac:dyDescent="0.2">
      <c r="E680" s="2"/>
      <c r="F680" s="2"/>
    </row>
    <row r="681" spans="5:6" x14ac:dyDescent="0.2">
      <c r="E681" s="2"/>
      <c r="F681" s="2"/>
    </row>
    <row r="682" spans="5:6" x14ac:dyDescent="0.2">
      <c r="E682" s="2"/>
      <c r="F682" s="2"/>
    </row>
    <row r="683" spans="5:6" x14ac:dyDescent="0.2">
      <c r="E683" s="2"/>
      <c r="F683" s="2"/>
    </row>
    <row r="684" spans="5:6" x14ac:dyDescent="0.2">
      <c r="E684" s="2"/>
      <c r="F684" s="2"/>
    </row>
    <row r="685" spans="5:6" x14ac:dyDescent="0.2">
      <c r="E685" s="2"/>
      <c r="F685" s="2"/>
    </row>
    <row r="686" spans="5:6" x14ac:dyDescent="0.2">
      <c r="E686" s="2"/>
      <c r="F686" s="2"/>
    </row>
    <row r="687" spans="5:6" x14ac:dyDescent="0.2">
      <c r="E687" s="2"/>
      <c r="F687" s="2"/>
    </row>
    <row r="688" spans="5:6" x14ac:dyDescent="0.2">
      <c r="E688" s="2"/>
      <c r="F688" s="2"/>
    </row>
    <row r="689" spans="5:6" x14ac:dyDescent="0.2">
      <c r="E689" s="2"/>
      <c r="F689" s="2"/>
    </row>
    <row r="690" spans="5:6" x14ac:dyDescent="0.2">
      <c r="E690" s="2"/>
      <c r="F690" s="2"/>
    </row>
    <row r="691" spans="5:6" x14ac:dyDescent="0.2">
      <c r="E691" s="2"/>
      <c r="F691" s="2"/>
    </row>
    <row r="692" spans="5:6" x14ac:dyDescent="0.2">
      <c r="E692" s="2"/>
      <c r="F692" s="2"/>
    </row>
    <row r="693" spans="5:6" x14ac:dyDescent="0.2">
      <c r="E693" s="2"/>
      <c r="F693" s="2"/>
    </row>
    <row r="694" spans="5:6" x14ac:dyDescent="0.2">
      <c r="E694" s="2"/>
      <c r="F694" s="2"/>
    </row>
    <row r="695" spans="5:6" x14ac:dyDescent="0.2">
      <c r="E695" s="2"/>
      <c r="F695" s="2"/>
    </row>
    <row r="696" spans="5:6" x14ac:dyDescent="0.2">
      <c r="E696" s="2"/>
      <c r="F696" s="2"/>
    </row>
    <row r="697" spans="5:6" x14ac:dyDescent="0.2">
      <c r="E697" s="2"/>
      <c r="F697" s="2"/>
    </row>
    <row r="698" spans="5:6" x14ac:dyDescent="0.2">
      <c r="E698" s="2"/>
      <c r="F698" s="2"/>
    </row>
    <row r="699" spans="5:6" x14ac:dyDescent="0.2">
      <c r="E699" s="2"/>
      <c r="F699" s="2"/>
    </row>
    <row r="700" spans="5:6" x14ac:dyDescent="0.2">
      <c r="E700" s="2"/>
      <c r="F700" s="2"/>
    </row>
    <row r="701" spans="5:6" x14ac:dyDescent="0.2">
      <c r="E701" s="2"/>
      <c r="F701" s="2"/>
    </row>
    <row r="702" spans="5:6" x14ac:dyDescent="0.2">
      <c r="E702" s="2"/>
      <c r="F702" s="2"/>
    </row>
    <row r="703" spans="5:6" x14ac:dyDescent="0.2">
      <c r="E703" s="2"/>
      <c r="F703" s="2"/>
    </row>
    <row r="704" spans="5:6" x14ac:dyDescent="0.2">
      <c r="E704" s="2"/>
      <c r="F704" s="2"/>
    </row>
    <row r="705" spans="5:6" x14ac:dyDescent="0.2">
      <c r="E705" s="2"/>
      <c r="F705" s="2"/>
    </row>
    <row r="706" spans="5:6" x14ac:dyDescent="0.2">
      <c r="E706" s="2"/>
      <c r="F706" s="2"/>
    </row>
    <row r="707" spans="5:6" x14ac:dyDescent="0.2">
      <c r="E707" s="2"/>
      <c r="F707" s="2"/>
    </row>
    <row r="708" spans="5:6" x14ac:dyDescent="0.2">
      <c r="E708" s="2"/>
      <c r="F708" s="2"/>
    </row>
    <row r="709" spans="5:6" x14ac:dyDescent="0.2">
      <c r="E709" s="2"/>
      <c r="F709" s="2"/>
    </row>
    <row r="710" spans="5:6" x14ac:dyDescent="0.2">
      <c r="E710" s="2"/>
      <c r="F710" s="2"/>
    </row>
    <row r="711" spans="5:6" x14ac:dyDescent="0.2">
      <c r="E711" s="2"/>
      <c r="F711" s="2"/>
    </row>
    <row r="712" spans="5:6" x14ac:dyDescent="0.2">
      <c r="E712" s="2"/>
      <c r="F712" s="2"/>
    </row>
    <row r="713" spans="5:6" x14ac:dyDescent="0.2">
      <c r="E713" s="2"/>
      <c r="F713" s="2"/>
    </row>
    <row r="714" spans="5:6" x14ac:dyDescent="0.2">
      <c r="E714" s="2"/>
      <c r="F714" s="2"/>
    </row>
    <row r="715" spans="5:6" x14ac:dyDescent="0.2">
      <c r="E715" s="2"/>
      <c r="F715" s="2"/>
    </row>
    <row r="716" spans="5:6" x14ac:dyDescent="0.2">
      <c r="E716" s="2"/>
      <c r="F716" s="2"/>
    </row>
    <row r="717" spans="5:6" x14ac:dyDescent="0.2">
      <c r="E717" s="2"/>
      <c r="F717" s="2"/>
    </row>
    <row r="718" spans="5:6" x14ac:dyDescent="0.2">
      <c r="E718" s="2"/>
      <c r="F718" s="2"/>
    </row>
    <row r="719" spans="5:6" x14ac:dyDescent="0.2">
      <c r="E719" s="2"/>
      <c r="F719" s="2"/>
    </row>
    <row r="720" spans="5:6" x14ac:dyDescent="0.2">
      <c r="E720" s="2"/>
      <c r="F720" s="2"/>
    </row>
    <row r="721" spans="5:6" x14ac:dyDescent="0.2">
      <c r="E721" s="2"/>
      <c r="F721" s="2"/>
    </row>
    <row r="722" spans="5:6" x14ac:dyDescent="0.2">
      <c r="E722" s="2"/>
      <c r="F722" s="2"/>
    </row>
    <row r="723" spans="5:6" x14ac:dyDescent="0.2">
      <c r="E723" s="2"/>
      <c r="F723" s="2"/>
    </row>
    <row r="724" spans="5:6" x14ac:dyDescent="0.2">
      <c r="E724" s="2"/>
      <c r="F724" s="2"/>
    </row>
    <row r="725" spans="5:6" x14ac:dyDescent="0.2">
      <c r="E725" s="2"/>
      <c r="F725" s="2"/>
    </row>
    <row r="726" spans="5:6" x14ac:dyDescent="0.2">
      <c r="E726" s="2"/>
      <c r="F726" s="2"/>
    </row>
    <row r="727" spans="5:6" x14ac:dyDescent="0.2">
      <c r="E727" s="2"/>
      <c r="F727" s="2"/>
    </row>
    <row r="728" spans="5:6" x14ac:dyDescent="0.2">
      <c r="E728" s="2"/>
      <c r="F728" s="2"/>
    </row>
    <row r="729" spans="5:6" x14ac:dyDescent="0.2">
      <c r="E729" s="2"/>
      <c r="F729" s="2"/>
    </row>
    <row r="730" spans="5:6" x14ac:dyDescent="0.2">
      <c r="E730" s="2"/>
      <c r="F730" s="2"/>
    </row>
    <row r="731" spans="5:6" x14ac:dyDescent="0.2">
      <c r="E731" s="2"/>
      <c r="F731" s="2"/>
    </row>
    <row r="732" spans="5:6" x14ac:dyDescent="0.2">
      <c r="E732" s="2"/>
      <c r="F732" s="2"/>
    </row>
    <row r="733" spans="5:6" x14ac:dyDescent="0.2">
      <c r="E733" s="2"/>
      <c r="F733" s="2"/>
    </row>
    <row r="734" spans="5:6" x14ac:dyDescent="0.2">
      <c r="E734" s="2"/>
      <c r="F734" s="2"/>
    </row>
    <row r="735" spans="5:6" x14ac:dyDescent="0.2">
      <c r="E735" s="2"/>
      <c r="F735" s="2"/>
    </row>
    <row r="736" spans="5:6" x14ac:dyDescent="0.2">
      <c r="E736" s="2"/>
      <c r="F736" s="2"/>
    </row>
    <row r="737" spans="5:6" x14ac:dyDescent="0.2">
      <c r="E737" s="2"/>
      <c r="F737" s="2"/>
    </row>
    <row r="738" spans="5:6" x14ac:dyDescent="0.2">
      <c r="E738" s="2"/>
      <c r="F738" s="2"/>
    </row>
    <row r="739" spans="5:6" x14ac:dyDescent="0.2">
      <c r="E739" s="2"/>
      <c r="F739" s="2"/>
    </row>
    <row r="740" spans="5:6" x14ac:dyDescent="0.2">
      <c r="E740" s="2"/>
      <c r="F740" s="2"/>
    </row>
    <row r="741" spans="5:6" x14ac:dyDescent="0.2">
      <c r="E741" s="2"/>
      <c r="F741" s="2"/>
    </row>
    <row r="742" spans="5:6" x14ac:dyDescent="0.2">
      <c r="E742" s="2"/>
      <c r="F742" s="2"/>
    </row>
    <row r="743" spans="5:6" x14ac:dyDescent="0.2">
      <c r="E743" s="2"/>
      <c r="F743" s="2"/>
    </row>
    <row r="744" spans="5:6" x14ac:dyDescent="0.2">
      <c r="E744" s="2"/>
      <c r="F744" s="2"/>
    </row>
    <row r="745" spans="5:6" x14ac:dyDescent="0.2">
      <c r="E745" s="2"/>
      <c r="F745" s="2"/>
    </row>
    <row r="746" spans="5:6" x14ac:dyDescent="0.2">
      <c r="E746" s="2"/>
      <c r="F746" s="2"/>
    </row>
    <row r="747" spans="5:6" x14ac:dyDescent="0.2">
      <c r="E747" s="2"/>
      <c r="F747" s="2"/>
    </row>
    <row r="748" spans="5:6" x14ac:dyDescent="0.2">
      <c r="E748" s="2"/>
      <c r="F748" s="2"/>
    </row>
    <row r="749" spans="5:6" x14ac:dyDescent="0.2">
      <c r="E749" s="2"/>
      <c r="F749" s="2"/>
    </row>
    <row r="750" spans="5:6" x14ac:dyDescent="0.2">
      <c r="E750" s="2"/>
      <c r="F750" s="2"/>
    </row>
    <row r="751" spans="5:6" x14ac:dyDescent="0.2">
      <c r="E751" s="2"/>
      <c r="F751" s="2"/>
    </row>
    <row r="752" spans="5:6" x14ac:dyDescent="0.2">
      <c r="E752" s="2"/>
      <c r="F752" s="2"/>
    </row>
    <row r="753" spans="5:6" x14ac:dyDescent="0.2">
      <c r="E753" s="2"/>
      <c r="F753" s="2"/>
    </row>
    <row r="754" spans="5:6" x14ac:dyDescent="0.2">
      <c r="E754" s="2"/>
      <c r="F754" s="2"/>
    </row>
    <row r="755" spans="5:6" x14ac:dyDescent="0.2">
      <c r="E755" s="2"/>
      <c r="F755" s="2"/>
    </row>
    <row r="756" spans="5:6" x14ac:dyDescent="0.2">
      <c r="E756" s="2"/>
      <c r="F756" s="2"/>
    </row>
    <row r="757" spans="5:6" x14ac:dyDescent="0.2">
      <c r="E757" s="2"/>
      <c r="F757" s="2"/>
    </row>
    <row r="758" spans="5:6" x14ac:dyDescent="0.2">
      <c r="E758" s="2"/>
      <c r="F758" s="2"/>
    </row>
    <row r="759" spans="5:6" x14ac:dyDescent="0.2">
      <c r="E759" s="2"/>
      <c r="F759" s="2"/>
    </row>
    <row r="760" spans="5:6" x14ac:dyDescent="0.2">
      <c r="E760" s="2"/>
      <c r="F760" s="2"/>
    </row>
    <row r="761" spans="5:6" x14ac:dyDescent="0.2">
      <c r="E761" s="2"/>
      <c r="F761" s="2"/>
    </row>
    <row r="762" spans="5:6" x14ac:dyDescent="0.2">
      <c r="E762" s="2"/>
      <c r="F762" s="2"/>
    </row>
    <row r="763" spans="5:6" x14ac:dyDescent="0.2">
      <c r="E763" s="2"/>
      <c r="F763" s="2"/>
    </row>
    <row r="764" spans="5:6" x14ac:dyDescent="0.2">
      <c r="E764" s="2"/>
      <c r="F764" s="2"/>
    </row>
    <row r="765" spans="5:6" x14ac:dyDescent="0.2">
      <c r="E765" s="2"/>
      <c r="F765" s="2"/>
    </row>
    <row r="766" spans="5:6" x14ac:dyDescent="0.2">
      <c r="E766" s="2"/>
      <c r="F766" s="2"/>
    </row>
    <row r="767" spans="5:6" x14ac:dyDescent="0.2">
      <c r="E767" s="2"/>
      <c r="F767" s="2"/>
    </row>
    <row r="768" spans="5:6" x14ac:dyDescent="0.2">
      <c r="E768" s="2"/>
      <c r="F768" s="2"/>
    </row>
    <row r="769" spans="5:6" x14ac:dyDescent="0.2">
      <c r="E769" s="2"/>
      <c r="F769" s="2"/>
    </row>
    <row r="770" spans="5:6" x14ac:dyDescent="0.2">
      <c r="E770" s="2"/>
      <c r="F770" s="2"/>
    </row>
    <row r="771" spans="5:6" x14ac:dyDescent="0.2">
      <c r="E771" s="2"/>
      <c r="F771" s="2"/>
    </row>
    <row r="772" spans="5:6" x14ac:dyDescent="0.2">
      <c r="E772" s="2"/>
      <c r="F772" s="2"/>
    </row>
    <row r="773" spans="5:6" x14ac:dyDescent="0.2">
      <c r="E773" s="2"/>
      <c r="F773" s="2"/>
    </row>
    <row r="774" spans="5:6" x14ac:dyDescent="0.2">
      <c r="E774" s="2"/>
      <c r="F774" s="2"/>
    </row>
    <row r="775" spans="5:6" x14ac:dyDescent="0.2">
      <c r="E775" s="2"/>
      <c r="F775" s="2"/>
    </row>
    <row r="776" spans="5:6" x14ac:dyDescent="0.2">
      <c r="E776" s="2"/>
      <c r="F776" s="2"/>
    </row>
    <row r="777" spans="5:6" x14ac:dyDescent="0.2">
      <c r="E777" s="2"/>
      <c r="F777" s="2"/>
    </row>
    <row r="778" spans="5:6" x14ac:dyDescent="0.2">
      <c r="E778" s="2"/>
      <c r="F778" s="2"/>
    </row>
    <row r="779" spans="5:6" x14ac:dyDescent="0.2">
      <c r="E779" s="2"/>
      <c r="F779" s="2"/>
    </row>
    <row r="780" spans="5:6" x14ac:dyDescent="0.2">
      <c r="E780" s="2"/>
      <c r="F780" s="2"/>
    </row>
    <row r="781" spans="5:6" x14ac:dyDescent="0.2">
      <c r="E781" s="2"/>
      <c r="F781" s="2"/>
    </row>
    <row r="782" spans="5:6" x14ac:dyDescent="0.2">
      <c r="E782" s="2"/>
      <c r="F782" s="2"/>
    </row>
    <row r="783" spans="5:6" x14ac:dyDescent="0.2">
      <c r="E783" s="2"/>
      <c r="F783" s="2"/>
    </row>
    <row r="784" spans="5:6" x14ac:dyDescent="0.2">
      <c r="E784" s="2"/>
      <c r="F784" s="2"/>
    </row>
    <row r="785" spans="5:6" x14ac:dyDescent="0.2">
      <c r="E785" s="2"/>
      <c r="F785" s="2"/>
    </row>
    <row r="786" spans="5:6" x14ac:dyDescent="0.2">
      <c r="E786" s="2"/>
      <c r="F786" s="2"/>
    </row>
    <row r="787" spans="5:6" x14ac:dyDescent="0.2">
      <c r="E787" s="2"/>
      <c r="F787" s="2"/>
    </row>
    <row r="788" spans="5:6" x14ac:dyDescent="0.2">
      <c r="E788" s="2"/>
      <c r="F788" s="2"/>
    </row>
    <row r="789" spans="5:6" x14ac:dyDescent="0.2">
      <c r="E789" s="2"/>
      <c r="F789" s="2"/>
    </row>
    <row r="790" spans="5:6" x14ac:dyDescent="0.2">
      <c r="E790" s="2"/>
      <c r="F790" s="2"/>
    </row>
    <row r="791" spans="5:6" x14ac:dyDescent="0.2">
      <c r="E791" s="2"/>
      <c r="F791" s="2"/>
    </row>
    <row r="792" spans="5:6" x14ac:dyDescent="0.2">
      <c r="E792" s="2"/>
      <c r="F792" s="2"/>
    </row>
    <row r="793" spans="5:6" x14ac:dyDescent="0.2">
      <c r="E793" s="2"/>
      <c r="F793" s="2"/>
    </row>
    <row r="794" spans="5:6" x14ac:dyDescent="0.2">
      <c r="E794" s="2"/>
      <c r="F794" s="2"/>
    </row>
    <row r="795" spans="5:6" x14ac:dyDescent="0.2">
      <c r="E795" s="2"/>
      <c r="F795" s="2"/>
    </row>
    <row r="796" spans="5:6" x14ac:dyDescent="0.2">
      <c r="E796" s="2"/>
      <c r="F796" s="2"/>
    </row>
    <row r="797" spans="5:6" x14ac:dyDescent="0.2">
      <c r="E797" s="2"/>
      <c r="F797" s="2"/>
    </row>
    <row r="798" spans="5:6" x14ac:dyDescent="0.2">
      <c r="E798" s="2"/>
      <c r="F798" s="2"/>
    </row>
    <row r="799" spans="5:6" x14ac:dyDescent="0.2">
      <c r="E799" s="2"/>
      <c r="F799" s="2"/>
    </row>
    <row r="800" spans="5:6" x14ac:dyDescent="0.2">
      <c r="E800" s="2"/>
      <c r="F800" s="2"/>
    </row>
    <row r="801" spans="5:6" x14ac:dyDescent="0.2">
      <c r="E801" s="2"/>
      <c r="F801" s="2"/>
    </row>
    <row r="802" spans="5:6" x14ac:dyDescent="0.2">
      <c r="E802" s="2"/>
      <c r="F802" s="2"/>
    </row>
    <row r="803" spans="5:6" x14ac:dyDescent="0.2">
      <c r="E803" s="2"/>
      <c r="F803" s="2"/>
    </row>
    <row r="804" spans="5:6" x14ac:dyDescent="0.2">
      <c r="E804" s="2"/>
      <c r="F804" s="2"/>
    </row>
    <row r="805" spans="5:6" x14ac:dyDescent="0.2">
      <c r="E805" s="2"/>
      <c r="F805" s="2"/>
    </row>
    <row r="806" spans="5:6" x14ac:dyDescent="0.2">
      <c r="E806" s="2"/>
      <c r="F806" s="2"/>
    </row>
    <row r="807" spans="5:6" x14ac:dyDescent="0.2">
      <c r="E807" s="2"/>
      <c r="F807" s="2"/>
    </row>
    <row r="808" spans="5:6" x14ac:dyDescent="0.2">
      <c r="E808" s="2"/>
      <c r="F808" s="2"/>
    </row>
    <row r="809" spans="5:6" x14ac:dyDescent="0.2">
      <c r="E809" s="2"/>
      <c r="F809" s="2"/>
    </row>
    <row r="810" spans="5:6" x14ac:dyDescent="0.2">
      <c r="E810" s="2"/>
      <c r="F810" s="2"/>
    </row>
    <row r="811" spans="5:6" x14ac:dyDescent="0.2">
      <c r="E811" s="2"/>
      <c r="F811" s="2"/>
    </row>
    <row r="812" spans="5:6" x14ac:dyDescent="0.2">
      <c r="E812" s="2"/>
      <c r="F812" s="2"/>
    </row>
    <row r="813" spans="5:6" x14ac:dyDescent="0.2">
      <c r="E813" s="2"/>
      <c r="F813" s="2"/>
    </row>
    <row r="814" spans="5:6" x14ac:dyDescent="0.2">
      <c r="E814" s="2"/>
      <c r="F814" s="2"/>
    </row>
    <row r="815" spans="5:6" x14ac:dyDescent="0.2">
      <c r="E815" s="2"/>
      <c r="F815" s="2"/>
    </row>
    <row r="816" spans="5:6" x14ac:dyDescent="0.2">
      <c r="E816" s="2"/>
      <c r="F816" s="2"/>
    </row>
    <row r="817" spans="5:6" x14ac:dyDescent="0.2">
      <c r="E817" s="2"/>
      <c r="F817" s="2"/>
    </row>
    <row r="818" spans="5:6" x14ac:dyDescent="0.2">
      <c r="E818" s="2"/>
      <c r="F818" s="2"/>
    </row>
    <row r="819" spans="5:6" x14ac:dyDescent="0.2">
      <c r="E819" s="2"/>
      <c r="F819" s="2"/>
    </row>
    <row r="820" spans="5:6" x14ac:dyDescent="0.2">
      <c r="E820" s="2"/>
      <c r="F820" s="2"/>
    </row>
    <row r="821" spans="5:6" x14ac:dyDescent="0.2">
      <c r="E821" s="2"/>
      <c r="F821" s="2"/>
    </row>
    <row r="822" spans="5:6" x14ac:dyDescent="0.2">
      <c r="E822" s="2"/>
      <c r="F822" s="2"/>
    </row>
    <row r="823" spans="5:6" x14ac:dyDescent="0.2">
      <c r="E823" s="2"/>
      <c r="F823" s="2"/>
    </row>
    <row r="824" spans="5:6" x14ac:dyDescent="0.2">
      <c r="E824" s="2"/>
      <c r="F824" s="2"/>
    </row>
    <row r="825" spans="5:6" x14ac:dyDescent="0.2">
      <c r="E825" s="2"/>
      <c r="F825" s="2"/>
    </row>
    <row r="826" spans="5:6" x14ac:dyDescent="0.2">
      <c r="E826" s="2"/>
      <c r="F826" s="2"/>
    </row>
    <row r="827" spans="5:6" x14ac:dyDescent="0.2">
      <c r="E827" s="2"/>
      <c r="F827" s="2"/>
    </row>
    <row r="828" spans="5:6" x14ac:dyDescent="0.2">
      <c r="E828" s="2"/>
      <c r="F828" s="2"/>
    </row>
    <row r="829" spans="5:6" x14ac:dyDescent="0.2">
      <c r="E829" s="2"/>
      <c r="F829" s="2"/>
    </row>
    <row r="830" spans="5:6" x14ac:dyDescent="0.2">
      <c r="E830" s="2"/>
      <c r="F830" s="2"/>
    </row>
    <row r="831" spans="5:6" x14ac:dyDescent="0.2">
      <c r="E831" s="2"/>
      <c r="F831" s="2"/>
    </row>
    <row r="832" spans="5:6" x14ac:dyDescent="0.2">
      <c r="E832" s="2"/>
      <c r="F832" s="2"/>
    </row>
    <row r="833" spans="5:6" x14ac:dyDescent="0.2">
      <c r="E833" s="2"/>
      <c r="F833" s="2"/>
    </row>
    <row r="834" spans="5:6" x14ac:dyDescent="0.2">
      <c r="E834" s="2"/>
      <c r="F834" s="2"/>
    </row>
    <row r="835" spans="5:6" x14ac:dyDescent="0.2">
      <c r="E835" s="2"/>
      <c r="F835" s="2"/>
    </row>
    <row r="836" spans="5:6" x14ac:dyDescent="0.2">
      <c r="E836" s="2"/>
      <c r="F836" s="2"/>
    </row>
    <row r="837" spans="5:6" x14ac:dyDescent="0.2">
      <c r="E837" s="2"/>
      <c r="F837" s="2"/>
    </row>
    <row r="838" spans="5:6" x14ac:dyDescent="0.2">
      <c r="E838" s="2"/>
      <c r="F838" s="2"/>
    </row>
    <row r="839" spans="5:6" x14ac:dyDescent="0.2">
      <c r="E839" s="2"/>
      <c r="F839" s="2"/>
    </row>
    <row r="840" spans="5:6" x14ac:dyDescent="0.2">
      <c r="E840" s="2"/>
      <c r="F840" s="2"/>
    </row>
    <row r="841" spans="5:6" x14ac:dyDescent="0.2">
      <c r="E841" s="2"/>
      <c r="F841" s="2"/>
    </row>
    <row r="842" spans="5:6" x14ac:dyDescent="0.2">
      <c r="E842" s="2"/>
      <c r="F842" s="2"/>
    </row>
    <row r="843" spans="5:6" x14ac:dyDescent="0.2">
      <c r="E843" s="2"/>
      <c r="F843" s="2"/>
    </row>
    <row r="844" spans="5:6" x14ac:dyDescent="0.2">
      <c r="E844" s="2"/>
      <c r="F844" s="2"/>
    </row>
    <row r="845" spans="5:6" x14ac:dyDescent="0.2">
      <c r="E845" s="2"/>
      <c r="F845" s="2"/>
    </row>
    <row r="846" spans="5:6" x14ac:dyDescent="0.2">
      <c r="E846" s="2"/>
      <c r="F846" s="2"/>
    </row>
    <row r="847" spans="5:6" x14ac:dyDescent="0.2">
      <c r="E847" s="2"/>
      <c r="F847" s="2"/>
    </row>
    <row r="848" spans="5:6" x14ac:dyDescent="0.2">
      <c r="E848" s="2"/>
      <c r="F848" s="2"/>
    </row>
    <row r="849" spans="5:6" x14ac:dyDescent="0.2">
      <c r="E849" s="2"/>
      <c r="F849" s="2"/>
    </row>
    <row r="850" spans="5:6" x14ac:dyDescent="0.2">
      <c r="E850" s="2"/>
      <c r="F850" s="2"/>
    </row>
    <row r="851" spans="5:6" x14ac:dyDescent="0.2">
      <c r="E851" s="2"/>
      <c r="F851" s="2"/>
    </row>
    <row r="852" spans="5:6" x14ac:dyDescent="0.2">
      <c r="E852" s="2"/>
      <c r="F852" s="2"/>
    </row>
    <row r="853" spans="5:6" x14ac:dyDescent="0.2">
      <c r="E853" s="2"/>
      <c r="F853" s="2"/>
    </row>
    <row r="854" spans="5:6" x14ac:dyDescent="0.2">
      <c r="E854" s="2"/>
      <c r="F854" s="2"/>
    </row>
    <row r="855" spans="5:6" x14ac:dyDescent="0.2">
      <c r="E855" s="2"/>
      <c r="F855" s="2"/>
    </row>
    <row r="856" spans="5:6" x14ac:dyDescent="0.2">
      <c r="E856" s="2"/>
      <c r="F856" s="2"/>
    </row>
    <row r="857" spans="5:6" x14ac:dyDescent="0.2">
      <c r="E857" s="2"/>
      <c r="F857" s="2"/>
    </row>
    <row r="858" spans="5:6" x14ac:dyDescent="0.2">
      <c r="E858" s="2"/>
      <c r="F858" s="2"/>
    </row>
    <row r="859" spans="5:6" x14ac:dyDescent="0.2">
      <c r="E859" s="2"/>
      <c r="F859" s="2"/>
    </row>
    <row r="860" spans="5:6" x14ac:dyDescent="0.2">
      <c r="E860" s="2"/>
      <c r="F860" s="2"/>
    </row>
    <row r="861" spans="5:6" x14ac:dyDescent="0.2">
      <c r="E861" s="2"/>
      <c r="F861" s="2"/>
    </row>
    <row r="862" spans="5:6" x14ac:dyDescent="0.2">
      <c r="E862" s="2"/>
      <c r="F862" s="2"/>
    </row>
    <row r="863" spans="5:6" x14ac:dyDescent="0.2">
      <c r="E863" s="2"/>
      <c r="F863" s="2"/>
    </row>
    <row r="864" spans="5:6" x14ac:dyDescent="0.2">
      <c r="E864" s="2"/>
      <c r="F864" s="2"/>
    </row>
    <row r="865" spans="5:6" x14ac:dyDescent="0.2">
      <c r="E865" s="2"/>
      <c r="F865" s="2"/>
    </row>
    <row r="866" spans="5:6" x14ac:dyDescent="0.2">
      <c r="E866" s="2"/>
      <c r="F866" s="2"/>
    </row>
    <row r="867" spans="5:6" x14ac:dyDescent="0.2">
      <c r="E867" s="2"/>
      <c r="F867" s="2"/>
    </row>
    <row r="868" spans="5:6" x14ac:dyDescent="0.2">
      <c r="E868" s="2"/>
      <c r="F868" s="2"/>
    </row>
    <row r="869" spans="5:6" x14ac:dyDescent="0.2">
      <c r="E869" s="2"/>
      <c r="F869" s="2"/>
    </row>
    <row r="870" spans="5:6" x14ac:dyDescent="0.2">
      <c r="E870" s="2"/>
      <c r="F870" s="2"/>
    </row>
    <row r="871" spans="5:6" x14ac:dyDescent="0.2">
      <c r="E871" s="2"/>
      <c r="F871" s="2"/>
    </row>
    <row r="872" spans="5:6" x14ac:dyDescent="0.2">
      <c r="E872" s="2"/>
      <c r="F872" s="2"/>
    </row>
    <row r="873" spans="5:6" x14ac:dyDescent="0.2">
      <c r="E873" s="2"/>
      <c r="F873" s="2"/>
    </row>
    <row r="874" spans="5:6" x14ac:dyDescent="0.2">
      <c r="E874" s="2"/>
      <c r="F874" s="2"/>
    </row>
    <row r="875" spans="5:6" x14ac:dyDescent="0.2">
      <c r="E875" s="2"/>
      <c r="F875" s="2"/>
    </row>
    <row r="876" spans="5:6" x14ac:dyDescent="0.2">
      <c r="E876" s="2"/>
      <c r="F876" s="2"/>
    </row>
    <row r="877" spans="5:6" x14ac:dyDescent="0.2">
      <c r="E877" s="2"/>
      <c r="F877" s="2"/>
    </row>
    <row r="878" spans="5:6" x14ac:dyDescent="0.2">
      <c r="E878" s="2"/>
      <c r="F878" s="2"/>
    </row>
    <row r="879" spans="5:6" x14ac:dyDescent="0.2">
      <c r="E879" s="2"/>
      <c r="F879" s="2"/>
    </row>
    <row r="880" spans="5:6" x14ac:dyDescent="0.2">
      <c r="E880" s="2"/>
      <c r="F880" s="2"/>
    </row>
    <row r="881" spans="5:6" x14ac:dyDescent="0.2">
      <c r="E881" s="2"/>
      <c r="F881" s="2"/>
    </row>
    <row r="882" spans="5:6" x14ac:dyDescent="0.2">
      <c r="E882" s="2"/>
      <c r="F882" s="2"/>
    </row>
    <row r="883" spans="5:6" x14ac:dyDescent="0.2">
      <c r="E883" s="2"/>
      <c r="F883" s="2"/>
    </row>
    <row r="884" spans="5:6" x14ac:dyDescent="0.2">
      <c r="E884" s="2"/>
      <c r="F884" s="2"/>
    </row>
    <row r="885" spans="5:6" x14ac:dyDescent="0.2">
      <c r="E885" s="2"/>
      <c r="F885" s="2"/>
    </row>
    <row r="886" spans="5:6" x14ac:dyDescent="0.2">
      <c r="E886" s="2"/>
      <c r="F886" s="2"/>
    </row>
    <row r="887" spans="5:6" x14ac:dyDescent="0.2">
      <c r="E887" s="2"/>
      <c r="F887" s="2"/>
    </row>
    <row r="888" spans="5:6" x14ac:dyDescent="0.2">
      <c r="E888" s="2"/>
      <c r="F888" s="2"/>
    </row>
    <row r="889" spans="5:6" x14ac:dyDescent="0.2">
      <c r="E889" s="2"/>
      <c r="F889" s="2"/>
    </row>
    <row r="890" spans="5:6" x14ac:dyDescent="0.2">
      <c r="E890" s="2"/>
      <c r="F890" s="2"/>
    </row>
    <row r="891" spans="5:6" x14ac:dyDescent="0.2">
      <c r="E891" s="2"/>
      <c r="F891" s="2"/>
    </row>
    <row r="892" spans="5:6" x14ac:dyDescent="0.2">
      <c r="E892" s="2"/>
      <c r="F892" s="2"/>
    </row>
    <row r="893" spans="5:6" x14ac:dyDescent="0.2">
      <c r="E893" s="2"/>
      <c r="F893" s="2"/>
    </row>
    <row r="894" spans="5:6" x14ac:dyDescent="0.2">
      <c r="E894" s="2"/>
      <c r="F894" s="2"/>
    </row>
    <row r="895" spans="5:6" x14ac:dyDescent="0.2">
      <c r="E895" s="2"/>
      <c r="F895" s="2"/>
    </row>
    <row r="896" spans="5:6" x14ac:dyDescent="0.2">
      <c r="E896" s="2"/>
      <c r="F896" s="2"/>
    </row>
    <row r="897" spans="5:6" x14ac:dyDescent="0.2">
      <c r="E897" s="2"/>
      <c r="F897" s="2"/>
    </row>
    <row r="898" spans="5:6" x14ac:dyDescent="0.2">
      <c r="E898" s="2"/>
      <c r="F898" s="2"/>
    </row>
    <row r="899" spans="5:6" x14ac:dyDescent="0.2">
      <c r="E899" s="2"/>
      <c r="F899" s="2"/>
    </row>
    <row r="900" spans="5:6" x14ac:dyDescent="0.2">
      <c r="E900" s="2"/>
      <c r="F900" s="2"/>
    </row>
    <row r="901" spans="5:6" x14ac:dyDescent="0.2">
      <c r="E901" s="2"/>
      <c r="F901" s="2"/>
    </row>
    <row r="902" spans="5:6" x14ac:dyDescent="0.2">
      <c r="E902" s="2"/>
      <c r="F902" s="2"/>
    </row>
    <row r="903" spans="5:6" x14ac:dyDescent="0.2">
      <c r="E903" s="2"/>
      <c r="F903" s="2"/>
    </row>
    <row r="904" spans="5:6" x14ac:dyDescent="0.2">
      <c r="E904" s="2"/>
      <c r="F904" s="2"/>
    </row>
    <row r="905" spans="5:6" x14ac:dyDescent="0.2">
      <c r="E905" s="2"/>
      <c r="F905" s="2"/>
    </row>
    <row r="906" spans="5:6" x14ac:dyDescent="0.2">
      <c r="E906" s="2"/>
      <c r="F906" s="2"/>
    </row>
    <row r="907" spans="5:6" x14ac:dyDescent="0.2">
      <c r="E907" s="2"/>
      <c r="F907" s="2"/>
    </row>
    <row r="908" spans="5:6" x14ac:dyDescent="0.2">
      <c r="E908" s="2"/>
      <c r="F908" s="2"/>
    </row>
    <row r="909" spans="5:6" x14ac:dyDescent="0.2">
      <c r="E909" s="2"/>
      <c r="F909" s="2"/>
    </row>
    <row r="910" spans="5:6" x14ac:dyDescent="0.2">
      <c r="E910" s="2"/>
      <c r="F910" s="2"/>
    </row>
    <row r="911" spans="5:6" x14ac:dyDescent="0.2">
      <c r="E911" s="2"/>
      <c r="F911" s="2"/>
    </row>
    <row r="912" spans="5:6" x14ac:dyDescent="0.2">
      <c r="E912" s="2"/>
      <c r="F912" s="2"/>
    </row>
    <row r="913" spans="5:6" x14ac:dyDescent="0.2">
      <c r="E913" s="2"/>
      <c r="F913" s="2"/>
    </row>
    <row r="914" spans="5:6" x14ac:dyDescent="0.2">
      <c r="E914" s="2"/>
      <c r="F914" s="2"/>
    </row>
    <row r="915" spans="5:6" x14ac:dyDescent="0.2">
      <c r="E915" s="2"/>
      <c r="F915" s="2"/>
    </row>
    <row r="916" spans="5:6" x14ac:dyDescent="0.2">
      <c r="E916" s="2"/>
      <c r="F916" s="2"/>
    </row>
    <row r="917" spans="5:6" x14ac:dyDescent="0.2">
      <c r="E917" s="2"/>
      <c r="F917" s="2"/>
    </row>
    <row r="918" spans="5:6" x14ac:dyDescent="0.2">
      <c r="E918" s="2"/>
      <c r="F918" s="2"/>
    </row>
    <row r="919" spans="5:6" x14ac:dyDescent="0.2">
      <c r="E919" s="2"/>
      <c r="F919" s="2"/>
    </row>
    <row r="920" spans="5:6" x14ac:dyDescent="0.2">
      <c r="E920" s="2"/>
      <c r="F920" s="2"/>
    </row>
    <row r="921" spans="5:6" x14ac:dyDescent="0.2">
      <c r="E921" s="2"/>
      <c r="F921" s="2"/>
    </row>
    <row r="922" spans="5:6" x14ac:dyDescent="0.2">
      <c r="E922" s="2"/>
      <c r="F922" s="2"/>
    </row>
    <row r="923" spans="5:6" x14ac:dyDescent="0.2">
      <c r="E923" s="2"/>
      <c r="F923" s="2"/>
    </row>
    <row r="924" spans="5:6" x14ac:dyDescent="0.2">
      <c r="E924" s="2"/>
      <c r="F924" s="2"/>
    </row>
    <row r="925" spans="5:6" x14ac:dyDescent="0.2">
      <c r="E925" s="2"/>
      <c r="F925" s="2"/>
    </row>
    <row r="926" spans="5:6" x14ac:dyDescent="0.2">
      <c r="E926" s="2"/>
      <c r="F926" s="2"/>
    </row>
    <row r="927" spans="5:6" x14ac:dyDescent="0.2">
      <c r="E927" s="2"/>
      <c r="F927" s="2"/>
    </row>
    <row r="928" spans="5:6" x14ac:dyDescent="0.2">
      <c r="E928" s="2"/>
      <c r="F928" s="2"/>
    </row>
    <row r="929" spans="5:6" x14ac:dyDescent="0.2">
      <c r="E929" s="2"/>
      <c r="F929" s="2"/>
    </row>
    <row r="930" spans="5:6" x14ac:dyDescent="0.2">
      <c r="E930" s="2"/>
      <c r="F930" s="2"/>
    </row>
    <row r="931" spans="5:6" x14ac:dyDescent="0.2">
      <c r="E931" s="2"/>
      <c r="F931" s="2"/>
    </row>
    <row r="932" spans="5:6" x14ac:dyDescent="0.2">
      <c r="E932" s="2"/>
      <c r="F932" s="2"/>
    </row>
    <row r="933" spans="5:6" x14ac:dyDescent="0.2">
      <c r="E933" s="2"/>
      <c r="F933" s="2"/>
    </row>
    <row r="934" spans="5:6" x14ac:dyDescent="0.2">
      <c r="E934" s="2"/>
      <c r="F934" s="2"/>
    </row>
    <row r="935" spans="5:6" x14ac:dyDescent="0.2">
      <c r="E935" s="2"/>
      <c r="F935" s="2"/>
    </row>
    <row r="936" spans="5:6" x14ac:dyDescent="0.2">
      <c r="E936" s="2"/>
      <c r="F936" s="2"/>
    </row>
    <row r="937" spans="5:6" x14ac:dyDescent="0.2">
      <c r="E937" s="2"/>
      <c r="F937" s="2"/>
    </row>
    <row r="938" spans="5:6" x14ac:dyDescent="0.2">
      <c r="E938" s="2"/>
      <c r="F938" s="2"/>
    </row>
    <row r="939" spans="5:6" x14ac:dyDescent="0.2">
      <c r="E939" s="2"/>
      <c r="F939" s="2"/>
    </row>
    <row r="940" spans="5:6" x14ac:dyDescent="0.2">
      <c r="E940" s="2"/>
      <c r="F940" s="2"/>
    </row>
    <row r="941" spans="5:6" x14ac:dyDescent="0.2">
      <c r="E941" s="2"/>
      <c r="F941" s="2"/>
    </row>
    <row r="942" spans="5:6" x14ac:dyDescent="0.2">
      <c r="E942" s="2"/>
      <c r="F942" s="2"/>
    </row>
    <row r="943" spans="5:6" x14ac:dyDescent="0.2">
      <c r="E943" s="2"/>
      <c r="F943" s="2"/>
    </row>
    <row r="944" spans="5:6" x14ac:dyDescent="0.2">
      <c r="E944" s="2"/>
      <c r="F944" s="2"/>
    </row>
    <row r="945" spans="5:6" x14ac:dyDescent="0.2">
      <c r="E945" s="2"/>
      <c r="F945" s="2"/>
    </row>
    <row r="946" spans="5:6" x14ac:dyDescent="0.2">
      <c r="E946" s="2"/>
      <c r="F946" s="2"/>
    </row>
    <row r="947" spans="5:6" x14ac:dyDescent="0.2">
      <c r="E947" s="2"/>
      <c r="F947" s="2"/>
    </row>
    <row r="948" spans="5:6" x14ac:dyDescent="0.2">
      <c r="E948" s="2"/>
      <c r="F948" s="2"/>
    </row>
    <row r="949" spans="5:6" x14ac:dyDescent="0.2">
      <c r="E949" s="2"/>
      <c r="F949" s="2"/>
    </row>
    <row r="950" spans="5:6" x14ac:dyDescent="0.2">
      <c r="E950" s="2"/>
      <c r="F950" s="2"/>
    </row>
    <row r="951" spans="5:6" x14ac:dyDescent="0.2">
      <c r="E951" s="2"/>
      <c r="F951" s="2"/>
    </row>
    <row r="952" spans="5:6" x14ac:dyDescent="0.2">
      <c r="E952" s="2"/>
      <c r="F952" s="2"/>
    </row>
    <row r="953" spans="5:6" x14ac:dyDescent="0.2">
      <c r="E953" s="2"/>
      <c r="F953" s="2"/>
    </row>
    <row r="954" spans="5:6" x14ac:dyDescent="0.2">
      <c r="E954" s="2"/>
      <c r="F954" s="2"/>
    </row>
    <row r="955" spans="5:6" x14ac:dyDescent="0.2">
      <c r="E955" s="2"/>
      <c r="F955" s="2"/>
    </row>
    <row r="956" spans="5:6" x14ac:dyDescent="0.2">
      <c r="E956" s="2"/>
      <c r="F956" s="2"/>
    </row>
    <row r="957" spans="5:6" x14ac:dyDescent="0.2">
      <c r="E957" s="2"/>
      <c r="F957" s="2"/>
    </row>
    <row r="958" spans="5:6" x14ac:dyDescent="0.2">
      <c r="E958" s="2"/>
      <c r="F958" s="2"/>
    </row>
    <row r="959" spans="5:6" x14ac:dyDescent="0.2">
      <c r="E959" s="2"/>
      <c r="F959" s="2"/>
    </row>
    <row r="960" spans="5:6" x14ac:dyDescent="0.2">
      <c r="E960" s="2"/>
      <c r="F960" s="2"/>
    </row>
    <row r="961" spans="5:6" x14ac:dyDescent="0.2">
      <c r="E961" s="2"/>
      <c r="F961" s="2"/>
    </row>
    <row r="962" spans="5:6" x14ac:dyDescent="0.2">
      <c r="E962" s="2"/>
      <c r="F962" s="2"/>
    </row>
    <row r="963" spans="5:6" x14ac:dyDescent="0.2">
      <c r="E963" s="2"/>
      <c r="F963" s="2"/>
    </row>
    <row r="964" spans="5:6" x14ac:dyDescent="0.2">
      <c r="E964" s="2"/>
      <c r="F964" s="2"/>
    </row>
    <row r="965" spans="5:6" x14ac:dyDescent="0.2">
      <c r="E965" s="2"/>
      <c r="F965" s="2"/>
    </row>
    <row r="966" spans="5:6" x14ac:dyDescent="0.2">
      <c r="E966" s="2"/>
      <c r="F966" s="2"/>
    </row>
    <row r="967" spans="5:6" x14ac:dyDescent="0.2">
      <c r="E967" s="2"/>
      <c r="F967" s="2"/>
    </row>
    <row r="968" spans="5:6" x14ac:dyDescent="0.2">
      <c r="E968" s="2"/>
      <c r="F968" s="2"/>
    </row>
    <row r="969" spans="5:6" x14ac:dyDescent="0.2">
      <c r="E969" s="2"/>
      <c r="F969" s="2"/>
    </row>
    <row r="970" spans="5:6" x14ac:dyDescent="0.2">
      <c r="E970" s="2"/>
      <c r="F970" s="2"/>
    </row>
    <row r="971" spans="5:6" x14ac:dyDescent="0.2">
      <c r="E971" s="2"/>
      <c r="F971" s="2"/>
    </row>
    <row r="972" spans="5:6" x14ac:dyDescent="0.2">
      <c r="E972" s="2"/>
      <c r="F972" s="2"/>
    </row>
    <row r="973" spans="5:6" x14ac:dyDescent="0.2">
      <c r="E973" s="2"/>
      <c r="F973" s="2"/>
    </row>
    <row r="974" spans="5:6" x14ac:dyDescent="0.2">
      <c r="E974" s="2"/>
      <c r="F974" s="2"/>
    </row>
    <row r="975" spans="5:6" x14ac:dyDescent="0.2">
      <c r="E975" s="2"/>
      <c r="F975" s="2"/>
    </row>
    <row r="976" spans="5:6" x14ac:dyDescent="0.2">
      <c r="E976" s="2"/>
      <c r="F976" s="2"/>
    </row>
    <row r="977" spans="5:6" x14ac:dyDescent="0.2">
      <c r="E977" s="2"/>
      <c r="F977" s="2"/>
    </row>
    <row r="978" spans="5:6" x14ac:dyDescent="0.2">
      <c r="E978" s="2"/>
      <c r="F978" s="2"/>
    </row>
    <row r="979" spans="5:6" x14ac:dyDescent="0.2">
      <c r="E979" s="2"/>
      <c r="F979" s="2"/>
    </row>
  </sheetData>
  <autoFilter ref="A1:H979"/>
  <conditionalFormatting sqref="G1">
    <cfRule type="cellIs" dxfId="48" priority="2" operator="equal">
      <formula>0</formula>
    </cfRule>
  </conditionalFormatting>
  <conditionalFormatting sqref="D1">
    <cfRule type="cellIs" dxfId="47" priority="3" operator="equal">
      <formula>0</formula>
    </cfRule>
  </conditionalFormatting>
  <conditionalFormatting sqref="F1">
    <cfRule type="cellIs" dxfId="46" priority="4" operator="equal">
      <formula>0</formula>
    </cfRule>
  </conditionalFormatting>
  <pageMargins left="0.7" right="0.7" top="0.75" bottom="0.75" header="0.511811023622047" footer="0.511811023622047"/>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17"/>
  <sheetViews>
    <sheetView zoomScaleNormal="60" zoomScalePageLayoutView="60" workbookViewId="0">
      <pane ySplit="1" topLeftCell="A87" activePane="bottomLeft" state="frozen"/>
      <selection pane="bottomLeft" activeCell="G106" sqref="G106:G115"/>
    </sheetView>
  </sheetViews>
  <sheetFormatPr baseColWidth="10" defaultColWidth="9" defaultRowHeight="16" x14ac:dyDescent="0.2"/>
  <cols>
    <col min="1" max="1" width="12" style="17" customWidth="1"/>
    <col min="2" max="2" width="9" style="17"/>
    <col min="3" max="3" width="15.83203125" style="17" customWidth="1"/>
    <col min="4" max="4" width="30.6640625" style="17" customWidth="1"/>
    <col min="5" max="5" width="19.33203125" style="2" customWidth="1"/>
    <col min="6" max="6" width="18" style="34" customWidth="1"/>
    <col min="7" max="7" width="13.33203125" style="74" customWidth="1"/>
    <col min="8" max="8" width="101.1640625" style="2" customWidth="1"/>
    <col min="9" max="1024" width="9" style="2"/>
  </cols>
  <sheetData>
    <row r="1" spans="1:8" s="206" customFormat="1" ht="18" customHeight="1" x14ac:dyDescent="0.2">
      <c r="A1" s="203" t="s">
        <v>77</v>
      </c>
      <c r="B1" s="203" t="s">
        <v>78</v>
      </c>
      <c r="C1" s="203" t="s">
        <v>0</v>
      </c>
      <c r="D1" s="5" t="s">
        <v>120</v>
      </c>
      <c r="E1" s="20" t="s">
        <v>121</v>
      </c>
      <c r="F1" s="5" t="s">
        <v>122</v>
      </c>
      <c r="G1" s="204" t="s">
        <v>688</v>
      </c>
      <c r="H1" s="205" t="s">
        <v>75</v>
      </c>
    </row>
    <row r="2" spans="1:8" ht="18" customHeight="1" x14ac:dyDescent="0.2">
      <c r="A2" s="22" t="s">
        <v>93</v>
      </c>
      <c r="B2" s="22">
        <v>2004</v>
      </c>
      <c r="C2" s="34" t="s">
        <v>880</v>
      </c>
      <c r="D2" s="34"/>
      <c r="E2" s="34" t="s">
        <v>881</v>
      </c>
      <c r="F2" s="2" t="s">
        <v>95</v>
      </c>
      <c r="G2" s="34">
        <v>72</v>
      </c>
      <c r="H2" s="10" t="s">
        <v>882</v>
      </c>
    </row>
    <row r="3" spans="1:8" ht="18" customHeight="1" x14ac:dyDescent="0.2">
      <c r="A3" s="22" t="s">
        <v>93</v>
      </c>
      <c r="B3" s="22">
        <v>2004</v>
      </c>
      <c r="C3" s="34" t="s">
        <v>880</v>
      </c>
      <c r="D3" s="34"/>
      <c r="E3" s="2" t="s">
        <v>883</v>
      </c>
      <c r="F3" s="81"/>
      <c r="G3" s="23">
        <v>8</v>
      </c>
    </row>
    <row r="4" spans="1:8" ht="18" customHeight="1" x14ac:dyDescent="0.2">
      <c r="A4" s="22" t="s">
        <v>93</v>
      </c>
      <c r="B4" s="22">
        <v>2004</v>
      </c>
      <c r="C4" s="34" t="s">
        <v>880</v>
      </c>
      <c r="D4" s="34"/>
      <c r="E4" s="2" t="s">
        <v>884</v>
      </c>
      <c r="F4" s="81"/>
      <c r="G4" s="23">
        <v>7</v>
      </c>
    </row>
    <row r="5" spans="1:8" ht="18" customHeight="1" x14ac:dyDescent="0.2">
      <c r="A5" s="22" t="s">
        <v>93</v>
      </c>
      <c r="B5" s="22">
        <v>2004</v>
      </c>
      <c r="C5" s="34" t="s">
        <v>880</v>
      </c>
      <c r="D5" s="34"/>
      <c r="E5" s="2" t="s">
        <v>804</v>
      </c>
      <c r="F5" s="81"/>
      <c r="G5" s="23">
        <v>5</v>
      </c>
    </row>
    <row r="6" spans="1:8" ht="18" customHeight="1" x14ac:dyDescent="0.2">
      <c r="A6" s="22" t="s">
        <v>93</v>
      </c>
      <c r="B6" s="22">
        <v>2004</v>
      </c>
      <c r="C6" s="34" t="s">
        <v>880</v>
      </c>
      <c r="D6" s="34"/>
      <c r="E6" s="2" t="s">
        <v>155</v>
      </c>
      <c r="F6" s="81"/>
      <c r="G6" s="23">
        <v>3</v>
      </c>
    </row>
    <row r="7" spans="1:8" ht="18" customHeight="1" x14ac:dyDescent="0.2">
      <c r="A7" s="22" t="s">
        <v>93</v>
      </c>
      <c r="B7" s="22">
        <v>2004</v>
      </c>
      <c r="C7" s="34" t="s">
        <v>880</v>
      </c>
      <c r="D7" s="34"/>
      <c r="E7" s="2" t="s">
        <v>885</v>
      </c>
      <c r="F7" s="81"/>
      <c r="G7" s="23">
        <v>0</v>
      </c>
    </row>
    <row r="8" spans="1:8" ht="18" customHeight="1" x14ac:dyDescent="0.2">
      <c r="A8" s="22" t="s">
        <v>93</v>
      </c>
      <c r="B8" s="22">
        <v>2004</v>
      </c>
      <c r="C8" s="34" t="s">
        <v>880</v>
      </c>
      <c r="D8" s="34"/>
      <c r="E8" s="2" t="s">
        <v>886</v>
      </c>
      <c r="F8" s="81"/>
      <c r="G8" s="23">
        <v>0.4</v>
      </c>
    </row>
    <row r="9" spans="1:8" ht="18" customHeight="1" x14ac:dyDescent="0.2">
      <c r="A9" s="22" t="s">
        <v>93</v>
      </c>
      <c r="B9" s="22">
        <v>2004</v>
      </c>
      <c r="C9" s="34" t="s">
        <v>880</v>
      </c>
      <c r="D9" s="34"/>
      <c r="E9" s="2" t="s">
        <v>149</v>
      </c>
      <c r="F9" s="81"/>
      <c r="G9" s="23">
        <v>0.5</v>
      </c>
    </row>
    <row r="10" spans="1:8" ht="18" customHeight="1" x14ac:dyDescent="0.2">
      <c r="A10" s="22" t="s">
        <v>93</v>
      </c>
      <c r="B10" s="22">
        <v>2004</v>
      </c>
      <c r="C10" s="34" t="s">
        <v>880</v>
      </c>
      <c r="D10" s="34"/>
      <c r="E10" s="2" t="s">
        <v>887</v>
      </c>
      <c r="F10" s="81"/>
      <c r="G10" s="23">
        <v>0.5</v>
      </c>
    </row>
    <row r="11" spans="1:8" ht="18" customHeight="1" x14ac:dyDescent="0.2">
      <c r="A11" s="22" t="s">
        <v>93</v>
      </c>
      <c r="B11" s="22">
        <v>2004</v>
      </c>
      <c r="C11" s="34" t="s">
        <v>880</v>
      </c>
      <c r="D11" s="34"/>
      <c r="E11" s="2" t="s">
        <v>888</v>
      </c>
      <c r="F11" s="81"/>
      <c r="G11" s="23">
        <v>0</v>
      </c>
    </row>
    <row r="12" spans="1:8" ht="18" customHeight="1" x14ac:dyDescent="0.2">
      <c r="A12" s="22" t="s">
        <v>93</v>
      </c>
      <c r="B12" s="22">
        <v>2004</v>
      </c>
      <c r="C12" s="34" t="s">
        <v>880</v>
      </c>
      <c r="D12" s="34"/>
      <c r="E12" s="2" t="s">
        <v>846</v>
      </c>
      <c r="F12" s="81"/>
      <c r="G12" s="23">
        <v>0</v>
      </c>
    </row>
    <row r="13" spans="1:8" ht="18" customHeight="1" x14ac:dyDescent="0.2">
      <c r="A13" s="22" t="s">
        <v>93</v>
      </c>
      <c r="B13" s="22">
        <v>2004</v>
      </c>
      <c r="C13" s="34" t="s">
        <v>880</v>
      </c>
      <c r="D13" s="34"/>
      <c r="E13" s="2" t="s">
        <v>137</v>
      </c>
      <c r="F13" s="81"/>
      <c r="G13" s="23">
        <v>3.6</v>
      </c>
    </row>
    <row r="14" spans="1:8" ht="18" customHeight="1" x14ac:dyDescent="0.2">
      <c r="A14" s="22" t="s">
        <v>93</v>
      </c>
      <c r="B14" s="22">
        <v>2007</v>
      </c>
      <c r="C14" s="34" t="s">
        <v>880</v>
      </c>
      <c r="D14" s="34"/>
      <c r="E14" s="2" t="s">
        <v>881</v>
      </c>
      <c r="F14" s="72"/>
      <c r="G14" s="23">
        <v>90.2</v>
      </c>
    </row>
    <row r="15" spans="1:8" ht="18" customHeight="1" x14ac:dyDescent="0.2">
      <c r="A15" s="22" t="s">
        <v>93</v>
      </c>
      <c r="B15" s="22">
        <v>2007</v>
      </c>
      <c r="C15" s="34" t="s">
        <v>880</v>
      </c>
      <c r="D15" s="34"/>
      <c r="E15" s="2" t="s">
        <v>883</v>
      </c>
      <c r="F15" s="72"/>
      <c r="G15" s="23">
        <v>3.2</v>
      </c>
    </row>
    <row r="16" spans="1:8" ht="18" customHeight="1" x14ac:dyDescent="0.2">
      <c r="A16" s="22" t="s">
        <v>93</v>
      </c>
      <c r="B16" s="22">
        <v>2007</v>
      </c>
      <c r="C16" s="34" t="s">
        <v>880</v>
      </c>
      <c r="D16" s="34"/>
      <c r="E16" s="2" t="s">
        <v>884</v>
      </c>
      <c r="F16" s="72"/>
      <c r="G16" s="23">
        <v>1.7</v>
      </c>
    </row>
    <row r="17" spans="1:7" ht="18" customHeight="1" x14ac:dyDescent="0.2">
      <c r="A17" s="22" t="s">
        <v>93</v>
      </c>
      <c r="B17" s="22">
        <v>2007</v>
      </c>
      <c r="C17" s="34" t="s">
        <v>880</v>
      </c>
      <c r="D17" s="34"/>
      <c r="E17" s="2" t="s">
        <v>804</v>
      </c>
      <c r="F17" s="72"/>
      <c r="G17" s="23">
        <v>2.2999999999999998</v>
      </c>
    </row>
    <row r="18" spans="1:7" ht="18" customHeight="1" x14ac:dyDescent="0.2">
      <c r="A18" s="22" t="s">
        <v>93</v>
      </c>
      <c r="B18" s="22">
        <v>2007</v>
      </c>
      <c r="C18" s="34" t="s">
        <v>880</v>
      </c>
      <c r="D18" s="34"/>
      <c r="E18" s="2" t="s">
        <v>155</v>
      </c>
      <c r="F18" s="72"/>
      <c r="G18" s="23">
        <v>1.4</v>
      </c>
    </row>
    <row r="19" spans="1:7" ht="18" customHeight="1" x14ac:dyDescent="0.2">
      <c r="A19" s="22" t="s">
        <v>93</v>
      </c>
      <c r="B19" s="22">
        <v>2007</v>
      </c>
      <c r="C19" s="34" t="s">
        <v>880</v>
      </c>
      <c r="D19" s="34"/>
      <c r="E19" s="2" t="s">
        <v>885</v>
      </c>
      <c r="F19" s="72"/>
      <c r="G19" s="23">
        <v>0</v>
      </c>
    </row>
    <row r="20" spans="1:7" ht="18" customHeight="1" x14ac:dyDescent="0.2">
      <c r="A20" s="22" t="s">
        <v>93</v>
      </c>
      <c r="B20" s="22">
        <v>2007</v>
      </c>
      <c r="C20" s="34" t="s">
        <v>880</v>
      </c>
      <c r="D20" s="34"/>
      <c r="E20" s="2" t="s">
        <v>886</v>
      </c>
      <c r="F20" s="72"/>
      <c r="G20" s="23">
        <v>0</v>
      </c>
    </row>
    <row r="21" spans="1:7" ht="18" customHeight="1" x14ac:dyDescent="0.2">
      <c r="A21" s="22" t="s">
        <v>93</v>
      </c>
      <c r="B21" s="22">
        <v>2007</v>
      </c>
      <c r="C21" s="34" t="s">
        <v>880</v>
      </c>
      <c r="D21" s="34"/>
      <c r="E21" s="2" t="s">
        <v>149</v>
      </c>
      <c r="F21" s="72"/>
      <c r="G21" s="23">
        <v>0.67</v>
      </c>
    </row>
    <row r="22" spans="1:7" ht="18" customHeight="1" x14ac:dyDescent="0.2">
      <c r="A22" s="22" t="s">
        <v>93</v>
      </c>
      <c r="B22" s="22">
        <v>2007</v>
      </c>
      <c r="C22" s="34" t="s">
        <v>880</v>
      </c>
      <c r="D22" s="34"/>
      <c r="E22" s="2" t="s">
        <v>887</v>
      </c>
      <c r="F22" s="72"/>
      <c r="G22" s="23">
        <v>0</v>
      </c>
    </row>
    <row r="23" spans="1:7" ht="18" customHeight="1" x14ac:dyDescent="0.2">
      <c r="A23" s="22" t="s">
        <v>93</v>
      </c>
      <c r="B23" s="22">
        <v>2007</v>
      </c>
      <c r="C23" s="34" t="s">
        <v>880</v>
      </c>
      <c r="D23" s="34"/>
      <c r="E23" s="2" t="s">
        <v>888</v>
      </c>
      <c r="F23" s="72"/>
      <c r="G23" s="23">
        <v>0</v>
      </c>
    </row>
    <row r="24" spans="1:7" ht="18" customHeight="1" x14ac:dyDescent="0.2">
      <c r="A24" s="22" t="s">
        <v>93</v>
      </c>
      <c r="B24" s="22">
        <v>2007</v>
      </c>
      <c r="C24" s="34" t="s">
        <v>880</v>
      </c>
      <c r="D24" s="34"/>
      <c r="E24" s="2" t="s">
        <v>846</v>
      </c>
      <c r="F24" s="81"/>
      <c r="G24" s="23">
        <v>0</v>
      </c>
    </row>
    <row r="25" spans="1:7" ht="18" customHeight="1" x14ac:dyDescent="0.2">
      <c r="A25" s="22" t="s">
        <v>93</v>
      </c>
      <c r="B25" s="22">
        <v>2007</v>
      </c>
      <c r="C25" s="34" t="s">
        <v>880</v>
      </c>
      <c r="D25" s="34"/>
      <c r="E25" s="2" t="s">
        <v>137</v>
      </c>
      <c r="F25" s="72"/>
      <c r="G25" s="23">
        <v>0.5</v>
      </c>
    </row>
    <row r="26" spans="1:7" ht="18" customHeight="1" x14ac:dyDescent="0.2">
      <c r="A26" s="22" t="s">
        <v>93</v>
      </c>
      <c r="B26" s="22">
        <v>2012</v>
      </c>
      <c r="C26" s="34" t="s">
        <v>880</v>
      </c>
      <c r="D26" s="34"/>
      <c r="E26" s="2" t="s">
        <v>881</v>
      </c>
      <c r="F26" s="72"/>
      <c r="G26" s="23">
        <v>94</v>
      </c>
    </row>
    <row r="27" spans="1:7" ht="18" customHeight="1" x14ac:dyDescent="0.2">
      <c r="A27" s="22" t="s">
        <v>93</v>
      </c>
      <c r="B27" s="22">
        <v>2012</v>
      </c>
      <c r="C27" s="34" t="s">
        <v>880</v>
      </c>
      <c r="D27" s="34"/>
      <c r="E27" s="2" t="s">
        <v>883</v>
      </c>
      <c r="F27" s="72"/>
      <c r="G27" s="23">
        <v>2</v>
      </c>
    </row>
    <row r="28" spans="1:7" ht="18" customHeight="1" x14ac:dyDescent="0.2">
      <c r="A28" s="22" t="s">
        <v>93</v>
      </c>
      <c r="B28" s="22">
        <v>2012</v>
      </c>
      <c r="C28" s="34" t="s">
        <v>880</v>
      </c>
      <c r="D28" s="34"/>
      <c r="E28" s="2" t="s">
        <v>884</v>
      </c>
      <c r="F28" s="81"/>
      <c r="G28" s="23">
        <v>1</v>
      </c>
    </row>
    <row r="29" spans="1:7" ht="18" customHeight="1" x14ac:dyDescent="0.2">
      <c r="A29" s="22" t="s">
        <v>93</v>
      </c>
      <c r="B29" s="22">
        <v>2012</v>
      </c>
      <c r="C29" s="34" t="s">
        <v>880</v>
      </c>
      <c r="D29" s="34"/>
      <c r="E29" s="2" t="s">
        <v>804</v>
      </c>
      <c r="F29" s="81"/>
      <c r="G29" s="23">
        <v>0</v>
      </c>
    </row>
    <row r="30" spans="1:7" ht="18" customHeight="1" x14ac:dyDescent="0.2">
      <c r="A30" s="22" t="s">
        <v>93</v>
      </c>
      <c r="B30" s="22">
        <v>2012</v>
      </c>
      <c r="C30" s="34" t="s">
        <v>880</v>
      </c>
      <c r="D30" s="34"/>
      <c r="E30" s="2" t="s">
        <v>155</v>
      </c>
      <c r="F30" s="81"/>
      <c r="G30" s="23">
        <v>0</v>
      </c>
    </row>
    <row r="31" spans="1:7" ht="18" customHeight="1" x14ac:dyDescent="0.2">
      <c r="A31" s="22" t="s">
        <v>93</v>
      </c>
      <c r="B31" s="22">
        <v>2012</v>
      </c>
      <c r="C31" s="34" t="s">
        <v>880</v>
      </c>
      <c r="D31" s="34"/>
      <c r="E31" s="2" t="s">
        <v>885</v>
      </c>
      <c r="F31" s="81"/>
      <c r="G31" s="23">
        <v>0</v>
      </c>
    </row>
    <row r="32" spans="1:7" ht="18" customHeight="1" x14ac:dyDescent="0.2">
      <c r="A32" s="22" t="s">
        <v>93</v>
      </c>
      <c r="B32" s="22">
        <v>2012</v>
      </c>
      <c r="C32" s="34" t="s">
        <v>880</v>
      </c>
      <c r="D32" s="34"/>
      <c r="E32" s="2" t="s">
        <v>886</v>
      </c>
      <c r="F32" s="81"/>
      <c r="G32" s="23">
        <v>0</v>
      </c>
    </row>
    <row r="33" spans="1:8" ht="18" customHeight="1" x14ac:dyDescent="0.2">
      <c r="A33" s="22" t="s">
        <v>93</v>
      </c>
      <c r="B33" s="22">
        <v>2012</v>
      </c>
      <c r="C33" s="34" t="s">
        <v>880</v>
      </c>
      <c r="D33" s="34"/>
      <c r="E33" s="2" t="s">
        <v>149</v>
      </c>
      <c r="F33" s="81"/>
      <c r="G33" s="23">
        <v>0</v>
      </c>
    </row>
    <row r="34" spans="1:8" ht="18" customHeight="1" x14ac:dyDescent="0.2">
      <c r="A34" s="22" t="s">
        <v>93</v>
      </c>
      <c r="B34" s="22">
        <v>2012</v>
      </c>
      <c r="C34" s="34" t="s">
        <v>880</v>
      </c>
      <c r="D34" s="34"/>
      <c r="E34" s="2" t="s">
        <v>887</v>
      </c>
      <c r="F34" s="81"/>
      <c r="G34" s="23">
        <v>0</v>
      </c>
    </row>
    <row r="35" spans="1:8" ht="18" customHeight="1" x14ac:dyDescent="0.2">
      <c r="A35" s="22" t="s">
        <v>93</v>
      </c>
      <c r="B35" s="22">
        <v>2012</v>
      </c>
      <c r="C35" s="34" t="s">
        <v>880</v>
      </c>
      <c r="D35" s="34"/>
      <c r="E35" s="2" t="s">
        <v>888</v>
      </c>
      <c r="F35" s="81"/>
      <c r="G35" s="23">
        <v>2</v>
      </c>
    </row>
    <row r="36" spans="1:8" ht="18" customHeight="1" x14ac:dyDescent="0.2">
      <c r="A36" s="22" t="s">
        <v>93</v>
      </c>
      <c r="B36" s="22">
        <v>2012</v>
      </c>
      <c r="C36" s="34" t="s">
        <v>880</v>
      </c>
      <c r="D36" s="34"/>
      <c r="E36" s="2" t="s">
        <v>846</v>
      </c>
      <c r="F36" s="81"/>
      <c r="G36" s="23">
        <v>1</v>
      </c>
    </row>
    <row r="37" spans="1:8" ht="18" customHeight="1" x14ac:dyDescent="0.2">
      <c r="A37" s="22" t="s">
        <v>93</v>
      </c>
      <c r="B37" s="22">
        <v>2012</v>
      </c>
      <c r="C37" s="34" t="s">
        <v>880</v>
      </c>
      <c r="D37" s="34"/>
      <c r="E37" s="2" t="s">
        <v>137</v>
      </c>
      <c r="F37" s="81"/>
      <c r="G37" s="23">
        <v>0</v>
      </c>
    </row>
    <row r="38" spans="1:8" ht="18" customHeight="1" x14ac:dyDescent="0.2">
      <c r="A38" s="22" t="s">
        <v>93</v>
      </c>
      <c r="B38" s="17">
        <v>2016</v>
      </c>
      <c r="C38" s="34" t="s">
        <v>880</v>
      </c>
      <c r="D38" s="2" t="s">
        <v>350</v>
      </c>
      <c r="E38" s="2" t="s">
        <v>594</v>
      </c>
      <c r="F38" s="2" t="s">
        <v>594</v>
      </c>
      <c r="G38" s="23" t="s">
        <v>889</v>
      </c>
      <c r="H38" s="2" t="s">
        <v>890</v>
      </c>
    </row>
    <row r="39" spans="1:8" ht="18" customHeight="1" x14ac:dyDescent="0.2">
      <c r="A39" s="22" t="s">
        <v>93</v>
      </c>
      <c r="B39" s="17">
        <v>2016</v>
      </c>
      <c r="C39" s="34" t="s">
        <v>880</v>
      </c>
      <c r="D39" s="2" t="s">
        <v>596</v>
      </c>
      <c r="E39" s="2" t="s">
        <v>596</v>
      </c>
      <c r="F39" s="2" t="s">
        <v>790</v>
      </c>
      <c r="G39" s="23" t="s">
        <v>891</v>
      </c>
      <c r="H39" s="2" t="s">
        <v>890</v>
      </c>
    </row>
    <row r="40" spans="1:8" ht="18" customHeight="1" x14ac:dyDescent="0.2">
      <c r="A40" s="22" t="s">
        <v>93</v>
      </c>
      <c r="B40" s="17">
        <v>2016</v>
      </c>
      <c r="C40" s="34" t="s">
        <v>880</v>
      </c>
      <c r="D40" s="2" t="s">
        <v>792</v>
      </c>
      <c r="E40" s="2" t="s">
        <v>793</v>
      </c>
      <c r="F40" s="2" t="s">
        <v>793</v>
      </c>
      <c r="G40" s="23" t="s">
        <v>892</v>
      </c>
      <c r="H40" s="2" t="s">
        <v>890</v>
      </c>
    </row>
    <row r="41" spans="1:8" ht="18" customHeight="1" x14ac:dyDescent="0.2">
      <c r="A41" s="22" t="s">
        <v>93</v>
      </c>
      <c r="B41" s="17">
        <v>2016</v>
      </c>
      <c r="C41" s="34" t="s">
        <v>880</v>
      </c>
      <c r="D41" s="2" t="s">
        <v>795</v>
      </c>
      <c r="E41" s="2" t="s">
        <v>795</v>
      </c>
      <c r="F41" s="2" t="s">
        <v>795</v>
      </c>
      <c r="G41" s="23" t="s">
        <v>893</v>
      </c>
      <c r="H41" s="2" t="s">
        <v>890</v>
      </c>
    </row>
    <row r="42" spans="1:8" ht="18" customHeight="1" x14ac:dyDescent="0.2">
      <c r="A42" s="22" t="s">
        <v>93</v>
      </c>
      <c r="B42" s="17">
        <v>2016</v>
      </c>
      <c r="C42" s="34" t="s">
        <v>880</v>
      </c>
      <c r="D42" s="2" t="s">
        <v>797</v>
      </c>
      <c r="E42" s="2" t="s">
        <v>797</v>
      </c>
      <c r="F42" s="2" t="s">
        <v>797</v>
      </c>
      <c r="G42" s="74">
        <v>0</v>
      </c>
      <c r="H42" s="2" t="s">
        <v>890</v>
      </c>
    </row>
    <row r="43" spans="1:8" ht="18" customHeight="1" x14ac:dyDescent="0.2">
      <c r="A43" s="22" t="s">
        <v>93</v>
      </c>
      <c r="B43" s="17">
        <v>2016</v>
      </c>
      <c r="C43" s="34" t="s">
        <v>880</v>
      </c>
      <c r="D43" s="2" t="s">
        <v>180</v>
      </c>
      <c r="E43" s="2" t="s">
        <v>798</v>
      </c>
      <c r="F43" s="2" t="s">
        <v>798</v>
      </c>
      <c r="G43" s="74">
        <v>0</v>
      </c>
      <c r="H43" s="2" t="s">
        <v>890</v>
      </c>
    </row>
    <row r="44" spans="1:8" ht="18" customHeight="1" x14ac:dyDescent="0.2">
      <c r="A44" s="22" t="s">
        <v>93</v>
      </c>
      <c r="B44" s="17">
        <v>2016</v>
      </c>
      <c r="C44" s="34" t="s">
        <v>880</v>
      </c>
      <c r="D44" s="2" t="s">
        <v>799</v>
      </c>
      <c r="E44" s="2" t="s">
        <v>799</v>
      </c>
      <c r="F44" s="2" t="s">
        <v>799</v>
      </c>
      <c r="G44" s="23" t="s">
        <v>805</v>
      </c>
      <c r="H44" s="2" t="s">
        <v>890</v>
      </c>
    </row>
    <row r="45" spans="1:8" ht="18" customHeight="1" x14ac:dyDescent="0.2">
      <c r="A45" s="22" t="s">
        <v>93</v>
      </c>
      <c r="B45" s="17">
        <v>2016</v>
      </c>
      <c r="C45" s="34" t="s">
        <v>880</v>
      </c>
      <c r="D45" s="2" t="s">
        <v>799</v>
      </c>
      <c r="E45" s="2" t="s">
        <v>799</v>
      </c>
      <c r="F45" s="2" t="s">
        <v>801</v>
      </c>
      <c r="G45" s="23" t="s">
        <v>802</v>
      </c>
      <c r="H45" s="2" t="s">
        <v>890</v>
      </c>
    </row>
    <row r="46" spans="1:8" ht="18" customHeight="1" x14ac:dyDescent="0.2">
      <c r="A46" s="22" t="s">
        <v>93</v>
      </c>
      <c r="B46" s="17">
        <v>2016</v>
      </c>
      <c r="C46" s="34" t="s">
        <v>880</v>
      </c>
      <c r="D46" s="2" t="s">
        <v>803</v>
      </c>
      <c r="E46" s="2" t="s">
        <v>803</v>
      </c>
      <c r="F46" s="2" t="s">
        <v>803</v>
      </c>
      <c r="G46" s="23" t="s">
        <v>802</v>
      </c>
      <c r="H46" s="2" t="s">
        <v>890</v>
      </c>
    </row>
    <row r="47" spans="1:8" ht="18" customHeight="1" x14ac:dyDescent="0.2">
      <c r="A47" s="22" t="s">
        <v>93</v>
      </c>
      <c r="B47" s="17">
        <v>2016</v>
      </c>
      <c r="C47" s="34" t="s">
        <v>880</v>
      </c>
      <c r="D47" s="2" t="s">
        <v>596</v>
      </c>
      <c r="E47" s="2" t="s">
        <v>596</v>
      </c>
      <c r="F47" s="2" t="s">
        <v>804</v>
      </c>
      <c r="G47" s="23" t="s">
        <v>894</v>
      </c>
      <c r="H47" s="2" t="s">
        <v>890</v>
      </c>
    </row>
    <row r="48" spans="1:8" ht="18" customHeight="1" x14ac:dyDescent="0.2">
      <c r="A48" s="22" t="s">
        <v>93</v>
      </c>
      <c r="B48" s="17">
        <v>2016</v>
      </c>
      <c r="C48" s="34" t="s">
        <v>880</v>
      </c>
      <c r="D48" s="178" t="s">
        <v>845</v>
      </c>
      <c r="E48" s="178" t="s">
        <v>845</v>
      </c>
      <c r="F48" s="2" t="s">
        <v>846</v>
      </c>
      <c r="G48" s="23" t="s">
        <v>800</v>
      </c>
      <c r="H48" s="2" t="s">
        <v>890</v>
      </c>
    </row>
    <row r="49" spans="1:8" ht="18" customHeight="1" x14ac:dyDescent="0.2">
      <c r="A49" s="22" t="s">
        <v>93</v>
      </c>
      <c r="B49" s="17">
        <v>2016</v>
      </c>
      <c r="C49" s="34" t="s">
        <v>880</v>
      </c>
      <c r="D49" s="2" t="s">
        <v>847</v>
      </c>
      <c r="E49" s="2" t="s">
        <v>847</v>
      </c>
      <c r="F49" s="2" t="s">
        <v>848</v>
      </c>
      <c r="G49" s="23">
        <v>0</v>
      </c>
      <c r="H49" s="2" t="s">
        <v>890</v>
      </c>
    </row>
    <row r="50" spans="1:8" ht="18" customHeight="1" x14ac:dyDescent="0.2">
      <c r="A50" s="22" t="s">
        <v>93</v>
      </c>
      <c r="B50" s="17">
        <v>2016</v>
      </c>
      <c r="C50" s="34" t="s">
        <v>880</v>
      </c>
      <c r="D50" s="2" t="s">
        <v>136</v>
      </c>
      <c r="E50" s="34" t="s">
        <v>136</v>
      </c>
      <c r="F50" s="256" t="s">
        <v>137</v>
      </c>
      <c r="G50" s="23" t="s">
        <v>855</v>
      </c>
      <c r="H50" s="2" t="s">
        <v>890</v>
      </c>
    </row>
    <row r="51" spans="1:8" ht="18" customHeight="1" x14ac:dyDescent="0.2">
      <c r="A51" s="22" t="s">
        <v>93</v>
      </c>
      <c r="B51" s="17">
        <v>2017</v>
      </c>
      <c r="C51" s="34" t="s">
        <v>880</v>
      </c>
      <c r="D51" s="2" t="s">
        <v>350</v>
      </c>
      <c r="E51" s="2" t="s">
        <v>594</v>
      </c>
      <c r="F51" s="2" t="s">
        <v>594</v>
      </c>
      <c r="G51" s="2" t="s">
        <v>895</v>
      </c>
      <c r="H51" s="2" t="s">
        <v>890</v>
      </c>
    </row>
    <row r="52" spans="1:8" ht="18" customHeight="1" x14ac:dyDescent="0.2">
      <c r="A52" s="22" t="s">
        <v>93</v>
      </c>
      <c r="B52" s="17">
        <v>2017</v>
      </c>
      <c r="C52" s="34" t="s">
        <v>880</v>
      </c>
      <c r="D52" s="2" t="s">
        <v>596</v>
      </c>
      <c r="E52" s="2" t="s">
        <v>596</v>
      </c>
      <c r="F52" s="2" t="s">
        <v>790</v>
      </c>
      <c r="G52" s="2" t="s">
        <v>896</v>
      </c>
      <c r="H52" s="2" t="s">
        <v>890</v>
      </c>
    </row>
    <row r="53" spans="1:8" ht="18" customHeight="1" x14ac:dyDescent="0.2">
      <c r="A53" s="22" t="s">
        <v>93</v>
      </c>
      <c r="B53" s="17">
        <v>2017</v>
      </c>
      <c r="C53" s="34" t="s">
        <v>880</v>
      </c>
      <c r="D53" s="2" t="s">
        <v>792</v>
      </c>
      <c r="E53" s="2" t="s">
        <v>793</v>
      </c>
      <c r="F53" s="2" t="s">
        <v>793</v>
      </c>
      <c r="G53" s="2" t="s">
        <v>897</v>
      </c>
      <c r="H53" s="2" t="s">
        <v>890</v>
      </c>
    </row>
    <row r="54" spans="1:8" ht="18" customHeight="1" x14ac:dyDescent="0.2">
      <c r="A54" s="22" t="s">
        <v>93</v>
      </c>
      <c r="B54" s="17">
        <v>2017</v>
      </c>
      <c r="C54" s="34" t="s">
        <v>880</v>
      </c>
      <c r="D54" s="2" t="s">
        <v>795</v>
      </c>
      <c r="E54" s="2" t="s">
        <v>795</v>
      </c>
      <c r="F54" s="2" t="s">
        <v>795</v>
      </c>
      <c r="G54" s="2" t="s">
        <v>819</v>
      </c>
      <c r="H54" s="2" t="s">
        <v>890</v>
      </c>
    </row>
    <row r="55" spans="1:8" ht="18" customHeight="1" x14ac:dyDescent="0.2">
      <c r="A55" s="22" t="s">
        <v>93</v>
      </c>
      <c r="B55" s="17">
        <v>2017</v>
      </c>
      <c r="C55" s="34" t="s">
        <v>880</v>
      </c>
      <c r="D55" s="2" t="s">
        <v>797</v>
      </c>
      <c r="E55" s="2" t="s">
        <v>797</v>
      </c>
      <c r="F55" s="2" t="s">
        <v>797</v>
      </c>
      <c r="G55" s="74">
        <v>0</v>
      </c>
      <c r="H55" s="2" t="s">
        <v>890</v>
      </c>
    </row>
    <row r="56" spans="1:8" ht="18" customHeight="1" x14ac:dyDescent="0.2">
      <c r="A56" s="22" t="s">
        <v>93</v>
      </c>
      <c r="B56" s="17">
        <v>2017</v>
      </c>
      <c r="C56" s="34" t="s">
        <v>880</v>
      </c>
      <c r="D56" s="2" t="s">
        <v>180</v>
      </c>
      <c r="E56" s="2" t="s">
        <v>798</v>
      </c>
      <c r="F56" s="2" t="s">
        <v>798</v>
      </c>
      <c r="G56" s="23" t="s">
        <v>855</v>
      </c>
      <c r="H56" s="2" t="s">
        <v>890</v>
      </c>
    </row>
    <row r="57" spans="1:8" ht="18" customHeight="1" x14ac:dyDescent="0.2">
      <c r="A57" s="22" t="s">
        <v>93</v>
      </c>
      <c r="B57" s="17">
        <v>2017</v>
      </c>
      <c r="C57" s="34" t="s">
        <v>880</v>
      </c>
      <c r="D57" s="2" t="s">
        <v>799</v>
      </c>
      <c r="E57" s="2" t="s">
        <v>799</v>
      </c>
      <c r="F57" s="2" t="s">
        <v>799</v>
      </c>
      <c r="G57" s="2" t="s">
        <v>805</v>
      </c>
      <c r="H57" s="2" t="s">
        <v>890</v>
      </c>
    </row>
    <row r="58" spans="1:8" ht="18" customHeight="1" x14ac:dyDescent="0.2">
      <c r="A58" s="22" t="s">
        <v>93</v>
      </c>
      <c r="B58" s="17">
        <v>2017</v>
      </c>
      <c r="C58" s="34" t="s">
        <v>880</v>
      </c>
      <c r="D58" s="2" t="s">
        <v>799</v>
      </c>
      <c r="E58" s="2" t="s">
        <v>799</v>
      </c>
      <c r="F58" s="2" t="s">
        <v>801</v>
      </c>
      <c r="G58" s="2" t="s">
        <v>810</v>
      </c>
      <c r="H58" s="2" t="s">
        <v>890</v>
      </c>
    </row>
    <row r="59" spans="1:8" ht="18" customHeight="1" x14ac:dyDescent="0.2">
      <c r="A59" s="22" t="s">
        <v>93</v>
      </c>
      <c r="B59" s="17">
        <v>2017</v>
      </c>
      <c r="C59" s="34" t="s">
        <v>880</v>
      </c>
      <c r="D59" s="2" t="s">
        <v>803</v>
      </c>
      <c r="E59" s="2" t="s">
        <v>803</v>
      </c>
      <c r="F59" s="2" t="s">
        <v>803</v>
      </c>
      <c r="G59" s="2" t="s">
        <v>800</v>
      </c>
      <c r="H59" s="2" t="s">
        <v>890</v>
      </c>
    </row>
    <row r="60" spans="1:8" ht="18" customHeight="1" x14ac:dyDescent="0.2">
      <c r="A60" s="22" t="s">
        <v>93</v>
      </c>
      <c r="B60" s="17">
        <v>2017</v>
      </c>
      <c r="C60" s="34" t="s">
        <v>880</v>
      </c>
      <c r="D60" s="2" t="s">
        <v>596</v>
      </c>
      <c r="E60" s="2" t="s">
        <v>596</v>
      </c>
      <c r="F60" s="2" t="s">
        <v>804</v>
      </c>
      <c r="G60" s="2" t="s">
        <v>843</v>
      </c>
      <c r="H60" s="2" t="s">
        <v>890</v>
      </c>
    </row>
    <row r="61" spans="1:8" ht="18" customHeight="1" x14ac:dyDescent="0.2">
      <c r="A61" s="22" t="s">
        <v>93</v>
      </c>
      <c r="B61" s="17">
        <v>2017</v>
      </c>
      <c r="C61" s="34" t="s">
        <v>880</v>
      </c>
      <c r="D61" s="178" t="s">
        <v>845</v>
      </c>
      <c r="E61" s="178" t="s">
        <v>845</v>
      </c>
      <c r="F61" s="2" t="s">
        <v>846</v>
      </c>
      <c r="G61" s="2" t="s">
        <v>805</v>
      </c>
      <c r="H61" s="2" t="s">
        <v>890</v>
      </c>
    </row>
    <row r="62" spans="1:8" ht="18" customHeight="1" x14ac:dyDescent="0.2">
      <c r="A62" s="22" t="s">
        <v>93</v>
      </c>
      <c r="B62" s="17">
        <v>2017</v>
      </c>
      <c r="C62" s="34" t="s">
        <v>880</v>
      </c>
      <c r="D62" s="2" t="s">
        <v>847</v>
      </c>
      <c r="E62" s="2" t="s">
        <v>847</v>
      </c>
      <c r="F62" s="2" t="s">
        <v>848</v>
      </c>
      <c r="G62" s="23">
        <v>0</v>
      </c>
      <c r="H62" s="2" t="s">
        <v>890</v>
      </c>
    </row>
    <row r="63" spans="1:8" ht="18" customHeight="1" x14ac:dyDescent="0.2">
      <c r="A63" s="22" t="s">
        <v>93</v>
      </c>
      <c r="B63" s="17">
        <v>2017</v>
      </c>
      <c r="C63" s="34" t="s">
        <v>880</v>
      </c>
      <c r="D63" s="2" t="s">
        <v>136</v>
      </c>
      <c r="E63" s="34" t="s">
        <v>136</v>
      </c>
      <c r="F63" s="256" t="s">
        <v>137</v>
      </c>
      <c r="G63" s="2" t="s">
        <v>816</v>
      </c>
      <c r="H63" s="2" t="s">
        <v>890</v>
      </c>
    </row>
    <row r="64" spans="1:8" ht="18" customHeight="1" x14ac:dyDescent="0.2">
      <c r="A64" s="22" t="s">
        <v>93</v>
      </c>
      <c r="B64" s="17">
        <v>2018</v>
      </c>
      <c r="C64" s="34" t="s">
        <v>880</v>
      </c>
      <c r="D64" s="2" t="s">
        <v>350</v>
      </c>
      <c r="E64" s="2" t="s">
        <v>594</v>
      </c>
      <c r="F64" s="2" t="s">
        <v>594</v>
      </c>
      <c r="G64" s="2" t="s">
        <v>898</v>
      </c>
      <c r="H64" s="2" t="s">
        <v>890</v>
      </c>
    </row>
    <row r="65" spans="1:8" ht="18" customHeight="1" x14ac:dyDescent="0.2">
      <c r="A65" s="22" t="s">
        <v>93</v>
      </c>
      <c r="B65" s="17">
        <v>2018</v>
      </c>
      <c r="C65" s="34" t="s">
        <v>880</v>
      </c>
      <c r="D65" s="2" t="s">
        <v>596</v>
      </c>
      <c r="E65" s="2" t="s">
        <v>596</v>
      </c>
      <c r="F65" s="2" t="s">
        <v>790</v>
      </c>
      <c r="G65" s="2" t="s">
        <v>899</v>
      </c>
      <c r="H65" s="2" t="s">
        <v>890</v>
      </c>
    </row>
    <row r="66" spans="1:8" ht="18" customHeight="1" x14ac:dyDescent="0.2">
      <c r="A66" s="22" t="s">
        <v>93</v>
      </c>
      <c r="B66" s="17">
        <v>2018</v>
      </c>
      <c r="C66" s="34" t="s">
        <v>880</v>
      </c>
      <c r="D66" s="2" t="s">
        <v>792</v>
      </c>
      <c r="E66" s="2" t="s">
        <v>793</v>
      </c>
      <c r="F66" s="2" t="s">
        <v>793</v>
      </c>
      <c r="G66" s="2" t="s">
        <v>900</v>
      </c>
      <c r="H66" s="2" t="s">
        <v>890</v>
      </c>
    </row>
    <row r="67" spans="1:8" ht="18" customHeight="1" x14ac:dyDescent="0.2">
      <c r="A67" s="22" t="s">
        <v>93</v>
      </c>
      <c r="B67" s="17">
        <v>2018</v>
      </c>
      <c r="C67" s="34" t="s">
        <v>880</v>
      </c>
      <c r="D67" s="2" t="s">
        <v>795</v>
      </c>
      <c r="E67" s="2" t="s">
        <v>795</v>
      </c>
      <c r="F67" s="2" t="s">
        <v>795</v>
      </c>
      <c r="G67" s="2" t="s">
        <v>901</v>
      </c>
      <c r="H67" s="2" t="s">
        <v>890</v>
      </c>
    </row>
    <row r="68" spans="1:8" ht="18" customHeight="1" x14ac:dyDescent="0.2">
      <c r="A68" s="22" t="s">
        <v>93</v>
      </c>
      <c r="B68" s="17">
        <v>2018</v>
      </c>
      <c r="C68" s="34" t="s">
        <v>880</v>
      </c>
      <c r="D68" s="2" t="s">
        <v>797</v>
      </c>
      <c r="E68" s="2" t="s">
        <v>797</v>
      </c>
      <c r="F68" s="2" t="s">
        <v>797</v>
      </c>
      <c r="G68" s="74">
        <v>0</v>
      </c>
      <c r="H68" s="2" t="s">
        <v>890</v>
      </c>
    </row>
    <row r="69" spans="1:8" ht="18" customHeight="1" x14ac:dyDescent="0.2">
      <c r="A69" s="22" t="s">
        <v>93</v>
      </c>
      <c r="B69" s="17">
        <v>2018</v>
      </c>
      <c r="C69" s="34" t="s">
        <v>880</v>
      </c>
      <c r="D69" s="2" t="s">
        <v>180</v>
      </c>
      <c r="E69" s="2" t="s">
        <v>798</v>
      </c>
      <c r="F69" s="2" t="s">
        <v>798</v>
      </c>
      <c r="G69" s="23" t="s">
        <v>902</v>
      </c>
      <c r="H69" s="2" t="s">
        <v>890</v>
      </c>
    </row>
    <row r="70" spans="1:8" ht="18" customHeight="1" x14ac:dyDescent="0.2">
      <c r="A70" s="22" t="s">
        <v>93</v>
      </c>
      <c r="B70" s="17">
        <v>2018</v>
      </c>
      <c r="C70" s="34" t="s">
        <v>880</v>
      </c>
      <c r="D70" s="2" t="s">
        <v>799</v>
      </c>
      <c r="E70" s="2" t="s">
        <v>799</v>
      </c>
      <c r="F70" s="2" t="s">
        <v>799</v>
      </c>
      <c r="G70" s="2" t="s">
        <v>800</v>
      </c>
      <c r="H70" s="2" t="s">
        <v>890</v>
      </c>
    </row>
    <row r="71" spans="1:8" ht="18" customHeight="1" x14ac:dyDescent="0.2">
      <c r="A71" s="22" t="s">
        <v>93</v>
      </c>
      <c r="B71" s="17">
        <v>2018</v>
      </c>
      <c r="C71" s="34" t="s">
        <v>880</v>
      </c>
      <c r="D71" s="2" t="s">
        <v>799</v>
      </c>
      <c r="E71" s="2" t="s">
        <v>799</v>
      </c>
      <c r="F71" s="2" t="s">
        <v>801</v>
      </c>
      <c r="G71" s="2" t="s">
        <v>903</v>
      </c>
      <c r="H71" s="2" t="s">
        <v>890</v>
      </c>
    </row>
    <row r="72" spans="1:8" ht="18" customHeight="1" x14ac:dyDescent="0.2">
      <c r="A72" s="22" t="s">
        <v>93</v>
      </c>
      <c r="B72" s="17">
        <v>2018</v>
      </c>
      <c r="C72" s="34" t="s">
        <v>880</v>
      </c>
      <c r="D72" s="2" t="s">
        <v>803</v>
      </c>
      <c r="E72" s="2" t="s">
        <v>803</v>
      </c>
      <c r="F72" s="2" t="s">
        <v>803</v>
      </c>
      <c r="G72" s="2" t="s">
        <v>800</v>
      </c>
      <c r="H72" s="2" t="s">
        <v>890</v>
      </c>
    </row>
    <row r="73" spans="1:8" ht="18" customHeight="1" x14ac:dyDescent="0.2">
      <c r="A73" s="22" t="s">
        <v>93</v>
      </c>
      <c r="B73" s="17">
        <v>2018</v>
      </c>
      <c r="C73" s="34" t="s">
        <v>880</v>
      </c>
      <c r="D73" s="2" t="s">
        <v>596</v>
      </c>
      <c r="E73" s="2" t="s">
        <v>596</v>
      </c>
      <c r="F73" s="2" t="s">
        <v>804</v>
      </c>
      <c r="G73" s="2" t="s">
        <v>810</v>
      </c>
      <c r="H73" s="2" t="s">
        <v>890</v>
      </c>
    </row>
    <row r="74" spans="1:8" ht="18" customHeight="1" x14ac:dyDescent="0.2">
      <c r="A74" s="22" t="s">
        <v>93</v>
      </c>
      <c r="B74" s="17">
        <v>2018</v>
      </c>
      <c r="C74" s="34" t="s">
        <v>880</v>
      </c>
      <c r="D74" s="178" t="s">
        <v>845</v>
      </c>
      <c r="E74" s="178" t="s">
        <v>845</v>
      </c>
      <c r="F74" s="2" t="s">
        <v>846</v>
      </c>
      <c r="G74" s="2" t="s">
        <v>805</v>
      </c>
      <c r="H74" s="2" t="s">
        <v>890</v>
      </c>
    </row>
    <row r="75" spans="1:8" ht="18" customHeight="1" x14ac:dyDescent="0.2">
      <c r="A75" s="22" t="s">
        <v>93</v>
      </c>
      <c r="B75" s="17">
        <v>2018</v>
      </c>
      <c r="C75" s="34" t="s">
        <v>880</v>
      </c>
      <c r="D75" s="2" t="s">
        <v>847</v>
      </c>
      <c r="E75" s="2" t="s">
        <v>847</v>
      </c>
      <c r="F75" s="2" t="s">
        <v>848</v>
      </c>
      <c r="G75" s="74">
        <v>0</v>
      </c>
      <c r="H75" s="2" t="s">
        <v>890</v>
      </c>
    </row>
    <row r="76" spans="1:8" ht="18" customHeight="1" x14ac:dyDescent="0.2">
      <c r="A76" s="22" t="s">
        <v>93</v>
      </c>
      <c r="B76" s="17">
        <v>2018</v>
      </c>
      <c r="C76" s="34" t="s">
        <v>880</v>
      </c>
      <c r="D76" s="2" t="s">
        <v>136</v>
      </c>
      <c r="E76" s="34" t="s">
        <v>136</v>
      </c>
      <c r="F76" s="256" t="s">
        <v>137</v>
      </c>
      <c r="G76" s="2" t="s">
        <v>816</v>
      </c>
      <c r="H76" s="2" t="s">
        <v>890</v>
      </c>
    </row>
    <row r="77" spans="1:8" ht="18" customHeight="1" x14ac:dyDescent="0.2">
      <c r="A77" s="22" t="s">
        <v>93</v>
      </c>
      <c r="B77" s="17">
        <v>2019</v>
      </c>
      <c r="C77" s="34" t="s">
        <v>880</v>
      </c>
      <c r="D77" s="2" t="s">
        <v>350</v>
      </c>
      <c r="E77" s="2" t="s">
        <v>594</v>
      </c>
      <c r="F77" s="2" t="s">
        <v>594</v>
      </c>
      <c r="G77" s="2" t="s">
        <v>904</v>
      </c>
      <c r="H77" s="2" t="s">
        <v>890</v>
      </c>
    </row>
    <row r="78" spans="1:8" ht="18" customHeight="1" x14ac:dyDescent="0.2">
      <c r="A78" s="22" t="s">
        <v>93</v>
      </c>
      <c r="B78" s="17">
        <v>2019</v>
      </c>
      <c r="C78" s="34" t="s">
        <v>880</v>
      </c>
      <c r="D78" s="2" t="s">
        <v>596</v>
      </c>
      <c r="E78" s="2" t="s">
        <v>596</v>
      </c>
      <c r="F78" s="2" t="s">
        <v>790</v>
      </c>
      <c r="G78" s="2" t="s">
        <v>899</v>
      </c>
      <c r="H78" s="2" t="s">
        <v>890</v>
      </c>
    </row>
    <row r="79" spans="1:8" ht="18" customHeight="1" x14ac:dyDescent="0.2">
      <c r="A79" s="22" t="s">
        <v>93</v>
      </c>
      <c r="B79" s="17">
        <v>2019</v>
      </c>
      <c r="C79" s="34" t="s">
        <v>880</v>
      </c>
      <c r="D79" s="2" t="s">
        <v>792</v>
      </c>
      <c r="E79" s="2" t="s">
        <v>793</v>
      </c>
      <c r="F79" s="2" t="s">
        <v>793</v>
      </c>
      <c r="G79" s="2" t="s">
        <v>905</v>
      </c>
      <c r="H79" s="2" t="s">
        <v>890</v>
      </c>
    </row>
    <row r="80" spans="1:8" ht="18" customHeight="1" x14ac:dyDescent="0.2">
      <c r="A80" s="22" t="s">
        <v>93</v>
      </c>
      <c r="B80" s="17">
        <v>2019</v>
      </c>
      <c r="C80" s="34" t="s">
        <v>880</v>
      </c>
      <c r="D80" s="2" t="s">
        <v>795</v>
      </c>
      <c r="E80" s="2" t="s">
        <v>795</v>
      </c>
      <c r="F80" s="2" t="s">
        <v>795</v>
      </c>
      <c r="G80" s="2" t="s">
        <v>791</v>
      </c>
      <c r="H80" s="2" t="s">
        <v>890</v>
      </c>
    </row>
    <row r="81" spans="1:8" ht="18" customHeight="1" x14ac:dyDescent="0.2">
      <c r="A81" s="22" t="s">
        <v>93</v>
      </c>
      <c r="B81" s="17">
        <v>2019</v>
      </c>
      <c r="C81" s="34" t="s">
        <v>880</v>
      </c>
      <c r="D81" s="2" t="s">
        <v>797</v>
      </c>
      <c r="E81" s="2" t="s">
        <v>797</v>
      </c>
      <c r="F81" s="2" t="s">
        <v>797</v>
      </c>
      <c r="G81" s="2" t="s">
        <v>825</v>
      </c>
      <c r="H81" s="2" t="s">
        <v>890</v>
      </c>
    </row>
    <row r="82" spans="1:8" ht="18" customHeight="1" x14ac:dyDescent="0.2">
      <c r="A82" s="22" t="s">
        <v>93</v>
      </c>
      <c r="B82" s="17">
        <v>2019</v>
      </c>
      <c r="C82" s="34" t="s">
        <v>880</v>
      </c>
      <c r="D82" s="2" t="s">
        <v>180</v>
      </c>
      <c r="E82" s="2" t="s">
        <v>798</v>
      </c>
      <c r="F82" s="2" t="s">
        <v>798</v>
      </c>
      <c r="G82" s="23" t="s">
        <v>876</v>
      </c>
      <c r="H82" s="2" t="s">
        <v>890</v>
      </c>
    </row>
    <row r="83" spans="1:8" ht="18" customHeight="1" x14ac:dyDescent="0.2">
      <c r="A83" s="22" t="s">
        <v>93</v>
      </c>
      <c r="B83" s="17">
        <v>2019</v>
      </c>
      <c r="C83" s="34" t="s">
        <v>880</v>
      </c>
      <c r="D83" s="2" t="s">
        <v>799</v>
      </c>
      <c r="E83" s="2" t="s">
        <v>799</v>
      </c>
      <c r="F83" s="2" t="s">
        <v>799</v>
      </c>
      <c r="G83" s="2" t="s">
        <v>855</v>
      </c>
      <c r="H83" s="2" t="s">
        <v>890</v>
      </c>
    </row>
    <row r="84" spans="1:8" ht="18" customHeight="1" x14ac:dyDescent="0.2">
      <c r="A84" s="22" t="s">
        <v>93</v>
      </c>
      <c r="B84" s="17">
        <v>2019</v>
      </c>
      <c r="C84" s="34" t="s">
        <v>880</v>
      </c>
      <c r="D84" s="2" t="s">
        <v>799</v>
      </c>
      <c r="E84" s="2" t="s">
        <v>799</v>
      </c>
      <c r="F84" s="2" t="s">
        <v>801</v>
      </c>
      <c r="G84" s="2" t="s">
        <v>894</v>
      </c>
      <c r="H84" s="2" t="s">
        <v>890</v>
      </c>
    </row>
    <row r="85" spans="1:8" ht="18" customHeight="1" x14ac:dyDescent="0.2">
      <c r="A85" s="22" t="s">
        <v>93</v>
      </c>
      <c r="B85" s="17">
        <v>2019</v>
      </c>
      <c r="C85" s="34" t="s">
        <v>880</v>
      </c>
      <c r="D85" s="2" t="s">
        <v>803</v>
      </c>
      <c r="E85" s="2" t="s">
        <v>803</v>
      </c>
      <c r="F85" s="2" t="s">
        <v>803</v>
      </c>
      <c r="G85" s="2" t="s">
        <v>800</v>
      </c>
      <c r="H85" s="2" t="s">
        <v>890</v>
      </c>
    </row>
    <row r="86" spans="1:8" ht="18" customHeight="1" x14ac:dyDescent="0.2">
      <c r="A86" s="22" t="s">
        <v>93</v>
      </c>
      <c r="B86" s="17">
        <v>2019</v>
      </c>
      <c r="C86" s="34" t="s">
        <v>880</v>
      </c>
      <c r="D86" s="2" t="s">
        <v>596</v>
      </c>
      <c r="E86" s="2" t="s">
        <v>596</v>
      </c>
      <c r="F86" s="2" t="s">
        <v>804</v>
      </c>
      <c r="G86" s="2" t="s">
        <v>810</v>
      </c>
      <c r="H86" s="2" t="s">
        <v>890</v>
      </c>
    </row>
    <row r="87" spans="1:8" ht="18" customHeight="1" x14ac:dyDescent="0.2">
      <c r="A87" s="22" t="s">
        <v>93</v>
      </c>
      <c r="B87" s="17">
        <v>2019</v>
      </c>
      <c r="C87" s="34" t="s">
        <v>880</v>
      </c>
      <c r="D87" s="178" t="s">
        <v>845</v>
      </c>
      <c r="E87" s="178" t="s">
        <v>845</v>
      </c>
      <c r="F87" s="2" t="s">
        <v>846</v>
      </c>
      <c r="G87" s="2" t="s">
        <v>805</v>
      </c>
      <c r="H87" s="2" t="s">
        <v>890</v>
      </c>
    </row>
    <row r="88" spans="1:8" ht="18" customHeight="1" x14ac:dyDescent="0.2">
      <c r="A88" s="22" t="s">
        <v>93</v>
      </c>
      <c r="B88" s="17">
        <v>2019</v>
      </c>
      <c r="C88" s="34" t="s">
        <v>880</v>
      </c>
      <c r="D88" s="2" t="s">
        <v>847</v>
      </c>
      <c r="E88" s="2" t="s">
        <v>847</v>
      </c>
      <c r="F88" s="2" t="s">
        <v>848</v>
      </c>
      <c r="G88" s="74">
        <v>0</v>
      </c>
      <c r="H88" s="2" t="s">
        <v>890</v>
      </c>
    </row>
    <row r="89" spans="1:8" ht="18" customHeight="1" x14ac:dyDescent="0.2">
      <c r="A89" s="22" t="s">
        <v>93</v>
      </c>
      <c r="B89" s="17">
        <v>2019</v>
      </c>
      <c r="C89" s="34" t="s">
        <v>880</v>
      </c>
      <c r="D89" s="2" t="s">
        <v>136</v>
      </c>
      <c r="E89" s="34" t="s">
        <v>136</v>
      </c>
      <c r="F89" s="256" t="s">
        <v>137</v>
      </c>
      <c r="G89" s="2" t="s">
        <v>800</v>
      </c>
      <c r="H89" s="2" t="s">
        <v>890</v>
      </c>
    </row>
    <row r="90" spans="1:8" ht="18" customHeight="1" x14ac:dyDescent="0.2">
      <c r="A90" s="22" t="s">
        <v>93</v>
      </c>
      <c r="B90" s="17">
        <v>2020</v>
      </c>
      <c r="C90" s="34" t="s">
        <v>880</v>
      </c>
      <c r="D90" s="2" t="s">
        <v>350</v>
      </c>
      <c r="E90" s="2" t="s">
        <v>594</v>
      </c>
      <c r="F90" s="2" t="s">
        <v>594</v>
      </c>
      <c r="G90" s="2" t="s">
        <v>906</v>
      </c>
      <c r="H90" s="2" t="s">
        <v>890</v>
      </c>
    </row>
    <row r="91" spans="1:8" ht="18" customHeight="1" x14ac:dyDescent="0.2">
      <c r="A91" s="22" t="s">
        <v>93</v>
      </c>
      <c r="B91" s="17">
        <v>2020</v>
      </c>
      <c r="C91" s="34" t="s">
        <v>880</v>
      </c>
      <c r="D91" s="2" t="s">
        <v>596</v>
      </c>
      <c r="E91" s="2" t="s">
        <v>596</v>
      </c>
      <c r="F91" s="2" t="s">
        <v>790</v>
      </c>
      <c r="G91" s="2" t="s">
        <v>907</v>
      </c>
      <c r="H91" s="2" t="s">
        <v>890</v>
      </c>
    </row>
    <row r="92" spans="1:8" ht="18" customHeight="1" x14ac:dyDescent="0.2">
      <c r="A92" s="22" t="s">
        <v>93</v>
      </c>
      <c r="B92" s="17">
        <v>2020</v>
      </c>
      <c r="C92" s="34" t="s">
        <v>880</v>
      </c>
      <c r="D92" s="2" t="s">
        <v>792</v>
      </c>
      <c r="E92" s="2" t="s">
        <v>793</v>
      </c>
      <c r="F92" s="2" t="s">
        <v>793</v>
      </c>
      <c r="G92" s="2" t="s">
        <v>908</v>
      </c>
      <c r="H92" s="2" t="s">
        <v>890</v>
      </c>
    </row>
    <row r="93" spans="1:8" ht="18" customHeight="1" x14ac:dyDescent="0.2">
      <c r="A93" s="22" t="s">
        <v>93</v>
      </c>
      <c r="B93" s="17">
        <v>2020</v>
      </c>
      <c r="C93" s="34" t="s">
        <v>880</v>
      </c>
      <c r="D93" s="2" t="s">
        <v>795</v>
      </c>
      <c r="E93" s="2" t="s">
        <v>795</v>
      </c>
      <c r="F93" s="2" t="s">
        <v>795</v>
      </c>
      <c r="G93" s="2" t="s">
        <v>824</v>
      </c>
      <c r="H93" s="2" t="s">
        <v>890</v>
      </c>
    </row>
    <row r="94" spans="1:8" ht="18" customHeight="1" x14ac:dyDescent="0.2">
      <c r="A94" s="22" t="s">
        <v>93</v>
      </c>
      <c r="B94" s="17">
        <v>2020</v>
      </c>
      <c r="C94" s="34" t="s">
        <v>880</v>
      </c>
      <c r="D94" s="2" t="s">
        <v>797</v>
      </c>
      <c r="E94" s="2" t="s">
        <v>797</v>
      </c>
      <c r="F94" s="2" t="s">
        <v>797</v>
      </c>
      <c r="G94" s="2" t="s">
        <v>909</v>
      </c>
      <c r="H94" s="2" t="s">
        <v>890</v>
      </c>
    </row>
    <row r="95" spans="1:8" ht="18" customHeight="1" x14ac:dyDescent="0.2">
      <c r="A95" s="22" t="s">
        <v>93</v>
      </c>
      <c r="B95" s="17">
        <v>2020</v>
      </c>
      <c r="C95" s="34" t="s">
        <v>880</v>
      </c>
      <c r="D95" s="2" t="s">
        <v>180</v>
      </c>
      <c r="E95" s="2" t="s">
        <v>798</v>
      </c>
      <c r="F95" s="2" t="s">
        <v>798</v>
      </c>
      <c r="G95" s="23" t="s">
        <v>860</v>
      </c>
      <c r="H95" s="2" t="s">
        <v>890</v>
      </c>
    </row>
    <row r="96" spans="1:8" ht="18" customHeight="1" x14ac:dyDescent="0.2">
      <c r="A96" s="22" t="s">
        <v>93</v>
      </c>
      <c r="B96" s="17">
        <v>2020</v>
      </c>
      <c r="C96" s="34" t="s">
        <v>880</v>
      </c>
      <c r="D96" s="2" t="s">
        <v>799</v>
      </c>
      <c r="E96" s="2" t="s">
        <v>799</v>
      </c>
      <c r="F96" s="2" t="s">
        <v>799</v>
      </c>
      <c r="G96" s="2" t="s">
        <v>822</v>
      </c>
      <c r="H96" s="2" t="s">
        <v>890</v>
      </c>
    </row>
    <row r="97" spans="1:8" ht="18" customHeight="1" x14ac:dyDescent="0.2">
      <c r="A97" s="22" t="s">
        <v>93</v>
      </c>
      <c r="B97" s="17">
        <v>2020</v>
      </c>
      <c r="C97" s="34" t="s">
        <v>880</v>
      </c>
      <c r="D97" s="2" t="s">
        <v>799</v>
      </c>
      <c r="E97" s="2" t="s">
        <v>799</v>
      </c>
      <c r="F97" s="2" t="s">
        <v>801</v>
      </c>
      <c r="G97" s="2" t="s">
        <v>830</v>
      </c>
      <c r="H97" s="2" t="s">
        <v>890</v>
      </c>
    </row>
    <row r="98" spans="1:8" ht="18" customHeight="1" x14ac:dyDescent="0.2">
      <c r="A98" s="22" t="s">
        <v>93</v>
      </c>
      <c r="B98" s="17">
        <v>2020</v>
      </c>
      <c r="C98" s="34" t="s">
        <v>880</v>
      </c>
      <c r="D98" s="2" t="s">
        <v>803</v>
      </c>
      <c r="E98" s="2" t="s">
        <v>803</v>
      </c>
      <c r="F98" s="2" t="s">
        <v>803</v>
      </c>
      <c r="G98" s="2" t="s">
        <v>800</v>
      </c>
      <c r="H98" s="2" t="s">
        <v>890</v>
      </c>
    </row>
    <row r="99" spans="1:8" ht="18" customHeight="1" x14ac:dyDescent="0.2">
      <c r="A99" s="22" t="s">
        <v>93</v>
      </c>
      <c r="B99" s="17">
        <v>2020</v>
      </c>
      <c r="C99" s="34" t="s">
        <v>880</v>
      </c>
      <c r="D99" s="2" t="s">
        <v>596</v>
      </c>
      <c r="E99" s="2" t="s">
        <v>596</v>
      </c>
      <c r="F99" s="2" t="s">
        <v>804</v>
      </c>
      <c r="G99" s="2" t="s">
        <v>802</v>
      </c>
      <c r="H99" s="2" t="s">
        <v>890</v>
      </c>
    </row>
    <row r="100" spans="1:8" ht="18" customHeight="1" x14ac:dyDescent="0.2">
      <c r="A100" s="22" t="s">
        <v>93</v>
      </c>
      <c r="B100" s="17">
        <v>2020</v>
      </c>
      <c r="C100" s="34" t="s">
        <v>880</v>
      </c>
      <c r="D100" s="178" t="s">
        <v>845</v>
      </c>
      <c r="E100" s="178" t="s">
        <v>845</v>
      </c>
      <c r="F100" s="2" t="s">
        <v>846</v>
      </c>
      <c r="G100" s="74">
        <v>0</v>
      </c>
      <c r="H100" s="2" t="s">
        <v>890</v>
      </c>
    </row>
    <row r="101" spans="1:8" ht="18" customHeight="1" x14ac:dyDescent="0.2">
      <c r="A101" s="22" t="s">
        <v>93</v>
      </c>
      <c r="B101" s="17">
        <v>2020</v>
      </c>
      <c r="C101" s="34" t="s">
        <v>880</v>
      </c>
      <c r="D101" s="2" t="s">
        <v>847</v>
      </c>
      <c r="E101" s="2" t="s">
        <v>847</v>
      </c>
      <c r="F101" s="2" t="s">
        <v>848</v>
      </c>
      <c r="G101" s="74">
        <v>0</v>
      </c>
      <c r="H101" s="2" t="s">
        <v>890</v>
      </c>
    </row>
    <row r="102" spans="1:8" ht="18" customHeight="1" x14ac:dyDescent="0.2">
      <c r="A102" s="22" t="s">
        <v>93</v>
      </c>
      <c r="B102" s="17">
        <v>2020</v>
      </c>
      <c r="C102" s="34" t="s">
        <v>880</v>
      </c>
      <c r="D102" s="2" t="s">
        <v>136</v>
      </c>
      <c r="E102" s="34" t="s">
        <v>136</v>
      </c>
      <c r="F102" s="256" t="s">
        <v>137</v>
      </c>
      <c r="G102" s="2" t="s">
        <v>800</v>
      </c>
      <c r="H102" s="2" t="s">
        <v>890</v>
      </c>
    </row>
    <row r="103" spans="1:8" ht="18" customHeight="1" x14ac:dyDescent="0.2">
      <c r="A103" s="22" t="s">
        <v>93</v>
      </c>
      <c r="B103" s="17">
        <v>2021</v>
      </c>
      <c r="C103" s="34" t="s">
        <v>880</v>
      </c>
      <c r="D103" s="2" t="s">
        <v>350</v>
      </c>
      <c r="E103" s="2" t="s">
        <v>594</v>
      </c>
      <c r="F103" s="2" t="s">
        <v>594</v>
      </c>
      <c r="G103" s="2" t="s">
        <v>910</v>
      </c>
      <c r="H103" s="2" t="s">
        <v>890</v>
      </c>
    </row>
    <row r="104" spans="1:8" ht="18" customHeight="1" x14ac:dyDescent="0.2">
      <c r="A104" s="22" t="s">
        <v>93</v>
      </c>
      <c r="B104" s="17">
        <v>2021</v>
      </c>
      <c r="C104" s="34" t="s">
        <v>880</v>
      </c>
      <c r="D104" s="2" t="s">
        <v>596</v>
      </c>
      <c r="E104" s="2" t="s">
        <v>596</v>
      </c>
      <c r="F104" s="2" t="s">
        <v>790</v>
      </c>
      <c r="G104" s="2" t="s">
        <v>911</v>
      </c>
      <c r="H104" s="2" t="s">
        <v>890</v>
      </c>
    </row>
    <row r="105" spans="1:8" ht="18" customHeight="1" x14ac:dyDescent="0.2">
      <c r="A105" s="22" t="s">
        <v>93</v>
      </c>
      <c r="B105" s="17">
        <v>2021</v>
      </c>
      <c r="C105" s="34" t="s">
        <v>880</v>
      </c>
      <c r="D105" s="2" t="s">
        <v>792</v>
      </c>
      <c r="E105" s="2" t="s">
        <v>793</v>
      </c>
      <c r="F105" s="2" t="s">
        <v>793</v>
      </c>
      <c r="G105" s="2" t="s">
        <v>912</v>
      </c>
      <c r="H105" s="2" t="s">
        <v>890</v>
      </c>
    </row>
    <row r="106" spans="1:8" ht="18" customHeight="1" x14ac:dyDescent="0.2">
      <c r="A106" s="22" t="s">
        <v>93</v>
      </c>
      <c r="B106" s="17">
        <v>2021</v>
      </c>
      <c r="C106" s="34" t="s">
        <v>880</v>
      </c>
      <c r="D106" s="2" t="s">
        <v>795</v>
      </c>
      <c r="E106" s="2" t="s">
        <v>795</v>
      </c>
      <c r="F106" s="2" t="s">
        <v>795</v>
      </c>
      <c r="G106" s="2" t="s">
        <v>819</v>
      </c>
      <c r="H106" s="2" t="s">
        <v>890</v>
      </c>
    </row>
    <row r="107" spans="1:8" ht="18" customHeight="1" x14ac:dyDescent="0.2">
      <c r="A107" s="22" t="s">
        <v>93</v>
      </c>
      <c r="B107" s="17">
        <v>2021</v>
      </c>
      <c r="C107" s="34" t="s">
        <v>880</v>
      </c>
      <c r="D107" s="2" t="s">
        <v>797</v>
      </c>
      <c r="E107" s="2" t="s">
        <v>797</v>
      </c>
      <c r="F107" s="2" t="s">
        <v>797</v>
      </c>
      <c r="G107" s="2" t="s">
        <v>913</v>
      </c>
      <c r="H107" s="2" t="s">
        <v>890</v>
      </c>
    </row>
    <row r="108" spans="1:8" ht="18" customHeight="1" x14ac:dyDescent="0.2">
      <c r="A108" s="22" t="s">
        <v>93</v>
      </c>
      <c r="B108" s="17">
        <v>2021</v>
      </c>
      <c r="C108" s="34" t="s">
        <v>880</v>
      </c>
      <c r="D108" s="2" t="s">
        <v>180</v>
      </c>
      <c r="E108" s="2" t="s">
        <v>798</v>
      </c>
      <c r="F108" s="2" t="s">
        <v>798</v>
      </c>
      <c r="G108" s="23" t="s">
        <v>914</v>
      </c>
      <c r="H108" s="2" t="s">
        <v>890</v>
      </c>
    </row>
    <row r="109" spans="1:8" ht="18" customHeight="1" x14ac:dyDescent="0.2">
      <c r="A109" s="22" t="s">
        <v>93</v>
      </c>
      <c r="B109" s="17">
        <v>2021</v>
      </c>
      <c r="C109" s="34" t="s">
        <v>880</v>
      </c>
      <c r="D109" s="2" t="s">
        <v>799</v>
      </c>
      <c r="E109" s="2" t="s">
        <v>799</v>
      </c>
      <c r="F109" s="2" t="s">
        <v>799</v>
      </c>
      <c r="G109" s="2" t="s">
        <v>915</v>
      </c>
      <c r="H109" s="2" t="s">
        <v>890</v>
      </c>
    </row>
    <row r="110" spans="1:8" ht="18" customHeight="1" x14ac:dyDescent="0.2">
      <c r="A110" s="22" t="s">
        <v>93</v>
      </c>
      <c r="B110" s="17">
        <v>2021</v>
      </c>
      <c r="C110" s="34" t="s">
        <v>880</v>
      </c>
      <c r="D110" s="2" t="s">
        <v>799</v>
      </c>
      <c r="E110" s="2" t="s">
        <v>799</v>
      </c>
      <c r="F110" s="2" t="s">
        <v>801</v>
      </c>
      <c r="G110" s="2" t="s">
        <v>855</v>
      </c>
      <c r="H110" s="2" t="s">
        <v>890</v>
      </c>
    </row>
    <row r="111" spans="1:8" ht="18" customHeight="1" x14ac:dyDescent="0.2">
      <c r="A111" s="22" t="s">
        <v>93</v>
      </c>
      <c r="B111" s="17">
        <v>2021</v>
      </c>
      <c r="C111" s="34" t="s">
        <v>880</v>
      </c>
      <c r="D111" s="2" t="s">
        <v>803</v>
      </c>
      <c r="E111" s="2" t="s">
        <v>803</v>
      </c>
      <c r="F111" s="2" t="s">
        <v>803</v>
      </c>
      <c r="G111" s="2" t="s">
        <v>805</v>
      </c>
      <c r="H111" s="2" t="s">
        <v>890</v>
      </c>
    </row>
    <row r="112" spans="1:8" ht="18" customHeight="1" x14ac:dyDescent="0.2">
      <c r="A112" s="22" t="s">
        <v>93</v>
      </c>
      <c r="B112" s="17">
        <v>2021</v>
      </c>
      <c r="C112" s="34" t="s">
        <v>880</v>
      </c>
      <c r="D112" s="2" t="s">
        <v>596</v>
      </c>
      <c r="E112" s="2" t="s">
        <v>596</v>
      </c>
      <c r="F112" s="2" t="s">
        <v>804</v>
      </c>
      <c r="G112" s="74">
        <v>0</v>
      </c>
      <c r="H112" s="2" t="s">
        <v>890</v>
      </c>
    </row>
    <row r="113" spans="1:8" ht="18" customHeight="1" x14ac:dyDescent="0.2">
      <c r="A113" s="22" t="s">
        <v>93</v>
      </c>
      <c r="B113" s="17">
        <v>2021</v>
      </c>
      <c r="C113" s="34" t="s">
        <v>880</v>
      </c>
      <c r="D113" s="178" t="s">
        <v>845</v>
      </c>
      <c r="E113" s="178" t="s">
        <v>845</v>
      </c>
      <c r="F113" s="2" t="s">
        <v>846</v>
      </c>
      <c r="G113" s="74">
        <v>0</v>
      </c>
      <c r="H113" s="2" t="s">
        <v>890</v>
      </c>
    </row>
    <row r="114" spans="1:8" ht="18" customHeight="1" x14ac:dyDescent="0.2">
      <c r="A114" s="22" t="s">
        <v>93</v>
      </c>
      <c r="B114" s="17">
        <v>2021</v>
      </c>
      <c r="C114" s="34" t="s">
        <v>880</v>
      </c>
      <c r="D114" s="2" t="s">
        <v>847</v>
      </c>
      <c r="E114" s="2" t="s">
        <v>847</v>
      </c>
      <c r="F114" s="2" t="s">
        <v>848</v>
      </c>
      <c r="G114" s="2" t="s">
        <v>894</v>
      </c>
      <c r="H114" s="2" t="s">
        <v>890</v>
      </c>
    </row>
    <row r="115" spans="1:8" ht="18" customHeight="1" x14ac:dyDescent="0.2">
      <c r="A115" s="22" t="s">
        <v>93</v>
      </c>
      <c r="B115" s="17">
        <v>2021</v>
      </c>
      <c r="C115" s="34" t="s">
        <v>880</v>
      </c>
      <c r="D115" s="2" t="s">
        <v>136</v>
      </c>
      <c r="E115" s="34" t="s">
        <v>136</v>
      </c>
      <c r="F115" s="256" t="s">
        <v>137</v>
      </c>
      <c r="G115" s="2" t="s">
        <v>855</v>
      </c>
      <c r="H115" s="2" t="s">
        <v>890</v>
      </c>
    </row>
    <row r="116" spans="1:8" ht="18" customHeight="1" x14ac:dyDescent="0.2">
      <c r="F116" s="81"/>
    </row>
    <row r="117" spans="1:8" ht="18" customHeight="1" x14ac:dyDescent="0.2">
      <c r="F117" s="81"/>
    </row>
    <row r="118" spans="1:8" ht="18" customHeight="1" x14ac:dyDescent="0.2">
      <c r="F118" s="81"/>
    </row>
    <row r="119" spans="1:8" ht="18" customHeight="1" x14ac:dyDescent="0.2">
      <c r="F119" s="81"/>
    </row>
    <row r="120" spans="1:8" ht="18" customHeight="1" x14ac:dyDescent="0.2">
      <c r="F120" s="81"/>
    </row>
    <row r="121" spans="1:8" ht="18" customHeight="1" x14ac:dyDescent="0.2">
      <c r="F121" s="72"/>
    </row>
    <row r="122" spans="1:8" ht="18" customHeight="1" x14ac:dyDescent="0.2">
      <c r="F122" s="72"/>
    </row>
    <row r="123" spans="1:8" ht="18" customHeight="1" x14ac:dyDescent="0.2">
      <c r="F123" s="72"/>
    </row>
    <row r="124" spans="1:8" ht="18" customHeight="1" x14ac:dyDescent="0.2">
      <c r="F124" s="72"/>
    </row>
    <row r="125" spans="1:8" ht="18" customHeight="1" x14ac:dyDescent="0.2">
      <c r="F125" s="72"/>
    </row>
    <row r="126" spans="1:8" ht="18" customHeight="1" x14ac:dyDescent="0.2">
      <c r="F126" s="72"/>
    </row>
    <row r="127" spans="1:8" ht="18" customHeight="1" x14ac:dyDescent="0.2">
      <c r="F127" s="72"/>
    </row>
    <row r="128" spans="1:8" ht="18" customHeight="1" x14ac:dyDescent="0.2">
      <c r="F128" s="72"/>
    </row>
    <row r="129" spans="6:6" ht="18" customHeight="1" x14ac:dyDescent="0.2">
      <c r="F129" s="72"/>
    </row>
    <row r="130" spans="6:6" ht="18" customHeight="1" x14ac:dyDescent="0.2">
      <c r="F130" s="72"/>
    </row>
    <row r="131" spans="6:6" ht="18" customHeight="1" x14ac:dyDescent="0.2">
      <c r="F131" s="81"/>
    </row>
    <row r="132" spans="6:6" ht="18" customHeight="1" x14ac:dyDescent="0.2">
      <c r="F132" s="72"/>
    </row>
    <row r="133" spans="6:6" ht="18" customHeight="1" x14ac:dyDescent="0.2">
      <c r="F133" s="72"/>
    </row>
    <row r="134" spans="6:6" ht="18" customHeight="1" x14ac:dyDescent="0.2">
      <c r="F134" s="72"/>
    </row>
    <row r="135" spans="6:6" ht="18" customHeight="1" x14ac:dyDescent="0.2">
      <c r="F135" s="81"/>
    </row>
    <row r="136" spans="6:6" ht="18" customHeight="1" x14ac:dyDescent="0.2">
      <c r="F136" s="81"/>
    </row>
    <row r="137" spans="6:6" ht="18" customHeight="1" x14ac:dyDescent="0.2">
      <c r="F137" s="81"/>
    </row>
    <row r="138" spans="6:6" ht="18" customHeight="1" x14ac:dyDescent="0.2">
      <c r="F138" s="81"/>
    </row>
    <row r="139" spans="6:6" ht="18" customHeight="1" x14ac:dyDescent="0.2">
      <c r="F139" s="81"/>
    </row>
    <row r="140" spans="6:6" ht="18" customHeight="1" x14ac:dyDescent="0.2">
      <c r="F140" s="81"/>
    </row>
    <row r="141" spans="6:6" ht="18" customHeight="1" x14ac:dyDescent="0.2">
      <c r="F141" s="81"/>
    </row>
    <row r="142" spans="6:6" ht="18" customHeight="1" x14ac:dyDescent="0.2">
      <c r="F142" s="81"/>
    </row>
    <row r="143" spans="6:6" ht="18" customHeight="1" x14ac:dyDescent="0.2">
      <c r="F143" s="81"/>
    </row>
    <row r="144" spans="6:6" ht="18" customHeight="1" x14ac:dyDescent="0.2">
      <c r="F144" s="81"/>
    </row>
    <row r="145" spans="6:6" ht="18" customHeight="1" x14ac:dyDescent="0.2">
      <c r="F145" s="81"/>
    </row>
    <row r="146" spans="6:6" ht="18" customHeight="1" x14ac:dyDescent="0.2">
      <c r="F146" s="81"/>
    </row>
    <row r="147" spans="6:6" ht="18" customHeight="1" x14ac:dyDescent="0.2">
      <c r="F147" s="81"/>
    </row>
    <row r="148" spans="6:6" ht="18" customHeight="1" x14ac:dyDescent="0.2">
      <c r="F148" s="81"/>
    </row>
    <row r="149" spans="6:6" ht="18" customHeight="1" x14ac:dyDescent="0.2">
      <c r="F149" s="81"/>
    </row>
    <row r="150" spans="6:6" ht="18" customHeight="1" x14ac:dyDescent="0.2">
      <c r="F150" s="81"/>
    </row>
    <row r="151" spans="6:6" ht="18" customHeight="1" x14ac:dyDescent="0.2">
      <c r="F151" s="81"/>
    </row>
    <row r="152" spans="6:6" ht="18" customHeight="1" x14ac:dyDescent="0.2">
      <c r="F152" s="72"/>
    </row>
    <row r="153" spans="6:6" ht="18" customHeight="1" x14ac:dyDescent="0.2">
      <c r="F153" s="72"/>
    </row>
    <row r="154" spans="6:6" ht="18" customHeight="1" x14ac:dyDescent="0.2">
      <c r="F154" s="72"/>
    </row>
    <row r="155" spans="6:6" ht="18" customHeight="1" x14ac:dyDescent="0.2">
      <c r="F155" s="72"/>
    </row>
    <row r="156" spans="6:6" ht="18" customHeight="1" x14ac:dyDescent="0.2">
      <c r="F156" s="72"/>
    </row>
    <row r="157" spans="6:6" ht="18" customHeight="1" x14ac:dyDescent="0.2">
      <c r="F157" s="72"/>
    </row>
    <row r="158" spans="6:6" ht="18" customHeight="1" x14ac:dyDescent="0.2">
      <c r="F158" s="72"/>
    </row>
    <row r="159" spans="6:6" ht="18" customHeight="1" x14ac:dyDescent="0.2">
      <c r="F159" s="72"/>
    </row>
    <row r="160" spans="6:6" ht="18" customHeight="1" x14ac:dyDescent="0.2">
      <c r="F160" s="72"/>
    </row>
    <row r="161" spans="6:6" ht="18" customHeight="1" x14ac:dyDescent="0.2">
      <c r="F161" s="72"/>
    </row>
    <row r="162" spans="6:6" ht="18" customHeight="1" x14ac:dyDescent="0.2">
      <c r="F162" s="81"/>
    </row>
    <row r="163" spans="6:6" ht="18" customHeight="1" x14ac:dyDescent="0.2">
      <c r="F163" s="72"/>
    </row>
    <row r="164" spans="6:6" ht="18" customHeight="1" x14ac:dyDescent="0.2">
      <c r="F164" s="72"/>
    </row>
    <row r="165" spans="6:6" ht="18" customHeight="1" x14ac:dyDescent="0.2">
      <c r="F165" s="72"/>
    </row>
    <row r="166" spans="6:6" ht="18" customHeight="1" x14ac:dyDescent="0.2">
      <c r="F166" s="81"/>
    </row>
    <row r="167" spans="6:6" ht="18" customHeight="1" x14ac:dyDescent="0.2">
      <c r="F167" s="81"/>
    </row>
    <row r="168" spans="6:6" ht="18" customHeight="1" x14ac:dyDescent="0.2">
      <c r="F168" s="81"/>
    </row>
    <row r="169" spans="6:6" ht="18" customHeight="1" x14ac:dyDescent="0.2">
      <c r="F169" s="81"/>
    </row>
    <row r="170" spans="6:6" ht="18" customHeight="1" x14ac:dyDescent="0.2">
      <c r="F170" s="81"/>
    </row>
    <row r="171" spans="6:6" ht="18" customHeight="1" x14ac:dyDescent="0.2">
      <c r="F171" s="81"/>
    </row>
    <row r="172" spans="6:6" ht="18" customHeight="1" x14ac:dyDescent="0.2">
      <c r="F172" s="81"/>
    </row>
    <row r="173" spans="6:6" ht="18" customHeight="1" x14ac:dyDescent="0.2">
      <c r="F173" s="81"/>
    </row>
    <row r="174" spans="6:6" ht="18" customHeight="1" x14ac:dyDescent="0.2">
      <c r="F174" s="81"/>
    </row>
    <row r="175" spans="6:6" ht="18" customHeight="1" x14ac:dyDescent="0.2">
      <c r="F175" s="81"/>
    </row>
    <row r="176" spans="6:6" ht="18" customHeight="1" x14ac:dyDescent="0.2">
      <c r="F176" s="81"/>
    </row>
    <row r="177" spans="6:6" ht="18" customHeight="1" x14ac:dyDescent="0.2">
      <c r="F177" s="81"/>
    </row>
    <row r="178" spans="6:6" ht="18" customHeight="1" x14ac:dyDescent="0.2">
      <c r="F178" s="81"/>
    </row>
    <row r="179" spans="6:6" ht="18" customHeight="1" x14ac:dyDescent="0.2">
      <c r="F179" s="81"/>
    </row>
    <row r="180" spans="6:6" ht="18" customHeight="1" x14ac:dyDescent="0.2">
      <c r="F180" s="81"/>
    </row>
    <row r="181" spans="6:6" ht="18" customHeight="1" x14ac:dyDescent="0.2">
      <c r="F181" s="81"/>
    </row>
    <row r="182" spans="6:6" ht="18" customHeight="1" x14ac:dyDescent="0.2">
      <c r="F182" s="81"/>
    </row>
    <row r="183" spans="6:6" ht="18" customHeight="1" x14ac:dyDescent="0.2">
      <c r="F183" s="72"/>
    </row>
    <row r="184" spans="6:6" ht="18" customHeight="1" x14ac:dyDescent="0.2">
      <c r="F184" s="72"/>
    </row>
    <row r="185" spans="6:6" ht="18" customHeight="1" x14ac:dyDescent="0.2">
      <c r="F185" s="72"/>
    </row>
    <row r="186" spans="6:6" ht="18" customHeight="1" x14ac:dyDescent="0.2">
      <c r="F186" s="72"/>
    </row>
    <row r="187" spans="6:6" ht="18" customHeight="1" x14ac:dyDescent="0.2">
      <c r="F187" s="72"/>
    </row>
    <row r="188" spans="6:6" ht="18" customHeight="1" x14ac:dyDescent="0.2">
      <c r="F188" s="72"/>
    </row>
    <row r="189" spans="6:6" ht="18" customHeight="1" x14ac:dyDescent="0.2">
      <c r="F189" s="72"/>
    </row>
    <row r="190" spans="6:6" ht="18" customHeight="1" x14ac:dyDescent="0.2">
      <c r="F190" s="72"/>
    </row>
    <row r="191" spans="6:6" ht="18" customHeight="1" x14ac:dyDescent="0.2">
      <c r="F191" s="72"/>
    </row>
    <row r="192" spans="6:6" ht="18" customHeight="1" x14ac:dyDescent="0.2">
      <c r="F192" s="72"/>
    </row>
    <row r="193" spans="6:6" ht="18" customHeight="1" x14ac:dyDescent="0.2">
      <c r="F193" s="81"/>
    </row>
    <row r="194" spans="6:6" ht="18" customHeight="1" x14ac:dyDescent="0.2">
      <c r="F194" s="72"/>
    </row>
    <row r="195" spans="6:6" ht="18" customHeight="1" x14ac:dyDescent="0.2">
      <c r="F195" s="72"/>
    </row>
    <row r="196" spans="6:6" ht="18" customHeight="1" x14ac:dyDescent="0.2">
      <c r="F196" s="72"/>
    </row>
    <row r="197" spans="6:6" ht="18" customHeight="1" x14ac:dyDescent="0.2">
      <c r="F197" s="81"/>
    </row>
    <row r="198" spans="6:6" ht="18" customHeight="1" x14ac:dyDescent="0.2">
      <c r="F198" s="81"/>
    </row>
    <row r="199" spans="6:6" ht="18" customHeight="1" x14ac:dyDescent="0.2">
      <c r="F199" s="81"/>
    </row>
    <row r="200" spans="6:6" ht="18" customHeight="1" x14ac:dyDescent="0.2">
      <c r="F200" s="81"/>
    </row>
    <row r="201" spans="6:6" ht="18" customHeight="1" x14ac:dyDescent="0.2">
      <c r="F201" s="81"/>
    </row>
    <row r="202" spans="6:6" ht="18" customHeight="1" x14ac:dyDescent="0.2">
      <c r="F202" s="81"/>
    </row>
    <row r="203" spans="6:6" ht="18" customHeight="1" x14ac:dyDescent="0.2">
      <c r="F203" s="81"/>
    </row>
    <row r="204" spans="6:6" ht="18" customHeight="1" x14ac:dyDescent="0.2">
      <c r="F204" s="81"/>
    </row>
    <row r="205" spans="6:6" ht="18" customHeight="1" x14ac:dyDescent="0.2">
      <c r="F205" s="81"/>
    </row>
    <row r="206" spans="6:6" ht="18" customHeight="1" x14ac:dyDescent="0.2">
      <c r="F206" s="81"/>
    </row>
    <row r="207" spans="6:6" ht="18" customHeight="1" x14ac:dyDescent="0.2">
      <c r="F207" s="81"/>
    </row>
    <row r="208" spans="6:6" ht="18" customHeight="1" x14ac:dyDescent="0.2">
      <c r="F208" s="81"/>
    </row>
    <row r="209" spans="6:6" ht="18" customHeight="1" x14ac:dyDescent="0.2">
      <c r="F209" s="81"/>
    </row>
    <row r="210" spans="6:6" ht="18" customHeight="1" x14ac:dyDescent="0.2">
      <c r="F210" s="81"/>
    </row>
    <row r="211" spans="6:6" ht="18" customHeight="1" x14ac:dyDescent="0.2">
      <c r="F211" s="81"/>
    </row>
    <row r="212" spans="6:6" ht="18" customHeight="1" x14ac:dyDescent="0.2">
      <c r="F212" s="81"/>
    </row>
    <row r="213" spans="6:6" ht="18" customHeight="1" x14ac:dyDescent="0.2">
      <c r="F213" s="81"/>
    </row>
    <row r="214" spans="6:6" ht="18" customHeight="1" x14ac:dyDescent="0.2">
      <c r="F214" s="72"/>
    </row>
    <row r="215" spans="6:6" ht="18" customHeight="1" x14ac:dyDescent="0.2">
      <c r="F215" s="72"/>
    </row>
    <row r="216" spans="6:6" ht="18" customHeight="1" x14ac:dyDescent="0.2">
      <c r="F216" s="72"/>
    </row>
    <row r="217" spans="6:6" ht="18" customHeight="1" x14ac:dyDescent="0.2">
      <c r="F217" s="72"/>
    </row>
    <row r="218" spans="6:6" ht="18" customHeight="1" x14ac:dyDescent="0.2">
      <c r="F218" s="72"/>
    </row>
    <row r="219" spans="6:6" ht="18" customHeight="1" x14ac:dyDescent="0.2">
      <c r="F219" s="72"/>
    </row>
    <row r="220" spans="6:6" ht="18" customHeight="1" x14ac:dyDescent="0.2">
      <c r="F220" s="72"/>
    </row>
    <row r="221" spans="6:6" ht="18" customHeight="1" x14ac:dyDescent="0.2">
      <c r="F221" s="72"/>
    </row>
    <row r="222" spans="6:6" ht="18" customHeight="1" x14ac:dyDescent="0.2">
      <c r="F222" s="72"/>
    </row>
    <row r="223" spans="6:6" ht="18" customHeight="1" x14ac:dyDescent="0.2">
      <c r="F223" s="72"/>
    </row>
    <row r="224" spans="6:6" ht="18" customHeight="1" x14ac:dyDescent="0.2">
      <c r="F224" s="81"/>
    </row>
    <row r="225" spans="6:6" ht="18" customHeight="1" x14ac:dyDescent="0.2">
      <c r="F225" s="72"/>
    </row>
    <row r="226" spans="6:6" ht="18" customHeight="1" x14ac:dyDescent="0.2">
      <c r="F226" s="72"/>
    </row>
    <row r="227" spans="6:6" ht="18" customHeight="1" x14ac:dyDescent="0.2">
      <c r="F227" s="72"/>
    </row>
    <row r="228" spans="6:6" ht="18" customHeight="1" x14ac:dyDescent="0.2">
      <c r="F228" s="81"/>
    </row>
    <row r="229" spans="6:6" ht="18" customHeight="1" x14ac:dyDescent="0.2">
      <c r="F229" s="81"/>
    </row>
    <row r="230" spans="6:6" ht="18" customHeight="1" x14ac:dyDescent="0.2">
      <c r="F230" s="81"/>
    </row>
    <row r="231" spans="6:6" ht="18" customHeight="1" x14ac:dyDescent="0.2">
      <c r="F231" s="81"/>
    </row>
    <row r="232" spans="6:6" ht="18" customHeight="1" x14ac:dyDescent="0.2">
      <c r="F232" s="81"/>
    </row>
    <row r="233" spans="6:6" ht="18" customHeight="1" x14ac:dyDescent="0.2">
      <c r="F233" s="81"/>
    </row>
    <row r="234" spans="6:6" ht="18" customHeight="1" x14ac:dyDescent="0.2">
      <c r="F234" s="81"/>
    </row>
    <row r="235" spans="6:6" ht="18" customHeight="1" x14ac:dyDescent="0.2">
      <c r="F235" s="81"/>
    </row>
    <row r="236" spans="6:6" ht="18" customHeight="1" x14ac:dyDescent="0.2">
      <c r="F236" s="81"/>
    </row>
    <row r="237" spans="6:6" ht="18" customHeight="1" x14ac:dyDescent="0.2">
      <c r="F237" s="81"/>
    </row>
    <row r="238" spans="6:6" ht="18" customHeight="1" x14ac:dyDescent="0.2">
      <c r="F238" s="81"/>
    </row>
    <row r="239" spans="6:6" ht="18" customHeight="1" x14ac:dyDescent="0.2">
      <c r="F239" s="81"/>
    </row>
    <row r="240" spans="6:6" ht="18" customHeight="1" x14ac:dyDescent="0.2">
      <c r="F240" s="81"/>
    </row>
    <row r="241" spans="6:6" ht="18" customHeight="1" x14ac:dyDescent="0.2">
      <c r="F241" s="81"/>
    </row>
    <row r="242" spans="6:6" ht="18" customHeight="1" x14ac:dyDescent="0.2">
      <c r="F242" s="81"/>
    </row>
    <row r="243" spans="6:6" ht="18" customHeight="1" x14ac:dyDescent="0.2">
      <c r="F243" s="81"/>
    </row>
    <row r="244" spans="6:6" ht="18" customHeight="1" x14ac:dyDescent="0.2">
      <c r="F244" s="81"/>
    </row>
    <row r="245" spans="6:6" ht="18" customHeight="1" x14ac:dyDescent="0.2">
      <c r="F245" s="72"/>
    </row>
    <row r="246" spans="6:6" ht="18" customHeight="1" x14ac:dyDescent="0.2">
      <c r="F246" s="72"/>
    </row>
    <row r="247" spans="6:6" ht="18" customHeight="1" x14ac:dyDescent="0.2">
      <c r="F247" s="72"/>
    </row>
    <row r="248" spans="6:6" ht="18" customHeight="1" x14ac:dyDescent="0.2">
      <c r="F248" s="72"/>
    </row>
    <row r="249" spans="6:6" ht="18" customHeight="1" x14ac:dyDescent="0.2">
      <c r="F249" s="72"/>
    </row>
    <row r="250" spans="6:6" ht="18" customHeight="1" x14ac:dyDescent="0.2">
      <c r="F250" s="72"/>
    </row>
    <row r="251" spans="6:6" ht="18" customHeight="1" x14ac:dyDescent="0.2">
      <c r="F251" s="72"/>
    </row>
    <row r="252" spans="6:6" ht="18" customHeight="1" x14ac:dyDescent="0.2">
      <c r="F252" s="72"/>
    </row>
    <row r="253" spans="6:6" ht="18" customHeight="1" x14ac:dyDescent="0.2">
      <c r="F253" s="72"/>
    </row>
    <row r="254" spans="6:6" ht="18" customHeight="1" x14ac:dyDescent="0.2">
      <c r="F254" s="72"/>
    </row>
    <row r="255" spans="6:6" ht="18" customHeight="1" x14ac:dyDescent="0.2">
      <c r="F255" s="81"/>
    </row>
    <row r="256" spans="6:6" ht="18" customHeight="1" x14ac:dyDescent="0.2">
      <c r="F256" s="72"/>
    </row>
    <row r="257" spans="6:6" ht="18" customHeight="1" x14ac:dyDescent="0.2">
      <c r="F257" s="72"/>
    </row>
    <row r="258" spans="6:6" ht="18" customHeight="1" x14ac:dyDescent="0.2">
      <c r="F258" s="72"/>
    </row>
    <row r="259" spans="6:6" ht="18" customHeight="1" x14ac:dyDescent="0.2">
      <c r="F259" s="81"/>
    </row>
    <row r="260" spans="6:6" ht="18" customHeight="1" x14ac:dyDescent="0.2">
      <c r="F260" s="81"/>
    </row>
    <row r="261" spans="6:6" ht="18" customHeight="1" x14ac:dyDescent="0.2">
      <c r="F261" s="81"/>
    </row>
    <row r="262" spans="6:6" ht="18" customHeight="1" x14ac:dyDescent="0.2">
      <c r="F262" s="81"/>
    </row>
    <row r="263" spans="6:6" ht="18" customHeight="1" x14ac:dyDescent="0.2">
      <c r="F263" s="81"/>
    </row>
    <row r="264" spans="6:6" ht="18" customHeight="1" x14ac:dyDescent="0.2">
      <c r="F264" s="81"/>
    </row>
    <row r="265" spans="6:6" ht="18" customHeight="1" x14ac:dyDescent="0.2">
      <c r="F265" s="81"/>
    </row>
    <row r="266" spans="6:6" ht="18" customHeight="1" x14ac:dyDescent="0.2">
      <c r="F266" s="81"/>
    </row>
    <row r="267" spans="6:6" ht="18" customHeight="1" x14ac:dyDescent="0.2">
      <c r="F267" s="81"/>
    </row>
    <row r="268" spans="6:6" ht="18" customHeight="1" x14ac:dyDescent="0.2">
      <c r="F268" s="81"/>
    </row>
    <row r="269" spans="6:6" ht="18" customHeight="1" x14ac:dyDescent="0.2">
      <c r="F269" s="81"/>
    </row>
    <row r="270" spans="6:6" ht="18" customHeight="1" x14ac:dyDescent="0.2">
      <c r="F270" s="81"/>
    </row>
    <row r="271" spans="6:6" ht="18" customHeight="1" x14ac:dyDescent="0.2">
      <c r="F271" s="81"/>
    </row>
    <row r="272" spans="6:6" ht="18" customHeight="1" x14ac:dyDescent="0.2">
      <c r="F272" s="81"/>
    </row>
    <row r="273" spans="6:6" ht="18" customHeight="1" x14ac:dyDescent="0.2">
      <c r="F273" s="81"/>
    </row>
    <row r="274" spans="6:6" ht="18" customHeight="1" x14ac:dyDescent="0.2">
      <c r="F274" s="81"/>
    </row>
    <row r="275" spans="6:6" ht="18" customHeight="1" x14ac:dyDescent="0.2">
      <c r="F275" s="81"/>
    </row>
    <row r="276" spans="6:6" ht="18" customHeight="1" x14ac:dyDescent="0.2">
      <c r="F276" s="72"/>
    </row>
    <row r="277" spans="6:6" ht="18" customHeight="1" x14ac:dyDescent="0.2">
      <c r="F277" s="72"/>
    </row>
    <row r="278" spans="6:6" ht="18" customHeight="1" x14ac:dyDescent="0.2">
      <c r="F278" s="72"/>
    </row>
    <row r="279" spans="6:6" ht="18" customHeight="1" x14ac:dyDescent="0.2">
      <c r="F279" s="72"/>
    </row>
    <row r="280" spans="6:6" ht="18" customHeight="1" x14ac:dyDescent="0.2">
      <c r="F280" s="72"/>
    </row>
    <row r="281" spans="6:6" ht="18" customHeight="1" x14ac:dyDescent="0.2">
      <c r="F281" s="72"/>
    </row>
    <row r="282" spans="6:6" ht="18" customHeight="1" x14ac:dyDescent="0.2">
      <c r="F282" s="72"/>
    </row>
    <row r="283" spans="6:6" ht="18" customHeight="1" x14ac:dyDescent="0.2">
      <c r="F283" s="72"/>
    </row>
    <row r="284" spans="6:6" ht="18" customHeight="1" x14ac:dyDescent="0.2">
      <c r="F284" s="72"/>
    </row>
    <row r="285" spans="6:6" ht="18" customHeight="1" x14ac:dyDescent="0.2">
      <c r="F285" s="72"/>
    </row>
    <row r="286" spans="6:6" ht="18" customHeight="1" x14ac:dyDescent="0.2">
      <c r="F286" s="81"/>
    </row>
    <row r="287" spans="6:6" ht="18" customHeight="1" x14ac:dyDescent="0.2">
      <c r="F287" s="72"/>
    </row>
    <row r="288" spans="6:6" ht="18" customHeight="1" x14ac:dyDescent="0.2">
      <c r="F288" s="72"/>
    </row>
    <row r="289" spans="6:6" ht="18" customHeight="1" x14ac:dyDescent="0.2">
      <c r="F289" s="72"/>
    </row>
    <row r="290" spans="6:6" ht="18" customHeight="1" x14ac:dyDescent="0.2">
      <c r="F290" s="81"/>
    </row>
    <row r="291" spans="6:6" ht="18" customHeight="1" x14ac:dyDescent="0.2">
      <c r="F291" s="81"/>
    </row>
    <row r="292" spans="6:6" ht="18" customHeight="1" x14ac:dyDescent="0.2">
      <c r="F292" s="81"/>
    </row>
    <row r="293" spans="6:6" ht="18" customHeight="1" x14ac:dyDescent="0.2">
      <c r="F293" s="81"/>
    </row>
    <row r="294" spans="6:6" ht="18" customHeight="1" x14ac:dyDescent="0.2">
      <c r="F294" s="81"/>
    </row>
    <row r="295" spans="6:6" ht="18" customHeight="1" x14ac:dyDescent="0.2">
      <c r="F295" s="81"/>
    </row>
    <row r="296" spans="6:6" ht="18" customHeight="1" x14ac:dyDescent="0.2">
      <c r="F296" s="81"/>
    </row>
    <row r="297" spans="6:6" ht="18" customHeight="1" x14ac:dyDescent="0.2">
      <c r="F297" s="81"/>
    </row>
    <row r="298" spans="6:6" ht="18" customHeight="1" x14ac:dyDescent="0.2">
      <c r="F298" s="81"/>
    </row>
    <row r="299" spans="6:6" ht="18" customHeight="1" x14ac:dyDescent="0.2">
      <c r="F299" s="81"/>
    </row>
    <row r="300" spans="6:6" ht="18" customHeight="1" x14ac:dyDescent="0.2">
      <c r="F300" s="81"/>
    </row>
    <row r="301" spans="6:6" ht="18" customHeight="1" x14ac:dyDescent="0.2">
      <c r="F301" s="81"/>
    </row>
    <row r="302" spans="6:6" ht="18" customHeight="1" x14ac:dyDescent="0.2">
      <c r="F302" s="81"/>
    </row>
    <row r="303" spans="6:6" ht="18" customHeight="1" x14ac:dyDescent="0.2">
      <c r="F303" s="81"/>
    </row>
    <row r="304" spans="6:6" ht="18" customHeight="1" x14ac:dyDescent="0.2">
      <c r="F304" s="81"/>
    </row>
    <row r="305" spans="6:6" ht="18" customHeight="1" x14ac:dyDescent="0.2">
      <c r="F305" s="81"/>
    </row>
    <row r="306" spans="6:6" ht="18" customHeight="1" x14ac:dyDescent="0.2">
      <c r="F306" s="81"/>
    </row>
    <row r="307" spans="6:6" ht="18" customHeight="1" x14ac:dyDescent="0.2">
      <c r="F307" s="72"/>
    </row>
    <row r="308" spans="6:6" ht="18" customHeight="1" x14ac:dyDescent="0.2">
      <c r="F308" s="72"/>
    </row>
    <row r="309" spans="6:6" ht="18" customHeight="1" x14ac:dyDescent="0.2">
      <c r="F309" s="72"/>
    </row>
    <row r="310" spans="6:6" ht="18" customHeight="1" x14ac:dyDescent="0.2">
      <c r="F310" s="72"/>
    </row>
    <row r="311" spans="6:6" ht="18" customHeight="1" x14ac:dyDescent="0.2">
      <c r="F311" s="72"/>
    </row>
    <row r="312" spans="6:6" ht="18" customHeight="1" x14ac:dyDescent="0.2">
      <c r="F312" s="72"/>
    </row>
    <row r="313" spans="6:6" ht="18" customHeight="1" x14ac:dyDescent="0.2">
      <c r="F313" s="72"/>
    </row>
    <row r="314" spans="6:6" ht="18" customHeight="1" x14ac:dyDescent="0.2">
      <c r="F314" s="72"/>
    </row>
    <row r="315" spans="6:6" ht="18" customHeight="1" x14ac:dyDescent="0.2">
      <c r="F315" s="72"/>
    </row>
    <row r="316" spans="6:6" ht="18" customHeight="1" x14ac:dyDescent="0.2">
      <c r="F316" s="72"/>
    </row>
    <row r="317" spans="6:6" ht="18" customHeight="1" x14ac:dyDescent="0.2">
      <c r="F317" s="81"/>
    </row>
    <row r="318" spans="6:6" ht="18" customHeight="1" x14ac:dyDescent="0.2">
      <c r="F318" s="72"/>
    </row>
    <row r="319" spans="6:6" ht="18" customHeight="1" x14ac:dyDescent="0.2">
      <c r="F319" s="72"/>
    </row>
    <row r="320" spans="6:6" ht="18" customHeight="1" x14ac:dyDescent="0.2">
      <c r="F320" s="72"/>
    </row>
    <row r="321" spans="6:6" ht="18" customHeight="1" x14ac:dyDescent="0.2">
      <c r="F321" s="81"/>
    </row>
    <row r="322" spans="6:6" ht="18" customHeight="1" x14ac:dyDescent="0.2">
      <c r="F322" s="81"/>
    </row>
    <row r="323" spans="6:6" ht="18" customHeight="1" x14ac:dyDescent="0.2">
      <c r="F323" s="81"/>
    </row>
    <row r="324" spans="6:6" ht="18" customHeight="1" x14ac:dyDescent="0.2">
      <c r="F324" s="81"/>
    </row>
    <row r="325" spans="6:6" ht="18" customHeight="1" x14ac:dyDescent="0.2">
      <c r="F325" s="81"/>
    </row>
    <row r="326" spans="6:6" ht="18" customHeight="1" x14ac:dyDescent="0.2">
      <c r="F326" s="81"/>
    </row>
    <row r="327" spans="6:6" ht="18" customHeight="1" x14ac:dyDescent="0.2">
      <c r="F327" s="81"/>
    </row>
    <row r="328" spans="6:6" ht="18" customHeight="1" x14ac:dyDescent="0.2">
      <c r="F328" s="81"/>
    </row>
    <row r="329" spans="6:6" ht="18" customHeight="1" x14ac:dyDescent="0.2">
      <c r="F329" s="81"/>
    </row>
    <row r="330" spans="6:6" ht="18" customHeight="1" x14ac:dyDescent="0.2">
      <c r="F330" s="81"/>
    </row>
    <row r="331" spans="6:6" ht="18" customHeight="1" x14ac:dyDescent="0.2">
      <c r="F331" s="81"/>
    </row>
    <row r="332" spans="6:6" ht="18" customHeight="1" x14ac:dyDescent="0.2">
      <c r="F332" s="81"/>
    </row>
    <row r="333" spans="6:6" ht="18" customHeight="1" x14ac:dyDescent="0.2">
      <c r="F333" s="81"/>
    </row>
    <row r="334" spans="6:6" ht="18" customHeight="1" x14ac:dyDescent="0.2">
      <c r="F334" s="81"/>
    </row>
    <row r="335" spans="6:6" ht="18" customHeight="1" x14ac:dyDescent="0.2">
      <c r="F335" s="81"/>
    </row>
    <row r="336" spans="6:6" ht="18" customHeight="1" x14ac:dyDescent="0.2">
      <c r="F336" s="81"/>
    </row>
    <row r="337" spans="6:6" ht="18" customHeight="1" x14ac:dyDescent="0.2">
      <c r="F337" s="81"/>
    </row>
    <row r="338" spans="6:6" ht="18" customHeight="1" x14ac:dyDescent="0.2">
      <c r="F338" s="72"/>
    </row>
    <row r="339" spans="6:6" ht="18" customHeight="1" x14ac:dyDescent="0.2">
      <c r="F339" s="72"/>
    </row>
    <row r="340" spans="6:6" ht="18" customHeight="1" x14ac:dyDescent="0.2">
      <c r="F340" s="72"/>
    </row>
    <row r="341" spans="6:6" ht="18" customHeight="1" x14ac:dyDescent="0.2">
      <c r="F341" s="72"/>
    </row>
    <row r="342" spans="6:6" ht="18" customHeight="1" x14ac:dyDescent="0.2">
      <c r="F342" s="72"/>
    </row>
    <row r="343" spans="6:6" ht="18" customHeight="1" x14ac:dyDescent="0.2">
      <c r="F343" s="72"/>
    </row>
    <row r="344" spans="6:6" ht="18" customHeight="1" x14ac:dyDescent="0.2">
      <c r="F344" s="72"/>
    </row>
    <row r="345" spans="6:6" ht="18" customHeight="1" x14ac:dyDescent="0.2">
      <c r="F345" s="72"/>
    </row>
    <row r="346" spans="6:6" ht="18" customHeight="1" x14ac:dyDescent="0.2">
      <c r="F346" s="72"/>
    </row>
    <row r="347" spans="6:6" ht="18" customHeight="1" x14ac:dyDescent="0.2">
      <c r="F347" s="72"/>
    </row>
    <row r="348" spans="6:6" ht="18" customHeight="1" x14ac:dyDescent="0.2">
      <c r="F348" s="81"/>
    </row>
    <row r="349" spans="6:6" ht="18" customHeight="1" x14ac:dyDescent="0.2">
      <c r="F349" s="72"/>
    </row>
    <row r="350" spans="6:6" ht="18" customHeight="1" x14ac:dyDescent="0.2">
      <c r="F350" s="72"/>
    </row>
    <row r="351" spans="6:6" ht="18" customHeight="1" x14ac:dyDescent="0.2">
      <c r="F351" s="72"/>
    </row>
    <row r="352" spans="6:6" ht="18" customHeight="1" x14ac:dyDescent="0.2">
      <c r="F352" s="81"/>
    </row>
    <row r="353" spans="6:6" ht="18" customHeight="1" x14ac:dyDescent="0.2">
      <c r="F353" s="81"/>
    </row>
    <row r="354" spans="6:6" ht="18" customHeight="1" x14ac:dyDescent="0.2">
      <c r="F354" s="81"/>
    </row>
    <row r="355" spans="6:6" ht="18" customHeight="1" x14ac:dyDescent="0.2">
      <c r="F355" s="81"/>
    </row>
    <row r="356" spans="6:6" ht="18" customHeight="1" x14ac:dyDescent="0.2">
      <c r="F356" s="81"/>
    </row>
    <row r="357" spans="6:6" ht="18" customHeight="1" x14ac:dyDescent="0.2">
      <c r="F357" s="81"/>
    </row>
    <row r="358" spans="6:6" ht="18" customHeight="1" x14ac:dyDescent="0.2">
      <c r="F358" s="81"/>
    </row>
    <row r="359" spans="6:6" ht="18" customHeight="1" x14ac:dyDescent="0.2">
      <c r="F359" s="81"/>
    </row>
    <row r="360" spans="6:6" ht="18" customHeight="1" x14ac:dyDescent="0.2">
      <c r="F360" s="81"/>
    </row>
    <row r="361" spans="6:6" ht="18" customHeight="1" x14ac:dyDescent="0.2">
      <c r="F361" s="81"/>
    </row>
    <row r="362" spans="6:6" ht="18" customHeight="1" x14ac:dyDescent="0.2">
      <c r="F362" s="81"/>
    </row>
    <row r="363" spans="6:6" ht="18" customHeight="1" x14ac:dyDescent="0.2">
      <c r="F363" s="81"/>
    </row>
    <row r="364" spans="6:6" ht="18" customHeight="1" x14ac:dyDescent="0.2">
      <c r="F364" s="81"/>
    </row>
    <row r="365" spans="6:6" ht="18" customHeight="1" x14ac:dyDescent="0.2">
      <c r="F365" s="81"/>
    </row>
    <row r="366" spans="6:6" ht="18" customHeight="1" x14ac:dyDescent="0.2">
      <c r="F366" s="81"/>
    </row>
    <row r="367" spans="6:6" ht="18" customHeight="1" x14ac:dyDescent="0.2">
      <c r="F367" s="81"/>
    </row>
    <row r="368" spans="6:6" ht="18" customHeight="1" x14ac:dyDescent="0.2">
      <c r="F368" s="2"/>
    </row>
    <row r="369" spans="6:6" ht="18" customHeight="1" x14ac:dyDescent="0.2">
      <c r="F369" s="2"/>
    </row>
    <row r="370" spans="6:6" ht="18" customHeight="1" x14ac:dyDescent="0.2">
      <c r="F370" s="2"/>
    </row>
    <row r="371" spans="6:6" ht="18" customHeight="1" x14ac:dyDescent="0.2">
      <c r="F371" s="2"/>
    </row>
    <row r="372" spans="6:6" ht="18" customHeight="1" x14ac:dyDescent="0.2">
      <c r="F372" s="2"/>
    </row>
    <row r="373" spans="6:6" ht="18" customHeight="1" x14ac:dyDescent="0.2">
      <c r="F373" s="2"/>
    </row>
    <row r="374" spans="6:6" ht="18" customHeight="1" x14ac:dyDescent="0.2">
      <c r="F374" s="2"/>
    </row>
    <row r="375" spans="6:6" ht="18" customHeight="1" x14ac:dyDescent="0.2">
      <c r="F375" s="2"/>
    </row>
    <row r="376" spans="6:6" ht="18" customHeight="1" x14ac:dyDescent="0.2">
      <c r="F376" s="2"/>
    </row>
    <row r="377" spans="6:6" ht="18" customHeight="1" x14ac:dyDescent="0.2">
      <c r="F377" s="2"/>
    </row>
    <row r="378" spans="6:6" ht="18" customHeight="1" x14ac:dyDescent="0.2">
      <c r="F378" s="2"/>
    </row>
    <row r="379" spans="6:6" ht="18" customHeight="1" x14ac:dyDescent="0.2">
      <c r="F379" s="2"/>
    </row>
    <row r="380" spans="6:6" ht="18" customHeight="1" x14ac:dyDescent="0.2">
      <c r="F380" s="2"/>
    </row>
    <row r="381" spans="6:6" ht="18" customHeight="1" x14ac:dyDescent="0.2">
      <c r="F381" s="2"/>
    </row>
    <row r="382" spans="6:6" ht="18" customHeight="1" x14ac:dyDescent="0.2">
      <c r="F382" s="2"/>
    </row>
    <row r="383" spans="6:6" ht="18" customHeight="1" x14ac:dyDescent="0.2">
      <c r="F383" s="2"/>
    </row>
    <row r="384" spans="6:6" ht="18" customHeight="1" x14ac:dyDescent="0.2">
      <c r="F384" s="2"/>
    </row>
    <row r="385" spans="6:6" ht="18" customHeight="1" x14ac:dyDescent="0.2">
      <c r="F385" s="2"/>
    </row>
    <row r="386" spans="6:6" ht="18" customHeight="1" x14ac:dyDescent="0.2">
      <c r="F386" s="2"/>
    </row>
    <row r="387" spans="6:6" ht="18" customHeight="1" x14ac:dyDescent="0.2">
      <c r="F387" s="2"/>
    </row>
    <row r="388" spans="6:6" ht="18" customHeight="1" x14ac:dyDescent="0.2">
      <c r="F388" s="2"/>
    </row>
    <row r="389" spans="6:6" ht="18" customHeight="1" x14ac:dyDescent="0.2">
      <c r="F389" s="2"/>
    </row>
    <row r="390" spans="6:6" ht="18" customHeight="1" x14ac:dyDescent="0.2">
      <c r="F390" s="2"/>
    </row>
    <row r="391" spans="6:6" ht="18" customHeight="1" x14ac:dyDescent="0.2">
      <c r="F391" s="2"/>
    </row>
    <row r="392" spans="6:6" ht="18" customHeight="1" x14ac:dyDescent="0.2">
      <c r="F392" s="2"/>
    </row>
    <row r="393" spans="6:6" ht="18" customHeight="1" x14ac:dyDescent="0.2">
      <c r="F393" s="2"/>
    </row>
    <row r="394" spans="6:6" ht="18" customHeight="1" x14ac:dyDescent="0.2">
      <c r="F394" s="2"/>
    </row>
    <row r="395" spans="6:6" ht="18" customHeight="1" x14ac:dyDescent="0.2">
      <c r="F395" s="2"/>
    </row>
    <row r="396" spans="6:6" ht="18" customHeight="1" x14ac:dyDescent="0.2">
      <c r="F396" s="2"/>
    </row>
    <row r="397" spans="6:6" ht="18" customHeight="1" x14ac:dyDescent="0.2">
      <c r="F397" s="2"/>
    </row>
    <row r="398" spans="6:6" ht="18" customHeight="1" x14ac:dyDescent="0.2">
      <c r="F398" s="2"/>
    </row>
    <row r="399" spans="6:6" ht="18" customHeight="1" x14ac:dyDescent="0.2">
      <c r="F399" s="2"/>
    </row>
    <row r="400" spans="6:6" ht="18" customHeight="1" x14ac:dyDescent="0.2">
      <c r="F400" s="2"/>
    </row>
    <row r="401" spans="6:6" ht="18" customHeight="1" x14ac:dyDescent="0.2">
      <c r="F401" s="2"/>
    </row>
    <row r="402" spans="6:6" ht="18" customHeight="1" x14ac:dyDescent="0.2">
      <c r="F402" s="2"/>
    </row>
    <row r="403" spans="6:6" ht="18" customHeight="1" x14ac:dyDescent="0.2">
      <c r="F403" s="2"/>
    </row>
    <row r="404" spans="6:6" ht="18" customHeight="1" x14ac:dyDescent="0.2">
      <c r="F404" s="2"/>
    </row>
    <row r="405" spans="6:6" ht="18" customHeight="1" x14ac:dyDescent="0.2">
      <c r="F405" s="2"/>
    </row>
    <row r="406" spans="6:6" ht="18" customHeight="1" x14ac:dyDescent="0.2">
      <c r="F406" s="2"/>
    </row>
    <row r="407" spans="6:6" ht="18" customHeight="1" x14ac:dyDescent="0.2">
      <c r="F407" s="2"/>
    </row>
    <row r="408" spans="6:6" ht="18" customHeight="1" x14ac:dyDescent="0.2">
      <c r="F408" s="2"/>
    </row>
    <row r="409" spans="6:6" ht="18" customHeight="1" x14ac:dyDescent="0.2">
      <c r="F409" s="2"/>
    </row>
    <row r="410" spans="6:6" ht="18" customHeight="1" x14ac:dyDescent="0.2">
      <c r="F410" s="2"/>
    </row>
    <row r="411" spans="6:6" ht="18" customHeight="1" x14ac:dyDescent="0.2">
      <c r="F411" s="2"/>
    </row>
    <row r="412" spans="6:6" ht="18" customHeight="1" x14ac:dyDescent="0.2">
      <c r="F412" s="2"/>
    </row>
    <row r="413" spans="6:6" ht="18" customHeight="1" x14ac:dyDescent="0.2">
      <c r="F413" s="2"/>
    </row>
    <row r="414" spans="6:6" ht="18" customHeight="1" x14ac:dyDescent="0.2">
      <c r="F414" s="2"/>
    </row>
    <row r="415" spans="6:6" ht="18" customHeight="1" x14ac:dyDescent="0.2">
      <c r="F415" s="2"/>
    </row>
    <row r="416" spans="6:6" ht="18" customHeight="1" x14ac:dyDescent="0.2">
      <c r="F416" s="2"/>
    </row>
    <row r="417" spans="6:6" ht="18" customHeight="1" x14ac:dyDescent="0.2">
      <c r="F417" s="2"/>
    </row>
    <row r="418" spans="6:6" ht="18" customHeight="1" x14ac:dyDescent="0.2">
      <c r="F418" s="2"/>
    </row>
    <row r="419" spans="6:6" ht="18" customHeight="1" x14ac:dyDescent="0.2">
      <c r="F419" s="2"/>
    </row>
    <row r="420" spans="6:6" ht="18" customHeight="1" x14ac:dyDescent="0.2">
      <c r="F420" s="2"/>
    </row>
    <row r="421" spans="6:6" ht="18" customHeight="1" x14ac:dyDescent="0.2">
      <c r="F421" s="2"/>
    </row>
    <row r="422" spans="6:6" ht="18" customHeight="1" x14ac:dyDescent="0.2">
      <c r="F422" s="2"/>
    </row>
    <row r="423" spans="6:6" ht="18" customHeight="1" x14ac:dyDescent="0.2">
      <c r="F423" s="2"/>
    </row>
    <row r="424" spans="6:6" ht="18" customHeight="1" x14ac:dyDescent="0.2">
      <c r="F424" s="2"/>
    </row>
    <row r="425" spans="6:6" ht="18" customHeight="1" x14ac:dyDescent="0.2">
      <c r="F425" s="2"/>
    </row>
    <row r="426" spans="6:6" ht="18" customHeight="1" x14ac:dyDescent="0.2">
      <c r="F426" s="2"/>
    </row>
    <row r="427" spans="6:6" ht="18" customHeight="1" x14ac:dyDescent="0.2">
      <c r="F427" s="2"/>
    </row>
    <row r="428" spans="6:6" ht="18" customHeight="1" x14ac:dyDescent="0.2">
      <c r="F428" s="2"/>
    </row>
    <row r="429" spans="6:6" ht="18" customHeight="1" x14ac:dyDescent="0.2">
      <c r="F429" s="2"/>
    </row>
    <row r="430" spans="6:6" ht="18" customHeight="1" x14ac:dyDescent="0.2">
      <c r="F430" s="2"/>
    </row>
    <row r="431" spans="6:6" ht="18" customHeight="1" x14ac:dyDescent="0.2">
      <c r="F431" s="2"/>
    </row>
    <row r="432" spans="6:6" ht="18" customHeight="1" x14ac:dyDescent="0.2">
      <c r="F432" s="2"/>
    </row>
    <row r="433" spans="6:6" ht="18" customHeight="1" x14ac:dyDescent="0.2">
      <c r="F433" s="2"/>
    </row>
    <row r="434" spans="6:6" ht="18" customHeight="1" x14ac:dyDescent="0.2">
      <c r="F434" s="2"/>
    </row>
    <row r="435" spans="6:6" ht="18" customHeight="1" x14ac:dyDescent="0.2">
      <c r="F435" s="2"/>
    </row>
    <row r="436" spans="6:6" ht="18" customHeight="1" x14ac:dyDescent="0.2">
      <c r="F436" s="2"/>
    </row>
    <row r="437" spans="6:6" ht="18" customHeight="1" x14ac:dyDescent="0.2">
      <c r="F437" s="2"/>
    </row>
    <row r="438" spans="6:6" ht="18" customHeight="1" x14ac:dyDescent="0.2">
      <c r="F438" s="2"/>
    </row>
    <row r="439" spans="6:6" ht="18" customHeight="1" x14ac:dyDescent="0.2">
      <c r="F439" s="2"/>
    </row>
    <row r="440" spans="6:6" ht="18" customHeight="1" x14ac:dyDescent="0.2">
      <c r="F440" s="2"/>
    </row>
    <row r="441" spans="6:6" ht="18" customHeight="1" x14ac:dyDescent="0.2">
      <c r="F441" s="2"/>
    </row>
    <row r="442" spans="6:6" ht="18" customHeight="1" x14ac:dyDescent="0.2">
      <c r="F442" s="2"/>
    </row>
    <row r="443" spans="6:6" ht="18" customHeight="1" x14ac:dyDescent="0.2">
      <c r="F443" s="2"/>
    </row>
    <row r="444" spans="6:6" ht="18" customHeight="1" x14ac:dyDescent="0.2">
      <c r="F444" s="2"/>
    </row>
    <row r="445" spans="6:6" ht="18" customHeight="1" x14ac:dyDescent="0.2">
      <c r="F445" s="2"/>
    </row>
    <row r="446" spans="6:6" ht="18" customHeight="1" x14ac:dyDescent="0.2">
      <c r="F446" s="2"/>
    </row>
    <row r="447" spans="6:6" ht="18" customHeight="1" x14ac:dyDescent="0.2">
      <c r="F447" s="2"/>
    </row>
    <row r="448" spans="6:6" ht="18" customHeight="1" x14ac:dyDescent="0.2">
      <c r="F448" s="2"/>
    </row>
    <row r="449" spans="6:6" ht="18" customHeight="1" x14ac:dyDescent="0.2">
      <c r="F449" s="2"/>
    </row>
    <row r="450" spans="6:6" ht="18" customHeight="1" x14ac:dyDescent="0.2">
      <c r="F450" s="2"/>
    </row>
    <row r="451" spans="6:6" ht="18" customHeight="1" x14ac:dyDescent="0.2">
      <c r="F451" s="2"/>
    </row>
    <row r="452" spans="6:6" ht="18" customHeight="1" x14ac:dyDescent="0.2">
      <c r="F452" s="2"/>
    </row>
    <row r="453" spans="6:6" ht="18" customHeight="1" x14ac:dyDescent="0.2">
      <c r="F453" s="2"/>
    </row>
    <row r="454" spans="6:6" ht="18" customHeight="1" x14ac:dyDescent="0.2">
      <c r="F454" s="2"/>
    </row>
    <row r="455" spans="6:6" ht="18" customHeight="1" x14ac:dyDescent="0.2">
      <c r="F455" s="2"/>
    </row>
    <row r="456" spans="6:6" ht="18" customHeight="1" x14ac:dyDescent="0.2">
      <c r="F456" s="2"/>
    </row>
    <row r="457" spans="6:6" ht="18" customHeight="1" x14ac:dyDescent="0.2">
      <c r="F457" s="2"/>
    </row>
    <row r="458" spans="6:6" ht="18" customHeight="1" x14ac:dyDescent="0.2">
      <c r="F458" s="2"/>
    </row>
    <row r="459" spans="6:6" ht="18" customHeight="1" x14ac:dyDescent="0.2">
      <c r="F459" s="2"/>
    </row>
    <row r="460" spans="6:6" ht="18" customHeight="1" x14ac:dyDescent="0.2">
      <c r="F460" s="2"/>
    </row>
    <row r="461" spans="6:6" ht="18" customHeight="1" x14ac:dyDescent="0.2">
      <c r="F461" s="2"/>
    </row>
    <row r="462" spans="6:6" ht="18" customHeight="1" x14ac:dyDescent="0.2">
      <c r="F462" s="2"/>
    </row>
    <row r="463" spans="6:6" ht="18" customHeight="1" x14ac:dyDescent="0.2">
      <c r="F463" s="2"/>
    </row>
    <row r="464" spans="6:6" ht="18" customHeight="1" x14ac:dyDescent="0.2">
      <c r="F464" s="2"/>
    </row>
    <row r="465" spans="6:6" ht="18" customHeight="1" x14ac:dyDescent="0.2">
      <c r="F465" s="2"/>
    </row>
    <row r="466" spans="6:6" ht="18" customHeight="1" x14ac:dyDescent="0.2">
      <c r="F466" s="2"/>
    </row>
    <row r="467" spans="6:6" ht="18" customHeight="1" x14ac:dyDescent="0.2">
      <c r="F467" s="2"/>
    </row>
    <row r="468" spans="6:6" ht="18" customHeight="1" x14ac:dyDescent="0.2">
      <c r="F468" s="2"/>
    </row>
    <row r="469" spans="6:6" ht="18" customHeight="1" x14ac:dyDescent="0.2">
      <c r="F469" s="2"/>
    </row>
    <row r="470" spans="6:6" ht="18" customHeight="1" x14ac:dyDescent="0.2">
      <c r="F470" s="2"/>
    </row>
    <row r="471" spans="6:6" ht="18" customHeight="1" x14ac:dyDescent="0.2">
      <c r="F471" s="2"/>
    </row>
    <row r="472" spans="6:6" ht="18" customHeight="1" x14ac:dyDescent="0.2">
      <c r="F472" s="2"/>
    </row>
    <row r="473" spans="6:6" ht="18" customHeight="1" x14ac:dyDescent="0.2">
      <c r="F473" s="2"/>
    </row>
    <row r="474" spans="6:6" ht="18" customHeight="1" x14ac:dyDescent="0.2">
      <c r="F474" s="2"/>
    </row>
    <row r="475" spans="6:6" ht="18" customHeight="1" x14ac:dyDescent="0.2">
      <c r="F475" s="2"/>
    </row>
    <row r="476" spans="6:6" ht="18" customHeight="1" x14ac:dyDescent="0.2">
      <c r="F476" s="2"/>
    </row>
    <row r="477" spans="6:6" ht="18" customHeight="1" x14ac:dyDescent="0.2">
      <c r="F477" s="2"/>
    </row>
    <row r="478" spans="6:6" ht="18" customHeight="1" x14ac:dyDescent="0.2">
      <c r="F478" s="2"/>
    </row>
    <row r="479" spans="6:6" ht="18" customHeight="1" x14ac:dyDescent="0.2">
      <c r="F479" s="2"/>
    </row>
    <row r="480" spans="6:6" ht="18" customHeight="1" x14ac:dyDescent="0.2">
      <c r="F480" s="2"/>
    </row>
    <row r="481" spans="6:6" ht="18" customHeight="1" x14ac:dyDescent="0.2">
      <c r="F481" s="2"/>
    </row>
    <row r="482" spans="6:6" ht="18" customHeight="1" x14ac:dyDescent="0.2">
      <c r="F482" s="2"/>
    </row>
    <row r="483" spans="6:6" ht="18" customHeight="1" x14ac:dyDescent="0.2">
      <c r="F483" s="2"/>
    </row>
    <row r="484" spans="6:6" ht="18" customHeight="1" x14ac:dyDescent="0.2">
      <c r="F484" s="2"/>
    </row>
    <row r="485" spans="6:6" ht="18" customHeight="1" x14ac:dyDescent="0.2">
      <c r="F485" s="2"/>
    </row>
    <row r="486" spans="6:6" ht="18" customHeight="1" x14ac:dyDescent="0.2">
      <c r="F486" s="2"/>
    </row>
    <row r="487" spans="6:6" ht="18" customHeight="1" x14ac:dyDescent="0.2">
      <c r="F487" s="2"/>
    </row>
    <row r="488" spans="6:6" ht="18" customHeight="1" x14ac:dyDescent="0.2">
      <c r="F488" s="2"/>
    </row>
    <row r="489" spans="6:6" ht="18" customHeight="1" x14ac:dyDescent="0.2">
      <c r="F489" s="2"/>
    </row>
    <row r="490" spans="6:6" ht="18" customHeight="1" x14ac:dyDescent="0.2">
      <c r="F490" s="2"/>
    </row>
    <row r="491" spans="6:6" ht="18" customHeight="1" x14ac:dyDescent="0.2">
      <c r="F491" s="2"/>
    </row>
    <row r="492" spans="6:6" ht="18" customHeight="1" x14ac:dyDescent="0.2">
      <c r="F492" s="2"/>
    </row>
    <row r="493" spans="6:6" ht="18" customHeight="1" x14ac:dyDescent="0.2">
      <c r="F493" s="2"/>
    </row>
    <row r="494" spans="6:6" ht="18" customHeight="1" x14ac:dyDescent="0.2">
      <c r="F494" s="2"/>
    </row>
    <row r="495" spans="6:6" ht="18" customHeight="1" x14ac:dyDescent="0.2">
      <c r="F495" s="2"/>
    </row>
    <row r="496" spans="6:6" ht="18" customHeight="1" x14ac:dyDescent="0.2">
      <c r="F496" s="2"/>
    </row>
    <row r="497" spans="6:6" ht="18" customHeight="1" x14ac:dyDescent="0.2">
      <c r="F497" s="2"/>
    </row>
    <row r="498" spans="6:6" ht="18" customHeight="1" x14ac:dyDescent="0.2">
      <c r="F498" s="2"/>
    </row>
    <row r="499" spans="6:6" ht="18" customHeight="1" x14ac:dyDescent="0.2">
      <c r="F499" s="2"/>
    </row>
    <row r="500" spans="6:6" ht="18" customHeight="1" x14ac:dyDescent="0.2">
      <c r="F500" s="2"/>
    </row>
    <row r="501" spans="6:6" ht="18" customHeight="1" x14ac:dyDescent="0.2">
      <c r="F501" s="2"/>
    </row>
    <row r="502" spans="6:6" ht="18" customHeight="1" x14ac:dyDescent="0.2">
      <c r="F502" s="2"/>
    </row>
    <row r="503" spans="6:6" ht="18" customHeight="1" x14ac:dyDescent="0.2">
      <c r="F503" s="2"/>
    </row>
    <row r="504" spans="6:6" ht="18" customHeight="1" x14ac:dyDescent="0.2">
      <c r="F504" s="2"/>
    </row>
    <row r="505" spans="6:6" ht="18" customHeight="1" x14ac:dyDescent="0.2">
      <c r="F505" s="2"/>
    </row>
    <row r="506" spans="6:6" ht="18" customHeight="1" x14ac:dyDescent="0.2">
      <c r="F506" s="2"/>
    </row>
    <row r="507" spans="6:6" ht="18" customHeight="1" x14ac:dyDescent="0.2">
      <c r="F507" s="2"/>
    </row>
    <row r="508" spans="6:6" ht="18" customHeight="1" x14ac:dyDescent="0.2">
      <c r="F508" s="2"/>
    </row>
    <row r="509" spans="6:6" ht="18" customHeight="1" x14ac:dyDescent="0.2">
      <c r="F509" s="2"/>
    </row>
    <row r="510" spans="6:6" ht="18" customHeight="1" x14ac:dyDescent="0.2">
      <c r="F510" s="2"/>
    </row>
    <row r="511" spans="6:6" ht="18" customHeight="1" x14ac:dyDescent="0.2">
      <c r="F511" s="2"/>
    </row>
    <row r="512" spans="6:6" ht="18" customHeight="1" x14ac:dyDescent="0.2">
      <c r="F512" s="2"/>
    </row>
    <row r="513" spans="6:6" ht="18" customHeight="1" x14ac:dyDescent="0.2">
      <c r="F513" s="2"/>
    </row>
    <row r="514" spans="6:6" ht="18" customHeight="1" x14ac:dyDescent="0.2">
      <c r="F514" s="2"/>
    </row>
    <row r="515" spans="6:6" ht="18" customHeight="1" x14ac:dyDescent="0.2">
      <c r="F515" s="2"/>
    </row>
    <row r="516" spans="6:6" ht="18" customHeight="1" x14ac:dyDescent="0.2">
      <c r="F516" s="2"/>
    </row>
    <row r="517" spans="6:6" ht="18" customHeight="1" x14ac:dyDescent="0.2">
      <c r="F517" s="2"/>
    </row>
    <row r="518" spans="6:6" ht="18" customHeight="1" x14ac:dyDescent="0.2">
      <c r="F518" s="2"/>
    </row>
    <row r="519" spans="6:6" ht="18" customHeight="1" x14ac:dyDescent="0.2">
      <c r="F519" s="2"/>
    </row>
    <row r="520" spans="6:6" ht="18" customHeight="1" x14ac:dyDescent="0.2">
      <c r="F520" s="2"/>
    </row>
    <row r="521" spans="6:6" ht="18" customHeight="1" x14ac:dyDescent="0.2">
      <c r="F521" s="2"/>
    </row>
    <row r="522" spans="6:6" ht="18" customHeight="1" x14ac:dyDescent="0.2">
      <c r="F522" s="2"/>
    </row>
    <row r="523" spans="6:6" ht="18" customHeight="1" x14ac:dyDescent="0.2">
      <c r="F523" s="2"/>
    </row>
    <row r="524" spans="6:6" ht="18" customHeight="1" x14ac:dyDescent="0.2">
      <c r="F524" s="2"/>
    </row>
    <row r="525" spans="6:6" ht="18" customHeight="1" x14ac:dyDescent="0.2">
      <c r="F525" s="2"/>
    </row>
    <row r="526" spans="6:6" ht="18" customHeight="1" x14ac:dyDescent="0.2">
      <c r="F526" s="2"/>
    </row>
    <row r="527" spans="6:6" ht="18" customHeight="1" x14ac:dyDescent="0.2">
      <c r="F527" s="2"/>
    </row>
    <row r="528" spans="6:6" ht="18" customHeight="1" x14ac:dyDescent="0.2">
      <c r="F528" s="2"/>
    </row>
    <row r="529" spans="6:6" ht="18" customHeight="1" x14ac:dyDescent="0.2">
      <c r="F529" s="2"/>
    </row>
    <row r="530" spans="6:6" ht="18" customHeight="1" x14ac:dyDescent="0.2">
      <c r="F530" s="2"/>
    </row>
    <row r="531" spans="6:6" ht="18" customHeight="1" x14ac:dyDescent="0.2">
      <c r="F531" s="2"/>
    </row>
    <row r="532" spans="6:6" ht="18" customHeight="1" x14ac:dyDescent="0.2">
      <c r="F532" s="2"/>
    </row>
    <row r="533" spans="6:6" ht="18" customHeight="1" x14ac:dyDescent="0.2">
      <c r="F533" s="2"/>
    </row>
    <row r="534" spans="6:6" ht="18" customHeight="1" x14ac:dyDescent="0.2">
      <c r="F534" s="2"/>
    </row>
    <row r="535" spans="6:6" ht="18" customHeight="1" x14ac:dyDescent="0.2">
      <c r="F535" s="2"/>
    </row>
    <row r="536" spans="6:6" ht="18" customHeight="1" x14ac:dyDescent="0.2">
      <c r="F536" s="2"/>
    </row>
    <row r="537" spans="6:6" ht="18" customHeight="1" x14ac:dyDescent="0.2">
      <c r="F537" s="2"/>
    </row>
    <row r="538" spans="6:6" ht="18" customHeight="1" x14ac:dyDescent="0.2">
      <c r="F538" s="2"/>
    </row>
    <row r="539" spans="6:6" ht="18" customHeight="1" x14ac:dyDescent="0.2">
      <c r="F539" s="2"/>
    </row>
    <row r="540" spans="6:6" ht="18" customHeight="1" x14ac:dyDescent="0.2">
      <c r="F540" s="2"/>
    </row>
    <row r="541" spans="6:6" ht="18" customHeight="1" x14ac:dyDescent="0.2">
      <c r="F541" s="2"/>
    </row>
    <row r="542" spans="6:6" ht="18" customHeight="1" x14ac:dyDescent="0.2">
      <c r="F542" s="2"/>
    </row>
    <row r="543" spans="6:6" ht="18" customHeight="1" x14ac:dyDescent="0.2">
      <c r="F543" s="2"/>
    </row>
    <row r="544" spans="6:6" ht="18" customHeight="1" x14ac:dyDescent="0.2">
      <c r="F544" s="2"/>
    </row>
    <row r="545" spans="6:6" ht="18" customHeight="1" x14ac:dyDescent="0.2">
      <c r="F545" s="2"/>
    </row>
    <row r="546" spans="6:6" ht="18" customHeight="1" x14ac:dyDescent="0.2">
      <c r="F546" s="2"/>
    </row>
    <row r="547" spans="6:6" ht="18" customHeight="1" x14ac:dyDescent="0.2">
      <c r="F547" s="2"/>
    </row>
    <row r="548" spans="6:6" ht="18" customHeight="1" x14ac:dyDescent="0.2">
      <c r="F548" s="2"/>
    </row>
    <row r="549" spans="6:6" ht="18" customHeight="1" x14ac:dyDescent="0.2">
      <c r="F549" s="2"/>
    </row>
    <row r="550" spans="6:6" ht="18" customHeight="1" x14ac:dyDescent="0.2">
      <c r="F550" s="2"/>
    </row>
    <row r="551" spans="6:6" ht="18" customHeight="1" x14ac:dyDescent="0.2">
      <c r="F551" s="2"/>
    </row>
    <row r="552" spans="6:6" ht="18" customHeight="1" x14ac:dyDescent="0.2">
      <c r="F552" s="2"/>
    </row>
    <row r="553" spans="6:6" ht="18" customHeight="1" x14ac:dyDescent="0.2">
      <c r="F553" s="2"/>
    </row>
    <row r="554" spans="6:6" ht="18" customHeight="1" x14ac:dyDescent="0.2">
      <c r="F554" s="2"/>
    </row>
    <row r="555" spans="6:6" ht="18" customHeight="1" x14ac:dyDescent="0.2">
      <c r="F555" s="2"/>
    </row>
    <row r="556" spans="6:6" ht="18" customHeight="1" x14ac:dyDescent="0.2">
      <c r="F556" s="2"/>
    </row>
    <row r="557" spans="6:6" ht="18" customHeight="1" x14ac:dyDescent="0.2">
      <c r="F557" s="2"/>
    </row>
    <row r="558" spans="6:6" ht="18" customHeight="1" x14ac:dyDescent="0.2">
      <c r="F558" s="2"/>
    </row>
    <row r="559" spans="6:6" ht="18" customHeight="1" x14ac:dyDescent="0.2">
      <c r="F559" s="2"/>
    </row>
    <row r="560" spans="6:6" ht="18" customHeight="1" x14ac:dyDescent="0.2">
      <c r="F560" s="2"/>
    </row>
    <row r="561" spans="6:6" ht="18" customHeight="1" x14ac:dyDescent="0.2">
      <c r="F561" s="2"/>
    </row>
    <row r="562" spans="6:6" ht="18" customHeight="1" x14ac:dyDescent="0.2">
      <c r="F562" s="2"/>
    </row>
    <row r="563" spans="6:6" ht="18" customHeight="1" x14ac:dyDescent="0.2">
      <c r="F563" s="2"/>
    </row>
    <row r="564" spans="6:6" ht="18" customHeight="1" x14ac:dyDescent="0.2">
      <c r="F564" s="2"/>
    </row>
    <row r="565" spans="6:6" ht="18" customHeight="1" x14ac:dyDescent="0.2">
      <c r="F565" s="2"/>
    </row>
    <row r="566" spans="6:6" ht="18" customHeight="1" x14ac:dyDescent="0.2">
      <c r="F566" s="2"/>
    </row>
    <row r="567" spans="6:6" ht="18" customHeight="1" x14ac:dyDescent="0.2">
      <c r="F567" s="2"/>
    </row>
    <row r="568" spans="6:6" ht="18" customHeight="1" x14ac:dyDescent="0.2">
      <c r="F568" s="2"/>
    </row>
    <row r="569" spans="6:6" ht="18" customHeight="1" x14ac:dyDescent="0.2">
      <c r="F569" s="2"/>
    </row>
    <row r="570" spans="6:6" ht="18" customHeight="1" x14ac:dyDescent="0.2">
      <c r="F570" s="2"/>
    </row>
    <row r="571" spans="6:6" ht="18" customHeight="1" x14ac:dyDescent="0.2">
      <c r="F571" s="2"/>
    </row>
    <row r="572" spans="6:6" ht="18" customHeight="1" x14ac:dyDescent="0.2">
      <c r="F572" s="2"/>
    </row>
    <row r="573" spans="6:6" ht="18" customHeight="1" x14ac:dyDescent="0.2">
      <c r="F573" s="2"/>
    </row>
    <row r="574" spans="6:6" ht="18" customHeight="1" x14ac:dyDescent="0.2">
      <c r="F574" s="2"/>
    </row>
    <row r="575" spans="6:6" ht="18" customHeight="1" x14ac:dyDescent="0.2">
      <c r="F575" s="2"/>
    </row>
    <row r="576" spans="6:6" ht="18" customHeight="1" x14ac:dyDescent="0.2">
      <c r="F576" s="2"/>
    </row>
    <row r="577" spans="6:6" ht="18" customHeight="1" x14ac:dyDescent="0.2">
      <c r="F577" s="2"/>
    </row>
    <row r="578" spans="6:6" ht="18" customHeight="1" x14ac:dyDescent="0.2">
      <c r="F578" s="2"/>
    </row>
    <row r="579" spans="6:6" ht="18" customHeight="1" x14ac:dyDescent="0.2">
      <c r="F579" s="2"/>
    </row>
    <row r="580" spans="6:6" ht="18" customHeight="1" x14ac:dyDescent="0.2">
      <c r="F580" s="2"/>
    </row>
    <row r="581" spans="6:6" ht="18" customHeight="1" x14ac:dyDescent="0.2">
      <c r="F581" s="2"/>
    </row>
    <row r="582" spans="6:6" ht="18" customHeight="1" x14ac:dyDescent="0.2">
      <c r="F582" s="2"/>
    </row>
    <row r="583" spans="6:6" ht="18" customHeight="1" x14ac:dyDescent="0.2">
      <c r="F583" s="2"/>
    </row>
    <row r="584" spans="6:6" ht="18" customHeight="1" x14ac:dyDescent="0.2">
      <c r="F584" s="2"/>
    </row>
    <row r="585" spans="6:6" ht="18" customHeight="1" x14ac:dyDescent="0.2">
      <c r="F585" s="2"/>
    </row>
    <row r="586" spans="6:6" ht="18" customHeight="1" x14ac:dyDescent="0.2">
      <c r="F586" s="2"/>
    </row>
    <row r="587" spans="6:6" ht="18" customHeight="1" x14ac:dyDescent="0.2">
      <c r="F587" s="2"/>
    </row>
    <row r="588" spans="6:6" ht="18" customHeight="1" x14ac:dyDescent="0.2">
      <c r="F588" s="2"/>
    </row>
    <row r="589" spans="6:6" ht="18" customHeight="1" x14ac:dyDescent="0.2">
      <c r="F589" s="2"/>
    </row>
    <row r="590" spans="6:6" ht="18" customHeight="1" x14ac:dyDescent="0.2">
      <c r="F590" s="2"/>
    </row>
    <row r="591" spans="6:6" ht="18" customHeight="1" x14ac:dyDescent="0.2">
      <c r="F591" s="2"/>
    </row>
    <row r="592" spans="6:6" ht="18" customHeight="1" x14ac:dyDescent="0.2">
      <c r="F592" s="2"/>
    </row>
    <row r="593" spans="6:6" ht="18" customHeight="1" x14ac:dyDescent="0.2">
      <c r="F593" s="2"/>
    </row>
    <row r="594" spans="6:6" ht="18" customHeight="1" x14ac:dyDescent="0.2">
      <c r="F594" s="2"/>
    </row>
    <row r="595" spans="6:6" ht="18" customHeight="1" x14ac:dyDescent="0.2">
      <c r="F595" s="2"/>
    </row>
    <row r="596" spans="6:6" ht="18" customHeight="1" x14ac:dyDescent="0.2">
      <c r="F596" s="2"/>
    </row>
    <row r="597" spans="6:6" ht="18" customHeight="1" x14ac:dyDescent="0.2">
      <c r="F597" s="2"/>
    </row>
    <row r="598" spans="6:6" ht="18" customHeight="1" x14ac:dyDescent="0.2">
      <c r="F598" s="2"/>
    </row>
    <row r="599" spans="6:6" ht="18" customHeight="1" x14ac:dyDescent="0.2">
      <c r="F599" s="2"/>
    </row>
    <row r="600" spans="6:6" ht="18" customHeight="1" x14ac:dyDescent="0.2">
      <c r="F600" s="2"/>
    </row>
    <row r="601" spans="6:6" ht="18" customHeight="1" x14ac:dyDescent="0.2">
      <c r="F601" s="2"/>
    </row>
    <row r="602" spans="6:6" ht="18" customHeight="1" x14ac:dyDescent="0.2">
      <c r="F602" s="2"/>
    </row>
    <row r="603" spans="6:6" ht="18" customHeight="1" x14ac:dyDescent="0.2">
      <c r="F603" s="2"/>
    </row>
    <row r="604" spans="6:6" ht="18" customHeight="1" x14ac:dyDescent="0.2">
      <c r="F604" s="2"/>
    </row>
    <row r="605" spans="6:6" ht="18" customHeight="1" x14ac:dyDescent="0.2">
      <c r="F605" s="2"/>
    </row>
    <row r="606" spans="6:6" ht="18" customHeight="1" x14ac:dyDescent="0.2">
      <c r="F606" s="2"/>
    </row>
    <row r="607" spans="6:6" ht="18" customHeight="1" x14ac:dyDescent="0.2">
      <c r="F607" s="2"/>
    </row>
    <row r="608" spans="6:6" ht="18" customHeight="1" x14ac:dyDescent="0.2">
      <c r="F608" s="2"/>
    </row>
    <row r="609" spans="6:6" ht="18" customHeight="1" x14ac:dyDescent="0.2">
      <c r="F609" s="2"/>
    </row>
    <row r="610" spans="6:6" ht="18" customHeight="1" x14ac:dyDescent="0.2">
      <c r="F610" s="2"/>
    </row>
    <row r="611" spans="6:6" ht="18" customHeight="1" x14ac:dyDescent="0.2">
      <c r="F611" s="2"/>
    </row>
    <row r="612" spans="6:6" ht="18" customHeight="1" x14ac:dyDescent="0.2">
      <c r="F612" s="2"/>
    </row>
    <row r="613" spans="6:6" ht="18" customHeight="1" x14ac:dyDescent="0.2">
      <c r="F613" s="2"/>
    </row>
    <row r="614" spans="6:6" ht="18" customHeight="1" x14ac:dyDescent="0.2">
      <c r="F614" s="2"/>
    </row>
    <row r="615" spans="6:6" ht="18" customHeight="1" x14ac:dyDescent="0.2">
      <c r="F615" s="2"/>
    </row>
    <row r="616" spans="6:6" ht="18" customHeight="1" x14ac:dyDescent="0.2">
      <c r="F616" s="2"/>
    </row>
    <row r="617" spans="6:6" ht="18" customHeight="1" x14ac:dyDescent="0.2">
      <c r="F617" s="2"/>
    </row>
    <row r="618" spans="6:6" ht="18" customHeight="1" x14ac:dyDescent="0.2">
      <c r="F618" s="2"/>
    </row>
    <row r="619" spans="6:6" ht="18" customHeight="1" x14ac:dyDescent="0.2">
      <c r="F619" s="2"/>
    </row>
    <row r="620" spans="6:6" ht="18" customHeight="1" x14ac:dyDescent="0.2">
      <c r="F620" s="2"/>
    </row>
    <row r="621" spans="6:6" ht="18" customHeight="1" x14ac:dyDescent="0.2">
      <c r="F621" s="2"/>
    </row>
    <row r="622" spans="6:6" ht="18" customHeight="1" x14ac:dyDescent="0.2">
      <c r="F622" s="2"/>
    </row>
    <row r="623" spans="6:6" ht="18" customHeight="1" x14ac:dyDescent="0.2">
      <c r="F623" s="2"/>
    </row>
    <row r="624" spans="6:6" ht="18" customHeight="1" x14ac:dyDescent="0.2">
      <c r="F624" s="2"/>
    </row>
    <row r="625" spans="6:6" ht="18" customHeight="1" x14ac:dyDescent="0.2">
      <c r="F625" s="2"/>
    </row>
    <row r="626" spans="6:6" ht="18" customHeight="1" x14ac:dyDescent="0.2">
      <c r="F626" s="2"/>
    </row>
    <row r="627" spans="6:6" ht="18" customHeight="1" x14ac:dyDescent="0.2">
      <c r="F627" s="2"/>
    </row>
    <row r="628" spans="6:6" ht="18" customHeight="1" x14ac:dyDescent="0.2">
      <c r="F628" s="2"/>
    </row>
    <row r="629" spans="6:6" ht="18" customHeight="1" x14ac:dyDescent="0.2">
      <c r="F629" s="2"/>
    </row>
    <row r="630" spans="6:6" ht="18" customHeight="1" x14ac:dyDescent="0.2">
      <c r="F630" s="2"/>
    </row>
    <row r="631" spans="6:6" ht="18" customHeight="1" x14ac:dyDescent="0.2">
      <c r="F631" s="2"/>
    </row>
    <row r="632" spans="6:6" ht="18" customHeight="1" x14ac:dyDescent="0.2">
      <c r="F632" s="2"/>
    </row>
    <row r="633" spans="6:6" ht="18" customHeight="1" x14ac:dyDescent="0.2">
      <c r="F633" s="2"/>
    </row>
    <row r="634" spans="6:6" ht="18" customHeight="1" x14ac:dyDescent="0.2">
      <c r="F634" s="2"/>
    </row>
    <row r="635" spans="6:6" ht="18" customHeight="1" x14ac:dyDescent="0.2">
      <c r="F635" s="2"/>
    </row>
    <row r="636" spans="6:6" ht="18" customHeight="1" x14ac:dyDescent="0.2">
      <c r="F636" s="2"/>
    </row>
    <row r="637" spans="6:6" ht="18" customHeight="1" x14ac:dyDescent="0.2">
      <c r="F637" s="2"/>
    </row>
    <row r="638" spans="6:6" ht="18" customHeight="1" x14ac:dyDescent="0.2">
      <c r="F638" s="2"/>
    </row>
    <row r="639" spans="6:6" ht="18" customHeight="1" x14ac:dyDescent="0.2">
      <c r="F639" s="2"/>
    </row>
    <row r="640" spans="6:6" ht="18" customHeight="1" x14ac:dyDescent="0.2">
      <c r="F640" s="2"/>
    </row>
    <row r="641" spans="6:6" ht="18" customHeight="1" x14ac:dyDescent="0.2">
      <c r="F641" s="2"/>
    </row>
    <row r="642" spans="6:6" ht="18" customHeight="1" x14ac:dyDescent="0.2">
      <c r="F642" s="2"/>
    </row>
    <row r="643" spans="6:6" ht="18" customHeight="1" x14ac:dyDescent="0.2">
      <c r="F643" s="2"/>
    </row>
    <row r="644" spans="6:6" ht="18" customHeight="1" x14ac:dyDescent="0.2">
      <c r="F644" s="2"/>
    </row>
    <row r="645" spans="6:6" ht="18" customHeight="1" x14ac:dyDescent="0.2">
      <c r="F645" s="2"/>
    </row>
    <row r="646" spans="6:6" ht="18" customHeight="1" x14ac:dyDescent="0.2">
      <c r="F646" s="2"/>
    </row>
    <row r="647" spans="6:6" ht="18" customHeight="1" x14ac:dyDescent="0.2">
      <c r="F647" s="2"/>
    </row>
    <row r="648" spans="6:6" ht="18" customHeight="1" x14ac:dyDescent="0.2">
      <c r="F648" s="2"/>
    </row>
    <row r="649" spans="6:6" ht="18" customHeight="1" x14ac:dyDescent="0.2">
      <c r="F649" s="2"/>
    </row>
    <row r="650" spans="6:6" ht="18" customHeight="1" x14ac:dyDescent="0.2">
      <c r="F650" s="2"/>
    </row>
    <row r="651" spans="6:6" ht="18" customHeight="1" x14ac:dyDescent="0.2">
      <c r="F651" s="2"/>
    </row>
    <row r="652" spans="6:6" ht="18" customHeight="1" x14ac:dyDescent="0.2">
      <c r="F652" s="2"/>
    </row>
    <row r="653" spans="6:6" ht="18" customHeight="1" x14ac:dyDescent="0.2">
      <c r="F653" s="2"/>
    </row>
    <row r="654" spans="6:6" ht="18" customHeight="1" x14ac:dyDescent="0.2">
      <c r="F654" s="2"/>
    </row>
    <row r="655" spans="6:6" ht="18" customHeight="1" x14ac:dyDescent="0.2">
      <c r="F655" s="2"/>
    </row>
    <row r="656" spans="6:6" ht="18" customHeight="1" x14ac:dyDescent="0.2">
      <c r="F656" s="2"/>
    </row>
    <row r="657" spans="6:6" ht="18" customHeight="1" x14ac:dyDescent="0.2">
      <c r="F657" s="2"/>
    </row>
    <row r="658" spans="6:6" ht="18" customHeight="1" x14ac:dyDescent="0.2">
      <c r="F658" s="2"/>
    </row>
    <row r="659" spans="6:6" ht="18" customHeight="1" x14ac:dyDescent="0.2">
      <c r="F659" s="2"/>
    </row>
    <row r="660" spans="6:6" ht="18" customHeight="1" x14ac:dyDescent="0.2">
      <c r="F660" s="2"/>
    </row>
    <row r="661" spans="6:6" ht="18" customHeight="1" x14ac:dyDescent="0.2">
      <c r="F661" s="2"/>
    </row>
    <row r="662" spans="6:6" ht="18" customHeight="1" x14ac:dyDescent="0.2">
      <c r="F662" s="2"/>
    </row>
    <row r="663" spans="6:6" ht="18" customHeight="1" x14ac:dyDescent="0.2">
      <c r="F663" s="2"/>
    </row>
    <row r="664" spans="6:6" ht="18" customHeight="1" x14ac:dyDescent="0.2">
      <c r="F664" s="2"/>
    </row>
    <row r="665" spans="6:6" ht="18" customHeight="1" x14ac:dyDescent="0.2">
      <c r="F665" s="2"/>
    </row>
    <row r="666" spans="6:6" ht="18" customHeight="1" x14ac:dyDescent="0.2">
      <c r="F666" s="2"/>
    </row>
    <row r="667" spans="6:6" ht="18" customHeight="1" x14ac:dyDescent="0.2">
      <c r="F667" s="2"/>
    </row>
    <row r="668" spans="6:6" ht="18" customHeight="1" x14ac:dyDescent="0.2">
      <c r="F668" s="2"/>
    </row>
    <row r="669" spans="6:6" ht="18" customHeight="1" x14ac:dyDescent="0.2">
      <c r="F669" s="2"/>
    </row>
    <row r="670" spans="6:6" ht="18" customHeight="1" x14ac:dyDescent="0.2">
      <c r="F670" s="2"/>
    </row>
    <row r="671" spans="6:6" ht="18" customHeight="1" x14ac:dyDescent="0.2">
      <c r="F671" s="2"/>
    </row>
    <row r="672" spans="6:6" ht="18" customHeight="1" x14ac:dyDescent="0.2">
      <c r="F672" s="2"/>
    </row>
    <row r="673" spans="6:6" ht="18" customHeight="1" x14ac:dyDescent="0.2">
      <c r="F673" s="2"/>
    </row>
    <row r="674" spans="6:6" ht="18" customHeight="1" x14ac:dyDescent="0.2">
      <c r="F674" s="2"/>
    </row>
    <row r="675" spans="6:6" ht="18" customHeight="1" x14ac:dyDescent="0.2">
      <c r="F675" s="2"/>
    </row>
    <row r="676" spans="6:6" ht="18" customHeight="1" x14ac:dyDescent="0.2">
      <c r="F676" s="2"/>
    </row>
    <row r="677" spans="6:6" ht="18" customHeight="1" x14ac:dyDescent="0.2">
      <c r="F677" s="2"/>
    </row>
    <row r="678" spans="6:6" ht="18" customHeight="1" x14ac:dyDescent="0.2">
      <c r="F678" s="2"/>
    </row>
    <row r="679" spans="6:6" ht="18" customHeight="1" x14ac:dyDescent="0.2">
      <c r="F679" s="2"/>
    </row>
    <row r="680" spans="6:6" ht="18" customHeight="1" x14ac:dyDescent="0.2">
      <c r="F680" s="2"/>
    </row>
    <row r="681" spans="6:6" ht="18" customHeight="1" x14ac:dyDescent="0.2">
      <c r="F681" s="2"/>
    </row>
    <row r="682" spans="6:6" ht="18" customHeight="1" x14ac:dyDescent="0.2">
      <c r="F682" s="2"/>
    </row>
    <row r="683" spans="6:6" ht="18" customHeight="1" x14ac:dyDescent="0.2">
      <c r="F683" s="2"/>
    </row>
    <row r="684" spans="6:6" ht="18" customHeight="1" x14ac:dyDescent="0.2">
      <c r="F684" s="2"/>
    </row>
    <row r="685" spans="6:6" ht="18" customHeight="1" x14ac:dyDescent="0.2">
      <c r="F685" s="2"/>
    </row>
    <row r="686" spans="6:6" ht="18" customHeight="1" x14ac:dyDescent="0.2">
      <c r="F686" s="2"/>
    </row>
    <row r="687" spans="6:6" ht="18" customHeight="1" x14ac:dyDescent="0.2">
      <c r="F687" s="2"/>
    </row>
    <row r="688" spans="6:6" ht="18" customHeight="1" x14ac:dyDescent="0.2">
      <c r="F688" s="2"/>
    </row>
    <row r="689" spans="6:6" ht="18" customHeight="1" x14ac:dyDescent="0.2">
      <c r="F689" s="2"/>
    </row>
    <row r="690" spans="6:6" ht="18" customHeight="1" x14ac:dyDescent="0.2">
      <c r="F690" s="2"/>
    </row>
    <row r="691" spans="6:6" ht="18" customHeight="1" x14ac:dyDescent="0.2">
      <c r="F691" s="2"/>
    </row>
    <row r="692" spans="6:6" ht="18" customHeight="1" x14ac:dyDescent="0.2">
      <c r="F692" s="2"/>
    </row>
    <row r="693" spans="6:6" ht="18" customHeight="1" x14ac:dyDescent="0.2">
      <c r="F693" s="2"/>
    </row>
    <row r="694" spans="6:6" ht="18" customHeight="1" x14ac:dyDescent="0.2">
      <c r="F694" s="2"/>
    </row>
    <row r="695" spans="6:6" ht="18" customHeight="1" x14ac:dyDescent="0.2">
      <c r="F695" s="2"/>
    </row>
    <row r="696" spans="6:6" ht="18" customHeight="1" x14ac:dyDescent="0.2">
      <c r="F696" s="2"/>
    </row>
    <row r="697" spans="6:6" ht="18" customHeight="1" x14ac:dyDescent="0.2">
      <c r="F697" s="2"/>
    </row>
    <row r="698" spans="6:6" ht="18" customHeight="1" x14ac:dyDescent="0.2">
      <c r="F698" s="2"/>
    </row>
    <row r="699" spans="6:6" ht="18" customHeight="1" x14ac:dyDescent="0.2">
      <c r="F699" s="2"/>
    </row>
    <row r="700" spans="6:6" ht="18" customHeight="1" x14ac:dyDescent="0.2">
      <c r="F700" s="2"/>
    </row>
    <row r="701" spans="6:6" ht="18" customHeight="1" x14ac:dyDescent="0.2">
      <c r="F701" s="2"/>
    </row>
    <row r="702" spans="6:6" ht="18" customHeight="1" x14ac:dyDescent="0.2">
      <c r="F702" s="2"/>
    </row>
    <row r="703" spans="6:6" ht="18" customHeight="1" x14ac:dyDescent="0.2">
      <c r="F703" s="2"/>
    </row>
    <row r="704" spans="6:6" ht="18" customHeight="1" x14ac:dyDescent="0.2">
      <c r="F704" s="2"/>
    </row>
    <row r="705" spans="6:6" ht="18" customHeight="1" x14ac:dyDescent="0.2">
      <c r="F705" s="2"/>
    </row>
    <row r="706" spans="6:6" ht="18" customHeight="1" x14ac:dyDescent="0.2">
      <c r="F706" s="2"/>
    </row>
    <row r="707" spans="6:6" ht="18" customHeight="1" x14ac:dyDescent="0.2">
      <c r="F707" s="2"/>
    </row>
    <row r="708" spans="6:6" ht="18" customHeight="1" x14ac:dyDescent="0.2">
      <c r="F708" s="2"/>
    </row>
    <row r="709" spans="6:6" ht="18" customHeight="1" x14ac:dyDescent="0.2">
      <c r="F709" s="2"/>
    </row>
    <row r="710" spans="6:6" ht="18" customHeight="1" x14ac:dyDescent="0.2">
      <c r="F710" s="2"/>
    </row>
    <row r="711" spans="6:6" ht="18" customHeight="1" x14ac:dyDescent="0.2">
      <c r="F711" s="2"/>
    </row>
    <row r="712" spans="6:6" ht="18" customHeight="1" x14ac:dyDescent="0.2">
      <c r="F712" s="2"/>
    </row>
    <row r="713" spans="6:6" ht="18" customHeight="1" x14ac:dyDescent="0.2">
      <c r="F713" s="2"/>
    </row>
    <row r="714" spans="6:6" ht="18" customHeight="1" x14ac:dyDescent="0.2">
      <c r="F714" s="2"/>
    </row>
    <row r="715" spans="6:6" ht="18" customHeight="1" x14ac:dyDescent="0.2">
      <c r="F715" s="2"/>
    </row>
    <row r="716" spans="6:6" ht="18" customHeight="1" x14ac:dyDescent="0.2">
      <c r="F716" s="2"/>
    </row>
    <row r="717" spans="6:6" ht="18" customHeight="1" x14ac:dyDescent="0.2">
      <c r="F717" s="2"/>
    </row>
    <row r="718" spans="6:6" ht="18" customHeight="1" x14ac:dyDescent="0.2">
      <c r="F718" s="2"/>
    </row>
    <row r="719" spans="6:6" ht="18" customHeight="1" x14ac:dyDescent="0.2">
      <c r="F719" s="2"/>
    </row>
    <row r="720" spans="6:6" ht="18" customHeight="1" x14ac:dyDescent="0.2">
      <c r="F720" s="2"/>
    </row>
    <row r="721" spans="6:6" ht="18" customHeight="1" x14ac:dyDescent="0.2">
      <c r="F721" s="2"/>
    </row>
    <row r="722" spans="6:6" ht="18" customHeight="1" x14ac:dyDescent="0.2">
      <c r="F722" s="2"/>
    </row>
    <row r="723" spans="6:6" ht="18" customHeight="1" x14ac:dyDescent="0.2">
      <c r="F723" s="2"/>
    </row>
    <row r="724" spans="6:6" ht="18" customHeight="1" x14ac:dyDescent="0.2">
      <c r="F724" s="2"/>
    </row>
    <row r="725" spans="6:6" ht="18" customHeight="1" x14ac:dyDescent="0.2">
      <c r="F725" s="2"/>
    </row>
    <row r="726" spans="6:6" ht="18" customHeight="1" x14ac:dyDescent="0.2">
      <c r="F726" s="2"/>
    </row>
    <row r="727" spans="6:6" ht="18" customHeight="1" x14ac:dyDescent="0.2">
      <c r="F727" s="2"/>
    </row>
    <row r="728" spans="6:6" ht="18" customHeight="1" x14ac:dyDescent="0.2">
      <c r="F728" s="2"/>
    </row>
    <row r="729" spans="6:6" ht="18" customHeight="1" x14ac:dyDescent="0.2">
      <c r="F729" s="2"/>
    </row>
    <row r="730" spans="6:6" ht="18" customHeight="1" x14ac:dyDescent="0.2">
      <c r="F730" s="2"/>
    </row>
    <row r="731" spans="6:6" ht="18" customHeight="1" x14ac:dyDescent="0.2">
      <c r="F731" s="2"/>
    </row>
    <row r="732" spans="6:6" ht="18" customHeight="1" x14ac:dyDescent="0.2">
      <c r="F732" s="2"/>
    </row>
    <row r="733" spans="6:6" ht="18" customHeight="1" x14ac:dyDescent="0.2">
      <c r="F733" s="2"/>
    </row>
    <row r="734" spans="6:6" ht="18" customHeight="1" x14ac:dyDescent="0.2">
      <c r="F734" s="2"/>
    </row>
    <row r="735" spans="6:6" ht="18" customHeight="1" x14ac:dyDescent="0.2">
      <c r="F735" s="2"/>
    </row>
    <row r="736" spans="6:6" ht="18" customHeight="1" x14ac:dyDescent="0.2">
      <c r="F736" s="2"/>
    </row>
    <row r="737" spans="6:6" ht="18" customHeight="1" x14ac:dyDescent="0.2">
      <c r="F737" s="2"/>
    </row>
    <row r="738" spans="6:6" ht="18" customHeight="1" x14ac:dyDescent="0.2">
      <c r="F738" s="2"/>
    </row>
    <row r="739" spans="6:6" ht="18" customHeight="1" x14ac:dyDescent="0.2">
      <c r="F739" s="2"/>
    </row>
    <row r="740" spans="6:6" ht="18" customHeight="1" x14ac:dyDescent="0.2">
      <c r="F740" s="2"/>
    </row>
    <row r="741" spans="6:6" ht="18" customHeight="1" x14ac:dyDescent="0.2">
      <c r="F741" s="2"/>
    </row>
    <row r="742" spans="6:6" ht="18" customHeight="1" x14ac:dyDescent="0.2">
      <c r="F742" s="2"/>
    </row>
    <row r="743" spans="6:6" ht="18" customHeight="1" x14ac:dyDescent="0.2">
      <c r="F743" s="2"/>
    </row>
    <row r="744" spans="6:6" ht="18" customHeight="1" x14ac:dyDescent="0.2">
      <c r="F744" s="2"/>
    </row>
    <row r="745" spans="6:6" ht="18" customHeight="1" x14ac:dyDescent="0.2">
      <c r="F745" s="2"/>
    </row>
    <row r="746" spans="6:6" ht="18" customHeight="1" x14ac:dyDescent="0.2">
      <c r="F746" s="2"/>
    </row>
    <row r="747" spans="6:6" ht="18" customHeight="1" x14ac:dyDescent="0.2">
      <c r="F747" s="2"/>
    </row>
    <row r="748" spans="6:6" ht="18" customHeight="1" x14ac:dyDescent="0.2">
      <c r="F748" s="2"/>
    </row>
    <row r="749" spans="6:6" ht="18" customHeight="1" x14ac:dyDescent="0.2">
      <c r="F749" s="2"/>
    </row>
    <row r="750" spans="6:6" ht="18" customHeight="1" x14ac:dyDescent="0.2">
      <c r="F750" s="2"/>
    </row>
    <row r="751" spans="6:6" ht="18" customHeight="1" x14ac:dyDescent="0.2">
      <c r="F751" s="2"/>
    </row>
    <row r="752" spans="6:6" ht="18" customHeight="1" x14ac:dyDescent="0.2">
      <c r="F752" s="2"/>
    </row>
    <row r="753" spans="6:6" ht="18" customHeight="1" x14ac:dyDescent="0.2">
      <c r="F753" s="2"/>
    </row>
    <row r="754" spans="6:6" ht="18" customHeight="1" x14ac:dyDescent="0.2">
      <c r="F754" s="2"/>
    </row>
    <row r="755" spans="6:6" ht="18" customHeight="1" x14ac:dyDescent="0.2">
      <c r="F755" s="2"/>
    </row>
    <row r="756" spans="6:6" ht="18" customHeight="1" x14ac:dyDescent="0.2">
      <c r="F756" s="2"/>
    </row>
    <row r="757" spans="6:6" ht="18" customHeight="1" x14ac:dyDescent="0.2">
      <c r="F757" s="2"/>
    </row>
    <row r="758" spans="6:6" ht="18" customHeight="1" x14ac:dyDescent="0.2">
      <c r="F758" s="2"/>
    </row>
    <row r="759" spans="6:6" ht="18" customHeight="1" x14ac:dyDescent="0.2">
      <c r="F759" s="2"/>
    </row>
    <row r="760" spans="6:6" ht="18" customHeight="1" x14ac:dyDescent="0.2">
      <c r="F760" s="2"/>
    </row>
    <row r="761" spans="6:6" ht="18" customHeight="1" x14ac:dyDescent="0.2">
      <c r="F761" s="2"/>
    </row>
    <row r="762" spans="6:6" ht="18" customHeight="1" x14ac:dyDescent="0.2">
      <c r="F762" s="2"/>
    </row>
    <row r="763" spans="6:6" ht="18" customHeight="1" x14ac:dyDescent="0.2">
      <c r="F763" s="2"/>
    </row>
    <row r="764" spans="6:6" ht="18" customHeight="1" x14ac:dyDescent="0.2">
      <c r="F764" s="2"/>
    </row>
    <row r="765" spans="6:6" ht="18" customHeight="1" x14ac:dyDescent="0.2">
      <c r="F765" s="2"/>
    </row>
    <row r="766" spans="6:6" ht="18" customHeight="1" x14ac:dyDescent="0.2">
      <c r="F766" s="2"/>
    </row>
    <row r="767" spans="6:6" ht="18" customHeight="1" x14ac:dyDescent="0.2">
      <c r="F767" s="2"/>
    </row>
    <row r="768" spans="6:6" ht="18" customHeight="1" x14ac:dyDescent="0.2">
      <c r="F768" s="2"/>
    </row>
    <row r="769" spans="6:6" ht="18" customHeight="1" x14ac:dyDescent="0.2">
      <c r="F769" s="2"/>
    </row>
    <row r="770" spans="6:6" ht="18" customHeight="1" x14ac:dyDescent="0.2">
      <c r="F770" s="2"/>
    </row>
    <row r="771" spans="6:6" ht="18" customHeight="1" x14ac:dyDescent="0.2">
      <c r="F771" s="2"/>
    </row>
    <row r="772" spans="6:6" ht="18" customHeight="1" x14ac:dyDescent="0.2">
      <c r="F772" s="2"/>
    </row>
    <row r="773" spans="6:6" ht="18" customHeight="1" x14ac:dyDescent="0.2">
      <c r="F773" s="2"/>
    </row>
    <row r="774" spans="6:6" ht="18" customHeight="1" x14ac:dyDescent="0.2">
      <c r="F774" s="2"/>
    </row>
    <row r="775" spans="6:6" ht="18" customHeight="1" x14ac:dyDescent="0.2">
      <c r="F775" s="2"/>
    </row>
    <row r="776" spans="6:6" ht="18" customHeight="1" x14ac:dyDescent="0.2">
      <c r="F776" s="2"/>
    </row>
    <row r="777" spans="6:6" ht="18" customHeight="1" x14ac:dyDescent="0.2">
      <c r="F777" s="2"/>
    </row>
    <row r="778" spans="6:6" ht="18" customHeight="1" x14ac:dyDescent="0.2">
      <c r="F778" s="2"/>
    </row>
    <row r="779" spans="6:6" ht="18" customHeight="1" x14ac:dyDescent="0.2">
      <c r="F779" s="2"/>
    </row>
    <row r="780" spans="6:6" ht="18" customHeight="1" x14ac:dyDescent="0.2">
      <c r="F780" s="2"/>
    </row>
    <row r="781" spans="6:6" ht="18" customHeight="1" x14ac:dyDescent="0.2">
      <c r="F781" s="2"/>
    </row>
    <row r="782" spans="6:6" ht="18" customHeight="1" x14ac:dyDescent="0.2">
      <c r="F782" s="2"/>
    </row>
    <row r="783" spans="6:6" ht="18" customHeight="1" x14ac:dyDescent="0.2">
      <c r="F783" s="2"/>
    </row>
    <row r="784" spans="6:6" ht="18" customHeight="1" x14ac:dyDescent="0.2">
      <c r="F784" s="2"/>
    </row>
    <row r="785" spans="6:6" ht="18" customHeight="1" x14ac:dyDescent="0.2">
      <c r="F785" s="2"/>
    </row>
    <row r="786" spans="6:6" ht="18" customHeight="1" x14ac:dyDescent="0.2">
      <c r="F786" s="2"/>
    </row>
    <row r="787" spans="6:6" ht="18" customHeight="1" x14ac:dyDescent="0.2">
      <c r="F787" s="2"/>
    </row>
    <row r="788" spans="6:6" ht="18" customHeight="1" x14ac:dyDescent="0.2">
      <c r="F788" s="2"/>
    </row>
    <row r="789" spans="6:6" ht="18" customHeight="1" x14ac:dyDescent="0.2">
      <c r="F789" s="2"/>
    </row>
    <row r="790" spans="6:6" ht="18" customHeight="1" x14ac:dyDescent="0.2">
      <c r="F790" s="2"/>
    </row>
    <row r="791" spans="6:6" ht="18" customHeight="1" x14ac:dyDescent="0.2">
      <c r="F791" s="2"/>
    </row>
    <row r="792" spans="6:6" ht="18" customHeight="1" x14ac:dyDescent="0.2">
      <c r="F792" s="2"/>
    </row>
    <row r="793" spans="6:6" ht="18" customHeight="1" x14ac:dyDescent="0.2">
      <c r="F793" s="2"/>
    </row>
    <row r="794" spans="6:6" ht="18" customHeight="1" x14ac:dyDescent="0.2">
      <c r="F794" s="2"/>
    </row>
    <row r="795" spans="6:6" ht="18" customHeight="1" x14ac:dyDescent="0.2">
      <c r="F795" s="2"/>
    </row>
    <row r="796" spans="6:6" ht="18" customHeight="1" x14ac:dyDescent="0.2">
      <c r="F796" s="2"/>
    </row>
    <row r="797" spans="6:6" ht="18" customHeight="1" x14ac:dyDescent="0.2">
      <c r="F797" s="2"/>
    </row>
    <row r="798" spans="6:6" ht="18" customHeight="1" x14ac:dyDescent="0.2">
      <c r="F798" s="2"/>
    </row>
    <row r="799" spans="6:6" ht="18" customHeight="1" x14ac:dyDescent="0.2">
      <c r="F799" s="2"/>
    </row>
    <row r="800" spans="6:6" ht="18" customHeight="1" x14ac:dyDescent="0.2">
      <c r="F800" s="2"/>
    </row>
    <row r="801" spans="6:6" ht="18" customHeight="1" x14ac:dyDescent="0.2">
      <c r="F801" s="2"/>
    </row>
    <row r="802" spans="6:6" ht="18" customHeight="1" x14ac:dyDescent="0.2">
      <c r="F802" s="2"/>
    </row>
    <row r="803" spans="6:6" ht="18" customHeight="1" x14ac:dyDescent="0.2">
      <c r="F803" s="2"/>
    </row>
    <row r="804" spans="6:6" ht="18" customHeight="1" x14ac:dyDescent="0.2">
      <c r="F804" s="2"/>
    </row>
    <row r="805" spans="6:6" ht="18" customHeight="1" x14ac:dyDescent="0.2">
      <c r="F805" s="2"/>
    </row>
    <row r="806" spans="6:6" ht="18" customHeight="1" x14ac:dyDescent="0.2">
      <c r="F806" s="2"/>
    </row>
    <row r="807" spans="6:6" ht="18" customHeight="1" x14ac:dyDescent="0.2">
      <c r="F807" s="2"/>
    </row>
    <row r="808" spans="6:6" ht="18" customHeight="1" x14ac:dyDescent="0.2">
      <c r="F808" s="2"/>
    </row>
    <row r="809" spans="6:6" ht="18" customHeight="1" x14ac:dyDescent="0.2">
      <c r="F809" s="2"/>
    </row>
    <row r="810" spans="6:6" ht="18" customHeight="1" x14ac:dyDescent="0.2">
      <c r="F810" s="2"/>
    </row>
    <row r="811" spans="6:6" ht="18" customHeight="1" x14ac:dyDescent="0.2">
      <c r="F811" s="2"/>
    </row>
    <row r="812" spans="6:6" ht="18" customHeight="1" x14ac:dyDescent="0.2">
      <c r="F812" s="2"/>
    </row>
    <row r="813" spans="6:6" ht="18" customHeight="1" x14ac:dyDescent="0.2">
      <c r="F813" s="2"/>
    </row>
    <row r="814" spans="6:6" ht="18" customHeight="1" x14ac:dyDescent="0.2">
      <c r="F814" s="2"/>
    </row>
    <row r="815" spans="6:6" ht="18" customHeight="1" x14ac:dyDescent="0.2">
      <c r="F815" s="2"/>
    </row>
    <row r="816" spans="6:6" ht="18" customHeight="1" x14ac:dyDescent="0.2">
      <c r="F816" s="2"/>
    </row>
    <row r="817" spans="6:6" ht="18" customHeight="1" x14ac:dyDescent="0.2">
      <c r="F817" s="2"/>
    </row>
  </sheetData>
  <autoFilter ref="A1:H2"/>
  <conditionalFormatting sqref="G1">
    <cfRule type="cellIs" dxfId="45" priority="2" operator="equal">
      <formula>0</formula>
    </cfRule>
  </conditionalFormatting>
  <conditionalFormatting sqref="D1">
    <cfRule type="cellIs" dxfId="44" priority="3" operator="equal">
      <formula>0</formula>
    </cfRule>
  </conditionalFormatting>
  <conditionalFormatting sqref="F1">
    <cfRule type="cellIs" dxfId="43" priority="4" operator="equal">
      <formula>0</formula>
    </cfRule>
  </conditionalFormatting>
  <hyperlinks>
    <hyperlink ref="H38" r:id="rId1" location="yearly-20"/>
    <hyperlink ref="H39:H115" r:id="rId2" location="yearly-20" display="Source : https://gs.statcounter.com/search-engine-market-share/all/france/#yearly-20"/>
  </hyperlinks>
  <pageMargins left="0.7" right="0.7" top="0.75" bottom="0.75" header="0.511811023622047" footer="0.511811023622047"/>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69"/>
  <sheetViews>
    <sheetView tabSelected="1" zoomScale="108" zoomScaleNormal="60" zoomScalePageLayoutView="60" workbookViewId="0">
      <pane ySplit="1" topLeftCell="A35" activePane="bottomLeft" state="frozen"/>
      <selection pane="bottomLeft" activeCell="H53" sqref="H53"/>
    </sheetView>
  </sheetViews>
  <sheetFormatPr baseColWidth="10" defaultColWidth="10.83203125" defaultRowHeight="16" x14ac:dyDescent="0.2"/>
  <cols>
    <col min="1" max="1" width="12.83203125" style="207" customWidth="1"/>
    <col min="2" max="2" width="12.5" style="207" customWidth="1"/>
    <col min="3" max="3" width="19.5" style="117" customWidth="1"/>
    <col min="4" max="4" width="23" style="117" customWidth="1"/>
    <col min="5" max="5" width="18.33203125" style="117" customWidth="1"/>
    <col min="6" max="6" width="15.6640625" style="34" customWidth="1"/>
    <col min="7" max="7" width="16.1640625" style="208" customWidth="1"/>
    <col min="8" max="8" width="19.33203125" style="117" customWidth="1"/>
    <col min="9" max="9" width="14.83203125" style="117" customWidth="1"/>
    <col min="10" max="10" width="16.1640625" style="117" customWidth="1"/>
    <col min="11" max="11" width="15.6640625" style="117" customWidth="1"/>
    <col min="12" max="12" width="18.6640625" style="117" customWidth="1"/>
    <col min="13" max="13" width="99.33203125" style="158" customWidth="1"/>
    <col min="14" max="1024" width="10.83203125" style="117"/>
  </cols>
  <sheetData>
    <row r="1" spans="1:13" s="111" customFormat="1" x14ac:dyDescent="0.2">
      <c r="A1" s="20" t="s">
        <v>77</v>
      </c>
      <c r="B1" s="20" t="s">
        <v>78</v>
      </c>
      <c r="C1" s="20" t="s">
        <v>0</v>
      </c>
      <c r="D1" s="5" t="s">
        <v>120</v>
      </c>
      <c r="E1" s="20" t="s">
        <v>121</v>
      </c>
      <c r="F1" s="5" t="s">
        <v>122</v>
      </c>
      <c r="G1" s="66" t="s">
        <v>688</v>
      </c>
      <c r="H1" s="5" t="s">
        <v>916</v>
      </c>
      <c r="I1" s="5" t="s">
        <v>917</v>
      </c>
      <c r="J1" s="5" t="s">
        <v>81</v>
      </c>
      <c r="K1" s="5" t="s">
        <v>84</v>
      </c>
      <c r="L1" s="5" t="s">
        <v>91</v>
      </c>
      <c r="M1" s="87" t="s">
        <v>75</v>
      </c>
    </row>
    <row r="2" spans="1:13" x14ac:dyDescent="0.2">
      <c r="A2" s="22" t="s">
        <v>93</v>
      </c>
      <c r="B2" s="22">
        <v>2016</v>
      </c>
      <c r="C2" s="34" t="s">
        <v>918</v>
      </c>
      <c r="D2" s="34" t="s">
        <v>919</v>
      </c>
      <c r="E2" s="81" t="s">
        <v>920</v>
      </c>
      <c r="F2" s="81" t="s">
        <v>920</v>
      </c>
      <c r="G2" s="2" t="s">
        <v>921</v>
      </c>
      <c r="M2" s="233" t="s">
        <v>1331</v>
      </c>
    </row>
    <row r="3" spans="1:13" x14ac:dyDescent="0.2">
      <c r="A3" s="22" t="s">
        <v>93</v>
      </c>
      <c r="B3" s="22">
        <v>2016</v>
      </c>
      <c r="C3" s="34" t="s">
        <v>918</v>
      </c>
      <c r="D3" s="2" t="s">
        <v>922</v>
      </c>
      <c r="E3" s="2" t="s">
        <v>922</v>
      </c>
      <c r="F3" s="81" t="s">
        <v>922</v>
      </c>
      <c r="G3" s="2" t="s">
        <v>923</v>
      </c>
      <c r="M3" s="233" t="s">
        <v>1331</v>
      </c>
    </row>
    <row r="4" spans="1:13" x14ac:dyDescent="0.2">
      <c r="A4" s="22" t="s">
        <v>93</v>
      </c>
      <c r="B4" s="22">
        <v>2016</v>
      </c>
      <c r="C4" s="34" t="s">
        <v>918</v>
      </c>
      <c r="D4" s="2" t="s">
        <v>924</v>
      </c>
      <c r="E4" s="2" t="s">
        <v>924</v>
      </c>
      <c r="F4" s="2" t="s">
        <v>924</v>
      </c>
      <c r="G4" s="2" t="s">
        <v>925</v>
      </c>
      <c r="M4" s="233" t="s">
        <v>1331</v>
      </c>
    </row>
    <row r="5" spans="1:13" x14ac:dyDescent="0.2">
      <c r="A5" s="22" t="s">
        <v>93</v>
      </c>
      <c r="B5" s="22">
        <v>2016</v>
      </c>
      <c r="C5" s="34" t="s">
        <v>918</v>
      </c>
      <c r="D5" s="34" t="s">
        <v>350</v>
      </c>
      <c r="E5" s="2" t="s">
        <v>594</v>
      </c>
      <c r="F5" s="2" t="s">
        <v>926</v>
      </c>
      <c r="G5" s="2" t="s">
        <v>902</v>
      </c>
      <c r="M5" s="233" t="s">
        <v>1331</v>
      </c>
    </row>
    <row r="6" spans="1:13" x14ac:dyDescent="0.2">
      <c r="A6" s="22" t="s">
        <v>93</v>
      </c>
      <c r="B6" s="22">
        <v>2016</v>
      </c>
      <c r="C6" s="34" t="s">
        <v>918</v>
      </c>
      <c r="D6" s="34" t="s">
        <v>919</v>
      </c>
      <c r="E6" s="2" t="s">
        <v>920</v>
      </c>
      <c r="F6" s="2" t="s">
        <v>927</v>
      </c>
      <c r="G6" s="23" t="s">
        <v>830</v>
      </c>
      <c r="M6" s="233" t="s">
        <v>1331</v>
      </c>
    </row>
    <row r="7" spans="1:13" x14ac:dyDescent="0.2">
      <c r="A7" s="22" t="s">
        <v>93</v>
      </c>
      <c r="B7" s="22">
        <v>2016</v>
      </c>
      <c r="C7" s="34" t="s">
        <v>918</v>
      </c>
      <c r="D7" s="34" t="s">
        <v>792</v>
      </c>
      <c r="E7" s="2" t="s">
        <v>793</v>
      </c>
      <c r="F7" s="2" t="s">
        <v>928</v>
      </c>
      <c r="G7" s="2" t="s">
        <v>929</v>
      </c>
      <c r="M7" s="233" t="s">
        <v>1331</v>
      </c>
    </row>
    <row r="8" spans="1:13" x14ac:dyDescent="0.2">
      <c r="A8" s="22" t="s">
        <v>93</v>
      </c>
      <c r="B8" s="22">
        <v>2016</v>
      </c>
      <c r="C8" s="34" t="s">
        <v>918</v>
      </c>
      <c r="D8" s="34" t="s">
        <v>930</v>
      </c>
      <c r="E8" s="2" t="s">
        <v>931</v>
      </c>
      <c r="F8" s="2" t="s">
        <v>931</v>
      </c>
      <c r="G8" s="2" t="s">
        <v>819</v>
      </c>
      <c r="M8" s="233" t="s">
        <v>1331</v>
      </c>
    </row>
    <row r="9" spans="1:13" x14ac:dyDescent="0.2">
      <c r="A9" s="22" t="s">
        <v>93</v>
      </c>
      <c r="B9" s="22">
        <v>2016</v>
      </c>
      <c r="C9" s="34" t="s">
        <v>918</v>
      </c>
      <c r="D9" s="2" t="s">
        <v>596</v>
      </c>
      <c r="E9" s="2" t="s">
        <v>596</v>
      </c>
      <c r="F9" s="2" t="s">
        <v>932</v>
      </c>
      <c r="G9" s="2" t="s">
        <v>933</v>
      </c>
      <c r="M9" s="233" t="s">
        <v>1331</v>
      </c>
    </row>
    <row r="10" spans="1:13" x14ac:dyDescent="0.2">
      <c r="A10" s="22" t="s">
        <v>93</v>
      </c>
      <c r="B10" s="22">
        <v>2016</v>
      </c>
      <c r="C10" s="34" t="s">
        <v>918</v>
      </c>
      <c r="D10" s="34" t="s">
        <v>930</v>
      </c>
      <c r="E10" s="2" t="s">
        <v>931</v>
      </c>
      <c r="F10" s="2" t="s">
        <v>934</v>
      </c>
      <c r="G10" s="2" t="s">
        <v>843</v>
      </c>
      <c r="M10" s="233" t="s">
        <v>1331</v>
      </c>
    </row>
    <row r="11" spans="1:13" x14ac:dyDescent="0.2">
      <c r="A11" s="22" t="s">
        <v>93</v>
      </c>
      <c r="B11" s="22">
        <v>2016</v>
      </c>
      <c r="C11" s="34" t="s">
        <v>918</v>
      </c>
      <c r="D11" s="2" t="s">
        <v>935</v>
      </c>
      <c r="E11" s="2" t="s">
        <v>935</v>
      </c>
      <c r="F11" s="2" t="s">
        <v>935</v>
      </c>
      <c r="G11" s="2" t="s">
        <v>936</v>
      </c>
      <c r="M11" s="233" t="s">
        <v>1331</v>
      </c>
    </row>
    <row r="12" spans="1:13" x14ac:dyDescent="0.2">
      <c r="A12" s="22" t="s">
        <v>93</v>
      </c>
      <c r="B12" s="22">
        <v>2016</v>
      </c>
      <c r="C12" s="34" t="s">
        <v>918</v>
      </c>
      <c r="D12" s="34" t="s">
        <v>937</v>
      </c>
      <c r="E12" s="2" t="s">
        <v>937</v>
      </c>
      <c r="F12" s="81" t="s">
        <v>937</v>
      </c>
      <c r="G12" s="2" t="s">
        <v>893</v>
      </c>
      <c r="M12" s="233" t="s">
        <v>1331</v>
      </c>
    </row>
    <row r="13" spans="1:13" x14ac:dyDescent="0.2">
      <c r="A13" s="22" t="s">
        <v>93</v>
      </c>
      <c r="B13" s="22">
        <v>2016</v>
      </c>
      <c r="C13" s="34" t="s">
        <v>918</v>
      </c>
      <c r="D13" s="2" t="s">
        <v>938</v>
      </c>
      <c r="E13" s="2" t="s">
        <v>938</v>
      </c>
      <c r="F13" s="62" t="s">
        <v>939</v>
      </c>
      <c r="G13" s="2" t="s">
        <v>805</v>
      </c>
      <c r="M13" s="233" t="s">
        <v>1331</v>
      </c>
    </row>
    <row r="14" spans="1:13" x14ac:dyDescent="0.2">
      <c r="A14" s="22" t="s">
        <v>93</v>
      </c>
      <c r="B14" s="22">
        <v>2016</v>
      </c>
      <c r="C14" s="34" t="s">
        <v>918</v>
      </c>
      <c r="D14" s="34"/>
      <c r="E14" s="2"/>
      <c r="F14" s="257" t="s">
        <v>137</v>
      </c>
      <c r="G14" s="2" t="s">
        <v>802</v>
      </c>
      <c r="M14" s="233" t="s">
        <v>1331</v>
      </c>
    </row>
    <row r="15" spans="1:13" x14ac:dyDescent="0.2">
      <c r="A15" s="22" t="s">
        <v>93</v>
      </c>
      <c r="B15" s="22">
        <v>2017</v>
      </c>
      <c r="C15" s="34" t="s">
        <v>918</v>
      </c>
      <c r="D15" s="34" t="s">
        <v>919</v>
      </c>
      <c r="E15" s="81" t="s">
        <v>920</v>
      </c>
      <c r="F15" s="81" t="s">
        <v>920</v>
      </c>
      <c r="G15" s="2" t="s">
        <v>940</v>
      </c>
      <c r="M15" s="233" t="s">
        <v>1331</v>
      </c>
    </row>
    <row r="16" spans="1:13" x14ac:dyDescent="0.2">
      <c r="A16" s="22" t="s">
        <v>93</v>
      </c>
      <c r="B16" s="22">
        <v>2017</v>
      </c>
      <c r="C16" s="34" t="s">
        <v>918</v>
      </c>
      <c r="D16" s="2" t="s">
        <v>922</v>
      </c>
      <c r="E16" s="2" t="s">
        <v>922</v>
      </c>
      <c r="F16" s="81" t="s">
        <v>922</v>
      </c>
      <c r="G16" s="2" t="s">
        <v>941</v>
      </c>
      <c r="M16" s="233" t="s">
        <v>1331</v>
      </c>
    </row>
    <row r="17" spans="1:13" x14ac:dyDescent="0.2">
      <c r="A17" s="22" t="s">
        <v>93</v>
      </c>
      <c r="B17" s="22">
        <v>2017</v>
      </c>
      <c r="C17" s="34" t="s">
        <v>918</v>
      </c>
      <c r="D17" s="2" t="s">
        <v>924</v>
      </c>
      <c r="E17" s="2" t="s">
        <v>924</v>
      </c>
      <c r="F17" s="2" t="s">
        <v>924</v>
      </c>
      <c r="G17" s="2" t="s">
        <v>942</v>
      </c>
      <c r="M17" s="233" t="s">
        <v>1331</v>
      </c>
    </row>
    <row r="18" spans="1:13" x14ac:dyDescent="0.2">
      <c r="A18" s="22" t="s">
        <v>93</v>
      </c>
      <c r="B18" s="22">
        <v>2017</v>
      </c>
      <c r="C18" s="34" t="s">
        <v>918</v>
      </c>
      <c r="D18" s="34" t="s">
        <v>350</v>
      </c>
      <c r="E18" s="2" t="s">
        <v>594</v>
      </c>
      <c r="F18" s="2" t="s">
        <v>926</v>
      </c>
      <c r="G18" s="2" t="s">
        <v>943</v>
      </c>
      <c r="M18" s="233" t="s">
        <v>1331</v>
      </c>
    </row>
    <row r="19" spans="1:13" x14ac:dyDescent="0.2">
      <c r="A19" s="22" t="s">
        <v>93</v>
      </c>
      <c r="B19" s="22">
        <v>2017</v>
      </c>
      <c r="C19" s="34" t="s">
        <v>918</v>
      </c>
      <c r="D19" s="34" t="s">
        <v>919</v>
      </c>
      <c r="E19" s="2" t="s">
        <v>920</v>
      </c>
      <c r="F19" s="2" t="s">
        <v>927</v>
      </c>
      <c r="G19" s="23" t="s">
        <v>944</v>
      </c>
      <c r="M19" s="233" t="s">
        <v>1331</v>
      </c>
    </row>
    <row r="20" spans="1:13" x14ac:dyDescent="0.2">
      <c r="A20" s="22" t="s">
        <v>93</v>
      </c>
      <c r="B20" s="22">
        <v>2017</v>
      </c>
      <c r="C20" s="34" t="s">
        <v>918</v>
      </c>
      <c r="D20" s="34" t="s">
        <v>792</v>
      </c>
      <c r="E20" s="2" t="s">
        <v>793</v>
      </c>
      <c r="F20" s="2" t="s">
        <v>928</v>
      </c>
      <c r="G20" s="2" t="s">
        <v>945</v>
      </c>
      <c r="M20" s="233" t="s">
        <v>1331</v>
      </c>
    </row>
    <row r="21" spans="1:13" x14ac:dyDescent="0.2">
      <c r="A21" s="22" t="s">
        <v>93</v>
      </c>
      <c r="B21" s="22">
        <v>2017</v>
      </c>
      <c r="C21" s="34" t="s">
        <v>918</v>
      </c>
      <c r="D21" s="34" t="s">
        <v>930</v>
      </c>
      <c r="E21" s="2" t="s">
        <v>931</v>
      </c>
      <c r="F21" s="2" t="s">
        <v>931</v>
      </c>
      <c r="G21" s="2" t="s">
        <v>946</v>
      </c>
      <c r="M21" s="233" t="s">
        <v>1331</v>
      </c>
    </row>
    <row r="22" spans="1:13" x14ac:dyDescent="0.2">
      <c r="A22" s="22" t="s">
        <v>93</v>
      </c>
      <c r="B22" s="22">
        <v>2017</v>
      </c>
      <c r="C22" s="34" t="s">
        <v>918</v>
      </c>
      <c r="D22" s="2" t="s">
        <v>596</v>
      </c>
      <c r="E22" s="2" t="s">
        <v>596</v>
      </c>
      <c r="F22" s="2" t="s">
        <v>932</v>
      </c>
      <c r="G22" s="2" t="s">
        <v>828</v>
      </c>
      <c r="M22" s="233" t="s">
        <v>1331</v>
      </c>
    </row>
    <row r="23" spans="1:13" x14ac:dyDescent="0.2">
      <c r="A23" s="22" t="s">
        <v>93</v>
      </c>
      <c r="B23" s="22">
        <v>2017</v>
      </c>
      <c r="C23" s="34" t="s">
        <v>918</v>
      </c>
      <c r="D23" s="34" t="s">
        <v>930</v>
      </c>
      <c r="E23" s="2" t="s">
        <v>931</v>
      </c>
      <c r="F23" s="2" t="s">
        <v>934</v>
      </c>
      <c r="G23" s="2" t="s">
        <v>947</v>
      </c>
      <c r="M23" s="233" t="s">
        <v>1331</v>
      </c>
    </row>
    <row r="24" spans="1:13" x14ac:dyDescent="0.2">
      <c r="A24" s="22" t="s">
        <v>93</v>
      </c>
      <c r="B24" s="22">
        <v>2017</v>
      </c>
      <c r="C24" s="34" t="s">
        <v>918</v>
      </c>
      <c r="D24" s="2" t="s">
        <v>935</v>
      </c>
      <c r="E24" s="2" t="s">
        <v>935</v>
      </c>
      <c r="F24" s="2" t="s">
        <v>935</v>
      </c>
      <c r="G24" s="2" t="s">
        <v>822</v>
      </c>
      <c r="M24" s="233" t="s">
        <v>1331</v>
      </c>
    </row>
    <row r="25" spans="1:13" x14ac:dyDescent="0.2">
      <c r="A25" s="22" t="s">
        <v>93</v>
      </c>
      <c r="B25" s="22">
        <v>2017</v>
      </c>
      <c r="C25" s="34" t="s">
        <v>918</v>
      </c>
      <c r="D25" s="34" t="s">
        <v>937</v>
      </c>
      <c r="E25" s="2" t="s">
        <v>937</v>
      </c>
      <c r="F25" s="81" t="s">
        <v>937</v>
      </c>
      <c r="G25" s="2" t="s">
        <v>822</v>
      </c>
      <c r="M25" s="233" t="s">
        <v>1331</v>
      </c>
    </row>
    <row r="26" spans="1:13" x14ac:dyDescent="0.2">
      <c r="A26" s="22" t="s">
        <v>93</v>
      </c>
      <c r="B26" s="22">
        <v>2017</v>
      </c>
      <c r="C26" s="34" t="s">
        <v>918</v>
      </c>
      <c r="D26" s="2" t="s">
        <v>938</v>
      </c>
      <c r="E26" s="2" t="s">
        <v>938</v>
      </c>
      <c r="F26" s="62" t="s">
        <v>939</v>
      </c>
      <c r="G26" s="2" t="s">
        <v>805</v>
      </c>
      <c r="M26" s="233" t="s">
        <v>1331</v>
      </c>
    </row>
    <row r="27" spans="1:13" x14ac:dyDescent="0.2">
      <c r="A27" s="22" t="s">
        <v>93</v>
      </c>
      <c r="B27" s="22">
        <v>2017</v>
      </c>
      <c r="C27" s="34" t="s">
        <v>918</v>
      </c>
      <c r="D27" s="34"/>
      <c r="E27" s="2"/>
      <c r="F27" s="257" t="s">
        <v>137</v>
      </c>
      <c r="G27" s="2" t="s">
        <v>802</v>
      </c>
      <c r="M27" s="233" t="s">
        <v>1331</v>
      </c>
    </row>
    <row r="28" spans="1:13" x14ac:dyDescent="0.2">
      <c r="A28" s="22" t="s">
        <v>93</v>
      </c>
      <c r="B28" s="22">
        <v>2018</v>
      </c>
      <c r="C28" s="34" t="s">
        <v>918</v>
      </c>
      <c r="D28" s="34" t="s">
        <v>919</v>
      </c>
      <c r="E28" s="81" t="s">
        <v>920</v>
      </c>
      <c r="F28" s="81" t="s">
        <v>920</v>
      </c>
      <c r="G28" s="2" t="s">
        <v>948</v>
      </c>
      <c r="M28" s="233" t="s">
        <v>1331</v>
      </c>
    </row>
    <row r="29" spans="1:13" x14ac:dyDescent="0.2">
      <c r="A29" s="22" t="s">
        <v>93</v>
      </c>
      <c r="B29" s="22">
        <v>2018</v>
      </c>
      <c r="C29" s="34" t="s">
        <v>918</v>
      </c>
      <c r="D29" s="2" t="s">
        <v>922</v>
      </c>
      <c r="E29" s="2" t="s">
        <v>922</v>
      </c>
      <c r="F29" s="81" t="s">
        <v>922</v>
      </c>
      <c r="G29" s="2" t="s">
        <v>949</v>
      </c>
      <c r="M29" s="233" t="s">
        <v>1331</v>
      </c>
    </row>
    <row r="30" spans="1:13" x14ac:dyDescent="0.2">
      <c r="A30" s="22" t="s">
        <v>93</v>
      </c>
      <c r="B30" s="22">
        <v>2018</v>
      </c>
      <c r="C30" s="34" t="s">
        <v>918</v>
      </c>
      <c r="D30" s="2" t="s">
        <v>924</v>
      </c>
      <c r="E30" s="2" t="s">
        <v>924</v>
      </c>
      <c r="F30" s="2" t="s">
        <v>924</v>
      </c>
      <c r="G30" s="2" t="s">
        <v>950</v>
      </c>
      <c r="M30" s="233" t="s">
        <v>1331</v>
      </c>
    </row>
    <row r="31" spans="1:13" x14ac:dyDescent="0.2">
      <c r="A31" s="22" t="s">
        <v>93</v>
      </c>
      <c r="B31" s="22">
        <v>2018</v>
      </c>
      <c r="C31" s="34" t="s">
        <v>918</v>
      </c>
      <c r="D31" s="34" t="s">
        <v>350</v>
      </c>
      <c r="E31" s="2" t="s">
        <v>594</v>
      </c>
      <c r="F31" s="2" t="s">
        <v>926</v>
      </c>
      <c r="G31" s="2" t="s">
        <v>951</v>
      </c>
      <c r="M31" s="233" t="s">
        <v>1331</v>
      </c>
    </row>
    <row r="32" spans="1:13" x14ac:dyDescent="0.2">
      <c r="A32" s="22" t="s">
        <v>93</v>
      </c>
      <c r="B32" s="22">
        <v>2018</v>
      </c>
      <c r="C32" s="34" t="s">
        <v>918</v>
      </c>
      <c r="D32" s="34" t="s">
        <v>919</v>
      </c>
      <c r="E32" s="2" t="s">
        <v>920</v>
      </c>
      <c r="F32" s="2" t="s">
        <v>927</v>
      </c>
      <c r="G32" s="23" t="s">
        <v>866</v>
      </c>
      <c r="M32" s="233" t="s">
        <v>1331</v>
      </c>
    </row>
    <row r="33" spans="1:13" x14ac:dyDescent="0.2">
      <c r="A33" s="22" t="s">
        <v>93</v>
      </c>
      <c r="B33" s="22">
        <v>2018</v>
      </c>
      <c r="C33" s="34" t="s">
        <v>918</v>
      </c>
      <c r="D33" s="34" t="s">
        <v>792</v>
      </c>
      <c r="E33" s="2" t="s">
        <v>793</v>
      </c>
      <c r="F33" s="2" t="s">
        <v>928</v>
      </c>
      <c r="G33" s="2" t="s">
        <v>952</v>
      </c>
      <c r="M33" s="233" t="s">
        <v>1331</v>
      </c>
    </row>
    <row r="34" spans="1:13" x14ac:dyDescent="0.2">
      <c r="A34" s="22" t="s">
        <v>93</v>
      </c>
      <c r="B34" s="22">
        <v>2018</v>
      </c>
      <c r="C34" s="34" t="s">
        <v>918</v>
      </c>
      <c r="D34" s="34" t="s">
        <v>930</v>
      </c>
      <c r="E34" s="2" t="s">
        <v>931</v>
      </c>
      <c r="F34" s="2" t="s">
        <v>931</v>
      </c>
      <c r="G34" s="2" t="s">
        <v>832</v>
      </c>
      <c r="M34" s="233" t="s">
        <v>1331</v>
      </c>
    </row>
    <row r="35" spans="1:13" x14ac:dyDescent="0.2">
      <c r="A35" s="22" t="s">
        <v>93</v>
      </c>
      <c r="B35" s="22">
        <v>2018</v>
      </c>
      <c r="C35" s="34" t="s">
        <v>918</v>
      </c>
      <c r="D35" s="2" t="s">
        <v>596</v>
      </c>
      <c r="E35" s="2" t="s">
        <v>596</v>
      </c>
      <c r="F35" s="2" t="s">
        <v>932</v>
      </c>
      <c r="G35" s="2" t="s">
        <v>828</v>
      </c>
      <c r="M35" s="233" t="s">
        <v>1331</v>
      </c>
    </row>
    <row r="36" spans="1:13" x14ac:dyDescent="0.2">
      <c r="A36" s="22" t="s">
        <v>93</v>
      </c>
      <c r="B36" s="22">
        <v>2018</v>
      </c>
      <c r="C36" s="34" t="s">
        <v>918</v>
      </c>
      <c r="D36" s="34" t="s">
        <v>930</v>
      </c>
      <c r="E36" s="2" t="s">
        <v>931</v>
      </c>
      <c r="F36" s="2" t="s">
        <v>934</v>
      </c>
      <c r="G36" s="2" t="s">
        <v>879</v>
      </c>
      <c r="M36" s="233" t="s">
        <v>1331</v>
      </c>
    </row>
    <row r="37" spans="1:13" x14ac:dyDescent="0.2">
      <c r="A37" s="22" t="s">
        <v>93</v>
      </c>
      <c r="B37" s="22">
        <v>2018</v>
      </c>
      <c r="C37" s="34" t="s">
        <v>918</v>
      </c>
      <c r="D37" s="2" t="s">
        <v>935</v>
      </c>
      <c r="E37" s="2" t="s">
        <v>935</v>
      </c>
      <c r="F37" s="2" t="s">
        <v>935</v>
      </c>
      <c r="G37" s="2" t="s">
        <v>861</v>
      </c>
      <c r="M37" s="233" t="s">
        <v>1331</v>
      </c>
    </row>
    <row r="38" spans="1:13" x14ac:dyDescent="0.2">
      <c r="A38" s="22" t="s">
        <v>93</v>
      </c>
      <c r="B38" s="22">
        <v>2018</v>
      </c>
      <c r="C38" s="34" t="s">
        <v>918</v>
      </c>
      <c r="D38" s="34" t="s">
        <v>937</v>
      </c>
      <c r="E38" s="2" t="s">
        <v>937</v>
      </c>
      <c r="F38" s="81" t="s">
        <v>953</v>
      </c>
      <c r="G38" s="2" t="s">
        <v>855</v>
      </c>
      <c r="M38" s="233" t="s">
        <v>1331</v>
      </c>
    </row>
    <row r="39" spans="1:13" x14ac:dyDescent="0.2">
      <c r="A39" s="22" t="s">
        <v>93</v>
      </c>
      <c r="B39" s="22">
        <v>2018</v>
      </c>
      <c r="C39" s="34" t="s">
        <v>918</v>
      </c>
      <c r="D39" s="2" t="s">
        <v>938</v>
      </c>
      <c r="E39" s="2" t="s">
        <v>938</v>
      </c>
      <c r="F39" s="62" t="s">
        <v>939</v>
      </c>
      <c r="G39" s="2" t="s">
        <v>805</v>
      </c>
      <c r="M39" s="233" t="s">
        <v>1331</v>
      </c>
    </row>
    <row r="40" spans="1:13" x14ac:dyDescent="0.2">
      <c r="A40" s="22" t="s">
        <v>93</v>
      </c>
      <c r="B40" s="22">
        <v>2018</v>
      </c>
      <c r="C40" s="34" t="s">
        <v>918</v>
      </c>
      <c r="D40" s="34"/>
      <c r="E40" s="2"/>
      <c r="F40" s="72" t="s">
        <v>137</v>
      </c>
      <c r="G40" s="2" t="s">
        <v>802</v>
      </c>
      <c r="M40" s="233" t="s">
        <v>1331</v>
      </c>
    </row>
    <row r="41" spans="1:13" x14ac:dyDescent="0.2">
      <c r="A41" s="22" t="s">
        <v>93</v>
      </c>
      <c r="B41" s="22">
        <v>2019</v>
      </c>
      <c r="C41" s="34" t="s">
        <v>918</v>
      </c>
      <c r="D41" s="34" t="s">
        <v>919</v>
      </c>
      <c r="E41" s="81" t="s">
        <v>920</v>
      </c>
      <c r="F41" s="81" t="s">
        <v>920</v>
      </c>
      <c r="G41" s="2" t="s">
        <v>954</v>
      </c>
      <c r="M41" s="233" t="s">
        <v>1331</v>
      </c>
    </row>
    <row r="42" spans="1:13" x14ac:dyDescent="0.2">
      <c r="A42" s="22" t="s">
        <v>93</v>
      </c>
      <c r="B42" s="22">
        <v>2019</v>
      </c>
      <c r="C42" s="34" t="s">
        <v>918</v>
      </c>
      <c r="D42" s="2" t="s">
        <v>922</v>
      </c>
      <c r="E42" s="2" t="s">
        <v>922</v>
      </c>
      <c r="F42" s="81" t="s">
        <v>922</v>
      </c>
      <c r="G42" s="2" t="s">
        <v>955</v>
      </c>
      <c r="M42" s="233" t="s">
        <v>1331</v>
      </c>
    </row>
    <row r="43" spans="1:13" x14ac:dyDescent="0.2">
      <c r="A43" s="22" t="s">
        <v>93</v>
      </c>
      <c r="B43" s="22">
        <v>2019</v>
      </c>
      <c r="C43" s="34" t="s">
        <v>918</v>
      </c>
      <c r="D43" s="2" t="s">
        <v>924</v>
      </c>
      <c r="E43" s="2" t="s">
        <v>924</v>
      </c>
      <c r="F43" s="2" t="s">
        <v>924</v>
      </c>
      <c r="G43" s="2" t="s">
        <v>956</v>
      </c>
      <c r="M43" s="233" t="s">
        <v>1331</v>
      </c>
    </row>
    <row r="44" spans="1:13" x14ac:dyDescent="0.2">
      <c r="A44" s="22" t="s">
        <v>93</v>
      </c>
      <c r="B44" s="22">
        <v>2019</v>
      </c>
      <c r="C44" s="34" t="s">
        <v>918</v>
      </c>
      <c r="D44" s="34" t="s">
        <v>350</v>
      </c>
      <c r="E44" s="2" t="s">
        <v>594</v>
      </c>
      <c r="F44" s="2" t="s">
        <v>926</v>
      </c>
      <c r="G44" s="2" t="s">
        <v>957</v>
      </c>
      <c r="M44" s="233" t="s">
        <v>1331</v>
      </c>
    </row>
    <row r="45" spans="1:13" x14ac:dyDescent="0.2">
      <c r="A45" s="22" t="s">
        <v>93</v>
      </c>
      <c r="B45" s="22">
        <v>2019</v>
      </c>
      <c r="C45" s="34" t="s">
        <v>918</v>
      </c>
      <c r="D45" s="34" t="s">
        <v>919</v>
      </c>
      <c r="E45" s="2" t="s">
        <v>920</v>
      </c>
      <c r="F45" s="2" t="s">
        <v>927</v>
      </c>
      <c r="G45" s="23" t="s">
        <v>958</v>
      </c>
      <c r="M45" s="233" t="s">
        <v>1331</v>
      </c>
    </row>
    <row r="46" spans="1:13" x14ac:dyDescent="0.2">
      <c r="A46" s="22" t="s">
        <v>93</v>
      </c>
      <c r="B46" s="22">
        <v>2019</v>
      </c>
      <c r="C46" s="34" t="s">
        <v>918</v>
      </c>
      <c r="D46" s="34" t="s">
        <v>959</v>
      </c>
      <c r="E46" s="2" t="s">
        <v>959</v>
      </c>
      <c r="F46" s="2" t="s">
        <v>928</v>
      </c>
      <c r="G46" s="2" t="s">
        <v>960</v>
      </c>
      <c r="M46" s="233" t="s">
        <v>1331</v>
      </c>
    </row>
    <row r="47" spans="1:13" x14ac:dyDescent="0.2">
      <c r="A47" s="22" t="s">
        <v>93</v>
      </c>
      <c r="B47" s="22">
        <v>2019</v>
      </c>
      <c r="C47" s="34" t="s">
        <v>918</v>
      </c>
      <c r="D47" s="34" t="s">
        <v>930</v>
      </c>
      <c r="E47" s="2" t="s">
        <v>931</v>
      </c>
      <c r="F47" s="2" t="s">
        <v>931</v>
      </c>
      <c r="G47" s="2" t="s">
        <v>961</v>
      </c>
      <c r="M47" s="233" t="s">
        <v>1331</v>
      </c>
    </row>
    <row r="48" spans="1:13" x14ac:dyDescent="0.2">
      <c r="A48" s="22" t="s">
        <v>93</v>
      </c>
      <c r="B48" s="22">
        <v>2019</v>
      </c>
      <c r="C48" s="34" t="s">
        <v>918</v>
      </c>
      <c r="D48" s="2" t="s">
        <v>596</v>
      </c>
      <c r="E48" s="2" t="s">
        <v>596</v>
      </c>
      <c r="F48" s="2" t="s">
        <v>932</v>
      </c>
      <c r="G48" s="2" t="s">
        <v>829</v>
      </c>
      <c r="M48" s="233" t="s">
        <v>1331</v>
      </c>
    </row>
    <row r="49" spans="1:13" x14ac:dyDescent="0.2">
      <c r="A49" s="22" t="s">
        <v>93</v>
      </c>
      <c r="B49" s="22">
        <v>2019</v>
      </c>
      <c r="C49" s="34" t="s">
        <v>918</v>
      </c>
      <c r="D49" s="34" t="s">
        <v>350</v>
      </c>
      <c r="E49" s="2" t="s">
        <v>594</v>
      </c>
      <c r="F49" s="2" t="s">
        <v>934</v>
      </c>
      <c r="G49" s="2" t="s">
        <v>800</v>
      </c>
      <c r="M49" s="233" t="s">
        <v>1331</v>
      </c>
    </row>
    <row r="50" spans="1:13" x14ac:dyDescent="0.2">
      <c r="A50" s="22" t="s">
        <v>93</v>
      </c>
      <c r="B50" s="22">
        <v>2019</v>
      </c>
      <c r="C50" s="34" t="s">
        <v>918</v>
      </c>
      <c r="D50" s="2" t="s">
        <v>935</v>
      </c>
      <c r="E50" s="2" t="s">
        <v>935</v>
      </c>
      <c r="F50" s="2" t="s">
        <v>935</v>
      </c>
      <c r="G50" s="2" t="s">
        <v>830</v>
      </c>
      <c r="M50" s="233" t="s">
        <v>1331</v>
      </c>
    </row>
    <row r="51" spans="1:13" x14ac:dyDescent="0.2">
      <c r="A51" s="22" t="s">
        <v>93</v>
      </c>
      <c r="B51" s="22">
        <v>2019</v>
      </c>
      <c r="C51" s="34" t="s">
        <v>918</v>
      </c>
      <c r="D51" s="34" t="s">
        <v>937</v>
      </c>
      <c r="E51" s="2" t="s">
        <v>937</v>
      </c>
      <c r="F51" s="81" t="s">
        <v>953</v>
      </c>
      <c r="G51" s="2" t="s">
        <v>802</v>
      </c>
      <c r="M51" s="233" t="s">
        <v>1331</v>
      </c>
    </row>
    <row r="52" spans="1:13" x14ac:dyDescent="0.2">
      <c r="A52" s="22" t="s">
        <v>93</v>
      </c>
      <c r="B52" s="22">
        <v>2019</v>
      </c>
      <c r="C52" s="34" t="s">
        <v>918</v>
      </c>
      <c r="D52" s="2" t="s">
        <v>938</v>
      </c>
      <c r="E52" s="2" t="s">
        <v>938</v>
      </c>
      <c r="F52" s="62" t="s">
        <v>939</v>
      </c>
      <c r="G52" s="2" t="s">
        <v>805</v>
      </c>
      <c r="M52" s="233" t="s">
        <v>1331</v>
      </c>
    </row>
    <row r="53" spans="1:13" x14ac:dyDescent="0.2">
      <c r="A53" s="22" t="s">
        <v>93</v>
      </c>
      <c r="B53" s="22">
        <v>2019</v>
      </c>
      <c r="C53" s="34" t="s">
        <v>918</v>
      </c>
      <c r="D53" s="34"/>
      <c r="E53" s="2"/>
      <c r="F53" s="257" t="s">
        <v>137</v>
      </c>
      <c r="G53" s="2" t="s">
        <v>805</v>
      </c>
      <c r="M53" s="233" t="s">
        <v>1331</v>
      </c>
    </row>
    <row r="54" spans="1:13" x14ac:dyDescent="0.2">
      <c r="A54" s="22" t="s">
        <v>93</v>
      </c>
      <c r="B54" s="22">
        <v>2020</v>
      </c>
      <c r="C54" s="34" t="s">
        <v>918</v>
      </c>
      <c r="D54" s="34" t="s">
        <v>919</v>
      </c>
      <c r="E54" s="81" t="s">
        <v>920</v>
      </c>
      <c r="F54" s="81" t="s">
        <v>920</v>
      </c>
      <c r="G54" s="2" t="s">
        <v>962</v>
      </c>
      <c r="M54" s="233" t="s">
        <v>1331</v>
      </c>
    </row>
    <row r="55" spans="1:13" x14ac:dyDescent="0.2">
      <c r="A55" s="22" t="s">
        <v>93</v>
      </c>
      <c r="B55" s="22">
        <v>2020</v>
      </c>
      <c r="C55" s="34" t="s">
        <v>918</v>
      </c>
      <c r="D55" s="2" t="s">
        <v>922</v>
      </c>
      <c r="E55" s="2" t="s">
        <v>922</v>
      </c>
      <c r="F55" s="81" t="s">
        <v>922</v>
      </c>
      <c r="G55" s="2" t="s">
        <v>963</v>
      </c>
      <c r="M55" s="233" t="s">
        <v>1331</v>
      </c>
    </row>
    <row r="56" spans="1:13" x14ac:dyDescent="0.2">
      <c r="A56" s="22" t="s">
        <v>93</v>
      </c>
      <c r="B56" s="22">
        <v>2020</v>
      </c>
      <c r="C56" s="34" t="s">
        <v>918</v>
      </c>
      <c r="D56" s="2" t="s">
        <v>924</v>
      </c>
      <c r="E56" s="2" t="s">
        <v>924</v>
      </c>
      <c r="F56" s="2" t="s">
        <v>924</v>
      </c>
      <c r="G56" s="2" t="s">
        <v>964</v>
      </c>
      <c r="M56" s="233" t="s">
        <v>1331</v>
      </c>
    </row>
    <row r="57" spans="1:13" x14ac:dyDescent="0.2">
      <c r="A57" s="22" t="s">
        <v>93</v>
      </c>
      <c r="B57" s="22">
        <v>2020</v>
      </c>
      <c r="C57" s="34" t="s">
        <v>918</v>
      </c>
      <c r="D57" s="34" t="s">
        <v>350</v>
      </c>
      <c r="E57" s="2" t="s">
        <v>594</v>
      </c>
      <c r="F57" s="2" t="s">
        <v>926</v>
      </c>
      <c r="G57" s="2" t="s">
        <v>957</v>
      </c>
      <c r="M57" s="233" t="s">
        <v>1331</v>
      </c>
    </row>
    <row r="58" spans="1:13" x14ac:dyDescent="0.2">
      <c r="A58" s="22" t="s">
        <v>93</v>
      </c>
      <c r="B58" s="22">
        <v>2020</v>
      </c>
      <c r="C58" s="34" t="s">
        <v>918</v>
      </c>
      <c r="D58" s="34" t="s">
        <v>919</v>
      </c>
      <c r="E58" s="2" t="s">
        <v>920</v>
      </c>
      <c r="F58" s="2" t="s">
        <v>927</v>
      </c>
      <c r="G58" s="23" t="s">
        <v>891</v>
      </c>
      <c r="M58" s="233" t="s">
        <v>1331</v>
      </c>
    </row>
    <row r="59" spans="1:13" x14ac:dyDescent="0.2">
      <c r="A59" s="22" t="s">
        <v>93</v>
      </c>
      <c r="B59" s="22">
        <v>2020</v>
      </c>
      <c r="C59" s="34" t="s">
        <v>918</v>
      </c>
      <c r="D59" s="34" t="s">
        <v>959</v>
      </c>
      <c r="E59" s="2" t="s">
        <v>959</v>
      </c>
      <c r="F59" s="2" t="s">
        <v>928</v>
      </c>
      <c r="G59" s="2" t="s">
        <v>965</v>
      </c>
      <c r="M59" s="233" t="s">
        <v>1331</v>
      </c>
    </row>
    <row r="60" spans="1:13" x14ac:dyDescent="0.2">
      <c r="A60" s="22" t="s">
        <v>93</v>
      </c>
      <c r="B60" s="22">
        <v>2020</v>
      </c>
      <c r="C60" s="34" t="s">
        <v>918</v>
      </c>
      <c r="D60" s="34" t="s">
        <v>930</v>
      </c>
      <c r="E60" s="2" t="s">
        <v>931</v>
      </c>
      <c r="F60" s="2" t="s">
        <v>931</v>
      </c>
      <c r="G60" s="2" t="s">
        <v>966</v>
      </c>
      <c r="M60" s="233" t="s">
        <v>1331</v>
      </c>
    </row>
    <row r="61" spans="1:13" x14ac:dyDescent="0.2">
      <c r="A61" s="22" t="s">
        <v>93</v>
      </c>
      <c r="B61" s="22">
        <v>2020</v>
      </c>
      <c r="C61" s="34" t="s">
        <v>918</v>
      </c>
      <c r="D61" s="2" t="s">
        <v>596</v>
      </c>
      <c r="E61" s="2" t="s">
        <v>596</v>
      </c>
      <c r="F61" s="2" t="s">
        <v>932</v>
      </c>
      <c r="G61" s="2" t="s">
        <v>967</v>
      </c>
      <c r="M61" s="233" t="s">
        <v>1331</v>
      </c>
    </row>
    <row r="62" spans="1:13" x14ac:dyDescent="0.2">
      <c r="A62" s="22" t="s">
        <v>93</v>
      </c>
      <c r="B62" s="22">
        <v>2020</v>
      </c>
      <c r="C62" s="34" t="s">
        <v>918</v>
      </c>
      <c r="D62" s="2" t="s">
        <v>935</v>
      </c>
      <c r="E62" s="2" t="s">
        <v>935</v>
      </c>
      <c r="F62" s="2" t="s">
        <v>935</v>
      </c>
      <c r="G62" s="2" t="s">
        <v>894</v>
      </c>
      <c r="M62" s="233" t="s">
        <v>1331</v>
      </c>
    </row>
    <row r="63" spans="1:13" x14ac:dyDescent="0.2">
      <c r="A63" s="22" t="s">
        <v>93</v>
      </c>
      <c r="B63" s="22">
        <v>2020</v>
      </c>
      <c r="C63" s="34" t="s">
        <v>918</v>
      </c>
      <c r="D63" s="34" t="s">
        <v>937</v>
      </c>
      <c r="E63" s="2" t="s">
        <v>937</v>
      </c>
      <c r="F63" s="81" t="s">
        <v>953</v>
      </c>
      <c r="G63" s="2" t="s">
        <v>805</v>
      </c>
      <c r="M63" s="233" t="s">
        <v>1331</v>
      </c>
    </row>
    <row r="64" spans="1:13" x14ac:dyDescent="0.2">
      <c r="A64" s="22" t="s">
        <v>93</v>
      </c>
      <c r="B64" s="22">
        <v>2020</v>
      </c>
      <c r="C64" s="34" t="s">
        <v>918</v>
      </c>
      <c r="D64" s="2" t="s">
        <v>938</v>
      </c>
      <c r="E64" s="2" t="s">
        <v>938</v>
      </c>
      <c r="F64" s="62" t="s">
        <v>939</v>
      </c>
      <c r="G64" s="2" t="s">
        <v>802</v>
      </c>
      <c r="M64" s="233" t="s">
        <v>1331</v>
      </c>
    </row>
    <row r="65" spans="1:13" x14ac:dyDescent="0.2">
      <c r="A65" s="22" t="s">
        <v>93</v>
      </c>
      <c r="B65" s="22">
        <v>2020</v>
      </c>
      <c r="C65" s="34" t="s">
        <v>918</v>
      </c>
      <c r="D65" s="34"/>
      <c r="E65" s="2"/>
      <c r="F65" s="257" t="s">
        <v>137</v>
      </c>
      <c r="G65" s="23">
        <v>0.03</v>
      </c>
      <c r="M65" s="233" t="s">
        <v>1331</v>
      </c>
    </row>
    <row r="66" spans="1:13" x14ac:dyDescent="0.2">
      <c r="A66" s="22" t="s">
        <v>93</v>
      </c>
      <c r="B66" s="22">
        <v>2021</v>
      </c>
      <c r="C66" s="34" t="s">
        <v>918</v>
      </c>
      <c r="D66" s="34" t="s">
        <v>919</v>
      </c>
      <c r="E66" s="81" t="s">
        <v>920</v>
      </c>
      <c r="F66" s="81" t="s">
        <v>920</v>
      </c>
      <c r="G66" s="2" t="s">
        <v>968</v>
      </c>
      <c r="M66" s="233" t="s">
        <v>1331</v>
      </c>
    </row>
    <row r="67" spans="1:13" x14ac:dyDescent="0.2">
      <c r="A67" s="22" t="s">
        <v>93</v>
      </c>
      <c r="B67" s="22">
        <v>2021</v>
      </c>
      <c r="C67" s="34" t="s">
        <v>918</v>
      </c>
      <c r="D67" s="2" t="s">
        <v>922</v>
      </c>
      <c r="E67" s="2" t="s">
        <v>922</v>
      </c>
      <c r="F67" s="81" t="s">
        <v>922</v>
      </c>
      <c r="G67" s="2" t="s">
        <v>969</v>
      </c>
      <c r="M67" s="233" t="s">
        <v>1331</v>
      </c>
    </row>
    <row r="68" spans="1:13" x14ac:dyDescent="0.2">
      <c r="A68" s="22" t="s">
        <v>93</v>
      </c>
      <c r="B68" s="22">
        <v>2021</v>
      </c>
      <c r="C68" s="34" t="s">
        <v>918</v>
      </c>
      <c r="D68" s="2" t="s">
        <v>924</v>
      </c>
      <c r="E68" s="2" t="s">
        <v>924</v>
      </c>
      <c r="F68" s="2" t="s">
        <v>924</v>
      </c>
      <c r="G68" s="2" t="s">
        <v>970</v>
      </c>
      <c r="M68" s="233" t="s">
        <v>1331</v>
      </c>
    </row>
    <row r="69" spans="1:13" x14ac:dyDescent="0.2">
      <c r="A69" s="22" t="s">
        <v>93</v>
      </c>
      <c r="B69" s="22">
        <v>2021</v>
      </c>
      <c r="C69" s="34" t="s">
        <v>918</v>
      </c>
      <c r="D69" s="34" t="s">
        <v>350</v>
      </c>
      <c r="E69" s="2" t="s">
        <v>594</v>
      </c>
      <c r="F69" s="2" t="s">
        <v>926</v>
      </c>
      <c r="G69" s="2" t="s">
        <v>971</v>
      </c>
      <c r="M69" s="233" t="s">
        <v>1331</v>
      </c>
    </row>
    <row r="70" spans="1:13" x14ac:dyDescent="0.2">
      <c r="A70" s="22" t="s">
        <v>93</v>
      </c>
      <c r="B70" s="22">
        <v>2021</v>
      </c>
      <c r="C70" s="34" t="s">
        <v>918</v>
      </c>
      <c r="D70" s="34" t="s">
        <v>919</v>
      </c>
      <c r="E70" s="2" t="s">
        <v>920</v>
      </c>
      <c r="F70" s="2" t="s">
        <v>927</v>
      </c>
      <c r="G70" s="23" t="s">
        <v>972</v>
      </c>
      <c r="M70" s="233" t="s">
        <v>1331</v>
      </c>
    </row>
    <row r="71" spans="1:13" x14ac:dyDescent="0.2">
      <c r="A71" s="22" t="s">
        <v>93</v>
      </c>
      <c r="B71" s="22">
        <v>2021</v>
      </c>
      <c r="C71" s="34" t="s">
        <v>918</v>
      </c>
      <c r="D71" s="34" t="s">
        <v>959</v>
      </c>
      <c r="E71" s="2" t="s">
        <v>959</v>
      </c>
      <c r="F71" s="2" t="s">
        <v>928</v>
      </c>
      <c r="G71" s="2" t="s">
        <v>973</v>
      </c>
      <c r="M71" s="233" t="s">
        <v>1331</v>
      </c>
    </row>
    <row r="72" spans="1:13" x14ac:dyDescent="0.2">
      <c r="A72" s="22" t="s">
        <v>93</v>
      </c>
      <c r="B72" s="22">
        <v>2021</v>
      </c>
      <c r="C72" s="34" t="s">
        <v>918</v>
      </c>
      <c r="D72" s="34" t="s">
        <v>930</v>
      </c>
      <c r="E72" s="2" t="s">
        <v>931</v>
      </c>
      <c r="F72" s="2" t="s">
        <v>931</v>
      </c>
      <c r="G72" s="2" t="s">
        <v>974</v>
      </c>
      <c r="M72" s="233" t="s">
        <v>1331</v>
      </c>
    </row>
    <row r="73" spans="1:13" x14ac:dyDescent="0.2">
      <c r="A73" s="22" t="s">
        <v>93</v>
      </c>
      <c r="B73" s="22">
        <v>2021</v>
      </c>
      <c r="C73" s="34" t="s">
        <v>918</v>
      </c>
      <c r="D73" s="2" t="s">
        <v>596</v>
      </c>
      <c r="E73" s="2" t="s">
        <v>596</v>
      </c>
      <c r="F73" s="2" t="s">
        <v>932</v>
      </c>
      <c r="G73" s="2" t="s">
        <v>975</v>
      </c>
      <c r="M73" s="233" t="s">
        <v>1331</v>
      </c>
    </row>
    <row r="74" spans="1:13" x14ac:dyDescent="0.2">
      <c r="A74" s="22" t="s">
        <v>93</v>
      </c>
      <c r="B74" s="22">
        <v>2021</v>
      </c>
      <c r="C74" s="34" t="s">
        <v>918</v>
      </c>
      <c r="D74" s="2" t="s">
        <v>976</v>
      </c>
      <c r="E74" s="2" t="s">
        <v>977</v>
      </c>
      <c r="F74" s="2" t="s">
        <v>935</v>
      </c>
      <c r="G74" s="2" t="s">
        <v>978</v>
      </c>
      <c r="M74" s="233" t="s">
        <v>1331</v>
      </c>
    </row>
    <row r="75" spans="1:13" x14ac:dyDescent="0.2">
      <c r="A75" s="22" t="s">
        <v>93</v>
      </c>
      <c r="B75" s="22">
        <v>2021</v>
      </c>
      <c r="C75" s="34" t="s">
        <v>918</v>
      </c>
      <c r="D75" s="34" t="s">
        <v>937</v>
      </c>
      <c r="E75" s="2" t="s">
        <v>937</v>
      </c>
      <c r="F75" s="81" t="s">
        <v>953</v>
      </c>
      <c r="G75" s="2" t="s">
        <v>855</v>
      </c>
      <c r="M75" s="233" t="s">
        <v>1331</v>
      </c>
    </row>
    <row r="76" spans="1:13" x14ac:dyDescent="0.2">
      <c r="A76" s="22" t="s">
        <v>93</v>
      </c>
      <c r="B76" s="22">
        <v>2021</v>
      </c>
      <c r="C76" s="34" t="s">
        <v>918</v>
      </c>
      <c r="D76" s="2" t="s">
        <v>938</v>
      </c>
      <c r="E76" s="2" t="s">
        <v>938</v>
      </c>
      <c r="F76" s="62" t="s">
        <v>939</v>
      </c>
      <c r="G76" s="2" t="s">
        <v>800</v>
      </c>
      <c r="M76" s="233" t="s">
        <v>1331</v>
      </c>
    </row>
    <row r="77" spans="1:13" x14ac:dyDescent="0.2">
      <c r="A77" s="22" t="s">
        <v>93</v>
      </c>
      <c r="B77" s="22">
        <v>2021</v>
      </c>
      <c r="C77" s="34" t="s">
        <v>918</v>
      </c>
      <c r="D77" s="2" t="s">
        <v>1646</v>
      </c>
      <c r="E77" s="2" t="s">
        <v>1646</v>
      </c>
      <c r="F77" s="62" t="s">
        <v>1577</v>
      </c>
      <c r="G77" s="2"/>
      <c r="J77" s="117">
        <v>29.6</v>
      </c>
      <c r="M77" s="233" t="s">
        <v>1578</v>
      </c>
    </row>
    <row r="78" spans="1:13" x14ac:dyDescent="0.2">
      <c r="A78" s="22" t="s">
        <v>93</v>
      </c>
      <c r="B78" s="22">
        <v>2021</v>
      </c>
      <c r="C78" s="34" t="s">
        <v>918</v>
      </c>
      <c r="D78" s="34"/>
      <c r="E78" s="2"/>
      <c r="F78" s="257" t="s">
        <v>137</v>
      </c>
      <c r="G78" s="23" t="s">
        <v>855</v>
      </c>
      <c r="M78" s="233" t="s">
        <v>1331</v>
      </c>
    </row>
    <row r="79" spans="1:13" x14ac:dyDescent="0.2">
      <c r="A79" s="22" t="s">
        <v>93</v>
      </c>
      <c r="B79" s="22">
        <v>2022</v>
      </c>
      <c r="C79" s="34" t="s">
        <v>918</v>
      </c>
      <c r="D79" s="34" t="s">
        <v>919</v>
      </c>
      <c r="E79" s="81" t="s">
        <v>920</v>
      </c>
      <c r="F79" s="81" t="s">
        <v>920</v>
      </c>
      <c r="G79" s="23">
        <v>76.06</v>
      </c>
      <c r="M79" s="233" t="s">
        <v>1331</v>
      </c>
    </row>
    <row r="80" spans="1:13" x14ac:dyDescent="0.2">
      <c r="A80" s="22" t="s">
        <v>93</v>
      </c>
      <c r="B80" s="22">
        <v>2022</v>
      </c>
      <c r="C80" s="34" t="s">
        <v>918</v>
      </c>
      <c r="D80" s="2" t="s">
        <v>922</v>
      </c>
      <c r="E80" s="2" t="s">
        <v>922</v>
      </c>
      <c r="F80" s="81" t="s">
        <v>922</v>
      </c>
      <c r="G80" s="23">
        <v>7.33</v>
      </c>
      <c r="M80" s="233" t="s">
        <v>1331</v>
      </c>
    </row>
    <row r="81" spans="1:13" x14ac:dyDescent="0.2">
      <c r="A81" s="22" t="s">
        <v>93</v>
      </c>
      <c r="B81" s="22">
        <v>2022</v>
      </c>
      <c r="C81" s="34" t="s">
        <v>918</v>
      </c>
      <c r="D81" s="2" t="s">
        <v>924</v>
      </c>
      <c r="E81" s="2" t="s">
        <v>924</v>
      </c>
      <c r="F81" s="2" t="s">
        <v>924</v>
      </c>
      <c r="G81" s="23">
        <v>7.51</v>
      </c>
      <c r="M81" s="233" t="s">
        <v>1331</v>
      </c>
    </row>
    <row r="82" spans="1:13" x14ac:dyDescent="0.2">
      <c r="A82" s="22" t="s">
        <v>93</v>
      </c>
      <c r="B82" s="22">
        <v>2022</v>
      </c>
      <c r="C82" s="34" t="s">
        <v>918</v>
      </c>
      <c r="D82" s="34" t="s">
        <v>350</v>
      </c>
      <c r="E82" s="2" t="s">
        <v>594</v>
      </c>
      <c r="F82" s="2" t="s">
        <v>926</v>
      </c>
      <c r="G82" s="23">
        <v>2.59</v>
      </c>
      <c r="M82" s="233" t="s">
        <v>1331</v>
      </c>
    </row>
    <row r="83" spans="1:13" x14ac:dyDescent="0.2">
      <c r="A83" s="22" t="s">
        <v>93</v>
      </c>
      <c r="B83" s="22">
        <v>2022</v>
      </c>
      <c r="C83" s="34" t="s">
        <v>918</v>
      </c>
      <c r="D83" s="34" t="s">
        <v>919</v>
      </c>
      <c r="E83" s="2" t="s">
        <v>920</v>
      </c>
      <c r="F83" s="2" t="s">
        <v>927</v>
      </c>
      <c r="G83" s="23">
        <v>4.4400000000000004</v>
      </c>
      <c r="M83" s="233" t="s">
        <v>1331</v>
      </c>
    </row>
    <row r="84" spans="1:13" x14ac:dyDescent="0.2">
      <c r="A84" s="22" t="s">
        <v>93</v>
      </c>
      <c r="B84" s="22">
        <v>2022</v>
      </c>
      <c r="C84" s="34" t="s">
        <v>918</v>
      </c>
      <c r="D84" s="34" t="s">
        <v>959</v>
      </c>
      <c r="E84" s="2" t="s">
        <v>959</v>
      </c>
      <c r="F84" s="2" t="s">
        <v>928</v>
      </c>
      <c r="G84" s="23">
        <v>0.42</v>
      </c>
      <c r="M84" s="233" t="s">
        <v>1331</v>
      </c>
    </row>
    <row r="85" spans="1:13" x14ac:dyDescent="0.2">
      <c r="A85" s="22" t="s">
        <v>93</v>
      </c>
      <c r="B85" s="22">
        <v>2022</v>
      </c>
      <c r="C85" s="34" t="s">
        <v>918</v>
      </c>
      <c r="D85" s="34" t="s">
        <v>930</v>
      </c>
      <c r="E85" s="2" t="s">
        <v>931</v>
      </c>
      <c r="F85" s="2" t="s">
        <v>931</v>
      </c>
      <c r="G85" s="23">
        <v>0.57999999999999996</v>
      </c>
      <c r="M85" s="233" t="s">
        <v>1331</v>
      </c>
    </row>
    <row r="86" spans="1:13" x14ac:dyDescent="0.2">
      <c r="A86" s="22" t="s">
        <v>93</v>
      </c>
      <c r="B86" s="22">
        <v>2022</v>
      </c>
      <c r="C86" s="34" t="s">
        <v>918</v>
      </c>
      <c r="D86" s="2" t="s">
        <v>596</v>
      </c>
      <c r="E86" s="2" t="s">
        <v>596</v>
      </c>
      <c r="F86" s="2" t="s">
        <v>932</v>
      </c>
      <c r="G86" s="23">
        <v>0.42</v>
      </c>
      <c r="M86" s="233" t="s">
        <v>1331</v>
      </c>
    </row>
    <row r="87" spans="1:13" x14ac:dyDescent="0.2">
      <c r="A87" s="22" t="s">
        <v>93</v>
      </c>
      <c r="B87" s="22">
        <v>2022</v>
      </c>
      <c r="C87" s="34" t="s">
        <v>918</v>
      </c>
      <c r="D87" s="2" t="s">
        <v>976</v>
      </c>
      <c r="E87" s="2" t="s">
        <v>977</v>
      </c>
      <c r="F87" s="2" t="s">
        <v>935</v>
      </c>
      <c r="G87" s="23">
        <v>0.55000000000000004</v>
      </c>
      <c r="M87" s="233" t="s">
        <v>1331</v>
      </c>
    </row>
    <row r="88" spans="1:13" x14ac:dyDescent="0.2">
      <c r="A88" s="22" t="s">
        <v>93</v>
      </c>
      <c r="B88" s="22">
        <v>2022</v>
      </c>
      <c r="C88" s="34" t="s">
        <v>918</v>
      </c>
      <c r="D88" s="34" t="s">
        <v>937</v>
      </c>
      <c r="E88" s="2" t="s">
        <v>937</v>
      </c>
      <c r="F88" s="81" t="s">
        <v>953</v>
      </c>
      <c r="G88" s="23">
        <v>0.03</v>
      </c>
      <c r="M88" s="233" t="s">
        <v>1331</v>
      </c>
    </row>
    <row r="89" spans="1:13" x14ac:dyDescent="0.2">
      <c r="A89" s="22" t="s">
        <v>93</v>
      </c>
      <c r="B89" s="22">
        <v>2022</v>
      </c>
      <c r="C89" s="34" t="s">
        <v>918</v>
      </c>
      <c r="D89" s="2" t="s">
        <v>938</v>
      </c>
      <c r="E89" s="2" t="s">
        <v>938</v>
      </c>
      <c r="F89" s="62" t="s">
        <v>939</v>
      </c>
      <c r="G89" s="23">
        <v>0.03</v>
      </c>
      <c r="M89" s="233" t="s">
        <v>1331</v>
      </c>
    </row>
    <row r="90" spans="1:13" x14ac:dyDescent="0.2">
      <c r="A90" s="22" t="s">
        <v>93</v>
      </c>
      <c r="B90" s="22">
        <v>2022</v>
      </c>
      <c r="C90" s="34" t="s">
        <v>918</v>
      </c>
      <c r="D90" s="2" t="s">
        <v>1646</v>
      </c>
      <c r="E90" s="2" t="s">
        <v>1646</v>
      </c>
      <c r="F90" s="62" t="s">
        <v>1577</v>
      </c>
      <c r="G90" s="23"/>
      <c r="M90" s="233" t="s">
        <v>1331</v>
      </c>
    </row>
    <row r="91" spans="1:13" x14ac:dyDescent="0.2">
      <c r="A91" s="22" t="s">
        <v>93</v>
      </c>
      <c r="B91" s="22">
        <v>2022</v>
      </c>
      <c r="C91" s="34" t="s">
        <v>918</v>
      </c>
      <c r="D91" s="34"/>
      <c r="E91" s="2"/>
      <c r="F91" s="257" t="s">
        <v>137</v>
      </c>
      <c r="G91" s="23">
        <v>0.05</v>
      </c>
      <c r="M91" s="233" t="s">
        <v>1331</v>
      </c>
    </row>
    <row r="92" spans="1:13" x14ac:dyDescent="0.2">
      <c r="C92" s="34"/>
      <c r="E92" s="192"/>
      <c r="F92" s="72"/>
      <c r="G92" s="23"/>
    </row>
    <row r="93" spans="1:13" x14ac:dyDescent="0.2">
      <c r="C93" s="34"/>
      <c r="E93" s="192"/>
      <c r="F93" s="72"/>
      <c r="G93" s="23"/>
    </row>
    <row r="94" spans="1:13" x14ac:dyDescent="0.2">
      <c r="C94" s="34"/>
      <c r="E94" s="192"/>
      <c r="F94" s="81"/>
    </row>
    <row r="95" spans="1:13" x14ac:dyDescent="0.2">
      <c r="C95" s="34"/>
      <c r="E95" s="192"/>
      <c r="F95" s="81"/>
    </row>
    <row r="96" spans="1:13" x14ac:dyDescent="0.2">
      <c r="B96"/>
      <c r="C96"/>
      <c r="D96"/>
      <c r="E96"/>
      <c r="F96" s="81"/>
    </row>
    <row r="97" spans="2:6" x14ac:dyDescent="0.2">
      <c r="B97"/>
      <c r="C97"/>
      <c r="D97"/>
      <c r="E97"/>
      <c r="F97" s="81"/>
    </row>
    <row r="98" spans="2:6" x14ac:dyDescent="0.2">
      <c r="B98"/>
      <c r="C98"/>
      <c r="D98"/>
      <c r="E98"/>
      <c r="F98" s="81"/>
    </row>
    <row r="99" spans="2:6" x14ac:dyDescent="0.2">
      <c r="B99"/>
      <c r="C99"/>
      <c r="D99"/>
      <c r="E99"/>
      <c r="F99" s="81"/>
    </row>
    <row r="100" spans="2:6" x14ac:dyDescent="0.2">
      <c r="B100"/>
      <c r="C100"/>
      <c r="D100"/>
      <c r="E100"/>
      <c r="F100" s="81"/>
    </row>
    <row r="101" spans="2:6" x14ac:dyDescent="0.2">
      <c r="B101"/>
      <c r="C101"/>
      <c r="D101"/>
      <c r="E101"/>
      <c r="F101" s="81"/>
    </row>
    <row r="102" spans="2:6" x14ac:dyDescent="0.2">
      <c r="B102"/>
      <c r="C102"/>
      <c r="D102"/>
      <c r="E102"/>
      <c r="F102" s="81"/>
    </row>
    <row r="103" spans="2:6" x14ac:dyDescent="0.2">
      <c r="B103"/>
      <c r="C103"/>
      <c r="D103"/>
      <c r="E103"/>
      <c r="F103" s="81"/>
    </row>
    <row r="104" spans="2:6" x14ac:dyDescent="0.2">
      <c r="B104"/>
      <c r="C104"/>
      <c r="D104"/>
      <c r="E104"/>
      <c r="F104" s="81"/>
    </row>
    <row r="105" spans="2:6" x14ac:dyDescent="0.2">
      <c r="B105"/>
      <c r="C105"/>
      <c r="D105"/>
      <c r="E105"/>
      <c r="F105" s="81"/>
    </row>
    <row r="106" spans="2:6" x14ac:dyDescent="0.2">
      <c r="B106"/>
      <c r="C106"/>
      <c r="D106"/>
      <c r="E106"/>
      <c r="F106" s="81"/>
    </row>
    <row r="107" spans="2:6" x14ac:dyDescent="0.2">
      <c r="B107"/>
      <c r="C107"/>
      <c r="D107"/>
      <c r="E107"/>
      <c r="F107" s="81"/>
    </row>
    <row r="108" spans="2:6" x14ac:dyDescent="0.2">
      <c r="B108"/>
      <c r="C108"/>
      <c r="D108"/>
      <c r="E108"/>
      <c r="F108" s="81"/>
    </row>
    <row r="109" spans="2:6" x14ac:dyDescent="0.2">
      <c r="B109"/>
      <c r="C109"/>
      <c r="D109"/>
      <c r="E109"/>
      <c r="F109" s="81"/>
    </row>
    <row r="110" spans="2:6" x14ac:dyDescent="0.2">
      <c r="B110"/>
      <c r="C110"/>
      <c r="D110"/>
      <c r="E110"/>
      <c r="F110" s="81"/>
    </row>
    <row r="111" spans="2:6" x14ac:dyDescent="0.2">
      <c r="B111"/>
      <c r="C111"/>
      <c r="D111"/>
      <c r="E111"/>
      <c r="F111" s="72"/>
    </row>
    <row r="112" spans="2:6" x14ac:dyDescent="0.2">
      <c r="B112"/>
      <c r="C112"/>
      <c r="D112"/>
      <c r="E112"/>
      <c r="F112" s="72"/>
    </row>
    <row r="113" spans="2:6" x14ac:dyDescent="0.2">
      <c r="B113"/>
      <c r="C113"/>
      <c r="D113"/>
      <c r="E113"/>
      <c r="F113" s="72"/>
    </row>
    <row r="114" spans="2:6" x14ac:dyDescent="0.2">
      <c r="B114"/>
      <c r="C114"/>
      <c r="D114"/>
      <c r="E114"/>
      <c r="F114" s="72"/>
    </row>
    <row r="115" spans="2:6" x14ac:dyDescent="0.2">
      <c r="B115"/>
      <c r="C115"/>
      <c r="D115"/>
      <c r="E115"/>
      <c r="F115" s="72"/>
    </row>
    <row r="116" spans="2:6" x14ac:dyDescent="0.2">
      <c r="B116"/>
      <c r="C116"/>
      <c r="D116"/>
      <c r="E116"/>
      <c r="F116" s="72"/>
    </row>
    <row r="117" spans="2:6" x14ac:dyDescent="0.2">
      <c r="B117"/>
      <c r="C117"/>
      <c r="D117"/>
      <c r="E117"/>
      <c r="F117" s="72"/>
    </row>
    <row r="118" spans="2:6" x14ac:dyDescent="0.2">
      <c r="B118"/>
      <c r="C118"/>
      <c r="D118"/>
      <c r="E118"/>
      <c r="F118" s="72"/>
    </row>
    <row r="119" spans="2:6" x14ac:dyDescent="0.2">
      <c r="B119"/>
      <c r="C119"/>
      <c r="D119"/>
      <c r="E119"/>
      <c r="F119" s="72"/>
    </row>
    <row r="120" spans="2:6" x14ac:dyDescent="0.2">
      <c r="B120"/>
      <c r="C120"/>
      <c r="D120"/>
      <c r="E120"/>
      <c r="F120" s="72"/>
    </row>
    <row r="121" spans="2:6" x14ac:dyDescent="0.2">
      <c r="B121"/>
      <c r="C121"/>
      <c r="D121"/>
      <c r="E121"/>
      <c r="F121" s="81"/>
    </row>
    <row r="122" spans="2:6" x14ac:dyDescent="0.2">
      <c r="B122"/>
      <c r="C122"/>
      <c r="D122"/>
      <c r="E122"/>
      <c r="F122" s="72"/>
    </row>
    <row r="123" spans="2:6" x14ac:dyDescent="0.2">
      <c r="B123"/>
      <c r="C123"/>
      <c r="D123"/>
      <c r="E123"/>
      <c r="F123" s="72"/>
    </row>
    <row r="124" spans="2:6" x14ac:dyDescent="0.2">
      <c r="B124"/>
      <c r="C124"/>
      <c r="D124"/>
      <c r="E124"/>
      <c r="F124" s="72"/>
    </row>
    <row r="125" spans="2:6" x14ac:dyDescent="0.2">
      <c r="B125"/>
      <c r="C125"/>
      <c r="D125"/>
      <c r="E125"/>
      <c r="F125" s="81"/>
    </row>
    <row r="126" spans="2:6" x14ac:dyDescent="0.2">
      <c r="B126"/>
      <c r="C126"/>
      <c r="D126"/>
      <c r="E126"/>
      <c r="F126" s="81"/>
    </row>
    <row r="127" spans="2:6" x14ac:dyDescent="0.2">
      <c r="B127"/>
      <c r="C127"/>
      <c r="D127"/>
      <c r="E127"/>
      <c r="F127" s="81"/>
    </row>
    <row r="128" spans="2:6" x14ac:dyDescent="0.2">
      <c r="B128"/>
      <c r="C128"/>
      <c r="D128"/>
      <c r="E128"/>
      <c r="F128" s="81"/>
    </row>
    <row r="129" spans="2:6" x14ac:dyDescent="0.2">
      <c r="B129"/>
      <c r="C129"/>
      <c r="D129"/>
      <c r="E129"/>
      <c r="F129" s="81"/>
    </row>
    <row r="130" spans="2:6" x14ac:dyDescent="0.2">
      <c r="B130"/>
      <c r="C130"/>
      <c r="D130"/>
      <c r="E130"/>
      <c r="F130" s="81"/>
    </row>
    <row r="131" spans="2:6" x14ac:dyDescent="0.2">
      <c r="B131"/>
      <c r="C131"/>
      <c r="D131"/>
      <c r="E131"/>
      <c r="F131" s="81"/>
    </row>
    <row r="132" spans="2:6" x14ac:dyDescent="0.2">
      <c r="B132"/>
      <c r="C132"/>
      <c r="D132"/>
      <c r="E132"/>
      <c r="F132" s="81"/>
    </row>
    <row r="133" spans="2:6" x14ac:dyDescent="0.2">
      <c r="B133"/>
      <c r="C133"/>
      <c r="D133"/>
      <c r="E133"/>
      <c r="F133" s="81"/>
    </row>
    <row r="134" spans="2:6" x14ac:dyDescent="0.2">
      <c r="B134"/>
      <c r="C134"/>
      <c r="D134"/>
      <c r="E134"/>
      <c r="F134" s="81"/>
    </row>
    <row r="135" spans="2:6" x14ac:dyDescent="0.2">
      <c r="B135"/>
      <c r="C135"/>
      <c r="D135"/>
      <c r="E135"/>
      <c r="F135" s="81"/>
    </row>
    <row r="136" spans="2:6" x14ac:dyDescent="0.2">
      <c r="B136"/>
      <c r="C136"/>
      <c r="D136"/>
      <c r="E136"/>
      <c r="F136" s="81"/>
    </row>
    <row r="137" spans="2:6" x14ac:dyDescent="0.2">
      <c r="B137"/>
      <c r="C137"/>
      <c r="D137"/>
      <c r="E137"/>
      <c r="F137" s="81"/>
    </row>
    <row r="138" spans="2:6" x14ac:dyDescent="0.2">
      <c r="B138"/>
      <c r="C138"/>
      <c r="D138"/>
      <c r="E138"/>
      <c r="F138" s="81"/>
    </row>
    <row r="139" spans="2:6" x14ac:dyDescent="0.2">
      <c r="B139"/>
      <c r="C139"/>
      <c r="D139"/>
      <c r="E139"/>
      <c r="F139" s="81"/>
    </row>
    <row r="140" spans="2:6" x14ac:dyDescent="0.2">
      <c r="B140"/>
      <c r="C140"/>
      <c r="D140"/>
      <c r="E140"/>
      <c r="F140" s="81"/>
    </row>
    <row r="141" spans="2:6" x14ac:dyDescent="0.2">
      <c r="B141"/>
      <c r="C141"/>
      <c r="D141"/>
      <c r="E141"/>
      <c r="F141" s="81"/>
    </row>
    <row r="142" spans="2:6" x14ac:dyDescent="0.2">
      <c r="B142"/>
      <c r="C142"/>
      <c r="D142"/>
      <c r="E142"/>
      <c r="F142" s="72"/>
    </row>
    <row r="143" spans="2:6" x14ac:dyDescent="0.2">
      <c r="B143"/>
      <c r="C143"/>
      <c r="D143"/>
      <c r="E143"/>
      <c r="F143" s="72"/>
    </row>
    <row r="144" spans="2:6" x14ac:dyDescent="0.2">
      <c r="B144"/>
      <c r="C144"/>
      <c r="D144"/>
      <c r="E144"/>
      <c r="F144" s="72"/>
    </row>
    <row r="145" spans="2:6" x14ac:dyDescent="0.2">
      <c r="B145"/>
      <c r="C145"/>
      <c r="D145"/>
      <c r="E145"/>
      <c r="F145" s="72"/>
    </row>
    <row r="146" spans="2:6" x14ac:dyDescent="0.2">
      <c r="B146"/>
      <c r="C146"/>
      <c r="D146"/>
      <c r="E146"/>
      <c r="F146" s="72"/>
    </row>
    <row r="147" spans="2:6" x14ac:dyDescent="0.2">
      <c r="B147"/>
      <c r="C147"/>
      <c r="D147"/>
      <c r="E147"/>
      <c r="F147" s="72"/>
    </row>
    <row r="148" spans="2:6" x14ac:dyDescent="0.2">
      <c r="B148"/>
      <c r="C148"/>
      <c r="D148"/>
      <c r="E148"/>
      <c r="F148" s="72"/>
    </row>
    <row r="149" spans="2:6" x14ac:dyDescent="0.2">
      <c r="B149"/>
      <c r="C149"/>
      <c r="D149"/>
      <c r="E149"/>
      <c r="F149" s="72"/>
    </row>
    <row r="150" spans="2:6" x14ac:dyDescent="0.2">
      <c r="B150"/>
      <c r="C150"/>
      <c r="D150"/>
      <c r="E150"/>
      <c r="F150" s="72"/>
    </row>
    <row r="151" spans="2:6" x14ac:dyDescent="0.2">
      <c r="B151"/>
      <c r="C151"/>
      <c r="D151"/>
      <c r="E151"/>
      <c r="F151" s="72"/>
    </row>
    <row r="152" spans="2:6" x14ac:dyDescent="0.2">
      <c r="B152"/>
      <c r="C152"/>
      <c r="D152"/>
      <c r="E152"/>
      <c r="F152" s="81"/>
    </row>
    <row r="153" spans="2:6" x14ac:dyDescent="0.2">
      <c r="C153" s="34"/>
      <c r="E153" s="192"/>
      <c r="F153" s="72"/>
    </row>
    <row r="154" spans="2:6" x14ac:dyDescent="0.2">
      <c r="C154" s="34"/>
      <c r="E154" s="192"/>
      <c r="F154" s="72"/>
    </row>
    <row r="155" spans="2:6" x14ac:dyDescent="0.2">
      <c r="C155" s="34"/>
      <c r="E155" s="192"/>
      <c r="F155" s="72"/>
    </row>
    <row r="156" spans="2:6" x14ac:dyDescent="0.2">
      <c r="C156" s="34"/>
      <c r="E156" s="192"/>
      <c r="F156" s="81"/>
    </row>
    <row r="157" spans="2:6" x14ac:dyDescent="0.2">
      <c r="C157" s="34"/>
      <c r="E157" s="192"/>
      <c r="F157" s="81"/>
    </row>
    <row r="158" spans="2:6" x14ac:dyDescent="0.2">
      <c r="C158" s="34"/>
      <c r="E158" s="192"/>
      <c r="F158" s="81"/>
    </row>
    <row r="159" spans="2:6" x14ac:dyDescent="0.2">
      <c r="C159" s="34"/>
      <c r="E159" s="192"/>
      <c r="F159" s="81"/>
    </row>
    <row r="160" spans="2:6" x14ac:dyDescent="0.2">
      <c r="C160" s="34"/>
      <c r="E160" s="192"/>
      <c r="F160" s="81"/>
    </row>
    <row r="161" spans="3:6" x14ac:dyDescent="0.2">
      <c r="C161" s="34"/>
      <c r="E161" s="192"/>
      <c r="F161" s="81"/>
    </row>
    <row r="162" spans="3:6" x14ac:dyDescent="0.2">
      <c r="C162" s="34"/>
      <c r="E162" s="192"/>
      <c r="F162" s="81"/>
    </row>
    <row r="163" spans="3:6" x14ac:dyDescent="0.2">
      <c r="C163" s="34"/>
      <c r="E163" s="192"/>
      <c r="F163" s="81"/>
    </row>
    <row r="164" spans="3:6" x14ac:dyDescent="0.2">
      <c r="C164" s="34"/>
      <c r="E164" s="192"/>
      <c r="F164" s="81"/>
    </row>
    <row r="165" spans="3:6" x14ac:dyDescent="0.2">
      <c r="C165" s="34"/>
      <c r="E165" s="192"/>
      <c r="F165" s="81"/>
    </row>
    <row r="166" spans="3:6" x14ac:dyDescent="0.2">
      <c r="C166" s="34"/>
      <c r="E166" s="192"/>
      <c r="F166" s="81"/>
    </row>
    <row r="167" spans="3:6" x14ac:dyDescent="0.2">
      <c r="C167" s="34"/>
      <c r="E167" s="192"/>
      <c r="F167" s="81"/>
    </row>
    <row r="168" spans="3:6" x14ac:dyDescent="0.2">
      <c r="C168" s="34"/>
      <c r="E168" s="192"/>
      <c r="F168" s="81"/>
    </row>
    <row r="169" spans="3:6" x14ac:dyDescent="0.2">
      <c r="C169" s="34"/>
      <c r="E169" s="192"/>
      <c r="F169" s="81"/>
    </row>
    <row r="170" spans="3:6" x14ac:dyDescent="0.2">
      <c r="C170" s="34"/>
      <c r="E170" s="192"/>
      <c r="F170" s="81"/>
    </row>
    <row r="171" spans="3:6" x14ac:dyDescent="0.2">
      <c r="C171" s="34"/>
      <c r="E171" s="192"/>
      <c r="F171" s="81"/>
    </row>
    <row r="172" spans="3:6" x14ac:dyDescent="0.2">
      <c r="C172" s="34"/>
      <c r="E172" s="192"/>
      <c r="F172" s="81"/>
    </row>
    <row r="173" spans="3:6" x14ac:dyDescent="0.2">
      <c r="C173" s="34"/>
      <c r="E173" s="192"/>
      <c r="F173" s="72"/>
    </row>
    <row r="174" spans="3:6" x14ac:dyDescent="0.2">
      <c r="C174" s="34"/>
      <c r="E174" s="192"/>
      <c r="F174" s="72"/>
    </row>
    <row r="175" spans="3:6" x14ac:dyDescent="0.2">
      <c r="E175" s="192"/>
      <c r="F175" s="72"/>
    </row>
    <row r="176" spans="3:6" x14ac:dyDescent="0.2">
      <c r="E176" s="192"/>
      <c r="F176" s="72"/>
    </row>
    <row r="177" spans="5:6" x14ac:dyDescent="0.2">
      <c r="E177" s="192"/>
      <c r="F177" s="72"/>
    </row>
    <row r="178" spans="5:6" x14ac:dyDescent="0.2">
      <c r="E178" s="192"/>
      <c r="F178" s="72"/>
    </row>
    <row r="179" spans="5:6" x14ac:dyDescent="0.2">
      <c r="E179" s="192"/>
      <c r="F179" s="72"/>
    </row>
    <row r="180" spans="5:6" x14ac:dyDescent="0.2">
      <c r="E180" s="192"/>
      <c r="F180" s="72"/>
    </row>
    <row r="181" spans="5:6" x14ac:dyDescent="0.2">
      <c r="E181" s="192"/>
      <c r="F181" s="72"/>
    </row>
    <row r="182" spans="5:6" x14ac:dyDescent="0.2">
      <c r="E182" s="192"/>
      <c r="F182" s="72"/>
    </row>
    <row r="183" spans="5:6" x14ac:dyDescent="0.2">
      <c r="E183" s="192"/>
      <c r="F183" s="81"/>
    </row>
    <row r="184" spans="5:6" x14ac:dyDescent="0.2">
      <c r="E184" s="192"/>
      <c r="F184" s="72"/>
    </row>
    <row r="185" spans="5:6" x14ac:dyDescent="0.2">
      <c r="E185" s="192"/>
      <c r="F185" s="72"/>
    </row>
    <row r="186" spans="5:6" x14ac:dyDescent="0.2">
      <c r="E186" s="192"/>
      <c r="F186" s="72"/>
    </row>
    <row r="187" spans="5:6" x14ac:dyDescent="0.2">
      <c r="E187" s="192"/>
      <c r="F187" s="81"/>
    </row>
    <row r="188" spans="5:6" x14ac:dyDescent="0.2">
      <c r="E188" s="192"/>
      <c r="F188" s="81"/>
    </row>
    <row r="189" spans="5:6" x14ac:dyDescent="0.2">
      <c r="E189" s="192"/>
      <c r="F189" s="81"/>
    </row>
    <row r="190" spans="5:6" x14ac:dyDescent="0.2">
      <c r="E190" s="192"/>
      <c r="F190" s="81"/>
    </row>
    <row r="191" spans="5:6" x14ac:dyDescent="0.2">
      <c r="E191" s="192"/>
      <c r="F191" s="81"/>
    </row>
    <row r="192" spans="5:6" x14ac:dyDescent="0.2">
      <c r="E192" s="192"/>
      <c r="F192" s="81"/>
    </row>
    <row r="193" spans="5:6" x14ac:dyDescent="0.2">
      <c r="E193" s="192"/>
      <c r="F193" s="81"/>
    </row>
    <row r="194" spans="5:6" x14ac:dyDescent="0.2">
      <c r="E194" s="192"/>
      <c r="F194" s="81"/>
    </row>
    <row r="195" spans="5:6" x14ac:dyDescent="0.2">
      <c r="E195" s="192"/>
      <c r="F195" s="81"/>
    </row>
    <row r="196" spans="5:6" x14ac:dyDescent="0.2">
      <c r="E196" s="192"/>
      <c r="F196" s="81"/>
    </row>
    <row r="197" spans="5:6" x14ac:dyDescent="0.2">
      <c r="E197" s="192"/>
      <c r="F197" s="81"/>
    </row>
    <row r="198" spans="5:6" x14ac:dyDescent="0.2">
      <c r="E198" s="192"/>
      <c r="F198" s="81"/>
    </row>
    <row r="199" spans="5:6" x14ac:dyDescent="0.2">
      <c r="E199" s="192"/>
      <c r="F199" s="81"/>
    </row>
    <row r="200" spans="5:6" x14ac:dyDescent="0.2">
      <c r="E200" s="192"/>
      <c r="F200" s="81"/>
    </row>
    <row r="201" spans="5:6" x14ac:dyDescent="0.2">
      <c r="E201" s="192"/>
      <c r="F201" s="81"/>
    </row>
    <row r="202" spans="5:6" x14ac:dyDescent="0.2">
      <c r="E202" s="192"/>
      <c r="F202" s="81"/>
    </row>
    <row r="203" spans="5:6" x14ac:dyDescent="0.2">
      <c r="E203" s="192"/>
      <c r="F203" s="81"/>
    </row>
    <row r="204" spans="5:6" x14ac:dyDescent="0.2">
      <c r="E204" s="192"/>
      <c r="F204" s="72"/>
    </row>
    <row r="205" spans="5:6" x14ac:dyDescent="0.2">
      <c r="E205" s="192"/>
      <c r="F205" s="72"/>
    </row>
    <row r="206" spans="5:6" x14ac:dyDescent="0.2">
      <c r="E206" s="192"/>
      <c r="F206" s="72"/>
    </row>
    <row r="207" spans="5:6" x14ac:dyDescent="0.2">
      <c r="E207" s="192"/>
      <c r="F207" s="72"/>
    </row>
    <row r="208" spans="5:6" x14ac:dyDescent="0.2">
      <c r="E208" s="192"/>
      <c r="F208" s="72"/>
    </row>
    <row r="209" spans="5:6" x14ac:dyDescent="0.2">
      <c r="E209" s="192"/>
      <c r="F209" s="72"/>
    </row>
    <row r="210" spans="5:6" x14ac:dyDescent="0.2">
      <c r="E210" s="192"/>
      <c r="F210" s="72"/>
    </row>
    <row r="211" spans="5:6" x14ac:dyDescent="0.2">
      <c r="E211" s="192"/>
      <c r="F211" s="72"/>
    </row>
    <row r="212" spans="5:6" x14ac:dyDescent="0.2">
      <c r="E212" s="192"/>
      <c r="F212" s="72"/>
    </row>
    <row r="213" spans="5:6" x14ac:dyDescent="0.2">
      <c r="E213" s="192"/>
      <c r="F213" s="72"/>
    </row>
    <row r="214" spans="5:6" x14ac:dyDescent="0.2">
      <c r="E214" s="192"/>
      <c r="F214" s="81"/>
    </row>
    <row r="215" spans="5:6" x14ac:dyDescent="0.2">
      <c r="E215" s="192"/>
      <c r="F215" s="72"/>
    </row>
    <row r="216" spans="5:6" x14ac:dyDescent="0.2">
      <c r="E216" s="192"/>
      <c r="F216" s="72"/>
    </row>
    <row r="217" spans="5:6" x14ac:dyDescent="0.2">
      <c r="E217" s="192"/>
      <c r="F217" s="72"/>
    </row>
    <row r="218" spans="5:6" x14ac:dyDescent="0.2">
      <c r="E218" s="192"/>
      <c r="F218" s="81"/>
    </row>
    <row r="219" spans="5:6" x14ac:dyDescent="0.2">
      <c r="E219" s="192"/>
      <c r="F219" s="81"/>
    </row>
    <row r="220" spans="5:6" x14ac:dyDescent="0.2">
      <c r="E220" s="192"/>
      <c r="F220" s="81"/>
    </row>
    <row r="221" spans="5:6" x14ac:dyDescent="0.2">
      <c r="E221" s="192"/>
      <c r="F221" s="81"/>
    </row>
    <row r="222" spans="5:6" x14ac:dyDescent="0.2">
      <c r="E222" s="192"/>
      <c r="F222" s="81"/>
    </row>
    <row r="223" spans="5:6" x14ac:dyDescent="0.2">
      <c r="E223" s="192"/>
      <c r="F223" s="81"/>
    </row>
    <row r="224" spans="5:6" x14ac:dyDescent="0.2">
      <c r="E224" s="192"/>
      <c r="F224" s="81"/>
    </row>
    <row r="225" spans="5:6" x14ac:dyDescent="0.2">
      <c r="E225" s="192"/>
      <c r="F225" s="81"/>
    </row>
    <row r="226" spans="5:6" x14ac:dyDescent="0.2">
      <c r="E226" s="192"/>
      <c r="F226" s="81"/>
    </row>
    <row r="227" spans="5:6" x14ac:dyDescent="0.2">
      <c r="E227" s="192"/>
      <c r="F227" s="81"/>
    </row>
    <row r="228" spans="5:6" x14ac:dyDescent="0.2">
      <c r="E228" s="192"/>
      <c r="F228" s="81"/>
    </row>
    <row r="229" spans="5:6" x14ac:dyDescent="0.2">
      <c r="E229" s="192"/>
      <c r="F229" s="81"/>
    </row>
    <row r="230" spans="5:6" x14ac:dyDescent="0.2">
      <c r="E230" s="192"/>
      <c r="F230" s="81"/>
    </row>
    <row r="231" spans="5:6" x14ac:dyDescent="0.2">
      <c r="E231" s="192"/>
      <c r="F231" s="81"/>
    </row>
    <row r="232" spans="5:6" x14ac:dyDescent="0.2">
      <c r="E232" s="192"/>
      <c r="F232" s="81"/>
    </row>
    <row r="233" spans="5:6" x14ac:dyDescent="0.2">
      <c r="E233" s="192"/>
      <c r="F233" s="81"/>
    </row>
    <row r="234" spans="5:6" x14ac:dyDescent="0.2">
      <c r="E234" s="192"/>
      <c r="F234" s="81"/>
    </row>
    <row r="235" spans="5:6" x14ac:dyDescent="0.2">
      <c r="E235" s="192"/>
      <c r="F235" s="72"/>
    </row>
    <row r="236" spans="5:6" x14ac:dyDescent="0.2">
      <c r="E236" s="192"/>
      <c r="F236" s="72"/>
    </row>
    <row r="237" spans="5:6" x14ac:dyDescent="0.2">
      <c r="E237" s="192"/>
      <c r="F237" s="72"/>
    </row>
    <row r="238" spans="5:6" x14ac:dyDescent="0.2">
      <c r="E238" s="192"/>
      <c r="F238" s="72"/>
    </row>
    <row r="239" spans="5:6" x14ac:dyDescent="0.2">
      <c r="E239" s="192"/>
      <c r="F239" s="72"/>
    </row>
    <row r="240" spans="5:6" x14ac:dyDescent="0.2">
      <c r="E240" s="192"/>
      <c r="F240" s="72"/>
    </row>
    <row r="241" spans="5:6" x14ac:dyDescent="0.2">
      <c r="E241" s="192"/>
      <c r="F241" s="72"/>
    </row>
    <row r="242" spans="5:6" x14ac:dyDescent="0.2">
      <c r="E242" s="192"/>
      <c r="F242" s="72"/>
    </row>
    <row r="243" spans="5:6" x14ac:dyDescent="0.2">
      <c r="E243" s="192"/>
      <c r="F243" s="72"/>
    </row>
    <row r="244" spans="5:6" x14ac:dyDescent="0.2">
      <c r="E244" s="192"/>
      <c r="F244" s="72"/>
    </row>
    <row r="245" spans="5:6" x14ac:dyDescent="0.2">
      <c r="E245" s="192"/>
      <c r="F245" s="81"/>
    </row>
    <row r="246" spans="5:6" x14ac:dyDescent="0.2">
      <c r="E246" s="192"/>
      <c r="F246" s="72"/>
    </row>
    <row r="247" spans="5:6" x14ac:dyDescent="0.2">
      <c r="E247" s="192"/>
      <c r="F247" s="72"/>
    </row>
    <row r="248" spans="5:6" x14ac:dyDescent="0.2">
      <c r="E248" s="192"/>
      <c r="F248" s="72"/>
    </row>
    <row r="249" spans="5:6" x14ac:dyDescent="0.2">
      <c r="E249" s="192"/>
      <c r="F249" s="81"/>
    </row>
    <row r="250" spans="5:6" x14ac:dyDescent="0.2">
      <c r="E250" s="192"/>
      <c r="F250" s="81"/>
    </row>
    <row r="251" spans="5:6" x14ac:dyDescent="0.2">
      <c r="E251" s="192"/>
      <c r="F251" s="81"/>
    </row>
    <row r="252" spans="5:6" x14ac:dyDescent="0.2">
      <c r="E252" s="192"/>
      <c r="F252" s="81"/>
    </row>
    <row r="253" spans="5:6" x14ac:dyDescent="0.2">
      <c r="E253" s="192"/>
      <c r="F253" s="81"/>
    </row>
    <row r="254" spans="5:6" x14ac:dyDescent="0.2">
      <c r="E254" s="192"/>
      <c r="F254" s="81"/>
    </row>
    <row r="255" spans="5:6" x14ac:dyDescent="0.2">
      <c r="E255" s="192"/>
      <c r="F255" s="81"/>
    </row>
    <row r="256" spans="5:6" x14ac:dyDescent="0.2">
      <c r="E256" s="192"/>
      <c r="F256" s="81"/>
    </row>
    <row r="257" spans="5:6" x14ac:dyDescent="0.2">
      <c r="E257" s="192"/>
      <c r="F257" s="81"/>
    </row>
    <row r="258" spans="5:6" x14ac:dyDescent="0.2">
      <c r="E258" s="192"/>
      <c r="F258" s="81"/>
    </row>
    <row r="259" spans="5:6" x14ac:dyDescent="0.2">
      <c r="E259" s="192"/>
      <c r="F259" s="81"/>
    </row>
    <row r="260" spans="5:6" x14ac:dyDescent="0.2">
      <c r="E260" s="192"/>
      <c r="F260" s="81"/>
    </row>
    <row r="261" spans="5:6" x14ac:dyDescent="0.2">
      <c r="E261" s="192"/>
      <c r="F261" s="81"/>
    </row>
    <row r="262" spans="5:6" x14ac:dyDescent="0.2">
      <c r="E262" s="192"/>
      <c r="F262" s="81"/>
    </row>
    <row r="263" spans="5:6" x14ac:dyDescent="0.2">
      <c r="E263" s="192"/>
      <c r="F263" s="81"/>
    </row>
    <row r="264" spans="5:6" x14ac:dyDescent="0.2">
      <c r="E264" s="192"/>
      <c r="F264" s="81"/>
    </row>
    <row r="265" spans="5:6" x14ac:dyDescent="0.2">
      <c r="E265" s="192"/>
      <c r="F265" s="81"/>
    </row>
    <row r="266" spans="5:6" x14ac:dyDescent="0.2">
      <c r="E266" s="192"/>
      <c r="F266" s="72"/>
    </row>
    <row r="267" spans="5:6" x14ac:dyDescent="0.2">
      <c r="E267" s="192"/>
      <c r="F267" s="72"/>
    </row>
    <row r="268" spans="5:6" x14ac:dyDescent="0.2">
      <c r="E268" s="192"/>
      <c r="F268" s="72"/>
    </row>
    <row r="269" spans="5:6" x14ac:dyDescent="0.2">
      <c r="E269" s="192"/>
      <c r="F269" s="72"/>
    </row>
    <row r="270" spans="5:6" x14ac:dyDescent="0.2">
      <c r="E270" s="192"/>
      <c r="F270" s="72"/>
    </row>
    <row r="271" spans="5:6" x14ac:dyDescent="0.2">
      <c r="E271" s="192"/>
      <c r="F271" s="72"/>
    </row>
    <row r="272" spans="5:6" x14ac:dyDescent="0.2">
      <c r="E272" s="192"/>
      <c r="F272" s="72"/>
    </row>
    <row r="273" spans="5:6" x14ac:dyDescent="0.2">
      <c r="E273" s="192"/>
      <c r="F273" s="72"/>
    </row>
    <row r="274" spans="5:6" x14ac:dyDescent="0.2">
      <c r="E274" s="192"/>
      <c r="F274" s="72"/>
    </row>
    <row r="275" spans="5:6" x14ac:dyDescent="0.2">
      <c r="E275" s="192"/>
      <c r="F275" s="72"/>
    </row>
    <row r="276" spans="5:6" x14ac:dyDescent="0.2">
      <c r="E276" s="192"/>
      <c r="F276" s="81"/>
    </row>
    <row r="277" spans="5:6" x14ac:dyDescent="0.2">
      <c r="E277" s="192"/>
      <c r="F277" s="72"/>
    </row>
    <row r="278" spans="5:6" x14ac:dyDescent="0.2">
      <c r="E278" s="192"/>
      <c r="F278" s="72"/>
    </row>
    <row r="279" spans="5:6" x14ac:dyDescent="0.2">
      <c r="E279" s="192"/>
      <c r="F279" s="72"/>
    </row>
    <row r="280" spans="5:6" x14ac:dyDescent="0.2">
      <c r="E280" s="192"/>
      <c r="F280" s="81"/>
    </row>
    <row r="281" spans="5:6" x14ac:dyDescent="0.2">
      <c r="E281" s="192"/>
      <c r="F281" s="81"/>
    </row>
    <row r="282" spans="5:6" x14ac:dyDescent="0.2">
      <c r="E282" s="192"/>
      <c r="F282" s="81"/>
    </row>
    <row r="283" spans="5:6" x14ac:dyDescent="0.2">
      <c r="E283" s="192"/>
      <c r="F283" s="81"/>
    </row>
    <row r="284" spans="5:6" x14ac:dyDescent="0.2">
      <c r="E284" s="192"/>
      <c r="F284" s="81"/>
    </row>
    <row r="285" spans="5:6" x14ac:dyDescent="0.2">
      <c r="E285" s="192"/>
      <c r="F285" s="81"/>
    </row>
    <row r="286" spans="5:6" x14ac:dyDescent="0.2">
      <c r="E286" s="192"/>
      <c r="F286" s="81"/>
    </row>
    <row r="287" spans="5:6" x14ac:dyDescent="0.2">
      <c r="E287" s="192"/>
      <c r="F287" s="81"/>
    </row>
    <row r="288" spans="5:6" x14ac:dyDescent="0.2">
      <c r="E288" s="192"/>
      <c r="F288" s="81"/>
    </row>
    <row r="289" spans="5:6" x14ac:dyDescent="0.2">
      <c r="E289" s="192"/>
      <c r="F289" s="81"/>
    </row>
    <row r="290" spans="5:6" x14ac:dyDescent="0.2">
      <c r="E290" s="192"/>
      <c r="F290" s="81"/>
    </row>
    <row r="291" spans="5:6" x14ac:dyDescent="0.2">
      <c r="E291" s="192"/>
      <c r="F291" s="81"/>
    </row>
    <row r="292" spans="5:6" x14ac:dyDescent="0.2">
      <c r="E292" s="192"/>
      <c r="F292" s="81"/>
    </row>
    <row r="293" spans="5:6" x14ac:dyDescent="0.2">
      <c r="E293" s="192"/>
      <c r="F293" s="81"/>
    </row>
    <row r="294" spans="5:6" x14ac:dyDescent="0.2">
      <c r="E294" s="192"/>
      <c r="F294" s="81"/>
    </row>
    <row r="295" spans="5:6" x14ac:dyDescent="0.2">
      <c r="E295" s="192"/>
      <c r="F295" s="81"/>
    </row>
    <row r="296" spans="5:6" x14ac:dyDescent="0.2">
      <c r="E296" s="192"/>
      <c r="F296" s="81"/>
    </row>
    <row r="297" spans="5:6" x14ac:dyDescent="0.2">
      <c r="E297" s="192"/>
      <c r="F297" s="72"/>
    </row>
    <row r="298" spans="5:6" x14ac:dyDescent="0.2">
      <c r="E298" s="192"/>
      <c r="F298" s="72"/>
    </row>
    <row r="299" spans="5:6" x14ac:dyDescent="0.2">
      <c r="E299" s="192"/>
      <c r="F299" s="72"/>
    </row>
    <row r="300" spans="5:6" x14ac:dyDescent="0.2">
      <c r="E300" s="192"/>
      <c r="F300" s="72"/>
    </row>
    <row r="301" spans="5:6" x14ac:dyDescent="0.2">
      <c r="E301" s="192"/>
      <c r="F301" s="72"/>
    </row>
    <row r="302" spans="5:6" x14ac:dyDescent="0.2">
      <c r="E302" s="192"/>
      <c r="F302" s="72"/>
    </row>
    <row r="303" spans="5:6" x14ac:dyDescent="0.2">
      <c r="E303" s="192"/>
      <c r="F303" s="72"/>
    </row>
    <row r="304" spans="5:6" x14ac:dyDescent="0.2">
      <c r="E304" s="192"/>
      <c r="F304" s="72"/>
    </row>
    <row r="305" spans="5:6" x14ac:dyDescent="0.2">
      <c r="E305" s="192"/>
      <c r="F305" s="72"/>
    </row>
    <row r="306" spans="5:6" x14ac:dyDescent="0.2">
      <c r="E306" s="192"/>
      <c r="F306" s="72"/>
    </row>
    <row r="307" spans="5:6" x14ac:dyDescent="0.2">
      <c r="E307" s="192"/>
      <c r="F307" s="81"/>
    </row>
    <row r="308" spans="5:6" x14ac:dyDescent="0.2">
      <c r="E308" s="192"/>
      <c r="F308" s="72"/>
    </row>
    <row r="309" spans="5:6" x14ac:dyDescent="0.2">
      <c r="E309" s="192"/>
      <c r="F309" s="72"/>
    </row>
    <row r="310" spans="5:6" x14ac:dyDescent="0.2">
      <c r="E310" s="192"/>
      <c r="F310" s="72"/>
    </row>
    <row r="311" spans="5:6" x14ac:dyDescent="0.2">
      <c r="E311" s="192"/>
      <c r="F311" s="81"/>
    </row>
    <row r="312" spans="5:6" x14ac:dyDescent="0.2">
      <c r="E312" s="192"/>
      <c r="F312" s="81"/>
    </row>
    <row r="313" spans="5:6" x14ac:dyDescent="0.2">
      <c r="E313" s="192"/>
      <c r="F313" s="81"/>
    </row>
    <row r="314" spans="5:6" x14ac:dyDescent="0.2">
      <c r="E314" s="192"/>
      <c r="F314" s="81"/>
    </row>
    <row r="315" spans="5:6" x14ac:dyDescent="0.2">
      <c r="E315" s="192"/>
      <c r="F315" s="81"/>
    </row>
    <row r="316" spans="5:6" x14ac:dyDescent="0.2">
      <c r="E316" s="192"/>
      <c r="F316" s="81"/>
    </row>
    <row r="317" spans="5:6" x14ac:dyDescent="0.2">
      <c r="E317" s="192"/>
      <c r="F317" s="81"/>
    </row>
    <row r="318" spans="5:6" x14ac:dyDescent="0.2">
      <c r="E318" s="192"/>
      <c r="F318" s="81"/>
    </row>
    <row r="319" spans="5:6" x14ac:dyDescent="0.2">
      <c r="E319" s="192"/>
      <c r="F319" s="81"/>
    </row>
    <row r="320" spans="5:6" x14ac:dyDescent="0.2">
      <c r="E320" s="192"/>
      <c r="F320" s="81"/>
    </row>
    <row r="321" spans="5:6" x14ac:dyDescent="0.2">
      <c r="E321" s="192"/>
      <c r="F321" s="81"/>
    </row>
    <row r="322" spans="5:6" x14ac:dyDescent="0.2">
      <c r="E322" s="192"/>
      <c r="F322" s="81"/>
    </row>
    <row r="323" spans="5:6" x14ac:dyDescent="0.2">
      <c r="E323" s="192"/>
      <c r="F323" s="81"/>
    </row>
    <row r="324" spans="5:6" x14ac:dyDescent="0.2">
      <c r="E324" s="192"/>
      <c r="F324" s="81"/>
    </row>
    <row r="325" spans="5:6" x14ac:dyDescent="0.2">
      <c r="E325" s="192"/>
      <c r="F325" s="81"/>
    </row>
    <row r="326" spans="5:6" x14ac:dyDescent="0.2">
      <c r="E326" s="192"/>
      <c r="F326" s="81"/>
    </row>
    <row r="327" spans="5:6" x14ac:dyDescent="0.2">
      <c r="E327" s="192"/>
      <c r="F327" s="81"/>
    </row>
    <row r="328" spans="5:6" x14ac:dyDescent="0.2">
      <c r="E328" s="192"/>
      <c r="F328" s="72"/>
    </row>
    <row r="329" spans="5:6" x14ac:dyDescent="0.2">
      <c r="E329" s="192"/>
      <c r="F329" s="72"/>
    </row>
    <row r="330" spans="5:6" x14ac:dyDescent="0.2">
      <c r="E330" s="192"/>
      <c r="F330" s="72"/>
    </row>
    <row r="331" spans="5:6" x14ac:dyDescent="0.2">
      <c r="E331" s="192"/>
      <c r="F331" s="72"/>
    </row>
    <row r="332" spans="5:6" x14ac:dyDescent="0.2">
      <c r="E332" s="192"/>
      <c r="F332" s="72"/>
    </row>
    <row r="333" spans="5:6" x14ac:dyDescent="0.2">
      <c r="E333" s="192"/>
      <c r="F333" s="72"/>
    </row>
    <row r="334" spans="5:6" x14ac:dyDescent="0.2">
      <c r="E334" s="192"/>
      <c r="F334" s="72"/>
    </row>
    <row r="335" spans="5:6" x14ac:dyDescent="0.2">
      <c r="E335" s="192"/>
      <c r="F335" s="72"/>
    </row>
    <row r="336" spans="5:6" x14ac:dyDescent="0.2">
      <c r="E336" s="192"/>
      <c r="F336" s="72"/>
    </row>
    <row r="337" spans="5:6" x14ac:dyDescent="0.2">
      <c r="E337" s="192"/>
      <c r="F337" s="72"/>
    </row>
    <row r="338" spans="5:6" x14ac:dyDescent="0.2">
      <c r="E338" s="192"/>
      <c r="F338" s="81"/>
    </row>
    <row r="339" spans="5:6" x14ac:dyDescent="0.2">
      <c r="E339" s="192"/>
      <c r="F339" s="72"/>
    </row>
    <row r="340" spans="5:6" x14ac:dyDescent="0.2">
      <c r="E340" s="192"/>
      <c r="F340" s="72"/>
    </row>
    <row r="341" spans="5:6" x14ac:dyDescent="0.2">
      <c r="E341" s="192"/>
      <c r="F341" s="72"/>
    </row>
    <row r="342" spans="5:6" x14ac:dyDescent="0.2">
      <c r="E342" s="192"/>
      <c r="F342" s="81"/>
    </row>
    <row r="343" spans="5:6" x14ac:dyDescent="0.2">
      <c r="E343" s="192"/>
      <c r="F343" s="81"/>
    </row>
    <row r="344" spans="5:6" x14ac:dyDescent="0.2">
      <c r="E344" s="192"/>
      <c r="F344" s="81"/>
    </row>
    <row r="345" spans="5:6" x14ac:dyDescent="0.2">
      <c r="E345" s="192"/>
      <c r="F345" s="81"/>
    </row>
    <row r="346" spans="5:6" x14ac:dyDescent="0.2">
      <c r="E346" s="192"/>
      <c r="F346" s="81"/>
    </row>
    <row r="347" spans="5:6" x14ac:dyDescent="0.2">
      <c r="E347" s="192"/>
      <c r="F347" s="81"/>
    </row>
    <row r="348" spans="5:6" x14ac:dyDescent="0.2">
      <c r="E348" s="192"/>
      <c r="F348" s="81"/>
    </row>
    <row r="349" spans="5:6" x14ac:dyDescent="0.2">
      <c r="E349" s="192"/>
      <c r="F349" s="81"/>
    </row>
    <row r="350" spans="5:6" x14ac:dyDescent="0.2">
      <c r="E350" s="192"/>
      <c r="F350" s="81"/>
    </row>
    <row r="351" spans="5:6" x14ac:dyDescent="0.2">
      <c r="E351" s="192"/>
      <c r="F351" s="81"/>
    </row>
    <row r="352" spans="5:6" x14ac:dyDescent="0.2">
      <c r="E352" s="192"/>
      <c r="F352" s="81"/>
    </row>
    <row r="353" spans="5:6" x14ac:dyDescent="0.2">
      <c r="E353" s="192"/>
      <c r="F353" s="81"/>
    </row>
    <row r="354" spans="5:6" x14ac:dyDescent="0.2">
      <c r="E354" s="192"/>
      <c r="F354" s="81"/>
    </row>
    <row r="355" spans="5:6" x14ac:dyDescent="0.2">
      <c r="E355" s="192"/>
      <c r="F355" s="81"/>
    </row>
    <row r="356" spans="5:6" x14ac:dyDescent="0.2">
      <c r="E356" s="192"/>
      <c r="F356" s="81"/>
    </row>
    <row r="357" spans="5:6" x14ac:dyDescent="0.2">
      <c r="E357" s="192"/>
      <c r="F357" s="81"/>
    </row>
    <row r="358" spans="5:6" x14ac:dyDescent="0.2">
      <c r="E358" s="192"/>
      <c r="F358" s="81"/>
    </row>
    <row r="359" spans="5:6" x14ac:dyDescent="0.2">
      <c r="E359" s="192"/>
      <c r="F359" s="72"/>
    </row>
    <row r="360" spans="5:6" x14ac:dyDescent="0.2">
      <c r="E360" s="192"/>
      <c r="F360" s="72"/>
    </row>
    <row r="361" spans="5:6" x14ac:dyDescent="0.2">
      <c r="E361" s="192"/>
      <c r="F361" s="72"/>
    </row>
    <row r="362" spans="5:6" x14ac:dyDescent="0.2">
      <c r="E362" s="192"/>
      <c r="F362" s="72"/>
    </row>
    <row r="363" spans="5:6" x14ac:dyDescent="0.2">
      <c r="E363" s="192"/>
      <c r="F363" s="72"/>
    </row>
    <row r="364" spans="5:6" x14ac:dyDescent="0.2">
      <c r="E364" s="192"/>
      <c r="F364" s="72"/>
    </row>
    <row r="365" spans="5:6" x14ac:dyDescent="0.2">
      <c r="E365" s="192"/>
      <c r="F365" s="72"/>
    </row>
    <row r="366" spans="5:6" x14ac:dyDescent="0.2">
      <c r="E366" s="192"/>
      <c r="F366" s="72"/>
    </row>
    <row r="367" spans="5:6" x14ac:dyDescent="0.2">
      <c r="E367" s="192"/>
      <c r="F367" s="72"/>
    </row>
    <row r="368" spans="5:6" x14ac:dyDescent="0.2">
      <c r="E368" s="192"/>
      <c r="F368" s="72"/>
    </row>
    <row r="369" spans="5:6" x14ac:dyDescent="0.2">
      <c r="E369" s="192"/>
      <c r="F369" s="81"/>
    </row>
    <row r="370" spans="5:6" x14ac:dyDescent="0.2">
      <c r="E370" s="192"/>
      <c r="F370" s="72"/>
    </row>
    <row r="371" spans="5:6" x14ac:dyDescent="0.2">
      <c r="E371" s="192"/>
      <c r="F371" s="72"/>
    </row>
    <row r="372" spans="5:6" x14ac:dyDescent="0.2">
      <c r="E372" s="192"/>
      <c r="F372" s="72"/>
    </row>
    <row r="373" spans="5:6" x14ac:dyDescent="0.2">
      <c r="E373" s="192"/>
      <c r="F373" s="81"/>
    </row>
    <row r="374" spans="5:6" x14ac:dyDescent="0.2">
      <c r="E374" s="192"/>
      <c r="F374" s="81"/>
    </row>
    <row r="375" spans="5:6" x14ac:dyDescent="0.2">
      <c r="E375" s="192"/>
      <c r="F375" s="81"/>
    </row>
    <row r="376" spans="5:6" x14ac:dyDescent="0.2">
      <c r="E376" s="192"/>
      <c r="F376" s="81"/>
    </row>
    <row r="377" spans="5:6" x14ac:dyDescent="0.2">
      <c r="E377" s="192"/>
      <c r="F377" s="81"/>
    </row>
    <row r="378" spans="5:6" x14ac:dyDescent="0.2">
      <c r="E378" s="192"/>
      <c r="F378" s="81"/>
    </row>
    <row r="379" spans="5:6" x14ac:dyDescent="0.2">
      <c r="E379" s="192"/>
      <c r="F379" s="81"/>
    </row>
    <row r="380" spans="5:6" x14ac:dyDescent="0.2">
      <c r="E380" s="192"/>
      <c r="F380" s="81"/>
    </row>
    <row r="381" spans="5:6" x14ac:dyDescent="0.2">
      <c r="E381" s="192"/>
      <c r="F381" s="81"/>
    </row>
    <row r="382" spans="5:6" x14ac:dyDescent="0.2">
      <c r="E382" s="192"/>
      <c r="F382" s="81"/>
    </row>
    <row r="383" spans="5:6" x14ac:dyDescent="0.2">
      <c r="E383" s="192"/>
      <c r="F383" s="81"/>
    </row>
    <row r="384" spans="5:6" x14ac:dyDescent="0.2">
      <c r="E384" s="192"/>
      <c r="F384" s="81"/>
    </row>
    <row r="385" spans="5:6" x14ac:dyDescent="0.2">
      <c r="E385" s="192"/>
      <c r="F385" s="81"/>
    </row>
    <row r="386" spans="5:6" x14ac:dyDescent="0.2">
      <c r="E386" s="192"/>
      <c r="F386" s="81"/>
    </row>
    <row r="387" spans="5:6" x14ac:dyDescent="0.2">
      <c r="E387" s="192"/>
      <c r="F387" s="81"/>
    </row>
    <row r="388" spans="5:6" x14ac:dyDescent="0.2">
      <c r="E388" s="192"/>
      <c r="F388" s="81"/>
    </row>
    <row r="389" spans="5:6" x14ac:dyDescent="0.2">
      <c r="E389" s="192"/>
      <c r="F389" s="81"/>
    </row>
    <row r="390" spans="5:6" x14ac:dyDescent="0.2">
      <c r="E390" s="192"/>
      <c r="F390" s="72"/>
    </row>
    <row r="391" spans="5:6" x14ac:dyDescent="0.2">
      <c r="E391" s="192"/>
      <c r="F391" s="72"/>
    </row>
    <row r="392" spans="5:6" x14ac:dyDescent="0.2">
      <c r="E392" s="192"/>
      <c r="F392" s="72"/>
    </row>
    <row r="393" spans="5:6" x14ac:dyDescent="0.2">
      <c r="E393" s="192"/>
      <c r="F393" s="72"/>
    </row>
    <row r="394" spans="5:6" x14ac:dyDescent="0.2">
      <c r="E394" s="192"/>
      <c r="F394" s="72"/>
    </row>
    <row r="395" spans="5:6" x14ac:dyDescent="0.2">
      <c r="E395" s="192"/>
      <c r="F395" s="72"/>
    </row>
    <row r="396" spans="5:6" x14ac:dyDescent="0.2">
      <c r="E396" s="192"/>
      <c r="F396" s="72"/>
    </row>
    <row r="397" spans="5:6" x14ac:dyDescent="0.2">
      <c r="E397" s="192"/>
      <c r="F397" s="72"/>
    </row>
    <row r="398" spans="5:6" x14ac:dyDescent="0.2">
      <c r="E398" s="192"/>
      <c r="F398" s="72"/>
    </row>
    <row r="399" spans="5:6" x14ac:dyDescent="0.2">
      <c r="E399" s="192"/>
      <c r="F399" s="72"/>
    </row>
    <row r="400" spans="5:6" x14ac:dyDescent="0.2">
      <c r="E400" s="192"/>
      <c r="F400" s="81"/>
    </row>
    <row r="401" spans="5:6" x14ac:dyDescent="0.2">
      <c r="E401" s="192"/>
      <c r="F401" s="72"/>
    </row>
    <row r="402" spans="5:6" x14ac:dyDescent="0.2">
      <c r="E402" s="192"/>
      <c r="F402" s="72"/>
    </row>
    <row r="403" spans="5:6" x14ac:dyDescent="0.2">
      <c r="E403" s="192"/>
      <c r="F403" s="72"/>
    </row>
    <row r="404" spans="5:6" x14ac:dyDescent="0.2">
      <c r="E404" s="192"/>
      <c r="F404" s="81"/>
    </row>
    <row r="405" spans="5:6" x14ac:dyDescent="0.2">
      <c r="E405" s="192"/>
      <c r="F405" s="81"/>
    </row>
    <row r="406" spans="5:6" x14ac:dyDescent="0.2">
      <c r="E406" s="192"/>
      <c r="F406" s="81"/>
    </row>
    <row r="407" spans="5:6" x14ac:dyDescent="0.2">
      <c r="E407" s="192"/>
      <c r="F407" s="81"/>
    </row>
    <row r="408" spans="5:6" x14ac:dyDescent="0.2">
      <c r="E408" s="192"/>
      <c r="F408" s="81"/>
    </row>
    <row r="409" spans="5:6" x14ac:dyDescent="0.2">
      <c r="E409" s="192"/>
      <c r="F409" s="81"/>
    </row>
    <row r="410" spans="5:6" x14ac:dyDescent="0.2">
      <c r="E410" s="192"/>
      <c r="F410" s="81"/>
    </row>
    <row r="411" spans="5:6" x14ac:dyDescent="0.2">
      <c r="E411" s="192"/>
      <c r="F411" s="81"/>
    </row>
    <row r="412" spans="5:6" x14ac:dyDescent="0.2">
      <c r="E412" s="192"/>
      <c r="F412" s="81"/>
    </row>
    <row r="413" spans="5:6" x14ac:dyDescent="0.2">
      <c r="E413" s="192"/>
      <c r="F413" s="81"/>
    </row>
    <row r="414" spans="5:6" x14ac:dyDescent="0.2">
      <c r="E414" s="192"/>
      <c r="F414" s="81"/>
    </row>
    <row r="415" spans="5:6" x14ac:dyDescent="0.2">
      <c r="E415" s="192"/>
      <c r="F415" s="81"/>
    </row>
    <row r="416" spans="5:6" x14ac:dyDescent="0.2">
      <c r="E416" s="192"/>
      <c r="F416" s="81"/>
    </row>
    <row r="417" spans="5:6" x14ac:dyDescent="0.2">
      <c r="E417" s="192"/>
      <c r="F417" s="81"/>
    </row>
    <row r="418" spans="5:6" x14ac:dyDescent="0.2">
      <c r="E418" s="192"/>
      <c r="F418" s="81"/>
    </row>
    <row r="419" spans="5:6" x14ac:dyDescent="0.2">
      <c r="E419" s="192"/>
      <c r="F419" s="81"/>
    </row>
    <row r="420" spans="5:6" x14ac:dyDescent="0.2">
      <c r="E420" s="192"/>
      <c r="F420" s="2"/>
    </row>
    <row r="421" spans="5:6" x14ac:dyDescent="0.2">
      <c r="E421" s="192"/>
      <c r="F421" s="2"/>
    </row>
    <row r="422" spans="5:6" x14ac:dyDescent="0.2">
      <c r="E422" s="192"/>
      <c r="F422" s="2"/>
    </row>
    <row r="423" spans="5:6" x14ac:dyDescent="0.2">
      <c r="E423" s="192"/>
      <c r="F423" s="2"/>
    </row>
    <row r="424" spans="5:6" x14ac:dyDescent="0.2">
      <c r="E424" s="192"/>
      <c r="F424" s="2"/>
    </row>
    <row r="425" spans="5:6" x14ac:dyDescent="0.2">
      <c r="E425" s="192"/>
      <c r="F425" s="2"/>
    </row>
    <row r="426" spans="5:6" x14ac:dyDescent="0.2">
      <c r="E426" s="192"/>
      <c r="F426" s="2"/>
    </row>
    <row r="427" spans="5:6" x14ac:dyDescent="0.2">
      <c r="E427" s="192"/>
      <c r="F427" s="2"/>
    </row>
    <row r="428" spans="5:6" x14ac:dyDescent="0.2">
      <c r="E428" s="192"/>
      <c r="F428" s="2"/>
    </row>
    <row r="429" spans="5:6" x14ac:dyDescent="0.2">
      <c r="E429" s="192"/>
      <c r="F429" s="2"/>
    </row>
    <row r="430" spans="5:6" x14ac:dyDescent="0.2">
      <c r="E430" s="192"/>
      <c r="F430" s="2"/>
    </row>
    <row r="431" spans="5:6" x14ac:dyDescent="0.2">
      <c r="E431" s="192"/>
      <c r="F431" s="2"/>
    </row>
    <row r="432" spans="5:6" x14ac:dyDescent="0.2">
      <c r="E432" s="192"/>
      <c r="F432" s="2"/>
    </row>
    <row r="433" spans="5:6" x14ac:dyDescent="0.2">
      <c r="E433" s="192"/>
      <c r="F433" s="2"/>
    </row>
    <row r="434" spans="5:6" x14ac:dyDescent="0.2">
      <c r="E434" s="192"/>
      <c r="F434" s="2"/>
    </row>
    <row r="435" spans="5:6" x14ac:dyDescent="0.2">
      <c r="E435" s="192"/>
      <c r="F435" s="2"/>
    </row>
    <row r="436" spans="5:6" x14ac:dyDescent="0.2">
      <c r="E436" s="192"/>
      <c r="F436" s="2"/>
    </row>
    <row r="437" spans="5:6" x14ac:dyDescent="0.2">
      <c r="E437" s="192"/>
      <c r="F437" s="2"/>
    </row>
    <row r="438" spans="5:6" x14ac:dyDescent="0.2">
      <c r="E438" s="192"/>
      <c r="F438" s="2"/>
    </row>
    <row r="439" spans="5:6" x14ac:dyDescent="0.2">
      <c r="E439" s="192"/>
      <c r="F439" s="2"/>
    </row>
    <row r="440" spans="5:6" x14ac:dyDescent="0.2">
      <c r="E440" s="192"/>
      <c r="F440" s="2"/>
    </row>
    <row r="441" spans="5:6" x14ac:dyDescent="0.2">
      <c r="E441" s="192"/>
      <c r="F441" s="2"/>
    </row>
    <row r="442" spans="5:6" x14ac:dyDescent="0.2">
      <c r="E442" s="192"/>
      <c r="F442" s="2"/>
    </row>
    <row r="443" spans="5:6" x14ac:dyDescent="0.2">
      <c r="E443" s="192"/>
      <c r="F443" s="2"/>
    </row>
    <row r="444" spans="5:6" x14ac:dyDescent="0.2">
      <c r="E444" s="192"/>
      <c r="F444" s="2"/>
    </row>
    <row r="445" spans="5:6" x14ac:dyDescent="0.2">
      <c r="E445" s="192"/>
      <c r="F445" s="2"/>
    </row>
    <row r="446" spans="5:6" x14ac:dyDescent="0.2">
      <c r="E446" s="192"/>
      <c r="F446" s="2"/>
    </row>
    <row r="447" spans="5:6" x14ac:dyDescent="0.2">
      <c r="E447" s="192"/>
      <c r="F447" s="2"/>
    </row>
    <row r="448" spans="5:6" x14ac:dyDescent="0.2">
      <c r="E448" s="192"/>
      <c r="F448" s="2"/>
    </row>
    <row r="449" spans="5:6" x14ac:dyDescent="0.2">
      <c r="E449" s="192"/>
      <c r="F449" s="2"/>
    </row>
    <row r="450" spans="5:6" x14ac:dyDescent="0.2">
      <c r="E450" s="192"/>
      <c r="F450" s="2"/>
    </row>
    <row r="451" spans="5:6" x14ac:dyDescent="0.2">
      <c r="E451" s="192"/>
      <c r="F451" s="2"/>
    </row>
    <row r="452" spans="5:6" x14ac:dyDescent="0.2">
      <c r="E452" s="192"/>
      <c r="F452" s="2"/>
    </row>
    <row r="453" spans="5:6" x14ac:dyDescent="0.2">
      <c r="E453" s="192"/>
      <c r="F453" s="2"/>
    </row>
    <row r="454" spans="5:6" x14ac:dyDescent="0.2">
      <c r="E454" s="192"/>
      <c r="F454" s="2"/>
    </row>
    <row r="455" spans="5:6" x14ac:dyDescent="0.2">
      <c r="E455" s="192"/>
      <c r="F455" s="2"/>
    </row>
    <row r="456" spans="5:6" x14ac:dyDescent="0.2">
      <c r="E456" s="192"/>
      <c r="F456" s="2"/>
    </row>
    <row r="457" spans="5:6" x14ac:dyDescent="0.2">
      <c r="E457" s="192"/>
      <c r="F457" s="2"/>
    </row>
    <row r="458" spans="5:6" x14ac:dyDescent="0.2">
      <c r="E458" s="192"/>
      <c r="F458" s="2"/>
    </row>
    <row r="459" spans="5:6" x14ac:dyDescent="0.2">
      <c r="E459" s="192"/>
      <c r="F459" s="2"/>
    </row>
    <row r="460" spans="5:6" x14ac:dyDescent="0.2">
      <c r="E460" s="192"/>
      <c r="F460" s="2"/>
    </row>
    <row r="461" spans="5:6" x14ac:dyDescent="0.2">
      <c r="E461" s="192"/>
      <c r="F461" s="2"/>
    </row>
    <row r="462" spans="5:6" x14ac:dyDescent="0.2">
      <c r="E462" s="192"/>
      <c r="F462" s="2"/>
    </row>
    <row r="463" spans="5:6" x14ac:dyDescent="0.2">
      <c r="E463" s="192"/>
      <c r="F463" s="2"/>
    </row>
    <row r="464" spans="5:6" x14ac:dyDescent="0.2">
      <c r="E464" s="192"/>
      <c r="F464" s="2"/>
    </row>
    <row r="465" spans="5:6" x14ac:dyDescent="0.2">
      <c r="E465" s="192"/>
      <c r="F465" s="2"/>
    </row>
    <row r="466" spans="5:6" x14ac:dyDescent="0.2">
      <c r="E466" s="192"/>
      <c r="F466" s="2"/>
    </row>
    <row r="467" spans="5:6" x14ac:dyDescent="0.2">
      <c r="E467" s="192"/>
      <c r="F467" s="2"/>
    </row>
    <row r="468" spans="5:6" x14ac:dyDescent="0.2">
      <c r="E468" s="192"/>
      <c r="F468" s="2"/>
    </row>
    <row r="469" spans="5:6" x14ac:dyDescent="0.2">
      <c r="E469" s="192"/>
      <c r="F469" s="2"/>
    </row>
    <row r="470" spans="5:6" x14ac:dyDescent="0.2">
      <c r="E470" s="192"/>
      <c r="F470" s="2"/>
    </row>
    <row r="471" spans="5:6" x14ac:dyDescent="0.2">
      <c r="E471" s="192"/>
      <c r="F471" s="2"/>
    </row>
    <row r="472" spans="5:6" x14ac:dyDescent="0.2">
      <c r="E472" s="192"/>
      <c r="F472" s="2"/>
    </row>
    <row r="473" spans="5:6" x14ac:dyDescent="0.2">
      <c r="E473" s="192"/>
      <c r="F473" s="2"/>
    </row>
    <row r="474" spans="5:6" x14ac:dyDescent="0.2">
      <c r="E474" s="192"/>
      <c r="F474" s="2"/>
    </row>
    <row r="475" spans="5:6" x14ac:dyDescent="0.2">
      <c r="E475" s="192"/>
      <c r="F475" s="2"/>
    </row>
    <row r="476" spans="5:6" x14ac:dyDescent="0.2">
      <c r="E476" s="192"/>
      <c r="F476" s="2"/>
    </row>
    <row r="477" spans="5:6" x14ac:dyDescent="0.2">
      <c r="E477" s="192"/>
      <c r="F477" s="2"/>
    </row>
    <row r="478" spans="5:6" x14ac:dyDescent="0.2">
      <c r="E478" s="192"/>
      <c r="F478" s="2"/>
    </row>
    <row r="479" spans="5:6" x14ac:dyDescent="0.2">
      <c r="E479" s="192"/>
      <c r="F479" s="2"/>
    </row>
    <row r="480" spans="5:6" x14ac:dyDescent="0.2">
      <c r="E480" s="192"/>
      <c r="F480" s="2"/>
    </row>
    <row r="481" spans="5:6" x14ac:dyDescent="0.2">
      <c r="E481" s="192"/>
      <c r="F481" s="2"/>
    </row>
    <row r="482" spans="5:6" x14ac:dyDescent="0.2">
      <c r="E482" s="192"/>
      <c r="F482" s="2"/>
    </row>
    <row r="483" spans="5:6" x14ac:dyDescent="0.2">
      <c r="E483" s="192"/>
      <c r="F483" s="2"/>
    </row>
    <row r="484" spans="5:6" x14ac:dyDescent="0.2">
      <c r="E484" s="192"/>
      <c r="F484" s="2"/>
    </row>
    <row r="485" spans="5:6" x14ac:dyDescent="0.2">
      <c r="E485" s="192"/>
      <c r="F485" s="2"/>
    </row>
    <row r="486" spans="5:6" x14ac:dyDescent="0.2">
      <c r="E486" s="192"/>
      <c r="F486" s="2"/>
    </row>
    <row r="487" spans="5:6" x14ac:dyDescent="0.2">
      <c r="E487" s="192"/>
      <c r="F487" s="2"/>
    </row>
    <row r="488" spans="5:6" x14ac:dyDescent="0.2">
      <c r="E488" s="192"/>
      <c r="F488" s="2"/>
    </row>
    <row r="489" spans="5:6" x14ac:dyDescent="0.2">
      <c r="E489" s="192"/>
      <c r="F489" s="2"/>
    </row>
    <row r="490" spans="5:6" x14ac:dyDescent="0.2">
      <c r="E490" s="192"/>
      <c r="F490" s="2"/>
    </row>
    <row r="491" spans="5:6" x14ac:dyDescent="0.2">
      <c r="E491" s="192"/>
      <c r="F491" s="2"/>
    </row>
    <row r="492" spans="5:6" x14ac:dyDescent="0.2">
      <c r="E492" s="192"/>
      <c r="F492" s="2"/>
    </row>
    <row r="493" spans="5:6" x14ac:dyDescent="0.2">
      <c r="E493" s="192"/>
      <c r="F493" s="2"/>
    </row>
    <row r="494" spans="5:6" x14ac:dyDescent="0.2">
      <c r="E494" s="192"/>
      <c r="F494" s="2"/>
    </row>
    <row r="495" spans="5:6" x14ac:dyDescent="0.2">
      <c r="E495" s="192"/>
      <c r="F495" s="2"/>
    </row>
    <row r="496" spans="5:6" x14ac:dyDescent="0.2">
      <c r="E496" s="192"/>
      <c r="F496" s="2"/>
    </row>
    <row r="497" spans="5:6" x14ac:dyDescent="0.2">
      <c r="E497" s="192"/>
      <c r="F497" s="2"/>
    </row>
    <row r="498" spans="5:6" x14ac:dyDescent="0.2">
      <c r="E498" s="192"/>
      <c r="F498" s="2"/>
    </row>
    <row r="499" spans="5:6" x14ac:dyDescent="0.2">
      <c r="E499" s="192"/>
      <c r="F499" s="2"/>
    </row>
    <row r="500" spans="5:6" x14ac:dyDescent="0.2">
      <c r="E500" s="192"/>
      <c r="F500" s="2"/>
    </row>
    <row r="501" spans="5:6" x14ac:dyDescent="0.2">
      <c r="E501" s="192"/>
      <c r="F501" s="2"/>
    </row>
    <row r="502" spans="5:6" x14ac:dyDescent="0.2">
      <c r="E502" s="192"/>
      <c r="F502" s="2"/>
    </row>
    <row r="503" spans="5:6" x14ac:dyDescent="0.2">
      <c r="E503" s="192"/>
      <c r="F503" s="2"/>
    </row>
    <row r="504" spans="5:6" x14ac:dyDescent="0.2">
      <c r="E504" s="192"/>
      <c r="F504" s="2"/>
    </row>
    <row r="505" spans="5:6" x14ac:dyDescent="0.2">
      <c r="E505" s="192"/>
      <c r="F505" s="2"/>
    </row>
    <row r="506" spans="5:6" x14ac:dyDescent="0.2">
      <c r="E506" s="192"/>
      <c r="F506" s="2"/>
    </row>
    <row r="507" spans="5:6" x14ac:dyDescent="0.2">
      <c r="E507" s="192"/>
      <c r="F507" s="2"/>
    </row>
    <row r="508" spans="5:6" x14ac:dyDescent="0.2">
      <c r="E508" s="192"/>
      <c r="F508" s="2"/>
    </row>
    <row r="509" spans="5:6" x14ac:dyDescent="0.2">
      <c r="E509" s="192"/>
      <c r="F509" s="2"/>
    </row>
    <row r="510" spans="5:6" x14ac:dyDescent="0.2">
      <c r="E510" s="192"/>
      <c r="F510" s="2"/>
    </row>
    <row r="511" spans="5:6" x14ac:dyDescent="0.2">
      <c r="E511" s="192"/>
      <c r="F511" s="2"/>
    </row>
    <row r="512" spans="5:6" x14ac:dyDescent="0.2">
      <c r="E512" s="192"/>
      <c r="F512" s="2"/>
    </row>
    <row r="513" spans="5:6" x14ac:dyDescent="0.2">
      <c r="E513" s="192"/>
      <c r="F513" s="2"/>
    </row>
    <row r="514" spans="5:6" x14ac:dyDescent="0.2">
      <c r="E514" s="192"/>
      <c r="F514" s="2"/>
    </row>
    <row r="515" spans="5:6" x14ac:dyDescent="0.2">
      <c r="E515" s="192"/>
      <c r="F515" s="2"/>
    </row>
    <row r="516" spans="5:6" x14ac:dyDescent="0.2">
      <c r="E516" s="192"/>
      <c r="F516" s="2"/>
    </row>
    <row r="517" spans="5:6" x14ac:dyDescent="0.2">
      <c r="E517" s="192"/>
      <c r="F517" s="2"/>
    </row>
    <row r="518" spans="5:6" x14ac:dyDescent="0.2">
      <c r="E518" s="192"/>
      <c r="F518" s="2"/>
    </row>
    <row r="519" spans="5:6" x14ac:dyDescent="0.2">
      <c r="E519" s="192"/>
      <c r="F519" s="2"/>
    </row>
    <row r="520" spans="5:6" x14ac:dyDescent="0.2">
      <c r="E520" s="192"/>
      <c r="F520" s="2"/>
    </row>
    <row r="521" spans="5:6" x14ac:dyDescent="0.2">
      <c r="E521" s="192"/>
      <c r="F521" s="2"/>
    </row>
    <row r="522" spans="5:6" x14ac:dyDescent="0.2">
      <c r="E522" s="192"/>
      <c r="F522" s="2"/>
    </row>
    <row r="523" spans="5:6" x14ac:dyDescent="0.2">
      <c r="E523" s="192"/>
      <c r="F523" s="2"/>
    </row>
    <row r="524" spans="5:6" x14ac:dyDescent="0.2">
      <c r="E524" s="192"/>
      <c r="F524" s="2"/>
    </row>
    <row r="525" spans="5:6" x14ac:dyDescent="0.2">
      <c r="E525" s="192"/>
      <c r="F525" s="2"/>
    </row>
    <row r="526" spans="5:6" x14ac:dyDescent="0.2">
      <c r="E526" s="192"/>
      <c r="F526" s="2"/>
    </row>
    <row r="527" spans="5:6" x14ac:dyDescent="0.2">
      <c r="E527" s="192"/>
      <c r="F527" s="2"/>
    </row>
    <row r="528" spans="5:6" x14ac:dyDescent="0.2">
      <c r="E528" s="192"/>
      <c r="F528" s="2"/>
    </row>
    <row r="529" spans="5:6" x14ac:dyDescent="0.2">
      <c r="E529" s="192"/>
      <c r="F529" s="2"/>
    </row>
    <row r="530" spans="5:6" x14ac:dyDescent="0.2">
      <c r="E530" s="192"/>
      <c r="F530" s="2"/>
    </row>
    <row r="531" spans="5:6" x14ac:dyDescent="0.2">
      <c r="E531" s="192"/>
      <c r="F531" s="2"/>
    </row>
    <row r="532" spans="5:6" x14ac:dyDescent="0.2">
      <c r="E532" s="192"/>
      <c r="F532" s="2"/>
    </row>
    <row r="533" spans="5:6" x14ac:dyDescent="0.2">
      <c r="E533" s="192"/>
      <c r="F533" s="2"/>
    </row>
    <row r="534" spans="5:6" x14ac:dyDescent="0.2">
      <c r="E534" s="192"/>
      <c r="F534" s="2"/>
    </row>
    <row r="535" spans="5:6" x14ac:dyDescent="0.2">
      <c r="E535" s="192"/>
      <c r="F535" s="2"/>
    </row>
    <row r="536" spans="5:6" x14ac:dyDescent="0.2">
      <c r="E536" s="192"/>
      <c r="F536" s="2"/>
    </row>
    <row r="537" spans="5:6" x14ac:dyDescent="0.2">
      <c r="E537" s="192"/>
      <c r="F537" s="2"/>
    </row>
    <row r="538" spans="5:6" x14ac:dyDescent="0.2">
      <c r="E538" s="192"/>
      <c r="F538" s="2"/>
    </row>
    <row r="539" spans="5:6" x14ac:dyDescent="0.2">
      <c r="E539" s="192"/>
      <c r="F539" s="2"/>
    </row>
    <row r="540" spans="5:6" x14ac:dyDescent="0.2">
      <c r="E540" s="192"/>
      <c r="F540" s="2"/>
    </row>
    <row r="541" spans="5:6" x14ac:dyDescent="0.2">
      <c r="E541" s="192"/>
      <c r="F541" s="2"/>
    </row>
    <row r="542" spans="5:6" x14ac:dyDescent="0.2">
      <c r="E542" s="192"/>
      <c r="F542" s="2"/>
    </row>
    <row r="543" spans="5:6" x14ac:dyDescent="0.2">
      <c r="E543" s="192"/>
      <c r="F543" s="2"/>
    </row>
    <row r="544" spans="5:6" x14ac:dyDescent="0.2">
      <c r="E544" s="192"/>
      <c r="F544" s="2"/>
    </row>
    <row r="545" spans="5:6" x14ac:dyDescent="0.2">
      <c r="E545" s="192"/>
      <c r="F545" s="2"/>
    </row>
    <row r="546" spans="5:6" x14ac:dyDescent="0.2">
      <c r="E546" s="192"/>
      <c r="F546" s="2"/>
    </row>
    <row r="547" spans="5:6" x14ac:dyDescent="0.2">
      <c r="E547" s="192"/>
      <c r="F547" s="2"/>
    </row>
    <row r="548" spans="5:6" x14ac:dyDescent="0.2">
      <c r="E548" s="192"/>
      <c r="F548" s="2"/>
    </row>
    <row r="549" spans="5:6" x14ac:dyDescent="0.2">
      <c r="E549" s="192"/>
      <c r="F549" s="2"/>
    </row>
    <row r="550" spans="5:6" x14ac:dyDescent="0.2">
      <c r="E550" s="192"/>
      <c r="F550" s="2"/>
    </row>
    <row r="551" spans="5:6" x14ac:dyDescent="0.2">
      <c r="E551" s="192"/>
      <c r="F551" s="2"/>
    </row>
    <row r="552" spans="5:6" x14ac:dyDescent="0.2">
      <c r="E552" s="192"/>
      <c r="F552" s="2"/>
    </row>
    <row r="553" spans="5:6" x14ac:dyDescent="0.2">
      <c r="E553" s="192"/>
      <c r="F553" s="2"/>
    </row>
    <row r="554" spans="5:6" x14ac:dyDescent="0.2">
      <c r="E554" s="192"/>
      <c r="F554" s="2"/>
    </row>
    <row r="555" spans="5:6" x14ac:dyDescent="0.2">
      <c r="E555" s="192"/>
      <c r="F555" s="2"/>
    </row>
    <row r="556" spans="5:6" x14ac:dyDescent="0.2">
      <c r="E556" s="192"/>
      <c r="F556" s="2"/>
    </row>
    <row r="557" spans="5:6" x14ac:dyDescent="0.2">
      <c r="E557" s="192"/>
      <c r="F557" s="2"/>
    </row>
    <row r="558" spans="5:6" x14ac:dyDescent="0.2">
      <c r="E558" s="192"/>
      <c r="F558" s="2"/>
    </row>
    <row r="559" spans="5:6" x14ac:dyDescent="0.2">
      <c r="E559" s="192"/>
      <c r="F559" s="2"/>
    </row>
    <row r="560" spans="5:6" x14ac:dyDescent="0.2">
      <c r="E560" s="192"/>
      <c r="F560" s="2"/>
    </row>
    <row r="561" spans="5:6" x14ac:dyDescent="0.2">
      <c r="E561" s="192"/>
      <c r="F561" s="2"/>
    </row>
    <row r="562" spans="5:6" x14ac:dyDescent="0.2">
      <c r="E562" s="192"/>
      <c r="F562" s="2"/>
    </row>
    <row r="563" spans="5:6" x14ac:dyDescent="0.2">
      <c r="E563" s="192"/>
      <c r="F563" s="2"/>
    </row>
    <row r="564" spans="5:6" x14ac:dyDescent="0.2">
      <c r="E564" s="192"/>
      <c r="F564" s="2"/>
    </row>
    <row r="565" spans="5:6" x14ac:dyDescent="0.2">
      <c r="E565" s="192"/>
      <c r="F565" s="2"/>
    </row>
    <row r="566" spans="5:6" x14ac:dyDescent="0.2">
      <c r="E566" s="192"/>
      <c r="F566" s="2"/>
    </row>
    <row r="567" spans="5:6" x14ac:dyDescent="0.2">
      <c r="E567" s="192"/>
      <c r="F567" s="2"/>
    </row>
    <row r="568" spans="5:6" x14ac:dyDescent="0.2">
      <c r="E568" s="192"/>
      <c r="F568" s="2"/>
    </row>
    <row r="569" spans="5:6" x14ac:dyDescent="0.2">
      <c r="E569" s="192"/>
      <c r="F569" s="2"/>
    </row>
    <row r="570" spans="5:6" x14ac:dyDescent="0.2">
      <c r="E570" s="192"/>
      <c r="F570" s="2"/>
    </row>
    <row r="571" spans="5:6" x14ac:dyDescent="0.2">
      <c r="E571" s="192"/>
      <c r="F571" s="2"/>
    </row>
    <row r="572" spans="5:6" x14ac:dyDescent="0.2">
      <c r="E572" s="192"/>
      <c r="F572" s="2"/>
    </row>
    <row r="573" spans="5:6" x14ac:dyDescent="0.2">
      <c r="E573" s="192"/>
      <c r="F573" s="2"/>
    </row>
    <row r="574" spans="5:6" x14ac:dyDescent="0.2">
      <c r="E574" s="192"/>
      <c r="F574" s="2"/>
    </row>
    <row r="575" spans="5:6" x14ac:dyDescent="0.2">
      <c r="E575" s="192"/>
      <c r="F575" s="2"/>
    </row>
    <row r="576" spans="5:6" x14ac:dyDescent="0.2">
      <c r="E576" s="192"/>
      <c r="F576" s="2"/>
    </row>
    <row r="577" spans="5:6" x14ac:dyDescent="0.2">
      <c r="E577" s="192"/>
      <c r="F577" s="2"/>
    </row>
    <row r="578" spans="5:6" x14ac:dyDescent="0.2">
      <c r="E578" s="192"/>
      <c r="F578" s="2"/>
    </row>
    <row r="579" spans="5:6" x14ac:dyDescent="0.2">
      <c r="E579" s="192"/>
      <c r="F579" s="2"/>
    </row>
    <row r="580" spans="5:6" x14ac:dyDescent="0.2">
      <c r="E580" s="192"/>
      <c r="F580" s="2"/>
    </row>
    <row r="581" spans="5:6" x14ac:dyDescent="0.2">
      <c r="E581" s="192"/>
      <c r="F581" s="2"/>
    </row>
    <row r="582" spans="5:6" x14ac:dyDescent="0.2">
      <c r="E582" s="192"/>
      <c r="F582" s="2"/>
    </row>
    <row r="583" spans="5:6" x14ac:dyDescent="0.2">
      <c r="E583" s="192"/>
      <c r="F583" s="2"/>
    </row>
    <row r="584" spans="5:6" x14ac:dyDescent="0.2">
      <c r="E584" s="192"/>
      <c r="F584" s="2"/>
    </row>
    <row r="585" spans="5:6" x14ac:dyDescent="0.2">
      <c r="E585" s="192"/>
      <c r="F585" s="2"/>
    </row>
    <row r="586" spans="5:6" x14ac:dyDescent="0.2">
      <c r="E586" s="192"/>
      <c r="F586" s="2"/>
    </row>
    <row r="587" spans="5:6" x14ac:dyDescent="0.2">
      <c r="E587" s="192"/>
      <c r="F587" s="2"/>
    </row>
    <row r="588" spans="5:6" x14ac:dyDescent="0.2">
      <c r="E588" s="192"/>
      <c r="F588" s="2"/>
    </row>
    <row r="589" spans="5:6" x14ac:dyDescent="0.2">
      <c r="E589" s="192"/>
      <c r="F589" s="2"/>
    </row>
    <row r="590" spans="5:6" x14ac:dyDescent="0.2">
      <c r="E590" s="192"/>
      <c r="F590" s="2"/>
    </row>
    <row r="591" spans="5:6" x14ac:dyDescent="0.2">
      <c r="E591" s="192"/>
      <c r="F591" s="2"/>
    </row>
    <row r="592" spans="5:6" x14ac:dyDescent="0.2">
      <c r="E592" s="192"/>
      <c r="F592" s="2"/>
    </row>
    <row r="593" spans="5:6" x14ac:dyDescent="0.2">
      <c r="E593" s="192"/>
      <c r="F593" s="2"/>
    </row>
    <row r="594" spans="5:6" x14ac:dyDescent="0.2">
      <c r="E594" s="192"/>
      <c r="F594" s="2"/>
    </row>
    <row r="595" spans="5:6" x14ac:dyDescent="0.2">
      <c r="E595" s="192"/>
      <c r="F595" s="2"/>
    </row>
    <row r="596" spans="5:6" x14ac:dyDescent="0.2">
      <c r="E596" s="192"/>
      <c r="F596" s="2"/>
    </row>
    <row r="597" spans="5:6" x14ac:dyDescent="0.2">
      <c r="E597" s="192"/>
      <c r="F597" s="2"/>
    </row>
    <row r="598" spans="5:6" x14ac:dyDescent="0.2">
      <c r="E598" s="192"/>
      <c r="F598" s="2"/>
    </row>
    <row r="599" spans="5:6" x14ac:dyDescent="0.2">
      <c r="E599" s="192"/>
      <c r="F599" s="2"/>
    </row>
    <row r="600" spans="5:6" x14ac:dyDescent="0.2">
      <c r="E600" s="192"/>
      <c r="F600" s="2"/>
    </row>
    <row r="601" spans="5:6" x14ac:dyDescent="0.2">
      <c r="E601" s="192"/>
      <c r="F601" s="2"/>
    </row>
    <row r="602" spans="5:6" x14ac:dyDescent="0.2">
      <c r="E602" s="192"/>
      <c r="F602" s="2"/>
    </row>
    <row r="603" spans="5:6" x14ac:dyDescent="0.2">
      <c r="E603" s="192"/>
      <c r="F603" s="2"/>
    </row>
    <row r="604" spans="5:6" x14ac:dyDescent="0.2">
      <c r="E604" s="192"/>
      <c r="F604" s="2"/>
    </row>
    <row r="605" spans="5:6" x14ac:dyDescent="0.2">
      <c r="E605" s="192"/>
      <c r="F605" s="2"/>
    </row>
    <row r="606" spans="5:6" x14ac:dyDescent="0.2">
      <c r="E606" s="192"/>
      <c r="F606" s="2"/>
    </row>
    <row r="607" spans="5:6" x14ac:dyDescent="0.2">
      <c r="E607" s="192"/>
      <c r="F607" s="2"/>
    </row>
    <row r="608" spans="5:6" x14ac:dyDescent="0.2">
      <c r="E608" s="192"/>
      <c r="F608" s="2"/>
    </row>
    <row r="609" spans="5:6" x14ac:dyDescent="0.2">
      <c r="E609" s="192"/>
      <c r="F609" s="2"/>
    </row>
    <row r="610" spans="5:6" x14ac:dyDescent="0.2">
      <c r="E610" s="192"/>
      <c r="F610" s="2"/>
    </row>
    <row r="611" spans="5:6" x14ac:dyDescent="0.2">
      <c r="E611" s="192"/>
      <c r="F611" s="2"/>
    </row>
    <row r="612" spans="5:6" x14ac:dyDescent="0.2">
      <c r="E612" s="192"/>
      <c r="F612" s="2"/>
    </row>
    <row r="613" spans="5:6" x14ac:dyDescent="0.2">
      <c r="E613" s="192"/>
      <c r="F613" s="2"/>
    </row>
    <row r="614" spans="5:6" x14ac:dyDescent="0.2">
      <c r="E614" s="192"/>
      <c r="F614" s="2"/>
    </row>
    <row r="615" spans="5:6" x14ac:dyDescent="0.2">
      <c r="E615" s="192"/>
      <c r="F615" s="2"/>
    </row>
    <row r="616" spans="5:6" x14ac:dyDescent="0.2">
      <c r="E616" s="192"/>
      <c r="F616" s="2"/>
    </row>
    <row r="617" spans="5:6" x14ac:dyDescent="0.2">
      <c r="E617" s="192"/>
      <c r="F617" s="2"/>
    </row>
    <row r="618" spans="5:6" x14ac:dyDescent="0.2">
      <c r="E618" s="192"/>
      <c r="F618" s="2"/>
    </row>
    <row r="619" spans="5:6" x14ac:dyDescent="0.2">
      <c r="E619" s="192"/>
      <c r="F619" s="2"/>
    </row>
    <row r="620" spans="5:6" x14ac:dyDescent="0.2">
      <c r="E620" s="192"/>
      <c r="F620" s="2"/>
    </row>
    <row r="621" spans="5:6" x14ac:dyDescent="0.2">
      <c r="E621" s="192"/>
      <c r="F621" s="2"/>
    </row>
    <row r="622" spans="5:6" x14ac:dyDescent="0.2">
      <c r="E622" s="192"/>
      <c r="F622" s="2"/>
    </row>
    <row r="623" spans="5:6" x14ac:dyDescent="0.2">
      <c r="E623" s="192"/>
      <c r="F623" s="2"/>
    </row>
    <row r="624" spans="5:6" x14ac:dyDescent="0.2">
      <c r="E624" s="192"/>
      <c r="F624" s="2"/>
    </row>
    <row r="625" spans="5:6" x14ac:dyDescent="0.2">
      <c r="E625" s="192"/>
      <c r="F625" s="2"/>
    </row>
    <row r="626" spans="5:6" x14ac:dyDescent="0.2">
      <c r="E626" s="192"/>
      <c r="F626" s="2"/>
    </row>
    <row r="627" spans="5:6" x14ac:dyDescent="0.2">
      <c r="E627" s="192"/>
      <c r="F627" s="2"/>
    </row>
    <row r="628" spans="5:6" x14ac:dyDescent="0.2">
      <c r="E628" s="192"/>
      <c r="F628" s="2"/>
    </row>
    <row r="629" spans="5:6" x14ac:dyDescent="0.2">
      <c r="E629" s="192"/>
      <c r="F629" s="2"/>
    </row>
    <row r="630" spans="5:6" x14ac:dyDescent="0.2">
      <c r="E630" s="192"/>
      <c r="F630" s="2"/>
    </row>
    <row r="631" spans="5:6" x14ac:dyDescent="0.2">
      <c r="E631" s="192"/>
      <c r="F631" s="2"/>
    </row>
    <row r="632" spans="5:6" x14ac:dyDescent="0.2">
      <c r="E632" s="192"/>
      <c r="F632" s="2"/>
    </row>
    <row r="633" spans="5:6" x14ac:dyDescent="0.2">
      <c r="E633" s="192"/>
      <c r="F633" s="2"/>
    </row>
    <row r="634" spans="5:6" x14ac:dyDescent="0.2">
      <c r="E634" s="192"/>
      <c r="F634" s="2"/>
    </row>
    <row r="635" spans="5:6" x14ac:dyDescent="0.2">
      <c r="E635" s="192"/>
      <c r="F635" s="2"/>
    </row>
    <row r="636" spans="5:6" x14ac:dyDescent="0.2">
      <c r="E636" s="192"/>
      <c r="F636" s="2"/>
    </row>
    <row r="637" spans="5:6" x14ac:dyDescent="0.2">
      <c r="E637" s="192"/>
      <c r="F637" s="2"/>
    </row>
    <row r="638" spans="5:6" x14ac:dyDescent="0.2">
      <c r="E638" s="192"/>
      <c r="F638" s="2"/>
    </row>
    <row r="639" spans="5:6" x14ac:dyDescent="0.2">
      <c r="E639" s="192"/>
      <c r="F639" s="2"/>
    </row>
    <row r="640" spans="5:6" x14ac:dyDescent="0.2">
      <c r="E640" s="192"/>
      <c r="F640" s="2"/>
    </row>
    <row r="641" spans="5:6" x14ac:dyDescent="0.2">
      <c r="E641" s="192"/>
      <c r="F641" s="2"/>
    </row>
    <row r="642" spans="5:6" x14ac:dyDescent="0.2">
      <c r="E642" s="192"/>
      <c r="F642" s="2"/>
    </row>
    <row r="643" spans="5:6" x14ac:dyDescent="0.2">
      <c r="E643" s="192"/>
      <c r="F643" s="2"/>
    </row>
    <row r="644" spans="5:6" x14ac:dyDescent="0.2">
      <c r="E644" s="192"/>
      <c r="F644" s="2"/>
    </row>
    <row r="645" spans="5:6" x14ac:dyDescent="0.2">
      <c r="E645" s="192"/>
      <c r="F645" s="2"/>
    </row>
    <row r="646" spans="5:6" x14ac:dyDescent="0.2">
      <c r="E646" s="192"/>
      <c r="F646" s="2"/>
    </row>
    <row r="647" spans="5:6" x14ac:dyDescent="0.2">
      <c r="E647" s="192"/>
      <c r="F647" s="2"/>
    </row>
    <row r="648" spans="5:6" x14ac:dyDescent="0.2">
      <c r="E648" s="192"/>
      <c r="F648" s="2"/>
    </row>
    <row r="649" spans="5:6" x14ac:dyDescent="0.2">
      <c r="E649" s="192"/>
      <c r="F649" s="2"/>
    </row>
    <row r="650" spans="5:6" x14ac:dyDescent="0.2">
      <c r="E650" s="192"/>
      <c r="F650" s="2"/>
    </row>
    <row r="651" spans="5:6" x14ac:dyDescent="0.2">
      <c r="E651" s="192"/>
      <c r="F651" s="2"/>
    </row>
    <row r="652" spans="5:6" x14ac:dyDescent="0.2">
      <c r="E652" s="192"/>
      <c r="F652" s="2"/>
    </row>
    <row r="653" spans="5:6" x14ac:dyDescent="0.2">
      <c r="E653" s="192"/>
      <c r="F653" s="2"/>
    </row>
    <row r="654" spans="5:6" x14ac:dyDescent="0.2">
      <c r="E654" s="192"/>
      <c r="F654" s="2"/>
    </row>
    <row r="655" spans="5:6" x14ac:dyDescent="0.2">
      <c r="E655" s="192"/>
      <c r="F655" s="2"/>
    </row>
    <row r="656" spans="5:6" x14ac:dyDescent="0.2">
      <c r="E656" s="192"/>
      <c r="F656" s="2"/>
    </row>
    <row r="657" spans="5:6" x14ac:dyDescent="0.2">
      <c r="E657" s="192"/>
      <c r="F657" s="2"/>
    </row>
    <row r="658" spans="5:6" x14ac:dyDescent="0.2">
      <c r="E658" s="192"/>
      <c r="F658" s="2"/>
    </row>
    <row r="659" spans="5:6" x14ac:dyDescent="0.2">
      <c r="E659" s="192"/>
      <c r="F659" s="2"/>
    </row>
    <row r="660" spans="5:6" x14ac:dyDescent="0.2">
      <c r="E660" s="192"/>
      <c r="F660" s="2"/>
    </row>
    <row r="661" spans="5:6" x14ac:dyDescent="0.2">
      <c r="E661" s="192"/>
      <c r="F661" s="2"/>
    </row>
    <row r="662" spans="5:6" x14ac:dyDescent="0.2">
      <c r="E662" s="192"/>
      <c r="F662" s="2"/>
    </row>
    <row r="663" spans="5:6" x14ac:dyDescent="0.2">
      <c r="E663" s="192"/>
      <c r="F663" s="2"/>
    </row>
    <row r="664" spans="5:6" x14ac:dyDescent="0.2">
      <c r="E664" s="192"/>
      <c r="F664" s="2"/>
    </row>
    <row r="665" spans="5:6" x14ac:dyDescent="0.2">
      <c r="E665" s="192"/>
      <c r="F665" s="2"/>
    </row>
    <row r="666" spans="5:6" x14ac:dyDescent="0.2">
      <c r="E666" s="192"/>
      <c r="F666" s="2"/>
    </row>
    <row r="667" spans="5:6" x14ac:dyDescent="0.2">
      <c r="E667" s="192"/>
      <c r="F667" s="2"/>
    </row>
    <row r="668" spans="5:6" x14ac:dyDescent="0.2">
      <c r="E668" s="192"/>
      <c r="F668" s="2"/>
    </row>
    <row r="669" spans="5:6" x14ac:dyDescent="0.2">
      <c r="E669" s="192"/>
      <c r="F669" s="2"/>
    </row>
    <row r="670" spans="5:6" x14ac:dyDescent="0.2">
      <c r="E670" s="192"/>
      <c r="F670" s="2"/>
    </row>
    <row r="671" spans="5:6" x14ac:dyDescent="0.2">
      <c r="E671" s="192"/>
      <c r="F671" s="2"/>
    </row>
    <row r="672" spans="5:6" x14ac:dyDescent="0.2">
      <c r="E672" s="192"/>
      <c r="F672" s="2"/>
    </row>
    <row r="673" spans="5:6" x14ac:dyDescent="0.2">
      <c r="E673" s="192"/>
      <c r="F673" s="2"/>
    </row>
    <row r="674" spans="5:6" x14ac:dyDescent="0.2">
      <c r="E674" s="192"/>
      <c r="F674" s="2"/>
    </row>
    <row r="675" spans="5:6" x14ac:dyDescent="0.2">
      <c r="E675" s="192"/>
      <c r="F675" s="2"/>
    </row>
    <row r="676" spans="5:6" x14ac:dyDescent="0.2">
      <c r="E676" s="192"/>
      <c r="F676" s="2"/>
    </row>
    <row r="677" spans="5:6" x14ac:dyDescent="0.2">
      <c r="E677" s="192"/>
      <c r="F677" s="2"/>
    </row>
    <row r="678" spans="5:6" x14ac:dyDescent="0.2">
      <c r="E678" s="192"/>
      <c r="F678" s="2"/>
    </row>
    <row r="679" spans="5:6" x14ac:dyDescent="0.2">
      <c r="E679" s="192"/>
      <c r="F679" s="2"/>
    </row>
    <row r="680" spans="5:6" x14ac:dyDescent="0.2">
      <c r="E680" s="192"/>
      <c r="F680" s="2"/>
    </row>
    <row r="681" spans="5:6" x14ac:dyDescent="0.2">
      <c r="E681" s="192"/>
      <c r="F681" s="2"/>
    </row>
    <row r="682" spans="5:6" x14ac:dyDescent="0.2">
      <c r="E682" s="192"/>
      <c r="F682" s="2"/>
    </row>
    <row r="683" spans="5:6" x14ac:dyDescent="0.2">
      <c r="E683" s="192"/>
      <c r="F683" s="2"/>
    </row>
    <row r="684" spans="5:6" x14ac:dyDescent="0.2">
      <c r="E684" s="192"/>
      <c r="F684" s="2"/>
    </row>
    <row r="685" spans="5:6" x14ac:dyDescent="0.2">
      <c r="E685" s="192"/>
      <c r="F685" s="2"/>
    </row>
    <row r="686" spans="5:6" x14ac:dyDescent="0.2">
      <c r="E686" s="192"/>
      <c r="F686" s="2"/>
    </row>
    <row r="687" spans="5:6" x14ac:dyDescent="0.2">
      <c r="E687" s="192"/>
      <c r="F687" s="2"/>
    </row>
    <row r="688" spans="5:6" x14ac:dyDescent="0.2">
      <c r="E688" s="192"/>
      <c r="F688" s="2"/>
    </row>
    <row r="689" spans="5:6" x14ac:dyDescent="0.2">
      <c r="E689" s="192"/>
      <c r="F689" s="2"/>
    </row>
    <row r="690" spans="5:6" x14ac:dyDescent="0.2">
      <c r="E690" s="192"/>
      <c r="F690" s="2"/>
    </row>
    <row r="691" spans="5:6" x14ac:dyDescent="0.2">
      <c r="E691" s="192"/>
      <c r="F691" s="2"/>
    </row>
    <row r="692" spans="5:6" x14ac:dyDescent="0.2">
      <c r="E692" s="192"/>
      <c r="F692" s="2"/>
    </row>
    <row r="693" spans="5:6" x14ac:dyDescent="0.2">
      <c r="E693" s="192"/>
      <c r="F693" s="2"/>
    </row>
    <row r="694" spans="5:6" x14ac:dyDescent="0.2">
      <c r="E694" s="192"/>
      <c r="F694" s="2"/>
    </row>
    <row r="695" spans="5:6" x14ac:dyDescent="0.2">
      <c r="E695" s="192"/>
      <c r="F695" s="2"/>
    </row>
    <row r="696" spans="5:6" x14ac:dyDescent="0.2">
      <c r="E696" s="192"/>
      <c r="F696" s="2"/>
    </row>
    <row r="697" spans="5:6" x14ac:dyDescent="0.2">
      <c r="E697" s="192"/>
      <c r="F697" s="2"/>
    </row>
    <row r="698" spans="5:6" x14ac:dyDescent="0.2">
      <c r="E698" s="192"/>
      <c r="F698" s="2"/>
    </row>
    <row r="699" spans="5:6" x14ac:dyDescent="0.2">
      <c r="E699" s="192"/>
      <c r="F699" s="2"/>
    </row>
    <row r="700" spans="5:6" x14ac:dyDescent="0.2">
      <c r="E700" s="192"/>
      <c r="F700" s="2"/>
    </row>
    <row r="701" spans="5:6" x14ac:dyDescent="0.2">
      <c r="E701" s="192"/>
      <c r="F701" s="2"/>
    </row>
    <row r="702" spans="5:6" x14ac:dyDescent="0.2">
      <c r="E702" s="192"/>
      <c r="F702" s="2"/>
    </row>
    <row r="703" spans="5:6" x14ac:dyDescent="0.2">
      <c r="E703" s="192"/>
      <c r="F703" s="2"/>
    </row>
    <row r="704" spans="5:6" x14ac:dyDescent="0.2">
      <c r="E704" s="192"/>
      <c r="F704" s="2"/>
    </row>
    <row r="705" spans="5:6" x14ac:dyDescent="0.2">
      <c r="E705" s="192"/>
      <c r="F705" s="2"/>
    </row>
    <row r="706" spans="5:6" x14ac:dyDescent="0.2">
      <c r="E706" s="192"/>
      <c r="F706" s="2"/>
    </row>
    <row r="707" spans="5:6" x14ac:dyDescent="0.2">
      <c r="E707" s="192"/>
      <c r="F707" s="2"/>
    </row>
    <row r="708" spans="5:6" x14ac:dyDescent="0.2">
      <c r="E708" s="192"/>
      <c r="F708" s="2"/>
    </row>
    <row r="709" spans="5:6" x14ac:dyDescent="0.2">
      <c r="E709" s="192"/>
      <c r="F709" s="2"/>
    </row>
    <row r="710" spans="5:6" x14ac:dyDescent="0.2">
      <c r="E710" s="192"/>
      <c r="F710" s="2"/>
    </row>
    <row r="711" spans="5:6" x14ac:dyDescent="0.2">
      <c r="E711" s="192"/>
      <c r="F711" s="2"/>
    </row>
    <row r="712" spans="5:6" x14ac:dyDescent="0.2">
      <c r="E712" s="192"/>
      <c r="F712" s="2"/>
    </row>
    <row r="713" spans="5:6" x14ac:dyDescent="0.2">
      <c r="E713" s="192"/>
      <c r="F713" s="2"/>
    </row>
    <row r="714" spans="5:6" x14ac:dyDescent="0.2">
      <c r="E714" s="192"/>
      <c r="F714" s="2"/>
    </row>
    <row r="715" spans="5:6" x14ac:dyDescent="0.2">
      <c r="E715" s="192"/>
      <c r="F715" s="2"/>
    </row>
    <row r="716" spans="5:6" x14ac:dyDescent="0.2">
      <c r="E716" s="192"/>
      <c r="F716" s="2"/>
    </row>
    <row r="717" spans="5:6" x14ac:dyDescent="0.2">
      <c r="E717" s="192"/>
      <c r="F717" s="2"/>
    </row>
    <row r="718" spans="5:6" x14ac:dyDescent="0.2">
      <c r="E718" s="192"/>
      <c r="F718" s="2"/>
    </row>
    <row r="719" spans="5:6" x14ac:dyDescent="0.2">
      <c r="E719" s="192"/>
      <c r="F719" s="2"/>
    </row>
    <row r="720" spans="5:6" x14ac:dyDescent="0.2">
      <c r="E720" s="192"/>
      <c r="F720" s="2"/>
    </row>
    <row r="721" spans="5:6" x14ac:dyDescent="0.2">
      <c r="E721" s="192"/>
      <c r="F721" s="2"/>
    </row>
    <row r="722" spans="5:6" x14ac:dyDescent="0.2">
      <c r="E722" s="192"/>
      <c r="F722" s="2"/>
    </row>
    <row r="723" spans="5:6" x14ac:dyDescent="0.2">
      <c r="E723" s="192"/>
      <c r="F723" s="2"/>
    </row>
    <row r="724" spans="5:6" x14ac:dyDescent="0.2">
      <c r="E724" s="192"/>
      <c r="F724" s="2"/>
    </row>
    <row r="725" spans="5:6" x14ac:dyDescent="0.2">
      <c r="E725" s="192"/>
      <c r="F725" s="2"/>
    </row>
    <row r="726" spans="5:6" x14ac:dyDescent="0.2">
      <c r="E726" s="192"/>
      <c r="F726" s="2"/>
    </row>
    <row r="727" spans="5:6" x14ac:dyDescent="0.2">
      <c r="E727" s="192"/>
      <c r="F727" s="2"/>
    </row>
    <row r="728" spans="5:6" x14ac:dyDescent="0.2">
      <c r="E728" s="192"/>
      <c r="F728" s="2"/>
    </row>
    <row r="729" spans="5:6" x14ac:dyDescent="0.2">
      <c r="E729" s="192"/>
      <c r="F729" s="2"/>
    </row>
    <row r="730" spans="5:6" x14ac:dyDescent="0.2">
      <c r="E730" s="192"/>
      <c r="F730" s="2"/>
    </row>
    <row r="731" spans="5:6" x14ac:dyDescent="0.2">
      <c r="E731" s="192"/>
      <c r="F731" s="2"/>
    </row>
    <row r="732" spans="5:6" x14ac:dyDescent="0.2">
      <c r="E732" s="192"/>
      <c r="F732" s="2"/>
    </row>
    <row r="733" spans="5:6" x14ac:dyDescent="0.2">
      <c r="E733" s="192"/>
      <c r="F733" s="2"/>
    </row>
    <row r="734" spans="5:6" x14ac:dyDescent="0.2">
      <c r="E734" s="192"/>
      <c r="F734" s="2"/>
    </row>
    <row r="735" spans="5:6" x14ac:dyDescent="0.2">
      <c r="E735" s="192"/>
      <c r="F735" s="2"/>
    </row>
    <row r="736" spans="5:6" x14ac:dyDescent="0.2">
      <c r="E736" s="192"/>
      <c r="F736" s="2"/>
    </row>
    <row r="737" spans="5:6" x14ac:dyDescent="0.2">
      <c r="E737" s="192"/>
      <c r="F737" s="2"/>
    </row>
    <row r="738" spans="5:6" x14ac:dyDescent="0.2">
      <c r="E738" s="192"/>
      <c r="F738" s="2"/>
    </row>
    <row r="739" spans="5:6" x14ac:dyDescent="0.2">
      <c r="E739" s="192"/>
      <c r="F739" s="2"/>
    </row>
    <row r="740" spans="5:6" x14ac:dyDescent="0.2">
      <c r="E740" s="192"/>
      <c r="F740" s="2"/>
    </row>
    <row r="741" spans="5:6" x14ac:dyDescent="0.2">
      <c r="E741" s="192"/>
      <c r="F741" s="2"/>
    </row>
    <row r="742" spans="5:6" x14ac:dyDescent="0.2">
      <c r="E742" s="192"/>
      <c r="F742" s="2"/>
    </row>
    <row r="743" spans="5:6" x14ac:dyDescent="0.2">
      <c r="E743" s="192"/>
      <c r="F743" s="2"/>
    </row>
    <row r="744" spans="5:6" x14ac:dyDescent="0.2">
      <c r="E744" s="192"/>
      <c r="F744" s="2"/>
    </row>
    <row r="745" spans="5:6" x14ac:dyDescent="0.2">
      <c r="E745" s="192"/>
      <c r="F745" s="2"/>
    </row>
    <row r="746" spans="5:6" x14ac:dyDescent="0.2">
      <c r="E746" s="192"/>
      <c r="F746" s="2"/>
    </row>
    <row r="747" spans="5:6" x14ac:dyDescent="0.2">
      <c r="E747" s="192"/>
      <c r="F747" s="2"/>
    </row>
    <row r="748" spans="5:6" x14ac:dyDescent="0.2">
      <c r="E748" s="192"/>
      <c r="F748" s="2"/>
    </row>
    <row r="749" spans="5:6" x14ac:dyDescent="0.2">
      <c r="E749" s="192"/>
      <c r="F749" s="2"/>
    </row>
    <row r="750" spans="5:6" x14ac:dyDescent="0.2">
      <c r="E750" s="192"/>
      <c r="F750" s="2"/>
    </row>
    <row r="751" spans="5:6" x14ac:dyDescent="0.2">
      <c r="E751" s="192"/>
      <c r="F751" s="2"/>
    </row>
    <row r="752" spans="5:6" x14ac:dyDescent="0.2">
      <c r="E752" s="192"/>
      <c r="F752" s="2"/>
    </row>
    <row r="753" spans="5:6" x14ac:dyDescent="0.2">
      <c r="E753" s="192"/>
      <c r="F753" s="2"/>
    </row>
    <row r="754" spans="5:6" x14ac:dyDescent="0.2">
      <c r="E754" s="192"/>
      <c r="F754" s="2"/>
    </row>
    <row r="755" spans="5:6" x14ac:dyDescent="0.2">
      <c r="E755" s="192"/>
      <c r="F755" s="2"/>
    </row>
    <row r="756" spans="5:6" x14ac:dyDescent="0.2">
      <c r="E756" s="192"/>
      <c r="F756" s="2"/>
    </row>
    <row r="757" spans="5:6" x14ac:dyDescent="0.2">
      <c r="E757" s="192"/>
      <c r="F757" s="2"/>
    </row>
    <row r="758" spans="5:6" x14ac:dyDescent="0.2">
      <c r="E758" s="192"/>
      <c r="F758" s="2"/>
    </row>
    <row r="759" spans="5:6" x14ac:dyDescent="0.2">
      <c r="E759" s="192"/>
      <c r="F759" s="2"/>
    </row>
    <row r="760" spans="5:6" x14ac:dyDescent="0.2">
      <c r="E760" s="192"/>
      <c r="F760" s="2"/>
    </row>
    <row r="761" spans="5:6" x14ac:dyDescent="0.2">
      <c r="E761" s="192"/>
      <c r="F761" s="2"/>
    </row>
    <row r="762" spans="5:6" x14ac:dyDescent="0.2">
      <c r="E762" s="192"/>
      <c r="F762" s="2"/>
    </row>
    <row r="763" spans="5:6" x14ac:dyDescent="0.2">
      <c r="E763" s="192"/>
      <c r="F763" s="2"/>
    </row>
    <row r="764" spans="5:6" x14ac:dyDescent="0.2">
      <c r="E764" s="192"/>
      <c r="F764" s="2"/>
    </row>
    <row r="765" spans="5:6" x14ac:dyDescent="0.2">
      <c r="E765" s="192"/>
      <c r="F765" s="2"/>
    </row>
    <row r="766" spans="5:6" x14ac:dyDescent="0.2">
      <c r="E766" s="192"/>
      <c r="F766" s="2"/>
    </row>
    <row r="767" spans="5:6" x14ac:dyDescent="0.2">
      <c r="E767" s="192"/>
      <c r="F767" s="2"/>
    </row>
    <row r="768" spans="5:6" x14ac:dyDescent="0.2">
      <c r="E768" s="192"/>
      <c r="F768" s="2"/>
    </row>
    <row r="769" spans="5:6" x14ac:dyDescent="0.2">
      <c r="E769" s="192"/>
      <c r="F769" s="2"/>
    </row>
    <row r="770" spans="5:6" x14ac:dyDescent="0.2">
      <c r="E770" s="192"/>
      <c r="F770" s="2"/>
    </row>
    <row r="771" spans="5:6" x14ac:dyDescent="0.2">
      <c r="E771" s="192"/>
      <c r="F771" s="2"/>
    </row>
    <row r="772" spans="5:6" x14ac:dyDescent="0.2">
      <c r="E772" s="192"/>
      <c r="F772" s="2"/>
    </row>
    <row r="773" spans="5:6" x14ac:dyDescent="0.2">
      <c r="E773" s="192"/>
      <c r="F773" s="2"/>
    </row>
    <row r="774" spans="5:6" x14ac:dyDescent="0.2">
      <c r="E774" s="192"/>
      <c r="F774" s="2"/>
    </row>
    <row r="775" spans="5:6" x14ac:dyDescent="0.2">
      <c r="E775" s="192"/>
      <c r="F775" s="2"/>
    </row>
    <row r="776" spans="5:6" x14ac:dyDescent="0.2">
      <c r="E776" s="192"/>
      <c r="F776" s="2"/>
    </row>
    <row r="777" spans="5:6" x14ac:dyDescent="0.2">
      <c r="E777" s="192"/>
      <c r="F777" s="2"/>
    </row>
    <row r="778" spans="5:6" x14ac:dyDescent="0.2">
      <c r="E778" s="192"/>
      <c r="F778" s="2"/>
    </row>
    <row r="779" spans="5:6" x14ac:dyDescent="0.2">
      <c r="E779" s="192"/>
      <c r="F779" s="2"/>
    </row>
    <row r="780" spans="5:6" x14ac:dyDescent="0.2">
      <c r="E780" s="192"/>
      <c r="F780" s="2"/>
    </row>
    <row r="781" spans="5:6" x14ac:dyDescent="0.2">
      <c r="E781" s="192"/>
      <c r="F781" s="2"/>
    </row>
    <row r="782" spans="5:6" x14ac:dyDescent="0.2">
      <c r="E782" s="192"/>
      <c r="F782" s="2"/>
    </row>
    <row r="783" spans="5:6" x14ac:dyDescent="0.2">
      <c r="E783" s="192"/>
      <c r="F783" s="2"/>
    </row>
    <row r="784" spans="5:6" x14ac:dyDescent="0.2">
      <c r="E784" s="192"/>
      <c r="F784" s="2"/>
    </row>
    <row r="785" spans="5:6" x14ac:dyDescent="0.2">
      <c r="E785" s="192"/>
      <c r="F785" s="2"/>
    </row>
    <row r="786" spans="5:6" x14ac:dyDescent="0.2">
      <c r="E786" s="192"/>
      <c r="F786" s="2"/>
    </row>
    <row r="787" spans="5:6" x14ac:dyDescent="0.2">
      <c r="E787" s="192"/>
      <c r="F787" s="2"/>
    </row>
    <row r="788" spans="5:6" x14ac:dyDescent="0.2">
      <c r="E788" s="192"/>
      <c r="F788" s="2"/>
    </row>
    <row r="789" spans="5:6" x14ac:dyDescent="0.2">
      <c r="E789" s="192"/>
      <c r="F789" s="2"/>
    </row>
    <row r="790" spans="5:6" x14ac:dyDescent="0.2">
      <c r="E790" s="192"/>
      <c r="F790" s="2"/>
    </row>
    <row r="791" spans="5:6" x14ac:dyDescent="0.2">
      <c r="E791" s="192"/>
      <c r="F791" s="2"/>
    </row>
    <row r="792" spans="5:6" x14ac:dyDescent="0.2">
      <c r="E792" s="192"/>
      <c r="F792" s="2"/>
    </row>
    <row r="793" spans="5:6" x14ac:dyDescent="0.2">
      <c r="E793" s="192"/>
      <c r="F793" s="2"/>
    </row>
    <row r="794" spans="5:6" x14ac:dyDescent="0.2">
      <c r="E794" s="192"/>
      <c r="F794" s="2"/>
    </row>
    <row r="795" spans="5:6" x14ac:dyDescent="0.2">
      <c r="E795" s="192"/>
      <c r="F795" s="2"/>
    </row>
    <row r="796" spans="5:6" x14ac:dyDescent="0.2">
      <c r="E796" s="192"/>
      <c r="F796" s="2"/>
    </row>
    <row r="797" spans="5:6" x14ac:dyDescent="0.2">
      <c r="E797" s="192"/>
      <c r="F797" s="2"/>
    </row>
    <row r="798" spans="5:6" x14ac:dyDescent="0.2">
      <c r="E798" s="192"/>
      <c r="F798" s="2"/>
    </row>
    <row r="799" spans="5:6" x14ac:dyDescent="0.2">
      <c r="E799" s="192"/>
      <c r="F799" s="2"/>
    </row>
    <row r="800" spans="5:6" x14ac:dyDescent="0.2">
      <c r="E800" s="192"/>
      <c r="F800" s="2"/>
    </row>
    <row r="801" spans="5:6" x14ac:dyDescent="0.2">
      <c r="E801" s="192"/>
      <c r="F801" s="2"/>
    </row>
    <row r="802" spans="5:6" x14ac:dyDescent="0.2">
      <c r="E802" s="192"/>
      <c r="F802" s="2"/>
    </row>
    <row r="803" spans="5:6" x14ac:dyDescent="0.2">
      <c r="E803" s="192"/>
      <c r="F803" s="2"/>
    </row>
    <row r="804" spans="5:6" x14ac:dyDescent="0.2">
      <c r="E804" s="192"/>
      <c r="F804" s="2"/>
    </row>
    <row r="805" spans="5:6" x14ac:dyDescent="0.2">
      <c r="E805" s="192"/>
      <c r="F805" s="2"/>
    </row>
    <row r="806" spans="5:6" x14ac:dyDescent="0.2">
      <c r="E806" s="192"/>
      <c r="F806" s="2"/>
    </row>
    <row r="807" spans="5:6" x14ac:dyDescent="0.2">
      <c r="E807" s="192"/>
      <c r="F807" s="2"/>
    </row>
    <row r="808" spans="5:6" x14ac:dyDescent="0.2">
      <c r="E808" s="192"/>
      <c r="F808" s="2"/>
    </row>
    <row r="809" spans="5:6" x14ac:dyDescent="0.2">
      <c r="E809" s="192"/>
      <c r="F809" s="2"/>
    </row>
    <row r="810" spans="5:6" x14ac:dyDescent="0.2">
      <c r="E810" s="192"/>
      <c r="F810" s="2"/>
    </row>
    <row r="811" spans="5:6" x14ac:dyDescent="0.2">
      <c r="E811" s="192"/>
      <c r="F811" s="2"/>
    </row>
    <row r="812" spans="5:6" x14ac:dyDescent="0.2">
      <c r="E812" s="192"/>
      <c r="F812" s="2"/>
    </row>
    <row r="813" spans="5:6" x14ac:dyDescent="0.2">
      <c r="E813" s="192"/>
      <c r="F813" s="2"/>
    </row>
    <row r="814" spans="5:6" x14ac:dyDescent="0.2">
      <c r="E814" s="192"/>
      <c r="F814" s="2"/>
    </row>
    <row r="815" spans="5:6" x14ac:dyDescent="0.2">
      <c r="E815" s="192"/>
      <c r="F815" s="2"/>
    </row>
    <row r="816" spans="5:6" x14ac:dyDescent="0.2">
      <c r="E816" s="192"/>
      <c r="F816" s="2"/>
    </row>
    <row r="817" spans="5:6" x14ac:dyDescent="0.2">
      <c r="E817" s="192"/>
      <c r="F817" s="2"/>
    </row>
    <row r="818" spans="5:6" x14ac:dyDescent="0.2">
      <c r="E818" s="192"/>
      <c r="F818" s="2"/>
    </row>
    <row r="819" spans="5:6" x14ac:dyDescent="0.2">
      <c r="E819" s="192"/>
      <c r="F819" s="2"/>
    </row>
    <row r="820" spans="5:6" x14ac:dyDescent="0.2">
      <c r="E820" s="192"/>
      <c r="F820" s="2"/>
    </row>
    <row r="821" spans="5:6" x14ac:dyDescent="0.2">
      <c r="E821" s="192"/>
      <c r="F821" s="2"/>
    </row>
    <row r="822" spans="5:6" x14ac:dyDescent="0.2">
      <c r="E822" s="192"/>
      <c r="F822" s="2"/>
    </row>
    <row r="823" spans="5:6" x14ac:dyDescent="0.2">
      <c r="E823" s="192"/>
      <c r="F823" s="2"/>
    </row>
    <row r="824" spans="5:6" x14ac:dyDescent="0.2">
      <c r="E824" s="192"/>
      <c r="F824" s="2"/>
    </row>
    <row r="825" spans="5:6" x14ac:dyDescent="0.2">
      <c r="E825" s="192"/>
      <c r="F825" s="2"/>
    </row>
    <row r="826" spans="5:6" x14ac:dyDescent="0.2">
      <c r="E826" s="192"/>
      <c r="F826" s="2"/>
    </row>
    <row r="827" spans="5:6" x14ac:dyDescent="0.2">
      <c r="E827" s="192"/>
      <c r="F827" s="2"/>
    </row>
    <row r="828" spans="5:6" x14ac:dyDescent="0.2">
      <c r="E828" s="192"/>
      <c r="F828" s="2"/>
    </row>
    <row r="829" spans="5:6" x14ac:dyDescent="0.2">
      <c r="E829" s="192"/>
      <c r="F829" s="2"/>
    </row>
    <row r="830" spans="5:6" x14ac:dyDescent="0.2">
      <c r="E830" s="192"/>
      <c r="F830" s="2"/>
    </row>
    <row r="831" spans="5:6" x14ac:dyDescent="0.2">
      <c r="E831" s="192"/>
      <c r="F831" s="2"/>
    </row>
    <row r="832" spans="5:6" x14ac:dyDescent="0.2">
      <c r="E832" s="192"/>
      <c r="F832" s="2"/>
    </row>
    <row r="833" spans="5:6" x14ac:dyDescent="0.2">
      <c r="E833" s="192"/>
      <c r="F833" s="2"/>
    </row>
    <row r="834" spans="5:6" x14ac:dyDescent="0.2">
      <c r="E834" s="192"/>
      <c r="F834" s="2"/>
    </row>
    <row r="835" spans="5:6" x14ac:dyDescent="0.2">
      <c r="E835" s="192"/>
      <c r="F835" s="2"/>
    </row>
    <row r="836" spans="5:6" x14ac:dyDescent="0.2">
      <c r="E836" s="192"/>
      <c r="F836" s="2"/>
    </row>
    <row r="837" spans="5:6" x14ac:dyDescent="0.2">
      <c r="E837" s="192"/>
      <c r="F837" s="2"/>
    </row>
    <row r="838" spans="5:6" x14ac:dyDescent="0.2">
      <c r="E838" s="192"/>
      <c r="F838" s="2"/>
    </row>
    <row r="839" spans="5:6" x14ac:dyDescent="0.2">
      <c r="E839" s="192"/>
      <c r="F839" s="2"/>
    </row>
    <row r="840" spans="5:6" x14ac:dyDescent="0.2">
      <c r="E840" s="192"/>
      <c r="F840" s="2"/>
    </row>
    <row r="841" spans="5:6" x14ac:dyDescent="0.2">
      <c r="E841" s="192"/>
      <c r="F841" s="2"/>
    </row>
    <row r="842" spans="5:6" x14ac:dyDescent="0.2">
      <c r="E842" s="192"/>
      <c r="F842" s="2"/>
    </row>
    <row r="843" spans="5:6" x14ac:dyDescent="0.2">
      <c r="E843" s="192"/>
      <c r="F843" s="2"/>
    </row>
    <row r="844" spans="5:6" x14ac:dyDescent="0.2">
      <c r="E844" s="192"/>
      <c r="F844" s="2"/>
    </row>
    <row r="845" spans="5:6" x14ac:dyDescent="0.2">
      <c r="E845" s="192"/>
      <c r="F845" s="2"/>
    </row>
    <row r="846" spans="5:6" x14ac:dyDescent="0.2">
      <c r="E846" s="192"/>
      <c r="F846" s="2"/>
    </row>
    <row r="847" spans="5:6" x14ac:dyDescent="0.2">
      <c r="E847" s="192"/>
      <c r="F847" s="2"/>
    </row>
    <row r="848" spans="5:6" x14ac:dyDescent="0.2">
      <c r="E848" s="192"/>
      <c r="F848" s="2"/>
    </row>
    <row r="849" spans="5:6" x14ac:dyDescent="0.2">
      <c r="E849" s="192"/>
      <c r="F849" s="2"/>
    </row>
    <row r="850" spans="5:6" x14ac:dyDescent="0.2">
      <c r="E850" s="192"/>
      <c r="F850" s="2"/>
    </row>
    <row r="851" spans="5:6" x14ac:dyDescent="0.2">
      <c r="E851" s="192"/>
      <c r="F851" s="2"/>
    </row>
    <row r="852" spans="5:6" x14ac:dyDescent="0.2">
      <c r="E852" s="192"/>
      <c r="F852" s="2"/>
    </row>
    <row r="853" spans="5:6" x14ac:dyDescent="0.2">
      <c r="E853" s="192"/>
      <c r="F853" s="2"/>
    </row>
    <row r="854" spans="5:6" x14ac:dyDescent="0.2">
      <c r="E854" s="192"/>
      <c r="F854" s="2"/>
    </row>
    <row r="855" spans="5:6" x14ac:dyDescent="0.2">
      <c r="E855" s="192"/>
      <c r="F855" s="2"/>
    </row>
    <row r="856" spans="5:6" x14ac:dyDescent="0.2">
      <c r="E856" s="192"/>
      <c r="F856" s="2"/>
    </row>
    <row r="857" spans="5:6" x14ac:dyDescent="0.2">
      <c r="E857" s="192"/>
      <c r="F857" s="2"/>
    </row>
    <row r="858" spans="5:6" x14ac:dyDescent="0.2">
      <c r="E858" s="192"/>
      <c r="F858" s="2"/>
    </row>
    <row r="859" spans="5:6" x14ac:dyDescent="0.2">
      <c r="E859" s="192"/>
      <c r="F859" s="2"/>
    </row>
    <row r="860" spans="5:6" x14ac:dyDescent="0.2">
      <c r="E860" s="192"/>
      <c r="F860" s="2"/>
    </row>
    <row r="861" spans="5:6" x14ac:dyDescent="0.2">
      <c r="E861" s="192"/>
      <c r="F861" s="2"/>
    </row>
    <row r="862" spans="5:6" x14ac:dyDescent="0.2">
      <c r="E862" s="192"/>
      <c r="F862" s="2"/>
    </row>
    <row r="863" spans="5:6" x14ac:dyDescent="0.2">
      <c r="E863" s="192"/>
      <c r="F863" s="2"/>
    </row>
    <row r="864" spans="5:6" x14ac:dyDescent="0.2">
      <c r="E864" s="192"/>
      <c r="F864" s="2"/>
    </row>
    <row r="865" spans="5:6" x14ac:dyDescent="0.2">
      <c r="E865" s="192"/>
      <c r="F865" s="2"/>
    </row>
    <row r="866" spans="5:6" x14ac:dyDescent="0.2">
      <c r="E866" s="192"/>
      <c r="F866" s="2"/>
    </row>
    <row r="867" spans="5:6" x14ac:dyDescent="0.2">
      <c r="E867" s="192"/>
      <c r="F867" s="2"/>
    </row>
    <row r="868" spans="5:6" x14ac:dyDescent="0.2">
      <c r="E868" s="192"/>
      <c r="F868" s="2"/>
    </row>
    <row r="869" spans="5:6" x14ac:dyDescent="0.2">
      <c r="E869" s="192"/>
      <c r="F869" s="2"/>
    </row>
  </sheetData>
  <autoFilter ref="A1:M1"/>
  <conditionalFormatting sqref="G1:J1">
    <cfRule type="cellIs" dxfId="42" priority="2" operator="equal">
      <formula>0</formula>
    </cfRule>
  </conditionalFormatting>
  <conditionalFormatting sqref="K1:L1">
    <cfRule type="cellIs" dxfId="41" priority="3" operator="equal">
      <formula>0</formula>
    </cfRule>
  </conditionalFormatting>
  <conditionalFormatting sqref="D1">
    <cfRule type="cellIs" dxfId="40" priority="4" operator="equal">
      <formula>0</formula>
    </cfRule>
  </conditionalFormatting>
  <conditionalFormatting sqref="F1">
    <cfRule type="cellIs" dxfId="39" priority="5" operator="equal">
      <formula>0</formula>
    </cfRule>
  </conditionalFormatting>
  <pageMargins left="0.7" right="0.7" top="0.75" bottom="0.75" header="0.511811023622047" footer="0.511811023622047"/>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85"/>
  <sheetViews>
    <sheetView topLeftCell="F1" zoomScaleNormal="60" zoomScalePageLayoutView="60" workbookViewId="0">
      <pane ySplit="1" topLeftCell="A51" activePane="bottomLeft" state="frozen"/>
      <selection activeCell="C1" sqref="C1"/>
      <selection pane="bottomLeft" activeCell="I2" sqref="I2:I61"/>
    </sheetView>
  </sheetViews>
  <sheetFormatPr baseColWidth="10" defaultColWidth="10.83203125" defaultRowHeight="16" x14ac:dyDescent="0.2"/>
  <cols>
    <col min="1" max="1" width="13.6640625" style="22" customWidth="1"/>
    <col min="2" max="2" width="10.6640625" style="22" customWidth="1"/>
    <col min="3" max="3" width="12" style="34" customWidth="1"/>
    <col min="4" max="4" width="24" style="34" customWidth="1"/>
    <col min="5" max="5" width="27.33203125" style="34" customWidth="1"/>
    <col min="6" max="6" width="28.5" style="34" customWidth="1"/>
    <col min="7" max="7" width="11.5" style="34" customWidth="1"/>
    <col min="8" max="8" width="16.6640625" style="34" customWidth="1"/>
    <col min="9" max="9" width="89" style="44" customWidth="1"/>
    <col min="10" max="1024" width="10.83203125" style="34"/>
  </cols>
  <sheetData>
    <row r="1" spans="1:9" s="111" customFormat="1" ht="18" customHeight="1" x14ac:dyDescent="0.2">
      <c r="A1" s="20" t="s">
        <v>77</v>
      </c>
      <c r="B1" s="20" t="s">
        <v>78</v>
      </c>
      <c r="C1" s="20" t="s">
        <v>0</v>
      </c>
      <c r="D1" s="5" t="s">
        <v>120</v>
      </c>
      <c r="E1" s="20" t="s">
        <v>121</v>
      </c>
      <c r="F1" s="5" t="s">
        <v>122</v>
      </c>
      <c r="G1" s="20" t="s">
        <v>784</v>
      </c>
      <c r="H1" s="5" t="s">
        <v>979</v>
      </c>
      <c r="I1" s="87" t="s">
        <v>75</v>
      </c>
    </row>
    <row r="2" spans="1:9" ht="15" customHeight="1" x14ac:dyDescent="0.2">
      <c r="A2" s="22" t="s">
        <v>93</v>
      </c>
      <c r="B2" s="22">
        <v>2016</v>
      </c>
      <c r="C2" s="22" t="s">
        <v>980</v>
      </c>
      <c r="D2" s="34" t="s">
        <v>350</v>
      </c>
      <c r="E2" s="34" t="s">
        <v>594</v>
      </c>
      <c r="F2" s="2" t="s">
        <v>981</v>
      </c>
      <c r="G2" s="23" t="s">
        <v>982</v>
      </c>
      <c r="I2" s="44" t="s">
        <v>983</v>
      </c>
    </row>
    <row r="3" spans="1:9" x14ac:dyDescent="0.2">
      <c r="A3" s="22" t="s">
        <v>93</v>
      </c>
      <c r="B3" s="22">
        <v>2016</v>
      </c>
      <c r="C3" s="22" t="s">
        <v>980</v>
      </c>
      <c r="D3" s="34" t="s">
        <v>593</v>
      </c>
      <c r="E3" s="34" t="s">
        <v>593</v>
      </c>
      <c r="F3" s="2" t="s">
        <v>984</v>
      </c>
      <c r="G3" s="23" t="s">
        <v>985</v>
      </c>
      <c r="I3" s="44" t="s">
        <v>983</v>
      </c>
    </row>
    <row r="4" spans="1:9" x14ac:dyDescent="0.2">
      <c r="A4" s="22" t="s">
        <v>93</v>
      </c>
      <c r="B4" s="22">
        <v>2016</v>
      </c>
      <c r="C4" s="22" t="s">
        <v>980</v>
      </c>
      <c r="D4" s="34" t="s">
        <v>596</v>
      </c>
      <c r="E4" s="34" t="s">
        <v>986</v>
      </c>
      <c r="F4" s="2" t="s">
        <v>987</v>
      </c>
      <c r="G4" s="23" t="s">
        <v>988</v>
      </c>
      <c r="I4" s="44" t="s">
        <v>983</v>
      </c>
    </row>
    <row r="5" spans="1:9" x14ac:dyDescent="0.2">
      <c r="A5" s="22" t="s">
        <v>93</v>
      </c>
      <c r="B5" s="22">
        <v>2016</v>
      </c>
      <c r="C5" s="22" t="s">
        <v>980</v>
      </c>
      <c r="D5" s="34" t="s">
        <v>136</v>
      </c>
      <c r="E5" s="34" t="s">
        <v>136</v>
      </c>
      <c r="F5" s="2" t="s">
        <v>989</v>
      </c>
      <c r="G5" s="23" t="s">
        <v>830</v>
      </c>
      <c r="I5" s="44" t="s">
        <v>983</v>
      </c>
    </row>
    <row r="6" spans="1:9" x14ac:dyDescent="0.2">
      <c r="A6" s="22" t="s">
        <v>93</v>
      </c>
      <c r="B6" s="22">
        <v>2016</v>
      </c>
      <c r="C6" s="22" t="s">
        <v>980</v>
      </c>
      <c r="D6" s="34" t="s">
        <v>990</v>
      </c>
      <c r="E6" s="34" t="s">
        <v>991</v>
      </c>
      <c r="F6" s="2" t="s">
        <v>991</v>
      </c>
      <c r="G6" s="23" t="s">
        <v>796</v>
      </c>
      <c r="I6" s="44" t="s">
        <v>983</v>
      </c>
    </row>
    <row r="7" spans="1:9" x14ac:dyDescent="0.2">
      <c r="A7" s="22" t="s">
        <v>93</v>
      </c>
      <c r="B7" s="22">
        <v>2016</v>
      </c>
      <c r="C7" s="22" t="s">
        <v>980</v>
      </c>
      <c r="D7" s="2" t="s">
        <v>992</v>
      </c>
      <c r="E7" s="2" t="s">
        <v>992</v>
      </c>
      <c r="F7" s="2" t="s">
        <v>993</v>
      </c>
      <c r="G7" s="23" t="s">
        <v>837</v>
      </c>
      <c r="I7" s="44" t="s">
        <v>983</v>
      </c>
    </row>
    <row r="8" spans="1:9" x14ac:dyDescent="0.2">
      <c r="A8" s="22" t="s">
        <v>93</v>
      </c>
      <c r="B8" s="22">
        <v>2016</v>
      </c>
      <c r="C8" s="22" t="s">
        <v>980</v>
      </c>
      <c r="D8" s="151" t="s">
        <v>663</v>
      </c>
      <c r="E8" s="34" t="s">
        <v>595</v>
      </c>
      <c r="F8" s="2" t="s">
        <v>994</v>
      </c>
      <c r="G8" s="23" t="s">
        <v>822</v>
      </c>
      <c r="I8" s="44" t="s">
        <v>983</v>
      </c>
    </row>
    <row r="9" spans="1:9" x14ac:dyDescent="0.2">
      <c r="A9" s="22" t="s">
        <v>93</v>
      </c>
      <c r="B9" s="22">
        <v>2016</v>
      </c>
      <c r="C9" s="22" t="s">
        <v>980</v>
      </c>
      <c r="D9" s="34" t="s">
        <v>995</v>
      </c>
      <c r="E9" s="34" t="s">
        <v>996</v>
      </c>
      <c r="F9" s="2" t="s">
        <v>997</v>
      </c>
      <c r="G9" s="23" t="s">
        <v>998</v>
      </c>
      <c r="I9" s="44" t="s">
        <v>983</v>
      </c>
    </row>
    <row r="10" spans="1:9" x14ac:dyDescent="0.2">
      <c r="A10" s="22" t="s">
        <v>93</v>
      </c>
      <c r="B10" s="22">
        <v>2016</v>
      </c>
      <c r="C10" s="22" t="s">
        <v>980</v>
      </c>
      <c r="D10" s="34" t="s">
        <v>597</v>
      </c>
      <c r="E10" s="34" t="s">
        <v>597</v>
      </c>
      <c r="F10" s="2" t="s">
        <v>999</v>
      </c>
      <c r="G10" s="23" t="s">
        <v>800</v>
      </c>
      <c r="I10" s="44" t="s">
        <v>983</v>
      </c>
    </row>
    <row r="11" spans="1:9" x14ac:dyDescent="0.2">
      <c r="A11" s="22" t="s">
        <v>93</v>
      </c>
      <c r="B11" s="22">
        <v>2016</v>
      </c>
      <c r="C11" s="22" t="s">
        <v>980</v>
      </c>
      <c r="D11" s="34" t="s">
        <v>136</v>
      </c>
      <c r="E11" s="34" t="s">
        <v>136</v>
      </c>
      <c r="F11" s="256" t="s">
        <v>1766</v>
      </c>
      <c r="G11" s="23" t="s">
        <v>836</v>
      </c>
      <c r="I11" s="44" t="s">
        <v>983</v>
      </c>
    </row>
    <row r="12" spans="1:9" x14ac:dyDescent="0.2">
      <c r="A12" s="22" t="s">
        <v>93</v>
      </c>
      <c r="B12" s="22">
        <v>2017</v>
      </c>
      <c r="C12" s="22" t="s">
        <v>980</v>
      </c>
      <c r="D12" s="34" t="s">
        <v>350</v>
      </c>
      <c r="E12" s="34" t="s">
        <v>594</v>
      </c>
      <c r="F12" s="2" t="s">
        <v>981</v>
      </c>
      <c r="G12" s="23" t="s">
        <v>1000</v>
      </c>
      <c r="I12" s="44" t="s">
        <v>983</v>
      </c>
    </row>
    <row r="13" spans="1:9" x14ac:dyDescent="0.2">
      <c r="A13" s="22" t="s">
        <v>93</v>
      </c>
      <c r="B13" s="22">
        <v>2017</v>
      </c>
      <c r="C13" s="22" t="s">
        <v>980</v>
      </c>
      <c r="D13" s="34" t="s">
        <v>593</v>
      </c>
      <c r="E13" s="34" t="s">
        <v>593</v>
      </c>
      <c r="F13" s="2" t="s">
        <v>984</v>
      </c>
      <c r="G13" s="23" t="s">
        <v>1001</v>
      </c>
      <c r="I13" s="44" t="s">
        <v>983</v>
      </c>
    </row>
    <row r="14" spans="1:9" x14ac:dyDescent="0.2">
      <c r="A14" s="22" t="s">
        <v>93</v>
      </c>
      <c r="B14" s="22">
        <v>2017</v>
      </c>
      <c r="C14" s="22" t="s">
        <v>980</v>
      </c>
      <c r="D14" s="34" t="s">
        <v>596</v>
      </c>
      <c r="E14" s="34" t="s">
        <v>986</v>
      </c>
      <c r="F14" s="2" t="s">
        <v>987</v>
      </c>
      <c r="G14" s="23" t="s">
        <v>871</v>
      </c>
      <c r="I14" s="44" t="s">
        <v>983</v>
      </c>
    </row>
    <row r="15" spans="1:9" x14ac:dyDescent="0.2">
      <c r="A15" s="22" t="s">
        <v>93</v>
      </c>
      <c r="B15" s="22">
        <v>2017</v>
      </c>
      <c r="C15" s="22" t="s">
        <v>980</v>
      </c>
      <c r="D15" s="34" t="s">
        <v>136</v>
      </c>
      <c r="E15" s="34" t="s">
        <v>136</v>
      </c>
      <c r="F15" s="2" t="s">
        <v>989</v>
      </c>
      <c r="G15" s="23" t="s">
        <v>830</v>
      </c>
      <c r="I15" s="44" t="s">
        <v>983</v>
      </c>
    </row>
    <row r="16" spans="1:9" x14ac:dyDescent="0.2">
      <c r="A16" s="22" t="s">
        <v>93</v>
      </c>
      <c r="B16" s="22">
        <v>2017</v>
      </c>
      <c r="C16" s="22" t="s">
        <v>980</v>
      </c>
      <c r="D16" s="34" t="s">
        <v>990</v>
      </c>
      <c r="E16" s="34" t="s">
        <v>991</v>
      </c>
      <c r="F16" s="2" t="s">
        <v>991</v>
      </c>
      <c r="G16" s="23" t="s">
        <v>796</v>
      </c>
      <c r="I16" s="44" t="s">
        <v>983</v>
      </c>
    </row>
    <row r="17" spans="1:9" x14ac:dyDescent="0.2">
      <c r="A17" s="22" t="s">
        <v>93</v>
      </c>
      <c r="B17" s="22">
        <v>2017</v>
      </c>
      <c r="C17" s="22" t="s">
        <v>980</v>
      </c>
      <c r="D17" s="2" t="s">
        <v>992</v>
      </c>
      <c r="E17" s="2" t="s">
        <v>992</v>
      </c>
      <c r="F17" s="2" t="s">
        <v>993</v>
      </c>
      <c r="G17" s="23" t="s">
        <v>998</v>
      </c>
      <c r="I17" s="44" t="s">
        <v>983</v>
      </c>
    </row>
    <row r="18" spans="1:9" x14ac:dyDescent="0.2">
      <c r="A18" s="22" t="s">
        <v>93</v>
      </c>
      <c r="B18" s="22">
        <v>2017</v>
      </c>
      <c r="C18" s="22" t="s">
        <v>980</v>
      </c>
      <c r="D18" s="151" t="s">
        <v>663</v>
      </c>
      <c r="E18" s="34" t="s">
        <v>595</v>
      </c>
      <c r="F18" s="2" t="s">
        <v>994</v>
      </c>
      <c r="G18" s="23" t="s">
        <v>810</v>
      </c>
      <c r="I18" s="44" t="s">
        <v>983</v>
      </c>
    </row>
    <row r="19" spans="1:9" x14ac:dyDescent="0.2">
      <c r="A19" s="22" t="s">
        <v>93</v>
      </c>
      <c r="B19" s="22">
        <v>2017</v>
      </c>
      <c r="C19" s="22" t="s">
        <v>980</v>
      </c>
      <c r="D19" s="34" t="s">
        <v>995</v>
      </c>
      <c r="E19" s="34" t="s">
        <v>996</v>
      </c>
      <c r="F19" s="2" t="s">
        <v>1002</v>
      </c>
      <c r="G19" s="23">
        <v>0.05</v>
      </c>
      <c r="I19" s="44" t="s">
        <v>983</v>
      </c>
    </row>
    <row r="20" spans="1:9" x14ac:dyDescent="0.2">
      <c r="A20" s="22" t="s">
        <v>93</v>
      </c>
      <c r="B20" s="22">
        <v>2017</v>
      </c>
      <c r="C20" s="22" t="s">
        <v>980</v>
      </c>
      <c r="D20" s="34" t="s">
        <v>597</v>
      </c>
      <c r="E20" s="34" t="s">
        <v>597</v>
      </c>
      <c r="F20" s="34" t="s">
        <v>999</v>
      </c>
      <c r="G20" s="23" t="s">
        <v>802</v>
      </c>
      <c r="I20" s="44" t="s">
        <v>983</v>
      </c>
    </row>
    <row r="21" spans="1:9" x14ac:dyDescent="0.2">
      <c r="A21" s="22" t="s">
        <v>93</v>
      </c>
      <c r="B21" s="22">
        <v>2017</v>
      </c>
      <c r="C21" s="22" t="s">
        <v>980</v>
      </c>
      <c r="D21" s="34" t="s">
        <v>136</v>
      </c>
      <c r="E21" s="34" t="s">
        <v>136</v>
      </c>
      <c r="F21" s="103" t="s">
        <v>1766</v>
      </c>
      <c r="G21" s="23">
        <v>0.36</v>
      </c>
      <c r="I21" s="44" t="s">
        <v>983</v>
      </c>
    </row>
    <row r="22" spans="1:9" x14ac:dyDescent="0.2">
      <c r="A22" s="22" t="s">
        <v>93</v>
      </c>
      <c r="B22" s="22">
        <v>2018</v>
      </c>
      <c r="C22" s="22" t="s">
        <v>980</v>
      </c>
      <c r="D22" s="34" t="s">
        <v>350</v>
      </c>
      <c r="E22" s="34" t="s">
        <v>594</v>
      </c>
      <c r="F22" s="34" t="s">
        <v>981</v>
      </c>
      <c r="G22" s="23" t="s">
        <v>1003</v>
      </c>
      <c r="I22" s="44" t="s">
        <v>983</v>
      </c>
    </row>
    <row r="23" spans="1:9" x14ac:dyDescent="0.2">
      <c r="A23" s="22" t="s">
        <v>93</v>
      </c>
      <c r="B23" s="22">
        <v>2018</v>
      </c>
      <c r="C23" s="22" t="s">
        <v>980</v>
      </c>
      <c r="D23" s="34" t="s">
        <v>593</v>
      </c>
      <c r="E23" s="34" t="s">
        <v>593</v>
      </c>
      <c r="F23" s="34" t="s">
        <v>984</v>
      </c>
      <c r="G23" s="23" t="s">
        <v>1004</v>
      </c>
      <c r="I23" s="44" t="s">
        <v>983</v>
      </c>
    </row>
    <row r="24" spans="1:9" x14ac:dyDescent="0.2">
      <c r="A24" s="22" t="s">
        <v>93</v>
      </c>
      <c r="B24" s="22">
        <v>2018</v>
      </c>
      <c r="C24" s="22" t="s">
        <v>980</v>
      </c>
      <c r="D24" s="34" t="s">
        <v>596</v>
      </c>
      <c r="E24" s="34" t="s">
        <v>986</v>
      </c>
      <c r="F24" s="34" t="s">
        <v>987</v>
      </c>
      <c r="G24" s="23" t="s">
        <v>978</v>
      </c>
      <c r="I24" s="44" t="s">
        <v>983</v>
      </c>
    </row>
    <row r="25" spans="1:9" x14ac:dyDescent="0.2">
      <c r="A25" s="22" t="s">
        <v>93</v>
      </c>
      <c r="B25" s="22">
        <v>2018</v>
      </c>
      <c r="C25" s="22" t="s">
        <v>980</v>
      </c>
      <c r="D25" s="34" t="s">
        <v>136</v>
      </c>
      <c r="E25" s="34" t="s">
        <v>136</v>
      </c>
      <c r="F25" s="34" t="s">
        <v>989</v>
      </c>
      <c r="G25" s="23" t="s">
        <v>805</v>
      </c>
      <c r="I25" s="44" t="s">
        <v>983</v>
      </c>
    </row>
    <row r="26" spans="1:9" x14ac:dyDescent="0.2">
      <c r="A26" s="22" t="s">
        <v>93</v>
      </c>
      <c r="B26" s="22">
        <v>2018</v>
      </c>
      <c r="C26" s="22" t="s">
        <v>980</v>
      </c>
      <c r="D26" s="34" t="s">
        <v>990</v>
      </c>
      <c r="E26" s="34" t="s">
        <v>991</v>
      </c>
      <c r="F26" s="34" t="s">
        <v>991</v>
      </c>
      <c r="G26" s="23" t="s">
        <v>967</v>
      </c>
      <c r="I26" s="44" t="s">
        <v>983</v>
      </c>
    </row>
    <row r="27" spans="1:9" x14ac:dyDescent="0.2">
      <c r="A27" s="22" t="s">
        <v>93</v>
      </c>
      <c r="B27" s="22">
        <v>2018</v>
      </c>
      <c r="C27" s="22" t="s">
        <v>980</v>
      </c>
      <c r="D27" s="2" t="s">
        <v>992</v>
      </c>
      <c r="E27" s="2" t="s">
        <v>992</v>
      </c>
      <c r="F27" s="34" t="s">
        <v>993</v>
      </c>
      <c r="G27" s="23" t="s">
        <v>855</v>
      </c>
      <c r="I27" s="44" t="s">
        <v>983</v>
      </c>
    </row>
    <row r="28" spans="1:9" x14ac:dyDescent="0.2">
      <c r="A28" s="22" t="s">
        <v>93</v>
      </c>
      <c r="B28" s="22">
        <v>2018</v>
      </c>
      <c r="C28" s="22" t="s">
        <v>980</v>
      </c>
      <c r="D28" s="151" t="s">
        <v>663</v>
      </c>
      <c r="E28" s="34" t="s">
        <v>595</v>
      </c>
      <c r="F28" s="34" t="s">
        <v>994</v>
      </c>
      <c r="G28" s="23" t="s">
        <v>800</v>
      </c>
      <c r="I28" s="44" t="s">
        <v>983</v>
      </c>
    </row>
    <row r="29" spans="1:9" x14ac:dyDescent="0.2">
      <c r="A29" s="22" t="s">
        <v>93</v>
      </c>
      <c r="B29" s="22">
        <v>2018</v>
      </c>
      <c r="C29" s="22" t="s">
        <v>980</v>
      </c>
      <c r="D29" s="34" t="s">
        <v>995</v>
      </c>
      <c r="E29" s="34" t="s">
        <v>996</v>
      </c>
      <c r="F29" s="34" t="s">
        <v>1002</v>
      </c>
      <c r="G29" s="23">
        <v>0.02</v>
      </c>
      <c r="I29" s="44" t="s">
        <v>983</v>
      </c>
    </row>
    <row r="30" spans="1:9" x14ac:dyDescent="0.2">
      <c r="A30" s="22" t="s">
        <v>93</v>
      </c>
      <c r="B30" s="22">
        <v>2018</v>
      </c>
      <c r="C30" s="22" t="s">
        <v>980</v>
      </c>
      <c r="D30" s="34" t="s">
        <v>597</v>
      </c>
      <c r="E30" s="34" t="s">
        <v>597</v>
      </c>
      <c r="F30" s="34" t="s">
        <v>999</v>
      </c>
      <c r="G30" s="23" t="s">
        <v>802</v>
      </c>
      <c r="I30" s="44" t="s">
        <v>983</v>
      </c>
    </row>
    <row r="31" spans="1:9" x14ac:dyDescent="0.2">
      <c r="A31" s="22" t="s">
        <v>93</v>
      </c>
      <c r="B31" s="22">
        <v>2018</v>
      </c>
      <c r="C31" s="22" t="s">
        <v>980</v>
      </c>
      <c r="D31" s="34" t="s">
        <v>136</v>
      </c>
      <c r="E31" s="34" t="s">
        <v>136</v>
      </c>
      <c r="F31" s="103" t="s">
        <v>1766</v>
      </c>
      <c r="G31" s="23">
        <v>0.22</v>
      </c>
      <c r="I31" s="44" t="s">
        <v>983</v>
      </c>
    </row>
    <row r="32" spans="1:9" x14ac:dyDescent="0.2">
      <c r="A32" s="22" t="s">
        <v>93</v>
      </c>
      <c r="B32" s="22">
        <v>2019</v>
      </c>
      <c r="C32" s="22" t="s">
        <v>980</v>
      </c>
      <c r="D32" s="34" t="s">
        <v>350</v>
      </c>
      <c r="E32" s="34" t="s">
        <v>594</v>
      </c>
      <c r="F32" s="34" t="s">
        <v>981</v>
      </c>
      <c r="G32" s="2" t="s">
        <v>1005</v>
      </c>
      <c r="I32" s="44" t="s">
        <v>983</v>
      </c>
    </row>
    <row r="33" spans="1:9" x14ac:dyDescent="0.2">
      <c r="A33" s="22" t="s">
        <v>93</v>
      </c>
      <c r="B33" s="22">
        <v>2019</v>
      </c>
      <c r="C33" s="22" t="s">
        <v>980</v>
      </c>
      <c r="D33" s="34" t="s">
        <v>593</v>
      </c>
      <c r="E33" s="34" t="s">
        <v>593</v>
      </c>
      <c r="F33" s="34" t="s">
        <v>984</v>
      </c>
      <c r="G33" s="2" t="s">
        <v>1006</v>
      </c>
      <c r="I33" s="44" t="s">
        <v>983</v>
      </c>
    </row>
    <row r="34" spans="1:9" x14ac:dyDescent="0.2">
      <c r="A34" s="22" t="s">
        <v>93</v>
      </c>
      <c r="B34" s="22">
        <v>2019</v>
      </c>
      <c r="C34" s="22" t="s">
        <v>980</v>
      </c>
      <c r="D34" s="34" t="s">
        <v>596</v>
      </c>
      <c r="E34" s="34" t="s">
        <v>986</v>
      </c>
      <c r="F34" s="34" t="s">
        <v>987</v>
      </c>
      <c r="G34" s="2" t="s">
        <v>903</v>
      </c>
      <c r="I34" s="44" t="s">
        <v>983</v>
      </c>
    </row>
    <row r="35" spans="1:9" x14ac:dyDescent="0.2">
      <c r="A35" s="22" t="s">
        <v>93</v>
      </c>
      <c r="B35" s="22">
        <v>2019</v>
      </c>
      <c r="C35" s="22" t="s">
        <v>980</v>
      </c>
      <c r="D35" s="34" t="s">
        <v>136</v>
      </c>
      <c r="E35" s="34" t="s">
        <v>136</v>
      </c>
      <c r="F35" s="34" t="s">
        <v>989</v>
      </c>
      <c r="G35" s="2" t="s">
        <v>805</v>
      </c>
      <c r="I35" s="44" t="s">
        <v>983</v>
      </c>
    </row>
    <row r="36" spans="1:9" x14ac:dyDescent="0.2">
      <c r="A36" s="22" t="s">
        <v>93</v>
      </c>
      <c r="B36" s="22">
        <v>2019</v>
      </c>
      <c r="C36" s="22" t="s">
        <v>980</v>
      </c>
      <c r="D36" s="34" t="s">
        <v>990</v>
      </c>
      <c r="E36" s="34" t="s">
        <v>991</v>
      </c>
      <c r="F36" s="34" t="s">
        <v>991</v>
      </c>
      <c r="G36" s="2" t="s">
        <v>933</v>
      </c>
      <c r="I36" s="44" t="s">
        <v>983</v>
      </c>
    </row>
    <row r="37" spans="1:9" x14ac:dyDescent="0.2">
      <c r="A37" s="22" t="s">
        <v>93</v>
      </c>
      <c r="B37" s="22">
        <v>2019</v>
      </c>
      <c r="C37" s="22" t="s">
        <v>980</v>
      </c>
      <c r="D37" s="2" t="s">
        <v>992</v>
      </c>
      <c r="E37" s="2" t="s">
        <v>992</v>
      </c>
      <c r="F37" s="34" t="s">
        <v>993</v>
      </c>
      <c r="G37" s="2" t="s">
        <v>816</v>
      </c>
      <c r="I37" s="44" t="s">
        <v>983</v>
      </c>
    </row>
    <row r="38" spans="1:9" x14ac:dyDescent="0.2">
      <c r="A38" s="22" t="s">
        <v>93</v>
      </c>
      <c r="B38" s="22">
        <v>2019</v>
      </c>
      <c r="C38" s="22" t="s">
        <v>980</v>
      </c>
      <c r="D38" s="151" t="s">
        <v>663</v>
      </c>
      <c r="E38" s="34" t="s">
        <v>595</v>
      </c>
      <c r="F38" s="34" t="s">
        <v>994</v>
      </c>
      <c r="G38" s="2" t="s">
        <v>805</v>
      </c>
      <c r="I38" s="44" t="s">
        <v>983</v>
      </c>
    </row>
    <row r="39" spans="1:9" x14ac:dyDescent="0.2">
      <c r="A39" s="22" t="s">
        <v>93</v>
      </c>
      <c r="B39" s="22">
        <v>2019</v>
      </c>
      <c r="C39" s="22" t="s">
        <v>980</v>
      </c>
      <c r="D39" s="34" t="s">
        <v>995</v>
      </c>
      <c r="E39" s="34" t="s">
        <v>996</v>
      </c>
      <c r="F39" s="34" t="s">
        <v>1002</v>
      </c>
      <c r="G39" s="34">
        <v>0.01</v>
      </c>
      <c r="I39" s="44" t="s">
        <v>983</v>
      </c>
    </row>
    <row r="40" spans="1:9" x14ac:dyDescent="0.2">
      <c r="A40" s="22" t="s">
        <v>93</v>
      </c>
      <c r="B40" s="22">
        <v>2019</v>
      </c>
      <c r="C40" s="22" t="s">
        <v>980</v>
      </c>
      <c r="D40" s="34" t="s">
        <v>597</v>
      </c>
      <c r="E40" s="34" t="s">
        <v>597</v>
      </c>
      <c r="F40" s="34" t="s">
        <v>999</v>
      </c>
      <c r="G40" s="2" t="s">
        <v>805</v>
      </c>
      <c r="I40" s="44" t="s">
        <v>983</v>
      </c>
    </row>
    <row r="41" spans="1:9" x14ac:dyDescent="0.2">
      <c r="A41" s="22" t="s">
        <v>93</v>
      </c>
      <c r="B41" s="22">
        <v>2019</v>
      </c>
      <c r="C41" s="22" t="s">
        <v>980</v>
      </c>
      <c r="D41" s="34" t="s">
        <v>136</v>
      </c>
      <c r="E41" s="34" t="s">
        <v>136</v>
      </c>
      <c r="F41" s="103" t="s">
        <v>1766</v>
      </c>
      <c r="G41" s="34">
        <v>7.0000000000000007E-2</v>
      </c>
      <c r="I41" s="44" t="s">
        <v>983</v>
      </c>
    </row>
    <row r="42" spans="1:9" x14ac:dyDescent="0.2">
      <c r="A42" s="22" t="s">
        <v>93</v>
      </c>
      <c r="B42" s="22">
        <v>2020</v>
      </c>
      <c r="C42" s="22" t="s">
        <v>980</v>
      </c>
      <c r="D42" s="34" t="s">
        <v>350</v>
      </c>
      <c r="E42" s="34" t="s">
        <v>594</v>
      </c>
      <c r="F42" s="34" t="s">
        <v>981</v>
      </c>
      <c r="G42" s="2" t="s">
        <v>1007</v>
      </c>
      <c r="I42" s="44" t="s">
        <v>983</v>
      </c>
    </row>
    <row r="43" spans="1:9" x14ac:dyDescent="0.2">
      <c r="A43" s="22" t="s">
        <v>93</v>
      </c>
      <c r="B43" s="22">
        <v>2020</v>
      </c>
      <c r="C43" s="22" t="s">
        <v>980</v>
      </c>
      <c r="D43" s="34" t="s">
        <v>593</v>
      </c>
      <c r="E43" s="34" t="s">
        <v>593</v>
      </c>
      <c r="F43" s="34" t="s">
        <v>984</v>
      </c>
      <c r="G43" s="2" t="s">
        <v>1008</v>
      </c>
      <c r="I43" s="44" t="s">
        <v>983</v>
      </c>
    </row>
    <row r="44" spans="1:9" x14ac:dyDescent="0.2">
      <c r="A44" s="22" t="s">
        <v>93</v>
      </c>
      <c r="B44" s="22">
        <v>2020</v>
      </c>
      <c r="C44" s="22" t="s">
        <v>980</v>
      </c>
      <c r="D44" s="34" t="s">
        <v>596</v>
      </c>
      <c r="E44" s="34" t="s">
        <v>986</v>
      </c>
      <c r="F44" s="34" t="s">
        <v>987</v>
      </c>
      <c r="G44" s="2" t="s">
        <v>830</v>
      </c>
      <c r="I44" s="44" t="s">
        <v>983</v>
      </c>
    </row>
    <row r="45" spans="1:9" x14ac:dyDescent="0.2">
      <c r="A45" s="22" t="s">
        <v>93</v>
      </c>
      <c r="B45" s="22">
        <v>2020</v>
      </c>
      <c r="C45" s="22" t="s">
        <v>980</v>
      </c>
      <c r="D45" s="34" t="s">
        <v>136</v>
      </c>
      <c r="E45" s="34" t="s">
        <v>136</v>
      </c>
      <c r="F45" s="34" t="s">
        <v>989</v>
      </c>
      <c r="G45" s="2" t="s">
        <v>805</v>
      </c>
      <c r="I45" s="44" t="s">
        <v>983</v>
      </c>
    </row>
    <row r="46" spans="1:9" x14ac:dyDescent="0.2">
      <c r="A46" s="22" t="s">
        <v>93</v>
      </c>
      <c r="B46" s="22">
        <v>2020</v>
      </c>
      <c r="C46" s="22" t="s">
        <v>980</v>
      </c>
      <c r="D46" s="34" t="s">
        <v>990</v>
      </c>
      <c r="E46" s="34" t="s">
        <v>991</v>
      </c>
      <c r="F46" s="34" t="s">
        <v>991</v>
      </c>
      <c r="G46" s="2" t="s">
        <v>809</v>
      </c>
      <c r="I46" s="44" t="s">
        <v>983</v>
      </c>
    </row>
    <row r="47" spans="1:9" x14ac:dyDescent="0.2">
      <c r="A47" s="22" t="s">
        <v>93</v>
      </c>
      <c r="B47" s="22">
        <v>2020</v>
      </c>
      <c r="C47" s="22" t="s">
        <v>980</v>
      </c>
      <c r="D47" s="2" t="s">
        <v>992</v>
      </c>
      <c r="E47" s="2" t="s">
        <v>992</v>
      </c>
      <c r="F47" s="34" t="s">
        <v>993</v>
      </c>
      <c r="G47" s="2" t="s">
        <v>800</v>
      </c>
      <c r="I47" s="44" t="s">
        <v>983</v>
      </c>
    </row>
    <row r="48" spans="1:9" x14ac:dyDescent="0.2">
      <c r="A48" s="22" t="s">
        <v>93</v>
      </c>
      <c r="B48" s="22">
        <v>2020</v>
      </c>
      <c r="C48" s="22" t="s">
        <v>980</v>
      </c>
      <c r="D48" s="151" t="s">
        <v>663</v>
      </c>
      <c r="E48" s="34" t="s">
        <v>595</v>
      </c>
      <c r="F48" s="34" t="s">
        <v>994</v>
      </c>
      <c r="G48" s="2" t="s">
        <v>805</v>
      </c>
      <c r="I48" s="44" t="s">
        <v>983</v>
      </c>
    </row>
    <row r="49" spans="1:9" x14ac:dyDescent="0.2">
      <c r="A49" s="22" t="s">
        <v>93</v>
      </c>
      <c r="B49" s="22">
        <v>2020</v>
      </c>
      <c r="C49" s="22" t="s">
        <v>980</v>
      </c>
      <c r="D49" s="34" t="s">
        <v>995</v>
      </c>
      <c r="E49" s="34" t="s">
        <v>996</v>
      </c>
      <c r="F49" s="34" t="s">
        <v>1002</v>
      </c>
      <c r="G49" s="34">
        <v>0</v>
      </c>
      <c r="I49" s="44" t="s">
        <v>983</v>
      </c>
    </row>
    <row r="50" spans="1:9" x14ac:dyDescent="0.2">
      <c r="A50" s="22" t="s">
        <v>93</v>
      </c>
      <c r="B50" s="22">
        <v>2020</v>
      </c>
      <c r="C50" s="22" t="s">
        <v>980</v>
      </c>
      <c r="D50" s="34" t="s">
        <v>597</v>
      </c>
      <c r="E50" s="34" t="s">
        <v>597</v>
      </c>
      <c r="F50" s="34" t="s">
        <v>999</v>
      </c>
      <c r="G50" s="34">
        <v>0</v>
      </c>
      <c r="I50" s="44" t="s">
        <v>983</v>
      </c>
    </row>
    <row r="51" spans="1:9" x14ac:dyDescent="0.2">
      <c r="A51" s="22" t="s">
        <v>93</v>
      </c>
      <c r="B51" s="22">
        <v>2020</v>
      </c>
      <c r="C51" s="22" t="s">
        <v>980</v>
      </c>
      <c r="D51" s="34" t="s">
        <v>136</v>
      </c>
      <c r="E51" s="34" t="s">
        <v>136</v>
      </c>
      <c r="F51" s="103" t="s">
        <v>1766</v>
      </c>
      <c r="G51" s="34">
        <v>0.08</v>
      </c>
      <c r="I51" s="44" t="s">
        <v>983</v>
      </c>
    </row>
    <row r="52" spans="1:9" x14ac:dyDescent="0.2">
      <c r="A52" s="22" t="s">
        <v>93</v>
      </c>
      <c r="B52" s="22">
        <v>2021</v>
      </c>
      <c r="C52" s="22" t="s">
        <v>980</v>
      </c>
      <c r="D52" s="34" t="s">
        <v>350</v>
      </c>
      <c r="E52" s="34" t="s">
        <v>594</v>
      </c>
      <c r="F52" s="34" t="s">
        <v>981</v>
      </c>
      <c r="G52" s="2" t="s">
        <v>1009</v>
      </c>
      <c r="I52" s="44" t="s">
        <v>983</v>
      </c>
    </row>
    <row r="53" spans="1:9" x14ac:dyDescent="0.2">
      <c r="A53" s="22" t="s">
        <v>93</v>
      </c>
      <c r="B53" s="22">
        <v>2021</v>
      </c>
      <c r="C53" s="22" t="s">
        <v>980</v>
      </c>
      <c r="D53" s="34" t="s">
        <v>593</v>
      </c>
      <c r="E53" s="34" t="s">
        <v>593</v>
      </c>
      <c r="F53" s="34" t="s">
        <v>984</v>
      </c>
      <c r="G53" s="2" t="s">
        <v>1010</v>
      </c>
      <c r="I53" s="44" t="s">
        <v>983</v>
      </c>
    </row>
    <row r="54" spans="1:9" x14ac:dyDescent="0.2">
      <c r="A54" s="22" t="s">
        <v>93</v>
      </c>
      <c r="B54" s="22">
        <v>2021</v>
      </c>
      <c r="C54" s="22" t="s">
        <v>980</v>
      </c>
      <c r="D54" s="34" t="s">
        <v>596</v>
      </c>
      <c r="E54" s="34" t="s">
        <v>986</v>
      </c>
      <c r="F54" s="34" t="s">
        <v>987</v>
      </c>
      <c r="G54" s="2" t="s">
        <v>802</v>
      </c>
      <c r="I54" s="44" t="s">
        <v>983</v>
      </c>
    </row>
    <row r="55" spans="1:9" x14ac:dyDescent="0.2">
      <c r="A55" s="22" t="s">
        <v>93</v>
      </c>
      <c r="B55" s="22">
        <v>2021</v>
      </c>
      <c r="C55" s="22" t="s">
        <v>980</v>
      </c>
      <c r="D55" s="34" t="s">
        <v>136</v>
      </c>
      <c r="E55" s="34" t="s">
        <v>136</v>
      </c>
      <c r="F55" s="34" t="s">
        <v>989</v>
      </c>
      <c r="G55" s="34">
        <v>0</v>
      </c>
      <c r="I55" s="44" t="s">
        <v>983</v>
      </c>
    </row>
    <row r="56" spans="1:9" x14ac:dyDescent="0.2">
      <c r="A56" s="22" t="s">
        <v>93</v>
      </c>
      <c r="B56" s="22">
        <v>2021</v>
      </c>
      <c r="C56" s="22" t="s">
        <v>980</v>
      </c>
      <c r="D56" s="34" t="s">
        <v>990</v>
      </c>
      <c r="E56" s="34" t="s">
        <v>991</v>
      </c>
      <c r="F56" s="34" t="s">
        <v>991</v>
      </c>
      <c r="G56" s="2" t="s">
        <v>965</v>
      </c>
      <c r="I56" s="44" t="s">
        <v>983</v>
      </c>
    </row>
    <row r="57" spans="1:9" x14ac:dyDescent="0.2">
      <c r="A57" s="22" t="s">
        <v>93</v>
      </c>
      <c r="B57" s="22">
        <v>2021</v>
      </c>
      <c r="C57" s="22" t="s">
        <v>980</v>
      </c>
      <c r="D57" s="2" t="s">
        <v>992</v>
      </c>
      <c r="E57" s="2" t="s">
        <v>992</v>
      </c>
      <c r="F57" s="34" t="s">
        <v>993</v>
      </c>
      <c r="G57" s="2" t="s">
        <v>805</v>
      </c>
      <c r="I57" s="44" t="s">
        <v>983</v>
      </c>
    </row>
    <row r="58" spans="1:9" x14ac:dyDescent="0.2">
      <c r="A58" s="22" t="s">
        <v>93</v>
      </c>
      <c r="B58" s="22">
        <v>2021</v>
      </c>
      <c r="C58" s="22" t="s">
        <v>980</v>
      </c>
      <c r="D58" s="151" t="s">
        <v>663</v>
      </c>
      <c r="E58" s="34" t="s">
        <v>595</v>
      </c>
      <c r="F58" s="34" t="s">
        <v>994</v>
      </c>
      <c r="G58" s="2" t="s">
        <v>805</v>
      </c>
      <c r="I58" s="44" t="s">
        <v>983</v>
      </c>
    </row>
    <row r="59" spans="1:9" x14ac:dyDescent="0.2">
      <c r="A59" s="22" t="s">
        <v>93</v>
      </c>
      <c r="B59" s="22">
        <v>2021</v>
      </c>
      <c r="C59" s="22" t="s">
        <v>980</v>
      </c>
      <c r="D59" s="34" t="s">
        <v>995</v>
      </c>
      <c r="E59" s="34" t="s">
        <v>996</v>
      </c>
      <c r="F59" s="34" t="s">
        <v>1002</v>
      </c>
      <c r="G59" s="34">
        <v>0</v>
      </c>
      <c r="I59" s="44" t="s">
        <v>983</v>
      </c>
    </row>
    <row r="60" spans="1:9" x14ac:dyDescent="0.2">
      <c r="A60" s="22" t="s">
        <v>93</v>
      </c>
      <c r="B60" s="22">
        <v>2021</v>
      </c>
      <c r="C60" s="22" t="s">
        <v>980</v>
      </c>
      <c r="D60" s="34" t="s">
        <v>597</v>
      </c>
      <c r="E60" s="34" t="s">
        <v>597</v>
      </c>
      <c r="F60" s="34" t="s">
        <v>999</v>
      </c>
      <c r="G60" s="34">
        <v>0</v>
      </c>
      <c r="I60" s="44" t="s">
        <v>983</v>
      </c>
    </row>
    <row r="61" spans="1:9" x14ac:dyDescent="0.2">
      <c r="A61" s="22" t="s">
        <v>93</v>
      </c>
      <c r="B61" s="22">
        <v>2021</v>
      </c>
      <c r="C61" s="22" t="s">
        <v>980</v>
      </c>
      <c r="D61" s="34" t="s">
        <v>136</v>
      </c>
      <c r="E61" s="34" t="s">
        <v>136</v>
      </c>
      <c r="F61" s="103" t="s">
        <v>1766</v>
      </c>
      <c r="G61" s="34">
        <v>0.02</v>
      </c>
      <c r="I61" s="44" t="s">
        <v>983</v>
      </c>
    </row>
    <row r="62" spans="1:9" x14ac:dyDescent="0.2">
      <c r="E62" s="2"/>
      <c r="G62" s="2"/>
    </row>
    <row r="63" spans="1:9" x14ac:dyDescent="0.2">
      <c r="E63" s="2"/>
      <c r="G63" s="2"/>
    </row>
    <row r="64" spans="1:9" x14ac:dyDescent="0.2">
      <c r="E64" s="2"/>
      <c r="G64" s="2"/>
    </row>
    <row r="65" spans="5:7" x14ac:dyDescent="0.2">
      <c r="E65" s="2"/>
      <c r="G65" s="2"/>
    </row>
    <row r="66" spans="5:7" x14ac:dyDescent="0.2">
      <c r="E66" s="2"/>
      <c r="F66" s="2"/>
      <c r="G66" s="2"/>
    </row>
    <row r="67" spans="5:7" x14ac:dyDescent="0.2">
      <c r="E67" s="2"/>
      <c r="F67" s="2"/>
      <c r="G67" s="2"/>
    </row>
    <row r="68" spans="5:7" x14ac:dyDescent="0.2">
      <c r="E68" s="2"/>
      <c r="F68" s="2"/>
      <c r="G68" s="2"/>
    </row>
    <row r="69" spans="5:7" x14ac:dyDescent="0.2">
      <c r="E69" s="2"/>
      <c r="F69" s="2"/>
      <c r="G69" s="2"/>
    </row>
    <row r="70" spans="5:7" x14ac:dyDescent="0.2">
      <c r="E70" s="2"/>
      <c r="F70" s="2"/>
      <c r="G70" s="2"/>
    </row>
    <row r="71" spans="5:7" x14ac:dyDescent="0.2">
      <c r="E71" s="2"/>
      <c r="F71" s="2"/>
      <c r="G71" s="2"/>
    </row>
    <row r="72" spans="5:7" x14ac:dyDescent="0.2">
      <c r="E72" s="2"/>
      <c r="F72" s="2"/>
      <c r="G72" s="2"/>
    </row>
    <row r="73" spans="5:7" x14ac:dyDescent="0.2">
      <c r="E73" s="2"/>
      <c r="F73" s="2"/>
      <c r="G73" s="2"/>
    </row>
    <row r="74" spans="5:7" x14ac:dyDescent="0.2">
      <c r="E74" s="2"/>
      <c r="F74" s="2"/>
      <c r="G74" s="2"/>
    </row>
    <row r="75" spans="5:7" x14ac:dyDescent="0.2">
      <c r="E75" s="2"/>
      <c r="F75" s="2"/>
      <c r="G75" s="2"/>
    </row>
    <row r="76" spans="5:7" x14ac:dyDescent="0.2">
      <c r="E76" s="2"/>
      <c r="F76" s="2"/>
      <c r="G76" s="2"/>
    </row>
    <row r="77" spans="5:7" x14ac:dyDescent="0.2">
      <c r="E77" s="2"/>
      <c r="F77" s="2"/>
      <c r="G77" s="2"/>
    </row>
    <row r="78" spans="5:7" x14ac:dyDescent="0.2">
      <c r="E78" s="2"/>
      <c r="F78" s="2"/>
      <c r="G78" s="2"/>
    </row>
    <row r="79" spans="5:7" x14ac:dyDescent="0.2">
      <c r="E79" s="2"/>
      <c r="F79" s="2"/>
      <c r="G79" s="2"/>
    </row>
    <row r="80" spans="5:7" x14ac:dyDescent="0.2">
      <c r="E80" s="2"/>
      <c r="F80" s="2"/>
      <c r="G80" s="2"/>
    </row>
    <row r="81" spans="5:7" x14ac:dyDescent="0.2">
      <c r="E81" s="2"/>
      <c r="F81" s="2"/>
      <c r="G81" s="2"/>
    </row>
    <row r="82" spans="5:7" x14ac:dyDescent="0.2">
      <c r="E82" s="2"/>
      <c r="F82" s="2"/>
      <c r="G82" s="2"/>
    </row>
    <row r="83" spans="5:7" x14ac:dyDescent="0.2">
      <c r="E83" s="2"/>
      <c r="F83" s="2"/>
      <c r="G83" s="2"/>
    </row>
    <row r="84" spans="5:7" x14ac:dyDescent="0.2">
      <c r="E84" s="2"/>
      <c r="F84" s="2"/>
      <c r="G84" s="2"/>
    </row>
    <row r="85" spans="5:7" x14ac:dyDescent="0.2">
      <c r="E85" s="2"/>
      <c r="F85" s="2"/>
      <c r="G85" s="2"/>
    </row>
    <row r="86" spans="5:7" x14ac:dyDescent="0.2">
      <c r="E86" s="2"/>
      <c r="F86" s="2"/>
      <c r="G86" s="2"/>
    </row>
    <row r="87" spans="5:7" x14ac:dyDescent="0.2">
      <c r="E87" s="2"/>
      <c r="F87" s="2"/>
      <c r="G87" s="2"/>
    </row>
    <row r="88" spans="5:7" x14ac:dyDescent="0.2">
      <c r="E88" s="2"/>
      <c r="F88" s="2"/>
      <c r="G88" s="2"/>
    </row>
    <row r="89" spans="5:7" x14ac:dyDescent="0.2">
      <c r="E89" s="2"/>
      <c r="F89" s="2"/>
      <c r="G89" s="2"/>
    </row>
    <row r="90" spans="5:7" x14ac:dyDescent="0.2">
      <c r="E90" s="2"/>
      <c r="F90" s="2"/>
      <c r="G90" s="2"/>
    </row>
    <row r="91" spans="5:7" x14ac:dyDescent="0.2">
      <c r="E91" s="2"/>
      <c r="F91" s="2"/>
      <c r="G91" s="2"/>
    </row>
    <row r="92" spans="5:7" x14ac:dyDescent="0.2">
      <c r="E92" s="2"/>
      <c r="F92" s="2"/>
      <c r="G92" s="2"/>
    </row>
    <row r="93" spans="5:7" x14ac:dyDescent="0.2">
      <c r="E93" s="2"/>
      <c r="F93" s="2"/>
      <c r="G93" s="2"/>
    </row>
    <row r="94" spans="5:7" x14ac:dyDescent="0.2">
      <c r="E94" s="2"/>
      <c r="F94" s="2"/>
      <c r="G94" s="2"/>
    </row>
    <row r="95" spans="5:7" x14ac:dyDescent="0.2">
      <c r="E95" s="2"/>
      <c r="F95" s="2"/>
      <c r="G95" s="2"/>
    </row>
    <row r="96" spans="5:7" x14ac:dyDescent="0.2">
      <c r="E96" s="2"/>
      <c r="F96" s="2"/>
      <c r="G96" s="2"/>
    </row>
    <row r="97" spans="5:7" x14ac:dyDescent="0.2">
      <c r="E97" s="2"/>
      <c r="F97" s="2"/>
      <c r="G97" s="2"/>
    </row>
    <row r="98" spans="5:7" x14ac:dyDescent="0.2">
      <c r="E98" s="2"/>
      <c r="F98" s="2"/>
      <c r="G98" s="2"/>
    </row>
    <row r="99" spans="5:7" x14ac:dyDescent="0.2">
      <c r="E99" s="2"/>
      <c r="F99" s="2"/>
      <c r="G99" s="2"/>
    </row>
    <row r="100" spans="5:7" x14ac:dyDescent="0.2">
      <c r="E100" s="2"/>
      <c r="F100" s="2"/>
      <c r="G100" s="2"/>
    </row>
    <row r="101" spans="5:7" x14ac:dyDescent="0.2">
      <c r="E101" s="2"/>
      <c r="F101" s="2"/>
      <c r="G101" s="2"/>
    </row>
    <row r="102" spans="5:7" x14ac:dyDescent="0.2">
      <c r="E102" s="2"/>
      <c r="F102" s="2"/>
      <c r="G102" s="2"/>
    </row>
    <row r="103" spans="5:7" x14ac:dyDescent="0.2">
      <c r="E103" s="2"/>
      <c r="F103" s="2"/>
      <c r="G103" s="2"/>
    </row>
    <row r="104" spans="5:7" x14ac:dyDescent="0.2">
      <c r="E104" s="2"/>
      <c r="F104" s="2"/>
      <c r="G104" s="2"/>
    </row>
    <row r="105" spans="5:7" x14ac:dyDescent="0.2">
      <c r="E105" s="2"/>
      <c r="F105" s="2"/>
      <c r="G105" s="2"/>
    </row>
    <row r="106" spans="5:7" x14ac:dyDescent="0.2">
      <c r="E106" s="2"/>
      <c r="F106" s="2"/>
      <c r="G106" s="2"/>
    </row>
    <row r="107" spans="5:7" x14ac:dyDescent="0.2">
      <c r="E107" s="2"/>
      <c r="F107" s="2"/>
      <c r="G107" s="2"/>
    </row>
    <row r="108" spans="5:7" x14ac:dyDescent="0.2">
      <c r="E108" s="2"/>
      <c r="F108" s="2"/>
      <c r="G108" s="2"/>
    </row>
    <row r="109" spans="5:7" x14ac:dyDescent="0.2">
      <c r="E109" s="2"/>
      <c r="F109" s="2"/>
      <c r="G109" s="2"/>
    </row>
    <row r="110" spans="5:7" x14ac:dyDescent="0.2">
      <c r="E110" s="2"/>
      <c r="F110" s="2"/>
      <c r="G110" s="2"/>
    </row>
    <row r="111" spans="5:7" x14ac:dyDescent="0.2">
      <c r="E111" s="2"/>
      <c r="F111" s="2"/>
      <c r="G111" s="2"/>
    </row>
    <row r="112" spans="5:7" x14ac:dyDescent="0.2">
      <c r="E112" s="2"/>
      <c r="F112" s="2"/>
      <c r="G112" s="2"/>
    </row>
    <row r="113" spans="5:7" x14ac:dyDescent="0.2">
      <c r="E113" s="2"/>
      <c r="F113" s="2"/>
      <c r="G113" s="2"/>
    </row>
    <row r="114" spans="5:7" x14ac:dyDescent="0.2">
      <c r="E114" s="2"/>
      <c r="F114" s="2"/>
      <c r="G114" s="2"/>
    </row>
    <row r="115" spans="5:7" x14ac:dyDescent="0.2">
      <c r="E115" s="2"/>
      <c r="F115" s="2"/>
      <c r="G115" s="2"/>
    </row>
    <row r="116" spans="5:7" x14ac:dyDescent="0.2">
      <c r="E116" s="2"/>
      <c r="F116" s="2"/>
      <c r="G116" s="2"/>
    </row>
    <row r="117" spans="5:7" x14ac:dyDescent="0.2">
      <c r="E117" s="2"/>
      <c r="F117" s="2"/>
      <c r="G117" s="2"/>
    </row>
    <row r="118" spans="5:7" x14ac:dyDescent="0.2">
      <c r="E118" s="2"/>
      <c r="F118" s="2"/>
      <c r="G118" s="2"/>
    </row>
    <row r="119" spans="5:7" x14ac:dyDescent="0.2">
      <c r="E119" s="2"/>
      <c r="F119" s="2"/>
      <c r="G119" s="2"/>
    </row>
    <row r="120" spans="5:7" x14ac:dyDescent="0.2">
      <c r="E120" s="2"/>
      <c r="F120" s="2"/>
      <c r="G120" s="2"/>
    </row>
    <row r="121" spans="5:7" x14ac:dyDescent="0.2">
      <c r="E121" s="2"/>
      <c r="F121" s="2"/>
      <c r="G121" s="2"/>
    </row>
    <row r="122" spans="5:7" x14ac:dyDescent="0.2">
      <c r="E122" s="2"/>
      <c r="F122" s="2"/>
      <c r="G122" s="2"/>
    </row>
    <row r="123" spans="5:7" x14ac:dyDescent="0.2">
      <c r="E123" s="2"/>
      <c r="F123" s="2"/>
      <c r="G123" s="2"/>
    </row>
    <row r="124" spans="5:7" x14ac:dyDescent="0.2">
      <c r="E124" s="2"/>
      <c r="F124" s="2"/>
      <c r="G124" s="2"/>
    </row>
    <row r="125" spans="5:7" x14ac:dyDescent="0.2">
      <c r="E125" s="2"/>
      <c r="F125" s="2"/>
      <c r="G125" s="2"/>
    </row>
    <row r="126" spans="5:7" x14ac:dyDescent="0.2">
      <c r="E126" s="2"/>
      <c r="F126" s="2"/>
      <c r="G126" s="2"/>
    </row>
    <row r="127" spans="5:7" x14ac:dyDescent="0.2">
      <c r="E127" s="2"/>
      <c r="F127" s="2"/>
      <c r="G127" s="2"/>
    </row>
    <row r="128" spans="5:7" x14ac:dyDescent="0.2">
      <c r="E128" s="2"/>
      <c r="F128" s="2"/>
      <c r="G128" s="2"/>
    </row>
    <row r="129" spans="5:7" x14ac:dyDescent="0.2">
      <c r="E129" s="2"/>
      <c r="F129" s="2"/>
      <c r="G129" s="2"/>
    </row>
    <row r="130" spans="5:7" x14ac:dyDescent="0.2">
      <c r="E130" s="2"/>
      <c r="F130" s="2"/>
      <c r="G130" s="2"/>
    </row>
    <row r="131" spans="5:7" x14ac:dyDescent="0.2">
      <c r="E131" s="2"/>
      <c r="F131" s="2"/>
      <c r="G131" s="2"/>
    </row>
    <row r="132" spans="5:7" x14ac:dyDescent="0.2">
      <c r="E132" s="2"/>
      <c r="F132" s="2"/>
      <c r="G132" s="2"/>
    </row>
    <row r="133" spans="5:7" x14ac:dyDescent="0.2">
      <c r="E133" s="2"/>
      <c r="F133" s="2"/>
      <c r="G133" s="2"/>
    </row>
    <row r="134" spans="5:7" x14ac:dyDescent="0.2">
      <c r="E134" s="2"/>
      <c r="F134" s="2"/>
      <c r="G134" s="2"/>
    </row>
    <row r="135" spans="5:7" x14ac:dyDescent="0.2">
      <c r="E135" s="2"/>
      <c r="F135" s="2"/>
      <c r="G135" s="2"/>
    </row>
    <row r="136" spans="5:7" x14ac:dyDescent="0.2">
      <c r="E136" s="2"/>
      <c r="F136" s="2"/>
      <c r="G136" s="2"/>
    </row>
    <row r="137" spans="5:7" x14ac:dyDescent="0.2">
      <c r="E137" s="2"/>
      <c r="F137" s="2"/>
      <c r="G137" s="2"/>
    </row>
    <row r="138" spans="5:7" x14ac:dyDescent="0.2">
      <c r="E138" s="2"/>
      <c r="F138" s="2"/>
      <c r="G138" s="2"/>
    </row>
    <row r="139" spans="5:7" x14ac:dyDescent="0.2">
      <c r="E139" s="2"/>
      <c r="F139" s="2"/>
      <c r="G139" s="2"/>
    </row>
    <row r="140" spans="5:7" x14ac:dyDescent="0.2">
      <c r="E140" s="2"/>
      <c r="F140" s="2"/>
      <c r="G140" s="2"/>
    </row>
    <row r="141" spans="5:7" x14ac:dyDescent="0.2">
      <c r="E141" s="2"/>
      <c r="F141" s="2"/>
      <c r="G141" s="2"/>
    </row>
    <row r="142" spans="5:7" x14ac:dyDescent="0.2">
      <c r="E142" s="2"/>
      <c r="F142" s="2"/>
      <c r="G142" s="2"/>
    </row>
    <row r="143" spans="5:7" x14ac:dyDescent="0.2">
      <c r="E143" s="2"/>
      <c r="F143" s="2"/>
      <c r="G143" s="2"/>
    </row>
    <row r="144" spans="5:7" x14ac:dyDescent="0.2">
      <c r="E144" s="2"/>
      <c r="F144" s="2"/>
      <c r="G144" s="2"/>
    </row>
    <row r="145" spans="5:7" x14ac:dyDescent="0.2">
      <c r="E145" s="2"/>
      <c r="F145" s="2"/>
      <c r="G145" s="2"/>
    </row>
    <row r="146" spans="5:7" x14ac:dyDescent="0.2">
      <c r="E146" s="2"/>
      <c r="F146" s="2"/>
      <c r="G146" s="2"/>
    </row>
    <row r="147" spans="5:7" x14ac:dyDescent="0.2">
      <c r="E147" s="2"/>
      <c r="F147" s="2"/>
      <c r="G147" s="2"/>
    </row>
    <row r="148" spans="5:7" x14ac:dyDescent="0.2">
      <c r="E148" s="2"/>
      <c r="F148" s="2"/>
      <c r="G148" s="2"/>
    </row>
    <row r="149" spans="5:7" x14ac:dyDescent="0.2">
      <c r="E149" s="2"/>
      <c r="F149" s="2"/>
      <c r="G149" s="2"/>
    </row>
    <row r="150" spans="5:7" x14ac:dyDescent="0.2">
      <c r="E150" s="2"/>
      <c r="F150" s="2"/>
      <c r="G150" s="2"/>
    </row>
    <row r="151" spans="5:7" x14ac:dyDescent="0.2">
      <c r="E151" s="2"/>
      <c r="F151" s="2"/>
      <c r="G151" s="2"/>
    </row>
    <row r="152" spans="5:7" x14ac:dyDescent="0.2">
      <c r="E152" s="2"/>
      <c r="F152" s="2"/>
      <c r="G152" s="2"/>
    </row>
    <row r="153" spans="5:7" x14ac:dyDescent="0.2">
      <c r="E153" s="2"/>
      <c r="F153" s="2"/>
      <c r="G153" s="2"/>
    </row>
    <row r="154" spans="5:7" x14ac:dyDescent="0.2">
      <c r="E154" s="2"/>
      <c r="F154" s="2"/>
      <c r="G154" s="2"/>
    </row>
    <row r="155" spans="5:7" x14ac:dyDescent="0.2">
      <c r="E155" s="2"/>
      <c r="F155" s="2"/>
      <c r="G155" s="2"/>
    </row>
    <row r="156" spans="5:7" x14ac:dyDescent="0.2">
      <c r="E156" s="2"/>
      <c r="F156" s="2"/>
      <c r="G156" s="2"/>
    </row>
    <row r="157" spans="5:7" x14ac:dyDescent="0.2">
      <c r="E157" s="2"/>
      <c r="F157" s="2"/>
      <c r="G157" s="2"/>
    </row>
    <row r="158" spans="5:7" x14ac:dyDescent="0.2">
      <c r="E158" s="2"/>
      <c r="F158" s="2"/>
      <c r="G158" s="2"/>
    </row>
    <row r="159" spans="5:7" x14ac:dyDescent="0.2">
      <c r="E159" s="2"/>
      <c r="F159" s="2"/>
      <c r="G159" s="2"/>
    </row>
    <row r="160" spans="5:7" x14ac:dyDescent="0.2">
      <c r="E160" s="2"/>
      <c r="F160" s="2"/>
      <c r="G160" s="2"/>
    </row>
    <row r="161" spans="5:7" x14ac:dyDescent="0.2">
      <c r="E161" s="2"/>
      <c r="F161" s="2"/>
      <c r="G161" s="2"/>
    </row>
    <row r="162" spans="5:7" x14ac:dyDescent="0.2">
      <c r="E162" s="2"/>
      <c r="F162" s="2"/>
      <c r="G162" s="2"/>
    </row>
    <row r="163" spans="5:7" x14ac:dyDescent="0.2">
      <c r="E163" s="2"/>
      <c r="F163" s="2"/>
      <c r="G163" s="2"/>
    </row>
    <row r="164" spans="5:7" x14ac:dyDescent="0.2">
      <c r="E164" s="2"/>
      <c r="F164" s="2"/>
      <c r="G164" s="2"/>
    </row>
    <row r="165" spans="5:7" x14ac:dyDescent="0.2">
      <c r="E165" s="2"/>
      <c r="F165" s="2"/>
      <c r="G165" s="2"/>
    </row>
    <row r="166" spans="5:7" x14ac:dyDescent="0.2">
      <c r="E166" s="2"/>
      <c r="F166" s="2"/>
      <c r="G166" s="2"/>
    </row>
    <row r="167" spans="5:7" x14ac:dyDescent="0.2">
      <c r="E167" s="2"/>
      <c r="F167" s="2"/>
      <c r="G167" s="2"/>
    </row>
    <row r="168" spans="5:7" x14ac:dyDescent="0.2">
      <c r="E168" s="2"/>
      <c r="F168" s="2"/>
      <c r="G168" s="2"/>
    </row>
    <row r="169" spans="5:7" x14ac:dyDescent="0.2">
      <c r="E169" s="2"/>
      <c r="F169" s="2"/>
      <c r="G169" s="2"/>
    </row>
    <row r="170" spans="5:7" x14ac:dyDescent="0.2">
      <c r="E170" s="2"/>
      <c r="F170" s="2"/>
      <c r="G170" s="2"/>
    </row>
    <row r="171" spans="5:7" x14ac:dyDescent="0.2">
      <c r="E171" s="2"/>
      <c r="F171" s="2"/>
      <c r="G171" s="2"/>
    </row>
    <row r="172" spans="5:7" x14ac:dyDescent="0.2">
      <c r="E172" s="2"/>
      <c r="F172" s="2"/>
      <c r="G172" s="2"/>
    </row>
    <row r="173" spans="5:7" x14ac:dyDescent="0.2">
      <c r="E173" s="2"/>
      <c r="F173" s="2"/>
      <c r="G173" s="2"/>
    </row>
    <row r="174" spans="5:7" x14ac:dyDescent="0.2">
      <c r="E174" s="2"/>
      <c r="F174" s="2"/>
      <c r="G174" s="2"/>
    </row>
    <row r="175" spans="5:7" x14ac:dyDescent="0.2">
      <c r="E175" s="2"/>
      <c r="F175" s="2"/>
      <c r="G175" s="2"/>
    </row>
    <row r="176" spans="5:7" x14ac:dyDescent="0.2">
      <c r="E176" s="2"/>
      <c r="F176" s="2"/>
      <c r="G176" s="2"/>
    </row>
    <row r="177" spans="5:7" x14ac:dyDescent="0.2">
      <c r="E177" s="2"/>
      <c r="F177" s="2"/>
      <c r="G177" s="2"/>
    </row>
    <row r="178" spans="5:7" x14ac:dyDescent="0.2">
      <c r="E178" s="2"/>
      <c r="F178" s="2"/>
      <c r="G178" s="2"/>
    </row>
    <row r="179" spans="5:7" x14ac:dyDescent="0.2">
      <c r="E179" s="2"/>
      <c r="F179" s="2"/>
      <c r="G179" s="2"/>
    </row>
    <row r="180" spans="5:7" x14ac:dyDescent="0.2">
      <c r="E180" s="2"/>
      <c r="F180" s="2"/>
      <c r="G180" s="2"/>
    </row>
    <row r="181" spans="5:7" x14ac:dyDescent="0.2">
      <c r="E181" s="2"/>
      <c r="F181" s="2"/>
      <c r="G181" s="2"/>
    </row>
    <row r="182" spans="5:7" x14ac:dyDescent="0.2">
      <c r="E182" s="2"/>
      <c r="F182" s="2"/>
      <c r="G182" s="2"/>
    </row>
    <row r="183" spans="5:7" x14ac:dyDescent="0.2">
      <c r="E183" s="2"/>
      <c r="F183" s="2"/>
      <c r="G183" s="2"/>
    </row>
    <row r="184" spans="5:7" x14ac:dyDescent="0.2">
      <c r="E184" s="2"/>
      <c r="F184" s="2"/>
      <c r="G184" s="2"/>
    </row>
    <row r="185" spans="5:7" x14ac:dyDescent="0.2">
      <c r="E185" s="2"/>
      <c r="F185" s="2"/>
      <c r="G185" s="2"/>
    </row>
    <row r="186" spans="5:7" x14ac:dyDescent="0.2">
      <c r="E186" s="2"/>
      <c r="F186" s="2"/>
      <c r="G186" s="2"/>
    </row>
    <row r="187" spans="5:7" x14ac:dyDescent="0.2">
      <c r="E187" s="2"/>
      <c r="F187" s="2"/>
      <c r="G187" s="2"/>
    </row>
    <row r="188" spans="5:7" x14ac:dyDescent="0.2">
      <c r="E188" s="2"/>
      <c r="F188" s="2"/>
      <c r="G188" s="2"/>
    </row>
    <row r="189" spans="5:7" x14ac:dyDescent="0.2">
      <c r="E189" s="2"/>
      <c r="F189" s="2"/>
      <c r="G189" s="2"/>
    </row>
    <row r="190" spans="5:7" x14ac:dyDescent="0.2">
      <c r="E190" s="2"/>
      <c r="F190" s="2"/>
      <c r="G190" s="2"/>
    </row>
    <row r="191" spans="5:7" x14ac:dyDescent="0.2">
      <c r="E191" s="2"/>
      <c r="F191" s="2"/>
      <c r="G191" s="2"/>
    </row>
    <row r="192" spans="5:7" x14ac:dyDescent="0.2">
      <c r="E192" s="2"/>
      <c r="F192" s="2"/>
      <c r="G192" s="2"/>
    </row>
    <row r="193" spans="5:7" x14ac:dyDescent="0.2">
      <c r="E193" s="2"/>
      <c r="F193" s="2"/>
      <c r="G193" s="2"/>
    </row>
    <row r="194" spans="5:7" x14ac:dyDescent="0.2">
      <c r="E194" s="2"/>
      <c r="F194" s="2"/>
      <c r="G194" s="2"/>
    </row>
    <row r="195" spans="5:7" x14ac:dyDescent="0.2">
      <c r="E195" s="2"/>
      <c r="F195" s="2"/>
      <c r="G195" s="2"/>
    </row>
    <row r="196" spans="5:7" x14ac:dyDescent="0.2">
      <c r="E196" s="2"/>
      <c r="F196" s="2"/>
      <c r="G196" s="2"/>
    </row>
    <row r="197" spans="5:7" x14ac:dyDescent="0.2">
      <c r="E197" s="2"/>
      <c r="F197" s="2"/>
      <c r="G197" s="2"/>
    </row>
    <row r="198" spans="5:7" x14ac:dyDescent="0.2">
      <c r="E198" s="2"/>
      <c r="F198" s="2"/>
      <c r="G198" s="2"/>
    </row>
    <row r="199" spans="5:7" x14ac:dyDescent="0.2">
      <c r="E199" s="2"/>
      <c r="F199" s="2"/>
      <c r="G199" s="2"/>
    </row>
    <row r="200" spans="5:7" x14ac:dyDescent="0.2">
      <c r="E200" s="2"/>
      <c r="F200" s="2"/>
      <c r="G200" s="2"/>
    </row>
    <row r="201" spans="5:7" x14ac:dyDescent="0.2">
      <c r="E201" s="2"/>
      <c r="F201" s="2"/>
      <c r="G201" s="2"/>
    </row>
    <row r="202" spans="5:7" x14ac:dyDescent="0.2">
      <c r="E202" s="2"/>
      <c r="F202" s="2"/>
      <c r="G202" s="2"/>
    </row>
    <row r="203" spans="5:7" x14ac:dyDescent="0.2">
      <c r="E203" s="2"/>
      <c r="F203" s="2"/>
      <c r="G203" s="2"/>
    </row>
    <row r="204" spans="5:7" x14ac:dyDescent="0.2">
      <c r="E204" s="2"/>
      <c r="F204" s="2"/>
      <c r="G204" s="2"/>
    </row>
    <row r="205" spans="5:7" x14ac:dyDescent="0.2">
      <c r="E205" s="2"/>
      <c r="F205" s="2"/>
      <c r="G205" s="2"/>
    </row>
    <row r="206" spans="5:7" x14ac:dyDescent="0.2">
      <c r="E206" s="2"/>
      <c r="F206" s="2"/>
      <c r="G206" s="2"/>
    </row>
    <row r="207" spans="5:7" x14ac:dyDescent="0.2">
      <c r="E207" s="2"/>
      <c r="F207" s="2"/>
      <c r="G207" s="2"/>
    </row>
    <row r="208" spans="5:7" x14ac:dyDescent="0.2">
      <c r="E208" s="2"/>
      <c r="F208" s="2"/>
      <c r="G208" s="2"/>
    </row>
    <row r="209" spans="5:7" x14ac:dyDescent="0.2">
      <c r="E209" s="2"/>
      <c r="F209" s="2"/>
      <c r="G209" s="2"/>
    </row>
    <row r="210" spans="5:7" x14ac:dyDescent="0.2">
      <c r="E210" s="2"/>
      <c r="F210" s="2"/>
      <c r="G210" s="2"/>
    </row>
    <row r="211" spans="5:7" x14ac:dyDescent="0.2">
      <c r="E211" s="2"/>
      <c r="F211" s="2"/>
      <c r="G211" s="2"/>
    </row>
    <row r="212" spans="5:7" x14ac:dyDescent="0.2">
      <c r="E212" s="2"/>
      <c r="F212" s="2"/>
      <c r="G212" s="2"/>
    </row>
    <row r="213" spans="5:7" x14ac:dyDescent="0.2">
      <c r="E213" s="2"/>
      <c r="F213" s="2"/>
      <c r="G213" s="2"/>
    </row>
    <row r="214" spans="5:7" x14ac:dyDescent="0.2">
      <c r="E214" s="2"/>
      <c r="F214" s="2"/>
      <c r="G214" s="2"/>
    </row>
    <row r="215" spans="5:7" x14ac:dyDescent="0.2">
      <c r="E215" s="2"/>
      <c r="F215" s="2"/>
      <c r="G215" s="2"/>
    </row>
    <row r="216" spans="5:7" x14ac:dyDescent="0.2">
      <c r="E216" s="2"/>
      <c r="F216" s="2"/>
      <c r="G216" s="2"/>
    </row>
    <row r="217" spans="5:7" x14ac:dyDescent="0.2">
      <c r="E217" s="2"/>
      <c r="F217" s="2"/>
      <c r="G217" s="2"/>
    </row>
    <row r="218" spans="5:7" x14ac:dyDescent="0.2">
      <c r="E218" s="2"/>
      <c r="F218" s="2"/>
      <c r="G218" s="2"/>
    </row>
    <row r="219" spans="5:7" x14ac:dyDescent="0.2">
      <c r="E219" s="2"/>
      <c r="F219" s="2"/>
      <c r="G219" s="2"/>
    </row>
    <row r="220" spans="5:7" x14ac:dyDescent="0.2">
      <c r="E220" s="2"/>
      <c r="F220" s="2"/>
      <c r="G220" s="2"/>
    </row>
    <row r="221" spans="5:7" x14ac:dyDescent="0.2">
      <c r="E221" s="2"/>
      <c r="F221" s="2"/>
      <c r="G221" s="2"/>
    </row>
    <row r="222" spans="5:7" x14ac:dyDescent="0.2">
      <c r="E222" s="2"/>
      <c r="F222" s="2"/>
      <c r="G222" s="2"/>
    </row>
    <row r="223" spans="5:7" x14ac:dyDescent="0.2">
      <c r="E223" s="2"/>
      <c r="F223" s="2"/>
      <c r="G223" s="2"/>
    </row>
    <row r="224" spans="5:7" x14ac:dyDescent="0.2">
      <c r="E224" s="2"/>
      <c r="F224" s="2"/>
      <c r="G224" s="2"/>
    </row>
    <row r="225" spans="5:7" x14ac:dyDescent="0.2">
      <c r="E225" s="2"/>
      <c r="F225" s="2"/>
      <c r="G225" s="2"/>
    </row>
    <row r="226" spans="5:7" x14ac:dyDescent="0.2">
      <c r="E226" s="2"/>
      <c r="F226" s="2"/>
      <c r="G226" s="2"/>
    </row>
    <row r="227" spans="5:7" x14ac:dyDescent="0.2">
      <c r="E227" s="2"/>
      <c r="F227" s="2"/>
      <c r="G227" s="2"/>
    </row>
    <row r="228" spans="5:7" x14ac:dyDescent="0.2">
      <c r="E228" s="2"/>
      <c r="F228" s="2"/>
      <c r="G228" s="2"/>
    </row>
    <row r="229" spans="5:7" x14ac:dyDescent="0.2">
      <c r="E229" s="2"/>
      <c r="F229" s="2"/>
      <c r="G229" s="2"/>
    </row>
    <row r="230" spans="5:7" x14ac:dyDescent="0.2">
      <c r="E230" s="2"/>
      <c r="F230" s="2"/>
      <c r="G230" s="2"/>
    </row>
    <row r="231" spans="5:7" x14ac:dyDescent="0.2">
      <c r="E231" s="2"/>
      <c r="F231" s="2"/>
      <c r="G231" s="2"/>
    </row>
    <row r="232" spans="5:7" x14ac:dyDescent="0.2">
      <c r="E232" s="2"/>
      <c r="F232" s="2"/>
      <c r="G232" s="2"/>
    </row>
    <row r="233" spans="5:7" x14ac:dyDescent="0.2">
      <c r="E233" s="2"/>
      <c r="F233" s="2"/>
      <c r="G233" s="2"/>
    </row>
    <row r="234" spans="5:7" x14ac:dyDescent="0.2">
      <c r="E234" s="2"/>
      <c r="F234" s="2"/>
      <c r="G234" s="2"/>
    </row>
    <row r="235" spans="5:7" x14ac:dyDescent="0.2">
      <c r="E235" s="2"/>
      <c r="F235" s="2"/>
      <c r="G235" s="2"/>
    </row>
    <row r="236" spans="5:7" x14ac:dyDescent="0.2">
      <c r="E236" s="2"/>
      <c r="F236" s="2"/>
      <c r="G236" s="2"/>
    </row>
    <row r="237" spans="5:7" x14ac:dyDescent="0.2">
      <c r="E237" s="2"/>
      <c r="F237" s="2"/>
      <c r="G237" s="2"/>
    </row>
    <row r="238" spans="5:7" x14ac:dyDescent="0.2">
      <c r="E238" s="2"/>
      <c r="F238" s="2"/>
      <c r="G238" s="2"/>
    </row>
    <row r="239" spans="5:7" x14ac:dyDescent="0.2">
      <c r="E239" s="2"/>
      <c r="F239" s="2"/>
      <c r="G239" s="2"/>
    </row>
    <row r="240" spans="5:7" x14ac:dyDescent="0.2">
      <c r="E240" s="2"/>
      <c r="F240" s="2"/>
      <c r="G240" s="2"/>
    </row>
    <row r="241" spans="5:7" x14ac:dyDescent="0.2">
      <c r="E241" s="2"/>
      <c r="F241" s="2"/>
      <c r="G241" s="2"/>
    </row>
    <row r="242" spans="5:7" x14ac:dyDescent="0.2">
      <c r="E242" s="2"/>
      <c r="F242" s="2"/>
      <c r="G242" s="2"/>
    </row>
    <row r="243" spans="5:7" x14ac:dyDescent="0.2">
      <c r="E243" s="2"/>
      <c r="F243" s="2"/>
      <c r="G243" s="2"/>
    </row>
    <row r="244" spans="5:7" x14ac:dyDescent="0.2">
      <c r="E244" s="2"/>
      <c r="F244" s="2"/>
      <c r="G244" s="2"/>
    </row>
    <row r="245" spans="5:7" x14ac:dyDescent="0.2">
      <c r="E245" s="2"/>
      <c r="F245" s="2"/>
      <c r="G245" s="2"/>
    </row>
    <row r="246" spans="5:7" x14ac:dyDescent="0.2">
      <c r="E246" s="2"/>
      <c r="F246" s="2"/>
      <c r="G246" s="2"/>
    </row>
    <row r="247" spans="5:7" x14ac:dyDescent="0.2">
      <c r="E247" s="2"/>
      <c r="F247" s="2"/>
      <c r="G247" s="2"/>
    </row>
    <row r="248" spans="5:7" x14ac:dyDescent="0.2">
      <c r="E248" s="2"/>
      <c r="F248" s="2"/>
      <c r="G248" s="2"/>
    </row>
    <row r="249" spans="5:7" x14ac:dyDescent="0.2">
      <c r="E249" s="2"/>
      <c r="F249" s="2"/>
      <c r="G249" s="2"/>
    </row>
    <row r="250" spans="5:7" x14ac:dyDescent="0.2">
      <c r="E250" s="2"/>
      <c r="F250" s="2"/>
      <c r="G250" s="2"/>
    </row>
    <row r="251" spans="5:7" x14ac:dyDescent="0.2">
      <c r="E251" s="2"/>
      <c r="F251" s="2"/>
      <c r="G251" s="2"/>
    </row>
    <row r="252" spans="5:7" x14ac:dyDescent="0.2">
      <c r="E252" s="2"/>
      <c r="F252" s="2"/>
      <c r="G252" s="2"/>
    </row>
    <row r="253" spans="5:7" x14ac:dyDescent="0.2">
      <c r="E253" s="2"/>
      <c r="F253" s="2"/>
      <c r="G253" s="2"/>
    </row>
    <row r="254" spans="5:7" x14ac:dyDescent="0.2">
      <c r="E254" s="2"/>
      <c r="F254" s="2"/>
      <c r="G254" s="2"/>
    </row>
    <row r="255" spans="5:7" x14ac:dyDescent="0.2">
      <c r="E255" s="2"/>
      <c r="F255" s="2"/>
      <c r="G255" s="2"/>
    </row>
    <row r="256" spans="5:7" x14ac:dyDescent="0.2">
      <c r="E256" s="2"/>
      <c r="F256" s="2"/>
      <c r="G256" s="2"/>
    </row>
    <row r="257" spans="5:7" x14ac:dyDescent="0.2">
      <c r="E257" s="2"/>
      <c r="F257" s="2"/>
      <c r="G257" s="2"/>
    </row>
    <row r="258" spans="5:7" x14ac:dyDescent="0.2">
      <c r="E258" s="2"/>
      <c r="F258" s="2"/>
      <c r="G258" s="2"/>
    </row>
    <row r="259" spans="5:7" x14ac:dyDescent="0.2">
      <c r="E259" s="2"/>
      <c r="F259" s="2"/>
      <c r="G259" s="2"/>
    </row>
    <row r="260" spans="5:7" x14ac:dyDescent="0.2">
      <c r="E260" s="2"/>
      <c r="F260" s="2"/>
      <c r="G260" s="2"/>
    </row>
    <row r="261" spans="5:7" x14ac:dyDescent="0.2">
      <c r="E261" s="2"/>
      <c r="F261" s="2"/>
      <c r="G261" s="2"/>
    </row>
    <row r="262" spans="5:7" x14ac:dyDescent="0.2">
      <c r="E262" s="2"/>
      <c r="F262" s="2"/>
      <c r="G262" s="2"/>
    </row>
    <row r="263" spans="5:7" x14ac:dyDescent="0.2">
      <c r="E263" s="2"/>
      <c r="F263" s="2"/>
      <c r="G263" s="2"/>
    </row>
    <row r="264" spans="5:7" x14ac:dyDescent="0.2">
      <c r="E264" s="2"/>
      <c r="F264" s="2"/>
      <c r="G264" s="2"/>
    </row>
    <row r="265" spans="5:7" x14ac:dyDescent="0.2">
      <c r="E265" s="2"/>
      <c r="F265" s="2"/>
      <c r="G265" s="2"/>
    </row>
    <row r="266" spans="5:7" x14ac:dyDescent="0.2">
      <c r="E266" s="2"/>
      <c r="F266" s="2"/>
      <c r="G266" s="2"/>
    </row>
    <row r="267" spans="5:7" x14ac:dyDescent="0.2">
      <c r="E267" s="2"/>
      <c r="F267" s="2"/>
      <c r="G267" s="2"/>
    </row>
    <row r="268" spans="5:7" x14ac:dyDescent="0.2">
      <c r="E268" s="2"/>
      <c r="F268" s="2"/>
      <c r="G268" s="2"/>
    </row>
    <row r="269" spans="5:7" x14ac:dyDescent="0.2">
      <c r="E269" s="2"/>
      <c r="F269" s="2"/>
      <c r="G269" s="2"/>
    </row>
    <row r="270" spans="5:7" x14ac:dyDescent="0.2">
      <c r="E270" s="2"/>
      <c r="F270" s="2"/>
      <c r="G270" s="2"/>
    </row>
    <row r="271" spans="5:7" x14ac:dyDescent="0.2">
      <c r="E271" s="2"/>
      <c r="F271" s="2"/>
      <c r="G271" s="2"/>
    </row>
    <row r="272" spans="5:7" x14ac:dyDescent="0.2">
      <c r="E272" s="2"/>
      <c r="F272" s="2"/>
      <c r="G272" s="2"/>
    </row>
    <row r="273" spans="5:7" x14ac:dyDescent="0.2">
      <c r="E273" s="2"/>
      <c r="F273" s="2"/>
      <c r="G273" s="2"/>
    </row>
    <row r="274" spans="5:7" x14ac:dyDescent="0.2">
      <c r="E274" s="2"/>
      <c r="F274" s="2"/>
      <c r="G274" s="2"/>
    </row>
    <row r="275" spans="5:7" x14ac:dyDescent="0.2">
      <c r="E275" s="2"/>
      <c r="F275" s="2"/>
      <c r="G275" s="2"/>
    </row>
    <row r="276" spans="5:7" x14ac:dyDescent="0.2">
      <c r="E276" s="2"/>
      <c r="F276" s="2"/>
      <c r="G276" s="2"/>
    </row>
    <row r="277" spans="5:7" x14ac:dyDescent="0.2">
      <c r="E277" s="2"/>
      <c r="F277" s="2"/>
      <c r="G277" s="2"/>
    </row>
    <row r="278" spans="5:7" x14ac:dyDescent="0.2">
      <c r="E278" s="2"/>
      <c r="F278" s="2"/>
      <c r="G278" s="2"/>
    </row>
    <row r="279" spans="5:7" x14ac:dyDescent="0.2">
      <c r="E279" s="2"/>
      <c r="F279" s="2"/>
      <c r="G279" s="2"/>
    </row>
    <row r="280" spans="5:7" x14ac:dyDescent="0.2">
      <c r="E280" s="2"/>
      <c r="F280" s="2"/>
      <c r="G280" s="2"/>
    </row>
    <row r="281" spans="5:7" x14ac:dyDescent="0.2">
      <c r="E281" s="2"/>
      <c r="F281" s="2"/>
      <c r="G281" s="2"/>
    </row>
    <row r="282" spans="5:7" x14ac:dyDescent="0.2">
      <c r="E282" s="2"/>
      <c r="F282" s="2"/>
      <c r="G282" s="2"/>
    </row>
    <row r="283" spans="5:7" x14ac:dyDescent="0.2">
      <c r="E283" s="2"/>
      <c r="F283" s="2"/>
      <c r="G283" s="2"/>
    </row>
    <row r="284" spans="5:7" x14ac:dyDescent="0.2">
      <c r="E284" s="2"/>
      <c r="F284" s="2"/>
      <c r="G284" s="2"/>
    </row>
    <row r="285" spans="5:7" x14ac:dyDescent="0.2">
      <c r="E285" s="2"/>
      <c r="F285" s="2"/>
      <c r="G285" s="2"/>
    </row>
    <row r="286" spans="5:7" x14ac:dyDescent="0.2">
      <c r="E286" s="2"/>
      <c r="F286" s="2"/>
      <c r="G286" s="2"/>
    </row>
    <row r="287" spans="5:7" x14ac:dyDescent="0.2">
      <c r="E287" s="2"/>
      <c r="F287" s="2"/>
      <c r="G287" s="2"/>
    </row>
    <row r="288" spans="5:7" x14ac:dyDescent="0.2">
      <c r="E288" s="2"/>
      <c r="F288" s="2"/>
      <c r="G288" s="2"/>
    </row>
    <row r="289" spans="5:7" x14ac:dyDescent="0.2">
      <c r="E289" s="2"/>
      <c r="F289" s="2"/>
      <c r="G289" s="2"/>
    </row>
    <row r="290" spans="5:7" x14ac:dyDescent="0.2">
      <c r="E290" s="2"/>
      <c r="F290" s="2"/>
      <c r="G290" s="2"/>
    </row>
    <row r="291" spans="5:7" x14ac:dyDescent="0.2">
      <c r="E291" s="2"/>
      <c r="F291" s="2"/>
      <c r="G291" s="2"/>
    </row>
    <row r="292" spans="5:7" x14ac:dyDescent="0.2">
      <c r="E292" s="2"/>
      <c r="F292" s="2"/>
      <c r="G292" s="2"/>
    </row>
    <row r="293" spans="5:7" x14ac:dyDescent="0.2">
      <c r="E293" s="2"/>
      <c r="F293" s="2"/>
      <c r="G293" s="2"/>
    </row>
    <row r="294" spans="5:7" x14ac:dyDescent="0.2">
      <c r="E294" s="2"/>
      <c r="F294" s="2"/>
      <c r="G294" s="2"/>
    </row>
    <row r="295" spans="5:7" x14ac:dyDescent="0.2">
      <c r="E295" s="2"/>
      <c r="F295" s="2"/>
      <c r="G295" s="2"/>
    </row>
    <row r="296" spans="5:7" x14ac:dyDescent="0.2">
      <c r="E296" s="2"/>
      <c r="F296" s="2"/>
      <c r="G296" s="2"/>
    </row>
    <row r="297" spans="5:7" x14ac:dyDescent="0.2">
      <c r="E297" s="2"/>
      <c r="F297" s="2"/>
      <c r="G297" s="2"/>
    </row>
    <row r="298" spans="5:7" x14ac:dyDescent="0.2">
      <c r="E298" s="2"/>
      <c r="F298" s="2"/>
      <c r="G298" s="2"/>
    </row>
    <row r="299" spans="5:7" x14ac:dyDescent="0.2">
      <c r="E299" s="2"/>
      <c r="F299" s="2"/>
      <c r="G299" s="2"/>
    </row>
    <row r="300" spans="5:7" x14ac:dyDescent="0.2">
      <c r="E300" s="2"/>
      <c r="F300" s="2"/>
      <c r="G300" s="2"/>
    </row>
    <row r="301" spans="5:7" x14ac:dyDescent="0.2">
      <c r="E301" s="2"/>
      <c r="F301" s="2"/>
      <c r="G301" s="2"/>
    </row>
    <row r="302" spans="5:7" x14ac:dyDescent="0.2">
      <c r="E302" s="2"/>
      <c r="F302" s="2"/>
      <c r="G302" s="2"/>
    </row>
    <row r="303" spans="5:7" x14ac:dyDescent="0.2">
      <c r="E303" s="2"/>
      <c r="F303" s="2"/>
      <c r="G303" s="2"/>
    </row>
    <row r="304" spans="5:7" x14ac:dyDescent="0.2">
      <c r="E304" s="2"/>
      <c r="F304" s="2"/>
      <c r="G304" s="2"/>
    </row>
    <row r="305" spans="5:7" x14ac:dyDescent="0.2">
      <c r="E305" s="2"/>
      <c r="F305" s="2"/>
      <c r="G305" s="2"/>
    </row>
    <row r="306" spans="5:7" x14ac:dyDescent="0.2">
      <c r="E306" s="2"/>
      <c r="F306" s="2"/>
      <c r="G306" s="2"/>
    </row>
    <row r="307" spans="5:7" x14ac:dyDescent="0.2">
      <c r="E307" s="2"/>
      <c r="F307" s="2"/>
      <c r="G307" s="2"/>
    </row>
    <row r="308" spans="5:7" x14ac:dyDescent="0.2">
      <c r="E308" s="2"/>
      <c r="F308" s="2"/>
      <c r="G308" s="2"/>
    </row>
    <row r="309" spans="5:7" x14ac:dyDescent="0.2">
      <c r="E309" s="2"/>
      <c r="F309" s="2"/>
      <c r="G309" s="2"/>
    </row>
    <row r="310" spans="5:7" x14ac:dyDescent="0.2">
      <c r="E310" s="2"/>
      <c r="F310" s="2"/>
      <c r="G310" s="2"/>
    </row>
    <row r="311" spans="5:7" x14ac:dyDescent="0.2">
      <c r="E311" s="2"/>
      <c r="F311" s="2"/>
      <c r="G311" s="2"/>
    </row>
    <row r="312" spans="5:7" x14ac:dyDescent="0.2">
      <c r="E312" s="2"/>
      <c r="F312" s="2"/>
      <c r="G312" s="2"/>
    </row>
    <row r="313" spans="5:7" x14ac:dyDescent="0.2">
      <c r="E313" s="2"/>
      <c r="F313" s="2"/>
      <c r="G313" s="2"/>
    </row>
    <row r="314" spans="5:7" x14ac:dyDescent="0.2">
      <c r="E314" s="2"/>
      <c r="F314" s="2"/>
      <c r="G314" s="2"/>
    </row>
    <row r="315" spans="5:7" x14ac:dyDescent="0.2">
      <c r="E315" s="2"/>
      <c r="F315" s="2"/>
      <c r="G315" s="2"/>
    </row>
    <row r="316" spans="5:7" x14ac:dyDescent="0.2">
      <c r="E316" s="2"/>
      <c r="F316" s="2"/>
      <c r="G316" s="2"/>
    </row>
    <row r="317" spans="5:7" x14ac:dyDescent="0.2">
      <c r="E317" s="2"/>
      <c r="F317" s="2"/>
      <c r="G317" s="2"/>
    </row>
    <row r="318" spans="5:7" x14ac:dyDescent="0.2">
      <c r="E318" s="2"/>
      <c r="F318" s="2"/>
      <c r="G318" s="2"/>
    </row>
    <row r="319" spans="5:7" x14ac:dyDescent="0.2">
      <c r="E319" s="2"/>
      <c r="F319" s="2"/>
      <c r="G319" s="2"/>
    </row>
    <row r="320" spans="5:7" x14ac:dyDescent="0.2">
      <c r="E320" s="2"/>
      <c r="F320" s="2"/>
      <c r="G320" s="2"/>
    </row>
    <row r="321" spans="5:7" x14ac:dyDescent="0.2">
      <c r="E321" s="2"/>
      <c r="F321" s="2"/>
      <c r="G321" s="2"/>
    </row>
    <row r="322" spans="5:7" x14ac:dyDescent="0.2">
      <c r="E322" s="2"/>
      <c r="F322" s="2"/>
      <c r="G322" s="2"/>
    </row>
    <row r="323" spans="5:7" x14ac:dyDescent="0.2">
      <c r="E323" s="2"/>
      <c r="F323" s="2"/>
      <c r="G323" s="2"/>
    </row>
    <row r="324" spans="5:7" x14ac:dyDescent="0.2">
      <c r="E324" s="2"/>
      <c r="F324" s="2"/>
      <c r="G324" s="2"/>
    </row>
    <row r="325" spans="5:7" x14ac:dyDescent="0.2">
      <c r="E325" s="2"/>
      <c r="F325" s="2"/>
      <c r="G325" s="2"/>
    </row>
    <row r="326" spans="5:7" x14ac:dyDescent="0.2">
      <c r="E326" s="2"/>
      <c r="F326" s="2"/>
      <c r="G326" s="2"/>
    </row>
    <row r="327" spans="5:7" x14ac:dyDescent="0.2">
      <c r="E327" s="2"/>
      <c r="F327" s="2"/>
      <c r="G327" s="2"/>
    </row>
    <row r="328" spans="5:7" x14ac:dyDescent="0.2">
      <c r="E328" s="2"/>
      <c r="F328" s="2"/>
      <c r="G328" s="2"/>
    </row>
    <row r="329" spans="5:7" x14ac:dyDescent="0.2">
      <c r="E329" s="2"/>
      <c r="F329" s="2"/>
      <c r="G329" s="2"/>
    </row>
    <row r="330" spans="5:7" x14ac:dyDescent="0.2">
      <c r="E330" s="2"/>
      <c r="F330" s="2"/>
      <c r="G330" s="2"/>
    </row>
    <row r="331" spans="5:7" x14ac:dyDescent="0.2">
      <c r="E331" s="2"/>
      <c r="F331" s="2"/>
      <c r="G331" s="2"/>
    </row>
    <row r="332" spans="5:7" x14ac:dyDescent="0.2">
      <c r="E332" s="2"/>
      <c r="F332" s="2"/>
      <c r="G332" s="2"/>
    </row>
    <row r="333" spans="5:7" x14ac:dyDescent="0.2">
      <c r="E333" s="2"/>
      <c r="F333" s="2"/>
      <c r="G333" s="2"/>
    </row>
    <row r="334" spans="5:7" x14ac:dyDescent="0.2">
      <c r="E334" s="2"/>
      <c r="F334" s="2"/>
      <c r="G334" s="2"/>
    </row>
    <row r="335" spans="5:7" x14ac:dyDescent="0.2">
      <c r="E335" s="2"/>
      <c r="F335" s="2"/>
      <c r="G335" s="2"/>
    </row>
    <row r="336" spans="5:7" x14ac:dyDescent="0.2">
      <c r="E336" s="2"/>
      <c r="F336" s="2"/>
      <c r="G336" s="2"/>
    </row>
    <row r="337" spans="5:7" x14ac:dyDescent="0.2">
      <c r="E337" s="2"/>
      <c r="F337" s="2"/>
      <c r="G337" s="2"/>
    </row>
    <row r="338" spans="5:7" x14ac:dyDescent="0.2">
      <c r="E338" s="2"/>
      <c r="F338" s="2"/>
      <c r="G338" s="2"/>
    </row>
    <row r="339" spans="5:7" x14ac:dyDescent="0.2">
      <c r="E339" s="2"/>
      <c r="F339" s="2"/>
      <c r="G339" s="2"/>
    </row>
    <row r="340" spans="5:7" x14ac:dyDescent="0.2">
      <c r="E340" s="2"/>
      <c r="F340" s="2"/>
      <c r="G340" s="2"/>
    </row>
    <row r="341" spans="5:7" x14ac:dyDescent="0.2">
      <c r="E341" s="2"/>
      <c r="F341" s="2"/>
      <c r="G341" s="2"/>
    </row>
    <row r="342" spans="5:7" x14ac:dyDescent="0.2">
      <c r="E342" s="2"/>
      <c r="F342" s="2"/>
      <c r="G342" s="2"/>
    </row>
    <row r="343" spans="5:7" x14ac:dyDescent="0.2">
      <c r="E343" s="2"/>
      <c r="F343" s="2"/>
      <c r="G343" s="2"/>
    </row>
    <row r="344" spans="5:7" x14ac:dyDescent="0.2">
      <c r="E344" s="2"/>
      <c r="F344" s="2"/>
      <c r="G344" s="2"/>
    </row>
    <row r="345" spans="5:7" x14ac:dyDescent="0.2">
      <c r="E345" s="2"/>
      <c r="F345" s="2"/>
      <c r="G345" s="2"/>
    </row>
    <row r="346" spans="5:7" x14ac:dyDescent="0.2">
      <c r="E346" s="2"/>
      <c r="F346" s="2"/>
      <c r="G346" s="2"/>
    </row>
    <row r="347" spans="5:7" x14ac:dyDescent="0.2">
      <c r="E347" s="2"/>
      <c r="F347" s="2"/>
      <c r="G347" s="2"/>
    </row>
    <row r="348" spans="5:7" x14ac:dyDescent="0.2">
      <c r="E348" s="2"/>
      <c r="F348" s="2"/>
      <c r="G348" s="2"/>
    </row>
    <row r="349" spans="5:7" x14ac:dyDescent="0.2">
      <c r="E349" s="2"/>
      <c r="F349" s="2"/>
      <c r="G349" s="2"/>
    </row>
    <row r="350" spans="5:7" x14ac:dyDescent="0.2">
      <c r="E350" s="2"/>
      <c r="F350" s="2"/>
      <c r="G350" s="2"/>
    </row>
    <row r="351" spans="5:7" x14ac:dyDescent="0.2">
      <c r="E351" s="2"/>
      <c r="F351" s="2"/>
      <c r="G351" s="2"/>
    </row>
    <row r="352" spans="5:7" x14ac:dyDescent="0.2">
      <c r="E352" s="2"/>
      <c r="F352" s="2"/>
      <c r="G352" s="2"/>
    </row>
    <row r="353" spans="5:7" x14ac:dyDescent="0.2">
      <c r="E353" s="2"/>
      <c r="F353" s="2"/>
      <c r="G353" s="2"/>
    </row>
    <row r="354" spans="5:7" x14ac:dyDescent="0.2">
      <c r="E354" s="2"/>
      <c r="F354" s="2"/>
      <c r="G354" s="2"/>
    </row>
    <row r="355" spans="5:7" x14ac:dyDescent="0.2">
      <c r="E355" s="2"/>
      <c r="F355" s="2"/>
      <c r="G355" s="2"/>
    </row>
    <row r="356" spans="5:7" x14ac:dyDescent="0.2">
      <c r="E356" s="2"/>
      <c r="F356" s="2"/>
      <c r="G356" s="2"/>
    </row>
    <row r="357" spans="5:7" x14ac:dyDescent="0.2">
      <c r="E357" s="2"/>
      <c r="F357" s="2"/>
      <c r="G357" s="2"/>
    </row>
    <row r="358" spans="5:7" x14ac:dyDescent="0.2">
      <c r="E358" s="2"/>
      <c r="F358" s="2"/>
      <c r="G358" s="2"/>
    </row>
    <row r="359" spans="5:7" x14ac:dyDescent="0.2">
      <c r="E359" s="2"/>
      <c r="F359" s="2"/>
      <c r="G359" s="2"/>
    </row>
    <row r="360" spans="5:7" x14ac:dyDescent="0.2">
      <c r="E360" s="2"/>
      <c r="F360" s="2"/>
      <c r="G360" s="2"/>
    </row>
    <row r="361" spans="5:7" x14ac:dyDescent="0.2">
      <c r="E361" s="2"/>
      <c r="F361" s="2"/>
      <c r="G361" s="2"/>
    </row>
    <row r="362" spans="5:7" x14ac:dyDescent="0.2">
      <c r="E362" s="2"/>
      <c r="F362" s="2"/>
      <c r="G362" s="2"/>
    </row>
    <row r="363" spans="5:7" x14ac:dyDescent="0.2">
      <c r="E363" s="2"/>
      <c r="F363" s="2"/>
      <c r="G363" s="2"/>
    </row>
    <row r="364" spans="5:7" x14ac:dyDescent="0.2">
      <c r="E364" s="2"/>
      <c r="F364" s="2"/>
      <c r="G364" s="2"/>
    </row>
    <row r="365" spans="5:7" x14ac:dyDescent="0.2">
      <c r="E365" s="2"/>
      <c r="F365" s="2"/>
      <c r="G365" s="2"/>
    </row>
    <row r="366" spans="5:7" x14ac:dyDescent="0.2">
      <c r="E366" s="2"/>
      <c r="F366" s="2"/>
      <c r="G366" s="2"/>
    </row>
    <row r="367" spans="5:7" x14ac:dyDescent="0.2">
      <c r="E367" s="2"/>
      <c r="F367" s="2"/>
      <c r="G367" s="2"/>
    </row>
    <row r="368" spans="5:7" x14ac:dyDescent="0.2">
      <c r="E368" s="2"/>
      <c r="F368" s="2"/>
      <c r="G368" s="2"/>
    </row>
    <row r="369" spans="5:7" x14ac:dyDescent="0.2">
      <c r="E369" s="2"/>
      <c r="F369" s="2"/>
      <c r="G369" s="2"/>
    </row>
    <row r="370" spans="5:7" x14ac:dyDescent="0.2">
      <c r="E370" s="2"/>
      <c r="F370" s="2"/>
      <c r="G370" s="2"/>
    </row>
    <row r="371" spans="5:7" x14ac:dyDescent="0.2">
      <c r="E371" s="2"/>
      <c r="F371" s="2"/>
      <c r="G371" s="2"/>
    </row>
    <row r="372" spans="5:7" x14ac:dyDescent="0.2">
      <c r="E372" s="2"/>
      <c r="F372" s="2"/>
      <c r="G372" s="2"/>
    </row>
    <row r="373" spans="5:7" x14ac:dyDescent="0.2">
      <c r="E373" s="2"/>
      <c r="F373" s="2"/>
      <c r="G373" s="2"/>
    </row>
    <row r="374" spans="5:7" x14ac:dyDescent="0.2">
      <c r="E374" s="2"/>
      <c r="F374" s="2"/>
      <c r="G374" s="2"/>
    </row>
    <row r="375" spans="5:7" x14ac:dyDescent="0.2">
      <c r="E375" s="2"/>
      <c r="F375" s="2"/>
      <c r="G375" s="2"/>
    </row>
    <row r="376" spans="5:7" x14ac:dyDescent="0.2">
      <c r="E376" s="2"/>
      <c r="F376" s="2"/>
      <c r="G376" s="2"/>
    </row>
    <row r="377" spans="5:7" x14ac:dyDescent="0.2">
      <c r="E377" s="2"/>
      <c r="F377" s="2"/>
      <c r="G377" s="2"/>
    </row>
    <row r="378" spans="5:7" x14ac:dyDescent="0.2">
      <c r="E378" s="2"/>
      <c r="F378" s="2"/>
      <c r="G378" s="2"/>
    </row>
    <row r="379" spans="5:7" x14ac:dyDescent="0.2">
      <c r="E379" s="2"/>
      <c r="F379" s="2"/>
      <c r="G379" s="2"/>
    </row>
    <row r="380" spans="5:7" x14ac:dyDescent="0.2">
      <c r="E380" s="2"/>
      <c r="F380" s="2"/>
      <c r="G380" s="2"/>
    </row>
    <row r="381" spans="5:7" x14ac:dyDescent="0.2">
      <c r="E381" s="2"/>
      <c r="F381" s="2"/>
      <c r="G381" s="2"/>
    </row>
    <row r="382" spans="5:7" x14ac:dyDescent="0.2">
      <c r="E382" s="2"/>
      <c r="F382" s="2"/>
      <c r="G382" s="2"/>
    </row>
    <row r="383" spans="5:7" x14ac:dyDescent="0.2">
      <c r="E383" s="2"/>
      <c r="F383" s="2"/>
      <c r="G383" s="2"/>
    </row>
    <row r="384" spans="5:7" x14ac:dyDescent="0.2">
      <c r="E384" s="2"/>
      <c r="F384" s="2"/>
      <c r="G384" s="2"/>
    </row>
    <row r="385" spans="5:7" x14ac:dyDescent="0.2">
      <c r="E385" s="2"/>
      <c r="F385" s="2"/>
      <c r="G385" s="2"/>
    </row>
    <row r="386" spans="5:7" x14ac:dyDescent="0.2">
      <c r="E386" s="2"/>
      <c r="F386" s="2"/>
      <c r="G386" s="2"/>
    </row>
    <row r="387" spans="5:7" x14ac:dyDescent="0.2">
      <c r="E387" s="2"/>
      <c r="F387" s="2"/>
      <c r="G387" s="2"/>
    </row>
    <row r="388" spans="5:7" x14ac:dyDescent="0.2">
      <c r="E388" s="2"/>
      <c r="F388" s="2"/>
      <c r="G388" s="2"/>
    </row>
    <row r="389" spans="5:7" x14ac:dyDescent="0.2">
      <c r="E389" s="2"/>
      <c r="F389" s="2"/>
      <c r="G389" s="2"/>
    </row>
    <row r="390" spans="5:7" x14ac:dyDescent="0.2">
      <c r="E390" s="2"/>
      <c r="F390" s="2"/>
      <c r="G390" s="2"/>
    </row>
    <row r="391" spans="5:7" x14ac:dyDescent="0.2">
      <c r="E391" s="2"/>
      <c r="F391" s="2"/>
      <c r="G391" s="2"/>
    </row>
    <row r="392" spans="5:7" x14ac:dyDescent="0.2">
      <c r="E392" s="2"/>
      <c r="F392" s="2"/>
      <c r="G392" s="2"/>
    </row>
    <row r="393" spans="5:7" x14ac:dyDescent="0.2">
      <c r="E393" s="2"/>
      <c r="F393" s="2"/>
      <c r="G393" s="2"/>
    </row>
    <row r="394" spans="5:7" x14ac:dyDescent="0.2">
      <c r="E394" s="2"/>
      <c r="F394" s="2"/>
      <c r="G394" s="2"/>
    </row>
    <row r="395" spans="5:7" x14ac:dyDescent="0.2">
      <c r="E395" s="2"/>
      <c r="F395" s="2"/>
      <c r="G395" s="2"/>
    </row>
    <row r="396" spans="5:7" x14ac:dyDescent="0.2">
      <c r="E396" s="2"/>
      <c r="F396" s="2"/>
      <c r="G396" s="2"/>
    </row>
    <row r="397" spans="5:7" x14ac:dyDescent="0.2">
      <c r="E397" s="2"/>
      <c r="F397" s="2"/>
      <c r="G397" s="2"/>
    </row>
    <row r="398" spans="5:7" x14ac:dyDescent="0.2">
      <c r="E398" s="2"/>
      <c r="F398" s="2"/>
      <c r="G398" s="2"/>
    </row>
    <row r="399" spans="5:7" x14ac:dyDescent="0.2">
      <c r="E399" s="2"/>
      <c r="F399" s="2"/>
      <c r="G399" s="2"/>
    </row>
    <row r="400" spans="5:7" x14ac:dyDescent="0.2">
      <c r="E400" s="2"/>
      <c r="F400" s="2"/>
      <c r="G400" s="2"/>
    </row>
    <row r="401" spans="5:7" x14ac:dyDescent="0.2">
      <c r="E401" s="2"/>
      <c r="F401" s="2"/>
      <c r="G401" s="2"/>
    </row>
    <row r="402" spans="5:7" x14ac:dyDescent="0.2">
      <c r="E402" s="2"/>
      <c r="F402" s="2"/>
      <c r="G402" s="2"/>
    </row>
    <row r="403" spans="5:7" x14ac:dyDescent="0.2">
      <c r="E403" s="2"/>
      <c r="F403" s="2"/>
      <c r="G403" s="2"/>
    </row>
    <row r="404" spans="5:7" x14ac:dyDescent="0.2">
      <c r="E404" s="2"/>
      <c r="F404" s="2"/>
      <c r="G404" s="2"/>
    </row>
    <row r="405" spans="5:7" x14ac:dyDescent="0.2">
      <c r="E405" s="2"/>
      <c r="F405" s="2"/>
      <c r="G405" s="2"/>
    </row>
    <row r="406" spans="5:7" x14ac:dyDescent="0.2">
      <c r="E406" s="2"/>
      <c r="F406" s="2"/>
      <c r="G406" s="2"/>
    </row>
    <row r="407" spans="5:7" x14ac:dyDescent="0.2">
      <c r="E407" s="2"/>
      <c r="F407" s="2"/>
      <c r="G407" s="2"/>
    </row>
    <row r="408" spans="5:7" x14ac:dyDescent="0.2">
      <c r="E408" s="2"/>
      <c r="F408" s="2"/>
      <c r="G408" s="2"/>
    </row>
    <row r="409" spans="5:7" x14ac:dyDescent="0.2">
      <c r="E409" s="2"/>
      <c r="F409" s="2"/>
      <c r="G409" s="2"/>
    </row>
    <row r="410" spans="5:7" x14ac:dyDescent="0.2">
      <c r="E410" s="2"/>
      <c r="F410" s="2"/>
      <c r="G410" s="2"/>
    </row>
    <row r="411" spans="5:7" x14ac:dyDescent="0.2">
      <c r="E411" s="2"/>
      <c r="F411" s="2"/>
      <c r="G411" s="2"/>
    </row>
    <row r="412" spans="5:7" x14ac:dyDescent="0.2">
      <c r="E412" s="2"/>
      <c r="F412" s="2"/>
      <c r="G412" s="2"/>
    </row>
    <row r="413" spans="5:7" x14ac:dyDescent="0.2">
      <c r="E413" s="2"/>
      <c r="F413" s="2"/>
      <c r="G413" s="2"/>
    </row>
    <row r="414" spans="5:7" x14ac:dyDescent="0.2">
      <c r="E414" s="2"/>
      <c r="F414" s="2"/>
      <c r="G414" s="2"/>
    </row>
    <row r="415" spans="5:7" x14ac:dyDescent="0.2">
      <c r="E415" s="2"/>
      <c r="F415" s="2"/>
      <c r="G415" s="2"/>
    </row>
    <row r="416" spans="5:7" x14ac:dyDescent="0.2">
      <c r="E416" s="2"/>
      <c r="F416" s="2"/>
      <c r="G416" s="2"/>
    </row>
    <row r="417" spans="5:7" x14ac:dyDescent="0.2">
      <c r="E417" s="2"/>
      <c r="F417" s="2"/>
      <c r="G417" s="2"/>
    </row>
    <row r="418" spans="5:7" x14ac:dyDescent="0.2">
      <c r="E418" s="2"/>
      <c r="F418" s="2"/>
      <c r="G418" s="2"/>
    </row>
    <row r="419" spans="5:7" x14ac:dyDescent="0.2">
      <c r="E419" s="2"/>
      <c r="F419" s="2"/>
      <c r="G419" s="2"/>
    </row>
    <row r="420" spans="5:7" x14ac:dyDescent="0.2">
      <c r="E420" s="2"/>
      <c r="F420" s="2"/>
      <c r="G420" s="2"/>
    </row>
    <row r="421" spans="5:7" x14ac:dyDescent="0.2">
      <c r="E421" s="2"/>
      <c r="F421" s="2"/>
      <c r="G421" s="2"/>
    </row>
    <row r="422" spans="5:7" x14ac:dyDescent="0.2">
      <c r="E422" s="2"/>
      <c r="F422" s="2"/>
      <c r="G422" s="2"/>
    </row>
    <row r="423" spans="5:7" x14ac:dyDescent="0.2">
      <c r="E423" s="2"/>
      <c r="F423" s="2"/>
      <c r="G423" s="2"/>
    </row>
    <row r="424" spans="5:7" x14ac:dyDescent="0.2">
      <c r="E424" s="2"/>
      <c r="F424" s="2"/>
      <c r="G424" s="2"/>
    </row>
    <row r="425" spans="5:7" x14ac:dyDescent="0.2">
      <c r="E425" s="2"/>
      <c r="F425" s="2"/>
      <c r="G425" s="2"/>
    </row>
    <row r="426" spans="5:7" x14ac:dyDescent="0.2">
      <c r="E426" s="2"/>
      <c r="F426" s="2"/>
      <c r="G426" s="2"/>
    </row>
    <row r="427" spans="5:7" x14ac:dyDescent="0.2">
      <c r="E427" s="2"/>
      <c r="F427" s="2"/>
      <c r="G427" s="2"/>
    </row>
    <row r="428" spans="5:7" x14ac:dyDescent="0.2">
      <c r="E428" s="2"/>
      <c r="F428" s="2"/>
      <c r="G428" s="2"/>
    </row>
    <row r="429" spans="5:7" x14ac:dyDescent="0.2">
      <c r="E429" s="2"/>
      <c r="F429" s="2"/>
      <c r="G429" s="2"/>
    </row>
    <row r="430" spans="5:7" x14ac:dyDescent="0.2">
      <c r="E430" s="2"/>
      <c r="F430" s="2"/>
      <c r="G430" s="2"/>
    </row>
    <row r="431" spans="5:7" x14ac:dyDescent="0.2">
      <c r="E431" s="2"/>
      <c r="F431" s="2"/>
      <c r="G431" s="2"/>
    </row>
    <row r="432" spans="5:7" x14ac:dyDescent="0.2">
      <c r="E432" s="2"/>
      <c r="F432" s="2"/>
      <c r="G432" s="2"/>
    </row>
    <row r="433" spans="5:7" x14ac:dyDescent="0.2">
      <c r="E433" s="2"/>
      <c r="F433" s="2"/>
      <c r="G433" s="2"/>
    </row>
    <row r="434" spans="5:7" x14ac:dyDescent="0.2">
      <c r="E434" s="2"/>
      <c r="F434" s="2"/>
      <c r="G434" s="2"/>
    </row>
    <row r="435" spans="5:7" x14ac:dyDescent="0.2">
      <c r="E435" s="2"/>
      <c r="F435" s="2"/>
      <c r="G435" s="2"/>
    </row>
    <row r="436" spans="5:7" x14ac:dyDescent="0.2">
      <c r="E436" s="2"/>
      <c r="F436" s="2"/>
      <c r="G436" s="2"/>
    </row>
    <row r="437" spans="5:7" x14ac:dyDescent="0.2">
      <c r="E437" s="2"/>
      <c r="F437" s="2"/>
      <c r="G437" s="2"/>
    </row>
    <row r="438" spans="5:7" x14ac:dyDescent="0.2">
      <c r="E438" s="2"/>
      <c r="F438" s="2"/>
      <c r="G438" s="2"/>
    </row>
    <row r="439" spans="5:7" x14ac:dyDescent="0.2">
      <c r="E439" s="2"/>
      <c r="F439" s="2"/>
      <c r="G439" s="2"/>
    </row>
    <row r="440" spans="5:7" x14ac:dyDescent="0.2">
      <c r="E440" s="2"/>
      <c r="F440" s="2"/>
      <c r="G440" s="2"/>
    </row>
    <row r="441" spans="5:7" x14ac:dyDescent="0.2">
      <c r="E441" s="2"/>
      <c r="F441" s="2"/>
      <c r="G441" s="2"/>
    </row>
    <row r="442" spans="5:7" x14ac:dyDescent="0.2">
      <c r="E442" s="2"/>
      <c r="F442" s="2"/>
      <c r="G442" s="2"/>
    </row>
    <row r="443" spans="5:7" x14ac:dyDescent="0.2">
      <c r="E443" s="2"/>
      <c r="F443" s="2"/>
      <c r="G443" s="2"/>
    </row>
    <row r="444" spans="5:7" x14ac:dyDescent="0.2">
      <c r="E444" s="2"/>
      <c r="F444" s="2"/>
      <c r="G444" s="2"/>
    </row>
    <row r="445" spans="5:7" x14ac:dyDescent="0.2">
      <c r="E445" s="2"/>
      <c r="F445" s="2"/>
      <c r="G445" s="2"/>
    </row>
    <row r="446" spans="5:7" x14ac:dyDescent="0.2">
      <c r="E446" s="2"/>
      <c r="F446" s="2"/>
      <c r="G446" s="2"/>
    </row>
    <row r="447" spans="5:7" x14ac:dyDescent="0.2">
      <c r="E447" s="2"/>
      <c r="F447" s="2"/>
      <c r="G447" s="2"/>
    </row>
    <row r="448" spans="5:7" x14ac:dyDescent="0.2">
      <c r="E448" s="2"/>
      <c r="F448" s="2"/>
      <c r="G448" s="2"/>
    </row>
    <row r="449" spans="5:7" x14ac:dyDescent="0.2">
      <c r="E449" s="2"/>
      <c r="F449" s="2"/>
      <c r="G449" s="2"/>
    </row>
    <row r="450" spans="5:7" x14ac:dyDescent="0.2">
      <c r="E450" s="2"/>
      <c r="F450" s="2"/>
      <c r="G450" s="2"/>
    </row>
    <row r="451" spans="5:7" x14ac:dyDescent="0.2">
      <c r="E451" s="2"/>
      <c r="F451" s="2"/>
      <c r="G451" s="2"/>
    </row>
    <row r="452" spans="5:7" x14ac:dyDescent="0.2">
      <c r="E452" s="2"/>
      <c r="F452" s="2"/>
      <c r="G452" s="2"/>
    </row>
    <row r="453" spans="5:7" x14ac:dyDescent="0.2">
      <c r="E453" s="2"/>
      <c r="F453" s="2"/>
      <c r="G453" s="2"/>
    </row>
    <row r="454" spans="5:7" x14ac:dyDescent="0.2">
      <c r="E454" s="2"/>
      <c r="F454" s="2"/>
      <c r="G454" s="2"/>
    </row>
    <row r="455" spans="5:7" x14ac:dyDescent="0.2">
      <c r="E455" s="2"/>
      <c r="F455" s="2"/>
      <c r="G455" s="2"/>
    </row>
    <row r="456" spans="5:7" x14ac:dyDescent="0.2">
      <c r="E456" s="2"/>
      <c r="F456" s="2"/>
      <c r="G456" s="2"/>
    </row>
    <row r="457" spans="5:7" x14ac:dyDescent="0.2">
      <c r="E457" s="2"/>
      <c r="F457" s="2"/>
      <c r="G457" s="2"/>
    </row>
    <row r="458" spans="5:7" x14ac:dyDescent="0.2">
      <c r="E458" s="2"/>
      <c r="F458" s="2"/>
      <c r="G458" s="2"/>
    </row>
    <row r="459" spans="5:7" x14ac:dyDescent="0.2">
      <c r="E459" s="2"/>
      <c r="F459" s="2"/>
      <c r="G459" s="2"/>
    </row>
    <row r="460" spans="5:7" x14ac:dyDescent="0.2">
      <c r="E460" s="2"/>
      <c r="F460" s="2"/>
      <c r="G460" s="2"/>
    </row>
    <row r="461" spans="5:7" x14ac:dyDescent="0.2">
      <c r="E461" s="2"/>
      <c r="F461" s="2"/>
      <c r="G461" s="2"/>
    </row>
    <row r="462" spans="5:7" x14ac:dyDescent="0.2">
      <c r="E462" s="2"/>
      <c r="F462" s="2"/>
      <c r="G462" s="2"/>
    </row>
    <row r="463" spans="5:7" x14ac:dyDescent="0.2">
      <c r="E463" s="2"/>
      <c r="F463" s="2"/>
      <c r="G463" s="2"/>
    </row>
    <row r="464" spans="5:7" x14ac:dyDescent="0.2">
      <c r="E464" s="2"/>
      <c r="F464" s="2"/>
      <c r="G464" s="2"/>
    </row>
    <row r="465" spans="5:7" x14ac:dyDescent="0.2">
      <c r="E465" s="2"/>
      <c r="F465" s="2"/>
      <c r="G465" s="2"/>
    </row>
    <row r="466" spans="5:7" x14ac:dyDescent="0.2">
      <c r="E466" s="2"/>
      <c r="F466" s="2"/>
      <c r="G466" s="2"/>
    </row>
    <row r="467" spans="5:7" x14ac:dyDescent="0.2">
      <c r="E467" s="2"/>
      <c r="F467" s="2"/>
      <c r="G467" s="2"/>
    </row>
    <row r="468" spans="5:7" x14ac:dyDescent="0.2">
      <c r="E468" s="2"/>
      <c r="F468" s="2"/>
      <c r="G468" s="2"/>
    </row>
    <row r="469" spans="5:7" x14ac:dyDescent="0.2">
      <c r="E469" s="2"/>
      <c r="F469" s="2"/>
      <c r="G469" s="2"/>
    </row>
    <row r="470" spans="5:7" x14ac:dyDescent="0.2">
      <c r="E470" s="2"/>
      <c r="F470" s="2"/>
      <c r="G470" s="2"/>
    </row>
    <row r="471" spans="5:7" x14ac:dyDescent="0.2">
      <c r="E471" s="2"/>
      <c r="F471" s="2"/>
      <c r="G471" s="2"/>
    </row>
    <row r="472" spans="5:7" x14ac:dyDescent="0.2">
      <c r="E472" s="2"/>
      <c r="F472" s="2"/>
      <c r="G472" s="2"/>
    </row>
    <row r="473" spans="5:7" x14ac:dyDescent="0.2">
      <c r="E473" s="2"/>
      <c r="F473" s="2"/>
      <c r="G473" s="2"/>
    </row>
    <row r="474" spans="5:7" x14ac:dyDescent="0.2">
      <c r="E474" s="2"/>
      <c r="F474" s="2"/>
      <c r="G474" s="2"/>
    </row>
    <row r="475" spans="5:7" x14ac:dyDescent="0.2">
      <c r="E475" s="2"/>
      <c r="F475" s="2"/>
      <c r="G475" s="2"/>
    </row>
    <row r="476" spans="5:7" x14ac:dyDescent="0.2">
      <c r="E476" s="2"/>
      <c r="F476" s="2"/>
      <c r="G476" s="2"/>
    </row>
    <row r="477" spans="5:7" x14ac:dyDescent="0.2">
      <c r="E477" s="2"/>
      <c r="F477" s="2"/>
      <c r="G477" s="2"/>
    </row>
    <row r="478" spans="5:7" x14ac:dyDescent="0.2">
      <c r="E478" s="2"/>
      <c r="F478" s="2"/>
      <c r="G478" s="2"/>
    </row>
    <row r="479" spans="5:7" x14ac:dyDescent="0.2">
      <c r="E479" s="2"/>
      <c r="F479" s="2"/>
      <c r="G479" s="2"/>
    </row>
    <row r="480" spans="5:7" x14ac:dyDescent="0.2">
      <c r="E480" s="2"/>
      <c r="F480" s="2"/>
      <c r="G480" s="2"/>
    </row>
    <row r="481" spans="5:7" x14ac:dyDescent="0.2">
      <c r="E481" s="2"/>
      <c r="F481" s="2"/>
      <c r="G481" s="2"/>
    </row>
    <row r="482" spans="5:7" x14ac:dyDescent="0.2">
      <c r="E482" s="2"/>
      <c r="F482" s="2"/>
      <c r="G482" s="2"/>
    </row>
    <row r="483" spans="5:7" x14ac:dyDescent="0.2">
      <c r="E483" s="2"/>
      <c r="F483" s="2"/>
      <c r="G483" s="2"/>
    </row>
    <row r="484" spans="5:7" x14ac:dyDescent="0.2">
      <c r="E484" s="2"/>
      <c r="F484" s="2"/>
      <c r="G484" s="2"/>
    </row>
    <row r="485" spans="5:7" x14ac:dyDescent="0.2">
      <c r="E485" s="2"/>
      <c r="F485" s="2"/>
      <c r="G485" s="2"/>
    </row>
    <row r="486" spans="5:7" x14ac:dyDescent="0.2">
      <c r="E486" s="2"/>
      <c r="F486" s="2"/>
      <c r="G486" s="2"/>
    </row>
    <row r="487" spans="5:7" x14ac:dyDescent="0.2">
      <c r="E487" s="2"/>
      <c r="F487" s="2"/>
      <c r="G487" s="2"/>
    </row>
    <row r="488" spans="5:7" x14ac:dyDescent="0.2">
      <c r="E488" s="2"/>
      <c r="F488" s="2"/>
      <c r="G488" s="2"/>
    </row>
    <row r="489" spans="5:7" x14ac:dyDescent="0.2">
      <c r="E489" s="2"/>
      <c r="F489" s="2"/>
      <c r="G489" s="2"/>
    </row>
    <row r="490" spans="5:7" x14ac:dyDescent="0.2">
      <c r="E490" s="2"/>
      <c r="F490" s="2"/>
      <c r="G490" s="2"/>
    </row>
    <row r="491" spans="5:7" x14ac:dyDescent="0.2">
      <c r="E491" s="2"/>
      <c r="F491" s="2"/>
      <c r="G491" s="2"/>
    </row>
    <row r="492" spans="5:7" x14ac:dyDescent="0.2">
      <c r="E492" s="2"/>
      <c r="F492" s="2"/>
      <c r="G492" s="2"/>
    </row>
    <row r="493" spans="5:7" x14ac:dyDescent="0.2">
      <c r="E493" s="2"/>
      <c r="F493" s="2"/>
      <c r="G493" s="2"/>
    </row>
    <row r="494" spans="5:7" x14ac:dyDescent="0.2">
      <c r="E494" s="2"/>
      <c r="F494" s="2"/>
      <c r="G494" s="2"/>
    </row>
    <row r="495" spans="5:7" x14ac:dyDescent="0.2">
      <c r="E495" s="2"/>
      <c r="F495" s="2"/>
      <c r="G495" s="2"/>
    </row>
    <row r="496" spans="5:7" x14ac:dyDescent="0.2">
      <c r="E496" s="2"/>
      <c r="F496" s="2"/>
      <c r="G496" s="2"/>
    </row>
    <row r="497" spans="5:7" x14ac:dyDescent="0.2">
      <c r="E497" s="2"/>
      <c r="F497" s="2"/>
      <c r="G497" s="2"/>
    </row>
    <row r="498" spans="5:7" x14ac:dyDescent="0.2">
      <c r="E498" s="2"/>
      <c r="F498" s="2"/>
      <c r="G498" s="2"/>
    </row>
    <row r="499" spans="5:7" x14ac:dyDescent="0.2">
      <c r="E499" s="2"/>
      <c r="F499" s="2"/>
      <c r="G499" s="2"/>
    </row>
    <row r="500" spans="5:7" x14ac:dyDescent="0.2">
      <c r="E500" s="2"/>
      <c r="F500" s="2"/>
      <c r="G500" s="2"/>
    </row>
    <row r="501" spans="5:7" x14ac:dyDescent="0.2">
      <c r="E501" s="2"/>
      <c r="F501" s="2"/>
      <c r="G501" s="2"/>
    </row>
    <row r="502" spans="5:7" x14ac:dyDescent="0.2">
      <c r="E502" s="2"/>
      <c r="F502" s="2"/>
      <c r="G502" s="2"/>
    </row>
    <row r="503" spans="5:7" x14ac:dyDescent="0.2">
      <c r="E503" s="2"/>
      <c r="F503" s="2"/>
      <c r="G503" s="2"/>
    </row>
    <row r="504" spans="5:7" x14ac:dyDescent="0.2">
      <c r="E504" s="2"/>
      <c r="F504" s="2"/>
      <c r="G504" s="2"/>
    </row>
    <row r="505" spans="5:7" x14ac:dyDescent="0.2">
      <c r="E505" s="2"/>
      <c r="F505" s="2"/>
      <c r="G505" s="2"/>
    </row>
    <row r="506" spans="5:7" x14ac:dyDescent="0.2">
      <c r="E506" s="2"/>
      <c r="F506" s="2"/>
      <c r="G506" s="2"/>
    </row>
    <row r="507" spans="5:7" x14ac:dyDescent="0.2">
      <c r="E507" s="2"/>
      <c r="F507" s="2"/>
      <c r="G507" s="2"/>
    </row>
    <row r="508" spans="5:7" x14ac:dyDescent="0.2">
      <c r="E508" s="2"/>
      <c r="F508" s="2"/>
      <c r="G508" s="2"/>
    </row>
    <row r="509" spans="5:7" x14ac:dyDescent="0.2">
      <c r="E509" s="2"/>
      <c r="F509" s="2"/>
      <c r="G509" s="2"/>
    </row>
    <row r="510" spans="5:7" x14ac:dyDescent="0.2">
      <c r="E510" s="2"/>
      <c r="F510" s="2"/>
      <c r="G510" s="2"/>
    </row>
    <row r="511" spans="5:7" x14ac:dyDescent="0.2">
      <c r="E511" s="2"/>
      <c r="F511" s="2"/>
      <c r="G511" s="2"/>
    </row>
    <row r="512" spans="5:7" x14ac:dyDescent="0.2">
      <c r="E512" s="2"/>
      <c r="F512" s="2"/>
      <c r="G512" s="2"/>
    </row>
    <row r="513" spans="5:7" x14ac:dyDescent="0.2">
      <c r="E513" s="2"/>
      <c r="F513" s="2"/>
      <c r="G513" s="2"/>
    </row>
    <row r="514" spans="5:7" x14ac:dyDescent="0.2">
      <c r="E514" s="2"/>
      <c r="F514" s="2"/>
      <c r="G514" s="2"/>
    </row>
    <row r="515" spans="5:7" x14ac:dyDescent="0.2">
      <c r="E515" s="2"/>
      <c r="F515" s="2"/>
      <c r="G515" s="2"/>
    </row>
    <row r="516" spans="5:7" x14ac:dyDescent="0.2">
      <c r="E516" s="2"/>
      <c r="F516" s="2"/>
      <c r="G516" s="2"/>
    </row>
    <row r="517" spans="5:7" x14ac:dyDescent="0.2">
      <c r="E517" s="2"/>
      <c r="F517" s="2"/>
      <c r="G517" s="2"/>
    </row>
    <row r="518" spans="5:7" x14ac:dyDescent="0.2">
      <c r="E518" s="2"/>
      <c r="F518" s="2"/>
      <c r="G518" s="2"/>
    </row>
    <row r="519" spans="5:7" x14ac:dyDescent="0.2">
      <c r="E519" s="2"/>
      <c r="F519" s="2"/>
      <c r="G519" s="2"/>
    </row>
    <row r="520" spans="5:7" x14ac:dyDescent="0.2">
      <c r="E520" s="2"/>
      <c r="F520" s="2"/>
      <c r="G520" s="2"/>
    </row>
    <row r="521" spans="5:7" x14ac:dyDescent="0.2">
      <c r="E521" s="2"/>
      <c r="F521" s="2"/>
      <c r="G521" s="2"/>
    </row>
    <row r="522" spans="5:7" x14ac:dyDescent="0.2">
      <c r="E522" s="2"/>
      <c r="F522" s="2"/>
      <c r="G522" s="2"/>
    </row>
    <row r="523" spans="5:7" x14ac:dyDescent="0.2">
      <c r="E523" s="2"/>
      <c r="F523" s="2"/>
      <c r="G523" s="2"/>
    </row>
    <row r="524" spans="5:7" x14ac:dyDescent="0.2">
      <c r="E524" s="2"/>
      <c r="F524" s="2"/>
      <c r="G524" s="2"/>
    </row>
    <row r="525" spans="5:7" x14ac:dyDescent="0.2">
      <c r="E525" s="2"/>
      <c r="F525" s="2"/>
      <c r="G525" s="2"/>
    </row>
    <row r="526" spans="5:7" x14ac:dyDescent="0.2">
      <c r="E526" s="2"/>
      <c r="F526" s="2"/>
      <c r="G526" s="2"/>
    </row>
    <row r="527" spans="5:7" x14ac:dyDescent="0.2">
      <c r="E527" s="2"/>
      <c r="F527" s="2"/>
      <c r="G527" s="2"/>
    </row>
    <row r="528" spans="5:7" x14ac:dyDescent="0.2">
      <c r="E528" s="2"/>
      <c r="F528" s="2"/>
      <c r="G528" s="2"/>
    </row>
    <row r="529" spans="5:7" x14ac:dyDescent="0.2">
      <c r="E529" s="2"/>
      <c r="F529" s="2"/>
      <c r="G529" s="2"/>
    </row>
    <row r="530" spans="5:7" x14ac:dyDescent="0.2">
      <c r="E530" s="2"/>
      <c r="F530" s="2"/>
      <c r="G530" s="2"/>
    </row>
    <row r="531" spans="5:7" x14ac:dyDescent="0.2">
      <c r="E531" s="2"/>
      <c r="F531" s="2"/>
      <c r="G531" s="2"/>
    </row>
    <row r="532" spans="5:7" x14ac:dyDescent="0.2">
      <c r="E532" s="2"/>
      <c r="F532" s="2"/>
      <c r="G532" s="2"/>
    </row>
    <row r="533" spans="5:7" x14ac:dyDescent="0.2">
      <c r="E533" s="2"/>
      <c r="F533" s="2"/>
      <c r="G533" s="2"/>
    </row>
    <row r="534" spans="5:7" x14ac:dyDescent="0.2">
      <c r="E534" s="2"/>
      <c r="F534" s="2"/>
      <c r="G534" s="2"/>
    </row>
    <row r="535" spans="5:7" x14ac:dyDescent="0.2">
      <c r="E535" s="2"/>
      <c r="F535" s="2"/>
      <c r="G535" s="2"/>
    </row>
    <row r="536" spans="5:7" x14ac:dyDescent="0.2">
      <c r="E536" s="2"/>
      <c r="F536" s="2"/>
      <c r="G536" s="2"/>
    </row>
    <row r="537" spans="5:7" x14ac:dyDescent="0.2">
      <c r="E537" s="2"/>
      <c r="F537" s="2"/>
      <c r="G537" s="2"/>
    </row>
    <row r="538" spans="5:7" x14ac:dyDescent="0.2">
      <c r="E538" s="2"/>
      <c r="F538" s="2"/>
      <c r="G538" s="2"/>
    </row>
    <row r="539" spans="5:7" x14ac:dyDescent="0.2">
      <c r="E539" s="2"/>
      <c r="F539" s="2"/>
      <c r="G539" s="2"/>
    </row>
    <row r="540" spans="5:7" x14ac:dyDescent="0.2">
      <c r="E540" s="2"/>
      <c r="F540" s="2"/>
      <c r="G540" s="2"/>
    </row>
    <row r="541" spans="5:7" x14ac:dyDescent="0.2">
      <c r="E541" s="2"/>
      <c r="F541" s="2"/>
      <c r="G541" s="2"/>
    </row>
    <row r="542" spans="5:7" x14ac:dyDescent="0.2">
      <c r="E542" s="2"/>
      <c r="F542" s="2"/>
      <c r="G542" s="2"/>
    </row>
    <row r="543" spans="5:7" x14ac:dyDescent="0.2">
      <c r="E543" s="2"/>
      <c r="F543" s="2"/>
      <c r="G543" s="2"/>
    </row>
    <row r="544" spans="5:7" x14ac:dyDescent="0.2">
      <c r="E544" s="2"/>
      <c r="F544" s="2"/>
      <c r="G544" s="2"/>
    </row>
    <row r="545" spans="5:7" x14ac:dyDescent="0.2">
      <c r="E545" s="2"/>
      <c r="F545" s="2"/>
      <c r="G545" s="2"/>
    </row>
    <row r="546" spans="5:7" x14ac:dyDescent="0.2">
      <c r="E546" s="2"/>
      <c r="F546" s="2"/>
      <c r="G546" s="2"/>
    </row>
    <row r="547" spans="5:7" x14ac:dyDescent="0.2">
      <c r="E547" s="2"/>
      <c r="F547" s="2"/>
      <c r="G547" s="2"/>
    </row>
    <row r="548" spans="5:7" x14ac:dyDescent="0.2">
      <c r="E548" s="2"/>
      <c r="F548" s="2"/>
      <c r="G548" s="2"/>
    </row>
    <row r="549" spans="5:7" x14ac:dyDescent="0.2">
      <c r="E549" s="2"/>
      <c r="F549" s="2"/>
      <c r="G549" s="2"/>
    </row>
    <row r="550" spans="5:7" x14ac:dyDescent="0.2">
      <c r="E550" s="2"/>
      <c r="F550" s="2"/>
      <c r="G550" s="2"/>
    </row>
    <row r="551" spans="5:7" x14ac:dyDescent="0.2">
      <c r="E551" s="2"/>
      <c r="F551" s="2"/>
      <c r="G551" s="2"/>
    </row>
    <row r="552" spans="5:7" x14ac:dyDescent="0.2">
      <c r="E552" s="2"/>
      <c r="F552" s="2"/>
      <c r="G552" s="2"/>
    </row>
    <row r="553" spans="5:7" x14ac:dyDescent="0.2">
      <c r="E553" s="2"/>
      <c r="F553" s="2"/>
      <c r="G553" s="2"/>
    </row>
    <row r="554" spans="5:7" x14ac:dyDescent="0.2">
      <c r="E554" s="2"/>
      <c r="F554" s="2"/>
      <c r="G554" s="2"/>
    </row>
    <row r="555" spans="5:7" x14ac:dyDescent="0.2">
      <c r="E555" s="2"/>
      <c r="F555" s="2"/>
      <c r="G555" s="2"/>
    </row>
    <row r="556" spans="5:7" x14ac:dyDescent="0.2">
      <c r="E556" s="2"/>
      <c r="F556" s="2"/>
      <c r="G556" s="2"/>
    </row>
    <row r="557" spans="5:7" x14ac:dyDescent="0.2">
      <c r="E557" s="2"/>
      <c r="F557" s="2"/>
      <c r="G557" s="2"/>
    </row>
    <row r="558" spans="5:7" x14ac:dyDescent="0.2">
      <c r="E558" s="2"/>
      <c r="F558" s="2"/>
      <c r="G558" s="2"/>
    </row>
    <row r="559" spans="5:7" x14ac:dyDescent="0.2">
      <c r="E559" s="2"/>
      <c r="F559" s="2"/>
      <c r="G559" s="2"/>
    </row>
    <row r="560" spans="5:7" x14ac:dyDescent="0.2">
      <c r="E560" s="2"/>
      <c r="F560" s="2"/>
      <c r="G560" s="2"/>
    </row>
    <row r="561" spans="5:7" x14ac:dyDescent="0.2">
      <c r="E561" s="2"/>
      <c r="F561" s="2"/>
      <c r="G561" s="2"/>
    </row>
    <row r="562" spans="5:7" x14ac:dyDescent="0.2">
      <c r="E562" s="2"/>
      <c r="F562" s="2"/>
      <c r="G562" s="2"/>
    </row>
    <row r="563" spans="5:7" x14ac:dyDescent="0.2">
      <c r="E563" s="2"/>
      <c r="F563" s="2"/>
      <c r="G563" s="2"/>
    </row>
    <row r="564" spans="5:7" x14ac:dyDescent="0.2">
      <c r="E564" s="2"/>
      <c r="F564" s="2"/>
      <c r="G564" s="2"/>
    </row>
    <row r="565" spans="5:7" x14ac:dyDescent="0.2">
      <c r="E565" s="2"/>
      <c r="F565" s="2"/>
      <c r="G565" s="2"/>
    </row>
    <row r="566" spans="5:7" x14ac:dyDescent="0.2">
      <c r="E566" s="2"/>
      <c r="F566" s="2"/>
      <c r="G566" s="2"/>
    </row>
    <row r="567" spans="5:7" x14ac:dyDescent="0.2">
      <c r="E567" s="2"/>
      <c r="F567" s="2"/>
      <c r="G567" s="2"/>
    </row>
    <row r="568" spans="5:7" x14ac:dyDescent="0.2">
      <c r="E568" s="2"/>
      <c r="F568" s="2"/>
      <c r="G568" s="2"/>
    </row>
    <row r="569" spans="5:7" x14ac:dyDescent="0.2">
      <c r="E569" s="2"/>
      <c r="F569" s="2"/>
      <c r="G569" s="2"/>
    </row>
    <row r="570" spans="5:7" x14ac:dyDescent="0.2">
      <c r="E570" s="2"/>
      <c r="F570" s="2"/>
      <c r="G570" s="2"/>
    </row>
    <row r="571" spans="5:7" x14ac:dyDescent="0.2">
      <c r="E571" s="2"/>
      <c r="F571" s="2"/>
      <c r="G571" s="2"/>
    </row>
    <row r="572" spans="5:7" x14ac:dyDescent="0.2">
      <c r="E572" s="2"/>
      <c r="F572" s="2"/>
      <c r="G572" s="2"/>
    </row>
    <row r="573" spans="5:7" x14ac:dyDescent="0.2">
      <c r="E573" s="2"/>
      <c r="F573" s="2"/>
      <c r="G573" s="2"/>
    </row>
    <row r="574" spans="5:7" x14ac:dyDescent="0.2">
      <c r="E574" s="2"/>
      <c r="F574" s="2"/>
      <c r="G574" s="2"/>
    </row>
    <row r="575" spans="5:7" x14ac:dyDescent="0.2">
      <c r="E575" s="2"/>
      <c r="F575" s="2"/>
      <c r="G575" s="2"/>
    </row>
    <row r="576" spans="5:7" x14ac:dyDescent="0.2">
      <c r="E576" s="2"/>
      <c r="F576" s="2"/>
      <c r="G576" s="2"/>
    </row>
    <row r="577" spans="5:7" x14ac:dyDescent="0.2">
      <c r="E577" s="2"/>
      <c r="F577" s="2"/>
      <c r="G577" s="2"/>
    </row>
    <row r="578" spans="5:7" x14ac:dyDescent="0.2">
      <c r="E578" s="2"/>
      <c r="F578" s="2"/>
      <c r="G578" s="2"/>
    </row>
    <row r="579" spans="5:7" x14ac:dyDescent="0.2">
      <c r="E579" s="2"/>
      <c r="F579" s="2"/>
      <c r="G579" s="2"/>
    </row>
    <row r="580" spans="5:7" x14ac:dyDescent="0.2">
      <c r="E580" s="2"/>
      <c r="F580" s="2"/>
      <c r="G580" s="2"/>
    </row>
    <row r="581" spans="5:7" x14ac:dyDescent="0.2">
      <c r="E581" s="2"/>
      <c r="F581" s="2"/>
      <c r="G581" s="2"/>
    </row>
    <row r="582" spans="5:7" x14ac:dyDescent="0.2">
      <c r="E582" s="2"/>
      <c r="F582" s="2"/>
      <c r="G582" s="2"/>
    </row>
    <row r="583" spans="5:7" x14ac:dyDescent="0.2">
      <c r="E583" s="2"/>
      <c r="F583" s="2"/>
      <c r="G583" s="2"/>
    </row>
    <row r="584" spans="5:7" x14ac:dyDescent="0.2">
      <c r="E584" s="2"/>
      <c r="F584" s="2"/>
      <c r="G584" s="2"/>
    </row>
    <row r="585" spans="5:7" x14ac:dyDescent="0.2">
      <c r="E585" s="2"/>
      <c r="F585" s="2"/>
      <c r="G585" s="2"/>
    </row>
    <row r="586" spans="5:7" x14ac:dyDescent="0.2">
      <c r="E586" s="2"/>
      <c r="F586" s="2"/>
      <c r="G586" s="2"/>
    </row>
    <row r="587" spans="5:7" x14ac:dyDescent="0.2">
      <c r="E587" s="2"/>
      <c r="F587" s="2"/>
      <c r="G587" s="2"/>
    </row>
    <row r="588" spans="5:7" x14ac:dyDescent="0.2">
      <c r="E588" s="2"/>
      <c r="F588" s="2"/>
      <c r="G588" s="2"/>
    </row>
    <row r="589" spans="5:7" x14ac:dyDescent="0.2">
      <c r="E589" s="2"/>
      <c r="F589" s="2"/>
      <c r="G589" s="2"/>
    </row>
    <row r="590" spans="5:7" x14ac:dyDescent="0.2">
      <c r="E590" s="2"/>
      <c r="F590" s="2"/>
      <c r="G590" s="2"/>
    </row>
    <row r="591" spans="5:7" x14ac:dyDescent="0.2">
      <c r="E591" s="2"/>
      <c r="F591" s="2"/>
      <c r="G591" s="2"/>
    </row>
    <row r="592" spans="5:7" x14ac:dyDescent="0.2">
      <c r="E592" s="2"/>
      <c r="F592" s="2"/>
      <c r="G592" s="2"/>
    </row>
    <row r="593" spans="5:7" x14ac:dyDescent="0.2">
      <c r="E593" s="2"/>
      <c r="F593" s="2"/>
      <c r="G593" s="2"/>
    </row>
    <row r="594" spans="5:7" x14ac:dyDescent="0.2">
      <c r="E594" s="2"/>
      <c r="F594" s="2"/>
      <c r="G594" s="2"/>
    </row>
    <row r="595" spans="5:7" x14ac:dyDescent="0.2">
      <c r="E595" s="2"/>
      <c r="F595" s="2"/>
      <c r="G595" s="2"/>
    </row>
    <row r="596" spans="5:7" x14ac:dyDescent="0.2">
      <c r="E596" s="2"/>
      <c r="F596" s="2"/>
      <c r="G596" s="2"/>
    </row>
    <row r="597" spans="5:7" x14ac:dyDescent="0.2">
      <c r="E597" s="2"/>
      <c r="F597" s="2"/>
      <c r="G597" s="2"/>
    </row>
    <row r="598" spans="5:7" x14ac:dyDescent="0.2">
      <c r="E598" s="2"/>
      <c r="F598" s="2"/>
      <c r="G598" s="2"/>
    </row>
    <row r="599" spans="5:7" x14ac:dyDescent="0.2">
      <c r="E599" s="2"/>
      <c r="F599" s="2"/>
      <c r="G599" s="2"/>
    </row>
    <row r="600" spans="5:7" x14ac:dyDescent="0.2">
      <c r="E600" s="2"/>
      <c r="F600" s="2"/>
      <c r="G600" s="2"/>
    </row>
    <row r="601" spans="5:7" x14ac:dyDescent="0.2">
      <c r="E601" s="2"/>
      <c r="F601" s="2"/>
      <c r="G601" s="2"/>
    </row>
    <row r="602" spans="5:7" x14ac:dyDescent="0.2">
      <c r="E602" s="2"/>
      <c r="F602" s="2"/>
      <c r="G602" s="2"/>
    </row>
    <row r="603" spans="5:7" x14ac:dyDescent="0.2">
      <c r="E603" s="2"/>
      <c r="F603" s="2"/>
      <c r="G603" s="2"/>
    </row>
    <row r="604" spans="5:7" x14ac:dyDescent="0.2">
      <c r="E604" s="2"/>
      <c r="F604" s="2"/>
      <c r="G604" s="2"/>
    </row>
    <row r="605" spans="5:7" x14ac:dyDescent="0.2">
      <c r="E605" s="2"/>
      <c r="F605" s="2"/>
      <c r="G605" s="2"/>
    </row>
    <row r="606" spans="5:7" x14ac:dyDescent="0.2">
      <c r="E606" s="2"/>
      <c r="F606" s="2"/>
      <c r="G606" s="2"/>
    </row>
    <row r="607" spans="5:7" x14ac:dyDescent="0.2">
      <c r="E607" s="2"/>
      <c r="F607" s="2"/>
      <c r="G607" s="2"/>
    </row>
    <row r="608" spans="5:7" x14ac:dyDescent="0.2">
      <c r="E608" s="2"/>
      <c r="F608" s="2"/>
      <c r="G608" s="2"/>
    </row>
    <row r="609" spans="5:7" x14ac:dyDescent="0.2">
      <c r="E609" s="2"/>
      <c r="F609" s="2"/>
      <c r="G609" s="2"/>
    </row>
    <row r="610" spans="5:7" x14ac:dyDescent="0.2">
      <c r="E610" s="2"/>
      <c r="F610" s="2"/>
      <c r="G610" s="2"/>
    </row>
    <row r="611" spans="5:7" x14ac:dyDescent="0.2">
      <c r="E611" s="2"/>
      <c r="F611" s="2"/>
      <c r="G611" s="2"/>
    </row>
    <row r="612" spans="5:7" x14ac:dyDescent="0.2">
      <c r="E612" s="2"/>
      <c r="F612" s="2"/>
      <c r="G612" s="2"/>
    </row>
    <row r="613" spans="5:7" x14ac:dyDescent="0.2">
      <c r="E613" s="2"/>
      <c r="F613" s="2"/>
      <c r="G613" s="2"/>
    </row>
    <row r="614" spans="5:7" x14ac:dyDescent="0.2">
      <c r="E614" s="2"/>
      <c r="F614" s="2"/>
      <c r="G614" s="2"/>
    </row>
    <row r="615" spans="5:7" x14ac:dyDescent="0.2">
      <c r="E615" s="2"/>
      <c r="F615" s="2"/>
      <c r="G615" s="2"/>
    </row>
    <row r="616" spans="5:7" x14ac:dyDescent="0.2">
      <c r="E616" s="2"/>
      <c r="F616" s="2"/>
      <c r="G616" s="2"/>
    </row>
    <row r="617" spans="5:7" x14ac:dyDescent="0.2">
      <c r="E617" s="2"/>
      <c r="F617" s="2"/>
      <c r="G617" s="2"/>
    </row>
    <row r="618" spans="5:7" x14ac:dyDescent="0.2">
      <c r="E618" s="2"/>
      <c r="F618" s="2"/>
      <c r="G618" s="2"/>
    </row>
    <row r="619" spans="5:7" x14ac:dyDescent="0.2">
      <c r="E619" s="2"/>
      <c r="F619" s="2"/>
      <c r="G619" s="2"/>
    </row>
    <row r="620" spans="5:7" x14ac:dyDescent="0.2">
      <c r="E620" s="2"/>
      <c r="F620" s="2"/>
      <c r="G620" s="2"/>
    </row>
    <row r="621" spans="5:7" x14ac:dyDescent="0.2">
      <c r="E621" s="2"/>
      <c r="F621" s="2"/>
      <c r="G621" s="2"/>
    </row>
    <row r="622" spans="5:7" x14ac:dyDescent="0.2">
      <c r="E622" s="2"/>
      <c r="F622" s="2"/>
      <c r="G622" s="2"/>
    </row>
    <row r="623" spans="5:7" x14ac:dyDescent="0.2">
      <c r="E623" s="2"/>
      <c r="F623" s="2"/>
      <c r="G623" s="2"/>
    </row>
    <row r="624" spans="5:7" x14ac:dyDescent="0.2">
      <c r="E624" s="2"/>
      <c r="F624" s="2"/>
      <c r="G624" s="2"/>
    </row>
    <row r="625" spans="5:7" x14ac:dyDescent="0.2">
      <c r="E625" s="2"/>
      <c r="F625" s="2"/>
      <c r="G625" s="2"/>
    </row>
    <row r="626" spans="5:7" x14ac:dyDescent="0.2">
      <c r="E626" s="2"/>
      <c r="F626" s="2"/>
      <c r="G626" s="2"/>
    </row>
    <row r="627" spans="5:7" x14ac:dyDescent="0.2">
      <c r="E627" s="2"/>
      <c r="F627" s="2"/>
      <c r="G627" s="2"/>
    </row>
    <row r="628" spans="5:7" x14ac:dyDescent="0.2">
      <c r="E628" s="2"/>
      <c r="F628" s="2"/>
      <c r="G628" s="2"/>
    </row>
    <row r="629" spans="5:7" x14ac:dyDescent="0.2">
      <c r="E629" s="2"/>
      <c r="F629" s="2"/>
      <c r="G629" s="2"/>
    </row>
    <row r="630" spans="5:7" x14ac:dyDescent="0.2">
      <c r="E630" s="2"/>
      <c r="F630" s="2"/>
      <c r="G630" s="2"/>
    </row>
    <row r="631" spans="5:7" x14ac:dyDescent="0.2">
      <c r="E631" s="2"/>
      <c r="F631" s="2"/>
      <c r="G631" s="2"/>
    </row>
    <row r="632" spans="5:7" x14ac:dyDescent="0.2">
      <c r="E632" s="2"/>
      <c r="F632" s="2"/>
      <c r="G632" s="2"/>
    </row>
    <row r="633" spans="5:7" x14ac:dyDescent="0.2">
      <c r="E633" s="2"/>
      <c r="F633" s="2"/>
      <c r="G633" s="2"/>
    </row>
    <row r="634" spans="5:7" x14ac:dyDescent="0.2">
      <c r="E634" s="2"/>
      <c r="F634" s="2"/>
      <c r="G634" s="2"/>
    </row>
    <row r="635" spans="5:7" x14ac:dyDescent="0.2">
      <c r="E635" s="2"/>
      <c r="F635" s="2"/>
      <c r="G635" s="2"/>
    </row>
    <row r="636" spans="5:7" x14ac:dyDescent="0.2">
      <c r="E636" s="2"/>
      <c r="F636" s="2"/>
      <c r="G636" s="2"/>
    </row>
    <row r="637" spans="5:7" x14ac:dyDescent="0.2">
      <c r="E637" s="2"/>
      <c r="F637" s="2"/>
      <c r="G637" s="2"/>
    </row>
    <row r="638" spans="5:7" x14ac:dyDescent="0.2">
      <c r="E638" s="2"/>
      <c r="F638" s="2"/>
      <c r="G638" s="2"/>
    </row>
    <row r="639" spans="5:7" x14ac:dyDescent="0.2">
      <c r="E639" s="2"/>
      <c r="F639" s="2"/>
      <c r="G639" s="2"/>
    </row>
    <row r="640" spans="5:7" x14ac:dyDescent="0.2">
      <c r="E640" s="2"/>
      <c r="F640" s="2"/>
      <c r="G640" s="2"/>
    </row>
    <row r="641" spans="5:7" x14ac:dyDescent="0.2">
      <c r="E641" s="2"/>
      <c r="F641" s="2"/>
      <c r="G641" s="2"/>
    </row>
    <row r="642" spans="5:7" x14ac:dyDescent="0.2">
      <c r="E642" s="2"/>
      <c r="F642" s="2"/>
      <c r="G642" s="2"/>
    </row>
    <row r="643" spans="5:7" x14ac:dyDescent="0.2">
      <c r="E643" s="2"/>
      <c r="F643" s="2"/>
      <c r="G643" s="2"/>
    </row>
    <row r="644" spans="5:7" x14ac:dyDescent="0.2">
      <c r="E644" s="2"/>
      <c r="F644" s="2"/>
      <c r="G644" s="2"/>
    </row>
    <row r="645" spans="5:7" x14ac:dyDescent="0.2">
      <c r="E645" s="2"/>
      <c r="F645" s="2"/>
      <c r="G645" s="2"/>
    </row>
    <row r="646" spans="5:7" x14ac:dyDescent="0.2">
      <c r="E646" s="2"/>
      <c r="F646" s="2"/>
      <c r="G646" s="2"/>
    </row>
    <row r="647" spans="5:7" x14ac:dyDescent="0.2">
      <c r="E647" s="2"/>
      <c r="F647" s="2"/>
      <c r="G647" s="2"/>
    </row>
    <row r="648" spans="5:7" x14ac:dyDescent="0.2">
      <c r="E648" s="2"/>
      <c r="F648" s="2"/>
      <c r="G648" s="2"/>
    </row>
    <row r="649" spans="5:7" x14ac:dyDescent="0.2">
      <c r="E649" s="2"/>
      <c r="F649" s="2"/>
      <c r="G649" s="2"/>
    </row>
    <row r="650" spans="5:7" x14ac:dyDescent="0.2">
      <c r="E650" s="2"/>
      <c r="F650" s="2"/>
      <c r="G650" s="2"/>
    </row>
    <row r="651" spans="5:7" x14ac:dyDescent="0.2">
      <c r="E651" s="2"/>
      <c r="F651" s="2"/>
      <c r="G651" s="2"/>
    </row>
    <row r="652" spans="5:7" x14ac:dyDescent="0.2">
      <c r="E652" s="2"/>
      <c r="F652" s="2"/>
      <c r="G652" s="2"/>
    </row>
    <row r="653" spans="5:7" x14ac:dyDescent="0.2">
      <c r="E653" s="2"/>
      <c r="F653" s="2"/>
      <c r="G653" s="2"/>
    </row>
    <row r="654" spans="5:7" x14ac:dyDescent="0.2">
      <c r="E654" s="2"/>
      <c r="F654" s="2"/>
      <c r="G654" s="2"/>
    </row>
    <row r="655" spans="5:7" x14ac:dyDescent="0.2">
      <c r="E655" s="2"/>
      <c r="F655" s="2"/>
      <c r="G655" s="2"/>
    </row>
    <row r="656" spans="5:7" x14ac:dyDescent="0.2">
      <c r="E656" s="2"/>
      <c r="F656" s="2"/>
      <c r="G656" s="2"/>
    </row>
    <row r="657" spans="5:7" x14ac:dyDescent="0.2">
      <c r="E657" s="2"/>
      <c r="F657" s="2"/>
      <c r="G657" s="2"/>
    </row>
    <row r="658" spans="5:7" x14ac:dyDescent="0.2">
      <c r="E658" s="2"/>
      <c r="F658" s="2"/>
      <c r="G658" s="2"/>
    </row>
    <row r="659" spans="5:7" x14ac:dyDescent="0.2">
      <c r="E659" s="2"/>
      <c r="F659" s="2"/>
      <c r="G659" s="2"/>
    </row>
    <row r="660" spans="5:7" x14ac:dyDescent="0.2">
      <c r="E660" s="2"/>
      <c r="F660" s="2"/>
      <c r="G660" s="2"/>
    </row>
    <row r="661" spans="5:7" x14ac:dyDescent="0.2">
      <c r="E661" s="2"/>
      <c r="F661" s="2"/>
      <c r="G661" s="2"/>
    </row>
    <row r="662" spans="5:7" x14ac:dyDescent="0.2">
      <c r="E662" s="2"/>
      <c r="F662" s="2"/>
      <c r="G662" s="2"/>
    </row>
    <row r="663" spans="5:7" x14ac:dyDescent="0.2">
      <c r="E663" s="2"/>
      <c r="F663" s="2"/>
      <c r="G663" s="2"/>
    </row>
    <row r="664" spans="5:7" x14ac:dyDescent="0.2">
      <c r="E664" s="2"/>
      <c r="F664" s="2"/>
      <c r="G664" s="2"/>
    </row>
    <row r="665" spans="5:7" x14ac:dyDescent="0.2">
      <c r="E665" s="2"/>
      <c r="F665" s="2"/>
      <c r="G665" s="2"/>
    </row>
    <row r="666" spans="5:7" x14ac:dyDescent="0.2">
      <c r="E666" s="2"/>
      <c r="F666" s="2"/>
      <c r="G666" s="2"/>
    </row>
    <row r="667" spans="5:7" x14ac:dyDescent="0.2">
      <c r="E667" s="2"/>
      <c r="F667" s="2"/>
      <c r="G667" s="2"/>
    </row>
    <row r="668" spans="5:7" x14ac:dyDescent="0.2">
      <c r="E668" s="2"/>
      <c r="F668" s="2"/>
      <c r="G668" s="2"/>
    </row>
    <row r="669" spans="5:7" x14ac:dyDescent="0.2">
      <c r="E669" s="2"/>
      <c r="F669" s="2"/>
      <c r="G669" s="2"/>
    </row>
    <row r="670" spans="5:7" x14ac:dyDescent="0.2">
      <c r="E670" s="2"/>
      <c r="F670" s="2"/>
      <c r="G670" s="2"/>
    </row>
    <row r="671" spans="5:7" x14ac:dyDescent="0.2">
      <c r="E671" s="2"/>
      <c r="F671" s="2"/>
      <c r="G671" s="2"/>
    </row>
    <row r="672" spans="5:7" x14ac:dyDescent="0.2">
      <c r="E672" s="2"/>
      <c r="F672" s="2"/>
      <c r="G672" s="2"/>
    </row>
    <row r="673" spans="5:7" x14ac:dyDescent="0.2">
      <c r="E673" s="2"/>
      <c r="F673" s="2"/>
      <c r="G673" s="2"/>
    </row>
    <row r="674" spans="5:7" x14ac:dyDescent="0.2">
      <c r="E674" s="2"/>
      <c r="F674" s="2"/>
      <c r="G674" s="2"/>
    </row>
    <row r="675" spans="5:7" x14ac:dyDescent="0.2">
      <c r="E675" s="2"/>
      <c r="F675" s="2"/>
      <c r="G675" s="2"/>
    </row>
    <row r="676" spans="5:7" x14ac:dyDescent="0.2">
      <c r="E676" s="2"/>
      <c r="F676" s="2"/>
      <c r="G676" s="2"/>
    </row>
    <row r="677" spans="5:7" x14ac:dyDescent="0.2">
      <c r="E677" s="2"/>
      <c r="F677" s="2"/>
      <c r="G677" s="2"/>
    </row>
    <row r="678" spans="5:7" x14ac:dyDescent="0.2">
      <c r="E678" s="2"/>
      <c r="F678" s="2"/>
      <c r="G678" s="2"/>
    </row>
    <row r="679" spans="5:7" x14ac:dyDescent="0.2">
      <c r="E679" s="2"/>
      <c r="F679" s="2"/>
      <c r="G679" s="2"/>
    </row>
    <row r="680" spans="5:7" x14ac:dyDescent="0.2">
      <c r="E680" s="2"/>
      <c r="F680" s="2"/>
      <c r="G680" s="2"/>
    </row>
    <row r="681" spans="5:7" x14ac:dyDescent="0.2">
      <c r="E681" s="2"/>
      <c r="F681" s="2"/>
      <c r="G681" s="2"/>
    </row>
    <row r="682" spans="5:7" x14ac:dyDescent="0.2">
      <c r="E682" s="2"/>
      <c r="F682" s="2"/>
      <c r="G682" s="2"/>
    </row>
    <row r="683" spans="5:7" x14ac:dyDescent="0.2">
      <c r="E683" s="2"/>
      <c r="F683" s="2"/>
      <c r="G683" s="2"/>
    </row>
    <row r="684" spans="5:7" x14ac:dyDescent="0.2">
      <c r="E684" s="2"/>
      <c r="F684" s="2"/>
      <c r="G684" s="2"/>
    </row>
    <row r="685" spans="5:7" x14ac:dyDescent="0.2">
      <c r="E685" s="2"/>
      <c r="F685" s="2"/>
      <c r="G685" s="2"/>
    </row>
    <row r="686" spans="5:7" x14ac:dyDescent="0.2">
      <c r="E686" s="2"/>
      <c r="F686" s="2"/>
      <c r="G686" s="2"/>
    </row>
    <row r="687" spans="5:7" x14ac:dyDescent="0.2">
      <c r="E687" s="2"/>
      <c r="F687" s="2"/>
      <c r="G687" s="2"/>
    </row>
    <row r="688" spans="5:7" x14ac:dyDescent="0.2">
      <c r="E688" s="2"/>
      <c r="F688" s="2"/>
      <c r="G688" s="2"/>
    </row>
    <row r="689" spans="5:7" x14ac:dyDescent="0.2">
      <c r="E689" s="2"/>
      <c r="F689" s="2"/>
      <c r="G689" s="2"/>
    </row>
    <row r="690" spans="5:7" x14ac:dyDescent="0.2">
      <c r="E690" s="2"/>
      <c r="F690" s="2"/>
      <c r="G690" s="2"/>
    </row>
    <row r="691" spans="5:7" x14ac:dyDescent="0.2">
      <c r="E691" s="2"/>
      <c r="F691" s="2"/>
      <c r="G691" s="2"/>
    </row>
    <row r="692" spans="5:7" x14ac:dyDescent="0.2">
      <c r="E692" s="2"/>
      <c r="F692" s="2"/>
      <c r="G692" s="2"/>
    </row>
    <row r="693" spans="5:7" x14ac:dyDescent="0.2">
      <c r="E693" s="2"/>
      <c r="F693" s="2"/>
      <c r="G693" s="2"/>
    </row>
    <row r="694" spans="5:7" x14ac:dyDescent="0.2">
      <c r="E694" s="2"/>
      <c r="F694" s="2"/>
      <c r="G694" s="2"/>
    </row>
    <row r="695" spans="5:7" x14ac:dyDescent="0.2">
      <c r="E695" s="2"/>
      <c r="F695" s="2"/>
      <c r="G695" s="2"/>
    </row>
    <row r="696" spans="5:7" x14ac:dyDescent="0.2">
      <c r="E696" s="2"/>
      <c r="F696" s="2"/>
      <c r="G696" s="2"/>
    </row>
    <row r="697" spans="5:7" x14ac:dyDescent="0.2">
      <c r="E697" s="2"/>
      <c r="F697" s="2"/>
      <c r="G697" s="2"/>
    </row>
    <row r="698" spans="5:7" x14ac:dyDescent="0.2">
      <c r="E698" s="2"/>
      <c r="F698" s="2"/>
      <c r="G698" s="2"/>
    </row>
    <row r="699" spans="5:7" x14ac:dyDescent="0.2">
      <c r="E699" s="2"/>
      <c r="F699" s="2"/>
      <c r="G699" s="2"/>
    </row>
    <row r="700" spans="5:7" x14ac:dyDescent="0.2">
      <c r="E700" s="2"/>
      <c r="F700" s="2"/>
      <c r="G700" s="2"/>
    </row>
    <row r="701" spans="5:7" x14ac:dyDescent="0.2">
      <c r="E701" s="2"/>
      <c r="F701" s="2"/>
      <c r="G701" s="2"/>
    </row>
    <row r="702" spans="5:7" x14ac:dyDescent="0.2">
      <c r="E702" s="2"/>
      <c r="F702" s="2"/>
      <c r="G702" s="2"/>
    </row>
    <row r="703" spans="5:7" x14ac:dyDescent="0.2">
      <c r="E703" s="2"/>
      <c r="F703" s="2"/>
      <c r="G703" s="2"/>
    </row>
    <row r="704" spans="5:7" x14ac:dyDescent="0.2">
      <c r="E704" s="2"/>
      <c r="F704" s="2"/>
      <c r="G704" s="2"/>
    </row>
    <row r="705" spans="5:7" x14ac:dyDescent="0.2">
      <c r="E705" s="2"/>
      <c r="F705" s="2"/>
      <c r="G705" s="2"/>
    </row>
    <row r="706" spans="5:7" x14ac:dyDescent="0.2">
      <c r="E706" s="2"/>
      <c r="F706" s="2"/>
      <c r="G706" s="2"/>
    </row>
    <row r="707" spans="5:7" x14ac:dyDescent="0.2">
      <c r="E707" s="2"/>
      <c r="F707" s="2"/>
      <c r="G707" s="2"/>
    </row>
    <row r="708" spans="5:7" x14ac:dyDescent="0.2">
      <c r="E708" s="2"/>
      <c r="F708" s="2"/>
      <c r="G708" s="2"/>
    </row>
    <row r="709" spans="5:7" x14ac:dyDescent="0.2">
      <c r="E709" s="2"/>
      <c r="F709" s="2"/>
      <c r="G709" s="2"/>
    </row>
    <row r="710" spans="5:7" x14ac:dyDescent="0.2">
      <c r="E710" s="2"/>
      <c r="F710" s="2"/>
      <c r="G710" s="2"/>
    </row>
    <row r="711" spans="5:7" x14ac:dyDescent="0.2">
      <c r="E711" s="2"/>
      <c r="F711" s="2"/>
      <c r="G711" s="2"/>
    </row>
    <row r="712" spans="5:7" x14ac:dyDescent="0.2">
      <c r="E712" s="2"/>
      <c r="F712" s="2"/>
      <c r="G712" s="2"/>
    </row>
    <row r="713" spans="5:7" x14ac:dyDescent="0.2">
      <c r="E713" s="2"/>
      <c r="F713" s="2"/>
      <c r="G713" s="2"/>
    </row>
    <row r="714" spans="5:7" x14ac:dyDescent="0.2">
      <c r="E714" s="2"/>
      <c r="F714" s="2"/>
      <c r="G714" s="2"/>
    </row>
    <row r="715" spans="5:7" x14ac:dyDescent="0.2">
      <c r="E715" s="2"/>
      <c r="F715" s="2"/>
      <c r="G715" s="2"/>
    </row>
    <row r="716" spans="5:7" x14ac:dyDescent="0.2">
      <c r="E716" s="2"/>
      <c r="F716" s="2"/>
      <c r="G716" s="2"/>
    </row>
    <row r="717" spans="5:7" x14ac:dyDescent="0.2">
      <c r="E717" s="2"/>
      <c r="F717" s="2"/>
      <c r="G717" s="2"/>
    </row>
    <row r="718" spans="5:7" x14ac:dyDescent="0.2">
      <c r="E718" s="2"/>
      <c r="F718" s="2"/>
      <c r="G718" s="2"/>
    </row>
    <row r="719" spans="5:7" x14ac:dyDescent="0.2">
      <c r="E719" s="2"/>
      <c r="F719" s="2"/>
      <c r="G719" s="2"/>
    </row>
    <row r="720" spans="5:7" x14ac:dyDescent="0.2">
      <c r="E720" s="2"/>
      <c r="F720" s="2"/>
      <c r="G720" s="2"/>
    </row>
    <row r="721" spans="5:7" x14ac:dyDescent="0.2">
      <c r="E721" s="2"/>
      <c r="F721" s="2"/>
      <c r="G721" s="2"/>
    </row>
    <row r="722" spans="5:7" x14ac:dyDescent="0.2">
      <c r="E722" s="2"/>
      <c r="F722" s="2"/>
      <c r="G722" s="2"/>
    </row>
    <row r="723" spans="5:7" x14ac:dyDescent="0.2">
      <c r="E723" s="2"/>
      <c r="F723" s="2"/>
      <c r="G723" s="2"/>
    </row>
    <row r="724" spans="5:7" x14ac:dyDescent="0.2">
      <c r="E724" s="2"/>
      <c r="F724" s="2"/>
      <c r="G724" s="2"/>
    </row>
    <row r="725" spans="5:7" x14ac:dyDescent="0.2">
      <c r="E725" s="2"/>
      <c r="F725" s="2"/>
      <c r="G725" s="2"/>
    </row>
    <row r="726" spans="5:7" x14ac:dyDescent="0.2">
      <c r="E726" s="2"/>
      <c r="F726" s="2"/>
      <c r="G726" s="2"/>
    </row>
    <row r="727" spans="5:7" x14ac:dyDescent="0.2">
      <c r="E727" s="2"/>
      <c r="F727" s="2"/>
      <c r="G727" s="2"/>
    </row>
    <row r="728" spans="5:7" x14ac:dyDescent="0.2">
      <c r="E728" s="2"/>
      <c r="F728" s="2"/>
      <c r="G728" s="2"/>
    </row>
    <row r="729" spans="5:7" x14ac:dyDescent="0.2">
      <c r="E729" s="2"/>
      <c r="F729" s="2"/>
      <c r="G729" s="2"/>
    </row>
    <row r="730" spans="5:7" x14ac:dyDescent="0.2">
      <c r="E730" s="2"/>
      <c r="F730" s="2"/>
      <c r="G730" s="2"/>
    </row>
    <row r="731" spans="5:7" x14ac:dyDescent="0.2">
      <c r="E731" s="2"/>
      <c r="F731" s="2"/>
      <c r="G731" s="2"/>
    </row>
    <row r="732" spans="5:7" x14ac:dyDescent="0.2">
      <c r="E732" s="2"/>
      <c r="F732" s="2"/>
      <c r="G732" s="2"/>
    </row>
    <row r="733" spans="5:7" x14ac:dyDescent="0.2">
      <c r="E733" s="2"/>
      <c r="F733" s="2"/>
      <c r="G733" s="2"/>
    </row>
    <row r="734" spans="5:7" x14ac:dyDescent="0.2">
      <c r="E734" s="2"/>
      <c r="F734" s="2"/>
      <c r="G734" s="2"/>
    </row>
    <row r="735" spans="5:7" x14ac:dyDescent="0.2">
      <c r="E735" s="2"/>
      <c r="F735" s="2"/>
      <c r="G735" s="2"/>
    </row>
    <row r="736" spans="5:7" x14ac:dyDescent="0.2">
      <c r="E736" s="2"/>
      <c r="F736" s="2"/>
      <c r="G736" s="2"/>
    </row>
    <row r="737" spans="5:7" x14ac:dyDescent="0.2">
      <c r="E737" s="2"/>
      <c r="F737" s="2"/>
      <c r="G737" s="2"/>
    </row>
    <row r="738" spans="5:7" x14ac:dyDescent="0.2">
      <c r="E738" s="2"/>
      <c r="F738" s="2"/>
      <c r="G738" s="2"/>
    </row>
    <row r="739" spans="5:7" x14ac:dyDescent="0.2">
      <c r="E739" s="2"/>
      <c r="F739" s="2"/>
      <c r="G739" s="2"/>
    </row>
    <row r="740" spans="5:7" x14ac:dyDescent="0.2">
      <c r="E740" s="2"/>
      <c r="F740" s="2"/>
      <c r="G740" s="2"/>
    </row>
    <row r="741" spans="5:7" x14ac:dyDescent="0.2">
      <c r="E741" s="2"/>
      <c r="F741" s="2"/>
      <c r="G741" s="2"/>
    </row>
    <row r="742" spans="5:7" x14ac:dyDescent="0.2">
      <c r="E742" s="2"/>
      <c r="F742" s="2"/>
      <c r="G742" s="2"/>
    </row>
    <row r="743" spans="5:7" x14ac:dyDescent="0.2">
      <c r="E743" s="2"/>
      <c r="F743" s="2"/>
      <c r="G743" s="2"/>
    </row>
    <row r="744" spans="5:7" x14ac:dyDescent="0.2">
      <c r="E744" s="2"/>
      <c r="F744" s="2"/>
      <c r="G744" s="2"/>
    </row>
    <row r="745" spans="5:7" x14ac:dyDescent="0.2">
      <c r="E745" s="2"/>
      <c r="F745" s="2"/>
      <c r="G745" s="2"/>
    </row>
    <row r="746" spans="5:7" x14ac:dyDescent="0.2">
      <c r="E746" s="2"/>
      <c r="F746" s="2"/>
      <c r="G746" s="2"/>
    </row>
    <row r="747" spans="5:7" x14ac:dyDescent="0.2">
      <c r="E747" s="2"/>
      <c r="F747" s="2"/>
      <c r="G747" s="2"/>
    </row>
    <row r="748" spans="5:7" x14ac:dyDescent="0.2">
      <c r="E748" s="2"/>
      <c r="F748" s="2"/>
      <c r="G748" s="2"/>
    </row>
    <row r="749" spans="5:7" x14ac:dyDescent="0.2">
      <c r="E749" s="2"/>
      <c r="F749" s="2"/>
      <c r="G749" s="2"/>
    </row>
    <row r="750" spans="5:7" x14ac:dyDescent="0.2">
      <c r="E750" s="2"/>
      <c r="F750" s="2"/>
      <c r="G750" s="2"/>
    </row>
    <row r="751" spans="5:7" x14ac:dyDescent="0.2">
      <c r="E751" s="2"/>
      <c r="F751" s="2"/>
      <c r="G751" s="2"/>
    </row>
    <row r="752" spans="5:7" x14ac:dyDescent="0.2">
      <c r="E752" s="2"/>
      <c r="F752" s="2"/>
      <c r="G752" s="2"/>
    </row>
    <row r="753" spans="5:7" x14ac:dyDescent="0.2">
      <c r="E753" s="2"/>
      <c r="F753" s="2"/>
      <c r="G753" s="2"/>
    </row>
    <row r="754" spans="5:7" x14ac:dyDescent="0.2">
      <c r="E754" s="2"/>
      <c r="F754" s="2"/>
      <c r="G754" s="2"/>
    </row>
    <row r="755" spans="5:7" x14ac:dyDescent="0.2">
      <c r="E755" s="2"/>
      <c r="F755" s="2"/>
      <c r="G755" s="2"/>
    </row>
    <row r="756" spans="5:7" x14ac:dyDescent="0.2">
      <c r="E756" s="2"/>
      <c r="F756" s="2"/>
      <c r="G756" s="2"/>
    </row>
    <row r="757" spans="5:7" x14ac:dyDescent="0.2">
      <c r="E757" s="2"/>
      <c r="F757" s="2"/>
      <c r="G757" s="2"/>
    </row>
    <row r="758" spans="5:7" x14ac:dyDescent="0.2">
      <c r="E758" s="2"/>
      <c r="F758" s="2"/>
      <c r="G758" s="2"/>
    </row>
    <row r="759" spans="5:7" x14ac:dyDescent="0.2">
      <c r="E759" s="2"/>
      <c r="F759" s="2"/>
      <c r="G759" s="2"/>
    </row>
    <row r="760" spans="5:7" x14ac:dyDescent="0.2">
      <c r="E760" s="2"/>
      <c r="F760" s="2"/>
      <c r="G760" s="2"/>
    </row>
    <row r="761" spans="5:7" x14ac:dyDescent="0.2">
      <c r="E761" s="2"/>
      <c r="F761" s="2"/>
      <c r="G761" s="2"/>
    </row>
    <row r="762" spans="5:7" x14ac:dyDescent="0.2">
      <c r="E762" s="2"/>
      <c r="F762" s="2"/>
      <c r="G762" s="2"/>
    </row>
    <row r="763" spans="5:7" x14ac:dyDescent="0.2">
      <c r="E763" s="2"/>
      <c r="F763" s="2"/>
      <c r="G763" s="2"/>
    </row>
    <row r="764" spans="5:7" x14ac:dyDescent="0.2">
      <c r="E764" s="2"/>
      <c r="F764" s="2"/>
      <c r="G764" s="2"/>
    </row>
    <row r="765" spans="5:7" x14ac:dyDescent="0.2">
      <c r="E765" s="2"/>
      <c r="F765" s="2"/>
      <c r="G765" s="2"/>
    </row>
    <row r="766" spans="5:7" x14ac:dyDescent="0.2">
      <c r="E766" s="2"/>
      <c r="F766" s="2"/>
      <c r="G766" s="2"/>
    </row>
    <row r="767" spans="5:7" x14ac:dyDescent="0.2">
      <c r="E767" s="2"/>
      <c r="F767" s="2"/>
      <c r="G767" s="2"/>
    </row>
    <row r="768" spans="5:7" x14ac:dyDescent="0.2">
      <c r="E768" s="2"/>
      <c r="F768" s="2"/>
      <c r="G768" s="2"/>
    </row>
    <row r="769" spans="5:7" x14ac:dyDescent="0.2">
      <c r="E769" s="2"/>
      <c r="F769" s="2"/>
      <c r="G769" s="2"/>
    </row>
    <row r="770" spans="5:7" x14ac:dyDescent="0.2">
      <c r="E770" s="2"/>
      <c r="F770" s="2"/>
      <c r="G770" s="2"/>
    </row>
    <row r="771" spans="5:7" x14ac:dyDescent="0.2">
      <c r="E771" s="2"/>
      <c r="F771" s="2"/>
      <c r="G771" s="2"/>
    </row>
    <row r="772" spans="5:7" x14ac:dyDescent="0.2">
      <c r="E772" s="2"/>
      <c r="F772" s="2"/>
      <c r="G772" s="2"/>
    </row>
    <row r="773" spans="5:7" x14ac:dyDescent="0.2">
      <c r="E773" s="2"/>
      <c r="F773" s="2"/>
      <c r="G773" s="2"/>
    </row>
    <row r="774" spans="5:7" x14ac:dyDescent="0.2">
      <c r="E774" s="2"/>
      <c r="F774" s="2"/>
      <c r="G774" s="2"/>
    </row>
    <row r="775" spans="5:7" x14ac:dyDescent="0.2">
      <c r="E775" s="2"/>
      <c r="F775" s="2"/>
      <c r="G775" s="2"/>
    </row>
    <row r="776" spans="5:7" x14ac:dyDescent="0.2">
      <c r="E776" s="2"/>
      <c r="F776" s="2"/>
      <c r="G776" s="2"/>
    </row>
    <row r="777" spans="5:7" x14ac:dyDescent="0.2">
      <c r="E777" s="2"/>
      <c r="F777" s="2"/>
      <c r="G777" s="2"/>
    </row>
    <row r="778" spans="5:7" x14ac:dyDescent="0.2">
      <c r="E778" s="2"/>
      <c r="F778" s="2"/>
      <c r="G778" s="2"/>
    </row>
    <row r="779" spans="5:7" x14ac:dyDescent="0.2">
      <c r="E779" s="2"/>
      <c r="F779" s="2"/>
      <c r="G779" s="2"/>
    </row>
    <row r="780" spans="5:7" x14ac:dyDescent="0.2">
      <c r="E780" s="2"/>
      <c r="F780" s="2"/>
      <c r="G780" s="2"/>
    </row>
    <row r="781" spans="5:7" x14ac:dyDescent="0.2">
      <c r="E781" s="2"/>
      <c r="F781" s="2"/>
      <c r="G781" s="2"/>
    </row>
    <row r="782" spans="5:7" x14ac:dyDescent="0.2">
      <c r="E782" s="2"/>
      <c r="F782" s="2"/>
      <c r="G782" s="2"/>
    </row>
    <row r="783" spans="5:7" x14ac:dyDescent="0.2">
      <c r="E783" s="2"/>
      <c r="F783" s="2"/>
      <c r="G783" s="2"/>
    </row>
    <row r="784" spans="5:7" x14ac:dyDescent="0.2">
      <c r="E784" s="2"/>
      <c r="F784" s="2"/>
      <c r="G784" s="2"/>
    </row>
    <row r="785" spans="5:7" x14ac:dyDescent="0.2">
      <c r="E785" s="2"/>
      <c r="F785" s="2"/>
      <c r="G785" s="2"/>
    </row>
    <row r="786" spans="5:7" x14ac:dyDescent="0.2">
      <c r="E786" s="2"/>
      <c r="F786" s="2"/>
      <c r="G786" s="2"/>
    </row>
    <row r="787" spans="5:7" x14ac:dyDescent="0.2">
      <c r="E787" s="2"/>
      <c r="F787" s="2"/>
      <c r="G787" s="2"/>
    </row>
    <row r="788" spans="5:7" x14ac:dyDescent="0.2">
      <c r="E788" s="2"/>
      <c r="F788" s="2"/>
      <c r="G788" s="2"/>
    </row>
    <row r="789" spans="5:7" x14ac:dyDescent="0.2">
      <c r="E789" s="2"/>
      <c r="F789" s="2"/>
      <c r="G789" s="2"/>
    </row>
    <row r="790" spans="5:7" x14ac:dyDescent="0.2">
      <c r="E790" s="2"/>
      <c r="F790" s="2"/>
      <c r="G790" s="2"/>
    </row>
    <row r="791" spans="5:7" x14ac:dyDescent="0.2">
      <c r="E791" s="2"/>
      <c r="F791" s="2"/>
      <c r="G791" s="2"/>
    </row>
    <row r="792" spans="5:7" x14ac:dyDescent="0.2">
      <c r="E792" s="2"/>
      <c r="F792" s="2"/>
      <c r="G792" s="2"/>
    </row>
    <row r="793" spans="5:7" x14ac:dyDescent="0.2">
      <c r="E793" s="2"/>
      <c r="F793" s="2"/>
      <c r="G793" s="2"/>
    </row>
    <row r="794" spans="5:7" x14ac:dyDescent="0.2">
      <c r="E794" s="2"/>
      <c r="F794" s="2"/>
      <c r="G794" s="2"/>
    </row>
    <row r="795" spans="5:7" x14ac:dyDescent="0.2">
      <c r="E795" s="2"/>
      <c r="F795" s="2"/>
      <c r="G795" s="2"/>
    </row>
    <row r="796" spans="5:7" x14ac:dyDescent="0.2">
      <c r="E796" s="2"/>
      <c r="F796" s="2"/>
      <c r="G796" s="2"/>
    </row>
    <row r="797" spans="5:7" x14ac:dyDescent="0.2">
      <c r="E797" s="2"/>
      <c r="F797" s="2"/>
      <c r="G797" s="2"/>
    </row>
    <row r="798" spans="5:7" x14ac:dyDescent="0.2">
      <c r="E798" s="2"/>
      <c r="F798" s="2"/>
      <c r="G798" s="2"/>
    </row>
    <row r="799" spans="5:7" x14ac:dyDescent="0.2">
      <c r="E799" s="2"/>
      <c r="F799" s="2"/>
      <c r="G799" s="2"/>
    </row>
    <row r="800" spans="5:7" x14ac:dyDescent="0.2">
      <c r="E800" s="2"/>
      <c r="F800" s="2"/>
      <c r="G800" s="2"/>
    </row>
    <row r="801" spans="5:7" x14ac:dyDescent="0.2">
      <c r="E801" s="2"/>
      <c r="F801" s="2"/>
      <c r="G801" s="2"/>
    </row>
    <row r="802" spans="5:7" x14ac:dyDescent="0.2">
      <c r="E802" s="2"/>
      <c r="F802" s="2"/>
      <c r="G802" s="2"/>
    </row>
    <row r="803" spans="5:7" x14ac:dyDescent="0.2">
      <c r="E803" s="2"/>
      <c r="F803" s="2"/>
      <c r="G803" s="2"/>
    </row>
    <row r="804" spans="5:7" x14ac:dyDescent="0.2">
      <c r="E804" s="2"/>
      <c r="F804" s="2"/>
      <c r="G804" s="2"/>
    </row>
    <row r="805" spans="5:7" x14ac:dyDescent="0.2">
      <c r="E805" s="2"/>
      <c r="F805" s="2"/>
      <c r="G805" s="2"/>
    </row>
    <row r="806" spans="5:7" x14ac:dyDescent="0.2">
      <c r="E806" s="2"/>
      <c r="F806" s="2"/>
      <c r="G806" s="2"/>
    </row>
    <row r="807" spans="5:7" x14ac:dyDescent="0.2">
      <c r="E807" s="2"/>
      <c r="F807" s="2"/>
      <c r="G807" s="2"/>
    </row>
    <row r="808" spans="5:7" x14ac:dyDescent="0.2">
      <c r="E808" s="2"/>
      <c r="F808" s="2"/>
      <c r="G808" s="2"/>
    </row>
    <row r="809" spans="5:7" x14ac:dyDescent="0.2">
      <c r="E809" s="2"/>
      <c r="F809" s="2"/>
      <c r="G809" s="2"/>
    </row>
    <row r="810" spans="5:7" x14ac:dyDescent="0.2">
      <c r="E810" s="2"/>
      <c r="F810" s="2"/>
      <c r="G810" s="2"/>
    </row>
    <row r="811" spans="5:7" x14ac:dyDescent="0.2">
      <c r="E811" s="2"/>
      <c r="F811" s="2"/>
      <c r="G811" s="2"/>
    </row>
    <row r="812" spans="5:7" x14ac:dyDescent="0.2">
      <c r="E812" s="2"/>
      <c r="F812" s="2"/>
      <c r="G812" s="2"/>
    </row>
    <row r="813" spans="5:7" x14ac:dyDescent="0.2">
      <c r="E813" s="2"/>
      <c r="F813" s="2"/>
      <c r="G813" s="2"/>
    </row>
    <row r="814" spans="5:7" x14ac:dyDescent="0.2">
      <c r="E814" s="2"/>
      <c r="F814" s="2"/>
      <c r="G814" s="2"/>
    </row>
    <row r="815" spans="5:7" x14ac:dyDescent="0.2">
      <c r="E815" s="2"/>
      <c r="F815" s="2"/>
      <c r="G815" s="2"/>
    </row>
    <row r="816" spans="5:7" x14ac:dyDescent="0.2">
      <c r="E816" s="2"/>
      <c r="F816" s="2"/>
      <c r="G816" s="2"/>
    </row>
    <row r="817" spans="5:7" x14ac:dyDescent="0.2">
      <c r="E817" s="2"/>
      <c r="F817" s="2"/>
      <c r="G817" s="2"/>
    </row>
    <row r="818" spans="5:7" x14ac:dyDescent="0.2">
      <c r="E818" s="2"/>
      <c r="F818" s="2"/>
      <c r="G818" s="2"/>
    </row>
    <row r="819" spans="5:7" x14ac:dyDescent="0.2">
      <c r="E819" s="2"/>
      <c r="F819" s="2"/>
      <c r="G819" s="2"/>
    </row>
    <row r="820" spans="5:7" x14ac:dyDescent="0.2">
      <c r="E820" s="2"/>
      <c r="F820" s="2"/>
      <c r="G820" s="2"/>
    </row>
    <row r="821" spans="5:7" x14ac:dyDescent="0.2">
      <c r="E821" s="2"/>
      <c r="F821" s="2"/>
      <c r="G821" s="2"/>
    </row>
    <row r="822" spans="5:7" x14ac:dyDescent="0.2">
      <c r="E822" s="2"/>
      <c r="F822" s="2"/>
      <c r="G822" s="2"/>
    </row>
    <row r="823" spans="5:7" x14ac:dyDescent="0.2">
      <c r="E823" s="2"/>
      <c r="F823" s="2"/>
      <c r="G823" s="2"/>
    </row>
    <row r="824" spans="5:7" x14ac:dyDescent="0.2">
      <c r="E824" s="2"/>
      <c r="F824" s="2"/>
      <c r="G824" s="2"/>
    </row>
    <row r="825" spans="5:7" x14ac:dyDescent="0.2">
      <c r="E825" s="2"/>
      <c r="F825" s="2"/>
      <c r="G825" s="2"/>
    </row>
    <row r="826" spans="5:7" x14ac:dyDescent="0.2">
      <c r="E826" s="2"/>
      <c r="F826" s="2"/>
      <c r="G826" s="2"/>
    </row>
    <row r="827" spans="5:7" x14ac:dyDescent="0.2">
      <c r="E827" s="2"/>
      <c r="F827" s="2"/>
      <c r="G827" s="2"/>
    </row>
    <row r="828" spans="5:7" x14ac:dyDescent="0.2">
      <c r="E828" s="2"/>
      <c r="F828" s="2"/>
      <c r="G828" s="2"/>
    </row>
    <row r="829" spans="5:7" x14ac:dyDescent="0.2">
      <c r="E829" s="2"/>
      <c r="F829" s="2"/>
      <c r="G829" s="2"/>
    </row>
    <row r="830" spans="5:7" x14ac:dyDescent="0.2">
      <c r="E830" s="2"/>
      <c r="F830" s="2"/>
      <c r="G830" s="2"/>
    </row>
    <row r="831" spans="5:7" x14ac:dyDescent="0.2">
      <c r="E831" s="2"/>
      <c r="F831" s="2"/>
      <c r="G831" s="2"/>
    </row>
    <row r="832" spans="5:7" x14ac:dyDescent="0.2">
      <c r="E832" s="2"/>
      <c r="F832" s="2"/>
      <c r="G832" s="2"/>
    </row>
    <row r="833" spans="5:7" x14ac:dyDescent="0.2">
      <c r="E833" s="2"/>
      <c r="F833" s="2"/>
      <c r="G833" s="2"/>
    </row>
    <row r="834" spans="5:7" x14ac:dyDescent="0.2">
      <c r="E834" s="2"/>
      <c r="F834" s="2"/>
      <c r="G834" s="2"/>
    </row>
    <row r="835" spans="5:7" x14ac:dyDescent="0.2">
      <c r="E835" s="2"/>
      <c r="F835" s="2"/>
      <c r="G835" s="2"/>
    </row>
    <row r="836" spans="5:7" x14ac:dyDescent="0.2">
      <c r="E836" s="2"/>
      <c r="F836" s="2"/>
      <c r="G836" s="2"/>
    </row>
    <row r="837" spans="5:7" x14ac:dyDescent="0.2">
      <c r="E837" s="2"/>
      <c r="F837" s="2"/>
      <c r="G837" s="2"/>
    </row>
    <row r="838" spans="5:7" x14ac:dyDescent="0.2">
      <c r="E838" s="2"/>
      <c r="F838" s="2"/>
      <c r="G838" s="2"/>
    </row>
    <row r="839" spans="5:7" x14ac:dyDescent="0.2">
      <c r="E839" s="2"/>
      <c r="F839" s="2"/>
      <c r="G839" s="2"/>
    </row>
    <row r="840" spans="5:7" x14ac:dyDescent="0.2">
      <c r="E840" s="2"/>
      <c r="F840" s="2"/>
      <c r="G840" s="2"/>
    </row>
    <row r="841" spans="5:7" x14ac:dyDescent="0.2">
      <c r="E841" s="2"/>
      <c r="F841" s="2"/>
      <c r="G841" s="2"/>
    </row>
    <row r="842" spans="5:7" x14ac:dyDescent="0.2">
      <c r="E842" s="2"/>
      <c r="F842" s="2"/>
      <c r="G842" s="2"/>
    </row>
    <row r="843" spans="5:7" x14ac:dyDescent="0.2">
      <c r="E843" s="2"/>
      <c r="F843" s="2"/>
      <c r="G843" s="2"/>
    </row>
    <row r="844" spans="5:7" x14ac:dyDescent="0.2">
      <c r="E844" s="2"/>
      <c r="F844" s="2"/>
      <c r="G844" s="2"/>
    </row>
    <row r="845" spans="5:7" x14ac:dyDescent="0.2">
      <c r="E845" s="2"/>
      <c r="F845" s="2"/>
      <c r="G845" s="2"/>
    </row>
    <row r="846" spans="5:7" x14ac:dyDescent="0.2">
      <c r="E846" s="2"/>
      <c r="F846" s="2"/>
      <c r="G846" s="2"/>
    </row>
    <row r="847" spans="5:7" x14ac:dyDescent="0.2">
      <c r="E847" s="2"/>
      <c r="F847" s="2"/>
      <c r="G847" s="2"/>
    </row>
    <row r="848" spans="5:7" x14ac:dyDescent="0.2">
      <c r="E848" s="2"/>
      <c r="F848" s="2"/>
      <c r="G848" s="2"/>
    </row>
    <row r="849" spans="5:7" x14ac:dyDescent="0.2">
      <c r="E849" s="2"/>
      <c r="F849" s="2"/>
      <c r="G849" s="2"/>
    </row>
    <row r="850" spans="5:7" x14ac:dyDescent="0.2">
      <c r="E850" s="2"/>
      <c r="F850" s="2"/>
      <c r="G850" s="2"/>
    </row>
    <row r="851" spans="5:7" x14ac:dyDescent="0.2">
      <c r="E851" s="2"/>
      <c r="F851" s="2"/>
      <c r="G851" s="2"/>
    </row>
    <row r="852" spans="5:7" x14ac:dyDescent="0.2">
      <c r="E852" s="2"/>
      <c r="F852" s="2"/>
      <c r="G852" s="2"/>
    </row>
    <row r="853" spans="5:7" x14ac:dyDescent="0.2">
      <c r="E853" s="2"/>
      <c r="F853" s="2"/>
      <c r="G853" s="2"/>
    </row>
    <row r="854" spans="5:7" x14ac:dyDescent="0.2">
      <c r="E854" s="2"/>
      <c r="F854" s="2"/>
      <c r="G854" s="2"/>
    </row>
    <row r="855" spans="5:7" x14ac:dyDescent="0.2">
      <c r="E855" s="2"/>
      <c r="F855" s="2"/>
      <c r="G855" s="2"/>
    </row>
    <row r="856" spans="5:7" x14ac:dyDescent="0.2">
      <c r="E856" s="2"/>
      <c r="F856" s="2"/>
      <c r="G856" s="2"/>
    </row>
    <row r="857" spans="5:7" x14ac:dyDescent="0.2">
      <c r="E857" s="2"/>
      <c r="F857" s="2"/>
      <c r="G857" s="2"/>
    </row>
    <row r="858" spans="5:7" x14ac:dyDescent="0.2">
      <c r="E858" s="2"/>
      <c r="F858" s="2"/>
      <c r="G858" s="2"/>
    </row>
    <row r="859" spans="5:7" x14ac:dyDescent="0.2">
      <c r="E859" s="2"/>
      <c r="F859" s="2"/>
      <c r="G859" s="2"/>
    </row>
    <row r="860" spans="5:7" x14ac:dyDescent="0.2">
      <c r="E860" s="2"/>
      <c r="F860" s="2"/>
      <c r="G860" s="2"/>
    </row>
    <row r="861" spans="5:7" x14ac:dyDescent="0.2">
      <c r="E861" s="2"/>
      <c r="F861" s="2"/>
      <c r="G861" s="2"/>
    </row>
    <row r="862" spans="5:7" x14ac:dyDescent="0.2">
      <c r="E862" s="2"/>
      <c r="F862" s="2"/>
      <c r="G862" s="2"/>
    </row>
    <row r="863" spans="5:7" x14ac:dyDescent="0.2">
      <c r="E863" s="2"/>
      <c r="F863" s="2"/>
      <c r="G863" s="2"/>
    </row>
    <row r="864" spans="5:7" x14ac:dyDescent="0.2">
      <c r="E864" s="2"/>
      <c r="F864" s="2"/>
      <c r="G864" s="2"/>
    </row>
    <row r="865" spans="5:7" x14ac:dyDescent="0.2">
      <c r="E865" s="2"/>
      <c r="F865" s="2"/>
      <c r="G865" s="2"/>
    </row>
    <row r="866" spans="5:7" x14ac:dyDescent="0.2">
      <c r="E866" s="2"/>
      <c r="F866" s="2"/>
      <c r="G866" s="2"/>
    </row>
    <row r="867" spans="5:7" x14ac:dyDescent="0.2">
      <c r="E867" s="2"/>
      <c r="F867" s="2"/>
      <c r="G867" s="2"/>
    </row>
    <row r="868" spans="5:7" x14ac:dyDescent="0.2">
      <c r="E868" s="2"/>
      <c r="F868" s="2"/>
      <c r="G868" s="2"/>
    </row>
    <row r="869" spans="5:7" x14ac:dyDescent="0.2">
      <c r="E869" s="2"/>
      <c r="F869" s="2"/>
      <c r="G869" s="2"/>
    </row>
    <row r="870" spans="5:7" x14ac:dyDescent="0.2">
      <c r="E870" s="2"/>
      <c r="F870" s="2"/>
      <c r="G870" s="2"/>
    </row>
    <row r="871" spans="5:7" x14ac:dyDescent="0.2">
      <c r="E871" s="2"/>
      <c r="F871" s="2"/>
      <c r="G871" s="2"/>
    </row>
    <row r="872" spans="5:7" x14ac:dyDescent="0.2">
      <c r="E872" s="2"/>
      <c r="F872" s="2"/>
      <c r="G872" s="2"/>
    </row>
    <row r="873" spans="5:7" x14ac:dyDescent="0.2">
      <c r="E873" s="2"/>
      <c r="F873" s="2"/>
      <c r="G873" s="2"/>
    </row>
    <row r="874" spans="5:7" x14ac:dyDescent="0.2">
      <c r="E874" s="2"/>
      <c r="F874" s="2"/>
      <c r="G874" s="2"/>
    </row>
    <row r="875" spans="5:7" x14ac:dyDescent="0.2">
      <c r="E875" s="2"/>
      <c r="F875" s="2"/>
      <c r="G875" s="2"/>
    </row>
    <row r="876" spans="5:7" x14ac:dyDescent="0.2">
      <c r="E876" s="2"/>
      <c r="F876" s="2"/>
      <c r="G876" s="2"/>
    </row>
    <row r="877" spans="5:7" x14ac:dyDescent="0.2">
      <c r="E877" s="2"/>
      <c r="F877" s="2"/>
      <c r="G877" s="2"/>
    </row>
    <row r="878" spans="5:7" x14ac:dyDescent="0.2">
      <c r="E878" s="2"/>
      <c r="F878" s="2"/>
      <c r="G878" s="2"/>
    </row>
    <row r="879" spans="5:7" x14ac:dyDescent="0.2">
      <c r="E879" s="2"/>
      <c r="F879" s="2"/>
      <c r="G879" s="2"/>
    </row>
    <row r="880" spans="5:7" x14ac:dyDescent="0.2">
      <c r="E880" s="2"/>
      <c r="F880" s="2"/>
      <c r="G880" s="2"/>
    </row>
    <row r="881" spans="5:7" x14ac:dyDescent="0.2">
      <c r="E881" s="2"/>
      <c r="F881" s="2"/>
      <c r="G881" s="2"/>
    </row>
    <row r="882" spans="5:7" x14ac:dyDescent="0.2">
      <c r="E882" s="2"/>
      <c r="F882" s="2"/>
      <c r="G882" s="2"/>
    </row>
    <row r="883" spans="5:7" x14ac:dyDescent="0.2">
      <c r="E883" s="2"/>
      <c r="F883" s="2"/>
      <c r="G883" s="2"/>
    </row>
    <row r="884" spans="5:7" x14ac:dyDescent="0.2">
      <c r="E884" s="2"/>
      <c r="F884" s="2"/>
      <c r="G884" s="2"/>
    </row>
    <row r="885" spans="5:7" x14ac:dyDescent="0.2">
      <c r="E885" s="2"/>
      <c r="F885" s="2"/>
      <c r="G885" s="2"/>
    </row>
  </sheetData>
  <autoFilter ref="A1:I1"/>
  <conditionalFormatting sqref="H1">
    <cfRule type="cellIs" dxfId="38" priority="2" operator="equal">
      <formula>0</formula>
    </cfRule>
  </conditionalFormatting>
  <conditionalFormatting sqref="D1">
    <cfRule type="cellIs" dxfId="37" priority="3" operator="equal">
      <formula>0</formula>
    </cfRule>
  </conditionalFormatting>
  <conditionalFormatting sqref="F1">
    <cfRule type="cellIs" dxfId="36" priority="4" operator="equal">
      <formula>0</formula>
    </cfRule>
  </conditionalFormatting>
  <pageMargins left="0.7" right="0.7" top="0.75" bottom="0.75" header="0.511811023622047" footer="0.511811023622047"/>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09"/>
  <sheetViews>
    <sheetView topLeftCell="D1" zoomScaleNormal="60" zoomScalePageLayoutView="60" workbookViewId="0">
      <pane ySplit="1" topLeftCell="A4" activePane="bottomLeft" state="frozen"/>
      <selection pane="bottomLeft" activeCell="I3" sqref="I3:I31"/>
    </sheetView>
  </sheetViews>
  <sheetFormatPr baseColWidth="10" defaultColWidth="10.83203125" defaultRowHeight="16" x14ac:dyDescent="0.2"/>
  <cols>
    <col min="1" max="1" width="12" style="22" customWidth="1"/>
    <col min="2" max="2" width="9" style="22" customWidth="1"/>
    <col min="3" max="3" width="13" style="22" customWidth="1"/>
    <col min="4" max="4" width="20" style="22" customWidth="1"/>
    <col min="5" max="5" width="27.33203125" style="34" customWidth="1"/>
    <col min="6" max="6" width="21.5" style="34" customWidth="1"/>
    <col min="7" max="7" width="13.33203125" style="62" customWidth="1"/>
    <col min="8" max="8" width="15.1640625" style="34" customWidth="1"/>
    <col min="9" max="9" width="255.6640625" style="44" customWidth="1"/>
    <col min="10" max="1024" width="10.83203125" style="34"/>
  </cols>
  <sheetData>
    <row r="1" spans="1:9" s="206" customFormat="1" ht="18" customHeight="1" x14ac:dyDescent="0.2">
      <c r="A1" s="203" t="s">
        <v>77</v>
      </c>
      <c r="B1" s="203" t="s">
        <v>78</v>
      </c>
      <c r="C1" s="203" t="s">
        <v>0</v>
      </c>
      <c r="D1" s="5" t="s">
        <v>120</v>
      </c>
      <c r="E1" s="20" t="s">
        <v>121</v>
      </c>
      <c r="F1" s="5" t="s">
        <v>122</v>
      </c>
      <c r="G1" s="209" t="s">
        <v>784</v>
      </c>
      <c r="H1" s="183" t="s">
        <v>979</v>
      </c>
      <c r="I1" s="205" t="s">
        <v>75</v>
      </c>
    </row>
    <row r="2" spans="1:9" ht="15" customHeight="1" x14ac:dyDescent="0.2">
      <c r="A2" s="22" t="s">
        <v>93</v>
      </c>
      <c r="B2" s="22">
        <v>2016</v>
      </c>
      <c r="C2" s="22" t="s">
        <v>1011</v>
      </c>
      <c r="D2" s="34" t="s">
        <v>596</v>
      </c>
      <c r="E2" s="34" t="s">
        <v>596</v>
      </c>
      <c r="F2" s="34" t="s">
        <v>987</v>
      </c>
      <c r="G2" s="2" t="s">
        <v>1012</v>
      </c>
      <c r="I2" s="44" t="s">
        <v>1013</v>
      </c>
    </row>
    <row r="3" spans="1:9" x14ac:dyDescent="0.2">
      <c r="A3" s="22" t="s">
        <v>93</v>
      </c>
      <c r="B3" s="22">
        <v>2016</v>
      </c>
      <c r="C3" s="22" t="s">
        <v>1011</v>
      </c>
      <c r="D3" s="34" t="s">
        <v>593</v>
      </c>
      <c r="E3" s="34" t="s">
        <v>593</v>
      </c>
      <c r="F3" s="2" t="s">
        <v>1014</v>
      </c>
      <c r="G3" s="23" t="s">
        <v>1015</v>
      </c>
      <c r="I3" s="44" t="s">
        <v>1013</v>
      </c>
    </row>
    <row r="4" spans="1:9" x14ac:dyDescent="0.2">
      <c r="A4" s="22" t="s">
        <v>93</v>
      </c>
      <c r="B4" s="22">
        <v>2016</v>
      </c>
      <c r="C4" s="22" t="s">
        <v>1011</v>
      </c>
      <c r="D4" s="34" t="s">
        <v>136</v>
      </c>
      <c r="E4" s="34" t="s">
        <v>136</v>
      </c>
      <c r="F4" s="2" t="s">
        <v>989</v>
      </c>
      <c r="G4" s="23" t="s">
        <v>945</v>
      </c>
      <c r="I4" s="44" t="s">
        <v>1013</v>
      </c>
    </row>
    <row r="5" spans="1:9" x14ac:dyDescent="0.2">
      <c r="A5" s="22" t="s">
        <v>93</v>
      </c>
      <c r="B5" s="22">
        <v>2016</v>
      </c>
      <c r="C5" s="22" t="s">
        <v>1011</v>
      </c>
      <c r="D5" s="34" t="s">
        <v>350</v>
      </c>
      <c r="E5" s="34" t="s">
        <v>594</v>
      </c>
      <c r="F5" s="34" t="s">
        <v>1016</v>
      </c>
      <c r="G5" s="23" t="s">
        <v>1017</v>
      </c>
      <c r="I5" s="44" t="s">
        <v>1013</v>
      </c>
    </row>
    <row r="6" spans="1:9" x14ac:dyDescent="0.2">
      <c r="A6" s="22" t="s">
        <v>93</v>
      </c>
      <c r="B6" s="22">
        <v>2016</v>
      </c>
      <c r="C6" s="22" t="s">
        <v>1011</v>
      </c>
      <c r="D6" s="34" t="s">
        <v>136</v>
      </c>
      <c r="E6" s="34" t="s">
        <v>136</v>
      </c>
      <c r="F6" s="103" t="s">
        <v>1018</v>
      </c>
      <c r="G6" s="23">
        <v>2.38</v>
      </c>
      <c r="I6" s="44" t="s">
        <v>1013</v>
      </c>
    </row>
    <row r="7" spans="1:9" x14ac:dyDescent="0.2">
      <c r="A7" s="22" t="s">
        <v>93</v>
      </c>
      <c r="B7" s="22">
        <v>2017</v>
      </c>
      <c r="C7" s="22" t="s">
        <v>1011</v>
      </c>
      <c r="D7" s="34" t="s">
        <v>596</v>
      </c>
      <c r="E7" s="34" t="s">
        <v>596</v>
      </c>
      <c r="F7" s="34" t="s">
        <v>987</v>
      </c>
      <c r="G7" s="2" t="s">
        <v>1019</v>
      </c>
      <c r="I7" s="44" t="s">
        <v>1013</v>
      </c>
    </row>
    <row r="8" spans="1:9" x14ac:dyDescent="0.2">
      <c r="A8" s="22" t="s">
        <v>93</v>
      </c>
      <c r="B8" s="22">
        <v>2017</v>
      </c>
      <c r="C8" s="22" t="s">
        <v>1011</v>
      </c>
      <c r="D8" s="34" t="s">
        <v>593</v>
      </c>
      <c r="E8" s="34" t="s">
        <v>593</v>
      </c>
      <c r="F8" s="2" t="s">
        <v>1014</v>
      </c>
      <c r="G8" s="2" t="s">
        <v>1020</v>
      </c>
      <c r="I8" s="44" t="s">
        <v>1013</v>
      </c>
    </row>
    <row r="9" spans="1:9" x14ac:dyDescent="0.2">
      <c r="A9" s="22" t="s">
        <v>93</v>
      </c>
      <c r="B9" s="22">
        <v>2017</v>
      </c>
      <c r="C9" s="22" t="s">
        <v>1011</v>
      </c>
      <c r="D9" s="34" t="s">
        <v>136</v>
      </c>
      <c r="E9" s="34" t="s">
        <v>136</v>
      </c>
      <c r="F9" s="2" t="s">
        <v>989</v>
      </c>
      <c r="G9" s="2" t="s">
        <v>1021</v>
      </c>
      <c r="I9" s="44" t="s">
        <v>1013</v>
      </c>
    </row>
    <row r="10" spans="1:9" x14ac:dyDescent="0.2">
      <c r="A10" s="22" t="s">
        <v>93</v>
      </c>
      <c r="B10" s="22">
        <v>2017</v>
      </c>
      <c r="C10" s="22" t="s">
        <v>1011</v>
      </c>
      <c r="D10" s="34" t="s">
        <v>350</v>
      </c>
      <c r="E10" s="34" t="s">
        <v>594</v>
      </c>
      <c r="F10" s="34" t="s">
        <v>1016</v>
      </c>
      <c r="G10" s="2" t="s">
        <v>967</v>
      </c>
      <c r="I10" s="44" t="s">
        <v>1013</v>
      </c>
    </row>
    <row r="11" spans="1:9" x14ac:dyDescent="0.2">
      <c r="A11" s="22" t="s">
        <v>93</v>
      </c>
      <c r="B11" s="22">
        <v>2017</v>
      </c>
      <c r="C11" s="22" t="s">
        <v>1011</v>
      </c>
      <c r="D11" s="34" t="s">
        <v>136</v>
      </c>
      <c r="E11" s="34" t="s">
        <v>136</v>
      </c>
      <c r="F11" s="103" t="s">
        <v>1018</v>
      </c>
      <c r="G11" s="23">
        <v>1.27</v>
      </c>
      <c r="I11" s="44" t="s">
        <v>1013</v>
      </c>
    </row>
    <row r="12" spans="1:9" x14ac:dyDescent="0.2">
      <c r="A12" s="22" t="s">
        <v>93</v>
      </c>
      <c r="B12" s="22">
        <v>2018</v>
      </c>
      <c r="C12" s="22" t="s">
        <v>1011</v>
      </c>
      <c r="D12" s="34" t="s">
        <v>596</v>
      </c>
      <c r="E12" s="34" t="s">
        <v>596</v>
      </c>
      <c r="F12" s="34" t="s">
        <v>987</v>
      </c>
      <c r="G12" s="2" t="s">
        <v>1022</v>
      </c>
      <c r="I12" s="44" t="s">
        <v>1013</v>
      </c>
    </row>
    <row r="13" spans="1:9" x14ac:dyDescent="0.2">
      <c r="A13" s="22" t="s">
        <v>93</v>
      </c>
      <c r="B13" s="22">
        <v>2018</v>
      </c>
      <c r="C13" s="22" t="s">
        <v>1011</v>
      </c>
      <c r="D13" s="34" t="s">
        <v>593</v>
      </c>
      <c r="E13" s="34" t="s">
        <v>593</v>
      </c>
      <c r="F13" s="2" t="s">
        <v>1014</v>
      </c>
      <c r="G13" s="2" t="s">
        <v>1023</v>
      </c>
      <c r="I13" s="44" t="s">
        <v>1013</v>
      </c>
    </row>
    <row r="14" spans="1:9" x14ac:dyDescent="0.2">
      <c r="A14" s="22" t="s">
        <v>93</v>
      </c>
      <c r="B14" s="22">
        <v>2018</v>
      </c>
      <c r="C14" s="22" t="s">
        <v>1011</v>
      </c>
      <c r="D14" s="34" t="s">
        <v>136</v>
      </c>
      <c r="E14" s="34" t="s">
        <v>136</v>
      </c>
      <c r="F14" s="2" t="s">
        <v>989</v>
      </c>
      <c r="G14" s="2" t="s">
        <v>1024</v>
      </c>
      <c r="I14" s="44" t="s">
        <v>1013</v>
      </c>
    </row>
    <row r="15" spans="1:9" x14ac:dyDescent="0.2">
      <c r="A15" s="22" t="s">
        <v>93</v>
      </c>
      <c r="B15" s="22">
        <v>2018</v>
      </c>
      <c r="C15" s="22" t="s">
        <v>1011</v>
      </c>
      <c r="D15" s="34" t="s">
        <v>350</v>
      </c>
      <c r="E15" s="34" t="s">
        <v>594</v>
      </c>
      <c r="F15" s="34" t="s">
        <v>1016</v>
      </c>
      <c r="G15" s="2" t="s">
        <v>967</v>
      </c>
      <c r="I15" s="44" t="s">
        <v>1013</v>
      </c>
    </row>
    <row r="16" spans="1:9" x14ac:dyDescent="0.2">
      <c r="A16" s="22" t="s">
        <v>93</v>
      </c>
      <c r="B16" s="22">
        <v>2018</v>
      </c>
      <c r="C16" s="22" t="s">
        <v>1011</v>
      </c>
      <c r="D16" s="34" t="s">
        <v>136</v>
      </c>
      <c r="E16" s="34" t="s">
        <v>136</v>
      </c>
      <c r="F16" s="103" t="s">
        <v>1018</v>
      </c>
      <c r="G16" s="23">
        <v>2.69</v>
      </c>
      <c r="I16" s="44" t="s">
        <v>1013</v>
      </c>
    </row>
    <row r="17" spans="1:9" x14ac:dyDescent="0.2">
      <c r="A17" s="22" t="s">
        <v>93</v>
      </c>
      <c r="B17" s="22">
        <v>2019</v>
      </c>
      <c r="C17" s="22" t="s">
        <v>1011</v>
      </c>
      <c r="D17" s="34" t="s">
        <v>596</v>
      </c>
      <c r="E17" s="34" t="s">
        <v>596</v>
      </c>
      <c r="F17" s="34" t="s">
        <v>987</v>
      </c>
      <c r="G17" s="2" t="s">
        <v>1025</v>
      </c>
      <c r="I17" s="44" t="s">
        <v>1013</v>
      </c>
    </row>
    <row r="18" spans="1:9" x14ac:dyDescent="0.2">
      <c r="A18" s="22" t="s">
        <v>93</v>
      </c>
      <c r="B18" s="22">
        <v>2019</v>
      </c>
      <c r="C18" s="22" t="s">
        <v>1011</v>
      </c>
      <c r="D18" s="34" t="s">
        <v>593</v>
      </c>
      <c r="E18" s="34" t="s">
        <v>593</v>
      </c>
      <c r="F18" s="2" t="s">
        <v>1014</v>
      </c>
      <c r="G18" s="2" t="s">
        <v>1026</v>
      </c>
      <c r="I18" s="44" t="s">
        <v>1013</v>
      </c>
    </row>
    <row r="19" spans="1:9" x14ac:dyDescent="0.2">
      <c r="A19" s="22" t="s">
        <v>93</v>
      </c>
      <c r="B19" s="22">
        <v>2019</v>
      </c>
      <c r="C19" s="22" t="s">
        <v>1011</v>
      </c>
      <c r="D19" s="34" t="s">
        <v>136</v>
      </c>
      <c r="E19" s="34" t="s">
        <v>136</v>
      </c>
      <c r="F19" s="2" t="s">
        <v>989</v>
      </c>
      <c r="G19" s="2" t="s">
        <v>945</v>
      </c>
      <c r="I19" s="44" t="s">
        <v>1013</v>
      </c>
    </row>
    <row r="20" spans="1:9" x14ac:dyDescent="0.2">
      <c r="A20" s="22" t="s">
        <v>93</v>
      </c>
      <c r="B20" s="22">
        <v>2019</v>
      </c>
      <c r="C20" s="22" t="s">
        <v>1011</v>
      </c>
      <c r="D20" s="34" t="s">
        <v>350</v>
      </c>
      <c r="E20" s="34" t="s">
        <v>594</v>
      </c>
      <c r="F20" s="34" t="s">
        <v>1016</v>
      </c>
      <c r="G20" s="2" t="s">
        <v>903</v>
      </c>
      <c r="I20" s="44" t="s">
        <v>1013</v>
      </c>
    </row>
    <row r="21" spans="1:9" x14ac:dyDescent="0.2">
      <c r="A21" s="22" t="s">
        <v>93</v>
      </c>
      <c r="B21" s="22">
        <v>2019</v>
      </c>
      <c r="C21" s="22" t="s">
        <v>1011</v>
      </c>
      <c r="D21" s="34" t="s">
        <v>136</v>
      </c>
      <c r="E21" s="34" t="s">
        <v>136</v>
      </c>
      <c r="F21" s="103" t="s">
        <v>1018</v>
      </c>
      <c r="G21" s="23">
        <v>3.34</v>
      </c>
      <c r="I21" s="44" t="s">
        <v>1013</v>
      </c>
    </row>
    <row r="22" spans="1:9" x14ac:dyDescent="0.2">
      <c r="A22" s="22" t="s">
        <v>93</v>
      </c>
      <c r="B22" s="22">
        <v>2020</v>
      </c>
      <c r="C22" s="22" t="s">
        <v>1011</v>
      </c>
      <c r="D22" s="34" t="s">
        <v>596</v>
      </c>
      <c r="E22" s="34" t="s">
        <v>596</v>
      </c>
      <c r="F22" s="34" t="s">
        <v>987</v>
      </c>
      <c r="G22" s="2" t="s">
        <v>1027</v>
      </c>
      <c r="I22" s="44" t="s">
        <v>1013</v>
      </c>
    </row>
    <row r="23" spans="1:9" x14ac:dyDescent="0.2">
      <c r="A23" s="22" t="s">
        <v>93</v>
      </c>
      <c r="B23" s="22">
        <v>2020</v>
      </c>
      <c r="C23" s="22" t="s">
        <v>1011</v>
      </c>
      <c r="D23" s="34" t="s">
        <v>593</v>
      </c>
      <c r="E23" s="34" t="s">
        <v>593</v>
      </c>
      <c r="F23" s="2" t="s">
        <v>1014</v>
      </c>
      <c r="G23" s="2" t="s">
        <v>1028</v>
      </c>
      <c r="I23" s="44" t="s">
        <v>1013</v>
      </c>
    </row>
    <row r="24" spans="1:9" x14ac:dyDescent="0.2">
      <c r="A24" s="22" t="s">
        <v>93</v>
      </c>
      <c r="B24" s="22">
        <v>2020</v>
      </c>
      <c r="C24" s="22" t="s">
        <v>1011</v>
      </c>
      <c r="D24" s="34" t="s">
        <v>136</v>
      </c>
      <c r="E24" s="34" t="s">
        <v>136</v>
      </c>
      <c r="F24" s="2" t="s">
        <v>989</v>
      </c>
      <c r="G24" s="2" t="s">
        <v>892</v>
      </c>
      <c r="I24" s="44" t="s">
        <v>1013</v>
      </c>
    </row>
    <row r="25" spans="1:9" x14ac:dyDescent="0.2">
      <c r="A25" s="22" t="s">
        <v>93</v>
      </c>
      <c r="B25" s="22">
        <v>2020</v>
      </c>
      <c r="C25" s="22" t="s">
        <v>1011</v>
      </c>
      <c r="D25" s="34" t="s">
        <v>350</v>
      </c>
      <c r="E25" s="34" t="s">
        <v>594</v>
      </c>
      <c r="F25" s="34" t="s">
        <v>1016</v>
      </c>
      <c r="G25" s="2" t="s">
        <v>1029</v>
      </c>
      <c r="I25" s="44" t="s">
        <v>1013</v>
      </c>
    </row>
    <row r="26" spans="1:9" ht="18" customHeight="1" x14ac:dyDescent="0.2">
      <c r="A26" s="22" t="s">
        <v>93</v>
      </c>
      <c r="B26" s="22">
        <v>2020</v>
      </c>
      <c r="C26" s="22" t="s">
        <v>1011</v>
      </c>
      <c r="D26" s="34" t="s">
        <v>136</v>
      </c>
      <c r="E26" s="34" t="s">
        <v>136</v>
      </c>
      <c r="F26" s="103" t="s">
        <v>1018</v>
      </c>
      <c r="G26" s="23">
        <v>1.61</v>
      </c>
      <c r="I26" s="44" t="s">
        <v>1013</v>
      </c>
    </row>
    <row r="27" spans="1:9" ht="18" customHeight="1" x14ac:dyDescent="0.2">
      <c r="A27" s="22" t="s">
        <v>93</v>
      </c>
      <c r="B27" s="22">
        <v>2021</v>
      </c>
      <c r="C27" s="22" t="s">
        <v>1011</v>
      </c>
      <c r="D27" s="34" t="s">
        <v>596</v>
      </c>
      <c r="E27" s="34" t="s">
        <v>596</v>
      </c>
      <c r="F27" s="34" t="s">
        <v>987</v>
      </c>
      <c r="G27" s="2" t="s">
        <v>1030</v>
      </c>
      <c r="I27" s="44" t="s">
        <v>1013</v>
      </c>
    </row>
    <row r="28" spans="1:9" ht="18" customHeight="1" x14ac:dyDescent="0.2">
      <c r="A28" s="22" t="s">
        <v>93</v>
      </c>
      <c r="B28" s="22">
        <v>2021</v>
      </c>
      <c r="C28" s="22" t="s">
        <v>1011</v>
      </c>
      <c r="D28" s="34" t="s">
        <v>593</v>
      </c>
      <c r="E28" s="34" t="s">
        <v>593</v>
      </c>
      <c r="F28" s="2" t="s">
        <v>1014</v>
      </c>
      <c r="G28" s="2" t="s">
        <v>1031</v>
      </c>
      <c r="I28" s="44" t="s">
        <v>1013</v>
      </c>
    </row>
    <row r="29" spans="1:9" ht="18" customHeight="1" x14ac:dyDescent="0.2">
      <c r="A29" s="22" t="s">
        <v>93</v>
      </c>
      <c r="B29" s="22">
        <v>2021</v>
      </c>
      <c r="C29" s="22" t="s">
        <v>1011</v>
      </c>
      <c r="D29" s="34" t="s">
        <v>136</v>
      </c>
      <c r="E29" s="34" t="s">
        <v>136</v>
      </c>
      <c r="F29" s="2" t="s">
        <v>989</v>
      </c>
      <c r="G29" s="2" t="s">
        <v>1032</v>
      </c>
      <c r="I29" s="44" t="s">
        <v>1013</v>
      </c>
    </row>
    <row r="30" spans="1:9" ht="18" customHeight="1" x14ac:dyDescent="0.2">
      <c r="A30" s="22" t="s">
        <v>93</v>
      </c>
      <c r="B30" s="22">
        <v>2021</v>
      </c>
      <c r="C30" s="22" t="s">
        <v>1011</v>
      </c>
      <c r="D30" s="34" t="s">
        <v>350</v>
      </c>
      <c r="E30" s="34" t="s">
        <v>594</v>
      </c>
      <c r="F30" s="34" t="s">
        <v>1016</v>
      </c>
      <c r="G30" s="2" t="s">
        <v>960</v>
      </c>
      <c r="I30" s="44" t="s">
        <v>1013</v>
      </c>
    </row>
    <row r="31" spans="1:9" ht="18" customHeight="1" x14ac:dyDescent="0.2">
      <c r="A31" s="22" t="s">
        <v>93</v>
      </c>
      <c r="B31" s="22">
        <v>2021</v>
      </c>
      <c r="C31" s="22" t="s">
        <v>1011</v>
      </c>
      <c r="D31" s="34" t="s">
        <v>136</v>
      </c>
      <c r="E31" s="34" t="s">
        <v>136</v>
      </c>
      <c r="F31" s="103" t="s">
        <v>1018</v>
      </c>
      <c r="G31" s="23">
        <v>3.07</v>
      </c>
      <c r="I31" s="44" t="s">
        <v>1013</v>
      </c>
    </row>
    <row r="32" spans="1:9" ht="18" customHeight="1" x14ac:dyDescent="0.2">
      <c r="F32" s="23"/>
      <c r="G32" s="78"/>
    </row>
    <row r="33" spans="6:7" ht="18" customHeight="1" x14ac:dyDescent="0.2">
      <c r="F33" s="23"/>
      <c r="G33" s="78"/>
    </row>
    <row r="34" spans="6:7" ht="18" customHeight="1" x14ac:dyDescent="0.2">
      <c r="F34" s="23"/>
      <c r="G34" s="78"/>
    </row>
    <row r="35" spans="6:7" ht="18" customHeight="1" x14ac:dyDescent="0.2">
      <c r="F35" s="23"/>
      <c r="G35" s="78"/>
    </row>
    <row r="36" spans="6:7" ht="18" customHeight="1" x14ac:dyDescent="0.2">
      <c r="F36" s="23"/>
      <c r="G36" s="78"/>
    </row>
    <row r="37" spans="6:7" ht="18" customHeight="1" x14ac:dyDescent="0.2">
      <c r="F37" s="23"/>
      <c r="G37" s="78"/>
    </row>
    <row r="38" spans="6:7" ht="18" customHeight="1" x14ac:dyDescent="0.2">
      <c r="F38" s="23"/>
      <c r="G38" s="78"/>
    </row>
    <row r="39" spans="6:7" ht="18" customHeight="1" x14ac:dyDescent="0.2">
      <c r="F39" s="23"/>
      <c r="G39" s="78"/>
    </row>
    <row r="40" spans="6:7" ht="18" customHeight="1" x14ac:dyDescent="0.2">
      <c r="F40" s="23"/>
      <c r="G40" s="78"/>
    </row>
    <row r="41" spans="6:7" ht="18" customHeight="1" x14ac:dyDescent="0.2">
      <c r="F41" s="23"/>
      <c r="G41" s="78"/>
    </row>
    <row r="42" spans="6:7" ht="18" customHeight="1" x14ac:dyDescent="0.2">
      <c r="F42" s="23"/>
      <c r="G42" s="78"/>
    </row>
    <row r="43" spans="6:7" ht="18" customHeight="1" x14ac:dyDescent="0.2">
      <c r="F43" s="23"/>
      <c r="G43" s="78"/>
    </row>
    <row r="44" spans="6:7" ht="18" customHeight="1" x14ac:dyDescent="0.2">
      <c r="F44" s="23"/>
      <c r="G44" s="78"/>
    </row>
    <row r="45" spans="6:7" ht="18" customHeight="1" x14ac:dyDescent="0.2">
      <c r="F45" s="23"/>
      <c r="G45" s="78"/>
    </row>
    <row r="46" spans="6:7" ht="18" customHeight="1" x14ac:dyDescent="0.2">
      <c r="F46" s="23"/>
      <c r="G46" s="78"/>
    </row>
    <row r="47" spans="6:7" ht="18" customHeight="1" x14ac:dyDescent="0.2">
      <c r="F47" s="23"/>
      <c r="G47" s="78"/>
    </row>
    <row r="48" spans="6:7" ht="18" customHeight="1" x14ac:dyDescent="0.2">
      <c r="F48" s="23"/>
      <c r="G48" s="78"/>
    </row>
    <row r="49" spans="6:7" ht="18" customHeight="1" x14ac:dyDescent="0.2">
      <c r="F49" s="23"/>
      <c r="G49" s="78"/>
    </row>
    <row r="50" spans="6:7" ht="18" customHeight="1" x14ac:dyDescent="0.2">
      <c r="F50" s="23"/>
      <c r="G50" s="78"/>
    </row>
    <row r="51" spans="6:7" ht="18" customHeight="1" x14ac:dyDescent="0.2">
      <c r="F51" s="23"/>
      <c r="G51" s="78"/>
    </row>
    <row r="52" spans="6:7" ht="18" customHeight="1" x14ac:dyDescent="0.2">
      <c r="F52" s="23"/>
      <c r="G52" s="78"/>
    </row>
    <row r="53" spans="6:7" ht="18" customHeight="1" x14ac:dyDescent="0.2">
      <c r="F53" s="23"/>
      <c r="G53" s="78"/>
    </row>
    <row r="54" spans="6:7" ht="18" customHeight="1" x14ac:dyDescent="0.2">
      <c r="F54" s="23"/>
      <c r="G54" s="78"/>
    </row>
    <row r="55" spans="6:7" ht="18" customHeight="1" x14ac:dyDescent="0.2">
      <c r="F55" s="23"/>
      <c r="G55" s="78"/>
    </row>
    <row r="56" spans="6:7" ht="18" customHeight="1" x14ac:dyDescent="0.2">
      <c r="F56" s="23"/>
      <c r="G56" s="78"/>
    </row>
    <row r="57" spans="6:7" ht="18" customHeight="1" x14ac:dyDescent="0.2">
      <c r="F57" s="23"/>
      <c r="G57" s="78"/>
    </row>
    <row r="58" spans="6:7" ht="18" customHeight="1" x14ac:dyDescent="0.2">
      <c r="F58" s="23"/>
      <c r="G58" s="78"/>
    </row>
    <row r="59" spans="6:7" ht="18" customHeight="1" x14ac:dyDescent="0.2">
      <c r="F59" s="23"/>
      <c r="G59" s="78"/>
    </row>
    <row r="60" spans="6:7" ht="18" customHeight="1" x14ac:dyDescent="0.2">
      <c r="F60" s="23"/>
      <c r="G60" s="78"/>
    </row>
    <row r="61" spans="6:7" ht="18" customHeight="1" x14ac:dyDescent="0.2">
      <c r="F61" s="23"/>
      <c r="G61" s="78"/>
    </row>
    <row r="62" spans="6:7" ht="18" customHeight="1" x14ac:dyDescent="0.2">
      <c r="F62" s="23"/>
      <c r="G62" s="78"/>
    </row>
    <row r="63" spans="6:7" ht="18" customHeight="1" x14ac:dyDescent="0.2">
      <c r="F63" s="23"/>
      <c r="G63" s="78"/>
    </row>
    <row r="64" spans="6:7" ht="18" customHeight="1" x14ac:dyDescent="0.2">
      <c r="F64" s="23"/>
      <c r="G64" s="78"/>
    </row>
    <row r="65" spans="6:7" ht="18" customHeight="1" x14ac:dyDescent="0.2">
      <c r="F65" s="23"/>
      <c r="G65" s="78"/>
    </row>
    <row r="66" spans="6:7" ht="18" customHeight="1" x14ac:dyDescent="0.2">
      <c r="F66" s="23"/>
      <c r="G66" s="78"/>
    </row>
    <row r="67" spans="6:7" ht="18" customHeight="1" x14ac:dyDescent="0.2">
      <c r="F67" s="23"/>
      <c r="G67" s="78"/>
    </row>
    <row r="68" spans="6:7" ht="18" customHeight="1" x14ac:dyDescent="0.2">
      <c r="F68" s="23"/>
      <c r="G68" s="78"/>
    </row>
    <row r="69" spans="6:7" ht="18" customHeight="1" x14ac:dyDescent="0.2">
      <c r="F69" s="23"/>
      <c r="G69" s="78"/>
    </row>
    <row r="70" spans="6:7" ht="18" customHeight="1" x14ac:dyDescent="0.2">
      <c r="F70" s="23"/>
      <c r="G70" s="78"/>
    </row>
    <row r="71" spans="6:7" ht="18" customHeight="1" x14ac:dyDescent="0.2">
      <c r="F71" s="23"/>
      <c r="G71" s="78"/>
    </row>
    <row r="72" spans="6:7" ht="18" customHeight="1" x14ac:dyDescent="0.2">
      <c r="F72" s="23"/>
      <c r="G72" s="78"/>
    </row>
    <row r="73" spans="6:7" ht="18" customHeight="1" x14ac:dyDescent="0.2">
      <c r="F73" s="23"/>
      <c r="G73" s="78"/>
    </row>
    <row r="74" spans="6:7" ht="18" customHeight="1" x14ac:dyDescent="0.2">
      <c r="F74" s="23"/>
      <c r="G74" s="78"/>
    </row>
    <row r="75" spans="6:7" ht="18" customHeight="1" x14ac:dyDescent="0.2">
      <c r="F75" s="23"/>
      <c r="G75" s="78"/>
    </row>
    <row r="76" spans="6:7" ht="18" customHeight="1" x14ac:dyDescent="0.2">
      <c r="F76" s="23"/>
      <c r="G76" s="78"/>
    </row>
    <row r="77" spans="6:7" ht="18" customHeight="1" x14ac:dyDescent="0.2">
      <c r="F77" s="23"/>
      <c r="G77" s="78"/>
    </row>
    <row r="78" spans="6:7" ht="18" customHeight="1" x14ac:dyDescent="0.2">
      <c r="F78" s="23"/>
      <c r="G78" s="78"/>
    </row>
    <row r="79" spans="6:7" ht="18" customHeight="1" x14ac:dyDescent="0.2">
      <c r="F79" s="23"/>
      <c r="G79" s="78"/>
    </row>
    <row r="80" spans="6:7" ht="18" customHeight="1" x14ac:dyDescent="0.2">
      <c r="F80" s="23"/>
      <c r="G80" s="78"/>
    </row>
    <row r="81" spans="6:7" ht="18" customHeight="1" x14ac:dyDescent="0.2">
      <c r="F81" s="23"/>
      <c r="G81" s="78"/>
    </row>
    <row r="82" spans="6:7" ht="18" customHeight="1" x14ac:dyDescent="0.2">
      <c r="F82" s="23"/>
      <c r="G82" s="78"/>
    </row>
    <row r="83" spans="6:7" ht="18" customHeight="1" x14ac:dyDescent="0.2">
      <c r="F83" s="23"/>
      <c r="G83" s="78"/>
    </row>
    <row r="84" spans="6:7" ht="18" customHeight="1" x14ac:dyDescent="0.2">
      <c r="F84" s="23"/>
      <c r="G84" s="78"/>
    </row>
    <row r="85" spans="6:7" ht="18" customHeight="1" x14ac:dyDescent="0.2">
      <c r="F85" s="23"/>
      <c r="G85" s="78"/>
    </row>
    <row r="86" spans="6:7" ht="18" customHeight="1" x14ac:dyDescent="0.2">
      <c r="F86" s="23"/>
      <c r="G86" s="78"/>
    </row>
    <row r="87" spans="6:7" ht="18" customHeight="1" x14ac:dyDescent="0.2">
      <c r="F87" s="23"/>
      <c r="G87" s="78"/>
    </row>
    <row r="88" spans="6:7" ht="18" customHeight="1" x14ac:dyDescent="0.2">
      <c r="F88" s="23"/>
      <c r="G88" s="78"/>
    </row>
    <row r="89" spans="6:7" ht="18" customHeight="1" x14ac:dyDescent="0.2">
      <c r="F89" s="23"/>
      <c r="G89" s="78"/>
    </row>
    <row r="90" spans="6:7" ht="18" customHeight="1" x14ac:dyDescent="0.2">
      <c r="F90" s="23"/>
      <c r="G90" s="78"/>
    </row>
    <row r="91" spans="6:7" ht="18" customHeight="1" x14ac:dyDescent="0.2">
      <c r="F91" s="23"/>
      <c r="G91" s="78"/>
    </row>
    <row r="92" spans="6:7" ht="18" customHeight="1" x14ac:dyDescent="0.2">
      <c r="F92" s="23"/>
      <c r="G92" s="78"/>
    </row>
    <row r="93" spans="6:7" ht="18" customHeight="1" x14ac:dyDescent="0.2">
      <c r="F93" s="23"/>
      <c r="G93" s="78"/>
    </row>
    <row r="94" spans="6:7" ht="18" customHeight="1" x14ac:dyDescent="0.2">
      <c r="F94" s="23"/>
      <c r="G94" s="78"/>
    </row>
    <row r="95" spans="6:7" ht="18" customHeight="1" x14ac:dyDescent="0.2">
      <c r="F95" s="23"/>
      <c r="G95" s="78"/>
    </row>
    <row r="96" spans="6:7" ht="18" customHeight="1" x14ac:dyDescent="0.2">
      <c r="F96" s="23"/>
      <c r="G96" s="78"/>
    </row>
    <row r="97" spans="6:7" ht="18" customHeight="1" x14ac:dyDescent="0.2">
      <c r="F97" s="23"/>
      <c r="G97" s="78"/>
    </row>
    <row r="98" spans="6:7" ht="18" customHeight="1" x14ac:dyDescent="0.2">
      <c r="F98" s="23"/>
      <c r="G98" s="78"/>
    </row>
    <row r="99" spans="6:7" ht="18" customHeight="1" x14ac:dyDescent="0.2">
      <c r="F99" s="23"/>
      <c r="G99" s="78"/>
    </row>
    <row r="100" spans="6:7" ht="18" customHeight="1" x14ac:dyDescent="0.2">
      <c r="F100" s="23"/>
      <c r="G100" s="78"/>
    </row>
    <row r="101" spans="6:7" ht="18" customHeight="1" x14ac:dyDescent="0.2">
      <c r="F101" s="23"/>
      <c r="G101" s="78"/>
    </row>
    <row r="102" spans="6:7" ht="18" customHeight="1" x14ac:dyDescent="0.2">
      <c r="F102" s="23"/>
      <c r="G102" s="78"/>
    </row>
    <row r="103" spans="6:7" ht="18" customHeight="1" x14ac:dyDescent="0.2">
      <c r="F103" s="23"/>
      <c r="G103" s="78"/>
    </row>
    <row r="104" spans="6:7" ht="18" customHeight="1" x14ac:dyDescent="0.2">
      <c r="F104" s="23"/>
      <c r="G104" s="78"/>
    </row>
    <row r="105" spans="6:7" ht="18" customHeight="1" x14ac:dyDescent="0.2">
      <c r="F105" s="23"/>
      <c r="G105" s="78"/>
    </row>
    <row r="106" spans="6:7" ht="18" customHeight="1" x14ac:dyDescent="0.2">
      <c r="F106" s="23"/>
      <c r="G106" s="78"/>
    </row>
    <row r="107" spans="6:7" ht="18" customHeight="1" x14ac:dyDescent="0.2">
      <c r="F107" s="23"/>
      <c r="G107" s="78"/>
    </row>
    <row r="108" spans="6:7" ht="18" customHeight="1" x14ac:dyDescent="0.2">
      <c r="F108" s="23"/>
      <c r="G108" s="78"/>
    </row>
    <row r="109" spans="6:7" ht="18" customHeight="1" x14ac:dyDescent="0.2">
      <c r="F109" s="23"/>
      <c r="G109" s="78"/>
    </row>
    <row r="110" spans="6:7" ht="18" customHeight="1" x14ac:dyDescent="0.2">
      <c r="F110" s="23"/>
      <c r="G110" s="78"/>
    </row>
    <row r="111" spans="6:7" ht="18" customHeight="1" x14ac:dyDescent="0.2">
      <c r="F111" s="23"/>
      <c r="G111" s="78"/>
    </row>
    <row r="112" spans="6:7" ht="18" customHeight="1" x14ac:dyDescent="0.2">
      <c r="F112" s="23"/>
      <c r="G112" s="78"/>
    </row>
    <row r="113" spans="6:7" ht="18" customHeight="1" x14ac:dyDescent="0.2">
      <c r="F113" s="23"/>
      <c r="G113" s="78"/>
    </row>
    <row r="114" spans="6:7" ht="18" customHeight="1" x14ac:dyDescent="0.2">
      <c r="F114" s="23"/>
      <c r="G114" s="78"/>
    </row>
    <row r="115" spans="6:7" ht="18" customHeight="1" x14ac:dyDescent="0.2">
      <c r="F115" s="23"/>
      <c r="G115" s="78"/>
    </row>
    <row r="116" spans="6:7" ht="18" customHeight="1" x14ac:dyDescent="0.2">
      <c r="F116" s="23"/>
      <c r="G116" s="78"/>
    </row>
    <row r="117" spans="6:7" ht="18" customHeight="1" x14ac:dyDescent="0.2">
      <c r="F117" s="23"/>
      <c r="G117" s="78"/>
    </row>
    <row r="118" spans="6:7" ht="18" customHeight="1" x14ac:dyDescent="0.2">
      <c r="F118" s="23"/>
      <c r="G118" s="78"/>
    </row>
    <row r="119" spans="6:7" ht="18" customHeight="1" x14ac:dyDescent="0.2">
      <c r="F119" s="23"/>
      <c r="G119" s="78"/>
    </row>
    <row r="120" spans="6:7" ht="18" customHeight="1" x14ac:dyDescent="0.2">
      <c r="F120" s="23"/>
      <c r="G120" s="78"/>
    </row>
    <row r="121" spans="6:7" ht="18" customHeight="1" x14ac:dyDescent="0.2">
      <c r="F121" s="23"/>
      <c r="G121" s="78"/>
    </row>
    <row r="122" spans="6:7" ht="18" customHeight="1" x14ac:dyDescent="0.2">
      <c r="F122" s="23"/>
      <c r="G122" s="78"/>
    </row>
    <row r="123" spans="6:7" ht="18" customHeight="1" x14ac:dyDescent="0.2">
      <c r="F123" s="23"/>
      <c r="G123" s="78"/>
    </row>
    <row r="124" spans="6:7" ht="18" customHeight="1" x14ac:dyDescent="0.2">
      <c r="F124" s="23"/>
      <c r="G124" s="78"/>
    </row>
    <row r="125" spans="6:7" ht="18" customHeight="1" x14ac:dyDescent="0.2">
      <c r="F125" s="23"/>
      <c r="G125" s="78"/>
    </row>
    <row r="126" spans="6:7" ht="18" customHeight="1" x14ac:dyDescent="0.2">
      <c r="F126" s="23"/>
      <c r="G126" s="78"/>
    </row>
    <row r="127" spans="6:7" ht="18" customHeight="1" x14ac:dyDescent="0.2">
      <c r="F127" s="23"/>
      <c r="G127" s="78"/>
    </row>
    <row r="128" spans="6:7" ht="18" customHeight="1" x14ac:dyDescent="0.2">
      <c r="F128" s="23"/>
      <c r="G128" s="78"/>
    </row>
    <row r="129" spans="6:7" ht="18" customHeight="1" x14ac:dyDescent="0.2">
      <c r="F129" s="23"/>
      <c r="G129" s="78"/>
    </row>
    <row r="130" spans="6:7" ht="18" customHeight="1" x14ac:dyDescent="0.2">
      <c r="F130" s="23"/>
      <c r="G130" s="78"/>
    </row>
    <row r="131" spans="6:7" ht="18" customHeight="1" x14ac:dyDescent="0.2">
      <c r="F131" s="23"/>
      <c r="G131" s="78"/>
    </row>
    <row r="132" spans="6:7" ht="18" customHeight="1" x14ac:dyDescent="0.2">
      <c r="F132" s="23"/>
      <c r="G132" s="78"/>
    </row>
    <row r="133" spans="6:7" ht="18" customHeight="1" x14ac:dyDescent="0.2">
      <c r="F133" s="23"/>
      <c r="G133" s="78"/>
    </row>
    <row r="134" spans="6:7" ht="18" customHeight="1" x14ac:dyDescent="0.2">
      <c r="F134" s="23"/>
      <c r="G134" s="78"/>
    </row>
    <row r="135" spans="6:7" ht="18" customHeight="1" x14ac:dyDescent="0.2">
      <c r="F135" s="23"/>
      <c r="G135" s="78"/>
    </row>
    <row r="136" spans="6:7" ht="18" customHeight="1" x14ac:dyDescent="0.2">
      <c r="F136" s="23"/>
      <c r="G136" s="78"/>
    </row>
    <row r="137" spans="6:7" ht="18" customHeight="1" x14ac:dyDescent="0.2">
      <c r="F137" s="23"/>
      <c r="G137" s="78"/>
    </row>
    <row r="138" spans="6:7" ht="18" customHeight="1" x14ac:dyDescent="0.2">
      <c r="F138" s="23"/>
      <c r="G138" s="78"/>
    </row>
    <row r="139" spans="6:7" ht="18" customHeight="1" x14ac:dyDescent="0.2">
      <c r="F139" s="23"/>
      <c r="G139" s="78"/>
    </row>
    <row r="140" spans="6:7" ht="18" customHeight="1" x14ac:dyDescent="0.2">
      <c r="F140" s="23"/>
      <c r="G140" s="78"/>
    </row>
    <row r="141" spans="6:7" ht="18" customHeight="1" x14ac:dyDescent="0.2">
      <c r="F141" s="23"/>
      <c r="G141" s="78"/>
    </row>
    <row r="142" spans="6:7" ht="18" customHeight="1" x14ac:dyDescent="0.2">
      <c r="F142" s="23"/>
      <c r="G142" s="78"/>
    </row>
    <row r="143" spans="6:7" ht="18" customHeight="1" x14ac:dyDescent="0.2">
      <c r="F143" s="23"/>
      <c r="G143" s="78"/>
    </row>
    <row r="144" spans="6:7" ht="18" customHeight="1" x14ac:dyDescent="0.2">
      <c r="F144" s="23"/>
      <c r="G144" s="78"/>
    </row>
    <row r="145" spans="6:7" ht="18" customHeight="1" x14ac:dyDescent="0.2">
      <c r="F145" s="23"/>
      <c r="G145" s="78"/>
    </row>
    <row r="146" spans="6:7" ht="18" customHeight="1" x14ac:dyDescent="0.2">
      <c r="F146" s="23"/>
      <c r="G146" s="78"/>
    </row>
    <row r="147" spans="6:7" ht="18" customHeight="1" x14ac:dyDescent="0.2">
      <c r="F147" s="23"/>
      <c r="G147" s="78"/>
    </row>
    <row r="148" spans="6:7" ht="18" customHeight="1" x14ac:dyDescent="0.2">
      <c r="F148" s="23"/>
      <c r="G148" s="78"/>
    </row>
    <row r="149" spans="6:7" ht="18" customHeight="1" x14ac:dyDescent="0.2">
      <c r="F149" s="23"/>
      <c r="G149" s="78"/>
    </row>
    <row r="150" spans="6:7" ht="18" customHeight="1" x14ac:dyDescent="0.2">
      <c r="F150" s="23"/>
      <c r="G150" s="78"/>
    </row>
    <row r="151" spans="6:7" ht="18" customHeight="1" x14ac:dyDescent="0.2">
      <c r="F151" s="23"/>
      <c r="G151" s="78"/>
    </row>
    <row r="152" spans="6:7" ht="18" customHeight="1" x14ac:dyDescent="0.2">
      <c r="F152" s="23"/>
      <c r="G152" s="78"/>
    </row>
    <row r="153" spans="6:7" ht="18" customHeight="1" x14ac:dyDescent="0.2">
      <c r="F153" s="23"/>
      <c r="G153" s="78"/>
    </row>
    <row r="154" spans="6:7" ht="18" customHeight="1" x14ac:dyDescent="0.2">
      <c r="F154" s="23"/>
      <c r="G154" s="78"/>
    </row>
    <row r="155" spans="6:7" ht="18" customHeight="1" x14ac:dyDescent="0.2">
      <c r="F155" s="23"/>
      <c r="G155" s="78"/>
    </row>
    <row r="156" spans="6:7" ht="18" customHeight="1" x14ac:dyDescent="0.2">
      <c r="F156" s="23"/>
      <c r="G156" s="78"/>
    </row>
    <row r="157" spans="6:7" ht="18" customHeight="1" x14ac:dyDescent="0.2">
      <c r="F157" s="23"/>
      <c r="G157" s="78"/>
    </row>
    <row r="158" spans="6:7" ht="18" customHeight="1" x14ac:dyDescent="0.2">
      <c r="F158" s="23"/>
      <c r="G158" s="78"/>
    </row>
    <row r="159" spans="6:7" ht="18" customHeight="1" x14ac:dyDescent="0.2">
      <c r="F159" s="23"/>
      <c r="G159" s="78"/>
    </row>
    <row r="160" spans="6:7" ht="18" customHeight="1" x14ac:dyDescent="0.2">
      <c r="F160" s="23"/>
      <c r="G160" s="78"/>
    </row>
    <row r="161" spans="6:7" ht="18" customHeight="1" x14ac:dyDescent="0.2">
      <c r="F161" s="23"/>
      <c r="G161" s="78"/>
    </row>
    <row r="162" spans="6:7" ht="18" customHeight="1" x14ac:dyDescent="0.2">
      <c r="F162" s="23"/>
      <c r="G162" s="78"/>
    </row>
    <row r="163" spans="6:7" ht="18" customHeight="1" x14ac:dyDescent="0.2">
      <c r="F163" s="23"/>
      <c r="G163" s="78"/>
    </row>
    <row r="164" spans="6:7" ht="18" customHeight="1" x14ac:dyDescent="0.2">
      <c r="F164" s="23"/>
      <c r="G164" s="78"/>
    </row>
    <row r="165" spans="6:7" ht="18" customHeight="1" x14ac:dyDescent="0.2">
      <c r="F165" s="23"/>
      <c r="G165" s="78"/>
    </row>
    <row r="166" spans="6:7" ht="18" customHeight="1" x14ac:dyDescent="0.2">
      <c r="F166" s="23"/>
      <c r="G166" s="78"/>
    </row>
    <row r="167" spans="6:7" ht="18" customHeight="1" x14ac:dyDescent="0.2">
      <c r="F167" s="23"/>
      <c r="G167" s="78"/>
    </row>
    <row r="168" spans="6:7" ht="18" customHeight="1" x14ac:dyDescent="0.2">
      <c r="F168" s="23"/>
      <c r="G168" s="78"/>
    </row>
    <row r="169" spans="6:7" ht="18" customHeight="1" x14ac:dyDescent="0.2">
      <c r="F169" s="23"/>
      <c r="G169" s="78"/>
    </row>
    <row r="170" spans="6:7" ht="18" customHeight="1" x14ac:dyDescent="0.2">
      <c r="F170" s="23"/>
      <c r="G170" s="78"/>
    </row>
    <row r="171" spans="6:7" ht="18" customHeight="1" x14ac:dyDescent="0.2">
      <c r="F171" s="23"/>
      <c r="G171" s="78"/>
    </row>
    <row r="172" spans="6:7" ht="18" customHeight="1" x14ac:dyDescent="0.2">
      <c r="F172" s="23"/>
      <c r="G172" s="78"/>
    </row>
    <row r="173" spans="6:7" ht="18" customHeight="1" x14ac:dyDescent="0.2">
      <c r="F173" s="23"/>
      <c r="G173" s="78"/>
    </row>
    <row r="174" spans="6:7" ht="18" customHeight="1" x14ac:dyDescent="0.2">
      <c r="F174" s="23"/>
      <c r="G174" s="78"/>
    </row>
    <row r="175" spans="6:7" ht="18" customHeight="1" x14ac:dyDescent="0.2">
      <c r="F175" s="23"/>
      <c r="G175" s="78"/>
    </row>
    <row r="176" spans="6:7" ht="18" customHeight="1" x14ac:dyDescent="0.2">
      <c r="F176" s="23"/>
      <c r="G176" s="78"/>
    </row>
    <row r="177" spans="6:7" ht="18" customHeight="1" x14ac:dyDescent="0.2">
      <c r="F177" s="23"/>
      <c r="G177" s="78"/>
    </row>
    <row r="178" spans="6:7" ht="18" customHeight="1" x14ac:dyDescent="0.2">
      <c r="F178" s="23"/>
      <c r="G178" s="78"/>
    </row>
    <row r="179" spans="6:7" ht="18" customHeight="1" x14ac:dyDescent="0.2">
      <c r="F179" s="23"/>
      <c r="G179" s="78"/>
    </row>
    <row r="180" spans="6:7" ht="18" customHeight="1" x14ac:dyDescent="0.2">
      <c r="F180" s="23"/>
      <c r="G180" s="78"/>
    </row>
    <row r="181" spans="6:7" ht="18" customHeight="1" x14ac:dyDescent="0.2">
      <c r="F181" s="23"/>
      <c r="G181" s="78"/>
    </row>
    <row r="182" spans="6:7" ht="18" customHeight="1" x14ac:dyDescent="0.2">
      <c r="F182" s="23"/>
      <c r="G182" s="78"/>
    </row>
    <row r="183" spans="6:7" ht="18" customHeight="1" x14ac:dyDescent="0.2">
      <c r="F183" s="23"/>
      <c r="G183" s="78"/>
    </row>
    <row r="184" spans="6:7" ht="18" customHeight="1" x14ac:dyDescent="0.2">
      <c r="F184" s="23"/>
      <c r="G184" s="78"/>
    </row>
    <row r="185" spans="6:7" ht="18" customHeight="1" x14ac:dyDescent="0.2">
      <c r="F185" s="23"/>
      <c r="G185" s="78"/>
    </row>
    <row r="186" spans="6:7" ht="18" customHeight="1" x14ac:dyDescent="0.2">
      <c r="F186" s="23"/>
      <c r="G186" s="78"/>
    </row>
    <row r="187" spans="6:7" ht="18" customHeight="1" x14ac:dyDescent="0.2">
      <c r="F187" s="23"/>
      <c r="G187" s="78"/>
    </row>
    <row r="188" spans="6:7" ht="18" customHeight="1" x14ac:dyDescent="0.2">
      <c r="F188" s="23"/>
      <c r="G188" s="78"/>
    </row>
    <row r="189" spans="6:7" ht="18" customHeight="1" x14ac:dyDescent="0.2">
      <c r="F189" s="23"/>
      <c r="G189" s="78"/>
    </row>
    <row r="190" spans="6:7" ht="18" customHeight="1" x14ac:dyDescent="0.2">
      <c r="F190" s="23"/>
      <c r="G190" s="78"/>
    </row>
    <row r="191" spans="6:7" ht="18" customHeight="1" x14ac:dyDescent="0.2">
      <c r="F191" s="23"/>
      <c r="G191" s="78"/>
    </row>
    <row r="192" spans="6:7" ht="18" customHeight="1" x14ac:dyDescent="0.2">
      <c r="F192" s="23"/>
      <c r="G192" s="78"/>
    </row>
    <row r="193" spans="6:7" ht="18" customHeight="1" x14ac:dyDescent="0.2">
      <c r="F193" s="23"/>
      <c r="G193" s="78"/>
    </row>
    <row r="194" spans="6:7" ht="18" customHeight="1" x14ac:dyDescent="0.2">
      <c r="F194" s="23"/>
      <c r="G194" s="78"/>
    </row>
    <row r="195" spans="6:7" ht="18" customHeight="1" x14ac:dyDescent="0.2">
      <c r="F195" s="23"/>
      <c r="G195" s="78"/>
    </row>
    <row r="196" spans="6:7" ht="18" customHeight="1" x14ac:dyDescent="0.2">
      <c r="F196" s="23"/>
      <c r="G196" s="78"/>
    </row>
    <row r="197" spans="6:7" ht="18" customHeight="1" x14ac:dyDescent="0.2">
      <c r="F197" s="23"/>
      <c r="G197" s="78"/>
    </row>
    <row r="198" spans="6:7" ht="18" customHeight="1" x14ac:dyDescent="0.2">
      <c r="F198" s="23"/>
      <c r="G198" s="78"/>
    </row>
    <row r="199" spans="6:7" ht="18" customHeight="1" x14ac:dyDescent="0.2">
      <c r="F199" s="23"/>
      <c r="G199" s="78"/>
    </row>
    <row r="200" spans="6:7" ht="18" customHeight="1" x14ac:dyDescent="0.2">
      <c r="F200" s="23"/>
      <c r="G200" s="78"/>
    </row>
    <row r="201" spans="6:7" ht="18" customHeight="1" x14ac:dyDescent="0.2">
      <c r="F201" s="23"/>
      <c r="G201" s="78"/>
    </row>
    <row r="202" spans="6:7" ht="18" customHeight="1" x14ac:dyDescent="0.2">
      <c r="F202" s="23"/>
      <c r="G202" s="78"/>
    </row>
    <row r="203" spans="6:7" ht="18" customHeight="1" x14ac:dyDescent="0.2">
      <c r="F203" s="23"/>
      <c r="G203" s="78"/>
    </row>
    <row r="204" spans="6:7" ht="18" customHeight="1" x14ac:dyDescent="0.2">
      <c r="F204" s="23"/>
      <c r="G204" s="78"/>
    </row>
    <row r="205" spans="6:7" ht="18" customHeight="1" x14ac:dyDescent="0.2">
      <c r="F205" s="23"/>
      <c r="G205" s="78"/>
    </row>
    <row r="206" spans="6:7" ht="18" customHeight="1" x14ac:dyDescent="0.2">
      <c r="F206" s="23"/>
      <c r="G206" s="78"/>
    </row>
    <row r="207" spans="6:7" ht="18" customHeight="1" x14ac:dyDescent="0.2">
      <c r="F207" s="23"/>
      <c r="G207" s="78"/>
    </row>
    <row r="208" spans="6:7" ht="18" customHeight="1" x14ac:dyDescent="0.2">
      <c r="F208" s="23"/>
      <c r="G208" s="78"/>
    </row>
    <row r="209" spans="6:7" ht="18" customHeight="1" x14ac:dyDescent="0.2">
      <c r="F209" s="23"/>
      <c r="G209" s="78"/>
    </row>
    <row r="210" spans="6:7" ht="18" customHeight="1" x14ac:dyDescent="0.2">
      <c r="F210" s="23"/>
      <c r="G210" s="78"/>
    </row>
    <row r="211" spans="6:7" ht="18" customHeight="1" x14ac:dyDescent="0.2">
      <c r="F211" s="23"/>
      <c r="G211" s="78"/>
    </row>
    <row r="212" spans="6:7" ht="18" customHeight="1" x14ac:dyDescent="0.2">
      <c r="F212" s="23"/>
      <c r="G212" s="78"/>
    </row>
    <row r="213" spans="6:7" ht="18" customHeight="1" x14ac:dyDescent="0.2">
      <c r="F213" s="23"/>
      <c r="G213" s="78"/>
    </row>
    <row r="214" spans="6:7" ht="18" customHeight="1" x14ac:dyDescent="0.2">
      <c r="F214" s="23"/>
      <c r="G214" s="78"/>
    </row>
    <row r="215" spans="6:7" ht="18" customHeight="1" x14ac:dyDescent="0.2">
      <c r="F215" s="23"/>
      <c r="G215" s="78"/>
    </row>
    <row r="216" spans="6:7" ht="18" customHeight="1" x14ac:dyDescent="0.2">
      <c r="F216" s="23"/>
      <c r="G216" s="78"/>
    </row>
    <row r="217" spans="6:7" ht="18" customHeight="1" x14ac:dyDescent="0.2">
      <c r="F217" s="23"/>
      <c r="G217" s="78"/>
    </row>
    <row r="218" spans="6:7" ht="18" customHeight="1" x14ac:dyDescent="0.2">
      <c r="F218" s="23"/>
      <c r="G218" s="78"/>
    </row>
    <row r="219" spans="6:7" ht="18" customHeight="1" x14ac:dyDescent="0.2">
      <c r="F219" s="23"/>
      <c r="G219" s="78"/>
    </row>
    <row r="220" spans="6:7" ht="18" customHeight="1" x14ac:dyDescent="0.2">
      <c r="F220" s="23"/>
      <c r="G220" s="78"/>
    </row>
    <row r="221" spans="6:7" ht="18" customHeight="1" x14ac:dyDescent="0.2">
      <c r="F221" s="23"/>
      <c r="G221" s="78"/>
    </row>
    <row r="222" spans="6:7" ht="18" customHeight="1" x14ac:dyDescent="0.2">
      <c r="F222" s="23"/>
      <c r="G222" s="78"/>
    </row>
    <row r="223" spans="6:7" ht="18" customHeight="1" x14ac:dyDescent="0.2">
      <c r="F223" s="23"/>
      <c r="G223" s="78"/>
    </row>
    <row r="224" spans="6:7" ht="18" customHeight="1" x14ac:dyDescent="0.2">
      <c r="F224" s="23"/>
      <c r="G224" s="78"/>
    </row>
    <row r="225" spans="6:7" ht="18" customHeight="1" x14ac:dyDescent="0.2">
      <c r="F225" s="23"/>
      <c r="G225" s="78"/>
    </row>
    <row r="226" spans="6:7" ht="18" customHeight="1" x14ac:dyDescent="0.2">
      <c r="F226" s="23"/>
      <c r="G226" s="78"/>
    </row>
    <row r="227" spans="6:7" ht="18" customHeight="1" x14ac:dyDescent="0.2">
      <c r="F227" s="23"/>
      <c r="G227" s="78"/>
    </row>
    <row r="228" spans="6:7" ht="18" customHeight="1" x14ac:dyDescent="0.2">
      <c r="F228" s="23"/>
      <c r="G228" s="78"/>
    </row>
    <row r="229" spans="6:7" ht="18" customHeight="1" x14ac:dyDescent="0.2">
      <c r="F229" s="23"/>
      <c r="G229" s="78"/>
    </row>
    <row r="230" spans="6:7" ht="18" customHeight="1" x14ac:dyDescent="0.2">
      <c r="F230" s="23"/>
      <c r="G230" s="78"/>
    </row>
    <row r="231" spans="6:7" ht="18" customHeight="1" x14ac:dyDescent="0.2">
      <c r="F231" s="23"/>
      <c r="G231" s="78"/>
    </row>
    <row r="232" spans="6:7" ht="18" customHeight="1" x14ac:dyDescent="0.2">
      <c r="F232" s="23"/>
      <c r="G232" s="78"/>
    </row>
    <row r="233" spans="6:7" ht="18" customHeight="1" x14ac:dyDescent="0.2">
      <c r="F233" s="23"/>
      <c r="G233" s="78"/>
    </row>
    <row r="234" spans="6:7" ht="18" customHeight="1" x14ac:dyDescent="0.2">
      <c r="F234" s="23"/>
      <c r="G234" s="78"/>
    </row>
    <row r="235" spans="6:7" ht="18" customHeight="1" x14ac:dyDescent="0.2">
      <c r="F235" s="23"/>
      <c r="G235" s="78"/>
    </row>
    <row r="236" spans="6:7" ht="18" customHeight="1" x14ac:dyDescent="0.2">
      <c r="F236" s="23"/>
      <c r="G236" s="78"/>
    </row>
    <row r="237" spans="6:7" ht="18" customHeight="1" x14ac:dyDescent="0.2">
      <c r="F237" s="23"/>
      <c r="G237" s="78"/>
    </row>
    <row r="238" spans="6:7" ht="18" customHeight="1" x14ac:dyDescent="0.2">
      <c r="F238" s="23"/>
      <c r="G238" s="78"/>
    </row>
    <row r="239" spans="6:7" ht="18" customHeight="1" x14ac:dyDescent="0.2">
      <c r="F239" s="23"/>
      <c r="G239" s="78"/>
    </row>
    <row r="240" spans="6:7" ht="18" customHeight="1" x14ac:dyDescent="0.2">
      <c r="F240" s="23"/>
      <c r="G240" s="78"/>
    </row>
    <row r="241" spans="6:7" ht="18" customHeight="1" x14ac:dyDescent="0.2">
      <c r="F241" s="23"/>
      <c r="G241" s="78"/>
    </row>
    <row r="242" spans="6:7" ht="18" customHeight="1" x14ac:dyDescent="0.2">
      <c r="F242" s="23"/>
      <c r="G242" s="78"/>
    </row>
    <row r="243" spans="6:7" ht="18" customHeight="1" x14ac:dyDescent="0.2">
      <c r="F243" s="23"/>
      <c r="G243" s="78"/>
    </row>
    <row r="244" spans="6:7" ht="18" customHeight="1" x14ac:dyDescent="0.2">
      <c r="F244" s="23"/>
      <c r="G244" s="78"/>
    </row>
    <row r="245" spans="6:7" ht="18" customHeight="1" x14ac:dyDescent="0.2">
      <c r="F245" s="23"/>
      <c r="G245" s="78"/>
    </row>
    <row r="246" spans="6:7" ht="18" customHeight="1" x14ac:dyDescent="0.2">
      <c r="F246" s="23"/>
      <c r="G246" s="78"/>
    </row>
    <row r="247" spans="6:7" ht="18" customHeight="1" x14ac:dyDescent="0.2">
      <c r="F247" s="23"/>
      <c r="G247" s="78"/>
    </row>
    <row r="248" spans="6:7" ht="18" customHeight="1" x14ac:dyDescent="0.2">
      <c r="F248" s="23"/>
      <c r="G248" s="78"/>
    </row>
    <row r="249" spans="6:7" ht="18" customHeight="1" x14ac:dyDescent="0.2">
      <c r="F249" s="23"/>
      <c r="G249" s="78"/>
    </row>
    <row r="250" spans="6:7" ht="18" customHeight="1" x14ac:dyDescent="0.2">
      <c r="F250" s="23"/>
      <c r="G250" s="78"/>
    </row>
    <row r="251" spans="6:7" ht="18" customHeight="1" x14ac:dyDescent="0.2">
      <c r="F251" s="23"/>
      <c r="G251" s="78"/>
    </row>
    <row r="252" spans="6:7" ht="18" customHeight="1" x14ac:dyDescent="0.2">
      <c r="F252" s="23"/>
      <c r="G252" s="78"/>
    </row>
    <row r="253" spans="6:7" ht="18" customHeight="1" x14ac:dyDescent="0.2">
      <c r="F253" s="23"/>
      <c r="G253" s="78"/>
    </row>
    <row r="254" spans="6:7" ht="18" customHeight="1" x14ac:dyDescent="0.2">
      <c r="F254" s="23"/>
      <c r="G254" s="78"/>
    </row>
    <row r="255" spans="6:7" ht="18" customHeight="1" x14ac:dyDescent="0.2">
      <c r="F255" s="23"/>
      <c r="G255" s="78"/>
    </row>
    <row r="256" spans="6:7" ht="18" customHeight="1" x14ac:dyDescent="0.2">
      <c r="F256" s="23"/>
      <c r="G256" s="78"/>
    </row>
    <row r="257" spans="6:7" ht="18" customHeight="1" x14ac:dyDescent="0.2">
      <c r="F257" s="23"/>
      <c r="G257" s="78"/>
    </row>
    <row r="258" spans="6:7" ht="18" customHeight="1" x14ac:dyDescent="0.2">
      <c r="F258" s="23"/>
      <c r="G258" s="78"/>
    </row>
    <row r="259" spans="6:7" ht="18" customHeight="1" x14ac:dyDescent="0.2">
      <c r="F259" s="23"/>
      <c r="G259" s="78"/>
    </row>
    <row r="260" spans="6:7" ht="18" customHeight="1" x14ac:dyDescent="0.2">
      <c r="F260" s="23"/>
      <c r="G260" s="78"/>
    </row>
    <row r="261" spans="6:7" ht="18" customHeight="1" x14ac:dyDescent="0.2">
      <c r="F261" s="23"/>
      <c r="G261" s="78"/>
    </row>
    <row r="262" spans="6:7" ht="18" customHeight="1" x14ac:dyDescent="0.2">
      <c r="F262" s="23"/>
      <c r="G262" s="78"/>
    </row>
    <row r="263" spans="6:7" ht="18" customHeight="1" x14ac:dyDescent="0.2">
      <c r="F263" s="23"/>
      <c r="G263" s="78"/>
    </row>
    <row r="264" spans="6:7" ht="18" customHeight="1" x14ac:dyDescent="0.2">
      <c r="F264" s="23"/>
      <c r="G264" s="78"/>
    </row>
    <row r="265" spans="6:7" ht="18" customHeight="1" x14ac:dyDescent="0.2">
      <c r="F265" s="23"/>
      <c r="G265" s="78"/>
    </row>
    <row r="266" spans="6:7" ht="18" customHeight="1" x14ac:dyDescent="0.2">
      <c r="F266" s="23"/>
      <c r="G266" s="78"/>
    </row>
    <row r="267" spans="6:7" ht="18" customHeight="1" x14ac:dyDescent="0.2">
      <c r="F267" s="23"/>
      <c r="G267" s="78"/>
    </row>
    <row r="268" spans="6:7" ht="18" customHeight="1" x14ac:dyDescent="0.2">
      <c r="F268" s="23"/>
      <c r="G268" s="78"/>
    </row>
    <row r="269" spans="6:7" ht="18" customHeight="1" x14ac:dyDescent="0.2">
      <c r="F269" s="23"/>
      <c r="G269" s="78"/>
    </row>
    <row r="270" spans="6:7" ht="18" customHeight="1" x14ac:dyDescent="0.2">
      <c r="F270" s="23"/>
      <c r="G270" s="78"/>
    </row>
    <row r="271" spans="6:7" ht="18" customHeight="1" x14ac:dyDescent="0.2">
      <c r="F271" s="23"/>
      <c r="G271" s="78"/>
    </row>
    <row r="272" spans="6:7" ht="18" customHeight="1" x14ac:dyDescent="0.2">
      <c r="F272" s="23"/>
      <c r="G272" s="78"/>
    </row>
    <row r="273" spans="6:7" ht="18" customHeight="1" x14ac:dyDescent="0.2">
      <c r="F273" s="23"/>
      <c r="G273" s="78"/>
    </row>
    <row r="274" spans="6:7" ht="18" customHeight="1" x14ac:dyDescent="0.2">
      <c r="F274" s="23"/>
      <c r="G274" s="78"/>
    </row>
    <row r="275" spans="6:7" ht="18" customHeight="1" x14ac:dyDescent="0.2">
      <c r="F275" s="23"/>
      <c r="G275" s="78"/>
    </row>
    <row r="276" spans="6:7" ht="18" customHeight="1" x14ac:dyDescent="0.2">
      <c r="F276" s="23"/>
      <c r="G276" s="78"/>
    </row>
    <row r="277" spans="6:7" ht="18" customHeight="1" x14ac:dyDescent="0.2">
      <c r="F277" s="23"/>
      <c r="G277" s="78"/>
    </row>
    <row r="278" spans="6:7" ht="18" customHeight="1" x14ac:dyDescent="0.2">
      <c r="F278" s="23"/>
      <c r="G278" s="78"/>
    </row>
    <row r="279" spans="6:7" ht="18" customHeight="1" x14ac:dyDescent="0.2">
      <c r="F279" s="23"/>
      <c r="G279" s="78"/>
    </row>
    <row r="280" spans="6:7" ht="18" customHeight="1" x14ac:dyDescent="0.2">
      <c r="F280" s="23"/>
      <c r="G280" s="78"/>
    </row>
    <row r="281" spans="6:7" ht="18" customHeight="1" x14ac:dyDescent="0.2">
      <c r="F281" s="23"/>
      <c r="G281" s="78"/>
    </row>
    <row r="282" spans="6:7" ht="18" customHeight="1" x14ac:dyDescent="0.2">
      <c r="F282" s="23"/>
      <c r="G282" s="78"/>
    </row>
    <row r="283" spans="6:7" ht="18" customHeight="1" x14ac:dyDescent="0.2">
      <c r="F283" s="23"/>
      <c r="G283" s="78"/>
    </row>
    <row r="284" spans="6:7" ht="18" customHeight="1" x14ac:dyDescent="0.2">
      <c r="F284" s="23"/>
      <c r="G284" s="78"/>
    </row>
    <row r="285" spans="6:7" ht="18" customHeight="1" x14ac:dyDescent="0.2">
      <c r="F285" s="23"/>
      <c r="G285" s="78"/>
    </row>
    <row r="286" spans="6:7" ht="18" customHeight="1" x14ac:dyDescent="0.2">
      <c r="F286" s="23"/>
      <c r="G286" s="78"/>
    </row>
    <row r="287" spans="6:7" ht="18" customHeight="1" x14ac:dyDescent="0.2">
      <c r="F287" s="23"/>
      <c r="G287" s="78"/>
    </row>
    <row r="288" spans="6:7" ht="18" customHeight="1" x14ac:dyDescent="0.2">
      <c r="F288" s="23"/>
      <c r="G288" s="78"/>
    </row>
    <row r="289" spans="6:7" ht="18" customHeight="1" x14ac:dyDescent="0.2">
      <c r="F289" s="23"/>
      <c r="G289" s="78"/>
    </row>
    <row r="290" spans="6:7" ht="18" customHeight="1" x14ac:dyDescent="0.2">
      <c r="F290" s="23"/>
      <c r="G290" s="78"/>
    </row>
    <row r="291" spans="6:7" ht="18" customHeight="1" x14ac:dyDescent="0.2">
      <c r="F291" s="23"/>
      <c r="G291" s="78"/>
    </row>
    <row r="292" spans="6:7" ht="18" customHeight="1" x14ac:dyDescent="0.2">
      <c r="F292" s="23"/>
      <c r="G292" s="78"/>
    </row>
    <row r="293" spans="6:7" ht="18" customHeight="1" x14ac:dyDescent="0.2">
      <c r="F293" s="23"/>
      <c r="G293" s="78"/>
    </row>
    <row r="294" spans="6:7" ht="18" customHeight="1" x14ac:dyDescent="0.2">
      <c r="F294" s="23"/>
      <c r="G294" s="78"/>
    </row>
    <row r="295" spans="6:7" ht="18" customHeight="1" x14ac:dyDescent="0.2">
      <c r="F295" s="23"/>
      <c r="G295" s="78"/>
    </row>
    <row r="296" spans="6:7" ht="18" customHeight="1" x14ac:dyDescent="0.2">
      <c r="F296" s="23"/>
      <c r="G296" s="78"/>
    </row>
    <row r="297" spans="6:7" ht="18" customHeight="1" x14ac:dyDescent="0.2">
      <c r="F297" s="23"/>
      <c r="G297" s="78"/>
    </row>
    <row r="298" spans="6:7" ht="18" customHeight="1" x14ac:dyDescent="0.2">
      <c r="F298" s="23"/>
      <c r="G298" s="78"/>
    </row>
    <row r="299" spans="6:7" ht="18" customHeight="1" x14ac:dyDescent="0.2">
      <c r="F299" s="23"/>
      <c r="G299" s="78"/>
    </row>
    <row r="300" spans="6:7" ht="18" customHeight="1" x14ac:dyDescent="0.2">
      <c r="F300" s="23"/>
      <c r="G300" s="78"/>
    </row>
    <row r="301" spans="6:7" ht="18" customHeight="1" x14ac:dyDescent="0.2">
      <c r="F301" s="23"/>
      <c r="G301" s="78"/>
    </row>
    <row r="302" spans="6:7" ht="18" customHeight="1" x14ac:dyDescent="0.2">
      <c r="F302" s="23"/>
      <c r="G302" s="78"/>
    </row>
    <row r="303" spans="6:7" ht="18" customHeight="1" x14ac:dyDescent="0.2">
      <c r="F303" s="23"/>
      <c r="G303" s="78"/>
    </row>
    <row r="304" spans="6:7" ht="18" customHeight="1" x14ac:dyDescent="0.2">
      <c r="F304" s="23"/>
      <c r="G304" s="78"/>
    </row>
    <row r="305" spans="6:7" ht="18" customHeight="1" x14ac:dyDescent="0.2">
      <c r="F305" s="23"/>
      <c r="G305" s="78"/>
    </row>
    <row r="306" spans="6:7" ht="18" customHeight="1" x14ac:dyDescent="0.2">
      <c r="F306" s="23"/>
      <c r="G306" s="78"/>
    </row>
    <row r="307" spans="6:7" ht="18" customHeight="1" x14ac:dyDescent="0.2">
      <c r="F307" s="23"/>
      <c r="G307" s="78"/>
    </row>
    <row r="308" spans="6:7" ht="18" customHeight="1" x14ac:dyDescent="0.2">
      <c r="F308" s="23"/>
      <c r="G308" s="78"/>
    </row>
    <row r="309" spans="6:7" ht="18" customHeight="1" x14ac:dyDescent="0.2">
      <c r="F309" s="23"/>
      <c r="G309" s="78"/>
    </row>
    <row r="310" spans="6:7" ht="18" customHeight="1" x14ac:dyDescent="0.2">
      <c r="F310" s="23"/>
      <c r="G310" s="78"/>
    </row>
    <row r="311" spans="6:7" ht="18" customHeight="1" x14ac:dyDescent="0.2">
      <c r="F311" s="23"/>
      <c r="G311" s="78"/>
    </row>
    <row r="312" spans="6:7" ht="18" customHeight="1" x14ac:dyDescent="0.2">
      <c r="F312" s="23"/>
      <c r="G312" s="78"/>
    </row>
    <row r="313" spans="6:7" ht="18" customHeight="1" x14ac:dyDescent="0.2">
      <c r="F313" s="23"/>
      <c r="G313" s="78"/>
    </row>
    <row r="314" spans="6:7" ht="18" customHeight="1" x14ac:dyDescent="0.2">
      <c r="F314" s="23"/>
      <c r="G314" s="78"/>
    </row>
    <row r="315" spans="6:7" ht="18" customHeight="1" x14ac:dyDescent="0.2">
      <c r="F315" s="23"/>
      <c r="G315" s="78"/>
    </row>
    <row r="316" spans="6:7" ht="18" customHeight="1" x14ac:dyDescent="0.2">
      <c r="F316" s="23"/>
      <c r="G316" s="78"/>
    </row>
    <row r="317" spans="6:7" ht="18" customHeight="1" x14ac:dyDescent="0.2">
      <c r="F317" s="23"/>
      <c r="G317" s="78"/>
    </row>
    <row r="318" spans="6:7" ht="18" customHeight="1" x14ac:dyDescent="0.2">
      <c r="F318" s="23"/>
      <c r="G318" s="78"/>
    </row>
    <row r="319" spans="6:7" ht="18" customHeight="1" x14ac:dyDescent="0.2">
      <c r="F319" s="23"/>
      <c r="G319" s="78"/>
    </row>
    <row r="320" spans="6:7" ht="18" customHeight="1" x14ac:dyDescent="0.2">
      <c r="F320" s="23"/>
      <c r="G320" s="78"/>
    </row>
    <row r="321" spans="6:7" ht="18" customHeight="1" x14ac:dyDescent="0.2">
      <c r="F321" s="23"/>
      <c r="G321" s="78"/>
    </row>
    <row r="322" spans="6:7" ht="18" customHeight="1" x14ac:dyDescent="0.2">
      <c r="F322" s="23"/>
      <c r="G322" s="78"/>
    </row>
    <row r="323" spans="6:7" ht="18" customHeight="1" x14ac:dyDescent="0.2">
      <c r="F323" s="23"/>
      <c r="G323" s="78"/>
    </row>
    <row r="324" spans="6:7" ht="18" customHeight="1" x14ac:dyDescent="0.2">
      <c r="F324" s="23"/>
      <c r="G324" s="78"/>
    </row>
    <row r="325" spans="6:7" ht="18" customHeight="1" x14ac:dyDescent="0.2">
      <c r="F325" s="23"/>
      <c r="G325" s="78"/>
    </row>
    <row r="326" spans="6:7" ht="18" customHeight="1" x14ac:dyDescent="0.2">
      <c r="F326" s="23"/>
      <c r="G326" s="78"/>
    </row>
    <row r="327" spans="6:7" ht="18" customHeight="1" x14ac:dyDescent="0.2">
      <c r="F327" s="23"/>
      <c r="G327" s="78"/>
    </row>
    <row r="328" spans="6:7" ht="18" customHeight="1" x14ac:dyDescent="0.2">
      <c r="F328" s="23"/>
      <c r="G328" s="78"/>
    </row>
    <row r="329" spans="6:7" ht="18" customHeight="1" x14ac:dyDescent="0.2">
      <c r="F329" s="23"/>
      <c r="G329" s="78"/>
    </row>
    <row r="330" spans="6:7" ht="18" customHeight="1" x14ac:dyDescent="0.2">
      <c r="F330" s="23"/>
      <c r="G330" s="78"/>
    </row>
    <row r="331" spans="6:7" ht="18" customHeight="1" x14ac:dyDescent="0.2">
      <c r="F331" s="23"/>
      <c r="G331" s="78"/>
    </row>
    <row r="332" spans="6:7" ht="18" customHeight="1" x14ac:dyDescent="0.2">
      <c r="F332" s="23"/>
      <c r="G332" s="78"/>
    </row>
    <row r="333" spans="6:7" ht="18" customHeight="1" x14ac:dyDescent="0.2">
      <c r="F333" s="23"/>
      <c r="G333" s="78"/>
    </row>
    <row r="334" spans="6:7" ht="18" customHeight="1" x14ac:dyDescent="0.2">
      <c r="F334" s="23"/>
      <c r="G334" s="78"/>
    </row>
    <row r="335" spans="6:7" ht="18" customHeight="1" x14ac:dyDescent="0.2">
      <c r="F335" s="23"/>
      <c r="G335" s="78"/>
    </row>
    <row r="336" spans="6:7" ht="18" customHeight="1" x14ac:dyDescent="0.2">
      <c r="F336" s="23"/>
      <c r="G336" s="78"/>
    </row>
    <row r="337" spans="6:7" ht="18" customHeight="1" x14ac:dyDescent="0.2">
      <c r="F337" s="23"/>
      <c r="G337" s="78"/>
    </row>
    <row r="338" spans="6:7" ht="18" customHeight="1" x14ac:dyDescent="0.2">
      <c r="F338" s="23"/>
      <c r="G338" s="78"/>
    </row>
    <row r="339" spans="6:7" ht="18" customHeight="1" x14ac:dyDescent="0.2">
      <c r="F339" s="23"/>
      <c r="G339" s="78"/>
    </row>
    <row r="340" spans="6:7" ht="18" customHeight="1" x14ac:dyDescent="0.2">
      <c r="F340" s="23"/>
      <c r="G340" s="78"/>
    </row>
    <row r="341" spans="6:7" ht="18" customHeight="1" x14ac:dyDescent="0.2">
      <c r="F341" s="23"/>
      <c r="G341" s="78"/>
    </row>
    <row r="342" spans="6:7" ht="18" customHeight="1" x14ac:dyDescent="0.2">
      <c r="F342" s="23"/>
      <c r="G342" s="78"/>
    </row>
    <row r="343" spans="6:7" ht="18" customHeight="1" x14ac:dyDescent="0.2">
      <c r="F343" s="23"/>
      <c r="G343" s="78"/>
    </row>
    <row r="344" spans="6:7" ht="18" customHeight="1" x14ac:dyDescent="0.2">
      <c r="F344" s="23"/>
      <c r="G344" s="78"/>
    </row>
    <row r="345" spans="6:7" ht="18" customHeight="1" x14ac:dyDescent="0.2">
      <c r="F345" s="23"/>
      <c r="G345" s="78"/>
    </row>
    <row r="346" spans="6:7" ht="18" customHeight="1" x14ac:dyDescent="0.2">
      <c r="F346" s="23"/>
      <c r="G346" s="78"/>
    </row>
    <row r="347" spans="6:7" ht="18" customHeight="1" x14ac:dyDescent="0.2">
      <c r="F347" s="23"/>
      <c r="G347" s="78"/>
    </row>
    <row r="348" spans="6:7" ht="18" customHeight="1" x14ac:dyDescent="0.2">
      <c r="F348" s="23"/>
      <c r="G348" s="78"/>
    </row>
    <row r="349" spans="6:7" ht="18" customHeight="1" x14ac:dyDescent="0.2">
      <c r="F349" s="23"/>
      <c r="G349" s="78"/>
    </row>
    <row r="350" spans="6:7" ht="18" customHeight="1" x14ac:dyDescent="0.2">
      <c r="F350" s="23"/>
      <c r="G350" s="78"/>
    </row>
    <row r="351" spans="6:7" ht="18" customHeight="1" x14ac:dyDescent="0.2">
      <c r="F351" s="23"/>
      <c r="G351" s="78"/>
    </row>
    <row r="352" spans="6:7" ht="18" customHeight="1" x14ac:dyDescent="0.2">
      <c r="F352" s="23"/>
      <c r="G352" s="78"/>
    </row>
    <row r="353" spans="6:7" ht="18" customHeight="1" x14ac:dyDescent="0.2">
      <c r="F353" s="23"/>
      <c r="G353" s="78"/>
    </row>
    <row r="354" spans="6:7" ht="18" customHeight="1" x14ac:dyDescent="0.2">
      <c r="F354" s="23"/>
      <c r="G354" s="78"/>
    </row>
    <row r="355" spans="6:7" ht="18" customHeight="1" x14ac:dyDescent="0.2">
      <c r="F355" s="23"/>
      <c r="G355" s="78"/>
    </row>
    <row r="356" spans="6:7" ht="18" customHeight="1" x14ac:dyDescent="0.2">
      <c r="F356" s="23"/>
      <c r="G356" s="78"/>
    </row>
    <row r="357" spans="6:7" ht="18" customHeight="1" x14ac:dyDescent="0.2">
      <c r="F357" s="23"/>
      <c r="G357" s="78"/>
    </row>
    <row r="358" spans="6:7" ht="18" customHeight="1" x14ac:dyDescent="0.2">
      <c r="F358" s="23"/>
      <c r="G358" s="78"/>
    </row>
    <row r="359" spans="6:7" ht="18" customHeight="1" x14ac:dyDescent="0.2">
      <c r="F359" s="23"/>
      <c r="G359" s="78"/>
    </row>
    <row r="360" spans="6:7" ht="18" customHeight="1" x14ac:dyDescent="0.2">
      <c r="F360" s="23"/>
      <c r="G360" s="78"/>
    </row>
    <row r="361" spans="6:7" ht="18" customHeight="1" x14ac:dyDescent="0.2">
      <c r="F361" s="23"/>
      <c r="G361" s="78"/>
    </row>
    <row r="362" spans="6:7" ht="18" customHeight="1" x14ac:dyDescent="0.2">
      <c r="F362" s="23"/>
      <c r="G362" s="78"/>
    </row>
    <row r="363" spans="6:7" ht="18" customHeight="1" x14ac:dyDescent="0.2">
      <c r="F363" s="23"/>
      <c r="G363" s="78"/>
    </row>
    <row r="364" spans="6:7" ht="18" customHeight="1" x14ac:dyDescent="0.2">
      <c r="F364" s="23"/>
      <c r="G364" s="78"/>
    </row>
    <row r="365" spans="6:7" ht="18" customHeight="1" x14ac:dyDescent="0.2">
      <c r="F365" s="23"/>
      <c r="G365" s="78"/>
    </row>
    <row r="366" spans="6:7" ht="18" customHeight="1" x14ac:dyDescent="0.2">
      <c r="F366" s="23"/>
      <c r="G366" s="78"/>
    </row>
    <row r="367" spans="6:7" ht="18" customHeight="1" x14ac:dyDescent="0.2">
      <c r="F367" s="23"/>
      <c r="G367" s="78"/>
    </row>
    <row r="368" spans="6:7" ht="18" customHeight="1" x14ac:dyDescent="0.2">
      <c r="F368" s="23"/>
      <c r="G368" s="78"/>
    </row>
    <row r="369" spans="6:7" ht="18" customHeight="1" x14ac:dyDescent="0.2">
      <c r="F369" s="23"/>
      <c r="G369" s="78"/>
    </row>
    <row r="370" spans="6:7" ht="18" customHeight="1" x14ac:dyDescent="0.2">
      <c r="F370" s="23"/>
      <c r="G370" s="78"/>
    </row>
    <row r="371" spans="6:7" ht="18" customHeight="1" x14ac:dyDescent="0.2">
      <c r="F371" s="23"/>
      <c r="G371" s="78"/>
    </row>
    <row r="372" spans="6:7" ht="18" customHeight="1" x14ac:dyDescent="0.2">
      <c r="F372" s="23"/>
      <c r="G372" s="78"/>
    </row>
    <row r="373" spans="6:7" ht="18" customHeight="1" x14ac:dyDescent="0.2">
      <c r="F373" s="23"/>
      <c r="G373" s="78"/>
    </row>
    <row r="374" spans="6:7" ht="18" customHeight="1" x14ac:dyDescent="0.2">
      <c r="F374" s="23"/>
      <c r="G374" s="78"/>
    </row>
    <row r="375" spans="6:7" ht="18" customHeight="1" x14ac:dyDescent="0.2">
      <c r="F375" s="23"/>
      <c r="G375" s="78"/>
    </row>
    <row r="376" spans="6:7" ht="18" customHeight="1" x14ac:dyDescent="0.2">
      <c r="F376" s="23"/>
      <c r="G376" s="78"/>
    </row>
    <row r="377" spans="6:7" ht="18" customHeight="1" x14ac:dyDescent="0.2">
      <c r="F377" s="23"/>
      <c r="G377" s="78"/>
    </row>
    <row r="378" spans="6:7" ht="18" customHeight="1" x14ac:dyDescent="0.2">
      <c r="F378" s="23"/>
      <c r="G378" s="78"/>
    </row>
    <row r="379" spans="6:7" ht="18" customHeight="1" x14ac:dyDescent="0.2">
      <c r="F379" s="23"/>
      <c r="G379" s="78"/>
    </row>
    <row r="380" spans="6:7" ht="18" customHeight="1" x14ac:dyDescent="0.2">
      <c r="F380" s="23"/>
      <c r="G380" s="78"/>
    </row>
    <row r="381" spans="6:7" ht="18" customHeight="1" x14ac:dyDescent="0.2">
      <c r="F381" s="23"/>
      <c r="G381" s="78"/>
    </row>
    <row r="382" spans="6:7" ht="18" customHeight="1" x14ac:dyDescent="0.2">
      <c r="F382" s="23"/>
      <c r="G382" s="78"/>
    </row>
    <row r="383" spans="6:7" ht="18" customHeight="1" x14ac:dyDescent="0.2">
      <c r="F383" s="23"/>
      <c r="G383" s="78"/>
    </row>
    <row r="384" spans="6:7" ht="18" customHeight="1" x14ac:dyDescent="0.2">
      <c r="F384" s="23"/>
      <c r="G384" s="78"/>
    </row>
    <row r="385" spans="6:7" ht="18" customHeight="1" x14ac:dyDescent="0.2">
      <c r="F385" s="23"/>
      <c r="G385" s="78"/>
    </row>
    <row r="386" spans="6:7" ht="18" customHeight="1" x14ac:dyDescent="0.2">
      <c r="F386" s="23"/>
      <c r="G386" s="78"/>
    </row>
    <row r="387" spans="6:7" ht="18" customHeight="1" x14ac:dyDescent="0.2">
      <c r="F387" s="23"/>
      <c r="G387" s="78"/>
    </row>
    <row r="388" spans="6:7" ht="18" customHeight="1" x14ac:dyDescent="0.2">
      <c r="F388" s="23"/>
      <c r="G388" s="78"/>
    </row>
    <row r="389" spans="6:7" ht="18" customHeight="1" x14ac:dyDescent="0.2">
      <c r="F389" s="23"/>
      <c r="G389" s="78"/>
    </row>
    <row r="390" spans="6:7" ht="18" customHeight="1" x14ac:dyDescent="0.2">
      <c r="F390" s="23"/>
      <c r="G390" s="78"/>
    </row>
    <row r="391" spans="6:7" ht="18" customHeight="1" x14ac:dyDescent="0.2">
      <c r="F391" s="23"/>
      <c r="G391" s="78"/>
    </row>
    <row r="392" spans="6:7" ht="18" customHeight="1" x14ac:dyDescent="0.2">
      <c r="F392" s="23"/>
      <c r="G392" s="78"/>
    </row>
    <row r="393" spans="6:7" ht="18" customHeight="1" x14ac:dyDescent="0.2">
      <c r="F393" s="23"/>
      <c r="G393" s="78"/>
    </row>
    <row r="394" spans="6:7" ht="18" customHeight="1" x14ac:dyDescent="0.2">
      <c r="F394" s="23"/>
      <c r="G394" s="78"/>
    </row>
    <row r="395" spans="6:7" ht="18" customHeight="1" x14ac:dyDescent="0.2">
      <c r="F395" s="23"/>
      <c r="G395" s="78"/>
    </row>
    <row r="396" spans="6:7" ht="18" customHeight="1" x14ac:dyDescent="0.2">
      <c r="F396" s="23"/>
      <c r="G396" s="78"/>
    </row>
    <row r="397" spans="6:7" ht="18" customHeight="1" x14ac:dyDescent="0.2">
      <c r="F397" s="23"/>
      <c r="G397" s="78"/>
    </row>
    <row r="398" spans="6:7" ht="18" customHeight="1" x14ac:dyDescent="0.2">
      <c r="F398" s="23"/>
      <c r="G398" s="78"/>
    </row>
    <row r="399" spans="6:7" ht="18" customHeight="1" x14ac:dyDescent="0.2">
      <c r="F399" s="23"/>
      <c r="G399" s="78"/>
    </row>
    <row r="400" spans="6:7" ht="18" customHeight="1" x14ac:dyDescent="0.2">
      <c r="F400" s="23"/>
      <c r="G400" s="78"/>
    </row>
    <row r="401" spans="6:7" ht="18" customHeight="1" x14ac:dyDescent="0.2">
      <c r="F401" s="23"/>
      <c r="G401" s="78"/>
    </row>
    <row r="402" spans="6:7" ht="18" customHeight="1" x14ac:dyDescent="0.2">
      <c r="F402" s="23"/>
      <c r="G402" s="78"/>
    </row>
    <row r="403" spans="6:7" ht="18" customHeight="1" x14ac:dyDescent="0.2">
      <c r="F403" s="23"/>
      <c r="G403" s="78"/>
    </row>
    <row r="404" spans="6:7" ht="18" customHeight="1" x14ac:dyDescent="0.2">
      <c r="F404" s="23"/>
      <c r="G404" s="78"/>
    </row>
    <row r="405" spans="6:7" ht="18" customHeight="1" x14ac:dyDescent="0.2">
      <c r="F405" s="23"/>
      <c r="G405" s="78"/>
    </row>
    <row r="406" spans="6:7" ht="18" customHeight="1" x14ac:dyDescent="0.2">
      <c r="F406" s="23"/>
      <c r="G406" s="78"/>
    </row>
    <row r="407" spans="6:7" ht="18" customHeight="1" x14ac:dyDescent="0.2">
      <c r="F407" s="23"/>
      <c r="G407" s="78"/>
    </row>
    <row r="408" spans="6:7" ht="18" customHeight="1" x14ac:dyDescent="0.2">
      <c r="F408" s="23"/>
      <c r="G408" s="78"/>
    </row>
    <row r="409" spans="6:7" ht="18" customHeight="1" x14ac:dyDescent="0.2">
      <c r="F409" s="23"/>
      <c r="G409" s="78"/>
    </row>
    <row r="410" spans="6:7" ht="18" customHeight="1" x14ac:dyDescent="0.2">
      <c r="F410" s="23"/>
      <c r="G410" s="78"/>
    </row>
    <row r="411" spans="6:7" ht="18" customHeight="1" x14ac:dyDescent="0.2">
      <c r="F411" s="23"/>
      <c r="G411" s="78"/>
    </row>
    <row r="412" spans="6:7" ht="18" customHeight="1" x14ac:dyDescent="0.2">
      <c r="F412" s="23"/>
      <c r="G412" s="78"/>
    </row>
    <row r="413" spans="6:7" ht="18" customHeight="1" x14ac:dyDescent="0.2">
      <c r="F413" s="23"/>
      <c r="G413" s="78"/>
    </row>
    <row r="414" spans="6:7" ht="18" customHeight="1" x14ac:dyDescent="0.2">
      <c r="F414" s="23"/>
      <c r="G414" s="78"/>
    </row>
    <row r="415" spans="6:7" ht="18" customHeight="1" x14ac:dyDescent="0.2">
      <c r="F415" s="23"/>
      <c r="G415" s="78"/>
    </row>
    <row r="416" spans="6:7" ht="18" customHeight="1" x14ac:dyDescent="0.2">
      <c r="F416" s="23"/>
      <c r="G416" s="78"/>
    </row>
    <row r="417" spans="6:7" ht="18" customHeight="1" x14ac:dyDescent="0.2">
      <c r="F417" s="23"/>
      <c r="G417" s="78"/>
    </row>
    <row r="418" spans="6:7" ht="18" customHeight="1" x14ac:dyDescent="0.2">
      <c r="F418" s="23"/>
      <c r="G418" s="78"/>
    </row>
    <row r="419" spans="6:7" ht="18" customHeight="1" x14ac:dyDescent="0.2">
      <c r="F419" s="23"/>
      <c r="G419" s="78"/>
    </row>
    <row r="420" spans="6:7" ht="18" customHeight="1" x14ac:dyDescent="0.2">
      <c r="F420" s="23"/>
      <c r="G420" s="78"/>
    </row>
    <row r="421" spans="6:7" ht="18" customHeight="1" x14ac:dyDescent="0.2">
      <c r="F421" s="23"/>
      <c r="G421" s="78"/>
    </row>
    <row r="422" spans="6:7" ht="18" customHeight="1" x14ac:dyDescent="0.2">
      <c r="F422" s="23"/>
      <c r="G422" s="78"/>
    </row>
    <row r="423" spans="6:7" ht="18" customHeight="1" x14ac:dyDescent="0.2">
      <c r="F423" s="23"/>
      <c r="G423" s="78"/>
    </row>
    <row r="424" spans="6:7" ht="18" customHeight="1" x14ac:dyDescent="0.2">
      <c r="F424" s="23"/>
      <c r="G424" s="78"/>
    </row>
    <row r="425" spans="6:7" ht="18" customHeight="1" x14ac:dyDescent="0.2">
      <c r="F425" s="23"/>
      <c r="G425" s="78"/>
    </row>
    <row r="426" spans="6:7" ht="18" customHeight="1" x14ac:dyDescent="0.2">
      <c r="F426" s="23"/>
      <c r="G426" s="78"/>
    </row>
    <row r="427" spans="6:7" ht="18" customHeight="1" x14ac:dyDescent="0.2">
      <c r="F427" s="23"/>
      <c r="G427" s="78"/>
    </row>
    <row r="428" spans="6:7" ht="18" customHeight="1" x14ac:dyDescent="0.2">
      <c r="F428" s="23"/>
      <c r="G428" s="78"/>
    </row>
    <row r="429" spans="6:7" ht="18" customHeight="1" x14ac:dyDescent="0.2">
      <c r="F429" s="23"/>
      <c r="G429" s="78"/>
    </row>
    <row r="430" spans="6:7" ht="18" customHeight="1" x14ac:dyDescent="0.2">
      <c r="F430" s="23"/>
      <c r="G430" s="78"/>
    </row>
    <row r="431" spans="6:7" ht="18" customHeight="1" x14ac:dyDescent="0.2">
      <c r="F431" s="23"/>
      <c r="G431" s="78"/>
    </row>
    <row r="432" spans="6:7" ht="18" customHeight="1" x14ac:dyDescent="0.2">
      <c r="F432" s="23"/>
      <c r="G432" s="78"/>
    </row>
    <row r="433" spans="6:7" ht="18" customHeight="1" x14ac:dyDescent="0.2">
      <c r="F433" s="23"/>
      <c r="G433" s="78"/>
    </row>
    <row r="434" spans="6:7" ht="18" customHeight="1" x14ac:dyDescent="0.2">
      <c r="F434" s="23"/>
      <c r="G434" s="78"/>
    </row>
    <row r="435" spans="6:7" ht="18" customHeight="1" x14ac:dyDescent="0.2">
      <c r="F435" s="23"/>
      <c r="G435" s="78"/>
    </row>
    <row r="436" spans="6:7" ht="18" customHeight="1" x14ac:dyDescent="0.2">
      <c r="F436" s="23"/>
      <c r="G436" s="78"/>
    </row>
    <row r="437" spans="6:7" ht="18" customHeight="1" x14ac:dyDescent="0.2">
      <c r="F437" s="23"/>
      <c r="G437" s="78"/>
    </row>
    <row r="438" spans="6:7" ht="18" customHeight="1" x14ac:dyDescent="0.2">
      <c r="F438" s="23"/>
      <c r="G438" s="78"/>
    </row>
    <row r="439" spans="6:7" ht="18" customHeight="1" x14ac:dyDescent="0.2">
      <c r="F439" s="23"/>
      <c r="G439" s="78"/>
    </row>
    <row r="440" spans="6:7" ht="18" customHeight="1" x14ac:dyDescent="0.2">
      <c r="F440" s="23"/>
      <c r="G440" s="78"/>
    </row>
    <row r="441" spans="6:7" ht="18" customHeight="1" x14ac:dyDescent="0.2">
      <c r="F441" s="23"/>
      <c r="G441" s="78"/>
    </row>
    <row r="442" spans="6:7" ht="18" customHeight="1" x14ac:dyDescent="0.2">
      <c r="F442" s="23"/>
      <c r="G442" s="78"/>
    </row>
    <row r="443" spans="6:7" ht="18" customHeight="1" x14ac:dyDescent="0.2">
      <c r="F443" s="23"/>
      <c r="G443" s="78"/>
    </row>
    <row r="444" spans="6:7" ht="18" customHeight="1" x14ac:dyDescent="0.2">
      <c r="F444" s="23"/>
      <c r="G444" s="78"/>
    </row>
    <row r="445" spans="6:7" ht="18" customHeight="1" x14ac:dyDescent="0.2">
      <c r="F445" s="23"/>
      <c r="G445" s="78"/>
    </row>
    <row r="446" spans="6:7" ht="18" customHeight="1" x14ac:dyDescent="0.2">
      <c r="F446" s="23"/>
      <c r="G446" s="78"/>
    </row>
    <row r="447" spans="6:7" ht="18" customHeight="1" x14ac:dyDescent="0.2">
      <c r="F447" s="23"/>
      <c r="G447" s="78"/>
    </row>
    <row r="448" spans="6:7" ht="18" customHeight="1" x14ac:dyDescent="0.2">
      <c r="F448" s="23"/>
      <c r="G448" s="78"/>
    </row>
    <row r="449" spans="6:7" ht="18" customHeight="1" x14ac:dyDescent="0.2">
      <c r="F449" s="23"/>
      <c r="G449" s="78"/>
    </row>
    <row r="450" spans="6:7" ht="18" customHeight="1" x14ac:dyDescent="0.2">
      <c r="F450" s="23"/>
      <c r="G450" s="78"/>
    </row>
    <row r="451" spans="6:7" ht="18" customHeight="1" x14ac:dyDescent="0.2">
      <c r="F451" s="23"/>
      <c r="G451" s="78"/>
    </row>
    <row r="452" spans="6:7" ht="18" customHeight="1" x14ac:dyDescent="0.2">
      <c r="F452" s="23"/>
      <c r="G452" s="78"/>
    </row>
    <row r="453" spans="6:7" ht="18" customHeight="1" x14ac:dyDescent="0.2">
      <c r="F453" s="23"/>
      <c r="G453" s="78"/>
    </row>
    <row r="454" spans="6:7" ht="18" customHeight="1" x14ac:dyDescent="0.2">
      <c r="F454" s="23"/>
      <c r="G454" s="78"/>
    </row>
    <row r="455" spans="6:7" ht="18" customHeight="1" x14ac:dyDescent="0.2">
      <c r="F455" s="23"/>
      <c r="G455" s="78"/>
    </row>
    <row r="456" spans="6:7" ht="18" customHeight="1" x14ac:dyDescent="0.2">
      <c r="F456" s="23"/>
      <c r="G456" s="78"/>
    </row>
    <row r="457" spans="6:7" ht="18" customHeight="1" x14ac:dyDescent="0.2">
      <c r="F457" s="23"/>
      <c r="G457" s="78"/>
    </row>
    <row r="458" spans="6:7" ht="18" customHeight="1" x14ac:dyDescent="0.2">
      <c r="F458" s="23"/>
      <c r="G458" s="78"/>
    </row>
    <row r="459" spans="6:7" ht="18" customHeight="1" x14ac:dyDescent="0.2">
      <c r="F459" s="23"/>
      <c r="G459" s="78"/>
    </row>
    <row r="460" spans="6:7" ht="18" customHeight="1" x14ac:dyDescent="0.2">
      <c r="F460" s="23"/>
      <c r="G460" s="78"/>
    </row>
    <row r="461" spans="6:7" ht="18" customHeight="1" x14ac:dyDescent="0.2">
      <c r="F461" s="23"/>
      <c r="G461" s="78"/>
    </row>
    <row r="462" spans="6:7" ht="18" customHeight="1" x14ac:dyDescent="0.2">
      <c r="F462" s="23"/>
      <c r="G462" s="78"/>
    </row>
    <row r="463" spans="6:7" ht="18" customHeight="1" x14ac:dyDescent="0.2">
      <c r="F463" s="23"/>
      <c r="G463" s="78"/>
    </row>
    <row r="464" spans="6:7" ht="18" customHeight="1" x14ac:dyDescent="0.2">
      <c r="F464" s="23"/>
      <c r="G464" s="78"/>
    </row>
    <row r="465" spans="6:7" ht="18" customHeight="1" x14ac:dyDescent="0.2">
      <c r="F465" s="23"/>
      <c r="G465" s="78"/>
    </row>
    <row r="466" spans="6:7" ht="18" customHeight="1" x14ac:dyDescent="0.2">
      <c r="F466" s="23"/>
      <c r="G466" s="78"/>
    </row>
    <row r="467" spans="6:7" ht="18" customHeight="1" x14ac:dyDescent="0.2">
      <c r="F467" s="23"/>
      <c r="G467" s="78"/>
    </row>
    <row r="468" spans="6:7" ht="18" customHeight="1" x14ac:dyDescent="0.2">
      <c r="F468" s="23"/>
      <c r="G468" s="78"/>
    </row>
    <row r="469" spans="6:7" ht="18" customHeight="1" x14ac:dyDescent="0.2">
      <c r="F469" s="23"/>
      <c r="G469" s="78"/>
    </row>
    <row r="470" spans="6:7" ht="18" customHeight="1" x14ac:dyDescent="0.2">
      <c r="F470" s="23"/>
      <c r="G470" s="78"/>
    </row>
    <row r="471" spans="6:7" ht="18" customHeight="1" x14ac:dyDescent="0.2">
      <c r="F471" s="23"/>
      <c r="G471" s="78"/>
    </row>
    <row r="472" spans="6:7" ht="18" customHeight="1" x14ac:dyDescent="0.2">
      <c r="F472" s="23"/>
      <c r="G472" s="78"/>
    </row>
    <row r="473" spans="6:7" ht="18" customHeight="1" x14ac:dyDescent="0.2">
      <c r="F473" s="23"/>
      <c r="G473" s="78"/>
    </row>
    <row r="474" spans="6:7" ht="18" customHeight="1" x14ac:dyDescent="0.2">
      <c r="F474" s="23"/>
      <c r="G474" s="78"/>
    </row>
    <row r="475" spans="6:7" ht="18" customHeight="1" x14ac:dyDescent="0.2">
      <c r="F475" s="23"/>
      <c r="G475" s="78"/>
    </row>
    <row r="476" spans="6:7" ht="18" customHeight="1" x14ac:dyDescent="0.2">
      <c r="F476" s="23"/>
      <c r="G476" s="78"/>
    </row>
    <row r="477" spans="6:7" ht="18" customHeight="1" x14ac:dyDescent="0.2">
      <c r="F477" s="23"/>
      <c r="G477" s="78"/>
    </row>
    <row r="478" spans="6:7" ht="18" customHeight="1" x14ac:dyDescent="0.2">
      <c r="F478" s="23"/>
      <c r="G478" s="78"/>
    </row>
    <row r="479" spans="6:7" ht="18" customHeight="1" x14ac:dyDescent="0.2">
      <c r="F479" s="23"/>
      <c r="G479" s="78"/>
    </row>
    <row r="480" spans="6:7" ht="18" customHeight="1" x14ac:dyDescent="0.2">
      <c r="F480" s="23"/>
      <c r="G480" s="78"/>
    </row>
    <row r="481" spans="6:7" ht="18" customHeight="1" x14ac:dyDescent="0.2">
      <c r="F481" s="23"/>
      <c r="G481" s="78"/>
    </row>
    <row r="482" spans="6:7" ht="18" customHeight="1" x14ac:dyDescent="0.2">
      <c r="F482" s="23"/>
      <c r="G482" s="78"/>
    </row>
    <row r="483" spans="6:7" ht="18" customHeight="1" x14ac:dyDescent="0.2">
      <c r="F483" s="23"/>
      <c r="G483" s="78"/>
    </row>
    <row r="484" spans="6:7" ht="18" customHeight="1" x14ac:dyDescent="0.2">
      <c r="F484" s="23"/>
      <c r="G484" s="78"/>
    </row>
    <row r="485" spans="6:7" ht="18" customHeight="1" x14ac:dyDescent="0.2">
      <c r="F485" s="23"/>
      <c r="G485" s="78"/>
    </row>
    <row r="486" spans="6:7" ht="18" customHeight="1" x14ac:dyDescent="0.2">
      <c r="F486" s="23"/>
      <c r="G486" s="78"/>
    </row>
    <row r="487" spans="6:7" ht="18" customHeight="1" x14ac:dyDescent="0.2">
      <c r="F487" s="23"/>
      <c r="G487" s="78"/>
    </row>
    <row r="488" spans="6:7" ht="18" customHeight="1" x14ac:dyDescent="0.2">
      <c r="F488" s="23"/>
      <c r="G488" s="78"/>
    </row>
    <row r="489" spans="6:7" ht="18" customHeight="1" x14ac:dyDescent="0.2">
      <c r="F489" s="23"/>
      <c r="G489" s="78"/>
    </row>
    <row r="490" spans="6:7" ht="18" customHeight="1" x14ac:dyDescent="0.2">
      <c r="F490" s="23"/>
      <c r="G490" s="78"/>
    </row>
    <row r="491" spans="6:7" ht="18" customHeight="1" x14ac:dyDescent="0.2">
      <c r="F491" s="23"/>
      <c r="G491" s="78"/>
    </row>
    <row r="492" spans="6:7" ht="18" customHeight="1" x14ac:dyDescent="0.2">
      <c r="F492" s="23"/>
      <c r="G492" s="78"/>
    </row>
    <row r="493" spans="6:7" ht="18" customHeight="1" x14ac:dyDescent="0.2">
      <c r="F493" s="23"/>
      <c r="G493" s="78"/>
    </row>
    <row r="494" spans="6:7" ht="18" customHeight="1" x14ac:dyDescent="0.2">
      <c r="F494" s="23"/>
      <c r="G494" s="78"/>
    </row>
    <row r="495" spans="6:7" ht="18" customHeight="1" x14ac:dyDescent="0.2">
      <c r="F495" s="23"/>
      <c r="G495" s="78"/>
    </row>
    <row r="496" spans="6:7" ht="18" customHeight="1" x14ac:dyDescent="0.2">
      <c r="F496" s="23"/>
      <c r="G496" s="78"/>
    </row>
    <row r="497" spans="6:7" ht="18" customHeight="1" x14ac:dyDescent="0.2">
      <c r="F497" s="23"/>
      <c r="G497" s="78"/>
    </row>
    <row r="498" spans="6:7" ht="18" customHeight="1" x14ac:dyDescent="0.2">
      <c r="F498" s="23"/>
      <c r="G498" s="78"/>
    </row>
    <row r="499" spans="6:7" ht="18" customHeight="1" x14ac:dyDescent="0.2">
      <c r="F499" s="23"/>
      <c r="G499" s="78"/>
    </row>
    <row r="500" spans="6:7" ht="18" customHeight="1" x14ac:dyDescent="0.2">
      <c r="F500" s="23"/>
      <c r="G500" s="78"/>
    </row>
    <row r="501" spans="6:7" ht="18" customHeight="1" x14ac:dyDescent="0.2">
      <c r="F501" s="23"/>
      <c r="G501" s="78"/>
    </row>
    <row r="502" spans="6:7" ht="18" customHeight="1" x14ac:dyDescent="0.2">
      <c r="F502" s="23"/>
      <c r="G502" s="78"/>
    </row>
    <row r="503" spans="6:7" ht="18" customHeight="1" x14ac:dyDescent="0.2">
      <c r="F503" s="23"/>
      <c r="G503" s="78"/>
    </row>
    <row r="504" spans="6:7" ht="18" customHeight="1" x14ac:dyDescent="0.2">
      <c r="F504" s="23"/>
      <c r="G504" s="78"/>
    </row>
    <row r="505" spans="6:7" ht="18" customHeight="1" x14ac:dyDescent="0.2">
      <c r="F505" s="23"/>
      <c r="G505" s="78"/>
    </row>
    <row r="506" spans="6:7" ht="18" customHeight="1" x14ac:dyDescent="0.2">
      <c r="F506" s="23"/>
      <c r="G506" s="78"/>
    </row>
    <row r="507" spans="6:7" ht="18" customHeight="1" x14ac:dyDescent="0.2">
      <c r="F507" s="23"/>
      <c r="G507" s="78"/>
    </row>
    <row r="508" spans="6:7" ht="18" customHeight="1" x14ac:dyDescent="0.2">
      <c r="F508" s="23"/>
      <c r="G508" s="78"/>
    </row>
    <row r="509" spans="6:7" ht="18" customHeight="1" x14ac:dyDescent="0.2">
      <c r="F509" s="23"/>
      <c r="G509" s="78"/>
    </row>
    <row r="510" spans="6:7" ht="18" customHeight="1" x14ac:dyDescent="0.2">
      <c r="F510" s="23"/>
      <c r="G510" s="78"/>
    </row>
    <row r="511" spans="6:7" ht="18" customHeight="1" x14ac:dyDescent="0.2">
      <c r="F511" s="23"/>
      <c r="G511" s="78"/>
    </row>
    <row r="512" spans="6:7" ht="18" customHeight="1" x14ac:dyDescent="0.2">
      <c r="F512" s="23"/>
      <c r="G512" s="78"/>
    </row>
    <row r="513" spans="6:7" ht="18" customHeight="1" x14ac:dyDescent="0.2">
      <c r="F513" s="23"/>
      <c r="G513" s="78"/>
    </row>
    <row r="514" spans="6:7" ht="18" customHeight="1" x14ac:dyDescent="0.2">
      <c r="F514" s="23"/>
      <c r="G514" s="78"/>
    </row>
    <row r="515" spans="6:7" ht="18" customHeight="1" x14ac:dyDescent="0.2">
      <c r="F515" s="23"/>
      <c r="G515" s="78"/>
    </row>
    <row r="516" spans="6:7" ht="18" customHeight="1" x14ac:dyDescent="0.2">
      <c r="F516" s="23"/>
      <c r="G516" s="78"/>
    </row>
    <row r="517" spans="6:7" ht="18" customHeight="1" x14ac:dyDescent="0.2">
      <c r="F517" s="23"/>
      <c r="G517" s="78"/>
    </row>
    <row r="518" spans="6:7" ht="18" customHeight="1" x14ac:dyDescent="0.2">
      <c r="F518" s="23"/>
      <c r="G518" s="78"/>
    </row>
    <row r="519" spans="6:7" ht="18" customHeight="1" x14ac:dyDescent="0.2">
      <c r="F519" s="23"/>
      <c r="G519" s="78"/>
    </row>
    <row r="520" spans="6:7" ht="18" customHeight="1" x14ac:dyDescent="0.2">
      <c r="F520" s="23"/>
      <c r="G520" s="78"/>
    </row>
    <row r="521" spans="6:7" ht="18" customHeight="1" x14ac:dyDescent="0.2">
      <c r="F521" s="23"/>
      <c r="G521" s="78"/>
    </row>
    <row r="522" spans="6:7" ht="18" customHeight="1" x14ac:dyDescent="0.2">
      <c r="F522" s="23"/>
      <c r="G522" s="78"/>
    </row>
    <row r="523" spans="6:7" ht="18" customHeight="1" x14ac:dyDescent="0.2">
      <c r="F523" s="23"/>
      <c r="G523" s="78"/>
    </row>
    <row r="524" spans="6:7" ht="18" customHeight="1" x14ac:dyDescent="0.2">
      <c r="F524" s="23"/>
      <c r="G524" s="78"/>
    </row>
    <row r="525" spans="6:7" ht="18" customHeight="1" x14ac:dyDescent="0.2">
      <c r="F525" s="23"/>
      <c r="G525" s="78"/>
    </row>
    <row r="526" spans="6:7" ht="18" customHeight="1" x14ac:dyDescent="0.2">
      <c r="F526" s="23"/>
      <c r="G526" s="78"/>
    </row>
    <row r="527" spans="6:7" ht="18" customHeight="1" x14ac:dyDescent="0.2">
      <c r="F527" s="23"/>
      <c r="G527" s="78"/>
    </row>
    <row r="528" spans="6:7" ht="18" customHeight="1" x14ac:dyDescent="0.2">
      <c r="F528" s="23"/>
      <c r="G528" s="78"/>
    </row>
    <row r="529" spans="6:7" ht="18" customHeight="1" x14ac:dyDescent="0.2">
      <c r="F529" s="23"/>
      <c r="G529" s="78"/>
    </row>
    <row r="530" spans="6:7" ht="18" customHeight="1" x14ac:dyDescent="0.2">
      <c r="F530" s="23"/>
      <c r="G530" s="78"/>
    </row>
    <row r="531" spans="6:7" ht="18" customHeight="1" x14ac:dyDescent="0.2">
      <c r="F531" s="23"/>
      <c r="G531" s="78"/>
    </row>
    <row r="532" spans="6:7" ht="18" customHeight="1" x14ac:dyDescent="0.2">
      <c r="F532" s="23"/>
      <c r="G532" s="78"/>
    </row>
    <row r="533" spans="6:7" ht="18" customHeight="1" x14ac:dyDescent="0.2">
      <c r="F533" s="23"/>
      <c r="G533" s="78"/>
    </row>
    <row r="534" spans="6:7" ht="18" customHeight="1" x14ac:dyDescent="0.2">
      <c r="F534" s="23"/>
      <c r="G534" s="78"/>
    </row>
    <row r="535" spans="6:7" ht="18" customHeight="1" x14ac:dyDescent="0.2">
      <c r="F535" s="23"/>
      <c r="G535" s="78"/>
    </row>
    <row r="536" spans="6:7" ht="18" customHeight="1" x14ac:dyDescent="0.2">
      <c r="F536" s="23"/>
      <c r="G536" s="78"/>
    </row>
    <row r="537" spans="6:7" ht="18" customHeight="1" x14ac:dyDescent="0.2">
      <c r="F537" s="23"/>
      <c r="G537" s="78"/>
    </row>
    <row r="538" spans="6:7" ht="18" customHeight="1" x14ac:dyDescent="0.2">
      <c r="F538" s="23"/>
      <c r="G538" s="78"/>
    </row>
    <row r="539" spans="6:7" ht="18" customHeight="1" x14ac:dyDescent="0.2">
      <c r="F539" s="23"/>
      <c r="G539" s="78"/>
    </row>
    <row r="540" spans="6:7" ht="18" customHeight="1" x14ac:dyDescent="0.2">
      <c r="F540" s="23"/>
      <c r="G540" s="78"/>
    </row>
    <row r="541" spans="6:7" ht="18" customHeight="1" x14ac:dyDescent="0.2">
      <c r="F541" s="23"/>
      <c r="G541" s="78"/>
    </row>
    <row r="542" spans="6:7" ht="18" customHeight="1" x14ac:dyDescent="0.2">
      <c r="F542" s="23"/>
      <c r="G542" s="78"/>
    </row>
    <row r="543" spans="6:7" ht="18" customHeight="1" x14ac:dyDescent="0.2">
      <c r="F543" s="23"/>
      <c r="G543" s="78"/>
    </row>
    <row r="544" spans="6:7" ht="18" customHeight="1" x14ac:dyDescent="0.2">
      <c r="F544" s="23"/>
      <c r="G544" s="78"/>
    </row>
    <row r="545" spans="6:7" ht="18" customHeight="1" x14ac:dyDescent="0.2">
      <c r="F545" s="23"/>
      <c r="G545" s="78"/>
    </row>
    <row r="546" spans="6:7" ht="18" customHeight="1" x14ac:dyDescent="0.2">
      <c r="F546" s="23"/>
      <c r="G546" s="78"/>
    </row>
    <row r="547" spans="6:7" ht="18" customHeight="1" x14ac:dyDescent="0.2">
      <c r="F547" s="23"/>
      <c r="G547" s="78"/>
    </row>
    <row r="548" spans="6:7" ht="18" customHeight="1" x14ac:dyDescent="0.2">
      <c r="F548" s="23"/>
      <c r="G548" s="78"/>
    </row>
    <row r="549" spans="6:7" ht="18" customHeight="1" x14ac:dyDescent="0.2">
      <c r="F549" s="23"/>
      <c r="G549" s="78"/>
    </row>
    <row r="550" spans="6:7" ht="18" customHeight="1" x14ac:dyDescent="0.2">
      <c r="F550" s="23"/>
      <c r="G550" s="78"/>
    </row>
    <row r="551" spans="6:7" ht="18" customHeight="1" x14ac:dyDescent="0.2">
      <c r="F551" s="23"/>
      <c r="G551" s="78"/>
    </row>
    <row r="552" spans="6:7" ht="18" customHeight="1" x14ac:dyDescent="0.2">
      <c r="F552" s="23"/>
      <c r="G552" s="78"/>
    </row>
    <row r="553" spans="6:7" ht="18" customHeight="1" x14ac:dyDescent="0.2">
      <c r="F553" s="23"/>
      <c r="G553" s="78"/>
    </row>
    <row r="554" spans="6:7" ht="18" customHeight="1" x14ac:dyDescent="0.2">
      <c r="F554" s="23"/>
      <c r="G554" s="78"/>
    </row>
    <row r="555" spans="6:7" ht="18" customHeight="1" x14ac:dyDescent="0.2">
      <c r="F555" s="23"/>
      <c r="G555" s="78"/>
    </row>
    <row r="556" spans="6:7" ht="18" customHeight="1" x14ac:dyDescent="0.2">
      <c r="F556" s="23"/>
      <c r="G556" s="78"/>
    </row>
    <row r="557" spans="6:7" ht="18" customHeight="1" x14ac:dyDescent="0.2">
      <c r="F557" s="23"/>
      <c r="G557" s="78"/>
    </row>
    <row r="558" spans="6:7" ht="18" customHeight="1" x14ac:dyDescent="0.2">
      <c r="F558" s="23"/>
      <c r="G558" s="78"/>
    </row>
    <row r="559" spans="6:7" ht="18" customHeight="1" x14ac:dyDescent="0.2">
      <c r="F559" s="23"/>
      <c r="G559" s="78"/>
    </row>
    <row r="560" spans="6:7" ht="18" customHeight="1" x14ac:dyDescent="0.2">
      <c r="F560" s="23"/>
      <c r="G560" s="78"/>
    </row>
    <row r="561" spans="6:7" ht="18" customHeight="1" x14ac:dyDescent="0.2">
      <c r="F561" s="23"/>
      <c r="G561" s="78"/>
    </row>
    <row r="562" spans="6:7" ht="18" customHeight="1" x14ac:dyDescent="0.2">
      <c r="F562" s="23"/>
      <c r="G562" s="78"/>
    </row>
    <row r="563" spans="6:7" ht="18" customHeight="1" x14ac:dyDescent="0.2">
      <c r="F563" s="23"/>
      <c r="G563" s="78"/>
    </row>
    <row r="564" spans="6:7" ht="18" customHeight="1" x14ac:dyDescent="0.2">
      <c r="F564" s="23"/>
      <c r="G564" s="78"/>
    </row>
    <row r="565" spans="6:7" ht="18" customHeight="1" x14ac:dyDescent="0.2">
      <c r="F565" s="23"/>
      <c r="G565" s="78"/>
    </row>
    <row r="566" spans="6:7" ht="18" customHeight="1" x14ac:dyDescent="0.2">
      <c r="F566" s="23"/>
      <c r="G566" s="78"/>
    </row>
    <row r="567" spans="6:7" ht="18" customHeight="1" x14ac:dyDescent="0.2">
      <c r="F567" s="23"/>
      <c r="G567" s="78"/>
    </row>
    <row r="568" spans="6:7" ht="18" customHeight="1" x14ac:dyDescent="0.2">
      <c r="F568" s="23"/>
      <c r="G568" s="78"/>
    </row>
    <row r="569" spans="6:7" ht="18" customHeight="1" x14ac:dyDescent="0.2">
      <c r="F569" s="23"/>
      <c r="G569" s="78"/>
    </row>
    <row r="570" spans="6:7" ht="18" customHeight="1" x14ac:dyDescent="0.2">
      <c r="F570" s="23"/>
      <c r="G570" s="78"/>
    </row>
    <row r="571" spans="6:7" ht="18" customHeight="1" x14ac:dyDescent="0.2">
      <c r="F571" s="23"/>
      <c r="G571" s="78"/>
    </row>
    <row r="572" spans="6:7" ht="18" customHeight="1" x14ac:dyDescent="0.2">
      <c r="F572" s="23"/>
      <c r="G572" s="78"/>
    </row>
    <row r="573" spans="6:7" ht="18" customHeight="1" x14ac:dyDescent="0.2">
      <c r="F573" s="23"/>
      <c r="G573" s="78"/>
    </row>
    <row r="574" spans="6:7" ht="18" customHeight="1" x14ac:dyDescent="0.2">
      <c r="F574" s="23"/>
      <c r="G574" s="78"/>
    </row>
    <row r="575" spans="6:7" ht="18" customHeight="1" x14ac:dyDescent="0.2">
      <c r="F575" s="23"/>
      <c r="G575" s="78"/>
    </row>
    <row r="576" spans="6:7" ht="18" customHeight="1" x14ac:dyDescent="0.2">
      <c r="F576" s="23"/>
      <c r="G576" s="78"/>
    </row>
    <row r="577" spans="6:7" ht="18" customHeight="1" x14ac:dyDescent="0.2">
      <c r="F577" s="23"/>
      <c r="G577" s="78"/>
    </row>
    <row r="578" spans="6:7" ht="18" customHeight="1" x14ac:dyDescent="0.2">
      <c r="F578" s="23"/>
      <c r="G578" s="78"/>
    </row>
    <row r="579" spans="6:7" ht="18" customHeight="1" x14ac:dyDescent="0.2">
      <c r="F579" s="23"/>
      <c r="G579" s="78"/>
    </row>
    <row r="580" spans="6:7" ht="18" customHeight="1" x14ac:dyDescent="0.2">
      <c r="F580" s="23"/>
      <c r="G580" s="78"/>
    </row>
    <row r="581" spans="6:7" ht="18" customHeight="1" x14ac:dyDescent="0.2">
      <c r="F581" s="23"/>
      <c r="G581" s="78"/>
    </row>
    <row r="582" spans="6:7" ht="18" customHeight="1" x14ac:dyDescent="0.2">
      <c r="F582" s="23"/>
      <c r="G582" s="78"/>
    </row>
    <row r="583" spans="6:7" ht="18" customHeight="1" x14ac:dyDescent="0.2">
      <c r="F583" s="23"/>
      <c r="G583" s="78"/>
    </row>
    <row r="584" spans="6:7" ht="18" customHeight="1" x14ac:dyDescent="0.2">
      <c r="F584" s="23"/>
      <c r="G584" s="78"/>
    </row>
    <row r="585" spans="6:7" ht="18" customHeight="1" x14ac:dyDescent="0.2">
      <c r="F585" s="23"/>
      <c r="G585" s="78"/>
    </row>
    <row r="586" spans="6:7" ht="18" customHeight="1" x14ac:dyDescent="0.2">
      <c r="F586" s="23"/>
      <c r="G586" s="78"/>
    </row>
    <row r="587" spans="6:7" ht="18" customHeight="1" x14ac:dyDescent="0.2">
      <c r="F587" s="23"/>
      <c r="G587" s="78"/>
    </row>
    <row r="588" spans="6:7" ht="18" customHeight="1" x14ac:dyDescent="0.2">
      <c r="F588" s="23"/>
      <c r="G588" s="78"/>
    </row>
    <row r="589" spans="6:7" ht="18" customHeight="1" x14ac:dyDescent="0.2">
      <c r="F589" s="23"/>
      <c r="G589" s="78"/>
    </row>
    <row r="590" spans="6:7" ht="18" customHeight="1" x14ac:dyDescent="0.2">
      <c r="F590" s="23"/>
      <c r="G590" s="78"/>
    </row>
    <row r="591" spans="6:7" ht="18" customHeight="1" x14ac:dyDescent="0.2">
      <c r="F591" s="23"/>
      <c r="G591" s="78"/>
    </row>
    <row r="592" spans="6:7" ht="18" customHeight="1" x14ac:dyDescent="0.2">
      <c r="F592" s="23"/>
      <c r="G592" s="78"/>
    </row>
    <row r="593" spans="6:7" ht="18" customHeight="1" x14ac:dyDescent="0.2">
      <c r="F593" s="23"/>
      <c r="G593" s="78"/>
    </row>
    <row r="594" spans="6:7" ht="18" customHeight="1" x14ac:dyDescent="0.2">
      <c r="F594" s="23"/>
      <c r="G594" s="78"/>
    </row>
    <row r="595" spans="6:7" ht="18" customHeight="1" x14ac:dyDescent="0.2">
      <c r="F595" s="23"/>
      <c r="G595" s="78"/>
    </row>
    <row r="596" spans="6:7" ht="18" customHeight="1" x14ac:dyDescent="0.2">
      <c r="F596" s="23"/>
      <c r="G596" s="78"/>
    </row>
    <row r="597" spans="6:7" ht="18" customHeight="1" x14ac:dyDescent="0.2">
      <c r="F597" s="23"/>
      <c r="G597" s="78"/>
    </row>
    <row r="598" spans="6:7" ht="18" customHeight="1" x14ac:dyDescent="0.2">
      <c r="F598" s="23"/>
      <c r="G598" s="78"/>
    </row>
    <row r="599" spans="6:7" ht="18" customHeight="1" x14ac:dyDescent="0.2">
      <c r="F599" s="23"/>
      <c r="G599" s="78"/>
    </row>
    <row r="600" spans="6:7" ht="18" customHeight="1" x14ac:dyDescent="0.2">
      <c r="F600" s="23"/>
      <c r="G600" s="78"/>
    </row>
    <row r="601" spans="6:7" ht="18" customHeight="1" x14ac:dyDescent="0.2">
      <c r="F601" s="23"/>
      <c r="G601" s="78"/>
    </row>
    <row r="602" spans="6:7" ht="18" customHeight="1" x14ac:dyDescent="0.2">
      <c r="F602" s="23"/>
      <c r="G602" s="78"/>
    </row>
    <row r="603" spans="6:7" ht="18" customHeight="1" x14ac:dyDescent="0.2">
      <c r="F603" s="23"/>
      <c r="G603" s="78"/>
    </row>
    <row r="604" spans="6:7" ht="18" customHeight="1" x14ac:dyDescent="0.2">
      <c r="F604" s="23"/>
      <c r="G604" s="78"/>
    </row>
    <row r="605" spans="6:7" ht="18" customHeight="1" x14ac:dyDescent="0.2">
      <c r="F605" s="23"/>
      <c r="G605" s="78"/>
    </row>
    <row r="606" spans="6:7" ht="18" customHeight="1" x14ac:dyDescent="0.2">
      <c r="F606" s="23"/>
      <c r="G606" s="78"/>
    </row>
    <row r="607" spans="6:7" ht="18" customHeight="1" x14ac:dyDescent="0.2">
      <c r="F607" s="23"/>
      <c r="G607" s="78"/>
    </row>
    <row r="608" spans="6:7" ht="18" customHeight="1" x14ac:dyDescent="0.2">
      <c r="F608" s="23"/>
      <c r="G608" s="78"/>
    </row>
    <row r="609" spans="6:7" ht="18" customHeight="1" x14ac:dyDescent="0.2">
      <c r="F609" s="23"/>
      <c r="G609" s="78"/>
    </row>
    <row r="610" spans="6:7" ht="18" customHeight="1" x14ac:dyDescent="0.2">
      <c r="F610" s="23"/>
      <c r="G610" s="78"/>
    </row>
    <row r="611" spans="6:7" ht="18" customHeight="1" x14ac:dyDescent="0.2">
      <c r="F611" s="23"/>
      <c r="G611" s="78"/>
    </row>
    <row r="612" spans="6:7" ht="18" customHeight="1" x14ac:dyDescent="0.2">
      <c r="F612" s="23"/>
      <c r="G612" s="78"/>
    </row>
    <row r="613" spans="6:7" ht="18" customHeight="1" x14ac:dyDescent="0.2">
      <c r="F613" s="23"/>
      <c r="G613" s="78"/>
    </row>
    <row r="614" spans="6:7" ht="18" customHeight="1" x14ac:dyDescent="0.2">
      <c r="F614" s="23"/>
      <c r="G614" s="78"/>
    </row>
    <row r="615" spans="6:7" ht="18" customHeight="1" x14ac:dyDescent="0.2">
      <c r="F615" s="23"/>
      <c r="G615" s="78"/>
    </row>
    <row r="616" spans="6:7" ht="18" customHeight="1" x14ac:dyDescent="0.2">
      <c r="F616" s="23"/>
      <c r="G616" s="78"/>
    </row>
    <row r="617" spans="6:7" ht="18" customHeight="1" x14ac:dyDescent="0.2">
      <c r="F617" s="23"/>
      <c r="G617" s="78"/>
    </row>
    <row r="618" spans="6:7" ht="18" customHeight="1" x14ac:dyDescent="0.2">
      <c r="F618" s="23"/>
      <c r="G618" s="78"/>
    </row>
    <row r="619" spans="6:7" ht="18" customHeight="1" x14ac:dyDescent="0.2">
      <c r="F619" s="23"/>
      <c r="G619" s="78"/>
    </row>
    <row r="620" spans="6:7" ht="18" customHeight="1" x14ac:dyDescent="0.2">
      <c r="F620" s="23"/>
      <c r="G620" s="78"/>
    </row>
    <row r="621" spans="6:7" ht="18" customHeight="1" x14ac:dyDescent="0.2">
      <c r="F621" s="23"/>
      <c r="G621" s="78"/>
    </row>
    <row r="622" spans="6:7" ht="18" customHeight="1" x14ac:dyDescent="0.2">
      <c r="F622" s="23"/>
      <c r="G622" s="78"/>
    </row>
    <row r="623" spans="6:7" ht="18" customHeight="1" x14ac:dyDescent="0.2">
      <c r="F623" s="23"/>
      <c r="G623" s="78"/>
    </row>
    <row r="624" spans="6:7" ht="18" customHeight="1" x14ac:dyDescent="0.2">
      <c r="F624" s="23"/>
      <c r="G624" s="78"/>
    </row>
    <row r="625" spans="6:7" ht="18" customHeight="1" x14ac:dyDescent="0.2">
      <c r="F625" s="23"/>
      <c r="G625" s="78"/>
    </row>
    <row r="626" spans="6:7" ht="18" customHeight="1" x14ac:dyDescent="0.2">
      <c r="F626" s="23"/>
      <c r="G626" s="78"/>
    </row>
    <row r="627" spans="6:7" ht="18" customHeight="1" x14ac:dyDescent="0.2">
      <c r="F627" s="23"/>
      <c r="G627" s="78"/>
    </row>
    <row r="628" spans="6:7" ht="18" customHeight="1" x14ac:dyDescent="0.2">
      <c r="F628" s="23"/>
      <c r="G628" s="78"/>
    </row>
    <row r="629" spans="6:7" ht="18" customHeight="1" x14ac:dyDescent="0.2">
      <c r="F629" s="23"/>
      <c r="G629" s="78"/>
    </row>
    <row r="630" spans="6:7" ht="18" customHeight="1" x14ac:dyDescent="0.2">
      <c r="F630" s="23"/>
      <c r="G630" s="78"/>
    </row>
    <row r="631" spans="6:7" ht="18" customHeight="1" x14ac:dyDescent="0.2">
      <c r="F631" s="23"/>
      <c r="G631" s="78"/>
    </row>
    <row r="632" spans="6:7" ht="18" customHeight="1" x14ac:dyDescent="0.2">
      <c r="F632" s="23"/>
      <c r="G632" s="78"/>
    </row>
    <row r="633" spans="6:7" ht="18" customHeight="1" x14ac:dyDescent="0.2">
      <c r="F633" s="23"/>
      <c r="G633" s="78"/>
    </row>
    <row r="634" spans="6:7" ht="18" customHeight="1" x14ac:dyDescent="0.2">
      <c r="F634" s="23"/>
      <c r="G634" s="78"/>
    </row>
    <row r="635" spans="6:7" ht="18" customHeight="1" x14ac:dyDescent="0.2">
      <c r="F635" s="23"/>
      <c r="G635" s="78"/>
    </row>
    <row r="636" spans="6:7" ht="18" customHeight="1" x14ac:dyDescent="0.2">
      <c r="F636" s="23"/>
      <c r="G636" s="78"/>
    </row>
    <row r="637" spans="6:7" ht="18" customHeight="1" x14ac:dyDescent="0.2">
      <c r="F637" s="23"/>
      <c r="G637" s="78"/>
    </row>
    <row r="638" spans="6:7" ht="18" customHeight="1" x14ac:dyDescent="0.2">
      <c r="F638" s="23"/>
      <c r="G638" s="78"/>
    </row>
    <row r="639" spans="6:7" ht="18" customHeight="1" x14ac:dyDescent="0.2">
      <c r="F639" s="23"/>
      <c r="G639" s="78"/>
    </row>
    <row r="640" spans="6:7" ht="18" customHeight="1" x14ac:dyDescent="0.2">
      <c r="F640" s="23"/>
      <c r="G640" s="78"/>
    </row>
    <row r="641" spans="6:7" ht="18" customHeight="1" x14ac:dyDescent="0.2">
      <c r="F641" s="23"/>
      <c r="G641" s="78"/>
    </row>
    <row r="642" spans="6:7" ht="18" customHeight="1" x14ac:dyDescent="0.2">
      <c r="F642" s="23"/>
      <c r="G642" s="78"/>
    </row>
    <row r="643" spans="6:7" ht="18" customHeight="1" x14ac:dyDescent="0.2">
      <c r="F643" s="23"/>
      <c r="G643" s="78"/>
    </row>
    <row r="644" spans="6:7" ht="18" customHeight="1" x14ac:dyDescent="0.2">
      <c r="F644" s="23"/>
      <c r="G644" s="78"/>
    </row>
    <row r="645" spans="6:7" ht="18" customHeight="1" x14ac:dyDescent="0.2">
      <c r="F645" s="23"/>
      <c r="G645" s="78"/>
    </row>
    <row r="646" spans="6:7" ht="18" customHeight="1" x14ac:dyDescent="0.2">
      <c r="F646" s="23"/>
      <c r="G646" s="78"/>
    </row>
    <row r="647" spans="6:7" ht="18" customHeight="1" x14ac:dyDescent="0.2">
      <c r="F647" s="23"/>
      <c r="G647" s="78"/>
    </row>
    <row r="648" spans="6:7" ht="18" customHeight="1" x14ac:dyDescent="0.2">
      <c r="F648" s="23"/>
      <c r="G648" s="78"/>
    </row>
    <row r="649" spans="6:7" ht="18" customHeight="1" x14ac:dyDescent="0.2">
      <c r="F649" s="23"/>
      <c r="G649" s="78"/>
    </row>
    <row r="650" spans="6:7" ht="18" customHeight="1" x14ac:dyDescent="0.2">
      <c r="F650" s="23"/>
      <c r="G650" s="78"/>
    </row>
    <row r="651" spans="6:7" ht="18" customHeight="1" x14ac:dyDescent="0.2">
      <c r="F651" s="23"/>
      <c r="G651" s="78"/>
    </row>
    <row r="652" spans="6:7" ht="18" customHeight="1" x14ac:dyDescent="0.2">
      <c r="F652" s="23"/>
      <c r="G652" s="78"/>
    </row>
    <row r="653" spans="6:7" ht="18" customHeight="1" x14ac:dyDescent="0.2">
      <c r="F653" s="23"/>
      <c r="G653" s="78"/>
    </row>
    <row r="654" spans="6:7" ht="18" customHeight="1" x14ac:dyDescent="0.2">
      <c r="F654" s="23"/>
      <c r="G654" s="78"/>
    </row>
    <row r="655" spans="6:7" ht="18" customHeight="1" x14ac:dyDescent="0.2">
      <c r="F655" s="23"/>
      <c r="G655" s="78"/>
    </row>
    <row r="656" spans="6:7" ht="18" customHeight="1" x14ac:dyDescent="0.2">
      <c r="F656" s="23"/>
      <c r="G656" s="78"/>
    </row>
    <row r="657" spans="6:7" ht="18" customHeight="1" x14ac:dyDescent="0.2">
      <c r="F657" s="23"/>
      <c r="G657" s="78"/>
    </row>
    <row r="658" spans="6:7" ht="18" customHeight="1" x14ac:dyDescent="0.2">
      <c r="F658" s="23"/>
      <c r="G658" s="78"/>
    </row>
    <row r="659" spans="6:7" ht="18" customHeight="1" x14ac:dyDescent="0.2">
      <c r="F659" s="23"/>
      <c r="G659" s="78"/>
    </row>
    <row r="660" spans="6:7" ht="18" customHeight="1" x14ac:dyDescent="0.2">
      <c r="F660" s="23"/>
      <c r="G660" s="78"/>
    </row>
    <row r="661" spans="6:7" ht="18" customHeight="1" x14ac:dyDescent="0.2">
      <c r="F661" s="23"/>
      <c r="G661" s="78"/>
    </row>
    <row r="662" spans="6:7" ht="18" customHeight="1" x14ac:dyDescent="0.2">
      <c r="F662" s="23"/>
      <c r="G662" s="78"/>
    </row>
    <row r="663" spans="6:7" ht="18" customHeight="1" x14ac:dyDescent="0.2">
      <c r="F663" s="23"/>
      <c r="G663" s="78"/>
    </row>
    <row r="664" spans="6:7" ht="18" customHeight="1" x14ac:dyDescent="0.2">
      <c r="F664" s="23"/>
      <c r="G664" s="78"/>
    </row>
    <row r="665" spans="6:7" ht="18" customHeight="1" x14ac:dyDescent="0.2">
      <c r="F665" s="23"/>
      <c r="G665" s="78"/>
    </row>
    <row r="666" spans="6:7" ht="18" customHeight="1" x14ac:dyDescent="0.2">
      <c r="F666" s="23"/>
      <c r="G666" s="78"/>
    </row>
    <row r="667" spans="6:7" ht="18" customHeight="1" x14ac:dyDescent="0.2">
      <c r="F667" s="23"/>
      <c r="G667" s="78"/>
    </row>
    <row r="668" spans="6:7" ht="18" customHeight="1" x14ac:dyDescent="0.2">
      <c r="F668" s="23"/>
      <c r="G668" s="78"/>
    </row>
    <row r="669" spans="6:7" ht="18" customHeight="1" x14ac:dyDescent="0.2">
      <c r="F669" s="23"/>
      <c r="G669" s="78"/>
    </row>
    <row r="670" spans="6:7" ht="18" customHeight="1" x14ac:dyDescent="0.2">
      <c r="F670" s="23"/>
      <c r="G670" s="78"/>
    </row>
    <row r="671" spans="6:7" ht="18" customHeight="1" x14ac:dyDescent="0.2">
      <c r="F671" s="23"/>
      <c r="G671" s="78"/>
    </row>
    <row r="672" spans="6:7" ht="18" customHeight="1" x14ac:dyDescent="0.2">
      <c r="F672" s="23"/>
      <c r="G672" s="78"/>
    </row>
    <row r="673" spans="6:7" ht="18" customHeight="1" x14ac:dyDescent="0.2">
      <c r="F673" s="23"/>
      <c r="G673" s="78"/>
    </row>
    <row r="674" spans="6:7" ht="18" customHeight="1" x14ac:dyDescent="0.2">
      <c r="F674" s="23"/>
      <c r="G674" s="78"/>
    </row>
    <row r="675" spans="6:7" ht="18" customHeight="1" x14ac:dyDescent="0.2">
      <c r="F675" s="23"/>
      <c r="G675" s="78"/>
    </row>
    <row r="676" spans="6:7" ht="18" customHeight="1" x14ac:dyDescent="0.2">
      <c r="F676" s="23"/>
      <c r="G676" s="78"/>
    </row>
    <row r="677" spans="6:7" ht="18" customHeight="1" x14ac:dyDescent="0.2">
      <c r="F677" s="23"/>
      <c r="G677" s="78"/>
    </row>
    <row r="678" spans="6:7" ht="18" customHeight="1" x14ac:dyDescent="0.2">
      <c r="F678" s="23"/>
      <c r="G678" s="78"/>
    </row>
    <row r="679" spans="6:7" ht="18" customHeight="1" x14ac:dyDescent="0.2">
      <c r="F679" s="23"/>
      <c r="G679" s="78"/>
    </row>
    <row r="680" spans="6:7" ht="18" customHeight="1" x14ac:dyDescent="0.2">
      <c r="F680" s="23"/>
      <c r="G680" s="78"/>
    </row>
    <row r="681" spans="6:7" ht="18" customHeight="1" x14ac:dyDescent="0.2">
      <c r="F681" s="23"/>
      <c r="G681" s="78"/>
    </row>
    <row r="682" spans="6:7" ht="18" customHeight="1" x14ac:dyDescent="0.2">
      <c r="F682" s="23"/>
      <c r="G682" s="78"/>
    </row>
    <row r="683" spans="6:7" ht="18" customHeight="1" x14ac:dyDescent="0.2">
      <c r="F683" s="23"/>
      <c r="G683" s="78"/>
    </row>
    <row r="684" spans="6:7" ht="18" customHeight="1" x14ac:dyDescent="0.2">
      <c r="F684" s="23"/>
      <c r="G684" s="78"/>
    </row>
    <row r="685" spans="6:7" ht="18" customHeight="1" x14ac:dyDescent="0.2">
      <c r="F685" s="23"/>
      <c r="G685" s="78"/>
    </row>
    <row r="686" spans="6:7" ht="18" customHeight="1" x14ac:dyDescent="0.2">
      <c r="F686" s="23"/>
      <c r="G686" s="78"/>
    </row>
    <row r="687" spans="6:7" ht="18" customHeight="1" x14ac:dyDescent="0.2">
      <c r="F687" s="23"/>
      <c r="G687" s="78"/>
    </row>
    <row r="688" spans="6:7" ht="18" customHeight="1" x14ac:dyDescent="0.2">
      <c r="F688" s="23"/>
      <c r="G688" s="78"/>
    </row>
    <row r="689" spans="6:7" ht="18" customHeight="1" x14ac:dyDescent="0.2">
      <c r="F689" s="23"/>
      <c r="G689" s="78"/>
    </row>
    <row r="690" spans="6:7" ht="18" customHeight="1" x14ac:dyDescent="0.2">
      <c r="F690" s="23"/>
      <c r="G690" s="78"/>
    </row>
    <row r="691" spans="6:7" ht="18" customHeight="1" x14ac:dyDescent="0.2">
      <c r="F691" s="23"/>
      <c r="G691" s="78"/>
    </row>
    <row r="692" spans="6:7" ht="18" customHeight="1" x14ac:dyDescent="0.2">
      <c r="F692" s="23"/>
      <c r="G692" s="78"/>
    </row>
    <row r="693" spans="6:7" ht="18" customHeight="1" x14ac:dyDescent="0.2">
      <c r="F693" s="23"/>
      <c r="G693" s="78"/>
    </row>
    <row r="694" spans="6:7" ht="18" customHeight="1" x14ac:dyDescent="0.2">
      <c r="F694" s="23"/>
      <c r="G694" s="78"/>
    </row>
    <row r="695" spans="6:7" ht="18" customHeight="1" x14ac:dyDescent="0.2">
      <c r="F695" s="23"/>
      <c r="G695" s="78"/>
    </row>
    <row r="696" spans="6:7" ht="18" customHeight="1" x14ac:dyDescent="0.2">
      <c r="F696" s="23"/>
      <c r="G696" s="78"/>
    </row>
    <row r="697" spans="6:7" ht="18" customHeight="1" x14ac:dyDescent="0.2">
      <c r="F697" s="23"/>
      <c r="G697" s="78"/>
    </row>
    <row r="698" spans="6:7" ht="18" customHeight="1" x14ac:dyDescent="0.2">
      <c r="F698" s="23"/>
      <c r="G698" s="78"/>
    </row>
    <row r="699" spans="6:7" ht="18" customHeight="1" x14ac:dyDescent="0.2">
      <c r="F699" s="23"/>
      <c r="G699" s="78"/>
    </row>
    <row r="700" spans="6:7" ht="18" customHeight="1" x14ac:dyDescent="0.2">
      <c r="F700" s="23"/>
      <c r="G700" s="78"/>
    </row>
    <row r="701" spans="6:7" ht="18" customHeight="1" x14ac:dyDescent="0.2">
      <c r="F701" s="23"/>
      <c r="G701" s="78"/>
    </row>
    <row r="702" spans="6:7" ht="18" customHeight="1" x14ac:dyDescent="0.2">
      <c r="F702" s="23"/>
      <c r="G702" s="78"/>
    </row>
    <row r="703" spans="6:7" ht="18" customHeight="1" x14ac:dyDescent="0.2">
      <c r="F703" s="23"/>
      <c r="G703" s="78"/>
    </row>
    <row r="704" spans="6:7" ht="18" customHeight="1" x14ac:dyDescent="0.2">
      <c r="F704" s="23"/>
      <c r="G704" s="78"/>
    </row>
    <row r="705" spans="6:7" ht="18" customHeight="1" x14ac:dyDescent="0.2">
      <c r="F705" s="23"/>
      <c r="G705" s="78"/>
    </row>
    <row r="706" spans="6:7" ht="18" customHeight="1" x14ac:dyDescent="0.2">
      <c r="F706" s="23"/>
      <c r="G706" s="78"/>
    </row>
    <row r="707" spans="6:7" ht="18" customHeight="1" x14ac:dyDescent="0.2">
      <c r="F707" s="23"/>
      <c r="G707" s="78"/>
    </row>
    <row r="708" spans="6:7" ht="18" customHeight="1" x14ac:dyDescent="0.2">
      <c r="F708" s="23"/>
      <c r="G708" s="78"/>
    </row>
    <row r="709" spans="6:7" ht="18" customHeight="1" x14ac:dyDescent="0.2">
      <c r="F709" s="23"/>
      <c r="G709" s="78"/>
    </row>
    <row r="710" spans="6:7" ht="18" customHeight="1" x14ac:dyDescent="0.2">
      <c r="F710" s="23"/>
      <c r="G710" s="78"/>
    </row>
    <row r="711" spans="6:7" ht="18" customHeight="1" x14ac:dyDescent="0.2">
      <c r="F711" s="23"/>
      <c r="G711" s="78"/>
    </row>
    <row r="712" spans="6:7" ht="18" customHeight="1" x14ac:dyDescent="0.2">
      <c r="F712" s="23"/>
      <c r="G712" s="78"/>
    </row>
    <row r="713" spans="6:7" ht="18" customHeight="1" x14ac:dyDescent="0.2">
      <c r="F713" s="23"/>
      <c r="G713" s="78"/>
    </row>
    <row r="714" spans="6:7" ht="18" customHeight="1" x14ac:dyDescent="0.2">
      <c r="F714" s="23"/>
      <c r="G714" s="78"/>
    </row>
    <row r="715" spans="6:7" ht="18" customHeight="1" x14ac:dyDescent="0.2">
      <c r="F715" s="23"/>
      <c r="G715" s="78"/>
    </row>
    <row r="716" spans="6:7" ht="18" customHeight="1" x14ac:dyDescent="0.2">
      <c r="F716" s="23"/>
      <c r="G716" s="78"/>
    </row>
    <row r="717" spans="6:7" ht="18" customHeight="1" x14ac:dyDescent="0.2">
      <c r="F717" s="23"/>
      <c r="G717" s="78"/>
    </row>
    <row r="718" spans="6:7" ht="18" customHeight="1" x14ac:dyDescent="0.2">
      <c r="F718" s="23"/>
      <c r="G718" s="78"/>
    </row>
    <row r="719" spans="6:7" ht="18" customHeight="1" x14ac:dyDescent="0.2">
      <c r="F719" s="23"/>
      <c r="G719" s="78"/>
    </row>
    <row r="720" spans="6:7" ht="18" customHeight="1" x14ac:dyDescent="0.2">
      <c r="F720" s="23"/>
      <c r="G720" s="78"/>
    </row>
    <row r="721" spans="6:7" ht="18" customHeight="1" x14ac:dyDescent="0.2">
      <c r="F721" s="23"/>
      <c r="G721" s="78"/>
    </row>
    <row r="722" spans="6:7" ht="18" customHeight="1" x14ac:dyDescent="0.2">
      <c r="F722" s="23"/>
      <c r="G722" s="78"/>
    </row>
    <row r="723" spans="6:7" ht="18" customHeight="1" x14ac:dyDescent="0.2">
      <c r="F723" s="23"/>
      <c r="G723" s="78"/>
    </row>
    <row r="724" spans="6:7" ht="18" customHeight="1" x14ac:dyDescent="0.2">
      <c r="F724" s="23"/>
      <c r="G724" s="78"/>
    </row>
    <row r="725" spans="6:7" ht="18" customHeight="1" x14ac:dyDescent="0.2">
      <c r="F725" s="23"/>
      <c r="G725" s="78"/>
    </row>
    <row r="726" spans="6:7" ht="18" customHeight="1" x14ac:dyDescent="0.2">
      <c r="F726" s="23"/>
      <c r="G726" s="78"/>
    </row>
    <row r="727" spans="6:7" ht="18" customHeight="1" x14ac:dyDescent="0.2">
      <c r="F727" s="23"/>
      <c r="G727" s="78"/>
    </row>
    <row r="728" spans="6:7" ht="18" customHeight="1" x14ac:dyDescent="0.2">
      <c r="F728" s="23"/>
      <c r="G728" s="78"/>
    </row>
    <row r="729" spans="6:7" ht="18" customHeight="1" x14ac:dyDescent="0.2">
      <c r="F729" s="23"/>
      <c r="G729" s="78"/>
    </row>
    <row r="730" spans="6:7" ht="18" customHeight="1" x14ac:dyDescent="0.2">
      <c r="F730" s="23"/>
      <c r="G730" s="78"/>
    </row>
    <row r="731" spans="6:7" ht="18" customHeight="1" x14ac:dyDescent="0.2">
      <c r="F731" s="23"/>
      <c r="G731" s="78"/>
    </row>
    <row r="732" spans="6:7" ht="18" customHeight="1" x14ac:dyDescent="0.2">
      <c r="F732" s="23"/>
      <c r="G732" s="78"/>
    </row>
    <row r="733" spans="6:7" ht="18" customHeight="1" x14ac:dyDescent="0.2">
      <c r="F733" s="23"/>
      <c r="G733" s="78"/>
    </row>
    <row r="734" spans="6:7" ht="18" customHeight="1" x14ac:dyDescent="0.2">
      <c r="F734" s="23"/>
      <c r="G734" s="78"/>
    </row>
    <row r="735" spans="6:7" ht="18" customHeight="1" x14ac:dyDescent="0.2">
      <c r="F735" s="23"/>
      <c r="G735" s="78"/>
    </row>
    <row r="736" spans="6:7" ht="18" customHeight="1" x14ac:dyDescent="0.2">
      <c r="F736" s="23"/>
      <c r="G736" s="78"/>
    </row>
    <row r="737" spans="6:7" ht="18" customHeight="1" x14ac:dyDescent="0.2">
      <c r="F737" s="23"/>
      <c r="G737" s="78"/>
    </row>
    <row r="738" spans="6:7" ht="18" customHeight="1" x14ac:dyDescent="0.2">
      <c r="F738" s="23"/>
      <c r="G738" s="78"/>
    </row>
    <row r="739" spans="6:7" ht="18" customHeight="1" x14ac:dyDescent="0.2">
      <c r="F739" s="23"/>
      <c r="G739" s="78"/>
    </row>
    <row r="740" spans="6:7" ht="18" customHeight="1" x14ac:dyDescent="0.2">
      <c r="F740" s="23"/>
      <c r="G740" s="78"/>
    </row>
    <row r="741" spans="6:7" ht="18" customHeight="1" x14ac:dyDescent="0.2">
      <c r="F741" s="23"/>
      <c r="G741" s="78"/>
    </row>
    <row r="742" spans="6:7" ht="18" customHeight="1" x14ac:dyDescent="0.2">
      <c r="F742" s="23"/>
      <c r="G742" s="78"/>
    </row>
    <row r="743" spans="6:7" ht="18" customHeight="1" x14ac:dyDescent="0.2">
      <c r="F743" s="23"/>
      <c r="G743" s="78"/>
    </row>
    <row r="744" spans="6:7" ht="18" customHeight="1" x14ac:dyDescent="0.2">
      <c r="F744" s="23"/>
      <c r="G744" s="78"/>
    </row>
    <row r="745" spans="6:7" ht="18" customHeight="1" x14ac:dyDescent="0.2">
      <c r="F745" s="23"/>
      <c r="G745" s="78"/>
    </row>
    <row r="746" spans="6:7" ht="18" customHeight="1" x14ac:dyDescent="0.2">
      <c r="F746" s="23"/>
      <c r="G746" s="78"/>
    </row>
    <row r="747" spans="6:7" ht="18" customHeight="1" x14ac:dyDescent="0.2">
      <c r="F747" s="23"/>
      <c r="G747" s="78"/>
    </row>
    <row r="748" spans="6:7" ht="18" customHeight="1" x14ac:dyDescent="0.2">
      <c r="F748" s="23"/>
      <c r="G748" s="78"/>
    </row>
    <row r="749" spans="6:7" ht="18" customHeight="1" x14ac:dyDescent="0.2">
      <c r="F749" s="23"/>
      <c r="G749" s="78"/>
    </row>
    <row r="750" spans="6:7" ht="18" customHeight="1" x14ac:dyDescent="0.2">
      <c r="F750" s="23"/>
      <c r="G750" s="78"/>
    </row>
    <row r="751" spans="6:7" ht="18" customHeight="1" x14ac:dyDescent="0.2">
      <c r="F751" s="23"/>
      <c r="G751" s="78"/>
    </row>
    <row r="752" spans="6:7" ht="18" customHeight="1" x14ac:dyDescent="0.2">
      <c r="F752" s="23"/>
      <c r="G752" s="78"/>
    </row>
    <row r="753" spans="6:7" ht="18" customHeight="1" x14ac:dyDescent="0.2">
      <c r="F753" s="23"/>
      <c r="G753" s="78"/>
    </row>
    <row r="754" spans="6:7" ht="18" customHeight="1" x14ac:dyDescent="0.2">
      <c r="F754" s="23"/>
      <c r="G754" s="78"/>
    </row>
    <row r="755" spans="6:7" ht="18" customHeight="1" x14ac:dyDescent="0.2">
      <c r="F755" s="23"/>
      <c r="G755" s="78"/>
    </row>
    <row r="756" spans="6:7" ht="18" customHeight="1" x14ac:dyDescent="0.2">
      <c r="F756" s="23"/>
      <c r="G756" s="78"/>
    </row>
    <row r="757" spans="6:7" ht="18" customHeight="1" x14ac:dyDescent="0.2">
      <c r="F757" s="23"/>
      <c r="G757" s="78"/>
    </row>
    <row r="758" spans="6:7" ht="18" customHeight="1" x14ac:dyDescent="0.2">
      <c r="F758" s="23"/>
      <c r="G758" s="78"/>
    </row>
    <row r="759" spans="6:7" ht="18" customHeight="1" x14ac:dyDescent="0.2">
      <c r="F759" s="23"/>
      <c r="G759" s="78"/>
    </row>
    <row r="760" spans="6:7" ht="18" customHeight="1" x14ac:dyDescent="0.2">
      <c r="F760" s="23"/>
      <c r="G760" s="78"/>
    </row>
    <row r="761" spans="6:7" ht="18" customHeight="1" x14ac:dyDescent="0.2">
      <c r="F761" s="23"/>
      <c r="G761" s="78"/>
    </row>
    <row r="762" spans="6:7" ht="18" customHeight="1" x14ac:dyDescent="0.2">
      <c r="F762" s="23"/>
      <c r="G762" s="78"/>
    </row>
    <row r="763" spans="6:7" ht="18" customHeight="1" x14ac:dyDescent="0.2">
      <c r="F763" s="23"/>
      <c r="G763" s="78"/>
    </row>
    <row r="764" spans="6:7" ht="18" customHeight="1" x14ac:dyDescent="0.2">
      <c r="F764" s="23"/>
      <c r="G764" s="78"/>
    </row>
    <row r="765" spans="6:7" ht="18" customHeight="1" x14ac:dyDescent="0.2">
      <c r="F765" s="23"/>
      <c r="G765" s="78"/>
    </row>
    <row r="766" spans="6:7" ht="18" customHeight="1" x14ac:dyDescent="0.2">
      <c r="F766" s="23"/>
      <c r="G766" s="78"/>
    </row>
    <row r="767" spans="6:7" ht="18" customHeight="1" x14ac:dyDescent="0.2">
      <c r="F767" s="23"/>
      <c r="G767" s="78"/>
    </row>
    <row r="768" spans="6:7" ht="18" customHeight="1" x14ac:dyDescent="0.2">
      <c r="F768" s="23"/>
      <c r="G768" s="78"/>
    </row>
    <row r="769" spans="6:7" ht="18" customHeight="1" x14ac:dyDescent="0.2">
      <c r="F769" s="23"/>
      <c r="G769" s="78"/>
    </row>
    <row r="770" spans="6:7" ht="18" customHeight="1" x14ac:dyDescent="0.2">
      <c r="F770" s="23"/>
      <c r="G770" s="78"/>
    </row>
    <row r="771" spans="6:7" ht="18" customHeight="1" x14ac:dyDescent="0.2">
      <c r="F771" s="23"/>
      <c r="G771" s="78"/>
    </row>
    <row r="772" spans="6:7" ht="18" customHeight="1" x14ac:dyDescent="0.2">
      <c r="F772" s="23"/>
      <c r="G772" s="78"/>
    </row>
    <row r="773" spans="6:7" ht="18" customHeight="1" x14ac:dyDescent="0.2">
      <c r="F773" s="23"/>
      <c r="G773" s="78"/>
    </row>
    <row r="774" spans="6:7" ht="18" customHeight="1" x14ac:dyDescent="0.2">
      <c r="F774" s="23"/>
      <c r="G774" s="78"/>
    </row>
    <row r="775" spans="6:7" ht="18" customHeight="1" x14ac:dyDescent="0.2">
      <c r="F775" s="23"/>
      <c r="G775" s="78"/>
    </row>
    <row r="776" spans="6:7" ht="18" customHeight="1" x14ac:dyDescent="0.2">
      <c r="F776" s="23"/>
      <c r="G776" s="78"/>
    </row>
    <row r="777" spans="6:7" ht="18" customHeight="1" x14ac:dyDescent="0.2">
      <c r="F777" s="23"/>
      <c r="G777" s="78"/>
    </row>
    <row r="778" spans="6:7" ht="18" customHeight="1" x14ac:dyDescent="0.2">
      <c r="F778" s="23"/>
      <c r="G778" s="78"/>
    </row>
    <row r="779" spans="6:7" ht="18" customHeight="1" x14ac:dyDescent="0.2">
      <c r="F779" s="23"/>
      <c r="G779" s="78"/>
    </row>
    <row r="780" spans="6:7" ht="18" customHeight="1" x14ac:dyDescent="0.2">
      <c r="F780" s="23"/>
      <c r="G780" s="78"/>
    </row>
    <row r="781" spans="6:7" ht="18" customHeight="1" x14ac:dyDescent="0.2">
      <c r="F781" s="23"/>
      <c r="G781" s="78"/>
    </row>
    <row r="782" spans="6:7" ht="18" customHeight="1" x14ac:dyDescent="0.2">
      <c r="F782" s="23"/>
      <c r="G782" s="78"/>
    </row>
    <row r="783" spans="6:7" ht="18" customHeight="1" x14ac:dyDescent="0.2">
      <c r="F783" s="23"/>
      <c r="G783" s="78"/>
    </row>
    <row r="784" spans="6:7" ht="18" customHeight="1" x14ac:dyDescent="0.2">
      <c r="F784" s="23"/>
      <c r="G784" s="78"/>
    </row>
    <row r="785" spans="6:7" ht="18" customHeight="1" x14ac:dyDescent="0.2">
      <c r="F785" s="23"/>
      <c r="G785" s="78"/>
    </row>
    <row r="786" spans="6:7" ht="18" customHeight="1" x14ac:dyDescent="0.2">
      <c r="F786" s="23"/>
      <c r="G786" s="78"/>
    </row>
    <row r="787" spans="6:7" ht="18" customHeight="1" x14ac:dyDescent="0.2">
      <c r="F787" s="23"/>
      <c r="G787" s="78"/>
    </row>
    <row r="788" spans="6:7" ht="18" customHeight="1" x14ac:dyDescent="0.2">
      <c r="F788" s="23"/>
      <c r="G788" s="78"/>
    </row>
    <row r="789" spans="6:7" ht="18" customHeight="1" x14ac:dyDescent="0.2">
      <c r="F789" s="23"/>
      <c r="G789" s="78"/>
    </row>
    <row r="790" spans="6:7" ht="18" customHeight="1" x14ac:dyDescent="0.2">
      <c r="F790" s="23"/>
      <c r="G790" s="78"/>
    </row>
    <row r="791" spans="6:7" ht="18" customHeight="1" x14ac:dyDescent="0.2">
      <c r="F791" s="23"/>
      <c r="G791" s="78"/>
    </row>
    <row r="792" spans="6:7" ht="18" customHeight="1" x14ac:dyDescent="0.2">
      <c r="F792" s="23"/>
      <c r="G792" s="78"/>
    </row>
    <row r="793" spans="6:7" ht="18" customHeight="1" x14ac:dyDescent="0.2">
      <c r="F793" s="23"/>
      <c r="G793" s="78"/>
    </row>
    <row r="794" spans="6:7" ht="18" customHeight="1" x14ac:dyDescent="0.2">
      <c r="F794" s="23"/>
      <c r="G794" s="78"/>
    </row>
    <row r="795" spans="6:7" ht="18" customHeight="1" x14ac:dyDescent="0.2">
      <c r="F795" s="23"/>
      <c r="G795" s="78"/>
    </row>
    <row r="796" spans="6:7" ht="18" customHeight="1" x14ac:dyDescent="0.2">
      <c r="F796" s="23"/>
      <c r="G796" s="78"/>
    </row>
    <row r="797" spans="6:7" ht="18" customHeight="1" x14ac:dyDescent="0.2">
      <c r="F797" s="23"/>
      <c r="G797" s="78"/>
    </row>
    <row r="798" spans="6:7" ht="18" customHeight="1" x14ac:dyDescent="0.2">
      <c r="F798" s="23"/>
      <c r="G798" s="78"/>
    </row>
    <row r="799" spans="6:7" ht="18" customHeight="1" x14ac:dyDescent="0.2">
      <c r="F799" s="23"/>
      <c r="G799" s="78"/>
    </row>
    <row r="800" spans="6:7" ht="18" customHeight="1" x14ac:dyDescent="0.2">
      <c r="F800" s="23"/>
      <c r="G800" s="78"/>
    </row>
    <row r="801" spans="6:7" ht="18" customHeight="1" x14ac:dyDescent="0.2">
      <c r="F801" s="23"/>
      <c r="G801" s="78"/>
    </row>
    <row r="802" spans="6:7" ht="18" customHeight="1" x14ac:dyDescent="0.2">
      <c r="F802" s="23"/>
      <c r="G802" s="78"/>
    </row>
    <row r="803" spans="6:7" ht="18" customHeight="1" x14ac:dyDescent="0.2">
      <c r="F803" s="23"/>
      <c r="G803" s="78"/>
    </row>
    <row r="804" spans="6:7" ht="18" customHeight="1" x14ac:dyDescent="0.2">
      <c r="F804" s="23"/>
      <c r="G804" s="78"/>
    </row>
    <row r="805" spans="6:7" ht="18" customHeight="1" x14ac:dyDescent="0.2">
      <c r="F805" s="23"/>
      <c r="G805" s="78"/>
    </row>
    <row r="806" spans="6:7" ht="18" customHeight="1" x14ac:dyDescent="0.2">
      <c r="F806" s="23"/>
      <c r="G806" s="78"/>
    </row>
    <row r="807" spans="6:7" ht="18" customHeight="1" x14ac:dyDescent="0.2">
      <c r="F807" s="23"/>
      <c r="G807" s="78"/>
    </row>
    <row r="808" spans="6:7" ht="18" customHeight="1" x14ac:dyDescent="0.2">
      <c r="F808" s="23"/>
      <c r="G808" s="78"/>
    </row>
    <row r="809" spans="6:7" ht="18" customHeight="1" x14ac:dyDescent="0.2">
      <c r="F809" s="23"/>
      <c r="G809" s="78"/>
    </row>
    <row r="810" spans="6:7" ht="18" customHeight="1" x14ac:dyDescent="0.2">
      <c r="F810" s="23"/>
      <c r="G810" s="78"/>
    </row>
    <row r="811" spans="6:7" ht="18" customHeight="1" x14ac:dyDescent="0.2">
      <c r="F811" s="23"/>
      <c r="G811" s="78"/>
    </row>
    <row r="812" spans="6:7" ht="18" customHeight="1" x14ac:dyDescent="0.2">
      <c r="F812" s="23"/>
      <c r="G812" s="78"/>
    </row>
    <row r="813" spans="6:7" ht="18" customHeight="1" x14ac:dyDescent="0.2">
      <c r="F813" s="23"/>
      <c r="G813" s="78"/>
    </row>
    <row r="814" spans="6:7" ht="18" customHeight="1" x14ac:dyDescent="0.2">
      <c r="F814" s="23"/>
      <c r="G814" s="78"/>
    </row>
    <row r="815" spans="6:7" ht="18" customHeight="1" x14ac:dyDescent="0.2">
      <c r="F815" s="23"/>
      <c r="G815" s="78"/>
    </row>
    <row r="816" spans="6:7" ht="18" customHeight="1" x14ac:dyDescent="0.2">
      <c r="F816" s="23"/>
      <c r="G816" s="78"/>
    </row>
    <row r="817" spans="6:7" ht="18" customHeight="1" x14ac:dyDescent="0.2">
      <c r="F817" s="23"/>
      <c r="G817" s="78"/>
    </row>
    <row r="818" spans="6:7" ht="18" customHeight="1" x14ac:dyDescent="0.2">
      <c r="F818" s="23"/>
      <c r="G818" s="78"/>
    </row>
    <row r="819" spans="6:7" ht="18" customHeight="1" x14ac:dyDescent="0.2">
      <c r="F819" s="23"/>
      <c r="G819" s="78"/>
    </row>
    <row r="820" spans="6:7" ht="18" customHeight="1" x14ac:dyDescent="0.2">
      <c r="F820" s="23"/>
      <c r="G820" s="78"/>
    </row>
    <row r="821" spans="6:7" ht="18" customHeight="1" x14ac:dyDescent="0.2">
      <c r="F821" s="23"/>
      <c r="G821" s="78"/>
    </row>
    <row r="822" spans="6:7" ht="18" customHeight="1" x14ac:dyDescent="0.2">
      <c r="F822" s="23"/>
      <c r="G822" s="78"/>
    </row>
    <row r="823" spans="6:7" ht="18" customHeight="1" x14ac:dyDescent="0.2">
      <c r="F823" s="23"/>
      <c r="G823" s="78"/>
    </row>
    <row r="824" spans="6:7" ht="18" customHeight="1" x14ac:dyDescent="0.2">
      <c r="F824" s="23"/>
      <c r="G824" s="78"/>
    </row>
    <row r="825" spans="6:7" ht="18" customHeight="1" x14ac:dyDescent="0.2">
      <c r="F825" s="23"/>
      <c r="G825" s="78"/>
    </row>
    <row r="826" spans="6:7" ht="18" customHeight="1" x14ac:dyDescent="0.2">
      <c r="F826" s="23"/>
      <c r="G826" s="78"/>
    </row>
    <row r="827" spans="6:7" ht="18" customHeight="1" x14ac:dyDescent="0.2">
      <c r="F827" s="23"/>
      <c r="G827" s="78"/>
    </row>
    <row r="828" spans="6:7" ht="18" customHeight="1" x14ac:dyDescent="0.2">
      <c r="F828" s="23"/>
      <c r="G828" s="78"/>
    </row>
    <row r="829" spans="6:7" ht="18" customHeight="1" x14ac:dyDescent="0.2">
      <c r="F829" s="23"/>
      <c r="G829" s="78"/>
    </row>
    <row r="830" spans="6:7" ht="18" customHeight="1" x14ac:dyDescent="0.2">
      <c r="F830" s="23"/>
      <c r="G830" s="78"/>
    </row>
    <row r="831" spans="6:7" ht="18" customHeight="1" x14ac:dyDescent="0.2">
      <c r="F831" s="23"/>
      <c r="G831" s="78"/>
    </row>
    <row r="832" spans="6:7" ht="18" customHeight="1" x14ac:dyDescent="0.2">
      <c r="F832" s="23"/>
      <c r="G832" s="78"/>
    </row>
    <row r="833" spans="6:7" ht="18" customHeight="1" x14ac:dyDescent="0.2">
      <c r="F833" s="23"/>
      <c r="G833" s="78"/>
    </row>
    <row r="834" spans="6:7" ht="18" customHeight="1" x14ac:dyDescent="0.2">
      <c r="F834" s="23"/>
      <c r="G834" s="78"/>
    </row>
    <row r="835" spans="6:7" ht="18" customHeight="1" x14ac:dyDescent="0.2">
      <c r="F835" s="23"/>
      <c r="G835" s="78"/>
    </row>
    <row r="836" spans="6:7" ht="18" customHeight="1" x14ac:dyDescent="0.2">
      <c r="F836" s="23"/>
      <c r="G836" s="78"/>
    </row>
    <row r="837" spans="6:7" ht="18" customHeight="1" x14ac:dyDescent="0.2">
      <c r="F837" s="23"/>
      <c r="G837" s="78"/>
    </row>
    <row r="838" spans="6:7" ht="18" customHeight="1" x14ac:dyDescent="0.2">
      <c r="F838" s="23"/>
      <c r="G838" s="78"/>
    </row>
    <row r="839" spans="6:7" ht="18" customHeight="1" x14ac:dyDescent="0.2">
      <c r="F839" s="23"/>
      <c r="G839" s="78"/>
    </row>
    <row r="840" spans="6:7" ht="18" customHeight="1" x14ac:dyDescent="0.2">
      <c r="F840" s="23"/>
      <c r="G840" s="78"/>
    </row>
    <row r="841" spans="6:7" ht="18" customHeight="1" x14ac:dyDescent="0.2">
      <c r="F841" s="23"/>
      <c r="G841" s="78"/>
    </row>
    <row r="842" spans="6:7" ht="18" customHeight="1" x14ac:dyDescent="0.2">
      <c r="F842" s="23"/>
      <c r="G842" s="78"/>
    </row>
    <row r="843" spans="6:7" ht="18" customHeight="1" x14ac:dyDescent="0.2">
      <c r="F843" s="23"/>
      <c r="G843" s="78"/>
    </row>
    <row r="844" spans="6:7" ht="18" customHeight="1" x14ac:dyDescent="0.2">
      <c r="F844" s="23"/>
      <c r="G844" s="78"/>
    </row>
    <row r="845" spans="6:7" ht="18" customHeight="1" x14ac:dyDescent="0.2">
      <c r="F845" s="23"/>
      <c r="G845" s="78"/>
    </row>
    <row r="846" spans="6:7" ht="18" customHeight="1" x14ac:dyDescent="0.2">
      <c r="F846" s="23"/>
      <c r="G846" s="78"/>
    </row>
    <row r="847" spans="6:7" ht="18" customHeight="1" x14ac:dyDescent="0.2">
      <c r="F847" s="23"/>
      <c r="G847" s="78"/>
    </row>
    <row r="848" spans="6:7" ht="18" customHeight="1" x14ac:dyDescent="0.2">
      <c r="F848" s="23"/>
      <c r="G848" s="78"/>
    </row>
    <row r="849" spans="6:7" ht="18" customHeight="1" x14ac:dyDescent="0.2">
      <c r="F849" s="23"/>
      <c r="G849" s="78"/>
    </row>
    <row r="850" spans="6:7" ht="18" customHeight="1" x14ac:dyDescent="0.2">
      <c r="F850" s="23"/>
      <c r="G850" s="78"/>
    </row>
    <row r="851" spans="6:7" ht="18" customHeight="1" x14ac:dyDescent="0.2">
      <c r="F851" s="23"/>
      <c r="G851" s="78"/>
    </row>
    <row r="852" spans="6:7" ht="18" customHeight="1" x14ac:dyDescent="0.2">
      <c r="F852" s="23"/>
      <c r="G852" s="78"/>
    </row>
    <row r="853" spans="6:7" ht="18" customHeight="1" x14ac:dyDescent="0.2">
      <c r="F853" s="23"/>
      <c r="G853" s="78"/>
    </row>
    <row r="854" spans="6:7" ht="18" customHeight="1" x14ac:dyDescent="0.2">
      <c r="F854" s="23"/>
      <c r="G854" s="78"/>
    </row>
    <row r="855" spans="6:7" ht="18" customHeight="1" x14ac:dyDescent="0.2">
      <c r="F855" s="23"/>
      <c r="G855" s="78"/>
    </row>
    <row r="856" spans="6:7" ht="18" customHeight="1" x14ac:dyDescent="0.2">
      <c r="F856" s="23"/>
      <c r="G856" s="78"/>
    </row>
    <row r="857" spans="6:7" ht="18" customHeight="1" x14ac:dyDescent="0.2">
      <c r="F857" s="23"/>
      <c r="G857" s="78"/>
    </row>
    <row r="858" spans="6:7" ht="18" customHeight="1" x14ac:dyDescent="0.2">
      <c r="F858" s="23"/>
      <c r="G858" s="78"/>
    </row>
    <row r="859" spans="6:7" ht="18" customHeight="1" x14ac:dyDescent="0.2">
      <c r="F859" s="23"/>
      <c r="G859" s="78"/>
    </row>
    <row r="860" spans="6:7" ht="18" customHeight="1" x14ac:dyDescent="0.2">
      <c r="F860" s="23"/>
      <c r="G860" s="78"/>
    </row>
    <row r="861" spans="6:7" ht="18" customHeight="1" x14ac:dyDescent="0.2">
      <c r="F861" s="23"/>
      <c r="G861" s="78"/>
    </row>
    <row r="862" spans="6:7" ht="18" customHeight="1" x14ac:dyDescent="0.2">
      <c r="F862" s="23"/>
      <c r="G862" s="78"/>
    </row>
    <row r="863" spans="6:7" ht="18" customHeight="1" x14ac:dyDescent="0.2">
      <c r="F863" s="23"/>
      <c r="G863" s="78"/>
    </row>
    <row r="864" spans="6:7" ht="18" customHeight="1" x14ac:dyDescent="0.2">
      <c r="F864" s="23"/>
      <c r="G864" s="78"/>
    </row>
    <row r="865" spans="6:7" ht="18" customHeight="1" x14ac:dyDescent="0.2">
      <c r="F865" s="23"/>
      <c r="G865" s="78"/>
    </row>
    <row r="866" spans="6:7" ht="18" customHeight="1" x14ac:dyDescent="0.2">
      <c r="F866" s="23"/>
      <c r="G866" s="78"/>
    </row>
    <row r="867" spans="6:7" ht="18" customHeight="1" x14ac:dyDescent="0.2">
      <c r="F867" s="23"/>
      <c r="G867" s="78"/>
    </row>
    <row r="868" spans="6:7" ht="18" customHeight="1" x14ac:dyDescent="0.2">
      <c r="F868" s="23"/>
      <c r="G868" s="78"/>
    </row>
    <row r="869" spans="6:7" ht="18" customHeight="1" x14ac:dyDescent="0.2">
      <c r="F869" s="23"/>
      <c r="G869" s="78"/>
    </row>
    <row r="870" spans="6:7" ht="18" customHeight="1" x14ac:dyDescent="0.2">
      <c r="F870" s="23"/>
      <c r="G870" s="78"/>
    </row>
    <row r="871" spans="6:7" ht="18" customHeight="1" x14ac:dyDescent="0.2">
      <c r="F871" s="23"/>
      <c r="G871" s="78"/>
    </row>
    <row r="872" spans="6:7" ht="18" customHeight="1" x14ac:dyDescent="0.2">
      <c r="F872" s="23"/>
      <c r="G872" s="78"/>
    </row>
    <row r="873" spans="6:7" ht="18" customHeight="1" x14ac:dyDescent="0.2">
      <c r="F873" s="23"/>
      <c r="G873" s="78"/>
    </row>
    <row r="874" spans="6:7" ht="18" customHeight="1" x14ac:dyDescent="0.2">
      <c r="F874" s="23"/>
      <c r="G874" s="78"/>
    </row>
    <row r="875" spans="6:7" ht="18" customHeight="1" x14ac:dyDescent="0.2">
      <c r="F875" s="23"/>
      <c r="G875" s="78"/>
    </row>
    <row r="876" spans="6:7" ht="18" customHeight="1" x14ac:dyDescent="0.2">
      <c r="F876" s="23"/>
      <c r="G876" s="78"/>
    </row>
    <row r="877" spans="6:7" ht="18" customHeight="1" x14ac:dyDescent="0.2">
      <c r="F877" s="23"/>
      <c r="G877" s="78"/>
    </row>
    <row r="878" spans="6:7" ht="18" customHeight="1" x14ac:dyDescent="0.2">
      <c r="F878" s="23"/>
      <c r="G878" s="78"/>
    </row>
    <row r="879" spans="6:7" ht="18" customHeight="1" x14ac:dyDescent="0.2">
      <c r="F879" s="23"/>
      <c r="G879" s="78"/>
    </row>
    <row r="880" spans="6:7" ht="18" customHeight="1" x14ac:dyDescent="0.2">
      <c r="F880" s="23"/>
      <c r="G880" s="78"/>
    </row>
    <row r="881" spans="6:7" ht="18" customHeight="1" x14ac:dyDescent="0.2">
      <c r="F881" s="23"/>
      <c r="G881" s="78"/>
    </row>
    <row r="882" spans="6:7" ht="18" customHeight="1" x14ac:dyDescent="0.2">
      <c r="F882" s="23"/>
      <c r="G882" s="78"/>
    </row>
    <row r="883" spans="6:7" ht="18" customHeight="1" x14ac:dyDescent="0.2">
      <c r="F883" s="23"/>
      <c r="G883" s="78"/>
    </row>
    <row r="884" spans="6:7" ht="18" customHeight="1" x14ac:dyDescent="0.2">
      <c r="F884" s="23"/>
      <c r="G884" s="78"/>
    </row>
    <row r="885" spans="6:7" ht="18" customHeight="1" x14ac:dyDescent="0.2">
      <c r="F885" s="23"/>
      <c r="G885" s="78"/>
    </row>
    <row r="886" spans="6:7" ht="18" customHeight="1" x14ac:dyDescent="0.2">
      <c r="F886" s="23"/>
      <c r="G886" s="78"/>
    </row>
    <row r="887" spans="6:7" ht="18" customHeight="1" x14ac:dyDescent="0.2">
      <c r="F887" s="23"/>
      <c r="G887" s="78"/>
    </row>
    <row r="888" spans="6:7" ht="18" customHeight="1" x14ac:dyDescent="0.2">
      <c r="F888" s="23"/>
      <c r="G888" s="78"/>
    </row>
    <row r="889" spans="6:7" ht="18" customHeight="1" x14ac:dyDescent="0.2">
      <c r="F889" s="23"/>
      <c r="G889" s="78"/>
    </row>
    <row r="890" spans="6:7" ht="18" customHeight="1" x14ac:dyDescent="0.2">
      <c r="F890" s="23"/>
      <c r="G890" s="78"/>
    </row>
    <row r="891" spans="6:7" ht="18" customHeight="1" x14ac:dyDescent="0.2">
      <c r="F891" s="23"/>
      <c r="G891" s="78"/>
    </row>
    <row r="892" spans="6:7" ht="18" customHeight="1" x14ac:dyDescent="0.2">
      <c r="F892" s="23"/>
      <c r="G892" s="78"/>
    </row>
    <row r="893" spans="6:7" ht="18" customHeight="1" x14ac:dyDescent="0.2">
      <c r="F893" s="23"/>
      <c r="G893" s="78"/>
    </row>
    <row r="894" spans="6:7" ht="18" customHeight="1" x14ac:dyDescent="0.2">
      <c r="F894" s="23"/>
      <c r="G894" s="78"/>
    </row>
    <row r="895" spans="6:7" ht="18" customHeight="1" x14ac:dyDescent="0.2">
      <c r="F895" s="23"/>
      <c r="G895" s="78"/>
    </row>
    <row r="896" spans="6:7" ht="18" customHeight="1" x14ac:dyDescent="0.2">
      <c r="F896" s="23"/>
      <c r="G896" s="78"/>
    </row>
    <row r="897" spans="6:7" ht="18" customHeight="1" x14ac:dyDescent="0.2">
      <c r="F897" s="23"/>
      <c r="G897" s="78"/>
    </row>
    <row r="898" spans="6:7" ht="18" customHeight="1" x14ac:dyDescent="0.2">
      <c r="F898" s="23"/>
      <c r="G898" s="78"/>
    </row>
    <row r="899" spans="6:7" ht="18" customHeight="1" x14ac:dyDescent="0.2">
      <c r="F899" s="23"/>
      <c r="G899" s="78"/>
    </row>
    <row r="900" spans="6:7" ht="18" customHeight="1" x14ac:dyDescent="0.2">
      <c r="F900" s="23"/>
      <c r="G900" s="78"/>
    </row>
    <row r="901" spans="6:7" ht="18" customHeight="1" x14ac:dyDescent="0.2">
      <c r="F901" s="23"/>
      <c r="G901" s="78"/>
    </row>
    <row r="902" spans="6:7" ht="18" customHeight="1" x14ac:dyDescent="0.2">
      <c r="F902" s="23"/>
      <c r="G902" s="78"/>
    </row>
    <row r="903" spans="6:7" ht="18" customHeight="1" x14ac:dyDescent="0.2">
      <c r="F903" s="23"/>
      <c r="G903" s="78"/>
    </row>
    <row r="904" spans="6:7" ht="18" customHeight="1" x14ac:dyDescent="0.2">
      <c r="F904" s="23"/>
      <c r="G904" s="78"/>
    </row>
    <row r="905" spans="6:7" ht="18" customHeight="1" x14ac:dyDescent="0.2">
      <c r="F905" s="23"/>
      <c r="G905" s="78"/>
    </row>
    <row r="906" spans="6:7" ht="18" customHeight="1" x14ac:dyDescent="0.2">
      <c r="F906" s="23"/>
      <c r="G906" s="78"/>
    </row>
    <row r="907" spans="6:7" ht="18" customHeight="1" x14ac:dyDescent="0.2">
      <c r="F907" s="23"/>
      <c r="G907" s="78"/>
    </row>
    <row r="908" spans="6:7" ht="18" customHeight="1" x14ac:dyDescent="0.2">
      <c r="F908" s="23"/>
      <c r="G908" s="78"/>
    </row>
    <row r="909" spans="6:7" ht="18" customHeight="1" x14ac:dyDescent="0.2">
      <c r="F909" s="23"/>
      <c r="G909" s="78"/>
    </row>
  </sheetData>
  <autoFilter ref="A1:I1"/>
  <conditionalFormatting sqref="H1">
    <cfRule type="cellIs" dxfId="35" priority="2" operator="equal">
      <formula>0</formula>
    </cfRule>
  </conditionalFormatting>
  <conditionalFormatting sqref="D1">
    <cfRule type="cellIs" dxfId="34" priority="3" operator="equal">
      <formula>0</formula>
    </cfRule>
  </conditionalFormatting>
  <conditionalFormatting sqref="F1">
    <cfRule type="cellIs" dxfId="33" priority="4" operator="equal">
      <formula>0</formula>
    </cfRule>
  </conditionalFormatting>
  <hyperlinks>
    <hyperlink ref="I2" r:id="rId1"/>
    <hyperlink ref="I3:I31" r:id="rId2" display="Source Market shares : https://gs.statcounter.com/os-market-share/desktop/france/#yearly-2016-2021"/>
  </hyperlinks>
  <pageMargins left="0.7" right="0.7" top="0.75" bottom="0.75" header="0.511811023622047" footer="0.511811023622047"/>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44"/>
  <sheetViews>
    <sheetView topLeftCell="B1" zoomScale="89" zoomScaleNormal="60" zoomScalePageLayoutView="60" workbookViewId="0">
      <pane ySplit="1" topLeftCell="A85" activePane="bottomLeft" state="frozen"/>
      <selection activeCell="B1" sqref="B1"/>
      <selection pane="bottomLeft" activeCell="I3" sqref="I3:I109"/>
    </sheetView>
  </sheetViews>
  <sheetFormatPr baseColWidth="10" defaultColWidth="10.83203125" defaultRowHeight="16" x14ac:dyDescent="0.2"/>
  <cols>
    <col min="1" max="1" width="14" style="22" customWidth="1"/>
    <col min="2" max="2" width="9.6640625" style="22" customWidth="1"/>
    <col min="3" max="3" width="18.5" style="22" customWidth="1"/>
    <col min="4" max="4" width="26.33203125" style="34" customWidth="1"/>
    <col min="5" max="5" width="27.33203125" style="34" customWidth="1"/>
    <col min="6" max="6" width="24" style="34" customWidth="1"/>
    <col min="7" max="7" width="13" style="210" customWidth="1"/>
    <col min="8" max="8" width="13.1640625" style="44" customWidth="1"/>
    <col min="9" max="9" width="92.83203125" style="34" customWidth="1"/>
    <col min="10" max="1024" width="10.83203125" style="34"/>
  </cols>
  <sheetData>
    <row r="1" spans="1:9" s="206" customFormat="1" ht="18" customHeight="1" x14ac:dyDescent="0.2">
      <c r="A1" s="203" t="s">
        <v>77</v>
      </c>
      <c r="B1" s="203" t="s">
        <v>78</v>
      </c>
      <c r="C1" s="203" t="s">
        <v>0</v>
      </c>
      <c r="D1" s="111" t="s">
        <v>120</v>
      </c>
      <c r="E1" s="98" t="s">
        <v>121</v>
      </c>
      <c r="F1" s="5" t="s">
        <v>122</v>
      </c>
      <c r="G1" s="209" t="s">
        <v>784</v>
      </c>
      <c r="H1" s="183" t="s">
        <v>979</v>
      </c>
      <c r="I1" s="211" t="s">
        <v>75</v>
      </c>
    </row>
    <row r="2" spans="1:9" ht="18" customHeight="1" x14ac:dyDescent="0.2">
      <c r="A2" s="22" t="s">
        <v>93</v>
      </c>
      <c r="B2" s="22">
        <v>2016</v>
      </c>
      <c r="C2" s="22" t="s">
        <v>1033</v>
      </c>
      <c r="D2" s="34" t="s">
        <v>350</v>
      </c>
      <c r="E2" s="34" t="s">
        <v>594</v>
      </c>
      <c r="F2" s="2" t="s">
        <v>1034</v>
      </c>
      <c r="G2" s="23" t="s">
        <v>1035</v>
      </c>
      <c r="I2" s="34" t="s">
        <v>1036</v>
      </c>
    </row>
    <row r="3" spans="1:9" ht="18" customHeight="1" x14ac:dyDescent="0.2">
      <c r="A3" s="22" t="s">
        <v>93</v>
      </c>
      <c r="B3" s="22">
        <v>2016</v>
      </c>
      <c r="C3" s="22" t="s">
        <v>1033</v>
      </c>
      <c r="D3" s="34" t="s">
        <v>593</v>
      </c>
      <c r="E3" s="34" t="s">
        <v>593</v>
      </c>
      <c r="F3" s="2" t="s">
        <v>1037</v>
      </c>
      <c r="G3" s="2" t="s">
        <v>1038</v>
      </c>
      <c r="I3" s="34" t="s">
        <v>1036</v>
      </c>
    </row>
    <row r="4" spans="1:9" ht="18" customHeight="1" x14ac:dyDescent="0.2">
      <c r="A4" s="22" t="s">
        <v>93</v>
      </c>
      <c r="B4" s="22">
        <v>2016</v>
      </c>
      <c r="C4" s="22" t="s">
        <v>1033</v>
      </c>
      <c r="D4" s="34" t="s">
        <v>990</v>
      </c>
      <c r="E4" s="34" t="s">
        <v>991</v>
      </c>
      <c r="F4" s="2" t="s">
        <v>1039</v>
      </c>
      <c r="G4" s="2" t="s">
        <v>1040</v>
      </c>
      <c r="I4" s="34" t="s">
        <v>1036</v>
      </c>
    </row>
    <row r="5" spans="1:9" ht="18" customHeight="1" x14ac:dyDescent="0.2">
      <c r="A5" s="22" t="s">
        <v>93</v>
      </c>
      <c r="B5" s="22">
        <v>2016</v>
      </c>
      <c r="C5" s="22" t="s">
        <v>1033</v>
      </c>
      <c r="D5" s="34" t="s">
        <v>350</v>
      </c>
      <c r="E5" s="34" t="s">
        <v>594</v>
      </c>
      <c r="F5" s="2" t="s">
        <v>981</v>
      </c>
      <c r="G5" s="2" t="s">
        <v>1041</v>
      </c>
      <c r="I5" s="34" t="s">
        <v>1036</v>
      </c>
    </row>
    <row r="6" spans="1:9" ht="18" customHeight="1" x14ac:dyDescent="0.2">
      <c r="A6" s="22" t="s">
        <v>93</v>
      </c>
      <c r="B6" s="22">
        <v>2016</v>
      </c>
      <c r="C6" s="22" t="s">
        <v>1033</v>
      </c>
      <c r="D6" s="34" t="s">
        <v>1042</v>
      </c>
      <c r="E6" s="34" t="s">
        <v>1043</v>
      </c>
      <c r="F6" s="2" t="s">
        <v>1044</v>
      </c>
      <c r="G6" s="2" t="s">
        <v>1045</v>
      </c>
      <c r="I6" s="34" t="s">
        <v>1036</v>
      </c>
    </row>
    <row r="7" spans="1:9" ht="18" customHeight="1" x14ac:dyDescent="0.2">
      <c r="A7" s="22" t="s">
        <v>93</v>
      </c>
      <c r="B7" s="22">
        <v>2016</v>
      </c>
      <c r="C7" s="22" t="s">
        <v>1033</v>
      </c>
      <c r="D7" s="34" t="s">
        <v>596</v>
      </c>
      <c r="E7" s="34" t="s">
        <v>596</v>
      </c>
      <c r="F7" s="2" t="s">
        <v>1046</v>
      </c>
      <c r="G7" s="2" t="s">
        <v>1047</v>
      </c>
      <c r="I7" s="34" t="s">
        <v>1036</v>
      </c>
    </row>
    <row r="8" spans="1:9" ht="18" customHeight="1" x14ac:dyDescent="0.2">
      <c r="A8" s="22" t="s">
        <v>93</v>
      </c>
      <c r="B8" s="22">
        <v>2016</v>
      </c>
      <c r="C8" s="22" t="s">
        <v>1033</v>
      </c>
      <c r="D8" s="34" t="s">
        <v>1048</v>
      </c>
      <c r="E8" s="34" t="s">
        <v>1049</v>
      </c>
      <c r="F8" s="2" t="s">
        <v>1050</v>
      </c>
      <c r="G8" s="2" t="s">
        <v>893</v>
      </c>
      <c r="I8" s="34" t="s">
        <v>1036</v>
      </c>
    </row>
    <row r="9" spans="1:9" ht="18" customHeight="1" x14ac:dyDescent="0.2">
      <c r="A9" s="22" t="s">
        <v>93</v>
      </c>
      <c r="B9" s="22">
        <v>2016</v>
      </c>
      <c r="C9" s="22" t="s">
        <v>1033</v>
      </c>
      <c r="D9" s="34" t="s">
        <v>1051</v>
      </c>
      <c r="E9" s="34" t="s">
        <v>1052</v>
      </c>
      <c r="F9" s="2" t="s">
        <v>1051</v>
      </c>
      <c r="G9" s="2" t="s">
        <v>1053</v>
      </c>
      <c r="I9" s="34" t="s">
        <v>1036</v>
      </c>
    </row>
    <row r="10" spans="1:9" ht="18" customHeight="1" x14ac:dyDescent="0.2">
      <c r="A10" s="22" t="s">
        <v>93</v>
      </c>
      <c r="B10" s="22">
        <v>2016</v>
      </c>
      <c r="C10" s="22" t="s">
        <v>1033</v>
      </c>
      <c r="D10" s="34" t="s">
        <v>596</v>
      </c>
      <c r="E10" s="34" t="s">
        <v>596</v>
      </c>
      <c r="F10" s="2" t="s">
        <v>1054</v>
      </c>
      <c r="G10" s="2" t="s">
        <v>814</v>
      </c>
      <c r="I10" s="34" t="s">
        <v>1036</v>
      </c>
    </row>
    <row r="11" spans="1:9" ht="18" customHeight="1" x14ac:dyDescent="0.2">
      <c r="A11" s="22" t="s">
        <v>93</v>
      </c>
      <c r="B11" s="22">
        <v>2016</v>
      </c>
      <c r="C11" s="22" t="s">
        <v>1033</v>
      </c>
      <c r="D11" s="2" t="s">
        <v>992</v>
      </c>
      <c r="E11" s="2" t="s">
        <v>992</v>
      </c>
      <c r="F11" s="2" t="s">
        <v>992</v>
      </c>
      <c r="G11" s="2" t="s">
        <v>837</v>
      </c>
      <c r="I11" s="34" t="s">
        <v>1036</v>
      </c>
    </row>
    <row r="12" spans="1:9" ht="18" customHeight="1" x14ac:dyDescent="0.2">
      <c r="A12" s="22" t="s">
        <v>93</v>
      </c>
      <c r="B12" s="22">
        <v>2016</v>
      </c>
      <c r="C12" s="22" t="s">
        <v>1033</v>
      </c>
      <c r="D12" s="34" t="s">
        <v>1055</v>
      </c>
      <c r="E12" s="34" t="s">
        <v>1055</v>
      </c>
      <c r="F12" s="2" t="s">
        <v>1056</v>
      </c>
      <c r="G12" s="2" t="s">
        <v>810</v>
      </c>
      <c r="I12" s="34" t="s">
        <v>1036</v>
      </c>
    </row>
    <row r="13" spans="1:9" ht="18" customHeight="1" x14ac:dyDescent="0.2">
      <c r="A13" s="22" t="s">
        <v>93</v>
      </c>
      <c r="B13" s="22">
        <v>2016</v>
      </c>
      <c r="C13" s="22" t="s">
        <v>1033</v>
      </c>
      <c r="D13" s="34" t="s">
        <v>663</v>
      </c>
      <c r="E13" s="34" t="s">
        <v>1057</v>
      </c>
      <c r="F13" s="2" t="s">
        <v>1058</v>
      </c>
      <c r="G13" s="2" t="s">
        <v>815</v>
      </c>
      <c r="I13" s="34" t="s">
        <v>1036</v>
      </c>
    </row>
    <row r="14" spans="1:9" ht="18" customHeight="1" x14ac:dyDescent="0.2">
      <c r="A14" s="22" t="s">
        <v>93</v>
      </c>
      <c r="B14" s="22">
        <v>2016</v>
      </c>
      <c r="C14" s="22" t="s">
        <v>1033</v>
      </c>
      <c r="D14" s="2" t="s">
        <v>799</v>
      </c>
      <c r="E14" s="2" t="s">
        <v>799</v>
      </c>
      <c r="F14" s="2" t="s">
        <v>1059</v>
      </c>
      <c r="G14" s="2" t="s">
        <v>805</v>
      </c>
      <c r="I14" s="34" t="s">
        <v>1036</v>
      </c>
    </row>
    <row r="15" spans="1:9" ht="18" customHeight="1" x14ac:dyDescent="0.2">
      <c r="A15" s="22" t="s">
        <v>93</v>
      </c>
      <c r="B15" s="22">
        <v>2016</v>
      </c>
      <c r="C15" s="22" t="s">
        <v>1033</v>
      </c>
      <c r="D15" s="34" t="s">
        <v>599</v>
      </c>
      <c r="E15" s="34" t="s">
        <v>599</v>
      </c>
      <c r="F15" s="2" t="s">
        <v>1060</v>
      </c>
      <c r="G15" s="2" t="s">
        <v>805</v>
      </c>
      <c r="I15" s="34" t="s">
        <v>1036</v>
      </c>
    </row>
    <row r="16" spans="1:9" ht="18" customHeight="1" x14ac:dyDescent="0.2">
      <c r="A16" s="22" t="s">
        <v>93</v>
      </c>
      <c r="B16" s="22">
        <v>2016</v>
      </c>
      <c r="C16" s="22" t="s">
        <v>1033</v>
      </c>
      <c r="D16" s="34" t="s">
        <v>597</v>
      </c>
      <c r="E16" s="34" t="s">
        <v>597</v>
      </c>
      <c r="F16" s="2" t="s">
        <v>999</v>
      </c>
      <c r="G16" s="2" t="s">
        <v>800</v>
      </c>
      <c r="I16" s="34" t="s">
        <v>1036</v>
      </c>
    </row>
    <row r="17" spans="1:9" ht="18" customHeight="1" x14ac:dyDescent="0.2">
      <c r="A17" s="22" t="s">
        <v>93</v>
      </c>
      <c r="B17" s="22">
        <v>2016</v>
      </c>
      <c r="C17" s="22" t="s">
        <v>1033</v>
      </c>
      <c r="D17" s="178" t="s">
        <v>1061</v>
      </c>
      <c r="E17" s="178" t="s">
        <v>1061</v>
      </c>
      <c r="F17" s="2" t="s">
        <v>1062</v>
      </c>
      <c r="G17" s="2" t="s">
        <v>816</v>
      </c>
      <c r="I17" s="34" t="s">
        <v>1036</v>
      </c>
    </row>
    <row r="18" spans="1:9" ht="18" customHeight="1" x14ac:dyDescent="0.2">
      <c r="A18" s="22" t="s">
        <v>93</v>
      </c>
      <c r="B18" s="22">
        <v>2016</v>
      </c>
      <c r="C18" s="22" t="s">
        <v>1033</v>
      </c>
      <c r="D18" s="34" t="s">
        <v>995</v>
      </c>
      <c r="E18" s="34" t="s">
        <v>996</v>
      </c>
      <c r="F18" s="2" t="s">
        <v>996</v>
      </c>
      <c r="G18" s="2" t="s">
        <v>802</v>
      </c>
      <c r="I18" s="34" t="s">
        <v>1036</v>
      </c>
    </row>
    <row r="19" spans="1:9" ht="18" customHeight="1" x14ac:dyDescent="0.2">
      <c r="A19" s="22" t="s">
        <v>93</v>
      </c>
      <c r="B19" s="22">
        <v>2016</v>
      </c>
      <c r="C19" s="22" t="s">
        <v>1033</v>
      </c>
      <c r="D19" s="34" t="s">
        <v>136</v>
      </c>
      <c r="E19" s="34" t="s">
        <v>136</v>
      </c>
      <c r="F19" s="131" t="s">
        <v>1018</v>
      </c>
      <c r="G19" s="23">
        <v>0.08</v>
      </c>
      <c r="I19" s="34" t="s">
        <v>1036</v>
      </c>
    </row>
    <row r="20" spans="1:9" ht="18" customHeight="1" x14ac:dyDescent="0.2">
      <c r="A20" s="22" t="s">
        <v>93</v>
      </c>
      <c r="B20" s="22">
        <v>2017</v>
      </c>
      <c r="C20" s="22" t="s">
        <v>1033</v>
      </c>
      <c r="D20" s="34" t="s">
        <v>350</v>
      </c>
      <c r="E20" s="34" t="s">
        <v>594</v>
      </c>
      <c r="F20" s="2" t="s">
        <v>1034</v>
      </c>
      <c r="G20" s="2" t="s">
        <v>1063</v>
      </c>
      <c r="I20" s="34" t="s">
        <v>1036</v>
      </c>
    </row>
    <row r="21" spans="1:9" ht="18" customHeight="1" x14ac:dyDescent="0.2">
      <c r="A21" s="22" t="s">
        <v>93</v>
      </c>
      <c r="B21" s="22">
        <v>2017</v>
      </c>
      <c r="C21" s="22" t="s">
        <v>1033</v>
      </c>
      <c r="D21" s="34" t="s">
        <v>593</v>
      </c>
      <c r="E21" s="34" t="s">
        <v>593</v>
      </c>
      <c r="F21" s="2" t="s">
        <v>1037</v>
      </c>
      <c r="G21" s="2" t="s">
        <v>1064</v>
      </c>
      <c r="I21" s="34" t="s">
        <v>1036</v>
      </c>
    </row>
    <row r="22" spans="1:9" ht="18" customHeight="1" x14ac:dyDescent="0.2">
      <c r="A22" s="22" t="s">
        <v>93</v>
      </c>
      <c r="B22" s="22">
        <v>2017</v>
      </c>
      <c r="C22" s="22" t="s">
        <v>1033</v>
      </c>
      <c r="D22" s="34" t="s">
        <v>990</v>
      </c>
      <c r="E22" s="34" t="s">
        <v>991</v>
      </c>
      <c r="F22" s="2" t="s">
        <v>1039</v>
      </c>
      <c r="G22" s="2" t="s">
        <v>1065</v>
      </c>
      <c r="I22" s="34" t="s">
        <v>1036</v>
      </c>
    </row>
    <row r="23" spans="1:9" ht="18" customHeight="1" x14ac:dyDescent="0.2">
      <c r="A23" s="22" t="s">
        <v>93</v>
      </c>
      <c r="B23" s="22">
        <v>2017</v>
      </c>
      <c r="C23" s="22" t="s">
        <v>1033</v>
      </c>
      <c r="D23" s="34" t="s">
        <v>350</v>
      </c>
      <c r="E23" s="34" t="s">
        <v>594</v>
      </c>
      <c r="F23" s="2" t="s">
        <v>981</v>
      </c>
      <c r="G23" s="2" t="s">
        <v>892</v>
      </c>
      <c r="I23" s="34" t="s">
        <v>1036</v>
      </c>
    </row>
    <row r="24" spans="1:9" ht="18" customHeight="1" x14ac:dyDescent="0.2">
      <c r="A24" s="22" t="s">
        <v>93</v>
      </c>
      <c r="B24" s="22">
        <v>2017</v>
      </c>
      <c r="C24" s="22" t="s">
        <v>1033</v>
      </c>
      <c r="D24" s="34" t="s">
        <v>1042</v>
      </c>
      <c r="E24" s="34" t="s">
        <v>1043</v>
      </c>
      <c r="F24" s="2" t="s">
        <v>1044</v>
      </c>
      <c r="G24" s="2" t="s">
        <v>1066</v>
      </c>
      <c r="I24" s="34" t="s">
        <v>1036</v>
      </c>
    </row>
    <row r="25" spans="1:9" ht="18" customHeight="1" x14ac:dyDescent="0.2">
      <c r="A25" s="22" t="s">
        <v>93</v>
      </c>
      <c r="B25" s="22">
        <v>2017</v>
      </c>
      <c r="C25" s="22" t="s">
        <v>1033</v>
      </c>
      <c r="D25" s="34" t="s">
        <v>596</v>
      </c>
      <c r="E25" s="34" t="s">
        <v>596</v>
      </c>
      <c r="F25" s="2" t="s">
        <v>1046</v>
      </c>
      <c r="G25" s="2" t="s">
        <v>912</v>
      </c>
      <c r="I25" s="34" t="s">
        <v>1036</v>
      </c>
    </row>
    <row r="26" spans="1:9" ht="18" customHeight="1" x14ac:dyDescent="0.2">
      <c r="A26" s="22" t="s">
        <v>93</v>
      </c>
      <c r="B26" s="22">
        <v>2017</v>
      </c>
      <c r="C26" s="22" t="s">
        <v>1033</v>
      </c>
      <c r="D26" s="34" t="s">
        <v>1048</v>
      </c>
      <c r="E26" s="34" t="s">
        <v>1049</v>
      </c>
      <c r="F26" s="2" t="s">
        <v>1050</v>
      </c>
      <c r="G26" s="2" t="s">
        <v>1067</v>
      </c>
      <c r="I26" s="34" t="s">
        <v>1036</v>
      </c>
    </row>
    <row r="27" spans="1:9" ht="18" customHeight="1" x14ac:dyDescent="0.2">
      <c r="A27" s="22" t="s">
        <v>93</v>
      </c>
      <c r="B27" s="22">
        <v>2017</v>
      </c>
      <c r="C27" s="22" t="s">
        <v>1033</v>
      </c>
      <c r="D27" s="34" t="s">
        <v>1051</v>
      </c>
      <c r="E27" s="34" t="s">
        <v>1052</v>
      </c>
      <c r="F27" s="2" t="s">
        <v>1051</v>
      </c>
      <c r="G27" s="2" t="s">
        <v>791</v>
      </c>
      <c r="I27" s="34" t="s">
        <v>1036</v>
      </c>
    </row>
    <row r="28" spans="1:9" ht="18" customHeight="1" x14ac:dyDescent="0.2">
      <c r="A28" s="22" t="s">
        <v>93</v>
      </c>
      <c r="B28" s="22">
        <v>2017</v>
      </c>
      <c r="C28" s="22" t="s">
        <v>1033</v>
      </c>
      <c r="D28" s="34" t="s">
        <v>596</v>
      </c>
      <c r="E28" s="34" t="s">
        <v>596</v>
      </c>
      <c r="F28" s="2" t="s">
        <v>1054</v>
      </c>
      <c r="G28" s="2" t="s">
        <v>820</v>
      </c>
      <c r="I28" s="34" t="s">
        <v>1036</v>
      </c>
    </row>
    <row r="29" spans="1:9" ht="18" customHeight="1" x14ac:dyDescent="0.2">
      <c r="A29" s="22" t="s">
        <v>93</v>
      </c>
      <c r="B29" s="22">
        <v>2017</v>
      </c>
      <c r="C29" s="22" t="s">
        <v>1033</v>
      </c>
      <c r="D29" s="2" t="s">
        <v>992</v>
      </c>
      <c r="E29" s="2" t="s">
        <v>992</v>
      </c>
      <c r="F29" s="2" t="s">
        <v>992</v>
      </c>
      <c r="G29" s="2" t="s">
        <v>822</v>
      </c>
      <c r="I29" s="34" t="s">
        <v>1036</v>
      </c>
    </row>
    <row r="30" spans="1:9" ht="18" customHeight="1" x14ac:dyDescent="0.2">
      <c r="A30" s="22" t="s">
        <v>93</v>
      </c>
      <c r="B30" s="22">
        <v>2017</v>
      </c>
      <c r="C30" s="22" t="s">
        <v>1033</v>
      </c>
      <c r="D30" s="34" t="s">
        <v>1055</v>
      </c>
      <c r="E30" s="34" t="s">
        <v>1055</v>
      </c>
      <c r="F30" s="2" t="s">
        <v>1056</v>
      </c>
      <c r="G30" s="2" t="s">
        <v>816</v>
      </c>
      <c r="I30" s="34" t="s">
        <v>1036</v>
      </c>
    </row>
    <row r="31" spans="1:9" ht="18" customHeight="1" x14ac:dyDescent="0.2">
      <c r="A31" s="22" t="s">
        <v>93</v>
      </c>
      <c r="B31" s="22">
        <v>2017</v>
      </c>
      <c r="C31" s="22" t="s">
        <v>1033</v>
      </c>
      <c r="D31" s="34" t="s">
        <v>663</v>
      </c>
      <c r="E31" s="34" t="s">
        <v>1057</v>
      </c>
      <c r="F31" s="2" t="s">
        <v>1058</v>
      </c>
      <c r="G31" s="2" t="s">
        <v>810</v>
      </c>
      <c r="I31" s="34" t="s">
        <v>1036</v>
      </c>
    </row>
    <row r="32" spans="1:9" ht="18" customHeight="1" x14ac:dyDescent="0.2">
      <c r="A32" s="22" t="s">
        <v>93</v>
      </c>
      <c r="B32" s="22">
        <v>2017</v>
      </c>
      <c r="C32" s="22" t="s">
        <v>1033</v>
      </c>
      <c r="D32" s="2" t="s">
        <v>799</v>
      </c>
      <c r="E32" s="2" t="s">
        <v>799</v>
      </c>
      <c r="F32" s="2" t="s">
        <v>1059</v>
      </c>
      <c r="G32" s="2" t="s">
        <v>802</v>
      </c>
      <c r="I32" s="34" t="s">
        <v>1036</v>
      </c>
    </row>
    <row r="33" spans="1:9" ht="18" customHeight="1" x14ac:dyDescent="0.2">
      <c r="A33" s="22" t="s">
        <v>93</v>
      </c>
      <c r="B33" s="22">
        <v>2017</v>
      </c>
      <c r="C33" s="22" t="s">
        <v>1033</v>
      </c>
      <c r="D33" s="34" t="s">
        <v>599</v>
      </c>
      <c r="E33" s="34" t="s">
        <v>599</v>
      </c>
      <c r="F33" s="2" t="s">
        <v>1060</v>
      </c>
      <c r="G33" s="2" t="s">
        <v>805</v>
      </c>
      <c r="I33" s="34" t="s">
        <v>1036</v>
      </c>
    </row>
    <row r="34" spans="1:9" ht="18" customHeight="1" x14ac:dyDescent="0.2">
      <c r="A34" s="22" t="s">
        <v>93</v>
      </c>
      <c r="B34" s="22">
        <v>2017</v>
      </c>
      <c r="C34" s="22" t="s">
        <v>1033</v>
      </c>
      <c r="D34" s="34" t="s">
        <v>597</v>
      </c>
      <c r="E34" s="34" t="s">
        <v>597</v>
      </c>
      <c r="F34" s="2" t="s">
        <v>999</v>
      </c>
      <c r="G34" s="2" t="s">
        <v>802</v>
      </c>
      <c r="I34" s="34" t="s">
        <v>1036</v>
      </c>
    </row>
    <row r="35" spans="1:9" ht="18" customHeight="1" x14ac:dyDescent="0.2">
      <c r="A35" s="22" t="s">
        <v>93</v>
      </c>
      <c r="B35" s="22">
        <v>2017</v>
      </c>
      <c r="C35" s="22" t="s">
        <v>1033</v>
      </c>
      <c r="D35" s="178" t="s">
        <v>1061</v>
      </c>
      <c r="E35" s="178" t="s">
        <v>1061</v>
      </c>
      <c r="F35" s="2" t="s">
        <v>1062</v>
      </c>
      <c r="G35" s="2" t="s">
        <v>802</v>
      </c>
      <c r="I35" s="34" t="s">
        <v>1036</v>
      </c>
    </row>
    <row r="36" spans="1:9" ht="18" customHeight="1" x14ac:dyDescent="0.2">
      <c r="A36" s="22" t="s">
        <v>93</v>
      </c>
      <c r="B36" s="22">
        <v>2017</v>
      </c>
      <c r="C36" s="22" t="s">
        <v>1033</v>
      </c>
      <c r="D36" s="34" t="s">
        <v>995</v>
      </c>
      <c r="E36" s="34" t="s">
        <v>996</v>
      </c>
      <c r="F36" s="2" t="s">
        <v>996</v>
      </c>
      <c r="G36" s="2" t="s">
        <v>805</v>
      </c>
      <c r="I36" s="34" t="s">
        <v>1036</v>
      </c>
    </row>
    <row r="37" spans="1:9" ht="18" customHeight="1" x14ac:dyDescent="0.2">
      <c r="A37" s="22" t="s">
        <v>93</v>
      </c>
      <c r="B37" s="22">
        <v>2017</v>
      </c>
      <c r="C37" s="22" t="s">
        <v>1033</v>
      </c>
      <c r="D37" s="34" t="s">
        <v>136</v>
      </c>
      <c r="E37" s="34" t="s">
        <v>136</v>
      </c>
      <c r="F37" s="131" t="s">
        <v>1018</v>
      </c>
      <c r="G37" s="23">
        <v>0.06</v>
      </c>
      <c r="I37" s="34" t="s">
        <v>1036</v>
      </c>
    </row>
    <row r="38" spans="1:9" ht="18" customHeight="1" x14ac:dyDescent="0.2">
      <c r="A38" s="22" t="s">
        <v>93</v>
      </c>
      <c r="B38" s="22">
        <v>2018</v>
      </c>
      <c r="C38" s="22" t="s">
        <v>1033</v>
      </c>
      <c r="D38" s="34" t="s">
        <v>350</v>
      </c>
      <c r="E38" s="34" t="s">
        <v>594</v>
      </c>
      <c r="F38" s="2" t="s">
        <v>1034</v>
      </c>
      <c r="G38" s="2" t="s">
        <v>1068</v>
      </c>
      <c r="I38" s="34" t="s">
        <v>1036</v>
      </c>
    </row>
    <row r="39" spans="1:9" ht="18" customHeight="1" x14ac:dyDescent="0.2">
      <c r="A39" s="22" t="s">
        <v>93</v>
      </c>
      <c r="B39" s="22">
        <v>2018</v>
      </c>
      <c r="C39" s="22" t="s">
        <v>1033</v>
      </c>
      <c r="D39" s="34" t="s">
        <v>593</v>
      </c>
      <c r="E39" s="34" t="s">
        <v>593</v>
      </c>
      <c r="F39" s="2" t="s">
        <v>1037</v>
      </c>
      <c r="G39" s="2" t="s">
        <v>1069</v>
      </c>
      <c r="I39" s="34" t="s">
        <v>1036</v>
      </c>
    </row>
    <row r="40" spans="1:9" ht="18" customHeight="1" x14ac:dyDescent="0.2">
      <c r="A40" s="22" t="s">
        <v>93</v>
      </c>
      <c r="B40" s="22">
        <v>2018</v>
      </c>
      <c r="C40" s="22" t="s">
        <v>1033</v>
      </c>
      <c r="D40" s="34" t="s">
        <v>990</v>
      </c>
      <c r="E40" s="34" t="s">
        <v>991</v>
      </c>
      <c r="F40" s="2" t="s">
        <v>1039</v>
      </c>
      <c r="G40" s="2" t="s">
        <v>1070</v>
      </c>
      <c r="I40" s="34" t="s">
        <v>1036</v>
      </c>
    </row>
    <row r="41" spans="1:9" ht="18" customHeight="1" x14ac:dyDescent="0.2">
      <c r="A41" s="22" t="s">
        <v>93</v>
      </c>
      <c r="B41" s="22">
        <v>2018</v>
      </c>
      <c r="C41" s="22" t="s">
        <v>1033</v>
      </c>
      <c r="D41" s="34" t="s">
        <v>350</v>
      </c>
      <c r="E41" s="34" t="s">
        <v>594</v>
      </c>
      <c r="F41" s="2" t="s">
        <v>981</v>
      </c>
      <c r="G41" s="2" t="s">
        <v>1071</v>
      </c>
      <c r="I41" s="34" t="s">
        <v>1036</v>
      </c>
    </row>
    <row r="42" spans="1:9" ht="18" customHeight="1" x14ac:dyDescent="0.2">
      <c r="A42" s="22" t="s">
        <v>93</v>
      </c>
      <c r="B42" s="22">
        <v>2018</v>
      </c>
      <c r="C42" s="22" t="s">
        <v>1033</v>
      </c>
      <c r="D42" s="34" t="s">
        <v>1042</v>
      </c>
      <c r="E42" s="34" t="s">
        <v>1043</v>
      </c>
      <c r="F42" s="2" t="s">
        <v>1044</v>
      </c>
      <c r="G42" s="2" t="s">
        <v>854</v>
      </c>
      <c r="I42" s="34" t="s">
        <v>1036</v>
      </c>
    </row>
    <row r="43" spans="1:9" ht="18" customHeight="1" x14ac:dyDescent="0.2">
      <c r="A43" s="22" t="s">
        <v>93</v>
      </c>
      <c r="B43" s="22">
        <v>2018</v>
      </c>
      <c r="C43" s="22" t="s">
        <v>1033</v>
      </c>
      <c r="D43" s="34" t="s">
        <v>596</v>
      </c>
      <c r="E43" s="34" t="s">
        <v>596</v>
      </c>
      <c r="F43" s="2" t="s">
        <v>1046</v>
      </c>
      <c r="G43" s="2" t="s">
        <v>1072</v>
      </c>
      <c r="I43" s="34" t="s">
        <v>1036</v>
      </c>
    </row>
    <row r="44" spans="1:9" ht="18" customHeight="1" x14ac:dyDescent="0.2">
      <c r="A44" s="22" t="s">
        <v>93</v>
      </c>
      <c r="B44" s="22">
        <v>2018</v>
      </c>
      <c r="C44" s="22" t="s">
        <v>1033</v>
      </c>
      <c r="D44" s="34" t="s">
        <v>1048</v>
      </c>
      <c r="E44" s="34" t="s">
        <v>1049</v>
      </c>
      <c r="F44" s="2" t="s">
        <v>1050</v>
      </c>
      <c r="G44" s="2" t="s">
        <v>960</v>
      </c>
      <c r="I44" s="34" t="s">
        <v>1036</v>
      </c>
    </row>
    <row r="45" spans="1:9" ht="18" customHeight="1" x14ac:dyDescent="0.2">
      <c r="A45" s="22" t="s">
        <v>93</v>
      </c>
      <c r="B45" s="22">
        <v>2018</v>
      </c>
      <c r="C45" s="22" t="s">
        <v>1033</v>
      </c>
      <c r="D45" s="34" t="s">
        <v>1051</v>
      </c>
      <c r="E45" s="34" t="s">
        <v>1052</v>
      </c>
      <c r="F45" s="2" t="s">
        <v>1051</v>
      </c>
      <c r="G45" s="2" t="s">
        <v>832</v>
      </c>
      <c r="I45" s="34" t="s">
        <v>1036</v>
      </c>
    </row>
    <row r="46" spans="1:9" ht="18" customHeight="1" x14ac:dyDescent="0.2">
      <c r="A46" s="22" t="s">
        <v>93</v>
      </c>
      <c r="B46" s="22">
        <v>2018</v>
      </c>
      <c r="C46" s="22" t="s">
        <v>1033</v>
      </c>
      <c r="D46" s="34" t="s">
        <v>596</v>
      </c>
      <c r="E46" s="34" t="s">
        <v>596</v>
      </c>
      <c r="F46" s="2" t="s">
        <v>1054</v>
      </c>
      <c r="G46" s="2" t="s">
        <v>843</v>
      </c>
      <c r="I46" s="34" t="s">
        <v>1036</v>
      </c>
    </row>
    <row r="47" spans="1:9" ht="18" customHeight="1" x14ac:dyDescent="0.2">
      <c r="A47" s="22" t="s">
        <v>93</v>
      </c>
      <c r="B47" s="22">
        <v>2018</v>
      </c>
      <c r="C47" s="22" t="s">
        <v>1033</v>
      </c>
      <c r="D47" s="2" t="s">
        <v>992</v>
      </c>
      <c r="E47" s="2" t="s">
        <v>992</v>
      </c>
      <c r="F47" s="2" t="s">
        <v>992</v>
      </c>
      <c r="G47" s="2" t="s">
        <v>855</v>
      </c>
      <c r="I47" s="34" t="s">
        <v>1036</v>
      </c>
    </row>
    <row r="48" spans="1:9" ht="18" customHeight="1" x14ac:dyDescent="0.2">
      <c r="A48" s="22" t="s">
        <v>93</v>
      </c>
      <c r="B48" s="22">
        <v>2018</v>
      </c>
      <c r="C48" s="22" t="s">
        <v>1033</v>
      </c>
      <c r="D48" s="34" t="s">
        <v>1055</v>
      </c>
      <c r="E48" s="34" t="s">
        <v>1055</v>
      </c>
      <c r="F48" s="2" t="s">
        <v>1056</v>
      </c>
      <c r="G48" s="2" t="s">
        <v>810</v>
      </c>
      <c r="I48" s="34" t="s">
        <v>1036</v>
      </c>
    </row>
    <row r="49" spans="1:9" ht="18" customHeight="1" x14ac:dyDescent="0.2">
      <c r="A49" s="22" t="s">
        <v>93</v>
      </c>
      <c r="B49" s="22">
        <v>2018</v>
      </c>
      <c r="C49" s="22" t="s">
        <v>1033</v>
      </c>
      <c r="D49" s="34" t="s">
        <v>663</v>
      </c>
      <c r="E49" s="34" t="s">
        <v>1057</v>
      </c>
      <c r="F49" s="2" t="s">
        <v>1058</v>
      </c>
      <c r="G49" s="2" t="s">
        <v>800</v>
      </c>
      <c r="I49" s="34" t="s">
        <v>1036</v>
      </c>
    </row>
    <row r="50" spans="1:9" ht="18" customHeight="1" x14ac:dyDescent="0.2">
      <c r="A50" s="22" t="s">
        <v>93</v>
      </c>
      <c r="B50" s="22">
        <v>2018</v>
      </c>
      <c r="C50" s="22" t="s">
        <v>1033</v>
      </c>
      <c r="D50" s="2" t="s">
        <v>799</v>
      </c>
      <c r="E50" s="2" t="s">
        <v>799</v>
      </c>
      <c r="F50" s="2" t="s">
        <v>1059</v>
      </c>
      <c r="G50" s="2" t="s">
        <v>800</v>
      </c>
      <c r="I50" s="34" t="s">
        <v>1036</v>
      </c>
    </row>
    <row r="51" spans="1:9" ht="18" customHeight="1" x14ac:dyDescent="0.2">
      <c r="A51" s="22" t="s">
        <v>93</v>
      </c>
      <c r="B51" s="22">
        <v>2018</v>
      </c>
      <c r="C51" s="22" t="s">
        <v>1033</v>
      </c>
      <c r="D51" s="34" t="s">
        <v>599</v>
      </c>
      <c r="E51" s="34" t="s">
        <v>599</v>
      </c>
      <c r="F51" s="2" t="s">
        <v>1060</v>
      </c>
      <c r="G51" s="2" t="s">
        <v>802</v>
      </c>
      <c r="I51" s="34" t="s">
        <v>1036</v>
      </c>
    </row>
    <row r="52" spans="1:9" ht="18" customHeight="1" x14ac:dyDescent="0.2">
      <c r="A52" s="22" t="s">
        <v>93</v>
      </c>
      <c r="B52" s="22">
        <v>2018</v>
      </c>
      <c r="C52" s="22" t="s">
        <v>1033</v>
      </c>
      <c r="D52" s="34" t="s">
        <v>597</v>
      </c>
      <c r="E52" s="34" t="s">
        <v>597</v>
      </c>
      <c r="F52" s="2" t="s">
        <v>999</v>
      </c>
      <c r="G52" s="2" t="s">
        <v>802</v>
      </c>
      <c r="I52" s="34" t="s">
        <v>1036</v>
      </c>
    </row>
    <row r="53" spans="1:9" ht="18" customHeight="1" x14ac:dyDescent="0.2">
      <c r="A53" s="22" t="s">
        <v>93</v>
      </c>
      <c r="B53" s="22">
        <v>2018</v>
      </c>
      <c r="C53" s="22" t="s">
        <v>1033</v>
      </c>
      <c r="D53" s="178" t="s">
        <v>1061</v>
      </c>
      <c r="E53" s="178" t="s">
        <v>1061</v>
      </c>
      <c r="F53" s="2" t="s">
        <v>1062</v>
      </c>
      <c r="G53" s="2" t="s">
        <v>805</v>
      </c>
      <c r="I53" s="34" t="s">
        <v>1036</v>
      </c>
    </row>
    <row r="54" spans="1:9" ht="18" customHeight="1" x14ac:dyDescent="0.2">
      <c r="A54" s="22" t="s">
        <v>93</v>
      </c>
      <c r="B54" s="22">
        <v>2018</v>
      </c>
      <c r="C54" s="22" t="s">
        <v>1033</v>
      </c>
      <c r="D54" s="34" t="s">
        <v>995</v>
      </c>
      <c r="E54" s="34" t="s">
        <v>996</v>
      </c>
      <c r="F54" s="2" t="s">
        <v>996</v>
      </c>
      <c r="G54" s="2" t="s">
        <v>805</v>
      </c>
      <c r="I54" s="34" t="s">
        <v>1036</v>
      </c>
    </row>
    <row r="55" spans="1:9" ht="18" customHeight="1" x14ac:dyDescent="0.2">
      <c r="A55" s="22" t="s">
        <v>93</v>
      </c>
      <c r="B55" s="22">
        <v>2018</v>
      </c>
      <c r="C55" s="22" t="s">
        <v>1033</v>
      </c>
      <c r="D55" s="34" t="s">
        <v>136</v>
      </c>
      <c r="E55" s="34" t="s">
        <v>136</v>
      </c>
      <c r="F55" s="131" t="s">
        <v>1018</v>
      </c>
      <c r="G55" s="23">
        <v>7.0000000000000007E-2</v>
      </c>
      <c r="I55" s="34" t="s">
        <v>1036</v>
      </c>
    </row>
    <row r="56" spans="1:9" ht="18" customHeight="1" x14ac:dyDescent="0.2">
      <c r="A56" s="22" t="s">
        <v>93</v>
      </c>
      <c r="B56" s="22">
        <v>2019</v>
      </c>
      <c r="C56" s="22" t="s">
        <v>1033</v>
      </c>
      <c r="D56" s="34" t="s">
        <v>350</v>
      </c>
      <c r="E56" s="34" t="s">
        <v>594</v>
      </c>
      <c r="F56" s="2" t="s">
        <v>1034</v>
      </c>
      <c r="G56" s="2" t="s">
        <v>1073</v>
      </c>
      <c r="I56" s="34" t="s">
        <v>1036</v>
      </c>
    </row>
    <row r="57" spans="1:9" ht="18" customHeight="1" x14ac:dyDescent="0.2">
      <c r="A57" s="22" t="s">
        <v>93</v>
      </c>
      <c r="B57" s="22">
        <v>2019</v>
      </c>
      <c r="C57" s="22" t="s">
        <v>1033</v>
      </c>
      <c r="D57" s="34" t="s">
        <v>593</v>
      </c>
      <c r="E57" s="34" t="s">
        <v>593</v>
      </c>
      <c r="F57" s="2" t="s">
        <v>1037</v>
      </c>
      <c r="G57" s="2" t="s">
        <v>1074</v>
      </c>
      <c r="I57" s="34" t="s">
        <v>1036</v>
      </c>
    </row>
    <row r="58" spans="1:9" ht="18" customHeight="1" x14ac:dyDescent="0.2">
      <c r="A58" s="22" t="s">
        <v>93</v>
      </c>
      <c r="B58" s="22">
        <v>2019</v>
      </c>
      <c r="C58" s="22" t="s">
        <v>1033</v>
      </c>
      <c r="D58" s="34" t="s">
        <v>990</v>
      </c>
      <c r="E58" s="34" t="s">
        <v>991</v>
      </c>
      <c r="F58" s="2" t="s">
        <v>1039</v>
      </c>
      <c r="G58" s="2" t="s">
        <v>1075</v>
      </c>
      <c r="I58" s="34" t="s">
        <v>1036</v>
      </c>
    </row>
    <row r="59" spans="1:9" ht="18" customHeight="1" x14ac:dyDescent="0.2">
      <c r="A59" s="22" t="s">
        <v>93</v>
      </c>
      <c r="B59" s="22">
        <v>2019</v>
      </c>
      <c r="C59" s="22" t="s">
        <v>1033</v>
      </c>
      <c r="D59" s="34" t="s">
        <v>350</v>
      </c>
      <c r="E59" s="34" t="s">
        <v>594</v>
      </c>
      <c r="F59" s="2" t="s">
        <v>981</v>
      </c>
      <c r="G59" s="2" t="s">
        <v>1076</v>
      </c>
      <c r="I59" s="34" t="s">
        <v>1036</v>
      </c>
    </row>
    <row r="60" spans="1:9" ht="18" customHeight="1" x14ac:dyDescent="0.2">
      <c r="A60" s="22" t="s">
        <v>93</v>
      </c>
      <c r="B60" s="22">
        <v>2019</v>
      </c>
      <c r="C60" s="22" t="s">
        <v>1033</v>
      </c>
      <c r="D60" s="34" t="s">
        <v>1042</v>
      </c>
      <c r="E60" s="34" t="s">
        <v>1043</v>
      </c>
      <c r="F60" s="2" t="s">
        <v>1044</v>
      </c>
      <c r="G60" s="2" t="s">
        <v>1077</v>
      </c>
      <c r="I60" s="34" t="s">
        <v>1036</v>
      </c>
    </row>
    <row r="61" spans="1:9" ht="18" customHeight="1" x14ac:dyDescent="0.2">
      <c r="A61" s="22" t="s">
        <v>93</v>
      </c>
      <c r="B61" s="22">
        <v>2019</v>
      </c>
      <c r="C61" s="22" t="s">
        <v>1033</v>
      </c>
      <c r="D61" s="34" t="s">
        <v>596</v>
      </c>
      <c r="E61" s="34" t="s">
        <v>596</v>
      </c>
      <c r="F61" s="2" t="s">
        <v>1046</v>
      </c>
      <c r="G61" s="2" t="s">
        <v>879</v>
      </c>
      <c r="I61" s="34" t="s">
        <v>1036</v>
      </c>
    </row>
    <row r="62" spans="1:9" ht="18" customHeight="1" x14ac:dyDescent="0.2">
      <c r="A62" s="22" t="s">
        <v>93</v>
      </c>
      <c r="B62" s="22">
        <v>2019</v>
      </c>
      <c r="C62" s="22" t="s">
        <v>1033</v>
      </c>
      <c r="D62" s="34" t="s">
        <v>1048</v>
      </c>
      <c r="E62" s="34" t="s">
        <v>1049</v>
      </c>
      <c r="F62" s="2" t="s">
        <v>1050</v>
      </c>
      <c r="G62" s="2" t="s">
        <v>876</v>
      </c>
      <c r="I62" s="34" t="s">
        <v>1036</v>
      </c>
    </row>
    <row r="63" spans="1:9" ht="18" customHeight="1" x14ac:dyDescent="0.2">
      <c r="A63" s="22" t="s">
        <v>93</v>
      </c>
      <c r="B63" s="22">
        <v>2019</v>
      </c>
      <c r="C63" s="22" t="s">
        <v>1033</v>
      </c>
      <c r="D63" s="34" t="s">
        <v>1051</v>
      </c>
      <c r="E63" s="34" t="s">
        <v>1052</v>
      </c>
      <c r="F63" s="2" t="s">
        <v>1051</v>
      </c>
      <c r="G63" s="2" t="s">
        <v>1078</v>
      </c>
      <c r="I63" s="34" t="s">
        <v>1036</v>
      </c>
    </row>
    <row r="64" spans="1:9" ht="18" customHeight="1" x14ac:dyDescent="0.2">
      <c r="A64" s="22" t="s">
        <v>93</v>
      </c>
      <c r="B64" s="22">
        <v>2019</v>
      </c>
      <c r="C64" s="22" t="s">
        <v>1033</v>
      </c>
      <c r="D64" s="34" t="s">
        <v>596</v>
      </c>
      <c r="E64" s="34" t="s">
        <v>596</v>
      </c>
      <c r="F64" s="2" t="s">
        <v>1054</v>
      </c>
      <c r="G64" s="2" t="s">
        <v>894</v>
      </c>
      <c r="I64" s="34" t="s">
        <v>1036</v>
      </c>
    </row>
    <row r="65" spans="1:9" ht="18" customHeight="1" x14ac:dyDescent="0.2">
      <c r="A65" s="22" t="s">
        <v>93</v>
      </c>
      <c r="B65" s="22">
        <v>2019</v>
      </c>
      <c r="C65" s="22" t="s">
        <v>1033</v>
      </c>
      <c r="D65" s="2" t="s">
        <v>992</v>
      </c>
      <c r="E65" s="2" t="s">
        <v>992</v>
      </c>
      <c r="F65" s="2" t="s">
        <v>992</v>
      </c>
      <c r="G65" s="2" t="s">
        <v>816</v>
      </c>
      <c r="I65" s="34" t="s">
        <v>1036</v>
      </c>
    </row>
    <row r="66" spans="1:9" ht="18" customHeight="1" x14ac:dyDescent="0.2">
      <c r="A66" s="22" t="s">
        <v>93</v>
      </c>
      <c r="B66" s="22">
        <v>2019</v>
      </c>
      <c r="C66" s="22" t="s">
        <v>1033</v>
      </c>
      <c r="D66" s="34" t="s">
        <v>1055</v>
      </c>
      <c r="E66" s="34" t="s">
        <v>1055</v>
      </c>
      <c r="F66" s="2" t="s">
        <v>1056</v>
      </c>
      <c r="G66" s="2" t="s">
        <v>816</v>
      </c>
      <c r="I66" s="34" t="s">
        <v>1036</v>
      </c>
    </row>
    <row r="67" spans="1:9" ht="18" customHeight="1" x14ac:dyDescent="0.2">
      <c r="A67" s="22" t="s">
        <v>93</v>
      </c>
      <c r="B67" s="22">
        <v>2019</v>
      </c>
      <c r="C67" s="22" t="s">
        <v>1033</v>
      </c>
      <c r="D67" s="34" t="s">
        <v>663</v>
      </c>
      <c r="E67" s="34" t="s">
        <v>1057</v>
      </c>
      <c r="F67" s="2" t="s">
        <v>1058</v>
      </c>
      <c r="G67" s="2" t="s">
        <v>805</v>
      </c>
      <c r="I67" s="34" t="s">
        <v>1036</v>
      </c>
    </row>
    <row r="68" spans="1:9" ht="18" customHeight="1" x14ac:dyDescent="0.2">
      <c r="A68" s="22" t="s">
        <v>93</v>
      </c>
      <c r="B68" s="22">
        <v>2019</v>
      </c>
      <c r="C68" s="22" t="s">
        <v>1033</v>
      </c>
      <c r="D68" s="2" t="s">
        <v>799</v>
      </c>
      <c r="E68" s="2" t="s">
        <v>799</v>
      </c>
      <c r="F68" s="2" t="s">
        <v>1059</v>
      </c>
      <c r="G68" s="2" t="s">
        <v>816</v>
      </c>
      <c r="I68" s="34" t="s">
        <v>1036</v>
      </c>
    </row>
    <row r="69" spans="1:9" ht="18" customHeight="1" x14ac:dyDescent="0.2">
      <c r="A69" s="22" t="s">
        <v>93</v>
      </c>
      <c r="B69" s="22">
        <v>2019</v>
      </c>
      <c r="C69" s="22" t="s">
        <v>1033</v>
      </c>
      <c r="D69" s="34" t="s">
        <v>599</v>
      </c>
      <c r="E69" s="34" t="s">
        <v>599</v>
      </c>
      <c r="F69" s="2" t="s">
        <v>1060</v>
      </c>
      <c r="G69" s="2" t="s">
        <v>816</v>
      </c>
      <c r="I69" s="34" t="s">
        <v>1036</v>
      </c>
    </row>
    <row r="70" spans="1:9" ht="18" customHeight="1" x14ac:dyDescent="0.2">
      <c r="A70" s="22" t="s">
        <v>93</v>
      </c>
      <c r="B70" s="22">
        <v>2019</v>
      </c>
      <c r="C70" s="22" t="s">
        <v>1033</v>
      </c>
      <c r="D70" s="34" t="s">
        <v>597</v>
      </c>
      <c r="E70" s="34" t="s">
        <v>597</v>
      </c>
      <c r="F70" s="2" t="s">
        <v>999</v>
      </c>
      <c r="G70" s="2" t="s">
        <v>805</v>
      </c>
      <c r="I70" s="34" t="s">
        <v>1036</v>
      </c>
    </row>
    <row r="71" spans="1:9" ht="18" customHeight="1" x14ac:dyDescent="0.2">
      <c r="A71" s="22" t="s">
        <v>93</v>
      </c>
      <c r="B71" s="22">
        <v>2019</v>
      </c>
      <c r="C71" s="22" t="s">
        <v>1033</v>
      </c>
      <c r="D71" s="178" t="s">
        <v>1061</v>
      </c>
      <c r="E71" s="178" t="s">
        <v>1061</v>
      </c>
      <c r="F71" s="2" t="s">
        <v>1062</v>
      </c>
      <c r="G71" s="23">
        <v>0</v>
      </c>
      <c r="I71" s="34" t="s">
        <v>1036</v>
      </c>
    </row>
    <row r="72" spans="1:9" ht="18" customHeight="1" x14ac:dyDescent="0.2">
      <c r="A72" s="22" t="s">
        <v>93</v>
      </c>
      <c r="B72" s="22">
        <v>2019</v>
      </c>
      <c r="C72" s="22" t="s">
        <v>1033</v>
      </c>
      <c r="D72" s="34" t="s">
        <v>995</v>
      </c>
      <c r="E72" s="34" t="s">
        <v>996</v>
      </c>
      <c r="F72" s="2" t="s">
        <v>996</v>
      </c>
      <c r="G72" s="2" t="s">
        <v>805</v>
      </c>
      <c r="I72" s="34" t="s">
        <v>1036</v>
      </c>
    </row>
    <row r="73" spans="1:9" ht="18" customHeight="1" x14ac:dyDescent="0.2">
      <c r="A73" s="22" t="s">
        <v>93</v>
      </c>
      <c r="B73" s="22">
        <v>2019</v>
      </c>
      <c r="C73" s="22" t="s">
        <v>1033</v>
      </c>
      <c r="D73" s="34" t="s">
        <v>136</v>
      </c>
      <c r="E73" s="34" t="s">
        <v>136</v>
      </c>
      <c r="F73" s="23" t="s">
        <v>1018</v>
      </c>
      <c r="G73" s="23">
        <v>0.09</v>
      </c>
      <c r="I73" s="34" t="s">
        <v>1036</v>
      </c>
    </row>
    <row r="74" spans="1:9" ht="18" customHeight="1" x14ac:dyDescent="0.2">
      <c r="A74" s="22" t="s">
        <v>93</v>
      </c>
      <c r="B74" s="22">
        <v>2020</v>
      </c>
      <c r="C74" s="22" t="s">
        <v>1033</v>
      </c>
      <c r="D74" s="34" t="s">
        <v>350</v>
      </c>
      <c r="E74" s="34" t="s">
        <v>594</v>
      </c>
      <c r="F74" s="2" t="s">
        <v>1034</v>
      </c>
      <c r="G74" s="2" t="s">
        <v>1079</v>
      </c>
      <c r="I74" s="34" t="s">
        <v>1036</v>
      </c>
    </row>
    <row r="75" spans="1:9" ht="18" customHeight="1" x14ac:dyDescent="0.2">
      <c r="A75" s="22" t="s">
        <v>93</v>
      </c>
      <c r="B75" s="22">
        <v>2020</v>
      </c>
      <c r="C75" s="22" t="s">
        <v>1033</v>
      </c>
      <c r="D75" s="34" t="s">
        <v>593</v>
      </c>
      <c r="E75" s="34" t="s">
        <v>593</v>
      </c>
      <c r="F75" s="2" t="s">
        <v>1037</v>
      </c>
      <c r="G75" s="2" t="s">
        <v>1080</v>
      </c>
      <c r="I75" s="34" t="s">
        <v>1036</v>
      </c>
    </row>
    <row r="76" spans="1:9" ht="18" customHeight="1" x14ac:dyDescent="0.2">
      <c r="A76" s="22" t="s">
        <v>93</v>
      </c>
      <c r="B76" s="22">
        <v>2020</v>
      </c>
      <c r="C76" s="22" t="s">
        <v>1033</v>
      </c>
      <c r="D76" s="34" t="s">
        <v>990</v>
      </c>
      <c r="E76" s="34" t="s">
        <v>991</v>
      </c>
      <c r="F76" s="2" t="s">
        <v>1039</v>
      </c>
      <c r="G76" s="2" t="s">
        <v>852</v>
      </c>
      <c r="I76" s="34" t="s">
        <v>1036</v>
      </c>
    </row>
    <row r="77" spans="1:9" ht="18" customHeight="1" x14ac:dyDescent="0.2">
      <c r="A77" s="22" t="s">
        <v>93</v>
      </c>
      <c r="B77" s="22">
        <v>2020</v>
      </c>
      <c r="C77" s="22" t="s">
        <v>1033</v>
      </c>
      <c r="D77" s="34" t="s">
        <v>350</v>
      </c>
      <c r="E77" s="34" t="s">
        <v>594</v>
      </c>
      <c r="F77" s="2" t="s">
        <v>981</v>
      </c>
      <c r="G77" s="2" t="s">
        <v>821</v>
      </c>
      <c r="I77" s="34" t="s">
        <v>1036</v>
      </c>
    </row>
    <row r="78" spans="1:9" ht="18" customHeight="1" x14ac:dyDescent="0.2">
      <c r="A78" s="22" t="s">
        <v>93</v>
      </c>
      <c r="B78" s="22">
        <v>2020</v>
      </c>
      <c r="C78" s="22" t="s">
        <v>1033</v>
      </c>
      <c r="D78" s="34" t="s">
        <v>1042</v>
      </c>
      <c r="E78" s="34" t="s">
        <v>1043</v>
      </c>
      <c r="F78" s="2" t="s">
        <v>1044</v>
      </c>
      <c r="G78" s="2" t="s">
        <v>905</v>
      </c>
      <c r="I78" s="34" t="s">
        <v>1036</v>
      </c>
    </row>
    <row r="79" spans="1:9" ht="18" customHeight="1" x14ac:dyDescent="0.2">
      <c r="A79" s="22" t="s">
        <v>93</v>
      </c>
      <c r="B79" s="22">
        <v>2020</v>
      </c>
      <c r="C79" s="22" t="s">
        <v>1033</v>
      </c>
      <c r="D79" s="34" t="s">
        <v>596</v>
      </c>
      <c r="E79" s="34" t="s">
        <v>596</v>
      </c>
      <c r="F79" s="2" t="s">
        <v>1046</v>
      </c>
      <c r="G79" s="2" t="s">
        <v>816</v>
      </c>
      <c r="I79" s="34" t="s">
        <v>1036</v>
      </c>
    </row>
    <row r="80" spans="1:9" ht="18" customHeight="1" x14ac:dyDescent="0.2">
      <c r="A80" s="22" t="s">
        <v>93</v>
      </c>
      <c r="B80" s="22">
        <v>2020</v>
      </c>
      <c r="C80" s="22" t="s">
        <v>1033</v>
      </c>
      <c r="D80" s="34" t="s">
        <v>1048</v>
      </c>
      <c r="E80" s="34" t="s">
        <v>1049</v>
      </c>
      <c r="F80" s="2" t="s">
        <v>1050</v>
      </c>
      <c r="G80" s="2" t="s">
        <v>1081</v>
      </c>
      <c r="I80" s="34" t="s">
        <v>1036</v>
      </c>
    </row>
    <row r="81" spans="1:9" ht="18" customHeight="1" x14ac:dyDescent="0.2">
      <c r="A81" s="22" t="s">
        <v>93</v>
      </c>
      <c r="B81" s="22">
        <v>2020</v>
      </c>
      <c r="C81" s="22" t="s">
        <v>1033</v>
      </c>
      <c r="D81" s="34" t="s">
        <v>1051</v>
      </c>
      <c r="E81" s="34" t="s">
        <v>1052</v>
      </c>
      <c r="F81" s="2" t="s">
        <v>1051</v>
      </c>
      <c r="G81" s="2" t="s">
        <v>827</v>
      </c>
      <c r="I81" s="34" t="s">
        <v>1036</v>
      </c>
    </row>
    <row r="82" spans="1:9" ht="18" customHeight="1" x14ac:dyDescent="0.2">
      <c r="A82" s="22" t="s">
        <v>93</v>
      </c>
      <c r="B82" s="22">
        <v>2020</v>
      </c>
      <c r="C82" s="22" t="s">
        <v>1033</v>
      </c>
      <c r="D82" s="34" t="s">
        <v>596</v>
      </c>
      <c r="E82" s="34" t="s">
        <v>596</v>
      </c>
      <c r="F82" s="2" t="s">
        <v>1054</v>
      </c>
      <c r="G82" s="2" t="s">
        <v>861</v>
      </c>
      <c r="I82" s="34" t="s">
        <v>1036</v>
      </c>
    </row>
    <row r="83" spans="1:9" ht="18" customHeight="1" x14ac:dyDescent="0.2">
      <c r="A83" s="22" t="s">
        <v>93</v>
      </c>
      <c r="B83" s="22">
        <v>2020</v>
      </c>
      <c r="C83" s="22" t="s">
        <v>1033</v>
      </c>
      <c r="D83" s="2" t="s">
        <v>992</v>
      </c>
      <c r="E83" s="2" t="s">
        <v>992</v>
      </c>
      <c r="F83" s="2" t="s">
        <v>992</v>
      </c>
      <c r="G83" s="2" t="s">
        <v>800</v>
      </c>
      <c r="I83" s="34" t="s">
        <v>1036</v>
      </c>
    </row>
    <row r="84" spans="1:9" ht="18" customHeight="1" x14ac:dyDescent="0.2">
      <c r="A84" s="22" t="s">
        <v>93</v>
      </c>
      <c r="B84" s="22">
        <v>2020</v>
      </c>
      <c r="C84" s="22" t="s">
        <v>1033</v>
      </c>
      <c r="D84" s="34" t="s">
        <v>1055</v>
      </c>
      <c r="E84" s="34" t="s">
        <v>1055</v>
      </c>
      <c r="F84" s="2" t="s">
        <v>1056</v>
      </c>
      <c r="G84" s="2" t="s">
        <v>800</v>
      </c>
      <c r="I84" s="34" t="s">
        <v>1036</v>
      </c>
    </row>
    <row r="85" spans="1:9" ht="18" customHeight="1" x14ac:dyDescent="0.2">
      <c r="A85" s="22" t="s">
        <v>93</v>
      </c>
      <c r="B85" s="22">
        <v>2020</v>
      </c>
      <c r="C85" s="22" t="s">
        <v>1033</v>
      </c>
      <c r="D85" s="34" t="s">
        <v>663</v>
      </c>
      <c r="E85" s="34" t="s">
        <v>1057</v>
      </c>
      <c r="F85" s="2" t="s">
        <v>1058</v>
      </c>
      <c r="G85" s="23" t="s">
        <v>805</v>
      </c>
      <c r="I85" s="34" t="s">
        <v>1036</v>
      </c>
    </row>
    <row r="86" spans="1:9" ht="18" customHeight="1" x14ac:dyDescent="0.2">
      <c r="A86" s="22" t="s">
        <v>93</v>
      </c>
      <c r="B86" s="22">
        <v>2020</v>
      </c>
      <c r="C86" s="22" t="s">
        <v>1033</v>
      </c>
      <c r="D86" s="2" t="s">
        <v>799</v>
      </c>
      <c r="E86" s="2" t="s">
        <v>799</v>
      </c>
      <c r="F86" s="2" t="s">
        <v>1059</v>
      </c>
      <c r="G86" s="23" t="s">
        <v>810</v>
      </c>
      <c r="I86" s="34" t="s">
        <v>1036</v>
      </c>
    </row>
    <row r="87" spans="1:9" ht="18" customHeight="1" x14ac:dyDescent="0.2">
      <c r="A87" s="22" t="s">
        <v>93</v>
      </c>
      <c r="B87" s="22">
        <v>2020</v>
      </c>
      <c r="C87" s="22" t="s">
        <v>1033</v>
      </c>
      <c r="D87" s="34" t="s">
        <v>599</v>
      </c>
      <c r="E87" s="34" t="s">
        <v>599</v>
      </c>
      <c r="F87" s="2" t="s">
        <v>1060</v>
      </c>
      <c r="G87" s="23" t="s">
        <v>830</v>
      </c>
      <c r="I87" s="34" t="s">
        <v>1036</v>
      </c>
    </row>
    <row r="88" spans="1:9" ht="18" customHeight="1" x14ac:dyDescent="0.2">
      <c r="A88" s="22" t="s">
        <v>93</v>
      </c>
      <c r="B88" s="22">
        <v>2020</v>
      </c>
      <c r="C88" s="22" t="s">
        <v>1033</v>
      </c>
      <c r="D88" s="34" t="s">
        <v>597</v>
      </c>
      <c r="E88" s="34" t="s">
        <v>597</v>
      </c>
      <c r="F88" s="2" t="s">
        <v>999</v>
      </c>
      <c r="G88" s="23">
        <v>0</v>
      </c>
      <c r="I88" s="34" t="s">
        <v>1036</v>
      </c>
    </row>
    <row r="89" spans="1:9" ht="18" customHeight="1" x14ac:dyDescent="0.2">
      <c r="A89" s="22" t="s">
        <v>93</v>
      </c>
      <c r="B89" s="22">
        <v>2020</v>
      </c>
      <c r="C89" s="22" t="s">
        <v>1033</v>
      </c>
      <c r="D89" s="178" t="s">
        <v>1061</v>
      </c>
      <c r="E89" s="178" t="s">
        <v>1061</v>
      </c>
      <c r="F89" s="2" t="s">
        <v>1062</v>
      </c>
      <c r="G89" s="23">
        <v>0</v>
      </c>
      <c r="I89" s="34" t="s">
        <v>1036</v>
      </c>
    </row>
    <row r="90" spans="1:9" ht="18" customHeight="1" x14ac:dyDescent="0.2">
      <c r="A90" s="22" t="s">
        <v>93</v>
      </c>
      <c r="B90" s="22">
        <v>2020</v>
      </c>
      <c r="C90" s="22" t="s">
        <v>1033</v>
      </c>
      <c r="D90" s="34" t="s">
        <v>995</v>
      </c>
      <c r="E90" s="34" t="s">
        <v>996</v>
      </c>
      <c r="F90" s="2" t="s">
        <v>996</v>
      </c>
      <c r="G90" s="23" t="s">
        <v>805</v>
      </c>
      <c r="I90" s="34" t="s">
        <v>1036</v>
      </c>
    </row>
    <row r="91" spans="1:9" ht="18" customHeight="1" x14ac:dyDescent="0.2">
      <c r="A91" s="22" t="s">
        <v>93</v>
      </c>
      <c r="B91" s="22">
        <v>2020</v>
      </c>
      <c r="C91" s="22" t="s">
        <v>1033</v>
      </c>
      <c r="D91" s="34" t="s">
        <v>136</v>
      </c>
      <c r="E91" s="34" t="s">
        <v>136</v>
      </c>
      <c r="F91" s="131" t="s">
        <v>1018</v>
      </c>
      <c r="G91" s="23">
        <v>0.14000000000000001</v>
      </c>
      <c r="I91" s="34" t="s">
        <v>1036</v>
      </c>
    </row>
    <row r="92" spans="1:9" ht="18" customHeight="1" x14ac:dyDescent="0.2">
      <c r="A92" s="22" t="s">
        <v>93</v>
      </c>
      <c r="B92" s="22">
        <v>2021</v>
      </c>
      <c r="C92" s="22" t="s">
        <v>1033</v>
      </c>
      <c r="D92" s="34" t="s">
        <v>350</v>
      </c>
      <c r="E92" s="34" t="s">
        <v>594</v>
      </c>
      <c r="F92" s="2" t="s">
        <v>1034</v>
      </c>
      <c r="G92" s="2" t="s">
        <v>1082</v>
      </c>
      <c r="I92" s="34" t="s">
        <v>1036</v>
      </c>
    </row>
    <row r="93" spans="1:9" ht="18" customHeight="1" x14ac:dyDescent="0.2">
      <c r="A93" s="22" t="s">
        <v>93</v>
      </c>
      <c r="B93" s="22">
        <v>2021</v>
      </c>
      <c r="C93" s="22" t="s">
        <v>1033</v>
      </c>
      <c r="D93" s="34" t="s">
        <v>593</v>
      </c>
      <c r="E93" s="34" t="s">
        <v>593</v>
      </c>
      <c r="F93" s="2" t="s">
        <v>1037</v>
      </c>
      <c r="G93" s="2" t="s">
        <v>1083</v>
      </c>
      <c r="I93" s="34" t="s">
        <v>1036</v>
      </c>
    </row>
    <row r="94" spans="1:9" ht="18" customHeight="1" x14ac:dyDescent="0.2">
      <c r="A94" s="22" t="s">
        <v>93</v>
      </c>
      <c r="B94" s="22">
        <v>2021</v>
      </c>
      <c r="C94" s="22" t="s">
        <v>1033</v>
      </c>
      <c r="D94" s="34" t="s">
        <v>990</v>
      </c>
      <c r="E94" s="34" t="s">
        <v>991</v>
      </c>
      <c r="F94" s="2" t="s">
        <v>1039</v>
      </c>
      <c r="G94" s="2" t="s">
        <v>1084</v>
      </c>
      <c r="I94" s="34" t="s">
        <v>1036</v>
      </c>
    </row>
    <row r="95" spans="1:9" ht="18" customHeight="1" x14ac:dyDescent="0.2">
      <c r="A95" s="22" t="s">
        <v>93</v>
      </c>
      <c r="B95" s="22">
        <v>2021</v>
      </c>
      <c r="C95" s="22" t="s">
        <v>1033</v>
      </c>
      <c r="D95" s="34" t="s">
        <v>350</v>
      </c>
      <c r="E95" s="34" t="s">
        <v>594</v>
      </c>
      <c r="F95" s="2" t="s">
        <v>981</v>
      </c>
      <c r="G95" s="2" t="s">
        <v>998</v>
      </c>
      <c r="I95" s="34" t="s">
        <v>1036</v>
      </c>
    </row>
    <row r="96" spans="1:9" ht="18" customHeight="1" x14ac:dyDescent="0.2">
      <c r="A96" s="22" t="s">
        <v>93</v>
      </c>
      <c r="B96" s="22">
        <v>2021</v>
      </c>
      <c r="C96" s="22" t="s">
        <v>1033</v>
      </c>
      <c r="D96" s="34" t="s">
        <v>1042</v>
      </c>
      <c r="E96" s="34" t="s">
        <v>1043</v>
      </c>
      <c r="F96" s="2" t="s">
        <v>1044</v>
      </c>
      <c r="G96" s="2" t="s">
        <v>1085</v>
      </c>
      <c r="I96" s="34" t="s">
        <v>1036</v>
      </c>
    </row>
    <row r="97" spans="1:9" ht="18" customHeight="1" x14ac:dyDescent="0.2">
      <c r="A97" s="22" t="s">
        <v>93</v>
      </c>
      <c r="B97" s="22">
        <v>2021</v>
      </c>
      <c r="C97" s="22" t="s">
        <v>1033</v>
      </c>
      <c r="D97" s="34" t="s">
        <v>596</v>
      </c>
      <c r="E97" s="34" t="s">
        <v>596</v>
      </c>
      <c r="F97" s="2" t="s">
        <v>1046</v>
      </c>
      <c r="G97" s="2" t="s">
        <v>805</v>
      </c>
      <c r="I97" s="34" t="s">
        <v>1036</v>
      </c>
    </row>
    <row r="98" spans="1:9" ht="18" customHeight="1" x14ac:dyDescent="0.2">
      <c r="A98" s="22" t="s">
        <v>93</v>
      </c>
      <c r="B98" s="22">
        <v>2021</v>
      </c>
      <c r="C98" s="22" t="s">
        <v>1033</v>
      </c>
      <c r="D98" s="34" t="s">
        <v>1048</v>
      </c>
      <c r="E98" s="34" t="s">
        <v>1049</v>
      </c>
      <c r="F98" s="2" t="s">
        <v>1050</v>
      </c>
      <c r="G98" s="2" t="s">
        <v>1086</v>
      </c>
      <c r="I98" s="34" t="s">
        <v>1036</v>
      </c>
    </row>
    <row r="99" spans="1:9" ht="18" customHeight="1" x14ac:dyDescent="0.2">
      <c r="A99" s="22" t="s">
        <v>93</v>
      </c>
      <c r="B99" s="22">
        <v>2021</v>
      </c>
      <c r="C99" s="22" t="s">
        <v>1033</v>
      </c>
      <c r="D99" s="34" t="s">
        <v>1051</v>
      </c>
      <c r="E99" s="34" t="s">
        <v>1052</v>
      </c>
      <c r="F99" s="2" t="s">
        <v>1051</v>
      </c>
      <c r="G99" s="2" t="s">
        <v>1087</v>
      </c>
      <c r="I99" s="34" t="s">
        <v>1036</v>
      </c>
    </row>
    <row r="100" spans="1:9" ht="18" customHeight="1" x14ac:dyDescent="0.2">
      <c r="A100" s="22" t="s">
        <v>93</v>
      </c>
      <c r="B100" s="22">
        <v>2021</v>
      </c>
      <c r="C100" s="22" t="s">
        <v>1033</v>
      </c>
      <c r="D100" s="34" t="s">
        <v>596</v>
      </c>
      <c r="E100" s="34" t="s">
        <v>596</v>
      </c>
      <c r="F100" s="2" t="s">
        <v>1054</v>
      </c>
      <c r="G100" s="2" t="s">
        <v>861</v>
      </c>
      <c r="I100" s="34" t="s">
        <v>1036</v>
      </c>
    </row>
    <row r="101" spans="1:9" ht="18" customHeight="1" x14ac:dyDescent="0.2">
      <c r="A101" s="22" t="s">
        <v>93</v>
      </c>
      <c r="B101" s="22">
        <v>2021</v>
      </c>
      <c r="C101" s="22" t="s">
        <v>1033</v>
      </c>
      <c r="D101" s="2" t="s">
        <v>992</v>
      </c>
      <c r="E101" s="2" t="s">
        <v>992</v>
      </c>
      <c r="F101" s="2" t="s">
        <v>992</v>
      </c>
      <c r="G101" s="2" t="s">
        <v>805</v>
      </c>
      <c r="I101" s="34" t="s">
        <v>1036</v>
      </c>
    </row>
    <row r="102" spans="1:9" ht="18" customHeight="1" x14ac:dyDescent="0.2">
      <c r="A102" s="22" t="s">
        <v>93</v>
      </c>
      <c r="B102" s="22">
        <v>2021</v>
      </c>
      <c r="C102" s="22" t="s">
        <v>1033</v>
      </c>
      <c r="D102" s="34" t="s">
        <v>1055</v>
      </c>
      <c r="E102" s="34" t="s">
        <v>1055</v>
      </c>
      <c r="F102" s="2" t="s">
        <v>1056</v>
      </c>
      <c r="G102" s="2" t="s">
        <v>802</v>
      </c>
      <c r="I102" s="34" t="s">
        <v>1036</v>
      </c>
    </row>
    <row r="103" spans="1:9" ht="18" customHeight="1" x14ac:dyDescent="0.2">
      <c r="A103" s="22" t="s">
        <v>93</v>
      </c>
      <c r="B103" s="22">
        <v>2021</v>
      </c>
      <c r="C103" s="22" t="s">
        <v>1033</v>
      </c>
      <c r="D103" s="34" t="s">
        <v>663</v>
      </c>
      <c r="E103" s="34" t="s">
        <v>1057</v>
      </c>
      <c r="F103" s="2" t="s">
        <v>1058</v>
      </c>
      <c r="G103" s="2" t="s">
        <v>805</v>
      </c>
      <c r="I103" s="34" t="s">
        <v>1036</v>
      </c>
    </row>
    <row r="104" spans="1:9" ht="18" customHeight="1" x14ac:dyDescent="0.2">
      <c r="A104" s="22" t="s">
        <v>93</v>
      </c>
      <c r="B104" s="22">
        <v>2021</v>
      </c>
      <c r="C104" s="22" t="s">
        <v>1033</v>
      </c>
      <c r="D104" s="2" t="s">
        <v>799</v>
      </c>
      <c r="E104" s="2" t="s">
        <v>799</v>
      </c>
      <c r="F104" s="2" t="s">
        <v>1059</v>
      </c>
      <c r="G104" s="2" t="s">
        <v>810</v>
      </c>
      <c r="I104" s="34" t="s">
        <v>1036</v>
      </c>
    </row>
    <row r="105" spans="1:9" ht="18" customHeight="1" x14ac:dyDescent="0.2">
      <c r="A105" s="22" t="s">
        <v>93</v>
      </c>
      <c r="B105" s="22">
        <v>2021</v>
      </c>
      <c r="C105" s="22" t="s">
        <v>1033</v>
      </c>
      <c r="D105" s="34" t="s">
        <v>599</v>
      </c>
      <c r="E105" s="34" t="s">
        <v>599</v>
      </c>
      <c r="F105" s="2" t="s">
        <v>1060</v>
      </c>
      <c r="G105" s="2" t="s">
        <v>802</v>
      </c>
      <c r="I105" s="34" t="s">
        <v>1036</v>
      </c>
    </row>
    <row r="106" spans="1:9" ht="18" customHeight="1" x14ac:dyDescent="0.2">
      <c r="A106" s="22" t="s">
        <v>93</v>
      </c>
      <c r="B106" s="22">
        <v>2021</v>
      </c>
      <c r="C106" s="22" t="s">
        <v>1033</v>
      </c>
      <c r="D106" s="34" t="s">
        <v>597</v>
      </c>
      <c r="E106" s="34" t="s">
        <v>597</v>
      </c>
      <c r="F106" s="2" t="s">
        <v>999</v>
      </c>
      <c r="G106" s="23">
        <v>0</v>
      </c>
      <c r="I106" s="34" t="s">
        <v>1036</v>
      </c>
    </row>
    <row r="107" spans="1:9" ht="18" customHeight="1" x14ac:dyDescent="0.2">
      <c r="A107" s="22" t="s">
        <v>93</v>
      </c>
      <c r="B107" s="22">
        <v>2021</v>
      </c>
      <c r="C107" s="22" t="s">
        <v>1033</v>
      </c>
      <c r="D107" s="178" t="s">
        <v>1061</v>
      </c>
      <c r="E107" s="178" t="s">
        <v>1061</v>
      </c>
      <c r="F107" s="2" t="s">
        <v>1062</v>
      </c>
      <c r="G107" s="23">
        <v>0</v>
      </c>
      <c r="I107" s="34" t="s">
        <v>1036</v>
      </c>
    </row>
    <row r="108" spans="1:9" ht="18" customHeight="1" x14ac:dyDescent="0.2">
      <c r="A108" s="22" t="s">
        <v>93</v>
      </c>
      <c r="B108" s="22">
        <v>2021</v>
      </c>
      <c r="C108" s="22" t="s">
        <v>1033</v>
      </c>
      <c r="D108" s="34" t="s">
        <v>995</v>
      </c>
      <c r="E108" s="34" t="s">
        <v>996</v>
      </c>
      <c r="F108" s="2" t="s">
        <v>996</v>
      </c>
      <c r="G108" s="23">
        <v>0</v>
      </c>
      <c r="I108" s="34" t="s">
        <v>1036</v>
      </c>
    </row>
    <row r="109" spans="1:9" ht="18" customHeight="1" x14ac:dyDescent="0.2">
      <c r="A109" s="22" t="s">
        <v>93</v>
      </c>
      <c r="B109" s="22">
        <v>2021</v>
      </c>
      <c r="C109" s="22" t="s">
        <v>1033</v>
      </c>
      <c r="D109" s="34" t="s">
        <v>136</v>
      </c>
      <c r="E109" s="34" t="s">
        <v>136</v>
      </c>
      <c r="F109" s="131" t="s">
        <v>1018</v>
      </c>
      <c r="G109" s="23">
        <v>0.08</v>
      </c>
      <c r="I109" s="34" t="s">
        <v>1036</v>
      </c>
    </row>
    <row r="110" spans="1:9" ht="18" customHeight="1" x14ac:dyDescent="0.2">
      <c r="F110" s="23"/>
    </row>
    <row r="111" spans="1:9" ht="18" customHeight="1" x14ac:dyDescent="0.2">
      <c r="F111" s="23"/>
    </row>
    <row r="112" spans="1:9" ht="18" customHeight="1" x14ac:dyDescent="0.2">
      <c r="F112" s="23"/>
    </row>
    <row r="113" spans="6:6" ht="18" customHeight="1" x14ac:dyDescent="0.2">
      <c r="F113" s="23"/>
    </row>
    <row r="114" spans="6:6" ht="18" customHeight="1" x14ac:dyDescent="0.2">
      <c r="F114" s="23"/>
    </row>
    <row r="115" spans="6:6" ht="18" customHeight="1" x14ac:dyDescent="0.2">
      <c r="F115" s="23"/>
    </row>
    <row r="116" spans="6:6" ht="18" customHeight="1" x14ac:dyDescent="0.2">
      <c r="F116" s="23"/>
    </row>
    <row r="117" spans="6:6" ht="18" customHeight="1" x14ac:dyDescent="0.2">
      <c r="F117" s="23"/>
    </row>
    <row r="118" spans="6:6" ht="18" customHeight="1" x14ac:dyDescent="0.2">
      <c r="F118" s="23"/>
    </row>
    <row r="119" spans="6:6" ht="18" customHeight="1" x14ac:dyDescent="0.2">
      <c r="F119" s="23"/>
    </row>
    <row r="120" spans="6:6" ht="18" customHeight="1" x14ac:dyDescent="0.2">
      <c r="F120" s="23"/>
    </row>
    <row r="121" spans="6:6" ht="18" customHeight="1" x14ac:dyDescent="0.2">
      <c r="F121" s="23"/>
    </row>
    <row r="122" spans="6:6" ht="18" customHeight="1" x14ac:dyDescent="0.2">
      <c r="F122" s="23"/>
    </row>
    <row r="123" spans="6:6" ht="18" customHeight="1" x14ac:dyDescent="0.2">
      <c r="F123" s="23"/>
    </row>
    <row r="124" spans="6:6" ht="18" customHeight="1" x14ac:dyDescent="0.2">
      <c r="F124" s="23"/>
    </row>
    <row r="125" spans="6:6" ht="18" customHeight="1" x14ac:dyDescent="0.2">
      <c r="F125" s="23"/>
    </row>
    <row r="126" spans="6:6" ht="18" customHeight="1" x14ac:dyDescent="0.2">
      <c r="F126" s="23"/>
    </row>
    <row r="127" spans="6:6" ht="18" customHeight="1" x14ac:dyDescent="0.2">
      <c r="F127" s="23"/>
    </row>
    <row r="128" spans="6:6" ht="18" customHeight="1" x14ac:dyDescent="0.2">
      <c r="F128" s="23"/>
    </row>
    <row r="129" spans="6:6" ht="18" customHeight="1" x14ac:dyDescent="0.2">
      <c r="F129" s="23"/>
    </row>
    <row r="130" spans="6:6" ht="18" customHeight="1" x14ac:dyDescent="0.2">
      <c r="F130" s="23"/>
    </row>
    <row r="131" spans="6:6" ht="18" customHeight="1" x14ac:dyDescent="0.2">
      <c r="F131" s="23"/>
    </row>
    <row r="132" spans="6:6" ht="18" customHeight="1" x14ac:dyDescent="0.2">
      <c r="F132" s="23"/>
    </row>
    <row r="133" spans="6:6" ht="18" customHeight="1" x14ac:dyDescent="0.2">
      <c r="F133" s="23"/>
    </row>
    <row r="134" spans="6:6" ht="18" customHeight="1" x14ac:dyDescent="0.2">
      <c r="F134" s="23"/>
    </row>
    <row r="135" spans="6:6" ht="18" customHeight="1" x14ac:dyDescent="0.2">
      <c r="F135" s="23"/>
    </row>
    <row r="136" spans="6:6" ht="18" customHeight="1" x14ac:dyDescent="0.2">
      <c r="F136" s="23"/>
    </row>
    <row r="137" spans="6:6" ht="18" customHeight="1" x14ac:dyDescent="0.2">
      <c r="F137" s="23"/>
    </row>
    <row r="138" spans="6:6" ht="18" customHeight="1" x14ac:dyDescent="0.2">
      <c r="F138" s="23"/>
    </row>
    <row r="139" spans="6:6" ht="18" customHeight="1" x14ac:dyDescent="0.2">
      <c r="F139" s="23"/>
    </row>
    <row r="140" spans="6:6" ht="18" customHeight="1" x14ac:dyDescent="0.2">
      <c r="F140" s="23"/>
    </row>
    <row r="141" spans="6:6" ht="18" customHeight="1" x14ac:dyDescent="0.2">
      <c r="F141" s="23"/>
    </row>
    <row r="142" spans="6:6" ht="18" customHeight="1" x14ac:dyDescent="0.2">
      <c r="F142" s="23"/>
    </row>
    <row r="143" spans="6:6" ht="18" customHeight="1" x14ac:dyDescent="0.2">
      <c r="F143" s="23"/>
    </row>
    <row r="144" spans="6:6" ht="18" customHeight="1" x14ac:dyDescent="0.2">
      <c r="F144" s="23"/>
    </row>
    <row r="145" spans="6:6" ht="18" customHeight="1" x14ac:dyDescent="0.2">
      <c r="F145" s="23"/>
    </row>
    <row r="146" spans="6:6" ht="18" customHeight="1" x14ac:dyDescent="0.2">
      <c r="F146" s="23"/>
    </row>
    <row r="147" spans="6:6" ht="18" customHeight="1" x14ac:dyDescent="0.2">
      <c r="F147" s="23"/>
    </row>
    <row r="148" spans="6:6" ht="18" customHeight="1" x14ac:dyDescent="0.2">
      <c r="F148" s="23"/>
    </row>
    <row r="149" spans="6:6" ht="18" customHeight="1" x14ac:dyDescent="0.2">
      <c r="F149" s="23"/>
    </row>
    <row r="150" spans="6:6" ht="18" customHeight="1" x14ac:dyDescent="0.2">
      <c r="F150" s="23"/>
    </row>
    <row r="151" spans="6:6" ht="18" customHeight="1" x14ac:dyDescent="0.2">
      <c r="F151" s="23"/>
    </row>
    <row r="152" spans="6:6" ht="18" customHeight="1" x14ac:dyDescent="0.2">
      <c r="F152" s="23"/>
    </row>
    <row r="153" spans="6:6" ht="18" customHeight="1" x14ac:dyDescent="0.2">
      <c r="F153" s="23"/>
    </row>
    <row r="154" spans="6:6" ht="18" customHeight="1" x14ac:dyDescent="0.2">
      <c r="F154" s="23"/>
    </row>
    <row r="155" spans="6:6" ht="18" customHeight="1" x14ac:dyDescent="0.2">
      <c r="F155" s="23"/>
    </row>
    <row r="156" spans="6:6" ht="18" customHeight="1" x14ac:dyDescent="0.2">
      <c r="F156" s="23"/>
    </row>
    <row r="157" spans="6:6" ht="18" customHeight="1" x14ac:dyDescent="0.2">
      <c r="F157" s="23"/>
    </row>
    <row r="158" spans="6:6" ht="18" customHeight="1" x14ac:dyDescent="0.2">
      <c r="F158" s="23"/>
    </row>
    <row r="159" spans="6:6" ht="18" customHeight="1" x14ac:dyDescent="0.2">
      <c r="F159" s="23"/>
    </row>
    <row r="160" spans="6:6" ht="18" customHeight="1" x14ac:dyDescent="0.2">
      <c r="F160" s="23"/>
    </row>
    <row r="161" spans="6:6" ht="18" customHeight="1" x14ac:dyDescent="0.2">
      <c r="F161" s="23"/>
    </row>
    <row r="162" spans="6:6" ht="18" customHeight="1" x14ac:dyDescent="0.2">
      <c r="F162" s="23"/>
    </row>
    <row r="163" spans="6:6" ht="18" customHeight="1" x14ac:dyDescent="0.2">
      <c r="F163" s="23"/>
    </row>
    <row r="164" spans="6:6" ht="18" customHeight="1" x14ac:dyDescent="0.2">
      <c r="F164" s="23"/>
    </row>
    <row r="165" spans="6:6" ht="18" customHeight="1" x14ac:dyDescent="0.2">
      <c r="F165" s="23"/>
    </row>
    <row r="166" spans="6:6" ht="18" customHeight="1" x14ac:dyDescent="0.2">
      <c r="F166" s="23"/>
    </row>
    <row r="167" spans="6:6" ht="18" customHeight="1" x14ac:dyDescent="0.2">
      <c r="F167" s="23"/>
    </row>
    <row r="168" spans="6:6" ht="18" customHeight="1" x14ac:dyDescent="0.2">
      <c r="F168" s="23"/>
    </row>
    <row r="169" spans="6:6" ht="18" customHeight="1" x14ac:dyDescent="0.2">
      <c r="F169" s="23"/>
    </row>
    <row r="170" spans="6:6" ht="18" customHeight="1" x14ac:dyDescent="0.2">
      <c r="F170" s="23"/>
    </row>
    <row r="171" spans="6:6" ht="18" customHeight="1" x14ac:dyDescent="0.2">
      <c r="F171" s="23"/>
    </row>
    <row r="172" spans="6:6" ht="18" customHeight="1" x14ac:dyDescent="0.2">
      <c r="F172" s="23"/>
    </row>
    <row r="173" spans="6:6" ht="18" customHeight="1" x14ac:dyDescent="0.2">
      <c r="F173" s="23"/>
    </row>
    <row r="174" spans="6:6" ht="18" customHeight="1" x14ac:dyDescent="0.2">
      <c r="F174" s="23"/>
    </row>
    <row r="175" spans="6:6" ht="18" customHeight="1" x14ac:dyDescent="0.2">
      <c r="F175" s="23"/>
    </row>
    <row r="176" spans="6:6" ht="18" customHeight="1" x14ac:dyDescent="0.2">
      <c r="F176" s="23"/>
    </row>
    <row r="177" spans="6:6" ht="18" customHeight="1" x14ac:dyDescent="0.2">
      <c r="F177" s="23"/>
    </row>
    <row r="178" spans="6:6" ht="18" customHeight="1" x14ac:dyDescent="0.2">
      <c r="F178" s="23"/>
    </row>
    <row r="179" spans="6:6" ht="18" customHeight="1" x14ac:dyDescent="0.2">
      <c r="F179" s="23"/>
    </row>
    <row r="180" spans="6:6" ht="18" customHeight="1" x14ac:dyDescent="0.2">
      <c r="F180" s="23"/>
    </row>
    <row r="181" spans="6:6" ht="18" customHeight="1" x14ac:dyDescent="0.2">
      <c r="F181" s="23"/>
    </row>
    <row r="182" spans="6:6" ht="18" customHeight="1" x14ac:dyDescent="0.2">
      <c r="F182" s="23"/>
    </row>
    <row r="183" spans="6:6" ht="18" customHeight="1" x14ac:dyDescent="0.2">
      <c r="F183" s="23"/>
    </row>
    <row r="184" spans="6:6" ht="18" customHeight="1" x14ac:dyDescent="0.2">
      <c r="F184" s="23"/>
    </row>
    <row r="185" spans="6:6" ht="18" customHeight="1" x14ac:dyDescent="0.2">
      <c r="F185" s="23"/>
    </row>
    <row r="186" spans="6:6" ht="18" customHeight="1" x14ac:dyDescent="0.2">
      <c r="F186" s="23"/>
    </row>
    <row r="187" spans="6:6" ht="18" customHeight="1" x14ac:dyDescent="0.2">
      <c r="F187" s="23"/>
    </row>
    <row r="188" spans="6:6" ht="18" customHeight="1" x14ac:dyDescent="0.2">
      <c r="F188" s="23"/>
    </row>
    <row r="189" spans="6:6" ht="18" customHeight="1" x14ac:dyDescent="0.2">
      <c r="F189" s="23"/>
    </row>
    <row r="190" spans="6:6" ht="18" customHeight="1" x14ac:dyDescent="0.2">
      <c r="F190" s="23"/>
    </row>
    <row r="191" spans="6:6" ht="18" customHeight="1" x14ac:dyDescent="0.2">
      <c r="F191" s="23"/>
    </row>
    <row r="192" spans="6:6" ht="18" customHeight="1" x14ac:dyDescent="0.2">
      <c r="F192" s="23"/>
    </row>
    <row r="193" spans="6:6" ht="18" customHeight="1" x14ac:dyDescent="0.2">
      <c r="F193" s="23"/>
    </row>
    <row r="194" spans="6:6" ht="18" customHeight="1" x14ac:dyDescent="0.2">
      <c r="F194" s="23"/>
    </row>
    <row r="195" spans="6:6" ht="18" customHeight="1" x14ac:dyDescent="0.2">
      <c r="F195" s="23"/>
    </row>
    <row r="196" spans="6:6" ht="18" customHeight="1" x14ac:dyDescent="0.2">
      <c r="F196" s="23"/>
    </row>
    <row r="197" spans="6:6" ht="18" customHeight="1" x14ac:dyDescent="0.2">
      <c r="F197" s="23"/>
    </row>
    <row r="198" spans="6:6" ht="18" customHeight="1" x14ac:dyDescent="0.2">
      <c r="F198" s="23"/>
    </row>
    <row r="199" spans="6:6" ht="18" customHeight="1" x14ac:dyDescent="0.2">
      <c r="F199" s="23"/>
    </row>
    <row r="200" spans="6:6" ht="18" customHeight="1" x14ac:dyDescent="0.2">
      <c r="F200" s="23"/>
    </row>
    <row r="201" spans="6:6" ht="18" customHeight="1" x14ac:dyDescent="0.2">
      <c r="F201" s="23"/>
    </row>
    <row r="202" spans="6:6" ht="18" customHeight="1" x14ac:dyDescent="0.2">
      <c r="F202" s="23"/>
    </row>
    <row r="203" spans="6:6" ht="18" customHeight="1" x14ac:dyDescent="0.2">
      <c r="F203" s="23"/>
    </row>
    <row r="204" spans="6:6" ht="18" customHeight="1" x14ac:dyDescent="0.2">
      <c r="F204" s="23"/>
    </row>
    <row r="205" spans="6:6" ht="18" customHeight="1" x14ac:dyDescent="0.2">
      <c r="F205" s="23"/>
    </row>
    <row r="206" spans="6:6" ht="18" customHeight="1" x14ac:dyDescent="0.2">
      <c r="F206" s="23"/>
    </row>
    <row r="207" spans="6:6" ht="18" customHeight="1" x14ac:dyDescent="0.2">
      <c r="F207" s="23"/>
    </row>
    <row r="208" spans="6:6" ht="18" customHeight="1" x14ac:dyDescent="0.2">
      <c r="F208" s="23"/>
    </row>
    <row r="209" spans="6:6" ht="18" customHeight="1" x14ac:dyDescent="0.2">
      <c r="F209" s="23"/>
    </row>
    <row r="210" spans="6:6" ht="18" customHeight="1" x14ac:dyDescent="0.2">
      <c r="F210" s="23"/>
    </row>
    <row r="211" spans="6:6" ht="18" customHeight="1" x14ac:dyDescent="0.2">
      <c r="F211" s="23"/>
    </row>
    <row r="212" spans="6:6" ht="18" customHeight="1" x14ac:dyDescent="0.2">
      <c r="F212" s="23"/>
    </row>
    <row r="213" spans="6:6" ht="18" customHeight="1" x14ac:dyDescent="0.2">
      <c r="F213" s="23"/>
    </row>
    <row r="214" spans="6:6" ht="18" customHeight="1" x14ac:dyDescent="0.2">
      <c r="F214" s="23"/>
    </row>
    <row r="215" spans="6:6" ht="18" customHeight="1" x14ac:dyDescent="0.2">
      <c r="F215" s="23"/>
    </row>
    <row r="216" spans="6:6" ht="18" customHeight="1" x14ac:dyDescent="0.2">
      <c r="F216" s="23"/>
    </row>
    <row r="217" spans="6:6" ht="18" customHeight="1" x14ac:dyDescent="0.2">
      <c r="F217" s="23"/>
    </row>
    <row r="218" spans="6:6" ht="18" customHeight="1" x14ac:dyDescent="0.2">
      <c r="F218" s="23"/>
    </row>
    <row r="219" spans="6:6" ht="18" customHeight="1" x14ac:dyDescent="0.2">
      <c r="F219" s="23"/>
    </row>
    <row r="220" spans="6:6" ht="18" customHeight="1" x14ac:dyDescent="0.2">
      <c r="F220" s="23"/>
    </row>
    <row r="221" spans="6:6" ht="18" customHeight="1" x14ac:dyDescent="0.2">
      <c r="F221" s="23"/>
    </row>
    <row r="222" spans="6:6" ht="18" customHeight="1" x14ac:dyDescent="0.2">
      <c r="F222" s="23"/>
    </row>
    <row r="223" spans="6:6" ht="18" customHeight="1" x14ac:dyDescent="0.2">
      <c r="F223" s="23"/>
    </row>
    <row r="224" spans="6:6" ht="18" customHeight="1" x14ac:dyDescent="0.2">
      <c r="F224" s="23"/>
    </row>
    <row r="225" spans="6:6" ht="18" customHeight="1" x14ac:dyDescent="0.2">
      <c r="F225" s="23"/>
    </row>
    <row r="226" spans="6:6" ht="18" customHeight="1" x14ac:dyDescent="0.2">
      <c r="F226" s="23"/>
    </row>
    <row r="227" spans="6:6" ht="18" customHeight="1" x14ac:dyDescent="0.2">
      <c r="F227" s="23"/>
    </row>
    <row r="228" spans="6:6" ht="18" customHeight="1" x14ac:dyDescent="0.2">
      <c r="F228" s="23"/>
    </row>
    <row r="229" spans="6:6" ht="18" customHeight="1" x14ac:dyDescent="0.2">
      <c r="F229" s="23"/>
    </row>
    <row r="230" spans="6:6" ht="18" customHeight="1" x14ac:dyDescent="0.2">
      <c r="F230" s="23"/>
    </row>
    <row r="231" spans="6:6" ht="18" customHeight="1" x14ac:dyDescent="0.2">
      <c r="F231" s="23"/>
    </row>
    <row r="232" spans="6:6" ht="18" customHeight="1" x14ac:dyDescent="0.2">
      <c r="F232" s="23"/>
    </row>
    <row r="233" spans="6:6" ht="18" customHeight="1" x14ac:dyDescent="0.2">
      <c r="F233" s="23"/>
    </row>
    <row r="234" spans="6:6" ht="18" customHeight="1" x14ac:dyDescent="0.2">
      <c r="F234" s="23"/>
    </row>
    <row r="235" spans="6:6" ht="18" customHeight="1" x14ac:dyDescent="0.2">
      <c r="F235" s="23"/>
    </row>
    <row r="236" spans="6:6" ht="18" customHeight="1" x14ac:dyDescent="0.2">
      <c r="F236" s="23"/>
    </row>
    <row r="237" spans="6:6" ht="18" customHeight="1" x14ac:dyDescent="0.2">
      <c r="F237" s="23"/>
    </row>
    <row r="238" spans="6:6" ht="18" customHeight="1" x14ac:dyDescent="0.2">
      <c r="F238" s="23"/>
    </row>
    <row r="239" spans="6:6" ht="18" customHeight="1" x14ac:dyDescent="0.2">
      <c r="F239" s="23"/>
    </row>
    <row r="240" spans="6:6" ht="18" customHeight="1" x14ac:dyDescent="0.2">
      <c r="F240" s="23"/>
    </row>
    <row r="241" spans="6:6" ht="18" customHeight="1" x14ac:dyDescent="0.2">
      <c r="F241" s="23"/>
    </row>
    <row r="242" spans="6:6" ht="18" customHeight="1" x14ac:dyDescent="0.2">
      <c r="F242" s="23"/>
    </row>
    <row r="243" spans="6:6" ht="18" customHeight="1" x14ac:dyDescent="0.2">
      <c r="F243" s="23"/>
    </row>
    <row r="244" spans="6:6" ht="18" customHeight="1" x14ac:dyDescent="0.2">
      <c r="F244" s="23"/>
    </row>
    <row r="245" spans="6:6" ht="18" customHeight="1" x14ac:dyDescent="0.2">
      <c r="F245" s="23"/>
    </row>
    <row r="246" spans="6:6" ht="18" customHeight="1" x14ac:dyDescent="0.2">
      <c r="F246" s="23"/>
    </row>
    <row r="247" spans="6:6" ht="18" customHeight="1" x14ac:dyDescent="0.2">
      <c r="F247" s="23"/>
    </row>
    <row r="248" spans="6:6" ht="18" customHeight="1" x14ac:dyDescent="0.2">
      <c r="F248" s="23"/>
    </row>
    <row r="249" spans="6:6" ht="18" customHeight="1" x14ac:dyDescent="0.2">
      <c r="F249" s="23"/>
    </row>
    <row r="250" spans="6:6" ht="18" customHeight="1" x14ac:dyDescent="0.2">
      <c r="F250" s="23"/>
    </row>
    <row r="251" spans="6:6" ht="18" customHeight="1" x14ac:dyDescent="0.2">
      <c r="F251" s="23"/>
    </row>
    <row r="252" spans="6:6" ht="18" customHeight="1" x14ac:dyDescent="0.2">
      <c r="F252" s="23"/>
    </row>
    <row r="253" spans="6:6" ht="18" customHeight="1" x14ac:dyDescent="0.2">
      <c r="F253" s="23"/>
    </row>
    <row r="254" spans="6:6" ht="18" customHeight="1" x14ac:dyDescent="0.2">
      <c r="F254" s="23"/>
    </row>
    <row r="255" spans="6:6" ht="18" customHeight="1" x14ac:dyDescent="0.2">
      <c r="F255" s="23"/>
    </row>
    <row r="256" spans="6:6" ht="18" customHeight="1" x14ac:dyDescent="0.2">
      <c r="F256" s="23"/>
    </row>
    <row r="257" spans="6:6" ht="18" customHeight="1" x14ac:dyDescent="0.2">
      <c r="F257" s="23"/>
    </row>
    <row r="258" spans="6:6" ht="18" customHeight="1" x14ac:dyDescent="0.2">
      <c r="F258" s="23"/>
    </row>
    <row r="259" spans="6:6" ht="18" customHeight="1" x14ac:dyDescent="0.2">
      <c r="F259" s="23"/>
    </row>
    <row r="260" spans="6:6" ht="18" customHeight="1" x14ac:dyDescent="0.2">
      <c r="F260" s="23"/>
    </row>
    <row r="261" spans="6:6" ht="18" customHeight="1" x14ac:dyDescent="0.2">
      <c r="F261" s="23"/>
    </row>
    <row r="262" spans="6:6" ht="18" customHeight="1" x14ac:dyDescent="0.2">
      <c r="F262" s="23"/>
    </row>
    <row r="263" spans="6:6" ht="18" customHeight="1" x14ac:dyDescent="0.2">
      <c r="F263" s="23"/>
    </row>
    <row r="264" spans="6:6" ht="18" customHeight="1" x14ac:dyDescent="0.2">
      <c r="F264" s="23"/>
    </row>
    <row r="265" spans="6:6" ht="18" customHeight="1" x14ac:dyDescent="0.2">
      <c r="F265" s="23"/>
    </row>
    <row r="266" spans="6:6" ht="18" customHeight="1" x14ac:dyDescent="0.2">
      <c r="F266" s="23"/>
    </row>
    <row r="267" spans="6:6" ht="18" customHeight="1" x14ac:dyDescent="0.2">
      <c r="F267" s="23"/>
    </row>
    <row r="268" spans="6:6" ht="18" customHeight="1" x14ac:dyDescent="0.2">
      <c r="F268" s="23"/>
    </row>
    <row r="269" spans="6:6" ht="18" customHeight="1" x14ac:dyDescent="0.2">
      <c r="F269" s="23"/>
    </row>
    <row r="270" spans="6:6" ht="18" customHeight="1" x14ac:dyDescent="0.2">
      <c r="F270" s="23"/>
    </row>
    <row r="271" spans="6:6" ht="18" customHeight="1" x14ac:dyDescent="0.2">
      <c r="F271" s="23"/>
    </row>
    <row r="272" spans="6:6" ht="18" customHeight="1" x14ac:dyDescent="0.2">
      <c r="F272" s="23"/>
    </row>
    <row r="273" spans="6:6" ht="18" customHeight="1" x14ac:dyDescent="0.2">
      <c r="F273" s="23"/>
    </row>
    <row r="274" spans="6:6" ht="18" customHeight="1" x14ac:dyDescent="0.2">
      <c r="F274" s="23"/>
    </row>
    <row r="275" spans="6:6" ht="18" customHeight="1" x14ac:dyDescent="0.2">
      <c r="F275" s="23"/>
    </row>
    <row r="276" spans="6:6" ht="18" customHeight="1" x14ac:dyDescent="0.2">
      <c r="F276" s="23"/>
    </row>
    <row r="277" spans="6:6" ht="18" customHeight="1" x14ac:dyDescent="0.2">
      <c r="F277" s="23"/>
    </row>
    <row r="278" spans="6:6" ht="18" customHeight="1" x14ac:dyDescent="0.2">
      <c r="F278" s="23"/>
    </row>
    <row r="279" spans="6:6" ht="18" customHeight="1" x14ac:dyDescent="0.2">
      <c r="F279" s="23"/>
    </row>
    <row r="280" spans="6:6" ht="18" customHeight="1" x14ac:dyDescent="0.2">
      <c r="F280" s="23"/>
    </row>
    <row r="281" spans="6:6" ht="18" customHeight="1" x14ac:dyDescent="0.2">
      <c r="F281" s="23"/>
    </row>
    <row r="282" spans="6:6" ht="18" customHeight="1" x14ac:dyDescent="0.2">
      <c r="F282" s="23"/>
    </row>
    <row r="283" spans="6:6" ht="18" customHeight="1" x14ac:dyDescent="0.2">
      <c r="F283" s="23"/>
    </row>
    <row r="284" spans="6:6" ht="18" customHeight="1" x14ac:dyDescent="0.2">
      <c r="F284" s="23"/>
    </row>
    <row r="285" spans="6:6" ht="18" customHeight="1" x14ac:dyDescent="0.2">
      <c r="F285" s="23"/>
    </row>
    <row r="286" spans="6:6" ht="18" customHeight="1" x14ac:dyDescent="0.2">
      <c r="F286" s="23"/>
    </row>
    <row r="287" spans="6:6" ht="18" customHeight="1" x14ac:dyDescent="0.2">
      <c r="F287" s="23"/>
    </row>
    <row r="288" spans="6:6" ht="18" customHeight="1" x14ac:dyDescent="0.2">
      <c r="F288" s="23"/>
    </row>
    <row r="289" spans="6:6" ht="18" customHeight="1" x14ac:dyDescent="0.2">
      <c r="F289" s="23"/>
    </row>
    <row r="290" spans="6:6" ht="18" customHeight="1" x14ac:dyDescent="0.2">
      <c r="F290" s="23"/>
    </row>
    <row r="291" spans="6:6" ht="18" customHeight="1" x14ac:dyDescent="0.2">
      <c r="F291" s="23"/>
    </row>
    <row r="292" spans="6:6" ht="18" customHeight="1" x14ac:dyDescent="0.2">
      <c r="F292" s="23"/>
    </row>
    <row r="293" spans="6:6" ht="18" customHeight="1" x14ac:dyDescent="0.2">
      <c r="F293" s="23"/>
    </row>
    <row r="294" spans="6:6" ht="18" customHeight="1" x14ac:dyDescent="0.2">
      <c r="F294" s="23"/>
    </row>
    <row r="295" spans="6:6" ht="18" customHeight="1" x14ac:dyDescent="0.2">
      <c r="F295" s="23"/>
    </row>
    <row r="296" spans="6:6" ht="18" customHeight="1" x14ac:dyDescent="0.2">
      <c r="F296" s="23"/>
    </row>
    <row r="297" spans="6:6" ht="18" customHeight="1" x14ac:dyDescent="0.2">
      <c r="F297" s="23"/>
    </row>
    <row r="298" spans="6:6" ht="18" customHeight="1" x14ac:dyDescent="0.2">
      <c r="F298" s="23"/>
    </row>
    <row r="299" spans="6:6" ht="18" customHeight="1" x14ac:dyDescent="0.2">
      <c r="F299" s="23"/>
    </row>
    <row r="300" spans="6:6" ht="18" customHeight="1" x14ac:dyDescent="0.2">
      <c r="F300" s="23"/>
    </row>
    <row r="301" spans="6:6" ht="18" customHeight="1" x14ac:dyDescent="0.2">
      <c r="F301" s="23"/>
    </row>
    <row r="302" spans="6:6" ht="18" customHeight="1" x14ac:dyDescent="0.2">
      <c r="F302" s="23"/>
    </row>
    <row r="303" spans="6:6" ht="18" customHeight="1" x14ac:dyDescent="0.2">
      <c r="F303" s="23"/>
    </row>
    <row r="304" spans="6:6" ht="18" customHeight="1" x14ac:dyDescent="0.2">
      <c r="F304" s="23"/>
    </row>
    <row r="305" spans="6:6" ht="18" customHeight="1" x14ac:dyDescent="0.2">
      <c r="F305" s="23"/>
    </row>
    <row r="306" spans="6:6" ht="18" customHeight="1" x14ac:dyDescent="0.2">
      <c r="F306" s="23"/>
    </row>
    <row r="307" spans="6:6" ht="18" customHeight="1" x14ac:dyDescent="0.2">
      <c r="F307" s="23"/>
    </row>
    <row r="308" spans="6:6" ht="18" customHeight="1" x14ac:dyDescent="0.2">
      <c r="F308" s="23"/>
    </row>
    <row r="309" spans="6:6" ht="18" customHeight="1" x14ac:dyDescent="0.2">
      <c r="F309" s="23"/>
    </row>
    <row r="310" spans="6:6" ht="18" customHeight="1" x14ac:dyDescent="0.2">
      <c r="F310" s="23"/>
    </row>
    <row r="311" spans="6:6" ht="18" customHeight="1" x14ac:dyDescent="0.2">
      <c r="F311" s="23"/>
    </row>
    <row r="312" spans="6:6" ht="18" customHeight="1" x14ac:dyDescent="0.2">
      <c r="F312" s="23"/>
    </row>
    <row r="313" spans="6:6" ht="18" customHeight="1" x14ac:dyDescent="0.2">
      <c r="F313" s="23"/>
    </row>
    <row r="314" spans="6:6" ht="18" customHeight="1" x14ac:dyDescent="0.2">
      <c r="F314" s="23"/>
    </row>
    <row r="315" spans="6:6" ht="18" customHeight="1" x14ac:dyDescent="0.2">
      <c r="F315" s="23"/>
    </row>
    <row r="316" spans="6:6" ht="18" customHeight="1" x14ac:dyDescent="0.2">
      <c r="F316" s="23"/>
    </row>
    <row r="317" spans="6:6" ht="18" customHeight="1" x14ac:dyDescent="0.2">
      <c r="F317" s="23"/>
    </row>
    <row r="318" spans="6:6" ht="18" customHeight="1" x14ac:dyDescent="0.2">
      <c r="F318" s="23"/>
    </row>
    <row r="319" spans="6:6" ht="18" customHeight="1" x14ac:dyDescent="0.2">
      <c r="F319" s="23"/>
    </row>
    <row r="320" spans="6:6" ht="18" customHeight="1" x14ac:dyDescent="0.2">
      <c r="F320" s="23"/>
    </row>
    <row r="321" spans="6:6" ht="18" customHeight="1" x14ac:dyDescent="0.2">
      <c r="F321" s="23"/>
    </row>
    <row r="322" spans="6:6" ht="18" customHeight="1" x14ac:dyDescent="0.2">
      <c r="F322" s="23"/>
    </row>
    <row r="323" spans="6:6" ht="18" customHeight="1" x14ac:dyDescent="0.2">
      <c r="F323" s="23"/>
    </row>
    <row r="324" spans="6:6" ht="18" customHeight="1" x14ac:dyDescent="0.2">
      <c r="F324" s="23"/>
    </row>
    <row r="325" spans="6:6" ht="18" customHeight="1" x14ac:dyDescent="0.2">
      <c r="F325" s="23"/>
    </row>
    <row r="326" spans="6:6" ht="18" customHeight="1" x14ac:dyDescent="0.2">
      <c r="F326" s="23"/>
    </row>
    <row r="327" spans="6:6" ht="18" customHeight="1" x14ac:dyDescent="0.2">
      <c r="F327" s="23"/>
    </row>
    <row r="328" spans="6:6" ht="18" customHeight="1" x14ac:dyDescent="0.2">
      <c r="F328" s="23"/>
    </row>
    <row r="329" spans="6:6" ht="18" customHeight="1" x14ac:dyDescent="0.2">
      <c r="F329" s="23"/>
    </row>
    <row r="330" spans="6:6" ht="18" customHeight="1" x14ac:dyDescent="0.2">
      <c r="F330" s="23"/>
    </row>
    <row r="331" spans="6:6" ht="18" customHeight="1" x14ac:dyDescent="0.2">
      <c r="F331" s="23"/>
    </row>
    <row r="332" spans="6:6" ht="18" customHeight="1" x14ac:dyDescent="0.2">
      <c r="F332" s="23"/>
    </row>
    <row r="333" spans="6:6" ht="18" customHeight="1" x14ac:dyDescent="0.2">
      <c r="F333" s="23"/>
    </row>
    <row r="334" spans="6:6" ht="18" customHeight="1" x14ac:dyDescent="0.2">
      <c r="F334" s="23"/>
    </row>
    <row r="335" spans="6:6" ht="18" customHeight="1" x14ac:dyDescent="0.2">
      <c r="F335" s="23"/>
    </row>
    <row r="336" spans="6:6" ht="18" customHeight="1" x14ac:dyDescent="0.2">
      <c r="F336" s="23"/>
    </row>
    <row r="337" spans="6:6" ht="18" customHeight="1" x14ac:dyDescent="0.2">
      <c r="F337" s="23"/>
    </row>
    <row r="338" spans="6:6" ht="18" customHeight="1" x14ac:dyDescent="0.2">
      <c r="F338" s="23"/>
    </row>
    <row r="339" spans="6:6" ht="18" customHeight="1" x14ac:dyDescent="0.2">
      <c r="F339" s="23"/>
    </row>
    <row r="340" spans="6:6" ht="18" customHeight="1" x14ac:dyDescent="0.2">
      <c r="F340" s="23"/>
    </row>
    <row r="341" spans="6:6" ht="18" customHeight="1" x14ac:dyDescent="0.2">
      <c r="F341" s="23"/>
    </row>
    <row r="342" spans="6:6" ht="18" customHeight="1" x14ac:dyDescent="0.2">
      <c r="F342" s="23"/>
    </row>
    <row r="343" spans="6:6" ht="18" customHeight="1" x14ac:dyDescent="0.2">
      <c r="F343" s="23"/>
    </row>
    <row r="344" spans="6:6" ht="18" customHeight="1" x14ac:dyDescent="0.2">
      <c r="F344" s="23"/>
    </row>
    <row r="345" spans="6:6" ht="18" customHeight="1" x14ac:dyDescent="0.2">
      <c r="F345" s="23"/>
    </row>
    <row r="346" spans="6:6" ht="18" customHeight="1" x14ac:dyDescent="0.2">
      <c r="F346" s="23"/>
    </row>
    <row r="347" spans="6:6" ht="18" customHeight="1" x14ac:dyDescent="0.2">
      <c r="F347" s="23"/>
    </row>
    <row r="348" spans="6:6" ht="18" customHeight="1" x14ac:dyDescent="0.2">
      <c r="F348" s="23"/>
    </row>
    <row r="349" spans="6:6" ht="18" customHeight="1" x14ac:dyDescent="0.2">
      <c r="F349" s="23"/>
    </row>
    <row r="350" spans="6:6" ht="18" customHeight="1" x14ac:dyDescent="0.2">
      <c r="F350" s="23"/>
    </row>
    <row r="351" spans="6:6" ht="18" customHeight="1" x14ac:dyDescent="0.2">
      <c r="F351" s="23"/>
    </row>
    <row r="352" spans="6:6" ht="18" customHeight="1" x14ac:dyDescent="0.2">
      <c r="F352" s="23"/>
    </row>
    <row r="353" spans="6:6" ht="18" customHeight="1" x14ac:dyDescent="0.2">
      <c r="F353" s="23"/>
    </row>
    <row r="354" spans="6:6" ht="18" customHeight="1" x14ac:dyDescent="0.2">
      <c r="F354" s="23"/>
    </row>
    <row r="355" spans="6:6" ht="18" customHeight="1" x14ac:dyDescent="0.2">
      <c r="F355" s="23"/>
    </row>
    <row r="356" spans="6:6" ht="18" customHeight="1" x14ac:dyDescent="0.2">
      <c r="F356" s="23"/>
    </row>
    <row r="357" spans="6:6" ht="18" customHeight="1" x14ac:dyDescent="0.2">
      <c r="F357" s="23"/>
    </row>
    <row r="358" spans="6:6" ht="18" customHeight="1" x14ac:dyDescent="0.2">
      <c r="F358" s="23"/>
    </row>
    <row r="359" spans="6:6" ht="18" customHeight="1" x14ac:dyDescent="0.2">
      <c r="F359" s="23"/>
    </row>
    <row r="360" spans="6:6" ht="18" customHeight="1" x14ac:dyDescent="0.2">
      <c r="F360" s="23"/>
    </row>
    <row r="361" spans="6:6" ht="18" customHeight="1" x14ac:dyDescent="0.2">
      <c r="F361" s="23"/>
    </row>
    <row r="362" spans="6:6" ht="18" customHeight="1" x14ac:dyDescent="0.2">
      <c r="F362" s="23"/>
    </row>
    <row r="363" spans="6:6" ht="18" customHeight="1" x14ac:dyDescent="0.2">
      <c r="F363" s="23"/>
    </row>
    <row r="364" spans="6:6" ht="18" customHeight="1" x14ac:dyDescent="0.2">
      <c r="F364" s="23"/>
    </row>
    <row r="365" spans="6:6" ht="18" customHeight="1" x14ac:dyDescent="0.2">
      <c r="F365" s="23"/>
    </row>
    <row r="366" spans="6:6" ht="18" customHeight="1" x14ac:dyDescent="0.2">
      <c r="F366" s="23"/>
    </row>
    <row r="367" spans="6:6" ht="18" customHeight="1" x14ac:dyDescent="0.2">
      <c r="F367" s="23"/>
    </row>
    <row r="368" spans="6:6" ht="18" customHeight="1" x14ac:dyDescent="0.2">
      <c r="F368" s="23"/>
    </row>
    <row r="369" spans="6:6" ht="18" customHeight="1" x14ac:dyDescent="0.2">
      <c r="F369" s="23"/>
    </row>
    <row r="370" spans="6:6" ht="18" customHeight="1" x14ac:dyDescent="0.2">
      <c r="F370" s="23"/>
    </row>
    <row r="371" spans="6:6" ht="18" customHeight="1" x14ac:dyDescent="0.2">
      <c r="F371" s="23"/>
    </row>
    <row r="372" spans="6:6" ht="18" customHeight="1" x14ac:dyDescent="0.2">
      <c r="F372" s="23"/>
    </row>
    <row r="373" spans="6:6" ht="18" customHeight="1" x14ac:dyDescent="0.2">
      <c r="F373" s="23"/>
    </row>
    <row r="374" spans="6:6" ht="18" customHeight="1" x14ac:dyDescent="0.2">
      <c r="F374" s="23"/>
    </row>
    <row r="375" spans="6:6" ht="18" customHeight="1" x14ac:dyDescent="0.2">
      <c r="F375" s="23"/>
    </row>
    <row r="376" spans="6:6" ht="18" customHeight="1" x14ac:dyDescent="0.2">
      <c r="F376" s="23"/>
    </row>
    <row r="377" spans="6:6" ht="18" customHeight="1" x14ac:dyDescent="0.2">
      <c r="F377" s="23"/>
    </row>
    <row r="378" spans="6:6" ht="18" customHeight="1" x14ac:dyDescent="0.2">
      <c r="F378" s="23"/>
    </row>
    <row r="379" spans="6:6" ht="18" customHeight="1" x14ac:dyDescent="0.2">
      <c r="F379" s="23"/>
    </row>
    <row r="380" spans="6:6" ht="18" customHeight="1" x14ac:dyDescent="0.2">
      <c r="F380" s="23"/>
    </row>
    <row r="381" spans="6:6" ht="18" customHeight="1" x14ac:dyDescent="0.2">
      <c r="F381" s="23"/>
    </row>
    <row r="382" spans="6:6" ht="18" customHeight="1" x14ac:dyDescent="0.2">
      <c r="F382" s="23"/>
    </row>
    <row r="383" spans="6:6" ht="18" customHeight="1" x14ac:dyDescent="0.2">
      <c r="F383" s="23"/>
    </row>
    <row r="384" spans="6:6" ht="18" customHeight="1" x14ac:dyDescent="0.2">
      <c r="F384" s="23"/>
    </row>
    <row r="385" spans="6:6" ht="18" customHeight="1" x14ac:dyDescent="0.2">
      <c r="F385" s="23"/>
    </row>
    <row r="386" spans="6:6" ht="18" customHeight="1" x14ac:dyDescent="0.2">
      <c r="F386" s="23"/>
    </row>
    <row r="387" spans="6:6" ht="18" customHeight="1" x14ac:dyDescent="0.2">
      <c r="F387" s="23"/>
    </row>
    <row r="388" spans="6:6" ht="18" customHeight="1" x14ac:dyDescent="0.2">
      <c r="F388" s="23"/>
    </row>
    <row r="389" spans="6:6" ht="18" customHeight="1" x14ac:dyDescent="0.2">
      <c r="F389" s="23"/>
    </row>
    <row r="390" spans="6:6" ht="18" customHeight="1" x14ac:dyDescent="0.2">
      <c r="F390" s="23"/>
    </row>
    <row r="391" spans="6:6" ht="18" customHeight="1" x14ac:dyDescent="0.2">
      <c r="F391" s="23"/>
    </row>
    <row r="392" spans="6:6" ht="18" customHeight="1" x14ac:dyDescent="0.2">
      <c r="F392" s="23"/>
    </row>
    <row r="393" spans="6:6" ht="18" customHeight="1" x14ac:dyDescent="0.2">
      <c r="F393" s="23"/>
    </row>
    <row r="394" spans="6:6" ht="18" customHeight="1" x14ac:dyDescent="0.2">
      <c r="F394" s="23"/>
    </row>
    <row r="395" spans="6:6" ht="18" customHeight="1" x14ac:dyDescent="0.2">
      <c r="F395" s="23"/>
    </row>
    <row r="396" spans="6:6" ht="18" customHeight="1" x14ac:dyDescent="0.2">
      <c r="F396" s="23"/>
    </row>
    <row r="397" spans="6:6" ht="18" customHeight="1" x14ac:dyDescent="0.2">
      <c r="F397" s="23"/>
    </row>
    <row r="398" spans="6:6" ht="18" customHeight="1" x14ac:dyDescent="0.2">
      <c r="F398" s="23"/>
    </row>
    <row r="399" spans="6:6" ht="18" customHeight="1" x14ac:dyDescent="0.2">
      <c r="F399" s="23"/>
    </row>
    <row r="400" spans="6:6" ht="18" customHeight="1" x14ac:dyDescent="0.2">
      <c r="F400" s="23"/>
    </row>
    <row r="401" spans="6:6" ht="18" customHeight="1" x14ac:dyDescent="0.2">
      <c r="F401" s="23"/>
    </row>
    <row r="402" spans="6:6" ht="18" customHeight="1" x14ac:dyDescent="0.2">
      <c r="F402" s="23"/>
    </row>
    <row r="403" spans="6:6" ht="18" customHeight="1" x14ac:dyDescent="0.2">
      <c r="F403" s="23"/>
    </row>
    <row r="404" spans="6:6" ht="18" customHeight="1" x14ac:dyDescent="0.2">
      <c r="F404" s="23"/>
    </row>
    <row r="405" spans="6:6" ht="18" customHeight="1" x14ac:dyDescent="0.2">
      <c r="F405" s="23"/>
    </row>
    <row r="406" spans="6:6" ht="18" customHeight="1" x14ac:dyDescent="0.2">
      <c r="F406" s="23"/>
    </row>
    <row r="407" spans="6:6" ht="18" customHeight="1" x14ac:dyDescent="0.2">
      <c r="F407" s="23"/>
    </row>
    <row r="408" spans="6:6" ht="18" customHeight="1" x14ac:dyDescent="0.2">
      <c r="F408" s="23"/>
    </row>
    <row r="409" spans="6:6" ht="18" customHeight="1" x14ac:dyDescent="0.2">
      <c r="F409" s="23"/>
    </row>
    <row r="410" spans="6:6" ht="18" customHeight="1" x14ac:dyDescent="0.2">
      <c r="F410" s="23"/>
    </row>
    <row r="411" spans="6:6" ht="18" customHeight="1" x14ac:dyDescent="0.2">
      <c r="F411" s="23"/>
    </row>
    <row r="412" spans="6:6" ht="18" customHeight="1" x14ac:dyDescent="0.2">
      <c r="F412" s="23"/>
    </row>
    <row r="413" spans="6:6" ht="18" customHeight="1" x14ac:dyDescent="0.2">
      <c r="F413" s="23"/>
    </row>
    <row r="414" spans="6:6" ht="18" customHeight="1" x14ac:dyDescent="0.2">
      <c r="F414" s="23"/>
    </row>
    <row r="415" spans="6:6" ht="18" customHeight="1" x14ac:dyDescent="0.2">
      <c r="F415" s="23"/>
    </row>
    <row r="416" spans="6:6" ht="18" customHeight="1" x14ac:dyDescent="0.2">
      <c r="F416" s="23"/>
    </row>
    <row r="417" spans="6:6" ht="18" customHeight="1" x14ac:dyDescent="0.2">
      <c r="F417" s="23"/>
    </row>
    <row r="418" spans="6:6" ht="18" customHeight="1" x14ac:dyDescent="0.2">
      <c r="F418" s="23"/>
    </row>
    <row r="419" spans="6:6" ht="18" customHeight="1" x14ac:dyDescent="0.2">
      <c r="F419" s="23"/>
    </row>
    <row r="420" spans="6:6" ht="18" customHeight="1" x14ac:dyDescent="0.2">
      <c r="F420" s="23"/>
    </row>
    <row r="421" spans="6:6" ht="18" customHeight="1" x14ac:dyDescent="0.2">
      <c r="F421" s="23"/>
    </row>
    <row r="422" spans="6:6" ht="18" customHeight="1" x14ac:dyDescent="0.2">
      <c r="F422" s="23"/>
    </row>
    <row r="423" spans="6:6" ht="18" customHeight="1" x14ac:dyDescent="0.2">
      <c r="F423" s="23"/>
    </row>
    <row r="424" spans="6:6" ht="18" customHeight="1" x14ac:dyDescent="0.2">
      <c r="F424" s="23"/>
    </row>
    <row r="425" spans="6:6" ht="18" customHeight="1" x14ac:dyDescent="0.2">
      <c r="F425" s="23"/>
    </row>
    <row r="426" spans="6:6" ht="18" customHeight="1" x14ac:dyDescent="0.2">
      <c r="F426" s="23"/>
    </row>
    <row r="427" spans="6:6" ht="18" customHeight="1" x14ac:dyDescent="0.2">
      <c r="F427" s="23"/>
    </row>
    <row r="428" spans="6:6" ht="18" customHeight="1" x14ac:dyDescent="0.2">
      <c r="F428" s="23"/>
    </row>
    <row r="429" spans="6:6" ht="18" customHeight="1" x14ac:dyDescent="0.2">
      <c r="F429" s="23"/>
    </row>
    <row r="430" spans="6:6" ht="18" customHeight="1" x14ac:dyDescent="0.2">
      <c r="F430" s="23"/>
    </row>
    <row r="431" spans="6:6" ht="18" customHeight="1" x14ac:dyDescent="0.2">
      <c r="F431" s="23"/>
    </row>
    <row r="432" spans="6:6" ht="18" customHeight="1" x14ac:dyDescent="0.2">
      <c r="F432" s="23"/>
    </row>
    <row r="433" spans="6:6" ht="18" customHeight="1" x14ac:dyDescent="0.2">
      <c r="F433" s="23"/>
    </row>
    <row r="434" spans="6:6" ht="18" customHeight="1" x14ac:dyDescent="0.2">
      <c r="F434" s="23"/>
    </row>
    <row r="435" spans="6:6" ht="18" customHeight="1" x14ac:dyDescent="0.2">
      <c r="F435" s="23"/>
    </row>
    <row r="436" spans="6:6" ht="18" customHeight="1" x14ac:dyDescent="0.2">
      <c r="F436" s="23"/>
    </row>
    <row r="437" spans="6:6" ht="18" customHeight="1" x14ac:dyDescent="0.2">
      <c r="F437" s="23"/>
    </row>
    <row r="438" spans="6:6" ht="18" customHeight="1" x14ac:dyDescent="0.2">
      <c r="F438" s="23"/>
    </row>
    <row r="439" spans="6:6" ht="18" customHeight="1" x14ac:dyDescent="0.2">
      <c r="F439" s="23"/>
    </row>
    <row r="440" spans="6:6" ht="18" customHeight="1" x14ac:dyDescent="0.2">
      <c r="F440" s="23"/>
    </row>
    <row r="441" spans="6:6" ht="18" customHeight="1" x14ac:dyDescent="0.2">
      <c r="F441" s="23"/>
    </row>
    <row r="442" spans="6:6" ht="18" customHeight="1" x14ac:dyDescent="0.2">
      <c r="F442" s="23"/>
    </row>
    <row r="443" spans="6:6" ht="18" customHeight="1" x14ac:dyDescent="0.2">
      <c r="F443" s="23"/>
    </row>
    <row r="444" spans="6:6" ht="18" customHeight="1" x14ac:dyDescent="0.2">
      <c r="F444" s="23"/>
    </row>
    <row r="445" spans="6:6" ht="18" customHeight="1" x14ac:dyDescent="0.2">
      <c r="F445" s="23"/>
    </row>
    <row r="446" spans="6:6" ht="18" customHeight="1" x14ac:dyDescent="0.2">
      <c r="F446" s="23"/>
    </row>
    <row r="447" spans="6:6" ht="18" customHeight="1" x14ac:dyDescent="0.2">
      <c r="F447" s="23"/>
    </row>
    <row r="448" spans="6:6" ht="18" customHeight="1" x14ac:dyDescent="0.2">
      <c r="F448" s="23"/>
    </row>
    <row r="449" spans="6:6" ht="18" customHeight="1" x14ac:dyDescent="0.2">
      <c r="F449" s="23"/>
    </row>
    <row r="450" spans="6:6" ht="18" customHeight="1" x14ac:dyDescent="0.2">
      <c r="F450" s="23"/>
    </row>
    <row r="451" spans="6:6" ht="18" customHeight="1" x14ac:dyDescent="0.2">
      <c r="F451" s="23"/>
    </row>
    <row r="452" spans="6:6" ht="18" customHeight="1" x14ac:dyDescent="0.2">
      <c r="F452" s="23"/>
    </row>
    <row r="453" spans="6:6" ht="18" customHeight="1" x14ac:dyDescent="0.2">
      <c r="F453" s="23"/>
    </row>
    <row r="454" spans="6:6" ht="18" customHeight="1" x14ac:dyDescent="0.2">
      <c r="F454" s="23"/>
    </row>
    <row r="455" spans="6:6" ht="18" customHeight="1" x14ac:dyDescent="0.2">
      <c r="F455" s="23"/>
    </row>
    <row r="456" spans="6:6" ht="18" customHeight="1" x14ac:dyDescent="0.2">
      <c r="F456" s="23"/>
    </row>
    <row r="457" spans="6:6" ht="18" customHeight="1" x14ac:dyDescent="0.2">
      <c r="F457" s="23"/>
    </row>
    <row r="458" spans="6:6" ht="18" customHeight="1" x14ac:dyDescent="0.2">
      <c r="F458" s="23"/>
    </row>
    <row r="459" spans="6:6" ht="18" customHeight="1" x14ac:dyDescent="0.2">
      <c r="F459" s="23"/>
    </row>
    <row r="460" spans="6:6" ht="18" customHeight="1" x14ac:dyDescent="0.2">
      <c r="F460" s="23"/>
    </row>
    <row r="461" spans="6:6" ht="18" customHeight="1" x14ac:dyDescent="0.2">
      <c r="F461" s="23"/>
    </row>
    <row r="462" spans="6:6" ht="18" customHeight="1" x14ac:dyDescent="0.2">
      <c r="F462" s="23"/>
    </row>
    <row r="463" spans="6:6" ht="18" customHeight="1" x14ac:dyDescent="0.2">
      <c r="F463" s="23"/>
    </row>
    <row r="464" spans="6:6" ht="18" customHeight="1" x14ac:dyDescent="0.2">
      <c r="F464" s="23"/>
    </row>
    <row r="465" spans="6:6" ht="18" customHeight="1" x14ac:dyDescent="0.2">
      <c r="F465" s="23"/>
    </row>
    <row r="466" spans="6:6" ht="18" customHeight="1" x14ac:dyDescent="0.2">
      <c r="F466" s="23"/>
    </row>
    <row r="467" spans="6:6" ht="18" customHeight="1" x14ac:dyDescent="0.2">
      <c r="F467" s="23"/>
    </row>
    <row r="468" spans="6:6" ht="18" customHeight="1" x14ac:dyDescent="0.2">
      <c r="F468" s="23"/>
    </row>
    <row r="469" spans="6:6" ht="18" customHeight="1" x14ac:dyDescent="0.2">
      <c r="F469" s="23"/>
    </row>
    <row r="470" spans="6:6" ht="18" customHeight="1" x14ac:dyDescent="0.2">
      <c r="F470" s="23"/>
    </row>
    <row r="471" spans="6:6" ht="18" customHeight="1" x14ac:dyDescent="0.2">
      <c r="F471" s="23"/>
    </row>
    <row r="472" spans="6:6" ht="18" customHeight="1" x14ac:dyDescent="0.2">
      <c r="F472" s="23"/>
    </row>
    <row r="473" spans="6:6" ht="18" customHeight="1" x14ac:dyDescent="0.2">
      <c r="F473" s="23"/>
    </row>
    <row r="474" spans="6:6" ht="18" customHeight="1" x14ac:dyDescent="0.2">
      <c r="F474" s="23"/>
    </row>
    <row r="475" spans="6:6" ht="18" customHeight="1" x14ac:dyDescent="0.2">
      <c r="F475" s="23"/>
    </row>
    <row r="476" spans="6:6" ht="18" customHeight="1" x14ac:dyDescent="0.2">
      <c r="F476" s="23"/>
    </row>
    <row r="477" spans="6:6" ht="18" customHeight="1" x14ac:dyDescent="0.2">
      <c r="F477" s="23"/>
    </row>
    <row r="478" spans="6:6" ht="18" customHeight="1" x14ac:dyDescent="0.2">
      <c r="F478" s="23"/>
    </row>
    <row r="479" spans="6:6" ht="18" customHeight="1" x14ac:dyDescent="0.2">
      <c r="F479" s="23"/>
    </row>
    <row r="480" spans="6:6" ht="18" customHeight="1" x14ac:dyDescent="0.2">
      <c r="F480" s="23"/>
    </row>
    <row r="481" spans="6:6" ht="18" customHeight="1" x14ac:dyDescent="0.2">
      <c r="F481" s="23"/>
    </row>
    <row r="482" spans="6:6" ht="18" customHeight="1" x14ac:dyDescent="0.2">
      <c r="F482" s="23"/>
    </row>
    <row r="483" spans="6:6" ht="18" customHeight="1" x14ac:dyDescent="0.2">
      <c r="F483" s="23"/>
    </row>
    <row r="484" spans="6:6" ht="18" customHeight="1" x14ac:dyDescent="0.2">
      <c r="F484" s="23"/>
    </row>
    <row r="485" spans="6:6" ht="18" customHeight="1" x14ac:dyDescent="0.2">
      <c r="F485" s="23"/>
    </row>
    <row r="486" spans="6:6" ht="18" customHeight="1" x14ac:dyDescent="0.2">
      <c r="F486" s="23"/>
    </row>
    <row r="487" spans="6:6" ht="18" customHeight="1" x14ac:dyDescent="0.2">
      <c r="F487" s="23"/>
    </row>
    <row r="488" spans="6:6" ht="18" customHeight="1" x14ac:dyDescent="0.2">
      <c r="F488" s="23"/>
    </row>
    <row r="489" spans="6:6" ht="18" customHeight="1" x14ac:dyDescent="0.2">
      <c r="F489" s="23"/>
    </row>
    <row r="490" spans="6:6" ht="18" customHeight="1" x14ac:dyDescent="0.2">
      <c r="F490" s="23"/>
    </row>
    <row r="491" spans="6:6" ht="18" customHeight="1" x14ac:dyDescent="0.2">
      <c r="F491" s="23"/>
    </row>
    <row r="492" spans="6:6" ht="18" customHeight="1" x14ac:dyDescent="0.2">
      <c r="F492" s="23"/>
    </row>
    <row r="493" spans="6:6" ht="18" customHeight="1" x14ac:dyDescent="0.2">
      <c r="F493" s="23"/>
    </row>
    <row r="494" spans="6:6" ht="18" customHeight="1" x14ac:dyDescent="0.2">
      <c r="F494" s="23"/>
    </row>
    <row r="495" spans="6:6" ht="18" customHeight="1" x14ac:dyDescent="0.2">
      <c r="F495" s="23"/>
    </row>
    <row r="496" spans="6:6" ht="18" customHeight="1" x14ac:dyDescent="0.2">
      <c r="F496" s="23"/>
    </row>
    <row r="497" spans="6:6" ht="18" customHeight="1" x14ac:dyDescent="0.2">
      <c r="F497" s="23"/>
    </row>
    <row r="498" spans="6:6" ht="18" customHeight="1" x14ac:dyDescent="0.2">
      <c r="F498" s="23"/>
    </row>
    <row r="499" spans="6:6" ht="18" customHeight="1" x14ac:dyDescent="0.2">
      <c r="F499" s="23"/>
    </row>
    <row r="500" spans="6:6" ht="18" customHeight="1" x14ac:dyDescent="0.2">
      <c r="F500" s="23"/>
    </row>
    <row r="501" spans="6:6" ht="18" customHeight="1" x14ac:dyDescent="0.2">
      <c r="F501" s="23"/>
    </row>
    <row r="502" spans="6:6" ht="18" customHeight="1" x14ac:dyDescent="0.2">
      <c r="F502" s="23"/>
    </row>
    <row r="503" spans="6:6" ht="18" customHeight="1" x14ac:dyDescent="0.2">
      <c r="F503" s="23"/>
    </row>
    <row r="504" spans="6:6" ht="18" customHeight="1" x14ac:dyDescent="0.2">
      <c r="F504" s="23"/>
    </row>
    <row r="505" spans="6:6" ht="18" customHeight="1" x14ac:dyDescent="0.2">
      <c r="F505" s="23"/>
    </row>
    <row r="506" spans="6:6" ht="18" customHeight="1" x14ac:dyDescent="0.2">
      <c r="F506" s="23"/>
    </row>
    <row r="507" spans="6:6" ht="18" customHeight="1" x14ac:dyDescent="0.2">
      <c r="F507" s="23"/>
    </row>
    <row r="508" spans="6:6" ht="18" customHeight="1" x14ac:dyDescent="0.2">
      <c r="F508" s="23"/>
    </row>
    <row r="509" spans="6:6" ht="18" customHeight="1" x14ac:dyDescent="0.2">
      <c r="F509" s="23"/>
    </row>
    <row r="510" spans="6:6" ht="18" customHeight="1" x14ac:dyDescent="0.2">
      <c r="F510" s="23"/>
    </row>
    <row r="511" spans="6:6" ht="18" customHeight="1" x14ac:dyDescent="0.2">
      <c r="F511" s="23"/>
    </row>
    <row r="512" spans="6:6" ht="18" customHeight="1" x14ac:dyDescent="0.2">
      <c r="F512" s="23"/>
    </row>
    <row r="513" spans="6:6" ht="18" customHeight="1" x14ac:dyDescent="0.2">
      <c r="F513" s="23"/>
    </row>
    <row r="514" spans="6:6" ht="18" customHeight="1" x14ac:dyDescent="0.2">
      <c r="F514" s="23"/>
    </row>
    <row r="515" spans="6:6" ht="18" customHeight="1" x14ac:dyDescent="0.2">
      <c r="F515" s="23"/>
    </row>
    <row r="516" spans="6:6" ht="18" customHeight="1" x14ac:dyDescent="0.2">
      <c r="F516" s="23"/>
    </row>
    <row r="517" spans="6:6" ht="18" customHeight="1" x14ac:dyDescent="0.2">
      <c r="F517" s="23"/>
    </row>
    <row r="518" spans="6:6" ht="18" customHeight="1" x14ac:dyDescent="0.2">
      <c r="F518" s="23"/>
    </row>
    <row r="519" spans="6:6" ht="18" customHeight="1" x14ac:dyDescent="0.2">
      <c r="F519" s="23"/>
    </row>
    <row r="520" spans="6:6" ht="18" customHeight="1" x14ac:dyDescent="0.2">
      <c r="F520" s="23"/>
    </row>
    <row r="521" spans="6:6" ht="18" customHeight="1" x14ac:dyDescent="0.2">
      <c r="F521" s="23"/>
    </row>
    <row r="522" spans="6:6" ht="18" customHeight="1" x14ac:dyDescent="0.2">
      <c r="F522" s="23"/>
    </row>
    <row r="523" spans="6:6" ht="18" customHeight="1" x14ac:dyDescent="0.2">
      <c r="F523" s="23"/>
    </row>
    <row r="524" spans="6:6" ht="18" customHeight="1" x14ac:dyDescent="0.2">
      <c r="F524" s="23"/>
    </row>
    <row r="525" spans="6:6" ht="18" customHeight="1" x14ac:dyDescent="0.2">
      <c r="F525" s="23"/>
    </row>
    <row r="526" spans="6:6" ht="18" customHeight="1" x14ac:dyDescent="0.2">
      <c r="F526" s="23"/>
    </row>
    <row r="527" spans="6:6" ht="18" customHeight="1" x14ac:dyDescent="0.2">
      <c r="F527" s="23"/>
    </row>
    <row r="528" spans="6:6" ht="18" customHeight="1" x14ac:dyDescent="0.2">
      <c r="F528" s="23"/>
    </row>
    <row r="529" spans="6:6" ht="18" customHeight="1" x14ac:dyDescent="0.2">
      <c r="F529" s="23"/>
    </row>
    <row r="530" spans="6:6" ht="18" customHeight="1" x14ac:dyDescent="0.2">
      <c r="F530" s="23"/>
    </row>
    <row r="531" spans="6:6" ht="18" customHeight="1" x14ac:dyDescent="0.2">
      <c r="F531" s="23"/>
    </row>
    <row r="532" spans="6:6" ht="18" customHeight="1" x14ac:dyDescent="0.2">
      <c r="F532" s="23"/>
    </row>
    <row r="533" spans="6:6" ht="18" customHeight="1" x14ac:dyDescent="0.2">
      <c r="F533" s="23"/>
    </row>
    <row r="534" spans="6:6" ht="18" customHeight="1" x14ac:dyDescent="0.2">
      <c r="F534" s="23"/>
    </row>
    <row r="535" spans="6:6" ht="18" customHeight="1" x14ac:dyDescent="0.2">
      <c r="F535" s="23"/>
    </row>
    <row r="536" spans="6:6" ht="18" customHeight="1" x14ac:dyDescent="0.2">
      <c r="F536" s="23"/>
    </row>
    <row r="537" spans="6:6" ht="18" customHeight="1" x14ac:dyDescent="0.2">
      <c r="F537" s="23"/>
    </row>
    <row r="538" spans="6:6" ht="18" customHeight="1" x14ac:dyDescent="0.2">
      <c r="F538" s="23"/>
    </row>
    <row r="539" spans="6:6" ht="18" customHeight="1" x14ac:dyDescent="0.2">
      <c r="F539" s="23"/>
    </row>
    <row r="540" spans="6:6" ht="18" customHeight="1" x14ac:dyDescent="0.2">
      <c r="F540" s="23"/>
    </row>
    <row r="541" spans="6:6" ht="18" customHeight="1" x14ac:dyDescent="0.2">
      <c r="F541" s="23"/>
    </row>
    <row r="542" spans="6:6" ht="18" customHeight="1" x14ac:dyDescent="0.2">
      <c r="F542" s="23"/>
    </row>
    <row r="543" spans="6:6" ht="18" customHeight="1" x14ac:dyDescent="0.2">
      <c r="F543" s="23"/>
    </row>
    <row r="544" spans="6:6" ht="18" customHeight="1" x14ac:dyDescent="0.2">
      <c r="F544" s="23"/>
    </row>
    <row r="545" spans="6:6" ht="18" customHeight="1" x14ac:dyDescent="0.2">
      <c r="F545" s="23"/>
    </row>
    <row r="546" spans="6:6" ht="18" customHeight="1" x14ac:dyDescent="0.2">
      <c r="F546" s="23"/>
    </row>
    <row r="547" spans="6:6" ht="18" customHeight="1" x14ac:dyDescent="0.2">
      <c r="F547" s="23"/>
    </row>
    <row r="548" spans="6:6" ht="18" customHeight="1" x14ac:dyDescent="0.2">
      <c r="F548" s="23"/>
    </row>
    <row r="549" spans="6:6" ht="18" customHeight="1" x14ac:dyDescent="0.2">
      <c r="F549" s="23"/>
    </row>
    <row r="550" spans="6:6" ht="18" customHeight="1" x14ac:dyDescent="0.2">
      <c r="F550" s="23"/>
    </row>
    <row r="551" spans="6:6" ht="18" customHeight="1" x14ac:dyDescent="0.2">
      <c r="F551" s="23"/>
    </row>
    <row r="552" spans="6:6" ht="18" customHeight="1" x14ac:dyDescent="0.2">
      <c r="F552" s="23"/>
    </row>
    <row r="553" spans="6:6" ht="18" customHeight="1" x14ac:dyDescent="0.2">
      <c r="F553" s="23"/>
    </row>
    <row r="554" spans="6:6" ht="18" customHeight="1" x14ac:dyDescent="0.2">
      <c r="F554" s="23"/>
    </row>
    <row r="555" spans="6:6" ht="18" customHeight="1" x14ac:dyDescent="0.2">
      <c r="F555" s="23"/>
    </row>
    <row r="556" spans="6:6" ht="18" customHeight="1" x14ac:dyDescent="0.2">
      <c r="F556" s="23"/>
    </row>
    <row r="557" spans="6:6" ht="18" customHeight="1" x14ac:dyDescent="0.2">
      <c r="F557" s="23"/>
    </row>
    <row r="558" spans="6:6" ht="18" customHeight="1" x14ac:dyDescent="0.2">
      <c r="F558" s="23"/>
    </row>
    <row r="559" spans="6:6" ht="18" customHeight="1" x14ac:dyDescent="0.2">
      <c r="F559" s="23"/>
    </row>
    <row r="560" spans="6:6" ht="18" customHeight="1" x14ac:dyDescent="0.2">
      <c r="F560" s="23"/>
    </row>
    <row r="561" spans="6:6" ht="18" customHeight="1" x14ac:dyDescent="0.2">
      <c r="F561" s="23"/>
    </row>
    <row r="562" spans="6:6" ht="18" customHeight="1" x14ac:dyDescent="0.2">
      <c r="F562" s="23"/>
    </row>
    <row r="563" spans="6:6" ht="18" customHeight="1" x14ac:dyDescent="0.2">
      <c r="F563" s="23"/>
    </row>
    <row r="564" spans="6:6" ht="18" customHeight="1" x14ac:dyDescent="0.2">
      <c r="F564" s="23"/>
    </row>
    <row r="565" spans="6:6" ht="18" customHeight="1" x14ac:dyDescent="0.2">
      <c r="F565" s="23"/>
    </row>
    <row r="566" spans="6:6" ht="18" customHeight="1" x14ac:dyDescent="0.2">
      <c r="F566" s="23"/>
    </row>
    <row r="567" spans="6:6" ht="18" customHeight="1" x14ac:dyDescent="0.2">
      <c r="F567" s="23"/>
    </row>
    <row r="568" spans="6:6" ht="18" customHeight="1" x14ac:dyDescent="0.2">
      <c r="F568" s="23"/>
    </row>
    <row r="569" spans="6:6" ht="18" customHeight="1" x14ac:dyDescent="0.2">
      <c r="F569" s="23"/>
    </row>
    <row r="570" spans="6:6" ht="18" customHeight="1" x14ac:dyDescent="0.2">
      <c r="F570" s="23"/>
    </row>
    <row r="571" spans="6:6" ht="18" customHeight="1" x14ac:dyDescent="0.2">
      <c r="F571" s="23"/>
    </row>
    <row r="572" spans="6:6" ht="18" customHeight="1" x14ac:dyDescent="0.2">
      <c r="F572" s="23"/>
    </row>
    <row r="573" spans="6:6" ht="18" customHeight="1" x14ac:dyDescent="0.2">
      <c r="F573" s="23"/>
    </row>
    <row r="574" spans="6:6" ht="18" customHeight="1" x14ac:dyDescent="0.2">
      <c r="F574" s="23"/>
    </row>
    <row r="575" spans="6:6" ht="18" customHeight="1" x14ac:dyDescent="0.2">
      <c r="F575" s="23"/>
    </row>
    <row r="576" spans="6:6" ht="18" customHeight="1" x14ac:dyDescent="0.2">
      <c r="F576" s="23"/>
    </row>
    <row r="577" spans="6:6" ht="18" customHeight="1" x14ac:dyDescent="0.2">
      <c r="F577" s="23"/>
    </row>
    <row r="578" spans="6:6" ht="18" customHeight="1" x14ac:dyDescent="0.2">
      <c r="F578" s="23"/>
    </row>
    <row r="579" spans="6:6" ht="18" customHeight="1" x14ac:dyDescent="0.2">
      <c r="F579" s="23"/>
    </row>
    <row r="580" spans="6:6" ht="18" customHeight="1" x14ac:dyDescent="0.2">
      <c r="F580" s="23"/>
    </row>
    <row r="581" spans="6:6" ht="18" customHeight="1" x14ac:dyDescent="0.2">
      <c r="F581" s="23"/>
    </row>
    <row r="582" spans="6:6" ht="18" customHeight="1" x14ac:dyDescent="0.2">
      <c r="F582" s="23"/>
    </row>
    <row r="583" spans="6:6" ht="18" customHeight="1" x14ac:dyDescent="0.2">
      <c r="F583" s="23"/>
    </row>
    <row r="584" spans="6:6" ht="18" customHeight="1" x14ac:dyDescent="0.2">
      <c r="F584" s="23"/>
    </row>
    <row r="585" spans="6:6" ht="18" customHeight="1" x14ac:dyDescent="0.2">
      <c r="F585" s="23"/>
    </row>
    <row r="586" spans="6:6" ht="18" customHeight="1" x14ac:dyDescent="0.2">
      <c r="F586" s="23"/>
    </row>
    <row r="587" spans="6:6" ht="18" customHeight="1" x14ac:dyDescent="0.2">
      <c r="F587" s="23"/>
    </row>
    <row r="588" spans="6:6" ht="18" customHeight="1" x14ac:dyDescent="0.2">
      <c r="F588" s="23"/>
    </row>
    <row r="589" spans="6:6" ht="18" customHeight="1" x14ac:dyDescent="0.2">
      <c r="F589" s="23"/>
    </row>
    <row r="590" spans="6:6" ht="18" customHeight="1" x14ac:dyDescent="0.2">
      <c r="F590" s="23"/>
    </row>
    <row r="591" spans="6:6" ht="18" customHeight="1" x14ac:dyDescent="0.2">
      <c r="F591" s="23"/>
    </row>
    <row r="592" spans="6:6" ht="18" customHeight="1" x14ac:dyDescent="0.2">
      <c r="F592" s="23"/>
    </row>
    <row r="593" spans="6:6" ht="18" customHeight="1" x14ac:dyDescent="0.2">
      <c r="F593" s="23"/>
    </row>
    <row r="594" spans="6:6" ht="18" customHeight="1" x14ac:dyDescent="0.2">
      <c r="F594" s="23"/>
    </row>
    <row r="595" spans="6:6" ht="18" customHeight="1" x14ac:dyDescent="0.2">
      <c r="F595" s="23"/>
    </row>
    <row r="596" spans="6:6" ht="18" customHeight="1" x14ac:dyDescent="0.2">
      <c r="F596" s="23"/>
    </row>
    <row r="597" spans="6:6" ht="18" customHeight="1" x14ac:dyDescent="0.2">
      <c r="F597" s="23"/>
    </row>
    <row r="598" spans="6:6" ht="18" customHeight="1" x14ac:dyDescent="0.2">
      <c r="F598" s="23"/>
    </row>
    <row r="599" spans="6:6" ht="18" customHeight="1" x14ac:dyDescent="0.2">
      <c r="F599" s="23"/>
    </row>
    <row r="600" spans="6:6" ht="18" customHeight="1" x14ac:dyDescent="0.2">
      <c r="F600" s="23"/>
    </row>
    <row r="601" spans="6:6" ht="18" customHeight="1" x14ac:dyDescent="0.2">
      <c r="F601" s="23"/>
    </row>
    <row r="602" spans="6:6" ht="18" customHeight="1" x14ac:dyDescent="0.2">
      <c r="F602" s="23"/>
    </row>
    <row r="603" spans="6:6" ht="18" customHeight="1" x14ac:dyDescent="0.2">
      <c r="F603" s="23"/>
    </row>
    <row r="604" spans="6:6" ht="18" customHeight="1" x14ac:dyDescent="0.2">
      <c r="F604" s="23"/>
    </row>
    <row r="605" spans="6:6" ht="18" customHeight="1" x14ac:dyDescent="0.2">
      <c r="F605" s="23"/>
    </row>
    <row r="606" spans="6:6" ht="18" customHeight="1" x14ac:dyDescent="0.2">
      <c r="F606" s="23"/>
    </row>
    <row r="607" spans="6:6" ht="18" customHeight="1" x14ac:dyDescent="0.2">
      <c r="F607" s="23"/>
    </row>
    <row r="608" spans="6:6" ht="18" customHeight="1" x14ac:dyDescent="0.2">
      <c r="F608" s="23"/>
    </row>
    <row r="609" spans="6:6" ht="18" customHeight="1" x14ac:dyDescent="0.2">
      <c r="F609" s="23"/>
    </row>
    <row r="610" spans="6:6" ht="18" customHeight="1" x14ac:dyDescent="0.2">
      <c r="F610" s="23"/>
    </row>
    <row r="611" spans="6:6" ht="18" customHeight="1" x14ac:dyDescent="0.2">
      <c r="F611" s="23"/>
    </row>
    <row r="612" spans="6:6" ht="18" customHeight="1" x14ac:dyDescent="0.2">
      <c r="F612" s="23"/>
    </row>
    <row r="613" spans="6:6" ht="18" customHeight="1" x14ac:dyDescent="0.2">
      <c r="F613" s="23"/>
    </row>
    <row r="614" spans="6:6" ht="18" customHeight="1" x14ac:dyDescent="0.2">
      <c r="F614" s="23"/>
    </row>
    <row r="615" spans="6:6" ht="18" customHeight="1" x14ac:dyDescent="0.2">
      <c r="F615" s="23"/>
    </row>
    <row r="616" spans="6:6" ht="18" customHeight="1" x14ac:dyDescent="0.2">
      <c r="F616" s="23"/>
    </row>
    <row r="617" spans="6:6" ht="18" customHeight="1" x14ac:dyDescent="0.2">
      <c r="F617" s="23"/>
    </row>
    <row r="618" spans="6:6" ht="18" customHeight="1" x14ac:dyDescent="0.2">
      <c r="F618" s="23"/>
    </row>
    <row r="619" spans="6:6" ht="18" customHeight="1" x14ac:dyDescent="0.2">
      <c r="F619" s="23"/>
    </row>
    <row r="620" spans="6:6" ht="18" customHeight="1" x14ac:dyDescent="0.2">
      <c r="F620" s="23"/>
    </row>
    <row r="621" spans="6:6" ht="18" customHeight="1" x14ac:dyDescent="0.2">
      <c r="F621" s="23"/>
    </row>
    <row r="622" spans="6:6" ht="18" customHeight="1" x14ac:dyDescent="0.2">
      <c r="F622" s="23"/>
    </row>
    <row r="623" spans="6:6" ht="18" customHeight="1" x14ac:dyDescent="0.2">
      <c r="F623" s="23"/>
    </row>
    <row r="624" spans="6:6" ht="18" customHeight="1" x14ac:dyDescent="0.2">
      <c r="F624" s="23"/>
    </row>
    <row r="625" spans="6:6" ht="18" customHeight="1" x14ac:dyDescent="0.2">
      <c r="F625" s="23"/>
    </row>
    <row r="626" spans="6:6" ht="18" customHeight="1" x14ac:dyDescent="0.2">
      <c r="F626" s="23"/>
    </row>
    <row r="627" spans="6:6" ht="18" customHeight="1" x14ac:dyDescent="0.2">
      <c r="F627" s="23"/>
    </row>
    <row r="628" spans="6:6" ht="18" customHeight="1" x14ac:dyDescent="0.2">
      <c r="F628" s="23"/>
    </row>
    <row r="629" spans="6:6" ht="18" customHeight="1" x14ac:dyDescent="0.2">
      <c r="F629" s="23"/>
    </row>
    <row r="630" spans="6:6" ht="18" customHeight="1" x14ac:dyDescent="0.2">
      <c r="F630" s="23"/>
    </row>
    <row r="631" spans="6:6" ht="18" customHeight="1" x14ac:dyDescent="0.2">
      <c r="F631" s="23"/>
    </row>
    <row r="632" spans="6:6" ht="18" customHeight="1" x14ac:dyDescent="0.2">
      <c r="F632" s="23"/>
    </row>
    <row r="633" spans="6:6" ht="18" customHeight="1" x14ac:dyDescent="0.2">
      <c r="F633" s="23"/>
    </row>
    <row r="634" spans="6:6" ht="18" customHeight="1" x14ac:dyDescent="0.2">
      <c r="F634" s="23"/>
    </row>
    <row r="635" spans="6:6" ht="18" customHeight="1" x14ac:dyDescent="0.2">
      <c r="F635" s="23"/>
    </row>
    <row r="636" spans="6:6" ht="18" customHeight="1" x14ac:dyDescent="0.2">
      <c r="F636" s="23"/>
    </row>
    <row r="637" spans="6:6" ht="18" customHeight="1" x14ac:dyDescent="0.2">
      <c r="F637" s="23"/>
    </row>
    <row r="638" spans="6:6" ht="18" customHeight="1" x14ac:dyDescent="0.2">
      <c r="F638" s="23"/>
    </row>
    <row r="639" spans="6:6" ht="18" customHeight="1" x14ac:dyDescent="0.2">
      <c r="F639" s="23"/>
    </row>
    <row r="640" spans="6:6" ht="18" customHeight="1" x14ac:dyDescent="0.2">
      <c r="F640" s="23"/>
    </row>
    <row r="641" spans="6:6" ht="18" customHeight="1" x14ac:dyDescent="0.2">
      <c r="F641" s="23"/>
    </row>
    <row r="642" spans="6:6" ht="18" customHeight="1" x14ac:dyDescent="0.2">
      <c r="F642" s="23"/>
    </row>
    <row r="643" spans="6:6" ht="18" customHeight="1" x14ac:dyDescent="0.2">
      <c r="F643" s="23"/>
    </row>
    <row r="644" spans="6:6" ht="18" customHeight="1" x14ac:dyDescent="0.2">
      <c r="F644" s="23"/>
    </row>
    <row r="645" spans="6:6" ht="18" customHeight="1" x14ac:dyDescent="0.2">
      <c r="F645" s="23"/>
    </row>
    <row r="646" spans="6:6" ht="18" customHeight="1" x14ac:dyDescent="0.2">
      <c r="F646" s="23"/>
    </row>
    <row r="647" spans="6:6" ht="18" customHeight="1" x14ac:dyDescent="0.2">
      <c r="F647" s="23"/>
    </row>
    <row r="648" spans="6:6" ht="18" customHeight="1" x14ac:dyDescent="0.2">
      <c r="F648" s="23"/>
    </row>
    <row r="649" spans="6:6" ht="18" customHeight="1" x14ac:dyDescent="0.2">
      <c r="F649" s="23"/>
    </row>
    <row r="650" spans="6:6" ht="18" customHeight="1" x14ac:dyDescent="0.2">
      <c r="F650" s="23"/>
    </row>
    <row r="651" spans="6:6" ht="18" customHeight="1" x14ac:dyDescent="0.2">
      <c r="F651" s="23"/>
    </row>
    <row r="652" spans="6:6" ht="18" customHeight="1" x14ac:dyDescent="0.2">
      <c r="F652" s="23"/>
    </row>
    <row r="653" spans="6:6" ht="18" customHeight="1" x14ac:dyDescent="0.2">
      <c r="F653" s="23"/>
    </row>
    <row r="654" spans="6:6" ht="18" customHeight="1" x14ac:dyDescent="0.2">
      <c r="F654" s="23"/>
    </row>
    <row r="655" spans="6:6" ht="18" customHeight="1" x14ac:dyDescent="0.2">
      <c r="F655" s="23"/>
    </row>
    <row r="656" spans="6:6" ht="18" customHeight="1" x14ac:dyDescent="0.2">
      <c r="F656" s="23"/>
    </row>
    <row r="657" spans="6:6" ht="18" customHeight="1" x14ac:dyDescent="0.2">
      <c r="F657" s="23"/>
    </row>
    <row r="658" spans="6:6" ht="18" customHeight="1" x14ac:dyDescent="0.2">
      <c r="F658" s="23"/>
    </row>
    <row r="659" spans="6:6" ht="18" customHeight="1" x14ac:dyDescent="0.2">
      <c r="F659" s="23"/>
    </row>
    <row r="660" spans="6:6" ht="18" customHeight="1" x14ac:dyDescent="0.2">
      <c r="F660" s="23"/>
    </row>
    <row r="661" spans="6:6" ht="18" customHeight="1" x14ac:dyDescent="0.2">
      <c r="F661" s="23"/>
    </row>
    <row r="662" spans="6:6" ht="18" customHeight="1" x14ac:dyDescent="0.2">
      <c r="F662" s="23"/>
    </row>
    <row r="663" spans="6:6" ht="18" customHeight="1" x14ac:dyDescent="0.2">
      <c r="F663" s="23"/>
    </row>
    <row r="664" spans="6:6" ht="18" customHeight="1" x14ac:dyDescent="0.2">
      <c r="F664" s="23"/>
    </row>
    <row r="665" spans="6:6" ht="18" customHeight="1" x14ac:dyDescent="0.2">
      <c r="F665" s="23"/>
    </row>
    <row r="666" spans="6:6" ht="18" customHeight="1" x14ac:dyDescent="0.2">
      <c r="F666" s="23"/>
    </row>
    <row r="667" spans="6:6" ht="18" customHeight="1" x14ac:dyDescent="0.2">
      <c r="F667" s="23"/>
    </row>
    <row r="668" spans="6:6" ht="18" customHeight="1" x14ac:dyDescent="0.2">
      <c r="F668" s="23"/>
    </row>
    <row r="669" spans="6:6" ht="18" customHeight="1" x14ac:dyDescent="0.2">
      <c r="F669" s="23"/>
    </row>
    <row r="670" spans="6:6" ht="18" customHeight="1" x14ac:dyDescent="0.2">
      <c r="F670" s="23"/>
    </row>
    <row r="671" spans="6:6" ht="18" customHeight="1" x14ac:dyDescent="0.2">
      <c r="F671" s="23"/>
    </row>
    <row r="672" spans="6:6" ht="18" customHeight="1" x14ac:dyDescent="0.2">
      <c r="F672" s="23"/>
    </row>
    <row r="673" spans="6:6" ht="18" customHeight="1" x14ac:dyDescent="0.2">
      <c r="F673" s="23"/>
    </row>
    <row r="674" spans="6:6" ht="18" customHeight="1" x14ac:dyDescent="0.2">
      <c r="F674" s="23"/>
    </row>
    <row r="675" spans="6:6" ht="18" customHeight="1" x14ac:dyDescent="0.2">
      <c r="F675" s="23"/>
    </row>
    <row r="676" spans="6:6" ht="18" customHeight="1" x14ac:dyDescent="0.2">
      <c r="F676" s="23"/>
    </row>
    <row r="677" spans="6:6" ht="18" customHeight="1" x14ac:dyDescent="0.2">
      <c r="F677" s="23"/>
    </row>
    <row r="678" spans="6:6" ht="18" customHeight="1" x14ac:dyDescent="0.2">
      <c r="F678" s="23"/>
    </row>
    <row r="679" spans="6:6" ht="18" customHeight="1" x14ac:dyDescent="0.2">
      <c r="F679" s="23"/>
    </row>
    <row r="680" spans="6:6" ht="18" customHeight="1" x14ac:dyDescent="0.2">
      <c r="F680" s="23"/>
    </row>
    <row r="681" spans="6:6" ht="18" customHeight="1" x14ac:dyDescent="0.2">
      <c r="F681" s="23"/>
    </row>
    <row r="682" spans="6:6" ht="18" customHeight="1" x14ac:dyDescent="0.2">
      <c r="F682" s="23"/>
    </row>
    <row r="683" spans="6:6" ht="18" customHeight="1" x14ac:dyDescent="0.2">
      <c r="F683" s="23"/>
    </row>
    <row r="684" spans="6:6" ht="18" customHeight="1" x14ac:dyDescent="0.2">
      <c r="F684" s="23"/>
    </row>
    <row r="685" spans="6:6" ht="18" customHeight="1" x14ac:dyDescent="0.2">
      <c r="F685" s="23"/>
    </row>
    <row r="686" spans="6:6" ht="18" customHeight="1" x14ac:dyDescent="0.2">
      <c r="F686" s="23"/>
    </row>
    <row r="687" spans="6:6" ht="18" customHeight="1" x14ac:dyDescent="0.2">
      <c r="F687" s="23"/>
    </row>
    <row r="688" spans="6:6" ht="18" customHeight="1" x14ac:dyDescent="0.2">
      <c r="F688" s="23"/>
    </row>
    <row r="689" spans="6:6" ht="18" customHeight="1" x14ac:dyDescent="0.2">
      <c r="F689" s="23"/>
    </row>
    <row r="690" spans="6:6" ht="18" customHeight="1" x14ac:dyDescent="0.2">
      <c r="F690" s="23"/>
    </row>
    <row r="691" spans="6:6" ht="18" customHeight="1" x14ac:dyDescent="0.2">
      <c r="F691" s="23"/>
    </row>
    <row r="692" spans="6:6" ht="18" customHeight="1" x14ac:dyDescent="0.2">
      <c r="F692" s="23"/>
    </row>
    <row r="693" spans="6:6" ht="18" customHeight="1" x14ac:dyDescent="0.2">
      <c r="F693" s="23"/>
    </row>
    <row r="694" spans="6:6" ht="18" customHeight="1" x14ac:dyDescent="0.2">
      <c r="F694" s="23"/>
    </row>
    <row r="695" spans="6:6" ht="18" customHeight="1" x14ac:dyDescent="0.2">
      <c r="F695" s="23"/>
    </row>
    <row r="696" spans="6:6" ht="18" customHeight="1" x14ac:dyDescent="0.2">
      <c r="F696" s="23"/>
    </row>
    <row r="697" spans="6:6" ht="18" customHeight="1" x14ac:dyDescent="0.2">
      <c r="F697" s="23"/>
    </row>
    <row r="698" spans="6:6" ht="18" customHeight="1" x14ac:dyDescent="0.2">
      <c r="F698" s="23"/>
    </row>
    <row r="699" spans="6:6" ht="18" customHeight="1" x14ac:dyDescent="0.2">
      <c r="F699" s="23"/>
    </row>
    <row r="700" spans="6:6" ht="18" customHeight="1" x14ac:dyDescent="0.2">
      <c r="F700" s="23"/>
    </row>
    <row r="701" spans="6:6" ht="18" customHeight="1" x14ac:dyDescent="0.2">
      <c r="F701" s="23"/>
    </row>
    <row r="702" spans="6:6" ht="18" customHeight="1" x14ac:dyDescent="0.2">
      <c r="F702" s="23"/>
    </row>
    <row r="703" spans="6:6" ht="18" customHeight="1" x14ac:dyDescent="0.2">
      <c r="F703" s="23"/>
    </row>
    <row r="704" spans="6:6" ht="18" customHeight="1" x14ac:dyDescent="0.2">
      <c r="F704" s="23"/>
    </row>
    <row r="705" spans="6:6" ht="18" customHeight="1" x14ac:dyDescent="0.2">
      <c r="F705" s="23"/>
    </row>
    <row r="706" spans="6:6" ht="18" customHeight="1" x14ac:dyDescent="0.2">
      <c r="F706" s="23"/>
    </row>
    <row r="707" spans="6:6" ht="18" customHeight="1" x14ac:dyDescent="0.2">
      <c r="F707" s="23"/>
    </row>
    <row r="708" spans="6:6" ht="18" customHeight="1" x14ac:dyDescent="0.2">
      <c r="F708" s="23"/>
    </row>
    <row r="709" spans="6:6" ht="18" customHeight="1" x14ac:dyDescent="0.2">
      <c r="F709" s="23"/>
    </row>
    <row r="710" spans="6:6" ht="18" customHeight="1" x14ac:dyDescent="0.2">
      <c r="F710" s="23"/>
    </row>
    <row r="711" spans="6:6" ht="18" customHeight="1" x14ac:dyDescent="0.2">
      <c r="F711" s="23"/>
    </row>
    <row r="712" spans="6:6" ht="18" customHeight="1" x14ac:dyDescent="0.2">
      <c r="F712" s="23"/>
    </row>
    <row r="713" spans="6:6" ht="18" customHeight="1" x14ac:dyDescent="0.2">
      <c r="F713" s="23"/>
    </row>
    <row r="714" spans="6:6" ht="18" customHeight="1" x14ac:dyDescent="0.2">
      <c r="F714" s="23"/>
    </row>
    <row r="715" spans="6:6" ht="18" customHeight="1" x14ac:dyDescent="0.2">
      <c r="F715" s="23"/>
    </row>
    <row r="716" spans="6:6" ht="18" customHeight="1" x14ac:dyDescent="0.2">
      <c r="F716" s="23"/>
    </row>
    <row r="717" spans="6:6" ht="18" customHeight="1" x14ac:dyDescent="0.2">
      <c r="F717" s="23"/>
    </row>
    <row r="718" spans="6:6" ht="18" customHeight="1" x14ac:dyDescent="0.2">
      <c r="F718" s="23"/>
    </row>
    <row r="719" spans="6:6" ht="18" customHeight="1" x14ac:dyDescent="0.2">
      <c r="F719" s="23"/>
    </row>
    <row r="720" spans="6:6" ht="18" customHeight="1" x14ac:dyDescent="0.2">
      <c r="F720" s="23"/>
    </row>
    <row r="721" spans="6:6" ht="18" customHeight="1" x14ac:dyDescent="0.2">
      <c r="F721" s="23"/>
    </row>
    <row r="722" spans="6:6" ht="18" customHeight="1" x14ac:dyDescent="0.2">
      <c r="F722" s="23"/>
    </row>
    <row r="723" spans="6:6" ht="18" customHeight="1" x14ac:dyDescent="0.2">
      <c r="F723" s="23"/>
    </row>
    <row r="724" spans="6:6" ht="18" customHeight="1" x14ac:dyDescent="0.2">
      <c r="F724" s="23"/>
    </row>
    <row r="725" spans="6:6" ht="18" customHeight="1" x14ac:dyDescent="0.2">
      <c r="F725" s="23"/>
    </row>
    <row r="726" spans="6:6" ht="18" customHeight="1" x14ac:dyDescent="0.2">
      <c r="F726" s="23"/>
    </row>
    <row r="727" spans="6:6" ht="18" customHeight="1" x14ac:dyDescent="0.2">
      <c r="F727" s="23"/>
    </row>
    <row r="728" spans="6:6" ht="18" customHeight="1" x14ac:dyDescent="0.2">
      <c r="F728" s="23"/>
    </row>
    <row r="729" spans="6:6" ht="18" customHeight="1" x14ac:dyDescent="0.2">
      <c r="F729" s="23"/>
    </row>
    <row r="730" spans="6:6" ht="18" customHeight="1" x14ac:dyDescent="0.2">
      <c r="F730" s="23"/>
    </row>
    <row r="731" spans="6:6" ht="18" customHeight="1" x14ac:dyDescent="0.2">
      <c r="F731" s="23"/>
    </row>
    <row r="732" spans="6:6" ht="18" customHeight="1" x14ac:dyDescent="0.2">
      <c r="F732" s="23"/>
    </row>
    <row r="733" spans="6:6" ht="18" customHeight="1" x14ac:dyDescent="0.2">
      <c r="F733" s="23"/>
    </row>
    <row r="734" spans="6:6" ht="18" customHeight="1" x14ac:dyDescent="0.2">
      <c r="F734" s="23"/>
    </row>
    <row r="735" spans="6:6" ht="18" customHeight="1" x14ac:dyDescent="0.2">
      <c r="F735" s="23"/>
    </row>
    <row r="736" spans="6:6" ht="18" customHeight="1" x14ac:dyDescent="0.2">
      <c r="F736" s="23"/>
    </row>
    <row r="737" spans="6:6" ht="18" customHeight="1" x14ac:dyDescent="0.2">
      <c r="F737" s="23"/>
    </row>
    <row r="738" spans="6:6" ht="18" customHeight="1" x14ac:dyDescent="0.2">
      <c r="F738" s="23"/>
    </row>
    <row r="739" spans="6:6" ht="18" customHeight="1" x14ac:dyDescent="0.2">
      <c r="F739" s="23"/>
    </row>
    <row r="740" spans="6:6" ht="18" customHeight="1" x14ac:dyDescent="0.2">
      <c r="F740" s="23"/>
    </row>
    <row r="741" spans="6:6" ht="18" customHeight="1" x14ac:dyDescent="0.2">
      <c r="F741" s="23"/>
    </row>
    <row r="742" spans="6:6" ht="18" customHeight="1" x14ac:dyDescent="0.2">
      <c r="F742" s="23"/>
    </row>
    <row r="743" spans="6:6" ht="18" customHeight="1" x14ac:dyDescent="0.2">
      <c r="F743" s="23"/>
    </row>
    <row r="744" spans="6:6" ht="18" customHeight="1" x14ac:dyDescent="0.2">
      <c r="F744" s="23"/>
    </row>
    <row r="745" spans="6:6" ht="18" customHeight="1" x14ac:dyDescent="0.2">
      <c r="F745" s="23"/>
    </row>
    <row r="746" spans="6:6" ht="18" customHeight="1" x14ac:dyDescent="0.2">
      <c r="F746" s="23"/>
    </row>
    <row r="747" spans="6:6" ht="18" customHeight="1" x14ac:dyDescent="0.2">
      <c r="F747" s="23"/>
    </row>
    <row r="748" spans="6:6" ht="18" customHeight="1" x14ac:dyDescent="0.2">
      <c r="F748" s="23"/>
    </row>
    <row r="749" spans="6:6" ht="18" customHeight="1" x14ac:dyDescent="0.2">
      <c r="F749" s="23"/>
    </row>
    <row r="750" spans="6:6" ht="18" customHeight="1" x14ac:dyDescent="0.2">
      <c r="F750" s="23"/>
    </row>
    <row r="751" spans="6:6" ht="18" customHeight="1" x14ac:dyDescent="0.2">
      <c r="F751" s="23"/>
    </row>
    <row r="752" spans="6:6" ht="18" customHeight="1" x14ac:dyDescent="0.2">
      <c r="F752" s="23"/>
    </row>
    <row r="753" spans="6:6" ht="18" customHeight="1" x14ac:dyDescent="0.2">
      <c r="F753" s="23"/>
    </row>
    <row r="754" spans="6:6" ht="18" customHeight="1" x14ac:dyDescent="0.2">
      <c r="F754" s="23"/>
    </row>
    <row r="755" spans="6:6" ht="18" customHeight="1" x14ac:dyDescent="0.2">
      <c r="F755" s="23"/>
    </row>
    <row r="756" spans="6:6" ht="18" customHeight="1" x14ac:dyDescent="0.2">
      <c r="F756" s="23"/>
    </row>
    <row r="757" spans="6:6" ht="18" customHeight="1" x14ac:dyDescent="0.2">
      <c r="F757" s="23"/>
    </row>
    <row r="758" spans="6:6" ht="18" customHeight="1" x14ac:dyDescent="0.2">
      <c r="F758" s="23"/>
    </row>
    <row r="759" spans="6:6" ht="18" customHeight="1" x14ac:dyDescent="0.2">
      <c r="F759" s="23"/>
    </row>
    <row r="760" spans="6:6" ht="18" customHeight="1" x14ac:dyDescent="0.2">
      <c r="F760" s="23"/>
    </row>
    <row r="761" spans="6:6" ht="18" customHeight="1" x14ac:dyDescent="0.2">
      <c r="F761" s="23"/>
    </row>
    <row r="762" spans="6:6" ht="18" customHeight="1" x14ac:dyDescent="0.2">
      <c r="F762" s="23"/>
    </row>
    <row r="763" spans="6:6" ht="18" customHeight="1" x14ac:dyDescent="0.2">
      <c r="F763" s="23"/>
    </row>
    <row r="764" spans="6:6" ht="18" customHeight="1" x14ac:dyDescent="0.2">
      <c r="F764" s="23"/>
    </row>
    <row r="765" spans="6:6" ht="18" customHeight="1" x14ac:dyDescent="0.2">
      <c r="F765" s="23"/>
    </row>
    <row r="766" spans="6:6" ht="18" customHeight="1" x14ac:dyDescent="0.2">
      <c r="F766" s="23"/>
    </row>
    <row r="767" spans="6:6" ht="18" customHeight="1" x14ac:dyDescent="0.2">
      <c r="F767" s="23"/>
    </row>
    <row r="768" spans="6:6" ht="18" customHeight="1" x14ac:dyDescent="0.2">
      <c r="F768" s="23"/>
    </row>
    <row r="769" spans="6:6" ht="18" customHeight="1" x14ac:dyDescent="0.2">
      <c r="F769" s="23"/>
    </row>
    <row r="770" spans="6:6" ht="18" customHeight="1" x14ac:dyDescent="0.2">
      <c r="F770" s="23"/>
    </row>
    <row r="771" spans="6:6" ht="18" customHeight="1" x14ac:dyDescent="0.2">
      <c r="F771" s="23"/>
    </row>
    <row r="772" spans="6:6" ht="18" customHeight="1" x14ac:dyDescent="0.2">
      <c r="F772" s="23"/>
    </row>
    <row r="773" spans="6:6" ht="18" customHeight="1" x14ac:dyDescent="0.2">
      <c r="F773" s="23"/>
    </row>
    <row r="774" spans="6:6" ht="18" customHeight="1" x14ac:dyDescent="0.2">
      <c r="F774" s="23"/>
    </row>
    <row r="775" spans="6:6" ht="18" customHeight="1" x14ac:dyDescent="0.2">
      <c r="F775" s="23"/>
    </row>
    <row r="776" spans="6:6" ht="18" customHeight="1" x14ac:dyDescent="0.2">
      <c r="F776" s="23"/>
    </row>
    <row r="777" spans="6:6" ht="18" customHeight="1" x14ac:dyDescent="0.2">
      <c r="F777" s="23"/>
    </row>
    <row r="778" spans="6:6" ht="18" customHeight="1" x14ac:dyDescent="0.2">
      <c r="F778" s="23"/>
    </row>
    <row r="779" spans="6:6" ht="18" customHeight="1" x14ac:dyDescent="0.2">
      <c r="F779" s="23"/>
    </row>
    <row r="780" spans="6:6" ht="18" customHeight="1" x14ac:dyDescent="0.2">
      <c r="F780" s="23"/>
    </row>
    <row r="781" spans="6:6" ht="18" customHeight="1" x14ac:dyDescent="0.2">
      <c r="F781" s="23"/>
    </row>
    <row r="782" spans="6:6" ht="18" customHeight="1" x14ac:dyDescent="0.2">
      <c r="F782" s="23"/>
    </row>
    <row r="783" spans="6:6" ht="18" customHeight="1" x14ac:dyDescent="0.2">
      <c r="F783" s="23"/>
    </row>
    <row r="784" spans="6:6" ht="18" customHeight="1" x14ac:dyDescent="0.2">
      <c r="F784" s="23"/>
    </row>
    <row r="785" spans="6:6" ht="18" customHeight="1" x14ac:dyDescent="0.2">
      <c r="F785" s="23"/>
    </row>
    <row r="786" spans="6:6" ht="18" customHeight="1" x14ac:dyDescent="0.2">
      <c r="F786" s="23"/>
    </row>
    <row r="787" spans="6:6" ht="18" customHeight="1" x14ac:dyDescent="0.2">
      <c r="F787" s="23"/>
    </row>
    <row r="788" spans="6:6" ht="18" customHeight="1" x14ac:dyDescent="0.2">
      <c r="F788" s="23"/>
    </row>
    <row r="789" spans="6:6" ht="18" customHeight="1" x14ac:dyDescent="0.2">
      <c r="F789" s="23"/>
    </row>
    <row r="790" spans="6:6" ht="18" customHeight="1" x14ac:dyDescent="0.2">
      <c r="F790" s="23"/>
    </row>
    <row r="791" spans="6:6" ht="18" customHeight="1" x14ac:dyDescent="0.2">
      <c r="F791" s="23"/>
    </row>
    <row r="792" spans="6:6" ht="18" customHeight="1" x14ac:dyDescent="0.2">
      <c r="F792" s="23"/>
    </row>
    <row r="793" spans="6:6" ht="18" customHeight="1" x14ac:dyDescent="0.2">
      <c r="F793" s="23"/>
    </row>
    <row r="794" spans="6:6" ht="18" customHeight="1" x14ac:dyDescent="0.2">
      <c r="F794" s="23"/>
    </row>
    <row r="795" spans="6:6" ht="18" customHeight="1" x14ac:dyDescent="0.2">
      <c r="F795" s="23"/>
    </row>
    <row r="796" spans="6:6" ht="18" customHeight="1" x14ac:dyDescent="0.2">
      <c r="F796" s="23"/>
    </row>
    <row r="797" spans="6:6" ht="18" customHeight="1" x14ac:dyDescent="0.2">
      <c r="F797" s="23"/>
    </row>
    <row r="798" spans="6:6" ht="18" customHeight="1" x14ac:dyDescent="0.2">
      <c r="F798" s="23"/>
    </row>
    <row r="799" spans="6:6" ht="18" customHeight="1" x14ac:dyDescent="0.2">
      <c r="F799" s="23"/>
    </row>
    <row r="800" spans="6:6" ht="18" customHeight="1" x14ac:dyDescent="0.2">
      <c r="F800" s="23"/>
    </row>
    <row r="801" spans="6:6" ht="18" customHeight="1" x14ac:dyDescent="0.2">
      <c r="F801" s="23"/>
    </row>
    <row r="802" spans="6:6" ht="18" customHeight="1" x14ac:dyDescent="0.2">
      <c r="F802" s="23"/>
    </row>
    <row r="803" spans="6:6" ht="18" customHeight="1" x14ac:dyDescent="0.2">
      <c r="F803" s="23"/>
    </row>
    <row r="804" spans="6:6" ht="18" customHeight="1" x14ac:dyDescent="0.2">
      <c r="F804" s="23"/>
    </row>
    <row r="805" spans="6:6" ht="18" customHeight="1" x14ac:dyDescent="0.2">
      <c r="F805" s="23"/>
    </row>
    <row r="806" spans="6:6" ht="18" customHeight="1" x14ac:dyDescent="0.2">
      <c r="F806" s="23"/>
    </row>
    <row r="807" spans="6:6" ht="18" customHeight="1" x14ac:dyDescent="0.2">
      <c r="F807" s="23"/>
    </row>
    <row r="808" spans="6:6" ht="18" customHeight="1" x14ac:dyDescent="0.2">
      <c r="F808" s="23"/>
    </row>
    <row r="809" spans="6:6" ht="18" customHeight="1" x14ac:dyDescent="0.2">
      <c r="F809" s="23"/>
    </row>
    <row r="810" spans="6:6" ht="18" customHeight="1" x14ac:dyDescent="0.2">
      <c r="F810" s="23"/>
    </row>
    <row r="811" spans="6:6" ht="18" customHeight="1" x14ac:dyDescent="0.2">
      <c r="F811" s="23"/>
    </row>
    <row r="812" spans="6:6" ht="18" customHeight="1" x14ac:dyDescent="0.2">
      <c r="F812" s="23"/>
    </row>
    <row r="813" spans="6:6" ht="18" customHeight="1" x14ac:dyDescent="0.2">
      <c r="F813" s="23"/>
    </row>
    <row r="814" spans="6:6" ht="18" customHeight="1" x14ac:dyDescent="0.2">
      <c r="F814" s="23"/>
    </row>
    <row r="815" spans="6:6" ht="18" customHeight="1" x14ac:dyDescent="0.2">
      <c r="F815" s="23"/>
    </row>
    <row r="816" spans="6:6" ht="18" customHeight="1" x14ac:dyDescent="0.2">
      <c r="F816" s="23"/>
    </row>
    <row r="817" spans="6:6" ht="18" customHeight="1" x14ac:dyDescent="0.2">
      <c r="F817" s="23"/>
    </row>
    <row r="818" spans="6:6" ht="18" customHeight="1" x14ac:dyDescent="0.2">
      <c r="F818" s="23"/>
    </row>
    <row r="819" spans="6:6" ht="18" customHeight="1" x14ac:dyDescent="0.2">
      <c r="F819" s="23"/>
    </row>
    <row r="820" spans="6:6" ht="18" customHeight="1" x14ac:dyDescent="0.2">
      <c r="F820" s="23"/>
    </row>
    <row r="821" spans="6:6" ht="18" customHeight="1" x14ac:dyDescent="0.2">
      <c r="F821" s="23"/>
    </row>
    <row r="822" spans="6:6" ht="18" customHeight="1" x14ac:dyDescent="0.2">
      <c r="F822" s="23"/>
    </row>
    <row r="823" spans="6:6" ht="18" customHeight="1" x14ac:dyDescent="0.2">
      <c r="F823" s="23"/>
    </row>
    <row r="824" spans="6:6" ht="18" customHeight="1" x14ac:dyDescent="0.2">
      <c r="F824" s="23"/>
    </row>
    <row r="825" spans="6:6" ht="18" customHeight="1" x14ac:dyDescent="0.2">
      <c r="F825" s="23"/>
    </row>
    <row r="826" spans="6:6" ht="18" customHeight="1" x14ac:dyDescent="0.2">
      <c r="F826" s="23"/>
    </row>
    <row r="827" spans="6:6" ht="18" customHeight="1" x14ac:dyDescent="0.2">
      <c r="F827" s="23"/>
    </row>
    <row r="828" spans="6:6" ht="18" customHeight="1" x14ac:dyDescent="0.2">
      <c r="F828" s="23"/>
    </row>
    <row r="829" spans="6:6" ht="18" customHeight="1" x14ac:dyDescent="0.2">
      <c r="F829" s="23"/>
    </row>
    <row r="830" spans="6:6" ht="18" customHeight="1" x14ac:dyDescent="0.2">
      <c r="F830" s="23"/>
    </row>
    <row r="831" spans="6:6" ht="18" customHeight="1" x14ac:dyDescent="0.2">
      <c r="F831" s="23"/>
    </row>
    <row r="832" spans="6:6" ht="18" customHeight="1" x14ac:dyDescent="0.2">
      <c r="F832" s="23"/>
    </row>
    <row r="833" spans="6:6" ht="18" customHeight="1" x14ac:dyDescent="0.2">
      <c r="F833" s="23"/>
    </row>
    <row r="834" spans="6:6" ht="18" customHeight="1" x14ac:dyDescent="0.2">
      <c r="F834" s="23"/>
    </row>
    <row r="835" spans="6:6" ht="18" customHeight="1" x14ac:dyDescent="0.2">
      <c r="F835" s="23"/>
    </row>
    <row r="836" spans="6:6" ht="18" customHeight="1" x14ac:dyDescent="0.2">
      <c r="F836" s="23"/>
    </row>
    <row r="837" spans="6:6" ht="18" customHeight="1" x14ac:dyDescent="0.2">
      <c r="F837" s="23"/>
    </row>
    <row r="838" spans="6:6" ht="18" customHeight="1" x14ac:dyDescent="0.2">
      <c r="F838" s="23"/>
    </row>
    <row r="839" spans="6:6" ht="18" customHeight="1" x14ac:dyDescent="0.2">
      <c r="F839" s="23"/>
    </row>
    <row r="840" spans="6:6" ht="18" customHeight="1" x14ac:dyDescent="0.2">
      <c r="F840" s="23"/>
    </row>
    <row r="841" spans="6:6" ht="18" customHeight="1" x14ac:dyDescent="0.2">
      <c r="F841" s="23"/>
    </row>
    <row r="842" spans="6:6" ht="18" customHeight="1" x14ac:dyDescent="0.2">
      <c r="F842" s="23"/>
    </row>
    <row r="843" spans="6:6" ht="18" customHeight="1" x14ac:dyDescent="0.2">
      <c r="F843" s="23"/>
    </row>
    <row r="844" spans="6:6" ht="18" customHeight="1" x14ac:dyDescent="0.2">
      <c r="F844" s="23"/>
    </row>
  </sheetData>
  <autoFilter ref="A1:I1"/>
  <conditionalFormatting sqref="H1">
    <cfRule type="cellIs" dxfId="32" priority="2" operator="equal">
      <formula>0</formula>
    </cfRule>
  </conditionalFormatting>
  <conditionalFormatting sqref="I1">
    <cfRule type="cellIs" dxfId="31" priority="3" operator="equal">
      <formula>0</formula>
    </cfRule>
  </conditionalFormatting>
  <conditionalFormatting sqref="D1">
    <cfRule type="cellIs" dxfId="30" priority="4" operator="equal">
      <formula>0</formula>
    </cfRule>
  </conditionalFormatting>
  <conditionalFormatting sqref="F1">
    <cfRule type="cellIs" dxfId="29" priority="5" operator="equal">
      <formula>0</formula>
    </cfRule>
  </conditionalFormatting>
  <hyperlinks>
    <hyperlink ref="I2" r:id="rId1" location="yearly-2016-2021"/>
    <hyperlink ref="I3:I109" r:id="rId2" location="yearly-2016-2021" display="Source Market shares : https://gs.statcounter.com/browser-market-share/mobile/france/#yearly-2016-2021"/>
  </hyperlinks>
  <pageMargins left="0.7" right="0.7" top="0.75" bottom="0.75" header="0.511811023622047" footer="0.511811023622047"/>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26"/>
  <sheetViews>
    <sheetView zoomScale="75" zoomScaleNormal="60" zoomScalePageLayoutView="60" workbookViewId="0">
      <pane ySplit="1" topLeftCell="A95" activePane="bottomLeft" state="frozen"/>
      <selection pane="bottomLeft" activeCell="I3" sqref="I3:I122"/>
    </sheetView>
  </sheetViews>
  <sheetFormatPr baseColWidth="10" defaultColWidth="10.83203125" defaultRowHeight="16" x14ac:dyDescent="0.2"/>
  <cols>
    <col min="1" max="1" width="12" style="102" customWidth="1"/>
    <col min="2" max="2" width="9" style="207" customWidth="1"/>
    <col min="3" max="3" width="20.5" style="102" customWidth="1"/>
    <col min="4" max="4" width="26.1640625" style="102" customWidth="1"/>
    <col min="5" max="5" width="28.5" style="117" customWidth="1"/>
    <col min="6" max="6" width="25" style="117" customWidth="1"/>
    <col min="7" max="7" width="14.6640625" style="117" customWidth="1"/>
    <col min="8" max="8" width="15.5" style="117" customWidth="1"/>
    <col min="9" max="9" width="86.1640625" style="2" customWidth="1"/>
    <col min="10" max="1024" width="10.83203125" style="117"/>
  </cols>
  <sheetData>
    <row r="1" spans="1:9" s="212" customFormat="1" ht="18" customHeight="1" x14ac:dyDescent="0.2">
      <c r="A1" s="203" t="s">
        <v>77</v>
      </c>
      <c r="B1" s="203" t="s">
        <v>78</v>
      </c>
      <c r="C1" s="203" t="s">
        <v>0</v>
      </c>
      <c r="D1" s="5" t="s">
        <v>120</v>
      </c>
      <c r="E1" s="20" t="s">
        <v>121</v>
      </c>
      <c r="F1" s="5" t="s">
        <v>122</v>
      </c>
      <c r="G1" s="203" t="s">
        <v>784</v>
      </c>
      <c r="H1" s="183" t="s">
        <v>979</v>
      </c>
      <c r="I1" s="211" t="s">
        <v>75</v>
      </c>
    </row>
    <row r="2" spans="1:9" ht="18" customHeight="1" x14ac:dyDescent="0.2">
      <c r="A2" s="17" t="s">
        <v>93</v>
      </c>
      <c r="B2" s="22">
        <v>2016</v>
      </c>
      <c r="C2" s="22" t="s">
        <v>1088</v>
      </c>
      <c r="D2" s="34" t="s">
        <v>350</v>
      </c>
      <c r="E2" s="34" t="s">
        <v>594</v>
      </c>
      <c r="F2" s="2" t="s">
        <v>1034</v>
      </c>
      <c r="G2" s="213" t="s">
        <v>1089</v>
      </c>
      <c r="I2" s="2" t="s">
        <v>1090</v>
      </c>
    </row>
    <row r="3" spans="1:9" ht="18" customHeight="1" x14ac:dyDescent="0.2">
      <c r="A3" s="17" t="s">
        <v>93</v>
      </c>
      <c r="B3" s="22">
        <v>2016</v>
      </c>
      <c r="C3" s="22" t="s">
        <v>1088</v>
      </c>
      <c r="D3" s="34" t="s">
        <v>1048</v>
      </c>
      <c r="E3" s="34" t="s">
        <v>1049</v>
      </c>
      <c r="F3" s="2" t="s">
        <v>1050</v>
      </c>
      <c r="G3" s="213" t="s">
        <v>1091</v>
      </c>
      <c r="I3" s="2" t="s">
        <v>1090</v>
      </c>
    </row>
    <row r="4" spans="1:9" ht="18" customHeight="1" x14ac:dyDescent="0.2">
      <c r="A4" s="17" t="s">
        <v>93</v>
      </c>
      <c r="B4" s="22">
        <v>2016</v>
      </c>
      <c r="C4" s="22" t="s">
        <v>1088</v>
      </c>
      <c r="D4" s="34" t="s">
        <v>593</v>
      </c>
      <c r="E4" s="34" t="s">
        <v>593</v>
      </c>
      <c r="F4" s="2" t="s">
        <v>1037</v>
      </c>
      <c r="G4" s="213" t="s">
        <v>1092</v>
      </c>
      <c r="I4" s="2" t="s">
        <v>1090</v>
      </c>
    </row>
    <row r="5" spans="1:9" ht="18" customHeight="1" x14ac:dyDescent="0.2">
      <c r="A5" s="17" t="s">
        <v>93</v>
      </c>
      <c r="B5" s="22">
        <v>2016</v>
      </c>
      <c r="C5" s="22" t="s">
        <v>1088</v>
      </c>
      <c r="D5" s="34" t="s">
        <v>596</v>
      </c>
      <c r="E5" s="34" t="s">
        <v>596</v>
      </c>
      <c r="F5" s="2" t="s">
        <v>1093</v>
      </c>
      <c r="G5" s="213" t="s">
        <v>1094</v>
      </c>
      <c r="I5" s="2" t="s">
        <v>1090</v>
      </c>
    </row>
    <row r="6" spans="1:9" ht="18" customHeight="1" x14ac:dyDescent="0.2">
      <c r="A6" s="17" t="s">
        <v>93</v>
      </c>
      <c r="B6" s="22">
        <v>2016</v>
      </c>
      <c r="C6" s="22" t="s">
        <v>1088</v>
      </c>
      <c r="D6" s="34" t="s">
        <v>596</v>
      </c>
      <c r="E6" s="34" t="s">
        <v>596</v>
      </c>
      <c r="F6" s="2" t="s">
        <v>1054</v>
      </c>
      <c r="G6" s="213" t="s">
        <v>1095</v>
      </c>
      <c r="I6" s="2" t="s">
        <v>1090</v>
      </c>
    </row>
    <row r="7" spans="1:9" ht="18" customHeight="1" x14ac:dyDescent="0.2">
      <c r="A7" s="17" t="s">
        <v>93</v>
      </c>
      <c r="B7" s="22">
        <v>2016</v>
      </c>
      <c r="C7" s="22" t="s">
        <v>1088</v>
      </c>
      <c r="D7" s="34" t="s">
        <v>1052</v>
      </c>
      <c r="E7" s="34" t="s">
        <v>1052</v>
      </c>
      <c r="F7" s="2" t="s">
        <v>1051</v>
      </c>
      <c r="G7" s="213" t="s">
        <v>1066</v>
      </c>
      <c r="I7" s="2" t="s">
        <v>1090</v>
      </c>
    </row>
    <row r="8" spans="1:9" ht="18" customHeight="1" x14ac:dyDescent="0.2">
      <c r="A8" s="17" t="s">
        <v>93</v>
      </c>
      <c r="B8" s="22">
        <v>2016</v>
      </c>
      <c r="C8" s="22" t="s">
        <v>1088</v>
      </c>
      <c r="D8" s="34" t="s">
        <v>1096</v>
      </c>
      <c r="E8" s="34" t="s">
        <v>1096</v>
      </c>
      <c r="F8" s="2" t="s">
        <v>1097</v>
      </c>
      <c r="G8" s="213" t="s">
        <v>967</v>
      </c>
      <c r="I8" s="2" t="s">
        <v>1090</v>
      </c>
    </row>
    <row r="9" spans="1:9" ht="18" customHeight="1" x14ac:dyDescent="0.2">
      <c r="A9" s="17" t="s">
        <v>93</v>
      </c>
      <c r="B9" s="22">
        <v>2016</v>
      </c>
      <c r="C9" s="22" t="s">
        <v>1088</v>
      </c>
      <c r="D9" s="34" t="s">
        <v>350</v>
      </c>
      <c r="E9" s="178" t="s">
        <v>1098</v>
      </c>
      <c r="F9" s="2" t="s">
        <v>1099</v>
      </c>
      <c r="G9" s="213" t="s">
        <v>947</v>
      </c>
      <c r="I9" s="2" t="s">
        <v>1090</v>
      </c>
    </row>
    <row r="10" spans="1:9" ht="18" customHeight="1" x14ac:dyDescent="0.2">
      <c r="A10" s="17" t="s">
        <v>93</v>
      </c>
      <c r="B10" s="22">
        <v>2016</v>
      </c>
      <c r="C10" s="22" t="s">
        <v>1088</v>
      </c>
      <c r="D10" s="34" t="s">
        <v>1100</v>
      </c>
      <c r="E10" s="34" t="s">
        <v>1100</v>
      </c>
      <c r="F10" s="2" t="s">
        <v>1100</v>
      </c>
      <c r="G10" s="213" t="s">
        <v>843</v>
      </c>
      <c r="I10" s="2" t="s">
        <v>1090</v>
      </c>
    </row>
    <row r="11" spans="1:9" ht="18" customHeight="1" x14ac:dyDescent="0.2">
      <c r="A11" s="17" t="s">
        <v>93</v>
      </c>
      <c r="B11" s="22">
        <v>2016</v>
      </c>
      <c r="C11" s="22" t="s">
        <v>1088</v>
      </c>
      <c r="D11" s="178" t="s">
        <v>1101</v>
      </c>
      <c r="E11" s="178" t="s">
        <v>1101</v>
      </c>
      <c r="F11" s="2" t="s">
        <v>1102</v>
      </c>
      <c r="G11" s="213" t="s">
        <v>809</v>
      </c>
      <c r="I11" s="2" t="s">
        <v>1090</v>
      </c>
    </row>
    <row r="12" spans="1:9" ht="18" customHeight="1" x14ac:dyDescent="0.2">
      <c r="A12" s="17" t="s">
        <v>93</v>
      </c>
      <c r="B12" s="22">
        <v>2016</v>
      </c>
      <c r="C12" s="22" t="s">
        <v>1088</v>
      </c>
      <c r="D12" s="2" t="s">
        <v>799</v>
      </c>
      <c r="E12" s="2" t="s">
        <v>799</v>
      </c>
      <c r="F12" s="2" t="s">
        <v>1059</v>
      </c>
      <c r="G12" s="213" t="s">
        <v>810</v>
      </c>
      <c r="I12" s="2" t="s">
        <v>1090</v>
      </c>
    </row>
    <row r="13" spans="1:9" ht="18" customHeight="1" x14ac:dyDescent="0.2">
      <c r="A13" s="17" t="s">
        <v>93</v>
      </c>
      <c r="B13" s="22">
        <v>2016</v>
      </c>
      <c r="C13" s="22" t="s">
        <v>1088</v>
      </c>
      <c r="D13" s="34" t="s">
        <v>1048</v>
      </c>
      <c r="E13" s="34" t="s">
        <v>1049</v>
      </c>
      <c r="F13" s="2" t="s">
        <v>1103</v>
      </c>
      <c r="G13" s="213" t="s">
        <v>816</v>
      </c>
      <c r="I13" s="2" t="s">
        <v>1090</v>
      </c>
    </row>
    <row r="14" spans="1:9" ht="18" customHeight="1" x14ac:dyDescent="0.2">
      <c r="A14" s="17" t="s">
        <v>93</v>
      </c>
      <c r="B14" s="22">
        <v>2016</v>
      </c>
      <c r="C14" s="22" t="s">
        <v>1088</v>
      </c>
      <c r="D14" s="34" t="s">
        <v>1104</v>
      </c>
      <c r="E14" s="34" t="s">
        <v>1104</v>
      </c>
      <c r="F14" s="2" t="s">
        <v>1104</v>
      </c>
      <c r="G14" s="213" t="s">
        <v>855</v>
      </c>
      <c r="I14" s="2" t="s">
        <v>1090</v>
      </c>
    </row>
    <row r="15" spans="1:9" ht="18" customHeight="1" x14ac:dyDescent="0.2">
      <c r="A15" s="17" t="s">
        <v>93</v>
      </c>
      <c r="B15" s="22">
        <v>2016</v>
      </c>
      <c r="C15" s="22" t="s">
        <v>1088</v>
      </c>
      <c r="D15" s="34" t="s">
        <v>1042</v>
      </c>
      <c r="E15" s="34" t="s">
        <v>1042</v>
      </c>
      <c r="F15" s="2" t="s">
        <v>1044</v>
      </c>
      <c r="G15" s="213" t="s">
        <v>805</v>
      </c>
      <c r="I15" s="2" t="s">
        <v>1090</v>
      </c>
    </row>
    <row r="16" spans="1:9" ht="18" customHeight="1" x14ac:dyDescent="0.2">
      <c r="A16" s="17" t="s">
        <v>93</v>
      </c>
      <c r="B16" s="22">
        <v>2016</v>
      </c>
      <c r="C16" s="22" t="s">
        <v>1088</v>
      </c>
      <c r="D16" s="34" t="s">
        <v>1105</v>
      </c>
      <c r="E16" s="34" t="s">
        <v>1105</v>
      </c>
      <c r="F16" s="2" t="s">
        <v>1106</v>
      </c>
      <c r="G16" s="213" t="s">
        <v>802</v>
      </c>
      <c r="I16" s="2" t="s">
        <v>1090</v>
      </c>
    </row>
    <row r="17" spans="1:9" ht="18" customHeight="1" x14ac:dyDescent="0.2">
      <c r="A17" s="17" t="s">
        <v>93</v>
      </c>
      <c r="B17" s="22">
        <v>2016</v>
      </c>
      <c r="C17" s="22" t="s">
        <v>1088</v>
      </c>
      <c r="D17" s="34" t="s">
        <v>1107</v>
      </c>
      <c r="E17" s="34" t="s">
        <v>1107</v>
      </c>
      <c r="F17" s="2" t="s">
        <v>1108</v>
      </c>
      <c r="G17" s="213" t="s">
        <v>810</v>
      </c>
      <c r="I17" s="2" t="s">
        <v>1090</v>
      </c>
    </row>
    <row r="18" spans="1:9" ht="18" customHeight="1" x14ac:dyDescent="0.2">
      <c r="A18" s="17" t="s">
        <v>93</v>
      </c>
      <c r="B18" s="22">
        <v>2016</v>
      </c>
      <c r="C18" s="22" t="s">
        <v>1088</v>
      </c>
      <c r="D18" s="116" t="s">
        <v>1109</v>
      </c>
      <c r="E18" s="116" t="s">
        <v>1109</v>
      </c>
      <c r="F18" s="2" t="s">
        <v>1110</v>
      </c>
      <c r="G18" s="213" t="s">
        <v>802</v>
      </c>
      <c r="I18" s="2" t="s">
        <v>1090</v>
      </c>
    </row>
    <row r="19" spans="1:9" ht="18" customHeight="1" x14ac:dyDescent="0.2">
      <c r="A19" s="17" t="s">
        <v>93</v>
      </c>
      <c r="B19" s="22">
        <v>2016</v>
      </c>
      <c r="C19" s="22" t="s">
        <v>1088</v>
      </c>
      <c r="D19" s="34" t="s">
        <v>1111</v>
      </c>
      <c r="E19" s="116" t="s">
        <v>1111</v>
      </c>
      <c r="F19" s="2" t="s">
        <v>1112</v>
      </c>
      <c r="G19" s="213" t="s">
        <v>802</v>
      </c>
      <c r="I19" s="2" t="s">
        <v>1090</v>
      </c>
    </row>
    <row r="20" spans="1:9" ht="18" customHeight="1" x14ac:dyDescent="0.2">
      <c r="A20" s="17" t="s">
        <v>93</v>
      </c>
      <c r="B20" s="22">
        <v>2016</v>
      </c>
      <c r="C20" s="22" t="s">
        <v>1088</v>
      </c>
      <c r="D20" s="34" t="s">
        <v>599</v>
      </c>
      <c r="E20" s="34" t="s">
        <v>599</v>
      </c>
      <c r="F20" s="2" t="s">
        <v>1060</v>
      </c>
      <c r="G20" s="213" t="s">
        <v>805</v>
      </c>
      <c r="I20" s="2" t="s">
        <v>1090</v>
      </c>
    </row>
    <row r="21" spans="1:9" ht="18" customHeight="1" x14ac:dyDescent="0.2">
      <c r="A21" s="17" t="s">
        <v>93</v>
      </c>
      <c r="B21" s="22">
        <v>2016</v>
      </c>
      <c r="C21" s="22" t="s">
        <v>1088</v>
      </c>
      <c r="D21" s="34" t="s">
        <v>1113</v>
      </c>
      <c r="E21" s="34" t="s">
        <v>1114</v>
      </c>
      <c r="F21" s="2" t="s">
        <v>1115</v>
      </c>
      <c r="G21" s="213" t="s">
        <v>805</v>
      </c>
      <c r="I21" s="2" t="s">
        <v>1090</v>
      </c>
    </row>
    <row r="22" spans="1:9" ht="18" customHeight="1" x14ac:dyDescent="0.2">
      <c r="A22" s="17" t="s">
        <v>93</v>
      </c>
      <c r="B22" s="22">
        <v>2016</v>
      </c>
      <c r="C22" s="22" t="s">
        <v>1088</v>
      </c>
      <c r="D22" s="34" t="s">
        <v>136</v>
      </c>
      <c r="E22" s="34" t="s">
        <v>136</v>
      </c>
      <c r="F22" s="256" t="s">
        <v>137</v>
      </c>
      <c r="G22" s="213" t="s">
        <v>816</v>
      </c>
      <c r="I22" s="2" t="s">
        <v>1090</v>
      </c>
    </row>
    <row r="23" spans="1:9" ht="18" customHeight="1" x14ac:dyDescent="0.2">
      <c r="A23" s="17" t="s">
        <v>93</v>
      </c>
      <c r="B23" s="22">
        <v>2017</v>
      </c>
      <c r="C23" s="22" t="s">
        <v>1088</v>
      </c>
      <c r="D23" s="34" t="s">
        <v>350</v>
      </c>
      <c r="E23" s="34" t="s">
        <v>594</v>
      </c>
      <c r="F23" s="2" t="s">
        <v>1034</v>
      </c>
      <c r="G23" s="213" t="s">
        <v>1116</v>
      </c>
      <c r="I23" s="2" t="s">
        <v>1090</v>
      </c>
    </row>
    <row r="24" spans="1:9" ht="18" customHeight="1" x14ac:dyDescent="0.2">
      <c r="A24" s="17" t="s">
        <v>93</v>
      </c>
      <c r="B24" s="22">
        <v>2017</v>
      </c>
      <c r="C24" s="22" t="s">
        <v>1088</v>
      </c>
      <c r="D24" s="34" t="s">
        <v>1048</v>
      </c>
      <c r="E24" s="34" t="s">
        <v>1049</v>
      </c>
      <c r="F24" s="2" t="s">
        <v>1050</v>
      </c>
      <c r="G24" s="213" t="s">
        <v>1117</v>
      </c>
      <c r="I24" s="2" t="s">
        <v>1090</v>
      </c>
    </row>
    <row r="25" spans="1:9" ht="18" customHeight="1" x14ac:dyDescent="0.2">
      <c r="A25" s="17" t="s">
        <v>93</v>
      </c>
      <c r="B25" s="22">
        <v>2017</v>
      </c>
      <c r="C25" s="22" t="s">
        <v>1088</v>
      </c>
      <c r="D25" s="34" t="s">
        <v>593</v>
      </c>
      <c r="E25" s="34" t="s">
        <v>593</v>
      </c>
      <c r="F25" s="2" t="s">
        <v>1037</v>
      </c>
      <c r="G25" s="213" t="s">
        <v>1118</v>
      </c>
      <c r="I25" s="2" t="s">
        <v>1090</v>
      </c>
    </row>
    <row r="26" spans="1:9" ht="18" customHeight="1" x14ac:dyDescent="0.2">
      <c r="A26" s="17" t="s">
        <v>93</v>
      </c>
      <c r="B26" s="22">
        <v>2017</v>
      </c>
      <c r="C26" s="22" t="s">
        <v>1088</v>
      </c>
      <c r="D26" s="34" t="s">
        <v>596</v>
      </c>
      <c r="E26" s="34" t="s">
        <v>596</v>
      </c>
      <c r="F26" s="2" t="s">
        <v>1093</v>
      </c>
      <c r="G26" s="213" t="s">
        <v>1119</v>
      </c>
      <c r="I26" s="2" t="s">
        <v>1090</v>
      </c>
    </row>
    <row r="27" spans="1:9" ht="18" customHeight="1" x14ac:dyDescent="0.2">
      <c r="A27" s="17" t="s">
        <v>93</v>
      </c>
      <c r="B27" s="22">
        <v>2017</v>
      </c>
      <c r="C27" s="22" t="s">
        <v>1088</v>
      </c>
      <c r="D27" s="34" t="s">
        <v>596</v>
      </c>
      <c r="E27" s="34" t="s">
        <v>596</v>
      </c>
      <c r="F27" s="2" t="s">
        <v>1054</v>
      </c>
      <c r="G27" s="213" t="s">
        <v>1120</v>
      </c>
      <c r="I27" s="2" t="s">
        <v>1090</v>
      </c>
    </row>
    <row r="28" spans="1:9" ht="18" customHeight="1" x14ac:dyDescent="0.2">
      <c r="A28" s="17" t="s">
        <v>93</v>
      </c>
      <c r="B28" s="22">
        <v>2017</v>
      </c>
      <c r="C28" s="22" t="s">
        <v>1088</v>
      </c>
      <c r="D28" s="34" t="s">
        <v>1052</v>
      </c>
      <c r="E28" s="34" t="s">
        <v>1052</v>
      </c>
      <c r="F28" s="2" t="s">
        <v>1051</v>
      </c>
      <c r="G28" s="213" t="s">
        <v>1121</v>
      </c>
      <c r="I28" s="2" t="s">
        <v>1090</v>
      </c>
    </row>
    <row r="29" spans="1:9" ht="18" customHeight="1" x14ac:dyDescent="0.2">
      <c r="A29" s="17" t="s">
        <v>93</v>
      </c>
      <c r="B29" s="22">
        <v>2017</v>
      </c>
      <c r="C29" s="22" t="s">
        <v>1088</v>
      </c>
      <c r="D29" s="34" t="s">
        <v>1096</v>
      </c>
      <c r="E29" s="34" t="s">
        <v>1096</v>
      </c>
      <c r="F29" s="2" t="s">
        <v>1097</v>
      </c>
      <c r="G29" s="213" t="s">
        <v>893</v>
      </c>
      <c r="I29" s="2" t="s">
        <v>1090</v>
      </c>
    </row>
    <row r="30" spans="1:9" ht="18" customHeight="1" x14ac:dyDescent="0.2">
      <c r="A30" s="17" t="s">
        <v>93</v>
      </c>
      <c r="B30" s="22">
        <v>2017</v>
      </c>
      <c r="C30" s="22" t="s">
        <v>1088</v>
      </c>
      <c r="D30" s="34" t="s">
        <v>350</v>
      </c>
      <c r="E30" s="178" t="s">
        <v>1098</v>
      </c>
      <c r="F30" s="2" t="s">
        <v>1099</v>
      </c>
      <c r="G30" s="213" t="s">
        <v>893</v>
      </c>
      <c r="I30" s="2" t="s">
        <v>1090</v>
      </c>
    </row>
    <row r="31" spans="1:9" ht="18" customHeight="1" x14ac:dyDescent="0.2">
      <c r="A31" s="17" t="s">
        <v>93</v>
      </c>
      <c r="B31" s="22">
        <v>2017</v>
      </c>
      <c r="C31" s="22" t="s">
        <v>1088</v>
      </c>
      <c r="D31" s="34" t="s">
        <v>1100</v>
      </c>
      <c r="E31" s="34" t="s">
        <v>1100</v>
      </c>
      <c r="F31" s="2" t="s">
        <v>1100</v>
      </c>
      <c r="G31" s="213" t="s">
        <v>893</v>
      </c>
      <c r="I31" s="2" t="s">
        <v>1090</v>
      </c>
    </row>
    <row r="32" spans="1:9" ht="18" customHeight="1" x14ac:dyDescent="0.2">
      <c r="A32" s="17" t="s">
        <v>93</v>
      </c>
      <c r="B32" s="22">
        <v>2017</v>
      </c>
      <c r="C32" s="22" t="s">
        <v>1088</v>
      </c>
      <c r="D32" s="178" t="s">
        <v>1101</v>
      </c>
      <c r="E32" s="178" t="s">
        <v>1101</v>
      </c>
      <c r="F32" s="2" t="s">
        <v>1102</v>
      </c>
      <c r="G32" s="213" t="s">
        <v>815</v>
      </c>
      <c r="I32" s="2" t="s">
        <v>1090</v>
      </c>
    </row>
    <row r="33" spans="1:9" ht="18" customHeight="1" x14ac:dyDescent="0.2">
      <c r="A33" s="17" t="s">
        <v>93</v>
      </c>
      <c r="B33" s="22">
        <v>2017</v>
      </c>
      <c r="C33" s="22" t="s">
        <v>1088</v>
      </c>
      <c r="D33" s="2" t="s">
        <v>799</v>
      </c>
      <c r="E33" s="2" t="s">
        <v>799</v>
      </c>
      <c r="F33" s="2" t="s">
        <v>1059</v>
      </c>
      <c r="G33" s="213" t="s">
        <v>844</v>
      </c>
      <c r="I33" s="2" t="s">
        <v>1090</v>
      </c>
    </row>
    <row r="34" spans="1:9" ht="18" customHeight="1" x14ac:dyDescent="0.2">
      <c r="A34" s="17" t="s">
        <v>93</v>
      </c>
      <c r="B34" s="22">
        <v>2017</v>
      </c>
      <c r="C34" s="22" t="s">
        <v>1088</v>
      </c>
      <c r="D34" s="34" t="s">
        <v>1048</v>
      </c>
      <c r="E34" s="34" t="s">
        <v>1049</v>
      </c>
      <c r="F34" s="2" t="s">
        <v>1103</v>
      </c>
      <c r="G34" s="213" t="s">
        <v>816</v>
      </c>
      <c r="I34" s="2" t="s">
        <v>1090</v>
      </c>
    </row>
    <row r="35" spans="1:9" ht="18" customHeight="1" x14ac:dyDescent="0.2">
      <c r="A35" s="17" t="s">
        <v>93</v>
      </c>
      <c r="B35" s="22">
        <v>2017</v>
      </c>
      <c r="C35" s="22" t="s">
        <v>1088</v>
      </c>
      <c r="D35" s="34" t="s">
        <v>1104</v>
      </c>
      <c r="E35" s="34" t="s">
        <v>1104</v>
      </c>
      <c r="F35" s="2" t="s">
        <v>1104</v>
      </c>
      <c r="G35" s="213" t="s">
        <v>796</v>
      </c>
      <c r="I35" s="2" t="s">
        <v>1090</v>
      </c>
    </row>
    <row r="36" spans="1:9" ht="18" customHeight="1" x14ac:dyDescent="0.2">
      <c r="A36" s="17" t="s">
        <v>93</v>
      </c>
      <c r="B36" s="22">
        <v>2017</v>
      </c>
      <c r="C36" s="22" t="s">
        <v>1088</v>
      </c>
      <c r="D36" s="34" t="s">
        <v>1042</v>
      </c>
      <c r="E36" s="34" t="s">
        <v>1042</v>
      </c>
      <c r="F36" s="2" t="s">
        <v>1044</v>
      </c>
      <c r="G36" s="213" t="s">
        <v>830</v>
      </c>
      <c r="I36" s="2" t="s">
        <v>1090</v>
      </c>
    </row>
    <row r="37" spans="1:9" ht="18" customHeight="1" x14ac:dyDescent="0.2">
      <c r="A37" s="17" t="s">
        <v>93</v>
      </c>
      <c r="B37" s="22">
        <v>2017</v>
      </c>
      <c r="C37" s="22" t="s">
        <v>1088</v>
      </c>
      <c r="D37" s="34" t="s">
        <v>1105</v>
      </c>
      <c r="E37" s="34" t="s">
        <v>1105</v>
      </c>
      <c r="F37" s="2" t="s">
        <v>1106</v>
      </c>
      <c r="G37" s="213" t="s">
        <v>816</v>
      </c>
      <c r="I37" s="2" t="s">
        <v>1090</v>
      </c>
    </row>
    <row r="38" spans="1:9" ht="18" customHeight="1" x14ac:dyDescent="0.2">
      <c r="A38" s="17" t="s">
        <v>93</v>
      </c>
      <c r="B38" s="22">
        <v>2017</v>
      </c>
      <c r="C38" s="22" t="s">
        <v>1088</v>
      </c>
      <c r="D38" s="34" t="s">
        <v>1107</v>
      </c>
      <c r="E38" s="34" t="s">
        <v>1107</v>
      </c>
      <c r="F38" s="2" t="s">
        <v>1108</v>
      </c>
      <c r="G38" s="213" t="s">
        <v>805</v>
      </c>
      <c r="I38" s="2" t="s">
        <v>1090</v>
      </c>
    </row>
    <row r="39" spans="1:9" ht="18" customHeight="1" x14ac:dyDescent="0.2">
      <c r="A39" s="17" t="s">
        <v>93</v>
      </c>
      <c r="B39" s="22">
        <v>2017</v>
      </c>
      <c r="C39" s="22" t="s">
        <v>1088</v>
      </c>
      <c r="D39" s="116" t="s">
        <v>1109</v>
      </c>
      <c r="E39" s="116" t="s">
        <v>1109</v>
      </c>
      <c r="F39" s="2" t="s">
        <v>1110</v>
      </c>
      <c r="G39" s="213" t="s">
        <v>802</v>
      </c>
      <c r="I39" s="2" t="s">
        <v>1090</v>
      </c>
    </row>
    <row r="40" spans="1:9" ht="18" customHeight="1" x14ac:dyDescent="0.2">
      <c r="A40" s="17" t="s">
        <v>93</v>
      </c>
      <c r="B40" s="22">
        <v>2017</v>
      </c>
      <c r="C40" s="22" t="s">
        <v>1088</v>
      </c>
      <c r="D40" s="34" t="s">
        <v>1111</v>
      </c>
      <c r="E40" s="116" t="s">
        <v>1111</v>
      </c>
      <c r="F40" s="2" t="s">
        <v>1112</v>
      </c>
      <c r="G40" s="213" t="s">
        <v>802</v>
      </c>
      <c r="I40" s="2" t="s">
        <v>1090</v>
      </c>
    </row>
    <row r="41" spans="1:9" ht="18" customHeight="1" x14ac:dyDescent="0.2">
      <c r="A41" s="17" t="s">
        <v>93</v>
      </c>
      <c r="B41" s="22">
        <v>2017</v>
      </c>
      <c r="C41" s="22" t="s">
        <v>1088</v>
      </c>
      <c r="D41" s="34" t="s">
        <v>599</v>
      </c>
      <c r="E41" s="34" t="s">
        <v>599</v>
      </c>
      <c r="F41" s="2" t="s">
        <v>1060</v>
      </c>
      <c r="G41" s="213" t="s">
        <v>805</v>
      </c>
      <c r="I41" s="2" t="s">
        <v>1090</v>
      </c>
    </row>
    <row r="42" spans="1:9" ht="18" customHeight="1" x14ac:dyDescent="0.2">
      <c r="A42" s="17" t="s">
        <v>93</v>
      </c>
      <c r="B42" s="22">
        <v>2017</v>
      </c>
      <c r="C42" s="22" t="s">
        <v>1088</v>
      </c>
      <c r="D42" s="34" t="s">
        <v>1113</v>
      </c>
      <c r="E42" s="34" t="s">
        <v>1114</v>
      </c>
      <c r="F42" s="2" t="s">
        <v>1115</v>
      </c>
      <c r="G42" s="213" t="s">
        <v>805</v>
      </c>
      <c r="I42" s="2" t="s">
        <v>1090</v>
      </c>
    </row>
    <row r="43" spans="1:9" ht="18" customHeight="1" x14ac:dyDescent="0.2">
      <c r="A43" s="17" t="s">
        <v>93</v>
      </c>
      <c r="B43" s="22">
        <v>2017</v>
      </c>
      <c r="C43" s="22" t="s">
        <v>1088</v>
      </c>
      <c r="D43" s="34" t="s">
        <v>136</v>
      </c>
      <c r="E43" s="34" t="s">
        <v>136</v>
      </c>
      <c r="F43" s="256" t="s">
        <v>137</v>
      </c>
      <c r="G43" s="213" t="s">
        <v>816</v>
      </c>
      <c r="I43" s="2" t="s">
        <v>1090</v>
      </c>
    </row>
    <row r="44" spans="1:9" ht="18" customHeight="1" x14ac:dyDescent="0.2">
      <c r="A44" s="17" t="s">
        <v>93</v>
      </c>
      <c r="B44" s="22">
        <v>2018</v>
      </c>
      <c r="C44" s="22" t="s">
        <v>1088</v>
      </c>
      <c r="D44" s="34" t="s">
        <v>350</v>
      </c>
      <c r="E44" s="34" t="s">
        <v>594</v>
      </c>
      <c r="F44" s="2" t="s">
        <v>1034</v>
      </c>
      <c r="G44" s="213" t="s">
        <v>1122</v>
      </c>
      <c r="I44" s="2" t="s">
        <v>1090</v>
      </c>
    </row>
    <row r="45" spans="1:9" ht="18" customHeight="1" x14ac:dyDescent="0.2">
      <c r="A45" s="17" t="s">
        <v>93</v>
      </c>
      <c r="B45" s="22">
        <v>2018</v>
      </c>
      <c r="C45" s="22" t="s">
        <v>1088</v>
      </c>
      <c r="D45" s="34" t="s">
        <v>1048</v>
      </c>
      <c r="E45" s="34" t="s">
        <v>1049</v>
      </c>
      <c r="F45" s="2" t="s">
        <v>1050</v>
      </c>
      <c r="G45" s="213" t="s">
        <v>1123</v>
      </c>
      <c r="I45" s="2" t="s">
        <v>1090</v>
      </c>
    </row>
    <row r="46" spans="1:9" ht="18" customHeight="1" x14ac:dyDescent="0.2">
      <c r="A46" s="17" t="s">
        <v>93</v>
      </c>
      <c r="B46" s="22">
        <v>2018</v>
      </c>
      <c r="C46" s="22" t="s">
        <v>1088</v>
      </c>
      <c r="D46" s="34" t="s">
        <v>593</v>
      </c>
      <c r="E46" s="34" t="s">
        <v>593</v>
      </c>
      <c r="F46" s="2" t="s">
        <v>1037</v>
      </c>
      <c r="G46" s="213">
        <v>9</v>
      </c>
      <c r="I46" s="2" t="s">
        <v>1090</v>
      </c>
    </row>
    <row r="47" spans="1:9" ht="18" customHeight="1" x14ac:dyDescent="0.2">
      <c r="A47" s="17" t="s">
        <v>93</v>
      </c>
      <c r="B47" s="22">
        <v>2018</v>
      </c>
      <c r="C47" s="22" t="s">
        <v>1088</v>
      </c>
      <c r="D47" s="34" t="s">
        <v>596</v>
      </c>
      <c r="E47" s="34" t="s">
        <v>596</v>
      </c>
      <c r="F47" s="2" t="s">
        <v>1093</v>
      </c>
      <c r="G47" s="213" t="s">
        <v>1124</v>
      </c>
      <c r="I47" s="2" t="s">
        <v>1090</v>
      </c>
    </row>
    <row r="48" spans="1:9" ht="18" customHeight="1" x14ac:dyDescent="0.2">
      <c r="A48" s="17" t="s">
        <v>93</v>
      </c>
      <c r="B48" s="22">
        <v>2018</v>
      </c>
      <c r="C48" s="22" t="s">
        <v>1088</v>
      </c>
      <c r="D48" s="34" t="s">
        <v>596</v>
      </c>
      <c r="E48" s="34" t="s">
        <v>596</v>
      </c>
      <c r="F48" s="2" t="s">
        <v>1054</v>
      </c>
      <c r="G48" s="213" t="s">
        <v>1125</v>
      </c>
      <c r="I48" s="2" t="s">
        <v>1090</v>
      </c>
    </row>
    <row r="49" spans="1:9" ht="18" customHeight="1" x14ac:dyDescent="0.2">
      <c r="A49" s="17" t="s">
        <v>93</v>
      </c>
      <c r="B49" s="22">
        <v>2018</v>
      </c>
      <c r="C49" s="22" t="s">
        <v>1088</v>
      </c>
      <c r="D49" s="34" t="s">
        <v>1052</v>
      </c>
      <c r="E49" s="34" t="s">
        <v>1052</v>
      </c>
      <c r="F49" s="2" t="s">
        <v>1051</v>
      </c>
      <c r="G49" s="213" t="s">
        <v>1126</v>
      </c>
      <c r="I49" s="2" t="s">
        <v>1090</v>
      </c>
    </row>
    <row r="50" spans="1:9" ht="18" customHeight="1" x14ac:dyDescent="0.2">
      <c r="A50" s="17" t="s">
        <v>93</v>
      </c>
      <c r="B50" s="22">
        <v>2018</v>
      </c>
      <c r="C50" s="22" t="s">
        <v>1088</v>
      </c>
      <c r="D50" s="34" t="s">
        <v>1096</v>
      </c>
      <c r="E50" s="34" t="s">
        <v>1096</v>
      </c>
      <c r="F50" s="2" t="s">
        <v>1097</v>
      </c>
      <c r="G50" s="213" t="s">
        <v>947</v>
      </c>
      <c r="I50" s="2" t="s">
        <v>1090</v>
      </c>
    </row>
    <row r="51" spans="1:9" ht="18" customHeight="1" x14ac:dyDescent="0.2">
      <c r="A51" s="17" t="s">
        <v>93</v>
      </c>
      <c r="B51" s="22">
        <v>2018</v>
      </c>
      <c r="C51" s="22" t="s">
        <v>1088</v>
      </c>
      <c r="D51" s="34" t="s">
        <v>350</v>
      </c>
      <c r="E51" s="178" t="s">
        <v>1098</v>
      </c>
      <c r="F51" s="2" t="s">
        <v>1099</v>
      </c>
      <c r="G51" s="213" t="s">
        <v>998</v>
      </c>
      <c r="I51" s="2" t="s">
        <v>1090</v>
      </c>
    </row>
    <row r="52" spans="1:9" ht="18" customHeight="1" x14ac:dyDescent="0.2">
      <c r="A52" s="17" t="s">
        <v>93</v>
      </c>
      <c r="B52" s="22">
        <v>2018</v>
      </c>
      <c r="C52" s="22" t="s">
        <v>1088</v>
      </c>
      <c r="D52" s="34" t="s">
        <v>1100</v>
      </c>
      <c r="E52" s="34" t="s">
        <v>1100</v>
      </c>
      <c r="F52" s="2" t="s">
        <v>1100</v>
      </c>
      <c r="G52" s="213" t="s">
        <v>800</v>
      </c>
      <c r="I52" s="2" t="s">
        <v>1090</v>
      </c>
    </row>
    <row r="53" spans="1:9" ht="18" customHeight="1" x14ac:dyDescent="0.2">
      <c r="A53" s="17" t="s">
        <v>93</v>
      </c>
      <c r="B53" s="22">
        <v>2018</v>
      </c>
      <c r="C53" s="22" t="s">
        <v>1088</v>
      </c>
      <c r="D53" s="178" t="s">
        <v>1101</v>
      </c>
      <c r="E53" s="178" t="s">
        <v>1101</v>
      </c>
      <c r="F53" s="2" t="s">
        <v>1102</v>
      </c>
      <c r="G53" s="213" t="s">
        <v>796</v>
      </c>
      <c r="I53" s="2" t="s">
        <v>1090</v>
      </c>
    </row>
    <row r="54" spans="1:9" ht="18" customHeight="1" x14ac:dyDescent="0.2">
      <c r="A54" s="17" t="s">
        <v>93</v>
      </c>
      <c r="B54" s="22">
        <v>2018</v>
      </c>
      <c r="C54" s="22" t="s">
        <v>1088</v>
      </c>
      <c r="D54" s="2" t="s">
        <v>799</v>
      </c>
      <c r="E54" s="2" t="s">
        <v>799</v>
      </c>
      <c r="F54" s="2" t="s">
        <v>1059</v>
      </c>
      <c r="G54" s="213" t="s">
        <v>810</v>
      </c>
      <c r="I54" s="2" t="s">
        <v>1090</v>
      </c>
    </row>
    <row r="55" spans="1:9" ht="18" customHeight="1" x14ac:dyDescent="0.2">
      <c r="A55" s="17" t="s">
        <v>93</v>
      </c>
      <c r="B55" s="22">
        <v>2018</v>
      </c>
      <c r="C55" s="22" t="s">
        <v>1088</v>
      </c>
      <c r="D55" s="34" t="s">
        <v>1048</v>
      </c>
      <c r="E55" s="34" t="s">
        <v>1049</v>
      </c>
      <c r="F55" s="2" t="s">
        <v>1103</v>
      </c>
      <c r="G55" s="213" t="s">
        <v>800</v>
      </c>
      <c r="I55" s="2" t="s">
        <v>1090</v>
      </c>
    </row>
    <row r="56" spans="1:9" ht="18" customHeight="1" x14ac:dyDescent="0.2">
      <c r="A56" s="17" t="s">
        <v>93</v>
      </c>
      <c r="B56" s="22">
        <v>2018</v>
      </c>
      <c r="C56" s="22" t="s">
        <v>1088</v>
      </c>
      <c r="D56" s="34" t="s">
        <v>1104</v>
      </c>
      <c r="E56" s="34" t="s">
        <v>1104</v>
      </c>
      <c r="F56" s="2" t="s">
        <v>1104</v>
      </c>
      <c r="G56" s="213" t="s">
        <v>830</v>
      </c>
      <c r="I56" s="2" t="s">
        <v>1090</v>
      </c>
    </row>
    <row r="57" spans="1:9" ht="18" customHeight="1" x14ac:dyDescent="0.2">
      <c r="A57" s="17" t="s">
        <v>93</v>
      </c>
      <c r="B57" s="22">
        <v>2018</v>
      </c>
      <c r="C57" s="22" t="s">
        <v>1088</v>
      </c>
      <c r="D57" s="34" t="s">
        <v>1042</v>
      </c>
      <c r="E57" s="34" t="s">
        <v>1042</v>
      </c>
      <c r="F57" s="2" t="s">
        <v>1044</v>
      </c>
      <c r="G57" s="213" t="s">
        <v>810</v>
      </c>
      <c r="I57" s="2" t="s">
        <v>1090</v>
      </c>
    </row>
    <row r="58" spans="1:9" ht="18" customHeight="1" x14ac:dyDescent="0.2">
      <c r="A58" s="17" t="s">
        <v>93</v>
      </c>
      <c r="B58" s="22">
        <v>2018</v>
      </c>
      <c r="C58" s="22" t="s">
        <v>1088</v>
      </c>
      <c r="D58" s="34" t="s">
        <v>1105</v>
      </c>
      <c r="E58" s="34" t="s">
        <v>1105</v>
      </c>
      <c r="F58" s="2" t="s">
        <v>1106</v>
      </c>
      <c r="G58" s="213" t="s">
        <v>855</v>
      </c>
      <c r="I58" s="2" t="s">
        <v>1090</v>
      </c>
    </row>
    <row r="59" spans="1:9" ht="18" customHeight="1" x14ac:dyDescent="0.2">
      <c r="A59" s="17" t="s">
        <v>93</v>
      </c>
      <c r="B59" s="22">
        <v>2018</v>
      </c>
      <c r="C59" s="22" t="s">
        <v>1088</v>
      </c>
      <c r="D59" s="34" t="s">
        <v>1107</v>
      </c>
      <c r="E59" s="34" t="s">
        <v>1107</v>
      </c>
      <c r="F59" s="2" t="s">
        <v>1108</v>
      </c>
      <c r="G59" s="213" t="s">
        <v>805</v>
      </c>
      <c r="I59" s="2" t="s">
        <v>1090</v>
      </c>
    </row>
    <row r="60" spans="1:9" ht="18" customHeight="1" x14ac:dyDescent="0.2">
      <c r="A60" s="17" t="s">
        <v>93</v>
      </c>
      <c r="B60" s="22">
        <v>2018</v>
      </c>
      <c r="C60" s="22" t="s">
        <v>1088</v>
      </c>
      <c r="D60" s="116" t="s">
        <v>1109</v>
      </c>
      <c r="E60" s="116" t="s">
        <v>1109</v>
      </c>
      <c r="F60" s="2" t="s">
        <v>1110</v>
      </c>
      <c r="G60" s="213" t="s">
        <v>800</v>
      </c>
      <c r="I60" s="2" t="s">
        <v>1090</v>
      </c>
    </row>
    <row r="61" spans="1:9" ht="18" customHeight="1" x14ac:dyDescent="0.2">
      <c r="A61" s="17" t="s">
        <v>93</v>
      </c>
      <c r="B61" s="22">
        <v>2018</v>
      </c>
      <c r="C61" s="22" t="s">
        <v>1088</v>
      </c>
      <c r="D61" s="34" t="s">
        <v>1111</v>
      </c>
      <c r="E61" s="116" t="s">
        <v>1111</v>
      </c>
      <c r="F61" s="2" t="s">
        <v>1112</v>
      </c>
      <c r="G61" s="213" t="s">
        <v>802</v>
      </c>
      <c r="I61" s="2" t="s">
        <v>1090</v>
      </c>
    </row>
    <row r="62" spans="1:9" ht="18" customHeight="1" x14ac:dyDescent="0.2">
      <c r="A62" s="17" t="s">
        <v>93</v>
      </c>
      <c r="B62" s="22">
        <v>2018</v>
      </c>
      <c r="C62" s="22" t="s">
        <v>1088</v>
      </c>
      <c r="D62" s="34" t="s">
        <v>599</v>
      </c>
      <c r="E62" s="34" t="s">
        <v>599</v>
      </c>
      <c r="F62" s="2" t="s">
        <v>1060</v>
      </c>
      <c r="G62" s="213" t="s">
        <v>805</v>
      </c>
      <c r="I62" s="2" t="s">
        <v>1090</v>
      </c>
    </row>
    <row r="63" spans="1:9" ht="18" customHeight="1" x14ac:dyDescent="0.2">
      <c r="A63" s="17" t="s">
        <v>93</v>
      </c>
      <c r="B63" s="22">
        <v>2018</v>
      </c>
      <c r="C63" s="22" t="s">
        <v>1088</v>
      </c>
      <c r="D63" s="34" t="s">
        <v>1113</v>
      </c>
      <c r="E63" s="34" t="s">
        <v>1114</v>
      </c>
      <c r="F63" s="2" t="s">
        <v>1115</v>
      </c>
      <c r="G63" s="213" t="s">
        <v>805</v>
      </c>
      <c r="I63" s="2" t="s">
        <v>1090</v>
      </c>
    </row>
    <row r="64" spans="1:9" ht="18" customHeight="1" x14ac:dyDescent="0.2">
      <c r="A64" s="17" t="s">
        <v>93</v>
      </c>
      <c r="B64" s="22">
        <v>2018</v>
      </c>
      <c r="C64" s="22" t="s">
        <v>1088</v>
      </c>
      <c r="D64" s="34" t="s">
        <v>136</v>
      </c>
      <c r="E64" s="34" t="s">
        <v>136</v>
      </c>
      <c r="F64" s="256" t="s">
        <v>137</v>
      </c>
      <c r="G64" s="213" t="s">
        <v>800</v>
      </c>
      <c r="I64" s="2" t="s">
        <v>1090</v>
      </c>
    </row>
    <row r="65" spans="1:9" ht="18" customHeight="1" x14ac:dyDescent="0.2">
      <c r="A65" s="17" t="s">
        <v>93</v>
      </c>
      <c r="B65" s="22">
        <v>2019</v>
      </c>
      <c r="C65" s="22" t="s">
        <v>1088</v>
      </c>
      <c r="D65" s="34" t="s">
        <v>350</v>
      </c>
      <c r="E65" s="34" t="s">
        <v>594</v>
      </c>
      <c r="F65" s="2" t="s">
        <v>1034</v>
      </c>
      <c r="G65" s="213" t="s">
        <v>1127</v>
      </c>
      <c r="I65" s="2" t="s">
        <v>1090</v>
      </c>
    </row>
    <row r="66" spans="1:9" ht="18" customHeight="1" x14ac:dyDescent="0.2">
      <c r="A66" s="17" t="s">
        <v>93</v>
      </c>
      <c r="B66" s="22">
        <v>2019</v>
      </c>
      <c r="C66" s="22" t="s">
        <v>1088</v>
      </c>
      <c r="D66" s="34" t="s">
        <v>1048</v>
      </c>
      <c r="E66" s="34" t="s">
        <v>1049</v>
      </c>
      <c r="F66" s="2" t="s">
        <v>1050</v>
      </c>
      <c r="G66" s="213" t="s">
        <v>1128</v>
      </c>
      <c r="I66" s="2" t="s">
        <v>1090</v>
      </c>
    </row>
    <row r="67" spans="1:9" ht="18" customHeight="1" x14ac:dyDescent="0.2">
      <c r="A67" s="17" t="s">
        <v>93</v>
      </c>
      <c r="B67" s="22">
        <v>2019</v>
      </c>
      <c r="C67" s="22" t="s">
        <v>1088</v>
      </c>
      <c r="D67" s="34" t="s">
        <v>593</v>
      </c>
      <c r="E67" s="34" t="s">
        <v>593</v>
      </c>
      <c r="F67" s="2" t="s">
        <v>1037</v>
      </c>
      <c r="G67" s="213" t="s">
        <v>1129</v>
      </c>
      <c r="I67" s="2" t="s">
        <v>1090</v>
      </c>
    </row>
    <row r="68" spans="1:9" ht="18" customHeight="1" x14ac:dyDescent="0.2">
      <c r="A68" s="17" t="s">
        <v>93</v>
      </c>
      <c r="B68" s="22">
        <v>2019</v>
      </c>
      <c r="C68" s="22" t="s">
        <v>1088</v>
      </c>
      <c r="D68" s="34" t="s">
        <v>596</v>
      </c>
      <c r="E68" s="34" t="s">
        <v>596</v>
      </c>
      <c r="F68" s="2" t="s">
        <v>1093</v>
      </c>
      <c r="G68" s="213" t="s">
        <v>1130</v>
      </c>
      <c r="I68" s="2" t="s">
        <v>1090</v>
      </c>
    </row>
    <row r="69" spans="1:9" ht="18" customHeight="1" x14ac:dyDescent="0.2">
      <c r="A69" s="17" t="s">
        <v>93</v>
      </c>
      <c r="B69" s="22">
        <v>2019</v>
      </c>
      <c r="C69" s="22" t="s">
        <v>1088</v>
      </c>
      <c r="D69" s="34" t="s">
        <v>596</v>
      </c>
      <c r="E69" s="34" t="s">
        <v>596</v>
      </c>
      <c r="F69" s="2" t="s">
        <v>1054</v>
      </c>
      <c r="G69" s="213" t="s">
        <v>1131</v>
      </c>
      <c r="I69" s="2" t="s">
        <v>1090</v>
      </c>
    </row>
    <row r="70" spans="1:9" ht="18" customHeight="1" x14ac:dyDescent="0.2">
      <c r="A70" s="17" t="s">
        <v>93</v>
      </c>
      <c r="B70" s="22">
        <v>2019</v>
      </c>
      <c r="C70" s="22" t="s">
        <v>1088</v>
      </c>
      <c r="D70" s="34" t="s">
        <v>1052</v>
      </c>
      <c r="E70" s="34" t="s">
        <v>1052</v>
      </c>
      <c r="F70" s="2" t="s">
        <v>1051</v>
      </c>
      <c r="G70" s="213" t="s">
        <v>1132</v>
      </c>
      <c r="I70" s="2" t="s">
        <v>1090</v>
      </c>
    </row>
    <row r="71" spans="1:9" ht="18" customHeight="1" x14ac:dyDescent="0.2">
      <c r="A71" s="17" t="s">
        <v>93</v>
      </c>
      <c r="B71" s="22">
        <v>2019</v>
      </c>
      <c r="C71" s="22" t="s">
        <v>1088</v>
      </c>
      <c r="D71" s="34" t="s">
        <v>1096</v>
      </c>
      <c r="E71" s="34" t="s">
        <v>1096</v>
      </c>
      <c r="F71" s="2" t="s">
        <v>1097</v>
      </c>
      <c r="G71" s="213" t="s">
        <v>844</v>
      </c>
      <c r="I71" s="2" t="s">
        <v>1090</v>
      </c>
    </row>
    <row r="72" spans="1:9" ht="18" customHeight="1" x14ac:dyDescent="0.2">
      <c r="A72" s="17" t="s">
        <v>93</v>
      </c>
      <c r="B72" s="22">
        <v>2019</v>
      </c>
      <c r="C72" s="22" t="s">
        <v>1088</v>
      </c>
      <c r="D72" s="34" t="s">
        <v>350</v>
      </c>
      <c r="E72" s="178" t="s">
        <v>1098</v>
      </c>
      <c r="F72" s="2" t="s">
        <v>1099</v>
      </c>
      <c r="G72" s="213" t="s">
        <v>879</v>
      </c>
      <c r="I72" s="2" t="s">
        <v>1090</v>
      </c>
    </row>
    <row r="73" spans="1:9" ht="18" customHeight="1" x14ac:dyDescent="0.2">
      <c r="A73" s="17" t="s">
        <v>93</v>
      </c>
      <c r="B73" s="22">
        <v>2019</v>
      </c>
      <c r="C73" s="22" t="s">
        <v>1088</v>
      </c>
      <c r="D73" s="34" t="s">
        <v>1100</v>
      </c>
      <c r="E73" s="34" t="s">
        <v>1100</v>
      </c>
      <c r="F73" s="2" t="s">
        <v>1100</v>
      </c>
      <c r="G73" s="213" t="s">
        <v>816</v>
      </c>
      <c r="I73" s="2" t="s">
        <v>1090</v>
      </c>
    </row>
    <row r="74" spans="1:9" ht="18" customHeight="1" x14ac:dyDescent="0.2">
      <c r="A74" s="17" t="s">
        <v>93</v>
      </c>
      <c r="B74" s="22">
        <v>2019</v>
      </c>
      <c r="C74" s="22" t="s">
        <v>1088</v>
      </c>
      <c r="D74" s="178" t="s">
        <v>1101</v>
      </c>
      <c r="E74" s="178" t="s">
        <v>1101</v>
      </c>
      <c r="F74" s="2" t="s">
        <v>1102</v>
      </c>
      <c r="G74" s="213" t="s">
        <v>830</v>
      </c>
      <c r="I74" s="2" t="s">
        <v>1090</v>
      </c>
    </row>
    <row r="75" spans="1:9" ht="18" customHeight="1" x14ac:dyDescent="0.2">
      <c r="A75" s="17" t="s">
        <v>93</v>
      </c>
      <c r="B75" s="22">
        <v>2019</v>
      </c>
      <c r="C75" s="22" t="s">
        <v>1088</v>
      </c>
      <c r="D75" s="2" t="s">
        <v>799</v>
      </c>
      <c r="E75" s="2" t="s">
        <v>799</v>
      </c>
      <c r="F75" s="2" t="s">
        <v>1059</v>
      </c>
      <c r="G75" s="213" t="s">
        <v>894</v>
      </c>
      <c r="I75" s="2" t="s">
        <v>1090</v>
      </c>
    </row>
    <row r="76" spans="1:9" ht="18" customHeight="1" x14ac:dyDescent="0.2">
      <c r="A76" s="17" t="s">
        <v>93</v>
      </c>
      <c r="B76" s="22">
        <v>2019</v>
      </c>
      <c r="C76" s="22" t="s">
        <v>1088</v>
      </c>
      <c r="D76" s="34" t="s">
        <v>1048</v>
      </c>
      <c r="E76" s="34" t="s">
        <v>1049</v>
      </c>
      <c r="F76" s="2" t="s">
        <v>1103</v>
      </c>
      <c r="G76" s="213" t="s">
        <v>830</v>
      </c>
      <c r="I76" s="2" t="s">
        <v>1090</v>
      </c>
    </row>
    <row r="77" spans="1:9" ht="18" customHeight="1" x14ac:dyDescent="0.2">
      <c r="A77" s="17" t="s">
        <v>93</v>
      </c>
      <c r="B77" s="22">
        <v>2019</v>
      </c>
      <c r="C77" s="22" t="s">
        <v>1088</v>
      </c>
      <c r="D77" s="34" t="s">
        <v>1042</v>
      </c>
      <c r="E77" s="34" t="s">
        <v>1042</v>
      </c>
      <c r="F77" s="2" t="s">
        <v>1044</v>
      </c>
      <c r="G77" s="213" t="s">
        <v>800</v>
      </c>
      <c r="I77" s="2" t="s">
        <v>1090</v>
      </c>
    </row>
    <row r="78" spans="1:9" ht="18" customHeight="1" x14ac:dyDescent="0.2">
      <c r="A78" s="17" t="s">
        <v>93</v>
      </c>
      <c r="B78" s="22">
        <v>2019</v>
      </c>
      <c r="C78" s="22" t="s">
        <v>1088</v>
      </c>
      <c r="D78" s="34" t="s">
        <v>1105</v>
      </c>
      <c r="E78" s="34" t="s">
        <v>1105</v>
      </c>
      <c r="F78" s="2" t="s">
        <v>1106</v>
      </c>
      <c r="G78" s="213" t="s">
        <v>855</v>
      </c>
      <c r="I78" s="2" t="s">
        <v>1090</v>
      </c>
    </row>
    <row r="79" spans="1:9" ht="18" customHeight="1" x14ac:dyDescent="0.2">
      <c r="A79" s="17" t="s">
        <v>93</v>
      </c>
      <c r="B79" s="22">
        <v>2019</v>
      </c>
      <c r="C79" s="22" t="s">
        <v>1088</v>
      </c>
      <c r="D79" s="116" t="s">
        <v>1109</v>
      </c>
      <c r="E79" s="116" t="s">
        <v>1109</v>
      </c>
      <c r="F79" s="2" t="s">
        <v>1110</v>
      </c>
      <c r="G79" s="213" t="s">
        <v>802</v>
      </c>
      <c r="I79" s="2" t="s">
        <v>1090</v>
      </c>
    </row>
    <row r="80" spans="1:9" ht="18" customHeight="1" x14ac:dyDescent="0.2">
      <c r="A80" s="17" t="s">
        <v>93</v>
      </c>
      <c r="B80" s="22">
        <v>2019</v>
      </c>
      <c r="C80" s="22" t="s">
        <v>1088</v>
      </c>
      <c r="D80" s="34" t="s">
        <v>1111</v>
      </c>
      <c r="E80" s="116" t="s">
        <v>1111</v>
      </c>
      <c r="F80" s="2" t="s">
        <v>1112</v>
      </c>
      <c r="G80" s="213" t="s">
        <v>805</v>
      </c>
      <c r="I80" s="2" t="s">
        <v>1090</v>
      </c>
    </row>
    <row r="81" spans="1:9" ht="18" customHeight="1" x14ac:dyDescent="0.2">
      <c r="A81" s="17" t="s">
        <v>93</v>
      </c>
      <c r="B81" s="22">
        <v>2019</v>
      </c>
      <c r="C81" s="22" t="s">
        <v>1088</v>
      </c>
      <c r="D81" s="34" t="s">
        <v>599</v>
      </c>
      <c r="E81" s="34" t="s">
        <v>599</v>
      </c>
      <c r="F81" s="2" t="s">
        <v>1060</v>
      </c>
      <c r="G81" s="213" t="s">
        <v>802</v>
      </c>
      <c r="I81" s="2" t="s">
        <v>1090</v>
      </c>
    </row>
    <row r="82" spans="1:9" ht="18" customHeight="1" x14ac:dyDescent="0.2">
      <c r="A82" s="17" t="s">
        <v>93</v>
      </c>
      <c r="B82" s="22">
        <v>2019</v>
      </c>
      <c r="C82" s="22" t="s">
        <v>1088</v>
      </c>
      <c r="D82" s="34" t="s">
        <v>1113</v>
      </c>
      <c r="E82" s="34" t="s">
        <v>1114</v>
      </c>
      <c r="F82" s="2" t="s">
        <v>1115</v>
      </c>
      <c r="G82" s="213" t="s">
        <v>805</v>
      </c>
      <c r="I82" s="2" t="s">
        <v>1090</v>
      </c>
    </row>
    <row r="83" spans="1:9" ht="18" customHeight="1" x14ac:dyDescent="0.2">
      <c r="A83" s="17" t="s">
        <v>93</v>
      </c>
      <c r="B83" s="22">
        <v>2019</v>
      </c>
      <c r="C83" s="22" t="s">
        <v>1088</v>
      </c>
      <c r="D83" s="34" t="s">
        <v>136</v>
      </c>
      <c r="E83" s="34" t="s">
        <v>136</v>
      </c>
      <c r="F83" s="256" t="s">
        <v>137</v>
      </c>
      <c r="G83" s="213" t="s">
        <v>816</v>
      </c>
      <c r="I83" s="2" t="s">
        <v>1090</v>
      </c>
    </row>
    <row r="84" spans="1:9" ht="18" customHeight="1" x14ac:dyDescent="0.2">
      <c r="A84" s="17" t="s">
        <v>93</v>
      </c>
      <c r="B84" s="22">
        <v>2020</v>
      </c>
      <c r="C84" s="22" t="s">
        <v>1088</v>
      </c>
      <c r="D84" s="34" t="s">
        <v>350</v>
      </c>
      <c r="E84" s="34" t="s">
        <v>594</v>
      </c>
      <c r="F84" s="2" t="s">
        <v>1034</v>
      </c>
      <c r="G84" s="213" t="s">
        <v>1133</v>
      </c>
      <c r="I84" s="2" t="s">
        <v>1090</v>
      </c>
    </row>
    <row r="85" spans="1:9" ht="18" customHeight="1" x14ac:dyDescent="0.2">
      <c r="A85" s="17" t="s">
        <v>93</v>
      </c>
      <c r="B85" s="22">
        <v>2020</v>
      </c>
      <c r="C85" s="22" t="s">
        <v>1088</v>
      </c>
      <c r="D85" s="34" t="s">
        <v>1048</v>
      </c>
      <c r="E85" s="34" t="s">
        <v>1049</v>
      </c>
      <c r="F85" s="2" t="s">
        <v>1050</v>
      </c>
      <c r="G85" s="213" t="s">
        <v>1134</v>
      </c>
      <c r="I85" s="2" t="s">
        <v>1090</v>
      </c>
    </row>
    <row r="86" spans="1:9" ht="18" customHeight="1" x14ac:dyDescent="0.2">
      <c r="A86" s="17" t="s">
        <v>93</v>
      </c>
      <c r="B86" s="22">
        <v>2020</v>
      </c>
      <c r="C86" s="22" t="s">
        <v>1088</v>
      </c>
      <c r="D86" s="34" t="s">
        <v>593</v>
      </c>
      <c r="E86" s="34" t="s">
        <v>593</v>
      </c>
      <c r="F86" s="2" t="s">
        <v>1037</v>
      </c>
      <c r="G86" s="213" t="s">
        <v>1135</v>
      </c>
      <c r="I86" s="2" t="s">
        <v>1090</v>
      </c>
    </row>
    <row r="87" spans="1:9" ht="18" customHeight="1" x14ac:dyDescent="0.2">
      <c r="A87" s="17" t="s">
        <v>93</v>
      </c>
      <c r="B87" s="22">
        <v>2020</v>
      </c>
      <c r="C87" s="22" t="s">
        <v>1088</v>
      </c>
      <c r="D87" s="34" t="s">
        <v>596</v>
      </c>
      <c r="E87" s="34" t="s">
        <v>596</v>
      </c>
      <c r="F87" s="2" t="s">
        <v>1093</v>
      </c>
      <c r="G87" s="213" t="s">
        <v>1136</v>
      </c>
      <c r="I87" s="2" t="s">
        <v>1090</v>
      </c>
    </row>
    <row r="88" spans="1:9" ht="18" customHeight="1" x14ac:dyDescent="0.2">
      <c r="A88" s="17" t="s">
        <v>93</v>
      </c>
      <c r="B88" s="22">
        <v>2020</v>
      </c>
      <c r="C88" s="22" t="s">
        <v>1088</v>
      </c>
      <c r="D88" s="34" t="s">
        <v>596</v>
      </c>
      <c r="E88" s="34" t="s">
        <v>596</v>
      </c>
      <c r="F88" s="2" t="s">
        <v>1054</v>
      </c>
      <c r="G88" s="213" t="s">
        <v>1137</v>
      </c>
      <c r="I88" s="2" t="s">
        <v>1090</v>
      </c>
    </row>
    <row r="89" spans="1:9" ht="18" customHeight="1" x14ac:dyDescent="0.2">
      <c r="A89" s="17" t="s">
        <v>93</v>
      </c>
      <c r="B89" s="22">
        <v>2020</v>
      </c>
      <c r="C89" s="22" t="s">
        <v>1088</v>
      </c>
      <c r="D89" s="34" t="s">
        <v>1052</v>
      </c>
      <c r="E89" s="34" t="s">
        <v>1052</v>
      </c>
      <c r="F89" s="2" t="s">
        <v>1051</v>
      </c>
      <c r="G89" s="213" t="s">
        <v>1138</v>
      </c>
      <c r="I89" s="2" t="s">
        <v>1090</v>
      </c>
    </row>
    <row r="90" spans="1:9" ht="18" customHeight="1" x14ac:dyDescent="0.2">
      <c r="A90" s="17" t="s">
        <v>93</v>
      </c>
      <c r="B90" s="22">
        <v>2020</v>
      </c>
      <c r="C90" s="22" t="s">
        <v>1088</v>
      </c>
      <c r="D90" s="34" t="s">
        <v>596</v>
      </c>
      <c r="E90" s="34" t="s">
        <v>596</v>
      </c>
      <c r="F90" s="2" t="s">
        <v>1139</v>
      </c>
      <c r="G90" s="213" t="s">
        <v>1140</v>
      </c>
      <c r="I90" s="2" t="s">
        <v>1090</v>
      </c>
    </row>
    <row r="91" spans="1:9" ht="18" customHeight="1" x14ac:dyDescent="0.2">
      <c r="A91" s="17" t="s">
        <v>93</v>
      </c>
      <c r="B91" s="22">
        <v>2020</v>
      </c>
      <c r="C91" s="22" t="s">
        <v>1088</v>
      </c>
      <c r="D91" s="34" t="s">
        <v>1096</v>
      </c>
      <c r="E91" s="34" t="s">
        <v>1096</v>
      </c>
      <c r="F91" s="2" t="s">
        <v>1097</v>
      </c>
      <c r="G91" s="213" t="s">
        <v>829</v>
      </c>
      <c r="I91" s="2" t="s">
        <v>1090</v>
      </c>
    </row>
    <row r="92" spans="1:9" ht="18" customHeight="1" x14ac:dyDescent="0.2">
      <c r="A92" s="17" t="s">
        <v>93</v>
      </c>
      <c r="B92" s="22">
        <v>2020</v>
      </c>
      <c r="C92" s="22" t="s">
        <v>1088</v>
      </c>
      <c r="D92" s="34" t="s">
        <v>350</v>
      </c>
      <c r="E92" s="178" t="s">
        <v>1098</v>
      </c>
      <c r="F92" s="2" t="s">
        <v>1099</v>
      </c>
      <c r="G92" s="213" t="s">
        <v>796</v>
      </c>
      <c r="I92" s="2" t="s">
        <v>1090</v>
      </c>
    </row>
    <row r="93" spans="1:9" ht="18" customHeight="1" x14ac:dyDescent="0.2">
      <c r="A93" s="17" t="s">
        <v>93</v>
      </c>
      <c r="B93" s="22">
        <v>2020</v>
      </c>
      <c r="C93" s="22" t="s">
        <v>1088</v>
      </c>
      <c r="D93" s="34" t="s">
        <v>1100</v>
      </c>
      <c r="E93" s="34" t="s">
        <v>1100</v>
      </c>
      <c r="F93" s="2" t="s">
        <v>1100</v>
      </c>
      <c r="G93" s="213" t="s">
        <v>855</v>
      </c>
      <c r="I93" s="2" t="s">
        <v>1090</v>
      </c>
    </row>
    <row r="94" spans="1:9" ht="18" customHeight="1" x14ac:dyDescent="0.2">
      <c r="A94" s="17" t="s">
        <v>93</v>
      </c>
      <c r="B94" s="22">
        <v>2020</v>
      </c>
      <c r="C94" s="22" t="s">
        <v>1088</v>
      </c>
      <c r="D94" s="178" t="s">
        <v>1101</v>
      </c>
      <c r="E94" s="178" t="s">
        <v>1101</v>
      </c>
      <c r="F94" s="2" t="s">
        <v>1102</v>
      </c>
      <c r="G94" s="213" t="s">
        <v>810</v>
      </c>
      <c r="I94" s="2" t="s">
        <v>1090</v>
      </c>
    </row>
    <row r="95" spans="1:9" ht="18" customHeight="1" x14ac:dyDescent="0.2">
      <c r="A95" s="17" t="s">
        <v>93</v>
      </c>
      <c r="B95" s="22">
        <v>2020</v>
      </c>
      <c r="C95" s="22" t="s">
        <v>1088</v>
      </c>
      <c r="D95" s="2" t="s">
        <v>799</v>
      </c>
      <c r="E95" s="2" t="s">
        <v>799</v>
      </c>
      <c r="F95" s="2" t="s">
        <v>1059</v>
      </c>
      <c r="G95" s="213" t="s">
        <v>844</v>
      </c>
      <c r="I95" s="2" t="s">
        <v>1090</v>
      </c>
    </row>
    <row r="96" spans="1:9" ht="18" customHeight="1" x14ac:dyDescent="0.2">
      <c r="A96" s="17" t="s">
        <v>93</v>
      </c>
      <c r="B96" s="22">
        <v>2020</v>
      </c>
      <c r="C96" s="22" t="s">
        <v>1088</v>
      </c>
      <c r="D96" s="34" t="s">
        <v>1048</v>
      </c>
      <c r="E96" s="34" t="s">
        <v>1049</v>
      </c>
      <c r="F96" s="2" t="s">
        <v>1103</v>
      </c>
      <c r="G96" s="213" t="s">
        <v>879</v>
      </c>
      <c r="I96" s="2" t="s">
        <v>1090</v>
      </c>
    </row>
    <row r="97" spans="1:9" ht="18" customHeight="1" x14ac:dyDescent="0.2">
      <c r="A97" s="17" t="s">
        <v>93</v>
      </c>
      <c r="B97" s="22">
        <v>2020</v>
      </c>
      <c r="C97" s="22" t="s">
        <v>1088</v>
      </c>
      <c r="D97" s="34" t="s">
        <v>1042</v>
      </c>
      <c r="E97" s="34" t="s">
        <v>1042</v>
      </c>
      <c r="F97" s="2" t="s">
        <v>1044</v>
      </c>
      <c r="G97" s="213" t="s">
        <v>800</v>
      </c>
      <c r="I97" s="2" t="s">
        <v>1090</v>
      </c>
    </row>
    <row r="98" spans="1:9" ht="18" customHeight="1" x14ac:dyDescent="0.2">
      <c r="A98" s="17" t="s">
        <v>93</v>
      </c>
      <c r="B98" s="22">
        <v>2020</v>
      </c>
      <c r="C98" s="22" t="s">
        <v>1088</v>
      </c>
      <c r="D98" s="34" t="s">
        <v>1105</v>
      </c>
      <c r="E98" s="34" t="s">
        <v>1105</v>
      </c>
      <c r="F98" s="2" t="s">
        <v>1106</v>
      </c>
      <c r="G98" s="213" t="s">
        <v>800</v>
      </c>
      <c r="I98" s="2" t="s">
        <v>1090</v>
      </c>
    </row>
    <row r="99" spans="1:9" ht="18" customHeight="1" x14ac:dyDescent="0.2">
      <c r="A99" s="17" t="s">
        <v>93</v>
      </c>
      <c r="B99" s="22">
        <v>2020</v>
      </c>
      <c r="C99" s="22" t="s">
        <v>1088</v>
      </c>
      <c r="D99" s="116" t="s">
        <v>1109</v>
      </c>
      <c r="E99" s="116" t="s">
        <v>1109</v>
      </c>
      <c r="F99" s="2" t="s">
        <v>1110</v>
      </c>
      <c r="G99" s="213" t="s">
        <v>802</v>
      </c>
      <c r="I99" s="2" t="s">
        <v>1090</v>
      </c>
    </row>
    <row r="100" spans="1:9" ht="18" customHeight="1" x14ac:dyDescent="0.2">
      <c r="A100" s="17" t="s">
        <v>93</v>
      </c>
      <c r="B100" s="22">
        <v>2020</v>
      </c>
      <c r="C100" s="22" t="s">
        <v>1088</v>
      </c>
      <c r="D100" s="34" t="s">
        <v>1111</v>
      </c>
      <c r="E100" s="116" t="s">
        <v>1111</v>
      </c>
      <c r="F100" s="2" t="s">
        <v>1112</v>
      </c>
      <c r="G100" s="213" t="s">
        <v>805</v>
      </c>
      <c r="I100" s="2" t="s">
        <v>1090</v>
      </c>
    </row>
    <row r="101" spans="1:9" ht="18" customHeight="1" x14ac:dyDescent="0.2">
      <c r="A101" s="17" t="s">
        <v>93</v>
      </c>
      <c r="B101" s="22">
        <v>2020</v>
      </c>
      <c r="C101" s="22" t="s">
        <v>1088</v>
      </c>
      <c r="D101" s="34" t="s">
        <v>599</v>
      </c>
      <c r="E101" s="34" t="s">
        <v>599</v>
      </c>
      <c r="F101" s="2" t="s">
        <v>1060</v>
      </c>
      <c r="G101" s="213" t="s">
        <v>802</v>
      </c>
      <c r="I101" s="2" t="s">
        <v>1090</v>
      </c>
    </row>
    <row r="102" spans="1:9" ht="18" customHeight="1" x14ac:dyDescent="0.2">
      <c r="A102" s="17" t="s">
        <v>93</v>
      </c>
      <c r="B102" s="22">
        <v>2020</v>
      </c>
      <c r="C102" s="22" t="s">
        <v>1088</v>
      </c>
      <c r="D102" s="34" t="s">
        <v>1113</v>
      </c>
      <c r="E102" s="34" t="s">
        <v>1114</v>
      </c>
      <c r="F102" s="2" t="s">
        <v>1115</v>
      </c>
      <c r="G102" s="213" t="s">
        <v>802</v>
      </c>
      <c r="I102" s="2" t="s">
        <v>1090</v>
      </c>
    </row>
    <row r="103" spans="1:9" ht="18" customHeight="1" x14ac:dyDescent="0.2">
      <c r="A103" s="17" t="s">
        <v>93</v>
      </c>
      <c r="B103" s="22">
        <v>2020</v>
      </c>
      <c r="C103" s="22" t="s">
        <v>1088</v>
      </c>
      <c r="D103" s="34" t="s">
        <v>136</v>
      </c>
      <c r="E103" s="34" t="s">
        <v>136</v>
      </c>
      <c r="F103" s="256" t="s">
        <v>137</v>
      </c>
      <c r="G103" s="213" t="s">
        <v>800</v>
      </c>
      <c r="I103" s="2" t="s">
        <v>1090</v>
      </c>
    </row>
    <row r="104" spans="1:9" ht="18" customHeight="1" x14ac:dyDescent="0.2">
      <c r="A104" s="17" t="s">
        <v>93</v>
      </c>
      <c r="B104" s="22">
        <v>2021</v>
      </c>
      <c r="C104" s="22" t="s">
        <v>1088</v>
      </c>
      <c r="D104" s="34" t="s">
        <v>350</v>
      </c>
      <c r="E104" s="34" t="s">
        <v>594</v>
      </c>
      <c r="F104" s="2" t="s">
        <v>1034</v>
      </c>
      <c r="G104" s="213" t="s">
        <v>1141</v>
      </c>
      <c r="I104" s="2" t="s">
        <v>1090</v>
      </c>
    </row>
    <row r="105" spans="1:9" ht="18" customHeight="1" x14ac:dyDescent="0.2">
      <c r="A105" s="17" t="s">
        <v>93</v>
      </c>
      <c r="B105" s="22">
        <v>2021</v>
      </c>
      <c r="C105" s="22" t="s">
        <v>1088</v>
      </c>
      <c r="D105" s="34" t="s">
        <v>1048</v>
      </c>
      <c r="E105" s="34" t="s">
        <v>1049</v>
      </c>
      <c r="F105" s="2" t="s">
        <v>1050</v>
      </c>
      <c r="G105" s="213" t="s">
        <v>1142</v>
      </c>
      <c r="I105" s="2" t="s">
        <v>1090</v>
      </c>
    </row>
    <row r="106" spans="1:9" ht="18" customHeight="1" x14ac:dyDescent="0.2">
      <c r="A106" s="17" t="s">
        <v>93</v>
      </c>
      <c r="B106" s="22">
        <v>2021</v>
      </c>
      <c r="C106" s="22" t="s">
        <v>1088</v>
      </c>
      <c r="D106" s="34" t="s">
        <v>593</v>
      </c>
      <c r="E106" s="34" t="s">
        <v>593</v>
      </c>
      <c r="F106" s="2" t="s">
        <v>1037</v>
      </c>
      <c r="G106" s="213" t="s">
        <v>1143</v>
      </c>
      <c r="I106" s="2" t="s">
        <v>1090</v>
      </c>
    </row>
    <row r="107" spans="1:9" ht="18" customHeight="1" x14ac:dyDescent="0.2">
      <c r="A107" s="17" t="s">
        <v>93</v>
      </c>
      <c r="B107" s="22">
        <v>2021</v>
      </c>
      <c r="C107" s="22" t="s">
        <v>1088</v>
      </c>
      <c r="D107" s="34" t="s">
        <v>596</v>
      </c>
      <c r="E107" s="34" t="s">
        <v>596</v>
      </c>
      <c r="F107" s="2" t="s">
        <v>1093</v>
      </c>
      <c r="G107" s="213" t="s">
        <v>1144</v>
      </c>
      <c r="I107" s="2" t="s">
        <v>1090</v>
      </c>
    </row>
    <row r="108" spans="1:9" ht="18" customHeight="1" x14ac:dyDescent="0.2">
      <c r="A108" s="17" t="s">
        <v>93</v>
      </c>
      <c r="B108" s="22">
        <v>2021</v>
      </c>
      <c r="C108" s="22" t="s">
        <v>1088</v>
      </c>
      <c r="D108" s="34" t="s">
        <v>596</v>
      </c>
      <c r="E108" s="34" t="s">
        <v>596</v>
      </c>
      <c r="F108" s="2" t="s">
        <v>1054</v>
      </c>
      <c r="G108" s="213" t="s">
        <v>1029</v>
      </c>
      <c r="I108" s="2" t="s">
        <v>1090</v>
      </c>
    </row>
    <row r="109" spans="1:9" ht="18" customHeight="1" x14ac:dyDescent="0.2">
      <c r="A109" s="17" t="s">
        <v>93</v>
      </c>
      <c r="B109" s="22">
        <v>2021</v>
      </c>
      <c r="C109" s="22" t="s">
        <v>1088</v>
      </c>
      <c r="D109" s="34" t="s">
        <v>1052</v>
      </c>
      <c r="E109" s="34" t="s">
        <v>1052</v>
      </c>
      <c r="F109" s="2" t="s">
        <v>1051</v>
      </c>
      <c r="G109" s="213" t="s">
        <v>1145</v>
      </c>
      <c r="I109" s="2" t="s">
        <v>1090</v>
      </c>
    </row>
    <row r="110" spans="1:9" ht="18" customHeight="1" x14ac:dyDescent="0.2">
      <c r="A110" s="17" t="s">
        <v>93</v>
      </c>
      <c r="B110" s="22">
        <v>2021</v>
      </c>
      <c r="C110" s="22" t="s">
        <v>1088</v>
      </c>
      <c r="D110" s="34" t="s">
        <v>596</v>
      </c>
      <c r="E110" s="34" t="s">
        <v>596</v>
      </c>
      <c r="F110" s="2" t="s">
        <v>1139</v>
      </c>
      <c r="G110" s="213" t="s">
        <v>1146</v>
      </c>
      <c r="I110" s="2" t="s">
        <v>1090</v>
      </c>
    </row>
    <row r="111" spans="1:9" ht="18" customHeight="1" x14ac:dyDescent="0.2">
      <c r="A111" s="17" t="s">
        <v>93</v>
      </c>
      <c r="B111" s="22">
        <v>2021</v>
      </c>
      <c r="C111" s="22" t="s">
        <v>1088</v>
      </c>
      <c r="D111" s="34" t="s">
        <v>1096</v>
      </c>
      <c r="E111" s="34" t="s">
        <v>1096</v>
      </c>
      <c r="F111" s="2" t="s">
        <v>1097</v>
      </c>
      <c r="G111" s="213" t="s">
        <v>822</v>
      </c>
      <c r="I111" s="2" t="s">
        <v>1090</v>
      </c>
    </row>
    <row r="112" spans="1:9" ht="18" customHeight="1" x14ac:dyDescent="0.2">
      <c r="A112" s="17" t="s">
        <v>93</v>
      </c>
      <c r="B112" s="22">
        <v>2021</v>
      </c>
      <c r="C112" s="22" t="s">
        <v>1088</v>
      </c>
      <c r="D112" s="34" t="s">
        <v>350</v>
      </c>
      <c r="E112" s="178" t="s">
        <v>1098</v>
      </c>
      <c r="F112" s="2" t="s">
        <v>1099</v>
      </c>
      <c r="G112" s="213" t="s">
        <v>802</v>
      </c>
      <c r="I112" s="2" t="s">
        <v>1090</v>
      </c>
    </row>
    <row r="113" spans="1:9" ht="18" customHeight="1" x14ac:dyDescent="0.2">
      <c r="A113" s="17" t="s">
        <v>93</v>
      </c>
      <c r="B113" s="22">
        <v>2021</v>
      </c>
      <c r="C113" s="22" t="s">
        <v>1088</v>
      </c>
      <c r="D113" s="34" t="s">
        <v>1100</v>
      </c>
      <c r="E113" s="34" t="s">
        <v>1100</v>
      </c>
      <c r="F113" s="2" t="s">
        <v>1100</v>
      </c>
      <c r="G113" s="213" t="s">
        <v>816</v>
      </c>
      <c r="I113" s="2" t="s">
        <v>1090</v>
      </c>
    </row>
    <row r="114" spans="1:9" ht="18" customHeight="1" x14ac:dyDescent="0.2">
      <c r="A114" s="17" t="s">
        <v>93</v>
      </c>
      <c r="B114" s="22">
        <v>2021</v>
      </c>
      <c r="C114" s="22" t="s">
        <v>1088</v>
      </c>
      <c r="D114" s="178" t="s">
        <v>1101</v>
      </c>
      <c r="E114" s="178" t="s">
        <v>1101</v>
      </c>
      <c r="F114" s="2" t="s">
        <v>1102</v>
      </c>
      <c r="G114" s="213" t="s">
        <v>816</v>
      </c>
      <c r="I114" s="2" t="s">
        <v>1090</v>
      </c>
    </row>
    <row r="115" spans="1:9" ht="18" customHeight="1" x14ac:dyDescent="0.2">
      <c r="A115" s="17" t="s">
        <v>93</v>
      </c>
      <c r="B115" s="22">
        <v>2021</v>
      </c>
      <c r="C115" s="22" t="s">
        <v>1088</v>
      </c>
      <c r="D115" s="2" t="s">
        <v>799</v>
      </c>
      <c r="E115" s="2" t="s">
        <v>799</v>
      </c>
      <c r="F115" s="2" t="s">
        <v>1059</v>
      </c>
      <c r="G115" s="213" t="s">
        <v>1147</v>
      </c>
      <c r="I115" s="2" t="s">
        <v>1090</v>
      </c>
    </row>
    <row r="116" spans="1:9" ht="18" customHeight="1" x14ac:dyDescent="0.2">
      <c r="A116" s="17" t="s">
        <v>93</v>
      </c>
      <c r="B116" s="22">
        <v>2021</v>
      </c>
      <c r="C116" s="22" t="s">
        <v>1088</v>
      </c>
      <c r="D116" s="34" t="s">
        <v>1048</v>
      </c>
      <c r="E116" s="34" t="s">
        <v>1049</v>
      </c>
      <c r="F116" s="2" t="s">
        <v>1103</v>
      </c>
      <c r="G116" s="213" t="s">
        <v>829</v>
      </c>
      <c r="I116" s="2" t="s">
        <v>1090</v>
      </c>
    </row>
    <row r="117" spans="1:9" ht="18" customHeight="1" x14ac:dyDescent="0.2">
      <c r="A117" s="17" t="s">
        <v>93</v>
      </c>
      <c r="B117" s="22">
        <v>2021</v>
      </c>
      <c r="C117" s="22" t="s">
        <v>1088</v>
      </c>
      <c r="D117" s="34" t="s">
        <v>1042</v>
      </c>
      <c r="E117" s="34" t="s">
        <v>1042</v>
      </c>
      <c r="F117" s="2" t="s">
        <v>1044</v>
      </c>
      <c r="G117" s="213" t="s">
        <v>805</v>
      </c>
      <c r="I117" s="2" t="s">
        <v>1090</v>
      </c>
    </row>
    <row r="118" spans="1:9" ht="18" customHeight="1" x14ac:dyDescent="0.2">
      <c r="A118" s="17" t="s">
        <v>93</v>
      </c>
      <c r="B118" s="22">
        <v>2021</v>
      </c>
      <c r="C118" s="22" t="s">
        <v>1088</v>
      </c>
      <c r="D118" s="116" t="s">
        <v>1109</v>
      </c>
      <c r="E118" s="116" t="s">
        <v>1109</v>
      </c>
      <c r="F118" s="2" t="s">
        <v>1110</v>
      </c>
      <c r="G118" s="213" t="s">
        <v>802</v>
      </c>
      <c r="I118" s="2" t="s">
        <v>1090</v>
      </c>
    </row>
    <row r="119" spans="1:9" ht="18" customHeight="1" x14ac:dyDescent="0.2">
      <c r="A119" s="17" t="s">
        <v>93</v>
      </c>
      <c r="B119" s="22">
        <v>2021</v>
      </c>
      <c r="C119" s="22" t="s">
        <v>1088</v>
      </c>
      <c r="D119" s="34" t="s">
        <v>1111</v>
      </c>
      <c r="E119" s="116" t="s">
        <v>1111</v>
      </c>
      <c r="F119" s="2" t="s">
        <v>1112</v>
      </c>
      <c r="G119" s="213" t="s">
        <v>805</v>
      </c>
      <c r="I119" s="2" t="s">
        <v>1090</v>
      </c>
    </row>
    <row r="120" spans="1:9" ht="18" customHeight="1" x14ac:dyDescent="0.2">
      <c r="A120" s="17" t="s">
        <v>93</v>
      </c>
      <c r="B120" s="22">
        <v>2021</v>
      </c>
      <c r="C120" s="22" t="s">
        <v>1088</v>
      </c>
      <c r="D120" s="34" t="s">
        <v>599</v>
      </c>
      <c r="E120" s="34" t="s">
        <v>599</v>
      </c>
      <c r="F120" s="2" t="s">
        <v>1060</v>
      </c>
      <c r="G120" s="213" t="s">
        <v>805</v>
      </c>
      <c r="I120" s="2" t="s">
        <v>1090</v>
      </c>
    </row>
    <row r="121" spans="1:9" ht="18" customHeight="1" x14ac:dyDescent="0.2">
      <c r="A121" s="17" t="s">
        <v>93</v>
      </c>
      <c r="B121" s="22">
        <v>2021</v>
      </c>
      <c r="C121" s="22" t="s">
        <v>1088</v>
      </c>
      <c r="D121" s="34" t="s">
        <v>599</v>
      </c>
      <c r="E121" s="34" t="s">
        <v>1114</v>
      </c>
      <c r="F121" s="2" t="s">
        <v>1115</v>
      </c>
      <c r="G121" s="213" t="s">
        <v>805</v>
      </c>
      <c r="I121" s="2" t="s">
        <v>1090</v>
      </c>
    </row>
    <row r="122" spans="1:9" ht="18" customHeight="1" x14ac:dyDescent="0.2">
      <c r="A122" s="17" t="s">
        <v>93</v>
      </c>
      <c r="B122" s="22">
        <v>2021</v>
      </c>
      <c r="C122" s="22" t="s">
        <v>1088</v>
      </c>
      <c r="D122" s="34" t="s">
        <v>136</v>
      </c>
      <c r="E122" s="34" t="s">
        <v>136</v>
      </c>
      <c r="F122" s="256" t="s">
        <v>137</v>
      </c>
      <c r="G122" s="213" t="s">
        <v>816</v>
      </c>
      <c r="I122" s="2" t="s">
        <v>1090</v>
      </c>
    </row>
    <row r="123" spans="1:9" ht="18" customHeight="1" x14ac:dyDescent="0.2">
      <c r="F123" s="192"/>
    </row>
    <row r="124" spans="1:9" ht="18" customHeight="1" x14ac:dyDescent="0.2">
      <c r="F124" s="192"/>
    </row>
    <row r="125" spans="1:9" ht="18" customHeight="1" x14ac:dyDescent="0.2">
      <c r="F125" s="192"/>
    </row>
    <row r="126" spans="1:9" ht="18" customHeight="1" x14ac:dyDescent="0.2">
      <c r="F126" s="192"/>
    </row>
    <row r="127" spans="1:9" ht="18" customHeight="1" x14ac:dyDescent="0.2">
      <c r="F127" s="192"/>
    </row>
    <row r="128" spans="1:9" ht="18" customHeight="1" x14ac:dyDescent="0.2">
      <c r="F128" s="192"/>
    </row>
    <row r="129" spans="6:6" ht="18" customHeight="1" x14ac:dyDescent="0.2">
      <c r="F129" s="192"/>
    </row>
    <row r="130" spans="6:6" ht="18" customHeight="1" x14ac:dyDescent="0.2">
      <c r="F130" s="192"/>
    </row>
    <row r="131" spans="6:6" ht="18" customHeight="1" x14ac:dyDescent="0.2">
      <c r="F131" s="192"/>
    </row>
    <row r="132" spans="6:6" ht="18" customHeight="1" x14ac:dyDescent="0.2">
      <c r="F132" s="192"/>
    </row>
    <row r="133" spans="6:6" ht="18" customHeight="1" x14ac:dyDescent="0.2">
      <c r="F133" s="192"/>
    </row>
    <row r="134" spans="6:6" ht="18" customHeight="1" x14ac:dyDescent="0.2">
      <c r="F134" s="192"/>
    </row>
    <row r="135" spans="6:6" ht="18" customHeight="1" x14ac:dyDescent="0.2">
      <c r="F135" s="192"/>
    </row>
    <row r="136" spans="6:6" ht="18" customHeight="1" x14ac:dyDescent="0.2">
      <c r="F136" s="192"/>
    </row>
    <row r="137" spans="6:6" ht="18" customHeight="1" x14ac:dyDescent="0.2">
      <c r="F137" s="192"/>
    </row>
    <row r="138" spans="6:6" ht="18" customHeight="1" x14ac:dyDescent="0.2">
      <c r="F138" s="192"/>
    </row>
    <row r="139" spans="6:6" ht="18" customHeight="1" x14ac:dyDescent="0.2">
      <c r="F139" s="192"/>
    </row>
    <row r="140" spans="6:6" ht="18" customHeight="1" x14ac:dyDescent="0.2">
      <c r="F140" s="192"/>
    </row>
    <row r="141" spans="6:6" ht="18" customHeight="1" x14ac:dyDescent="0.2">
      <c r="F141" s="192"/>
    </row>
    <row r="142" spans="6:6" ht="18" customHeight="1" x14ac:dyDescent="0.2">
      <c r="F142" s="192"/>
    </row>
    <row r="143" spans="6:6" ht="18" customHeight="1" x14ac:dyDescent="0.2">
      <c r="F143" s="192"/>
    </row>
    <row r="144" spans="6:6" ht="18" customHeight="1" x14ac:dyDescent="0.2">
      <c r="F144" s="192"/>
    </row>
    <row r="145" spans="6:6" ht="18" customHeight="1" x14ac:dyDescent="0.2">
      <c r="F145" s="192"/>
    </row>
    <row r="146" spans="6:6" ht="18" customHeight="1" x14ac:dyDescent="0.2">
      <c r="F146" s="192"/>
    </row>
    <row r="147" spans="6:6" ht="18" customHeight="1" x14ac:dyDescent="0.2">
      <c r="F147" s="192"/>
    </row>
    <row r="148" spans="6:6" ht="18" customHeight="1" x14ac:dyDescent="0.2">
      <c r="F148" s="192"/>
    </row>
    <row r="149" spans="6:6" ht="18" customHeight="1" x14ac:dyDescent="0.2">
      <c r="F149" s="192"/>
    </row>
    <row r="150" spans="6:6" ht="18" customHeight="1" x14ac:dyDescent="0.2">
      <c r="F150" s="192"/>
    </row>
    <row r="151" spans="6:6" ht="18" customHeight="1" x14ac:dyDescent="0.2">
      <c r="F151" s="192"/>
    </row>
    <row r="152" spans="6:6" ht="18" customHeight="1" x14ac:dyDescent="0.2">
      <c r="F152" s="192"/>
    </row>
    <row r="153" spans="6:6" ht="18" customHeight="1" x14ac:dyDescent="0.2">
      <c r="F153" s="192"/>
    </row>
    <row r="154" spans="6:6" ht="18" customHeight="1" x14ac:dyDescent="0.2">
      <c r="F154" s="192"/>
    </row>
    <row r="155" spans="6:6" ht="18" customHeight="1" x14ac:dyDescent="0.2">
      <c r="F155" s="192"/>
    </row>
    <row r="156" spans="6:6" ht="18" customHeight="1" x14ac:dyDescent="0.2">
      <c r="F156" s="192"/>
    </row>
    <row r="157" spans="6:6" ht="18" customHeight="1" x14ac:dyDescent="0.2">
      <c r="F157" s="192"/>
    </row>
    <row r="158" spans="6:6" ht="18" customHeight="1" x14ac:dyDescent="0.2">
      <c r="F158" s="192"/>
    </row>
    <row r="159" spans="6:6" ht="18" customHeight="1" x14ac:dyDescent="0.2">
      <c r="F159" s="192"/>
    </row>
    <row r="160" spans="6:6" ht="18" customHeight="1" x14ac:dyDescent="0.2">
      <c r="F160" s="192"/>
    </row>
    <row r="161" spans="6:6" ht="18" customHeight="1" x14ac:dyDescent="0.2">
      <c r="F161" s="192"/>
    </row>
    <row r="162" spans="6:6" ht="18" customHeight="1" x14ac:dyDescent="0.2">
      <c r="F162" s="192"/>
    </row>
    <row r="163" spans="6:6" ht="18" customHeight="1" x14ac:dyDescent="0.2">
      <c r="F163" s="192"/>
    </row>
    <row r="164" spans="6:6" ht="18" customHeight="1" x14ac:dyDescent="0.2">
      <c r="F164" s="192"/>
    </row>
    <row r="165" spans="6:6" ht="18" customHeight="1" x14ac:dyDescent="0.2">
      <c r="F165" s="192"/>
    </row>
    <row r="166" spans="6:6" ht="18" customHeight="1" x14ac:dyDescent="0.2">
      <c r="F166" s="192"/>
    </row>
    <row r="167" spans="6:6" ht="18" customHeight="1" x14ac:dyDescent="0.2">
      <c r="F167" s="192"/>
    </row>
    <row r="168" spans="6:6" ht="18" customHeight="1" x14ac:dyDescent="0.2">
      <c r="F168" s="192"/>
    </row>
    <row r="169" spans="6:6" ht="18" customHeight="1" x14ac:dyDescent="0.2">
      <c r="F169" s="192"/>
    </row>
    <row r="170" spans="6:6" ht="18" customHeight="1" x14ac:dyDescent="0.2">
      <c r="F170" s="192"/>
    </row>
    <row r="171" spans="6:6" ht="18" customHeight="1" x14ac:dyDescent="0.2">
      <c r="F171" s="192"/>
    </row>
    <row r="172" spans="6:6" ht="18" customHeight="1" x14ac:dyDescent="0.2">
      <c r="F172" s="192"/>
    </row>
    <row r="173" spans="6:6" ht="18" customHeight="1" x14ac:dyDescent="0.2">
      <c r="F173" s="192"/>
    </row>
    <row r="174" spans="6:6" ht="18" customHeight="1" x14ac:dyDescent="0.2">
      <c r="F174" s="192"/>
    </row>
    <row r="175" spans="6:6" ht="18" customHeight="1" x14ac:dyDescent="0.2">
      <c r="F175" s="192"/>
    </row>
    <row r="176" spans="6:6" ht="18" customHeight="1" x14ac:dyDescent="0.2">
      <c r="F176" s="192"/>
    </row>
    <row r="177" spans="6:6" ht="18" customHeight="1" x14ac:dyDescent="0.2">
      <c r="F177" s="192"/>
    </row>
    <row r="178" spans="6:6" ht="18" customHeight="1" x14ac:dyDescent="0.2">
      <c r="F178" s="192"/>
    </row>
    <row r="179" spans="6:6" ht="18" customHeight="1" x14ac:dyDescent="0.2">
      <c r="F179" s="192"/>
    </row>
    <row r="180" spans="6:6" ht="18" customHeight="1" x14ac:dyDescent="0.2">
      <c r="F180" s="192"/>
    </row>
    <row r="181" spans="6:6" ht="18" customHeight="1" x14ac:dyDescent="0.2">
      <c r="F181" s="192"/>
    </row>
    <row r="182" spans="6:6" ht="18" customHeight="1" x14ac:dyDescent="0.2">
      <c r="F182" s="192"/>
    </row>
    <row r="183" spans="6:6" ht="18" customHeight="1" x14ac:dyDescent="0.2">
      <c r="F183" s="192"/>
    </row>
    <row r="184" spans="6:6" ht="18" customHeight="1" x14ac:dyDescent="0.2">
      <c r="F184" s="192"/>
    </row>
    <row r="185" spans="6:6" ht="18" customHeight="1" x14ac:dyDescent="0.2">
      <c r="F185" s="192"/>
    </row>
    <row r="186" spans="6:6" ht="18" customHeight="1" x14ac:dyDescent="0.2">
      <c r="F186" s="192"/>
    </row>
    <row r="187" spans="6:6" ht="18" customHeight="1" x14ac:dyDescent="0.2">
      <c r="F187" s="192"/>
    </row>
    <row r="188" spans="6:6" ht="18" customHeight="1" x14ac:dyDescent="0.2">
      <c r="F188" s="192"/>
    </row>
    <row r="189" spans="6:6" ht="18" customHeight="1" x14ac:dyDescent="0.2">
      <c r="F189" s="192"/>
    </row>
    <row r="190" spans="6:6" ht="18" customHeight="1" x14ac:dyDescent="0.2">
      <c r="F190" s="192"/>
    </row>
    <row r="191" spans="6:6" ht="18" customHeight="1" x14ac:dyDescent="0.2">
      <c r="F191" s="192"/>
    </row>
    <row r="192" spans="6:6" ht="18" customHeight="1" x14ac:dyDescent="0.2">
      <c r="F192" s="192"/>
    </row>
    <row r="193" spans="6:6" ht="18" customHeight="1" x14ac:dyDescent="0.2">
      <c r="F193" s="192"/>
    </row>
    <row r="194" spans="6:6" ht="18" customHeight="1" x14ac:dyDescent="0.2">
      <c r="F194" s="192"/>
    </row>
    <row r="195" spans="6:6" ht="18" customHeight="1" x14ac:dyDescent="0.2">
      <c r="F195" s="192"/>
    </row>
    <row r="196" spans="6:6" ht="18" customHeight="1" x14ac:dyDescent="0.2">
      <c r="F196" s="192"/>
    </row>
    <row r="197" spans="6:6" ht="18" customHeight="1" x14ac:dyDescent="0.2">
      <c r="F197" s="192"/>
    </row>
    <row r="198" spans="6:6" ht="18" customHeight="1" x14ac:dyDescent="0.2">
      <c r="F198" s="192"/>
    </row>
    <row r="199" spans="6:6" ht="18" customHeight="1" x14ac:dyDescent="0.2">
      <c r="F199" s="192"/>
    </row>
    <row r="200" spans="6:6" ht="18" customHeight="1" x14ac:dyDescent="0.2">
      <c r="F200" s="192"/>
    </row>
    <row r="201" spans="6:6" ht="18" customHeight="1" x14ac:dyDescent="0.2">
      <c r="F201" s="192"/>
    </row>
    <row r="202" spans="6:6" ht="18" customHeight="1" x14ac:dyDescent="0.2">
      <c r="F202" s="192"/>
    </row>
    <row r="203" spans="6:6" ht="18" customHeight="1" x14ac:dyDescent="0.2">
      <c r="F203" s="192"/>
    </row>
    <row r="204" spans="6:6" ht="18" customHeight="1" x14ac:dyDescent="0.2">
      <c r="F204" s="192"/>
    </row>
    <row r="205" spans="6:6" ht="18" customHeight="1" x14ac:dyDescent="0.2">
      <c r="F205" s="192"/>
    </row>
    <row r="206" spans="6:6" ht="18" customHeight="1" x14ac:dyDescent="0.2">
      <c r="F206" s="192"/>
    </row>
    <row r="207" spans="6:6" ht="18" customHeight="1" x14ac:dyDescent="0.2">
      <c r="F207" s="192"/>
    </row>
    <row r="208" spans="6:6" ht="18" customHeight="1" x14ac:dyDescent="0.2">
      <c r="F208" s="192"/>
    </row>
    <row r="209" spans="6:6" ht="18" customHeight="1" x14ac:dyDescent="0.2">
      <c r="F209" s="192"/>
    </row>
    <row r="210" spans="6:6" ht="18" customHeight="1" x14ac:dyDescent="0.2">
      <c r="F210" s="192"/>
    </row>
    <row r="211" spans="6:6" ht="18" customHeight="1" x14ac:dyDescent="0.2">
      <c r="F211" s="192"/>
    </row>
    <row r="212" spans="6:6" ht="18" customHeight="1" x14ac:dyDescent="0.2">
      <c r="F212" s="192"/>
    </row>
    <row r="213" spans="6:6" ht="18" customHeight="1" x14ac:dyDescent="0.2">
      <c r="F213" s="192"/>
    </row>
    <row r="214" spans="6:6" ht="18" customHeight="1" x14ac:dyDescent="0.2">
      <c r="F214" s="192"/>
    </row>
    <row r="215" spans="6:6" ht="18" customHeight="1" x14ac:dyDescent="0.2">
      <c r="F215" s="192"/>
    </row>
    <row r="216" spans="6:6" ht="18" customHeight="1" x14ac:dyDescent="0.2">
      <c r="F216" s="192"/>
    </row>
    <row r="217" spans="6:6" ht="18" customHeight="1" x14ac:dyDescent="0.2">
      <c r="F217" s="192"/>
    </row>
    <row r="218" spans="6:6" ht="18" customHeight="1" x14ac:dyDescent="0.2">
      <c r="F218" s="192"/>
    </row>
    <row r="219" spans="6:6" ht="18" customHeight="1" x14ac:dyDescent="0.2">
      <c r="F219" s="192"/>
    </row>
    <row r="220" spans="6:6" ht="18" customHeight="1" x14ac:dyDescent="0.2">
      <c r="F220" s="192"/>
    </row>
    <row r="221" spans="6:6" ht="18" customHeight="1" x14ac:dyDescent="0.2">
      <c r="F221" s="192"/>
    </row>
    <row r="222" spans="6:6" ht="18" customHeight="1" x14ac:dyDescent="0.2">
      <c r="F222" s="192"/>
    </row>
    <row r="223" spans="6:6" ht="18" customHeight="1" x14ac:dyDescent="0.2">
      <c r="F223" s="192"/>
    </row>
    <row r="224" spans="6:6" ht="18" customHeight="1" x14ac:dyDescent="0.2">
      <c r="F224" s="192"/>
    </row>
    <row r="225" spans="6:6" ht="18" customHeight="1" x14ac:dyDescent="0.2">
      <c r="F225" s="192"/>
    </row>
    <row r="226" spans="6:6" ht="18" customHeight="1" x14ac:dyDescent="0.2">
      <c r="F226" s="192"/>
    </row>
    <row r="227" spans="6:6" ht="18" customHeight="1" x14ac:dyDescent="0.2">
      <c r="F227" s="192"/>
    </row>
    <row r="228" spans="6:6" ht="18" customHeight="1" x14ac:dyDescent="0.2">
      <c r="F228" s="192"/>
    </row>
    <row r="229" spans="6:6" ht="18" customHeight="1" x14ac:dyDescent="0.2">
      <c r="F229" s="192"/>
    </row>
    <row r="230" spans="6:6" ht="18" customHeight="1" x14ac:dyDescent="0.2">
      <c r="F230" s="192"/>
    </row>
    <row r="231" spans="6:6" ht="18" customHeight="1" x14ac:dyDescent="0.2">
      <c r="F231" s="192"/>
    </row>
    <row r="232" spans="6:6" ht="18" customHeight="1" x14ac:dyDescent="0.2">
      <c r="F232" s="192"/>
    </row>
    <row r="233" spans="6:6" ht="18" customHeight="1" x14ac:dyDescent="0.2">
      <c r="F233" s="192"/>
    </row>
    <row r="234" spans="6:6" ht="18" customHeight="1" x14ac:dyDescent="0.2">
      <c r="F234" s="192"/>
    </row>
    <row r="235" spans="6:6" ht="18" customHeight="1" x14ac:dyDescent="0.2">
      <c r="F235" s="192"/>
    </row>
    <row r="236" spans="6:6" ht="18" customHeight="1" x14ac:dyDescent="0.2">
      <c r="F236" s="192"/>
    </row>
    <row r="237" spans="6:6" ht="18" customHeight="1" x14ac:dyDescent="0.2">
      <c r="F237" s="192"/>
    </row>
    <row r="238" spans="6:6" ht="18" customHeight="1" x14ac:dyDescent="0.2">
      <c r="F238" s="192"/>
    </row>
    <row r="239" spans="6:6" ht="18" customHeight="1" x14ac:dyDescent="0.2">
      <c r="F239" s="192"/>
    </row>
    <row r="240" spans="6:6" ht="18" customHeight="1" x14ac:dyDescent="0.2">
      <c r="F240" s="192"/>
    </row>
    <row r="241" spans="6:6" ht="18" customHeight="1" x14ac:dyDescent="0.2">
      <c r="F241" s="192"/>
    </row>
    <row r="242" spans="6:6" ht="18" customHeight="1" x14ac:dyDescent="0.2">
      <c r="F242" s="192"/>
    </row>
    <row r="243" spans="6:6" ht="18" customHeight="1" x14ac:dyDescent="0.2">
      <c r="F243" s="192"/>
    </row>
    <row r="244" spans="6:6" ht="18" customHeight="1" x14ac:dyDescent="0.2">
      <c r="F244" s="192"/>
    </row>
    <row r="245" spans="6:6" ht="18" customHeight="1" x14ac:dyDescent="0.2">
      <c r="F245" s="192"/>
    </row>
    <row r="246" spans="6:6" ht="18" customHeight="1" x14ac:dyDescent="0.2">
      <c r="F246" s="192"/>
    </row>
    <row r="247" spans="6:6" ht="18" customHeight="1" x14ac:dyDescent="0.2">
      <c r="F247" s="192"/>
    </row>
    <row r="248" spans="6:6" ht="18" customHeight="1" x14ac:dyDescent="0.2">
      <c r="F248" s="192"/>
    </row>
    <row r="249" spans="6:6" ht="18" customHeight="1" x14ac:dyDescent="0.2">
      <c r="F249" s="192"/>
    </row>
    <row r="250" spans="6:6" ht="18" customHeight="1" x14ac:dyDescent="0.2">
      <c r="F250" s="192"/>
    </row>
    <row r="251" spans="6:6" ht="18" customHeight="1" x14ac:dyDescent="0.2">
      <c r="F251" s="192"/>
    </row>
    <row r="252" spans="6:6" ht="18" customHeight="1" x14ac:dyDescent="0.2">
      <c r="F252" s="192"/>
    </row>
    <row r="253" spans="6:6" ht="18" customHeight="1" x14ac:dyDescent="0.2">
      <c r="F253" s="192"/>
    </row>
    <row r="254" spans="6:6" ht="18" customHeight="1" x14ac:dyDescent="0.2">
      <c r="F254" s="192"/>
    </row>
    <row r="255" spans="6:6" ht="18" customHeight="1" x14ac:dyDescent="0.2">
      <c r="F255" s="192"/>
    </row>
    <row r="256" spans="6:6" ht="18" customHeight="1" x14ac:dyDescent="0.2">
      <c r="F256" s="192"/>
    </row>
    <row r="257" spans="6:6" ht="18" customHeight="1" x14ac:dyDescent="0.2">
      <c r="F257" s="192"/>
    </row>
    <row r="258" spans="6:6" ht="18" customHeight="1" x14ac:dyDescent="0.2">
      <c r="F258" s="192"/>
    </row>
    <row r="259" spans="6:6" ht="18" customHeight="1" x14ac:dyDescent="0.2">
      <c r="F259" s="192"/>
    </row>
    <row r="260" spans="6:6" ht="18" customHeight="1" x14ac:dyDescent="0.2">
      <c r="F260" s="192"/>
    </row>
    <row r="261" spans="6:6" ht="18" customHeight="1" x14ac:dyDescent="0.2">
      <c r="F261" s="192"/>
    </row>
    <row r="262" spans="6:6" ht="18" customHeight="1" x14ac:dyDescent="0.2">
      <c r="F262" s="192"/>
    </row>
    <row r="263" spans="6:6" ht="18" customHeight="1" x14ac:dyDescent="0.2">
      <c r="F263" s="192"/>
    </row>
    <row r="264" spans="6:6" ht="18" customHeight="1" x14ac:dyDescent="0.2">
      <c r="F264" s="192"/>
    </row>
    <row r="265" spans="6:6" ht="18" customHeight="1" x14ac:dyDescent="0.2">
      <c r="F265" s="192"/>
    </row>
    <row r="266" spans="6:6" ht="18" customHeight="1" x14ac:dyDescent="0.2">
      <c r="F266" s="192"/>
    </row>
    <row r="267" spans="6:6" ht="18" customHeight="1" x14ac:dyDescent="0.2">
      <c r="F267" s="192"/>
    </row>
    <row r="268" spans="6:6" ht="18" customHeight="1" x14ac:dyDescent="0.2">
      <c r="F268" s="192"/>
    </row>
    <row r="269" spans="6:6" ht="18" customHeight="1" x14ac:dyDescent="0.2">
      <c r="F269" s="192"/>
    </row>
    <row r="270" spans="6:6" ht="18" customHeight="1" x14ac:dyDescent="0.2">
      <c r="F270" s="192"/>
    </row>
    <row r="271" spans="6:6" ht="18" customHeight="1" x14ac:dyDescent="0.2">
      <c r="F271" s="192"/>
    </row>
    <row r="272" spans="6:6" ht="18" customHeight="1" x14ac:dyDescent="0.2">
      <c r="F272" s="192"/>
    </row>
    <row r="273" spans="6:6" ht="18" customHeight="1" x14ac:dyDescent="0.2">
      <c r="F273" s="192"/>
    </row>
    <row r="274" spans="6:6" ht="18" customHeight="1" x14ac:dyDescent="0.2">
      <c r="F274" s="192"/>
    </row>
    <row r="275" spans="6:6" ht="18" customHeight="1" x14ac:dyDescent="0.2">
      <c r="F275" s="192"/>
    </row>
    <row r="276" spans="6:6" ht="18" customHeight="1" x14ac:dyDescent="0.2">
      <c r="F276" s="192"/>
    </row>
    <row r="277" spans="6:6" ht="18" customHeight="1" x14ac:dyDescent="0.2">
      <c r="F277" s="192"/>
    </row>
    <row r="278" spans="6:6" ht="18" customHeight="1" x14ac:dyDescent="0.2">
      <c r="F278" s="192"/>
    </row>
    <row r="279" spans="6:6" ht="18" customHeight="1" x14ac:dyDescent="0.2">
      <c r="F279" s="192"/>
    </row>
    <row r="280" spans="6:6" ht="18" customHeight="1" x14ac:dyDescent="0.2">
      <c r="F280" s="192"/>
    </row>
    <row r="281" spans="6:6" ht="18" customHeight="1" x14ac:dyDescent="0.2">
      <c r="F281" s="192"/>
    </row>
    <row r="282" spans="6:6" ht="18" customHeight="1" x14ac:dyDescent="0.2">
      <c r="F282" s="192"/>
    </row>
    <row r="283" spans="6:6" ht="18" customHeight="1" x14ac:dyDescent="0.2">
      <c r="F283" s="192"/>
    </row>
    <row r="284" spans="6:6" ht="18" customHeight="1" x14ac:dyDescent="0.2">
      <c r="F284" s="192"/>
    </row>
    <row r="285" spans="6:6" ht="18" customHeight="1" x14ac:dyDescent="0.2">
      <c r="F285" s="192"/>
    </row>
    <row r="286" spans="6:6" ht="18" customHeight="1" x14ac:dyDescent="0.2">
      <c r="F286" s="192"/>
    </row>
    <row r="287" spans="6:6" ht="18" customHeight="1" x14ac:dyDescent="0.2">
      <c r="F287" s="192"/>
    </row>
    <row r="288" spans="6:6" ht="18" customHeight="1" x14ac:dyDescent="0.2">
      <c r="F288" s="192"/>
    </row>
    <row r="289" spans="6:6" ht="18" customHeight="1" x14ac:dyDescent="0.2">
      <c r="F289" s="192"/>
    </row>
    <row r="290" spans="6:6" ht="18" customHeight="1" x14ac:dyDescent="0.2">
      <c r="F290" s="192"/>
    </row>
    <row r="291" spans="6:6" ht="18" customHeight="1" x14ac:dyDescent="0.2">
      <c r="F291" s="192"/>
    </row>
    <row r="292" spans="6:6" ht="18" customHeight="1" x14ac:dyDescent="0.2">
      <c r="F292" s="192"/>
    </row>
    <row r="293" spans="6:6" ht="18" customHeight="1" x14ac:dyDescent="0.2">
      <c r="F293" s="192"/>
    </row>
    <row r="294" spans="6:6" ht="18" customHeight="1" x14ac:dyDescent="0.2">
      <c r="F294" s="192"/>
    </row>
    <row r="295" spans="6:6" ht="18" customHeight="1" x14ac:dyDescent="0.2">
      <c r="F295" s="192"/>
    </row>
    <row r="296" spans="6:6" ht="18" customHeight="1" x14ac:dyDescent="0.2">
      <c r="F296" s="192"/>
    </row>
    <row r="297" spans="6:6" ht="18" customHeight="1" x14ac:dyDescent="0.2">
      <c r="F297" s="192"/>
    </row>
    <row r="298" spans="6:6" ht="18" customHeight="1" x14ac:dyDescent="0.2">
      <c r="F298" s="192"/>
    </row>
    <row r="299" spans="6:6" ht="18" customHeight="1" x14ac:dyDescent="0.2">
      <c r="F299" s="192"/>
    </row>
    <row r="300" spans="6:6" ht="18" customHeight="1" x14ac:dyDescent="0.2">
      <c r="F300" s="192"/>
    </row>
    <row r="301" spans="6:6" ht="18" customHeight="1" x14ac:dyDescent="0.2">
      <c r="F301" s="192"/>
    </row>
    <row r="302" spans="6:6" ht="18" customHeight="1" x14ac:dyDescent="0.2">
      <c r="F302" s="192"/>
    </row>
    <row r="303" spans="6:6" ht="18" customHeight="1" x14ac:dyDescent="0.2">
      <c r="F303" s="192"/>
    </row>
    <row r="304" spans="6:6" ht="18" customHeight="1" x14ac:dyDescent="0.2">
      <c r="F304" s="192"/>
    </row>
    <row r="305" spans="6:6" ht="18" customHeight="1" x14ac:dyDescent="0.2">
      <c r="F305" s="192"/>
    </row>
    <row r="306" spans="6:6" ht="18" customHeight="1" x14ac:dyDescent="0.2">
      <c r="F306" s="192"/>
    </row>
    <row r="307" spans="6:6" ht="18" customHeight="1" x14ac:dyDescent="0.2">
      <c r="F307" s="192"/>
    </row>
    <row r="308" spans="6:6" ht="18" customHeight="1" x14ac:dyDescent="0.2">
      <c r="F308" s="192"/>
    </row>
    <row r="309" spans="6:6" ht="18" customHeight="1" x14ac:dyDescent="0.2">
      <c r="F309" s="192"/>
    </row>
    <row r="310" spans="6:6" ht="18" customHeight="1" x14ac:dyDescent="0.2">
      <c r="F310" s="192"/>
    </row>
    <row r="311" spans="6:6" ht="18" customHeight="1" x14ac:dyDescent="0.2">
      <c r="F311" s="192"/>
    </row>
    <row r="312" spans="6:6" ht="18" customHeight="1" x14ac:dyDescent="0.2">
      <c r="F312" s="192"/>
    </row>
    <row r="313" spans="6:6" ht="18" customHeight="1" x14ac:dyDescent="0.2">
      <c r="F313" s="192"/>
    </row>
    <row r="314" spans="6:6" ht="18" customHeight="1" x14ac:dyDescent="0.2">
      <c r="F314" s="192"/>
    </row>
    <row r="315" spans="6:6" ht="18" customHeight="1" x14ac:dyDescent="0.2">
      <c r="F315" s="192"/>
    </row>
    <row r="316" spans="6:6" ht="18" customHeight="1" x14ac:dyDescent="0.2">
      <c r="F316" s="192"/>
    </row>
    <row r="317" spans="6:6" ht="18" customHeight="1" x14ac:dyDescent="0.2">
      <c r="F317" s="192"/>
    </row>
    <row r="318" spans="6:6" ht="18" customHeight="1" x14ac:dyDescent="0.2">
      <c r="F318" s="192"/>
    </row>
    <row r="319" spans="6:6" ht="18" customHeight="1" x14ac:dyDescent="0.2">
      <c r="F319" s="192"/>
    </row>
    <row r="320" spans="6:6" ht="18" customHeight="1" x14ac:dyDescent="0.2">
      <c r="F320" s="192"/>
    </row>
    <row r="321" spans="6:6" ht="18" customHeight="1" x14ac:dyDescent="0.2">
      <c r="F321" s="192"/>
    </row>
    <row r="322" spans="6:6" ht="18" customHeight="1" x14ac:dyDescent="0.2">
      <c r="F322" s="192"/>
    </row>
    <row r="323" spans="6:6" ht="18" customHeight="1" x14ac:dyDescent="0.2">
      <c r="F323" s="192"/>
    </row>
    <row r="324" spans="6:6" ht="18" customHeight="1" x14ac:dyDescent="0.2">
      <c r="F324" s="192"/>
    </row>
    <row r="325" spans="6:6" ht="18" customHeight="1" x14ac:dyDescent="0.2">
      <c r="F325" s="192"/>
    </row>
    <row r="326" spans="6:6" ht="18" customHeight="1" x14ac:dyDescent="0.2">
      <c r="F326" s="192"/>
    </row>
    <row r="327" spans="6:6" ht="18" customHeight="1" x14ac:dyDescent="0.2">
      <c r="F327" s="192"/>
    </row>
    <row r="328" spans="6:6" ht="18" customHeight="1" x14ac:dyDescent="0.2">
      <c r="F328" s="192"/>
    </row>
    <row r="329" spans="6:6" ht="18" customHeight="1" x14ac:dyDescent="0.2">
      <c r="F329" s="192"/>
    </row>
    <row r="330" spans="6:6" ht="18" customHeight="1" x14ac:dyDescent="0.2">
      <c r="F330" s="192"/>
    </row>
    <row r="331" spans="6:6" ht="18" customHeight="1" x14ac:dyDescent="0.2">
      <c r="F331" s="192"/>
    </row>
    <row r="332" spans="6:6" ht="18" customHeight="1" x14ac:dyDescent="0.2">
      <c r="F332" s="192"/>
    </row>
    <row r="333" spans="6:6" ht="18" customHeight="1" x14ac:dyDescent="0.2">
      <c r="F333" s="192"/>
    </row>
    <row r="334" spans="6:6" ht="18" customHeight="1" x14ac:dyDescent="0.2">
      <c r="F334" s="192"/>
    </row>
    <row r="335" spans="6:6" ht="18" customHeight="1" x14ac:dyDescent="0.2">
      <c r="F335" s="192"/>
    </row>
    <row r="336" spans="6:6" ht="18" customHeight="1" x14ac:dyDescent="0.2">
      <c r="F336" s="192"/>
    </row>
    <row r="337" spans="6:6" ht="18" customHeight="1" x14ac:dyDescent="0.2">
      <c r="F337" s="192"/>
    </row>
    <row r="338" spans="6:6" ht="18" customHeight="1" x14ac:dyDescent="0.2">
      <c r="F338" s="192"/>
    </row>
    <row r="339" spans="6:6" ht="18" customHeight="1" x14ac:dyDescent="0.2">
      <c r="F339" s="192"/>
    </row>
    <row r="340" spans="6:6" ht="18" customHeight="1" x14ac:dyDescent="0.2">
      <c r="F340" s="192"/>
    </row>
    <row r="341" spans="6:6" ht="18" customHeight="1" x14ac:dyDescent="0.2">
      <c r="F341" s="192"/>
    </row>
    <row r="342" spans="6:6" ht="18" customHeight="1" x14ac:dyDescent="0.2">
      <c r="F342" s="192"/>
    </row>
    <row r="343" spans="6:6" ht="18" customHeight="1" x14ac:dyDescent="0.2">
      <c r="F343" s="192"/>
    </row>
    <row r="344" spans="6:6" ht="18" customHeight="1" x14ac:dyDescent="0.2">
      <c r="F344" s="192"/>
    </row>
    <row r="345" spans="6:6" ht="18" customHeight="1" x14ac:dyDescent="0.2">
      <c r="F345" s="192"/>
    </row>
    <row r="346" spans="6:6" ht="18" customHeight="1" x14ac:dyDescent="0.2">
      <c r="F346" s="192"/>
    </row>
    <row r="347" spans="6:6" ht="18" customHeight="1" x14ac:dyDescent="0.2">
      <c r="F347" s="192"/>
    </row>
    <row r="348" spans="6:6" ht="18" customHeight="1" x14ac:dyDescent="0.2">
      <c r="F348" s="192"/>
    </row>
    <row r="349" spans="6:6" ht="18" customHeight="1" x14ac:dyDescent="0.2">
      <c r="F349" s="192"/>
    </row>
    <row r="350" spans="6:6" ht="18" customHeight="1" x14ac:dyDescent="0.2">
      <c r="F350" s="192"/>
    </row>
    <row r="351" spans="6:6" ht="18" customHeight="1" x14ac:dyDescent="0.2">
      <c r="F351" s="192"/>
    </row>
    <row r="352" spans="6:6" ht="18" customHeight="1" x14ac:dyDescent="0.2">
      <c r="F352" s="192"/>
    </row>
    <row r="353" spans="6:6" ht="18" customHeight="1" x14ac:dyDescent="0.2">
      <c r="F353" s="192"/>
    </row>
    <row r="354" spans="6:6" ht="18" customHeight="1" x14ac:dyDescent="0.2">
      <c r="F354" s="192"/>
    </row>
    <row r="355" spans="6:6" ht="18" customHeight="1" x14ac:dyDescent="0.2">
      <c r="F355" s="192"/>
    </row>
    <row r="356" spans="6:6" ht="18" customHeight="1" x14ac:dyDescent="0.2">
      <c r="F356" s="192"/>
    </row>
    <row r="357" spans="6:6" ht="18" customHeight="1" x14ac:dyDescent="0.2">
      <c r="F357" s="192"/>
    </row>
    <row r="358" spans="6:6" ht="18" customHeight="1" x14ac:dyDescent="0.2">
      <c r="F358" s="192"/>
    </row>
    <row r="359" spans="6:6" ht="18" customHeight="1" x14ac:dyDescent="0.2">
      <c r="F359" s="192"/>
    </row>
    <row r="360" spans="6:6" ht="18" customHeight="1" x14ac:dyDescent="0.2">
      <c r="F360" s="192"/>
    </row>
    <row r="361" spans="6:6" ht="18" customHeight="1" x14ac:dyDescent="0.2">
      <c r="F361" s="192"/>
    </row>
    <row r="362" spans="6:6" ht="18" customHeight="1" x14ac:dyDescent="0.2">
      <c r="F362" s="192"/>
    </row>
    <row r="363" spans="6:6" ht="18" customHeight="1" x14ac:dyDescent="0.2">
      <c r="F363" s="192"/>
    </row>
    <row r="364" spans="6:6" ht="18" customHeight="1" x14ac:dyDescent="0.2">
      <c r="F364" s="192"/>
    </row>
    <row r="365" spans="6:6" ht="18" customHeight="1" x14ac:dyDescent="0.2">
      <c r="F365" s="192"/>
    </row>
    <row r="366" spans="6:6" ht="18" customHeight="1" x14ac:dyDescent="0.2">
      <c r="F366" s="192"/>
    </row>
    <row r="367" spans="6:6" ht="18" customHeight="1" x14ac:dyDescent="0.2">
      <c r="F367" s="192"/>
    </row>
    <row r="368" spans="6:6" ht="18" customHeight="1" x14ac:dyDescent="0.2">
      <c r="F368" s="192"/>
    </row>
    <row r="369" spans="6:6" ht="18" customHeight="1" x14ac:dyDescent="0.2">
      <c r="F369" s="192"/>
    </row>
    <row r="370" spans="6:6" ht="18" customHeight="1" x14ac:dyDescent="0.2">
      <c r="F370" s="192"/>
    </row>
    <row r="371" spans="6:6" ht="18" customHeight="1" x14ac:dyDescent="0.2">
      <c r="F371" s="192"/>
    </row>
    <row r="372" spans="6:6" ht="18" customHeight="1" x14ac:dyDescent="0.2">
      <c r="F372" s="192"/>
    </row>
    <row r="373" spans="6:6" ht="18" customHeight="1" x14ac:dyDescent="0.2">
      <c r="F373" s="192"/>
    </row>
    <row r="374" spans="6:6" ht="18" customHeight="1" x14ac:dyDescent="0.2">
      <c r="F374" s="192"/>
    </row>
    <row r="375" spans="6:6" ht="18" customHeight="1" x14ac:dyDescent="0.2">
      <c r="F375" s="192"/>
    </row>
    <row r="376" spans="6:6" ht="18" customHeight="1" x14ac:dyDescent="0.2">
      <c r="F376" s="192"/>
    </row>
    <row r="377" spans="6:6" ht="18" customHeight="1" x14ac:dyDescent="0.2">
      <c r="F377" s="192"/>
    </row>
    <row r="378" spans="6:6" ht="18" customHeight="1" x14ac:dyDescent="0.2">
      <c r="F378" s="192"/>
    </row>
    <row r="379" spans="6:6" ht="18" customHeight="1" x14ac:dyDescent="0.2">
      <c r="F379" s="192"/>
    </row>
    <row r="380" spans="6:6" ht="18" customHeight="1" x14ac:dyDescent="0.2">
      <c r="F380" s="192"/>
    </row>
    <row r="381" spans="6:6" ht="18" customHeight="1" x14ac:dyDescent="0.2">
      <c r="F381" s="192"/>
    </row>
    <row r="382" spans="6:6" ht="18" customHeight="1" x14ac:dyDescent="0.2">
      <c r="F382" s="192"/>
    </row>
    <row r="383" spans="6:6" ht="18" customHeight="1" x14ac:dyDescent="0.2">
      <c r="F383" s="192"/>
    </row>
    <row r="384" spans="6:6" ht="18" customHeight="1" x14ac:dyDescent="0.2">
      <c r="F384" s="192"/>
    </row>
    <row r="385" spans="6:6" ht="18" customHeight="1" x14ac:dyDescent="0.2">
      <c r="F385" s="192"/>
    </row>
    <row r="386" spans="6:6" ht="18" customHeight="1" x14ac:dyDescent="0.2">
      <c r="F386" s="192"/>
    </row>
    <row r="387" spans="6:6" ht="18" customHeight="1" x14ac:dyDescent="0.2">
      <c r="F387" s="192"/>
    </row>
    <row r="388" spans="6:6" ht="18" customHeight="1" x14ac:dyDescent="0.2">
      <c r="F388" s="192"/>
    </row>
    <row r="389" spans="6:6" ht="18" customHeight="1" x14ac:dyDescent="0.2">
      <c r="F389" s="192"/>
    </row>
    <row r="390" spans="6:6" ht="18" customHeight="1" x14ac:dyDescent="0.2">
      <c r="F390" s="192"/>
    </row>
    <row r="391" spans="6:6" ht="18" customHeight="1" x14ac:dyDescent="0.2">
      <c r="F391" s="192"/>
    </row>
    <row r="392" spans="6:6" ht="18" customHeight="1" x14ac:dyDescent="0.2">
      <c r="F392" s="192"/>
    </row>
    <row r="393" spans="6:6" ht="18" customHeight="1" x14ac:dyDescent="0.2">
      <c r="F393" s="192"/>
    </row>
    <row r="394" spans="6:6" ht="18" customHeight="1" x14ac:dyDescent="0.2">
      <c r="F394" s="192"/>
    </row>
    <row r="395" spans="6:6" ht="18" customHeight="1" x14ac:dyDescent="0.2">
      <c r="F395" s="192"/>
    </row>
    <row r="396" spans="6:6" ht="18" customHeight="1" x14ac:dyDescent="0.2">
      <c r="F396" s="192"/>
    </row>
    <row r="397" spans="6:6" ht="18" customHeight="1" x14ac:dyDescent="0.2">
      <c r="F397" s="192"/>
    </row>
    <row r="398" spans="6:6" ht="18" customHeight="1" x14ac:dyDescent="0.2">
      <c r="F398" s="192"/>
    </row>
    <row r="399" spans="6:6" ht="18" customHeight="1" x14ac:dyDescent="0.2">
      <c r="F399" s="192"/>
    </row>
    <row r="400" spans="6:6" ht="18" customHeight="1" x14ac:dyDescent="0.2">
      <c r="F400" s="192"/>
    </row>
    <row r="401" spans="6:6" ht="18" customHeight="1" x14ac:dyDescent="0.2">
      <c r="F401" s="192"/>
    </row>
    <row r="402" spans="6:6" ht="18" customHeight="1" x14ac:dyDescent="0.2">
      <c r="F402" s="192"/>
    </row>
    <row r="403" spans="6:6" ht="18" customHeight="1" x14ac:dyDescent="0.2">
      <c r="F403" s="192"/>
    </row>
    <row r="404" spans="6:6" ht="18" customHeight="1" x14ac:dyDescent="0.2">
      <c r="F404" s="192"/>
    </row>
    <row r="405" spans="6:6" ht="18" customHeight="1" x14ac:dyDescent="0.2">
      <c r="F405" s="192"/>
    </row>
    <row r="406" spans="6:6" ht="18" customHeight="1" x14ac:dyDescent="0.2">
      <c r="F406" s="192"/>
    </row>
    <row r="407" spans="6:6" ht="18" customHeight="1" x14ac:dyDescent="0.2">
      <c r="F407" s="192"/>
    </row>
    <row r="408" spans="6:6" ht="18" customHeight="1" x14ac:dyDescent="0.2">
      <c r="F408" s="192"/>
    </row>
    <row r="409" spans="6:6" ht="18" customHeight="1" x14ac:dyDescent="0.2">
      <c r="F409" s="192"/>
    </row>
    <row r="410" spans="6:6" ht="18" customHeight="1" x14ac:dyDescent="0.2">
      <c r="F410" s="192"/>
    </row>
    <row r="411" spans="6:6" ht="18" customHeight="1" x14ac:dyDescent="0.2">
      <c r="F411" s="192"/>
    </row>
    <row r="412" spans="6:6" ht="18" customHeight="1" x14ac:dyDescent="0.2">
      <c r="F412" s="192"/>
    </row>
    <row r="413" spans="6:6" ht="18" customHeight="1" x14ac:dyDescent="0.2">
      <c r="F413" s="192"/>
    </row>
    <row r="414" spans="6:6" ht="18" customHeight="1" x14ac:dyDescent="0.2">
      <c r="F414" s="192"/>
    </row>
    <row r="415" spans="6:6" ht="18" customHeight="1" x14ac:dyDescent="0.2">
      <c r="F415" s="192"/>
    </row>
    <row r="416" spans="6:6" ht="18" customHeight="1" x14ac:dyDescent="0.2">
      <c r="F416" s="192"/>
    </row>
    <row r="417" spans="6:6" ht="18" customHeight="1" x14ac:dyDescent="0.2">
      <c r="F417" s="192"/>
    </row>
    <row r="418" spans="6:6" ht="18" customHeight="1" x14ac:dyDescent="0.2">
      <c r="F418" s="192"/>
    </row>
    <row r="419" spans="6:6" ht="18" customHeight="1" x14ac:dyDescent="0.2">
      <c r="F419" s="192"/>
    </row>
    <row r="420" spans="6:6" ht="18" customHeight="1" x14ac:dyDescent="0.2">
      <c r="F420" s="192"/>
    </row>
    <row r="421" spans="6:6" ht="18" customHeight="1" x14ac:dyDescent="0.2">
      <c r="F421" s="192"/>
    </row>
    <row r="422" spans="6:6" ht="18" customHeight="1" x14ac:dyDescent="0.2">
      <c r="F422" s="192"/>
    </row>
    <row r="423" spans="6:6" ht="18" customHeight="1" x14ac:dyDescent="0.2">
      <c r="F423" s="192"/>
    </row>
    <row r="424" spans="6:6" ht="18" customHeight="1" x14ac:dyDescent="0.2">
      <c r="F424" s="192"/>
    </row>
    <row r="425" spans="6:6" ht="18" customHeight="1" x14ac:dyDescent="0.2">
      <c r="F425" s="192"/>
    </row>
    <row r="426" spans="6:6" ht="18" customHeight="1" x14ac:dyDescent="0.2">
      <c r="F426" s="192"/>
    </row>
    <row r="427" spans="6:6" ht="18" customHeight="1" x14ac:dyDescent="0.2">
      <c r="F427" s="192"/>
    </row>
    <row r="428" spans="6:6" ht="18" customHeight="1" x14ac:dyDescent="0.2">
      <c r="F428" s="192"/>
    </row>
    <row r="429" spans="6:6" ht="18" customHeight="1" x14ac:dyDescent="0.2">
      <c r="F429" s="192"/>
    </row>
    <row r="430" spans="6:6" ht="18" customHeight="1" x14ac:dyDescent="0.2">
      <c r="F430" s="192"/>
    </row>
    <row r="431" spans="6:6" ht="18" customHeight="1" x14ac:dyDescent="0.2">
      <c r="F431" s="192"/>
    </row>
    <row r="432" spans="6:6" ht="18" customHeight="1" x14ac:dyDescent="0.2">
      <c r="F432" s="192"/>
    </row>
    <row r="433" spans="6:6" ht="18" customHeight="1" x14ac:dyDescent="0.2">
      <c r="F433" s="192"/>
    </row>
    <row r="434" spans="6:6" ht="18" customHeight="1" x14ac:dyDescent="0.2">
      <c r="F434" s="192"/>
    </row>
    <row r="435" spans="6:6" ht="18" customHeight="1" x14ac:dyDescent="0.2">
      <c r="F435" s="192"/>
    </row>
    <row r="436" spans="6:6" ht="18" customHeight="1" x14ac:dyDescent="0.2">
      <c r="F436" s="192"/>
    </row>
    <row r="437" spans="6:6" ht="18" customHeight="1" x14ac:dyDescent="0.2">
      <c r="F437" s="192"/>
    </row>
    <row r="438" spans="6:6" ht="18" customHeight="1" x14ac:dyDescent="0.2">
      <c r="F438" s="192"/>
    </row>
    <row r="439" spans="6:6" ht="18" customHeight="1" x14ac:dyDescent="0.2">
      <c r="F439" s="192"/>
    </row>
    <row r="440" spans="6:6" ht="18" customHeight="1" x14ac:dyDescent="0.2">
      <c r="F440" s="192"/>
    </row>
    <row r="441" spans="6:6" ht="18" customHeight="1" x14ac:dyDescent="0.2">
      <c r="F441" s="192"/>
    </row>
    <row r="442" spans="6:6" ht="18" customHeight="1" x14ac:dyDescent="0.2">
      <c r="F442" s="192"/>
    </row>
    <row r="443" spans="6:6" ht="18" customHeight="1" x14ac:dyDescent="0.2">
      <c r="F443" s="192"/>
    </row>
    <row r="444" spans="6:6" ht="18" customHeight="1" x14ac:dyDescent="0.2">
      <c r="F444" s="192"/>
    </row>
    <row r="445" spans="6:6" ht="18" customHeight="1" x14ac:dyDescent="0.2">
      <c r="F445" s="192"/>
    </row>
    <row r="446" spans="6:6" ht="18" customHeight="1" x14ac:dyDescent="0.2">
      <c r="F446" s="192"/>
    </row>
    <row r="447" spans="6:6" ht="18" customHeight="1" x14ac:dyDescent="0.2">
      <c r="F447" s="192"/>
    </row>
    <row r="448" spans="6:6" ht="18" customHeight="1" x14ac:dyDescent="0.2">
      <c r="F448" s="192"/>
    </row>
    <row r="449" spans="6:6" ht="18" customHeight="1" x14ac:dyDescent="0.2">
      <c r="F449" s="192"/>
    </row>
    <row r="450" spans="6:6" ht="18" customHeight="1" x14ac:dyDescent="0.2">
      <c r="F450" s="192"/>
    </row>
    <row r="451" spans="6:6" ht="18" customHeight="1" x14ac:dyDescent="0.2">
      <c r="F451" s="192"/>
    </row>
    <row r="452" spans="6:6" ht="18" customHeight="1" x14ac:dyDescent="0.2">
      <c r="F452" s="192"/>
    </row>
    <row r="453" spans="6:6" ht="18" customHeight="1" x14ac:dyDescent="0.2">
      <c r="F453" s="192"/>
    </row>
    <row r="454" spans="6:6" ht="18" customHeight="1" x14ac:dyDescent="0.2">
      <c r="F454" s="192"/>
    </row>
    <row r="455" spans="6:6" ht="18" customHeight="1" x14ac:dyDescent="0.2">
      <c r="F455" s="192"/>
    </row>
    <row r="456" spans="6:6" ht="18" customHeight="1" x14ac:dyDescent="0.2">
      <c r="F456" s="192"/>
    </row>
    <row r="457" spans="6:6" ht="18" customHeight="1" x14ac:dyDescent="0.2">
      <c r="F457" s="192"/>
    </row>
    <row r="458" spans="6:6" ht="18" customHeight="1" x14ac:dyDescent="0.2">
      <c r="F458" s="192"/>
    </row>
    <row r="459" spans="6:6" ht="18" customHeight="1" x14ac:dyDescent="0.2">
      <c r="F459" s="192"/>
    </row>
    <row r="460" spans="6:6" ht="18" customHeight="1" x14ac:dyDescent="0.2">
      <c r="F460" s="192"/>
    </row>
    <row r="461" spans="6:6" ht="18" customHeight="1" x14ac:dyDescent="0.2">
      <c r="F461" s="192"/>
    </row>
    <row r="462" spans="6:6" ht="18" customHeight="1" x14ac:dyDescent="0.2">
      <c r="F462" s="192"/>
    </row>
    <row r="463" spans="6:6" ht="18" customHeight="1" x14ac:dyDescent="0.2">
      <c r="F463" s="192"/>
    </row>
    <row r="464" spans="6:6" ht="18" customHeight="1" x14ac:dyDescent="0.2">
      <c r="F464" s="192"/>
    </row>
    <row r="465" spans="6:6" ht="18" customHeight="1" x14ac:dyDescent="0.2">
      <c r="F465" s="192"/>
    </row>
    <row r="466" spans="6:6" ht="18" customHeight="1" x14ac:dyDescent="0.2">
      <c r="F466" s="192"/>
    </row>
    <row r="467" spans="6:6" ht="18" customHeight="1" x14ac:dyDescent="0.2">
      <c r="F467" s="192"/>
    </row>
    <row r="468" spans="6:6" ht="18" customHeight="1" x14ac:dyDescent="0.2">
      <c r="F468" s="192"/>
    </row>
    <row r="469" spans="6:6" ht="18" customHeight="1" x14ac:dyDescent="0.2">
      <c r="F469" s="192"/>
    </row>
    <row r="470" spans="6:6" ht="18" customHeight="1" x14ac:dyDescent="0.2">
      <c r="F470" s="192"/>
    </row>
    <row r="471" spans="6:6" ht="18" customHeight="1" x14ac:dyDescent="0.2">
      <c r="F471" s="192"/>
    </row>
    <row r="472" spans="6:6" ht="18" customHeight="1" x14ac:dyDescent="0.2">
      <c r="F472" s="192"/>
    </row>
    <row r="473" spans="6:6" ht="18" customHeight="1" x14ac:dyDescent="0.2">
      <c r="F473" s="192"/>
    </row>
    <row r="474" spans="6:6" ht="18" customHeight="1" x14ac:dyDescent="0.2">
      <c r="F474" s="192"/>
    </row>
    <row r="475" spans="6:6" ht="18" customHeight="1" x14ac:dyDescent="0.2">
      <c r="F475" s="192"/>
    </row>
    <row r="476" spans="6:6" ht="18" customHeight="1" x14ac:dyDescent="0.2">
      <c r="F476" s="192"/>
    </row>
    <row r="477" spans="6:6" ht="18" customHeight="1" x14ac:dyDescent="0.2">
      <c r="F477" s="192"/>
    </row>
    <row r="478" spans="6:6" ht="18" customHeight="1" x14ac:dyDescent="0.2">
      <c r="F478" s="192"/>
    </row>
    <row r="479" spans="6:6" ht="18" customHeight="1" x14ac:dyDescent="0.2">
      <c r="F479" s="192"/>
    </row>
    <row r="480" spans="6:6" ht="18" customHeight="1" x14ac:dyDescent="0.2">
      <c r="F480" s="192"/>
    </row>
    <row r="481" spans="6:6" ht="18" customHeight="1" x14ac:dyDescent="0.2">
      <c r="F481" s="192"/>
    </row>
    <row r="482" spans="6:6" ht="18" customHeight="1" x14ac:dyDescent="0.2">
      <c r="F482" s="192"/>
    </row>
    <row r="483" spans="6:6" ht="18" customHeight="1" x14ac:dyDescent="0.2">
      <c r="F483" s="192"/>
    </row>
    <row r="484" spans="6:6" ht="18" customHeight="1" x14ac:dyDescent="0.2">
      <c r="F484" s="192"/>
    </row>
    <row r="485" spans="6:6" ht="18" customHeight="1" x14ac:dyDescent="0.2">
      <c r="F485" s="192"/>
    </row>
    <row r="486" spans="6:6" ht="18" customHeight="1" x14ac:dyDescent="0.2">
      <c r="F486" s="192"/>
    </row>
    <row r="487" spans="6:6" ht="18" customHeight="1" x14ac:dyDescent="0.2">
      <c r="F487" s="192"/>
    </row>
    <row r="488" spans="6:6" ht="18" customHeight="1" x14ac:dyDescent="0.2">
      <c r="F488" s="192"/>
    </row>
    <row r="489" spans="6:6" ht="18" customHeight="1" x14ac:dyDescent="0.2">
      <c r="F489" s="192"/>
    </row>
    <row r="490" spans="6:6" ht="18" customHeight="1" x14ac:dyDescent="0.2">
      <c r="F490" s="192"/>
    </row>
    <row r="491" spans="6:6" ht="18" customHeight="1" x14ac:dyDescent="0.2">
      <c r="F491" s="192"/>
    </row>
    <row r="492" spans="6:6" ht="18" customHeight="1" x14ac:dyDescent="0.2">
      <c r="F492" s="192"/>
    </row>
    <row r="493" spans="6:6" ht="18" customHeight="1" x14ac:dyDescent="0.2">
      <c r="F493" s="192"/>
    </row>
    <row r="494" spans="6:6" ht="18" customHeight="1" x14ac:dyDescent="0.2">
      <c r="F494" s="192"/>
    </row>
    <row r="495" spans="6:6" ht="18" customHeight="1" x14ac:dyDescent="0.2">
      <c r="F495" s="192"/>
    </row>
    <row r="496" spans="6:6" ht="18" customHeight="1" x14ac:dyDescent="0.2">
      <c r="F496" s="192"/>
    </row>
    <row r="497" spans="6:6" ht="18" customHeight="1" x14ac:dyDescent="0.2">
      <c r="F497" s="192"/>
    </row>
    <row r="498" spans="6:6" ht="18" customHeight="1" x14ac:dyDescent="0.2">
      <c r="F498" s="192"/>
    </row>
    <row r="499" spans="6:6" ht="18" customHeight="1" x14ac:dyDescent="0.2">
      <c r="F499" s="192"/>
    </row>
    <row r="500" spans="6:6" ht="18" customHeight="1" x14ac:dyDescent="0.2">
      <c r="F500" s="192"/>
    </row>
    <row r="501" spans="6:6" ht="18" customHeight="1" x14ac:dyDescent="0.2">
      <c r="F501" s="192"/>
    </row>
    <row r="502" spans="6:6" ht="18" customHeight="1" x14ac:dyDescent="0.2">
      <c r="F502" s="192"/>
    </row>
    <row r="503" spans="6:6" ht="18" customHeight="1" x14ac:dyDescent="0.2">
      <c r="F503" s="192"/>
    </row>
    <row r="504" spans="6:6" ht="18" customHeight="1" x14ac:dyDescent="0.2">
      <c r="F504" s="192"/>
    </row>
    <row r="505" spans="6:6" ht="18" customHeight="1" x14ac:dyDescent="0.2">
      <c r="F505" s="192"/>
    </row>
    <row r="506" spans="6:6" ht="18" customHeight="1" x14ac:dyDescent="0.2">
      <c r="F506" s="192"/>
    </row>
    <row r="507" spans="6:6" ht="18" customHeight="1" x14ac:dyDescent="0.2">
      <c r="F507" s="192"/>
    </row>
    <row r="508" spans="6:6" ht="18" customHeight="1" x14ac:dyDescent="0.2">
      <c r="F508" s="192"/>
    </row>
    <row r="509" spans="6:6" ht="18" customHeight="1" x14ac:dyDescent="0.2">
      <c r="F509" s="192"/>
    </row>
    <row r="510" spans="6:6" ht="18" customHeight="1" x14ac:dyDescent="0.2">
      <c r="F510" s="192"/>
    </row>
    <row r="511" spans="6:6" ht="18" customHeight="1" x14ac:dyDescent="0.2">
      <c r="F511" s="192"/>
    </row>
    <row r="512" spans="6:6" ht="18" customHeight="1" x14ac:dyDescent="0.2">
      <c r="F512" s="192"/>
    </row>
    <row r="513" spans="6:6" ht="18" customHeight="1" x14ac:dyDescent="0.2">
      <c r="F513" s="192"/>
    </row>
    <row r="514" spans="6:6" ht="18" customHeight="1" x14ac:dyDescent="0.2">
      <c r="F514" s="192"/>
    </row>
    <row r="515" spans="6:6" ht="18" customHeight="1" x14ac:dyDescent="0.2">
      <c r="F515" s="192"/>
    </row>
    <row r="516" spans="6:6" ht="18" customHeight="1" x14ac:dyDescent="0.2">
      <c r="F516" s="192"/>
    </row>
    <row r="517" spans="6:6" ht="18" customHeight="1" x14ac:dyDescent="0.2">
      <c r="F517" s="192"/>
    </row>
    <row r="518" spans="6:6" ht="18" customHeight="1" x14ac:dyDescent="0.2">
      <c r="F518" s="192"/>
    </row>
    <row r="519" spans="6:6" ht="18" customHeight="1" x14ac:dyDescent="0.2">
      <c r="F519" s="192"/>
    </row>
    <row r="520" spans="6:6" ht="18" customHeight="1" x14ac:dyDescent="0.2">
      <c r="F520" s="192"/>
    </row>
    <row r="521" spans="6:6" ht="18" customHeight="1" x14ac:dyDescent="0.2">
      <c r="F521" s="192"/>
    </row>
    <row r="522" spans="6:6" ht="18" customHeight="1" x14ac:dyDescent="0.2">
      <c r="F522" s="192"/>
    </row>
    <row r="523" spans="6:6" ht="18" customHeight="1" x14ac:dyDescent="0.2">
      <c r="F523" s="192"/>
    </row>
    <row r="524" spans="6:6" ht="18" customHeight="1" x14ac:dyDescent="0.2">
      <c r="F524" s="192"/>
    </row>
    <row r="525" spans="6:6" ht="18" customHeight="1" x14ac:dyDescent="0.2">
      <c r="F525" s="192"/>
    </row>
    <row r="526" spans="6:6" ht="18" customHeight="1" x14ac:dyDescent="0.2">
      <c r="F526" s="192"/>
    </row>
    <row r="527" spans="6:6" ht="18" customHeight="1" x14ac:dyDescent="0.2">
      <c r="F527" s="192"/>
    </row>
    <row r="528" spans="6:6" ht="18" customHeight="1" x14ac:dyDescent="0.2">
      <c r="F528" s="192"/>
    </row>
    <row r="529" spans="6:6" ht="18" customHeight="1" x14ac:dyDescent="0.2">
      <c r="F529" s="192"/>
    </row>
    <row r="530" spans="6:6" ht="18" customHeight="1" x14ac:dyDescent="0.2">
      <c r="F530" s="192"/>
    </row>
    <row r="531" spans="6:6" ht="18" customHeight="1" x14ac:dyDescent="0.2">
      <c r="F531" s="192"/>
    </row>
    <row r="532" spans="6:6" ht="18" customHeight="1" x14ac:dyDescent="0.2">
      <c r="F532" s="192"/>
    </row>
    <row r="533" spans="6:6" ht="18" customHeight="1" x14ac:dyDescent="0.2">
      <c r="F533" s="192"/>
    </row>
    <row r="534" spans="6:6" ht="18" customHeight="1" x14ac:dyDescent="0.2">
      <c r="F534" s="192"/>
    </row>
    <row r="535" spans="6:6" ht="18" customHeight="1" x14ac:dyDescent="0.2">
      <c r="F535" s="192"/>
    </row>
    <row r="536" spans="6:6" ht="18" customHeight="1" x14ac:dyDescent="0.2">
      <c r="F536" s="192"/>
    </row>
    <row r="537" spans="6:6" ht="18" customHeight="1" x14ac:dyDescent="0.2">
      <c r="F537" s="192"/>
    </row>
    <row r="538" spans="6:6" ht="18" customHeight="1" x14ac:dyDescent="0.2">
      <c r="F538" s="192"/>
    </row>
    <row r="539" spans="6:6" ht="18" customHeight="1" x14ac:dyDescent="0.2">
      <c r="F539" s="192"/>
    </row>
    <row r="540" spans="6:6" ht="18" customHeight="1" x14ac:dyDescent="0.2">
      <c r="F540" s="192"/>
    </row>
    <row r="541" spans="6:6" ht="18" customHeight="1" x14ac:dyDescent="0.2">
      <c r="F541" s="192"/>
    </row>
    <row r="542" spans="6:6" ht="18" customHeight="1" x14ac:dyDescent="0.2">
      <c r="F542" s="192"/>
    </row>
    <row r="543" spans="6:6" ht="18" customHeight="1" x14ac:dyDescent="0.2">
      <c r="F543" s="192"/>
    </row>
    <row r="544" spans="6:6" ht="18" customHeight="1" x14ac:dyDescent="0.2">
      <c r="F544" s="192"/>
    </row>
    <row r="545" spans="6:6" ht="18" customHeight="1" x14ac:dyDescent="0.2">
      <c r="F545" s="192"/>
    </row>
    <row r="546" spans="6:6" ht="18" customHeight="1" x14ac:dyDescent="0.2">
      <c r="F546" s="192"/>
    </row>
    <row r="547" spans="6:6" ht="18" customHeight="1" x14ac:dyDescent="0.2">
      <c r="F547" s="192"/>
    </row>
    <row r="548" spans="6:6" ht="18" customHeight="1" x14ac:dyDescent="0.2">
      <c r="F548" s="192"/>
    </row>
    <row r="549" spans="6:6" ht="18" customHeight="1" x14ac:dyDescent="0.2">
      <c r="F549" s="192"/>
    </row>
    <row r="550" spans="6:6" ht="18" customHeight="1" x14ac:dyDescent="0.2">
      <c r="F550" s="192"/>
    </row>
    <row r="551" spans="6:6" ht="18" customHeight="1" x14ac:dyDescent="0.2">
      <c r="F551" s="192"/>
    </row>
    <row r="552" spans="6:6" ht="18" customHeight="1" x14ac:dyDescent="0.2">
      <c r="F552" s="192"/>
    </row>
    <row r="553" spans="6:6" ht="18" customHeight="1" x14ac:dyDescent="0.2">
      <c r="F553" s="192"/>
    </row>
    <row r="554" spans="6:6" ht="18" customHeight="1" x14ac:dyDescent="0.2">
      <c r="F554" s="192"/>
    </row>
    <row r="555" spans="6:6" ht="18" customHeight="1" x14ac:dyDescent="0.2">
      <c r="F555" s="192"/>
    </row>
    <row r="556" spans="6:6" ht="18" customHeight="1" x14ac:dyDescent="0.2">
      <c r="F556" s="192"/>
    </row>
    <row r="557" spans="6:6" ht="18" customHeight="1" x14ac:dyDescent="0.2">
      <c r="F557" s="192"/>
    </row>
    <row r="558" spans="6:6" ht="18" customHeight="1" x14ac:dyDescent="0.2">
      <c r="F558" s="192"/>
    </row>
    <row r="559" spans="6:6" ht="18" customHeight="1" x14ac:dyDescent="0.2">
      <c r="F559" s="192"/>
    </row>
    <row r="560" spans="6:6" ht="18" customHeight="1" x14ac:dyDescent="0.2">
      <c r="F560" s="192"/>
    </row>
    <row r="561" spans="6:6" ht="18" customHeight="1" x14ac:dyDescent="0.2">
      <c r="F561" s="192"/>
    </row>
    <row r="562" spans="6:6" ht="18" customHeight="1" x14ac:dyDescent="0.2">
      <c r="F562" s="192"/>
    </row>
    <row r="563" spans="6:6" ht="18" customHeight="1" x14ac:dyDescent="0.2">
      <c r="F563" s="192"/>
    </row>
    <row r="564" spans="6:6" ht="18" customHeight="1" x14ac:dyDescent="0.2">
      <c r="F564" s="192"/>
    </row>
    <row r="565" spans="6:6" ht="18" customHeight="1" x14ac:dyDescent="0.2">
      <c r="F565" s="192"/>
    </row>
    <row r="566" spans="6:6" ht="18" customHeight="1" x14ac:dyDescent="0.2">
      <c r="F566" s="192"/>
    </row>
    <row r="567" spans="6:6" ht="18" customHeight="1" x14ac:dyDescent="0.2">
      <c r="F567" s="192"/>
    </row>
    <row r="568" spans="6:6" ht="18" customHeight="1" x14ac:dyDescent="0.2">
      <c r="F568" s="192"/>
    </row>
    <row r="569" spans="6:6" ht="18" customHeight="1" x14ac:dyDescent="0.2">
      <c r="F569" s="192"/>
    </row>
    <row r="570" spans="6:6" ht="18" customHeight="1" x14ac:dyDescent="0.2">
      <c r="F570" s="192"/>
    </row>
    <row r="571" spans="6:6" ht="18" customHeight="1" x14ac:dyDescent="0.2">
      <c r="F571" s="192"/>
    </row>
    <row r="572" spans="6:6" ht="18" customHeight="1" x14ac:dyDescent="0.2">
      <c r="F572" s="192"/>
    </row>
    <row r="573" spans="6:6" ht="18" customHeight="1" x14ac:dyDescent="0.2">
      <c r="F573" s="192"/>
    </row>
    <row r="574" spans="6:6" ht="18" customHeight="1" x14ac:dyDescent="0.2">
      <c r="F574" s="192"/>
    </row>
    <row r="575" spans="6:6" ht="18" customHeight="1" x14ac:dyDescent="0.2">
      <c r="F575" s="192"/>
    </row>
    <row r="576" spans="6:6" ht="18" customHeight="1" x14ac:dyDescent="0.2">
      <c r="F576" s="192"/>
    </row>
    <row r="577" spans="6:6" ht="18" customHeight="1" x14ac:dyDescent="0.2">
      <c r="F577" s="192"/>
    </row>
    <row r="578" spans="6:6" ht="18" customHeight="1" x14ac:dyDescent="0.2">
      <c r="F578" s="192"/>
    </row>
    <row r="579" spans="6:6" ht="18" customHeight="1" x14ac:dyDescent="0.2">
      <c r="F579" s="192"/>
    </row>
    <row r="580" spans="6:6" ht="18" customHeight="1" x14ac:dyDescent="0.2">
      <c r="F580" s="192"/>
    </row>
    <row r="581" spans="6:6" ht="18" customHeight="1" x14ac:dyDescent="0.2">
      <c r="F581" s="192"/>
    </row>
    <row r="582" spans="6:6" ht="18" customHeight="1" x14ac:dyDescent="0.2">
      <c r="F582" s="192"/>
    </row>
    <row r="583" spans="6:6" ht="18" customHeight="1" x14ac:dyDescent="0.2">
      <c r="F583" s="192"/>
    </row>
    <row r="584" spans="6:6" ht="18" customHeight="1" x14ac:dyDescent="0.2">
      <c r="F584" s="192"/>
    </row>
    <row r="585" spans="6:6" ht="18" customHeight="1" x14ac:dyDescent="0.2">
      <c r="F585" s="192"/>
    </row>
    <row r="586" spans="6:6" ht="18" customHeight="1" x14ac:dyDescent="0.2">
      <c r="F586" s="192"/>
    </row>
    <row r="587" spans="6:6" ht="18" customHeight="1" x14ac:dyDescent="0.2">
      <c r="F587" s="192"/>
    </row>
    <row r="588" spans="6:6" ht="18" customHeight="1" x14ac:dyDescent="0.2">
      <c r="F588" s="192"/>
    </row>
    <row r="589" spans="6:6" ht="18" customHeight="1" x14ac:dyDescent="0.2">
      <c r="F589" s="192"/>
    </row>
    <row r="590" spans="6:6" ht="18" customHeight="1" x14ac:dyDescent="0.2">
      <c r="F590" s="192"/>
    </row>
    <row r="591" spans="6:6" ht="18" customHeight="1" x14ac:dyDescent="0.2">
      <c r="F591" s="192"/>
    </row>
    <row r="592" spans="6:6" ht="18" customHeight="1" x14ac:dyDescent="0.2">
      <c r="F592" s="192"/>
    </row>
    <row r="593" spans="6:6" ht="18" customHeight="1" x14ac:dyDescent="0.2">
      <c r="F593" s="192"/>
    </row>
    <row r="594" spans="6:6" ht="18" customHeight="1" x14ac:dyDescent="0.2">
      <c r="F594" s="192"/>
    </row>
    <row r="595" spans="6:6" ht="18" customHeight="1" x14ac:dyDescent="0.2">
      <c r="F595" s="192"/>
    </row>
    <row r="596" spans="6:6" ht="18" customHeight="1" x14ac:dyDescent="0.2">
      <c r="F596" s="192"/>
    </row>
    <row r="597" spans="6:6" ht="18" customHeight="1" x14ac:dyDescent="0.2">
      <c r="F597" s="192"/>
    </row>
    <row r="598" spans="6:6" ht="18" customHeight="1" x14ac:dyDescent="0.2">
      <c r="F598" s="192"/>
    </row>
    <row r="599" spans="6:6" ht="18" customHeight="1" x14ac:dyDescent="0.2">
      <c r="F599" s="192"/>
    </row>
    <row r="600" spans="6:6" ht="18" customHeight="1" x14ac:dyDescent="0.2">
      <c r="F600" s="192"/>
    </row>
    <row r="601" spans="6:6" ht="18" customHeight="1" x14ac:dyDescent="0.2">
      <c r="F601" s="192"/>
    </row>
    <row r="602" spans="6:6" ht="18" customHeight="1" x14ac:dyDescent="0.2">
      <c r="F602" s="192"/>
    </row>
    <row r="603" spans="6:6" ht="18" customHeight="1" x14ac:dyDescent="0.2">
      <c r="F603" s="192"/>
    </row>
    <row r="604" spans="6:6" ht="18" customHeight="1" x14ac:dyDescent="0.2">
      <c r="F604" s="192"/>
    </row>
    <row r="605" spans="6:6" ht="18" customHeight="1" x14ac:dyDescent="0.2">
      <c r="F605" s="192"/>
    </row>
    <row r="606" spans="6:6" ht="18" customHeight="1" x14ac:dyDescent="0.2">
      <c r="F606" s="192"/>
    </row>
    <row r="607" spans="6:6" ht="18" customHeight="1" x14ac:dyDescent="0.2">
      <c r="F607" s="192"/>
    </row>
    <row r="608" spans="6:6" ht="18" customHeight="1" x14ac:dyDescent="0.2">
      <c r="F608" s="192"/>
    </row>
    <row r="609" spans="6:6" ht="18" customHeight="1" x14ac:dyDescent="0.2">
      <c r="F609" s="192"/>
    </row>
    <row r="610" spans="6:6" ht="18" customHeight="1" x14ac:dyDescent="0.2">
      <c r="F610" s="192"/>
    </row>
    <row r="611" spans="6:6" ht="18" customHeight="1" x14ac:dyDescent="0.2">
      <c r="F611" s="192"/>
    </row>
    <row r="612" spans="6:6" ht="18" customHeight="1" x14ac:dyDescent="0.2">
      <c r="F612" s="192"/>
    </row>
    <row r="613" spans="6:6" ht="18" customHeight="1" x14ac:dyDescent="0.2">
      <c r="F613" s="192"/>
    </row>
    <row r="614" spans="6:6" ht="18" customHeight="1" x14ac:dyDescent="0.2">
      <c r="F614" s="192"/>
    </row>
    <row r="615" spans="6:6" ht="18" customHeight="1" x14ac:dyDescent="0.2">
      <c r="F615" s="192"/>
    </row>
    <row r="616" spans="6:6" ht="18" customHeight="1" x14ac:dyDescent="0.2">
      <c r="F616" s="192"/>
    </row>
    <row r="617" spans="6:6" ht="18" customHeight="1" x14ac:dyDescent="0.2">
      <c r="F617" s="192"/>
    </row>
    <row r="618" spans="6:6" ht="18" customHeight="1" x14ac:dyDescent="0.2">
      <c r="F618" s="192"/>
    </row>
    <row r="619" spans="6:6" ht="18" customHeight="1" x14ac:dyDescent="0.2">
      <c r="F619" s="192"/>
    </row>
    <row r="620" spans="6:6" ht="18" customHeight="1" x14ac:dyDescent="0.2">
      <c r="F620" s="192"/>
    </row>
    <row r="621" spans="6:6" ht="18" customHeight="1" x14ac:dyDescent="0.2">
      <c r="F621" s="192"/>
    </row>
    <row r="622" spans="6:6" ht="18" customHeight="1" x14ac:dyDescent="0.2">
      <c r="F622" s="192"/>
    </row>
    <row r="623" spans="6:6" ht="18" customHeight="1" x14ac:dyDescent="0.2">
      <c r="F623" s="192"/>
    </row>
    <row r="624" spans="6:6" ht="18" customHeight="1" x14ac:dyDescent="0.2">
      <c r="F624" s="192"/>
    </row>
    <row r="625" spans="6:6" ht="18" customHeight="1" x14ac:dyDescent="0.2">
      <c r="F625" s="192"/>
    </row>
    <row r="626" spans="6:6" ht="18" customHeight="1" x14ac:dyDescent="0.2">
      <c r="F626" s="192"/>
    </row>
    <row r="627" spans="6:6" ht="18" customHeight="1" x14ac:dyDescent="0.2">
      <c r="F627" s="192"/>
    </row>
    <row r="628" spans="6:6" ht="18" customHeight="1" x14ac:dyDescent="0.2">
      <c r="F628" s="192"/>
    </row>
    <row r="629" spans="6:6" ht="18" customHeight="1" x14ac:dyDescent="0.2">
      <c r="F629" s="192"/>
    </row>
    <row r="630" spans="6:6" ht="18" customHeight="1" x14ac:dyDescent="0.2">
      <c r="F630" s="192"/>
    </row>
    <row r="631" spans="6:6" ht="18" customHeight="1" x14ac:dyDescent="0.2">
      <c r="F631" s="192"/>
    </row>
    <row r="632" spans="6:6" ht="18" customHeight="1" x14ac:dyDescent="0.2">
      <c r="F632" s="192"/>
    </row>
    <row r="633" spans="6:6" ht="18" customHeight="1" x14ac:dyDescent="0.2">
      <c r="F633" s="192"/>
    </row>
    <row r="634" spans="6:6" ht="18" customHeight="1" x14ac:dyDescent="0.2">
      <c r="F634" s="192"/>
    </row>
    <row r="635" spans="6:6" ht="18" customHeight="1" x14ac:dyDescent="0.2">
      <c r="F635" s="192"/>
    </row>
    <row r="636" spans="6:6" ht="18" customHeight="1" x14ac:dyDescent="0.2">
      <c r="F636" s="192"/>
    </row>
    <row r="637" spans="6:6" ht="18" customHeight="1" x14ac:dyDescent="0.2">
      <c r="F637" s="192"/>
    </row>
    <row r="638" spans="6:6" ht="18" customHeight="1" x14ac:dyDescent="0.2">
      <c r="F638" s="192"/>
    </row>
    <row r="639" spans="6:6" ht="18" customHeight="1" x14ac:dyDescent="0.2">
      <c r="F639" s="192"/>
    </row>
    <row r="640" spans="6:6" ht="18" customHeight="1" x14ac:dyDescent="0.2">
      <c r="F640" s="192"/>
    </row>
    <row r="641" spans="6:6" ht="18" customHeight="1" x14ac:dyDescent="0.2">
      <c r="F641" s="192"/>
    </row>
    <row r="642" spans="6:6" ht="18" customHeight="1" x14ac:dyDescent="0.2">
      <c r="F642" s="192"/>
    </row>
    <row r="643" spans="6:6" ht="18" customHeight="1" x14ac:dyDescent="0.2">
      <c r="F643" s="192"/>
    </row>
    <row r="644" spans="6:6" ht="18" customHeight="1" x14ac:dyDescent="0.2">
      <c r="F644" s="192"/>
    </row>
    <row r="645" spans="6:6" ht="18" customHeight="1" x14ac:dyDescent="0.2">
      <c r="F645" s="192"/>
    </row>
    <row r="646" spans="6:6" ht="18" customHeight="1" x14ac:dyDescent="0.2">
      <c r="F646" s="192"/>
    </row>
    <row r="647" spans="6:6" ht="18" customHeight="1" x14ac:dyDescent="0.2">
      <c r="F647" s="192"/>
    </row>
    <row r="648" spans="6:6" ht="18" customHeight="1" x14ac:dyDescent="0.2">
      <c r="F648" s="192"/>
    </row>
    <row r="649" spans="6:6" ht="18" customHeight="1" x14ac:dyDescent="0.2">
      <c r="F649" s="192"/>
    </row>
    <row r="650" spans="6:6" ht="18" customHeight="1" x14ac:dyDescent="0.2">
      <c r="F650" s="192"/>
    </row>
    <row r="651" spans="6:6" ht="18" customHeight="1" x14ac:dyDescent="0.2">
      <c r="F651" s="192"/>
    </row>
    <row r="652" spans="6:6" ht="18" customHeight="1" x14ac:dyDescent="0.2">
      <c r="F652" s="192"/>
    </row>
    <row r="653" spans="6:6" ht="18" customHeight="1" x14ac:dyDescent="0.2">
      <c r="F653" s="192"/>
    </row>
    <row r="654" spans="6:6" ht="18" customHeight="1" x14ac:dyDescent="0.2">
      <c r="F654" s="192"/>
    </row>
    <row r="655" spans="6:6" ht="18" customHeight="1" x14ac:dyDescent="0.2">
      <c r="F655" s="192"/>
    </row>
    <row r="656" spans="6:6" ht="18" customHeight="1" x14ac:dyDescent="0.2">
      <c r="F656" s="192"/>
    </row>
    <row r="657" spans="6:6" ht="18" customHeight="1" x14ac:dyDescent="0.2">
      <c r="F657" s="192"/>
    </row>
    <row r="658" spans="6:6" ht="18" customHeight="1" x14ac:dyDescent="0.2">
      <c r="F658" s="192"/>
    </row>
    <row r="659" spans="6:6" ht="18" customHeight="1" x14ac:dyDescent="0.2">
      <c r="F659" s="192"/>
    </row>
    <row r="660" spans="6:6" ht="18" customHeight="1" x14ac:dyDescent="0.2">
      <c r="F660" s="192"/>
    </row>
    <row r="661" spans="6:6" ht="18" customHeight="1" x14ac:dyDescent="0.2">
      <c r="F661" s="192"/>
    </row>
    <row r="662" spans="6:6" ht="18" customHeight="1" x14ac:dyDescent="0.2">
      <c r="F662" s="192"/>
    </row>
    <row r="663" spans="6:6" ht="18" customHeight="1" x14ac:dyDescent="0.2">
      <c r="F663" s="192"/>
    </row>
    <row r="664" spans="6:6" ht="18" customHeight="1" x14ac:dyDescent="0.2">
      <c r="F664" s="192"/>
    </row>
    <row r="665" spans="6:6" ht="18" customHeight="1" x14ac:dyDescent="0.2">
      <c r="F665" s="192"/>
    </row>
    <row r="666" spans="6:6" ht="18" customHeight="1" x14ac:dyDescent="0.2">
      <c r="F666" s="192"/>
    </row>
    <row r="667" spans="6:6" ht="18" customHeight="1" x14ac:dyDescent="0.2">
      <c r="F667" s="192"/>
    </row>
    <row r="668" spans="6:6" ht="18" customHeight="1" x14ac:dyDescent="0.2">
      <c r="F668" s="192"/>
    </row>
    <row r="669" spans="6:6" ht="18" customHeight="1" x14ac:dyDescent="0.2">
      <c r="F669" s="192"/>
    </row>
    <row r="670" spans="6:6" ht="18" customHeight="1" x14ac:dyDescent="0.2">
      <c r="F670" s="192"/>
    </row>
    <row r="671" spans="6:6" ht="18" customHeight="1" x14ac:dyDescent="0.2">
      <c r="F671" s="192"/>
    </row>
    <row r="672" spans="6:6" ht="18" customHeight="1" x14ac:dyDescent="0.2">
      <c r="F672" s="192"/>
    </row>
    <row r="673" spans="6:6" ht="18" customHeight="1" x14ac:dyDescent="0.2">
      <c r="F673" s="192"/>
    </row>
    <row r="674" spans="6:6" ht="18" customHeight="1" x14ac:dyDescent="0.2">
      <c r="F674" s="192"/>
    </row>
    <row r="675" spans="6:6" ht="18" customHeight="1" x14ac:dyDescent="0.2">
      <c r="F675" s="192"/>
    </row>
    <row r="676" spans="6:6" ht="18" customHeight="1" x14ac:dyDescent="0.2">
      <c r="F676" s="192"/>
    </row>
    <row r="677" spans="6:6" ht="18" customHeight="1" x14ac:dyDescent="0.2">
      <c r="F677" s="192"/>
    </row>
    <row r="678" spans="6:6" ht="18" customHeight="1" x14ac:dyDescent="0.2">
      <c r="F678" s="192"/>
    </row>
    <row r="679" spans="6:6" ht="18" customHeight="1" x14ac:dyDescent="0.2">
      <c r="F679" s="192"/>
    </row>
    <row r="680" spans="6:6" ht="18" customHeight="1" x14ac:dyDescent="0.2">
      <c r="F680" s="192"/>
    </row>
    <row r="681" spans="6:6" ht="18" customHeight="1" x14ac:dyDescent="0.2">
      <c r="F681" s="192"/>
    </row>
    <row r="682" spans="6:6" ht="18" customHeight="1" x14ac:dyDescent="0.2">
      <c r="F682" s="192"/>
    </row>
    <row r="683" spans="6:6" ht="18" customHeight="1" x14ac:dyDescent="0.2">
      <c r="F683" s="192"/>
    </row>
    <row r="684" spans="6:6" ht="18" customHeight="1" x14ac:dyDescent="0.2">
      <c r="F684" s="192"/>
    </row>
    <row r="685" spans="6:6" ht="18" customHeight="1" x14ac:dyDescent="0.2">
      <c r="F685" s="192"/>
    </row>
    <row r="686" spans="6:6" ht="18" customHeight="1" x14ac:dyDescent="0.2">
      <c r="F686" s="192"/>
    </row>
    <row r="687" spans="6:6" ht="18" customHeight="1" x14ac:dyDescent="0.2">
      <c r="F687" s="192"/>
    </row>
    <row r="688" spans="6:6" ht="18" customHeight="1" x14ac:dyDescent="0.2">
      <c r="F688" s="192"/>
    </row>
    <row r="689" spans="6:6" ht="18" customHeight="1" x14ac:dyDescent="0.2">
      <c r="F689" s="192"/>
    </row>
    <row r="690" spans="6:6" ht="18" customHeight="1" x14ac:dyDescent="0.2">
      <c r="F690" s="192"/>
    </row>
    <row r="691" spans="6:6" ht="18" customHeight="1" x14ac:dyDescent="0.2">
      <c r="F691" s="192"/>
    </row>
    <row r="692" spans="6:6" ht="18" customHeight="1" x14ac:dyDescent="0.2">
      <c r="F692" s="192"/>
    </row>
    <row r="693" spans="6:6" ht="18" customHeight="1" x14ac:dyDescent="0.2">
      <c r="F693" s="192"/>
    </row>
    <row r="694" spans="6:6" ht="18" customHeight="1" x14ac:dyDescent="0.2">
      <c r="F694" s="192"/>
    </row>
    <row r="695" spans="6:6" ht="18" customHeight="1" x14ac:dyDescent="0.2">
      <c r="F695" s="192"/>
    </row>
    <row r="696" spans="6:6" ht="18" customHeight="1" x14ac:dyDescent="0.2">
      <c r="F696" s="192"/>
    </row>
    <row r="697" spans="6:6" ht="18" customHeight="1" x14ac:dyDescent="0.2">
      <c r="F697" s="192"/>
    </row>
    <row r="698" spans="6:6" ht="18" customHeight="1" x14ac:dyDescent="0.2">
      <c r="F698" s="192"/>
    </row>
    <row r="699" spans="6:6" ht="18" customHeight="1" x14ac:dyDescent="0.2">
      <c r="F699" s="192"/>
    </row>
    <row r="700" spans="6:6" ht="18" customHeight="1" x14ac:dyDescent="0.2">
      <c r="F700" s="192"/>
    </row>
    <row r="701" spans="6:6" ht="18" customHeight="1" x14ac:dyDescent="0.2">
      <c r="F701" s="192"/>
    </row>
    <row r="702" spans="6:6" ht="18" customHeight="1" x14ac:dyDescent="0.2">
      <c r="F702" s="192"/>
    </row>
    <row r="703" spans="6:6" ht="18" customHeight="1" x14ac:dyDescent="0.2">
      <c r="F703" s="192"/>
    </row>
    <row r="704" spans="6:6" ht="18" customHeight="1" x14ac:dyDescent="0.2">
      <c r="F704" s="192"/>
    </row>
    <row r="705" spans="6:6" ht="18" customHeight="1" x14ac:dyDescent="0.2">
      <c r="F705" s="192"/>
    </row>
    <row r="706" spans="6:6" ht="18" customHeight="1" x14ac:dyDescent="0.2">
      <c r="F706" s="192"/>
    </row>
    <row r="707" spans="6:6" ht="18" customHeight="1" x14ac:dyDescent="0.2">
      <c r="F707" s="192"/>
    </row>
    <row r="708" spans="6:6" ht="18" customHeight="1" x14ac:dyDescent="0.2">
      <c r="F708" s="192"/>
    </row>
    <row r="709" spans="6:6" ht="18" customHeight="1" x14ac:dyDescent="0.2">
      <c r="F709" s="192"/>
    </row>
    <row r="710" spans="6:6" ht="18" customHeight="1" x14ac:dyDescent="0.2">
      <c r="F710" s="192"/>
    </row>
    <row r="711" spans="6:6" ht="18" customHeight="1" x14ac:dyDescent="0.2">
      <c r="F711" s="192"/>
    </row>
    <row r="712" spans="6:6" ht="18" customHeight="1" x14ac:dyDescent="0.2">
      <c r="F712" s="192"/>
    </row>
    <row r="713" spans="6:6" ht="18" customHeight="1" x14ac:dyDescent="0.2">
      <c r="F713" s="192"/>
    </row>
    <row r="714" spans="6:6" ht="18" customHeight="1" x14ac:dyDescent="0.2">
      <c r="F714" s="192"/>
    </row>
    <row r="715" spans="6:6" ht="18" customHeight="1" x14ac:dyDescent="0.2">
      <c r="F715" s="192"/>
    </row>
    <row r="716" spans="6:6" ht="18" customHeight="1" x14ac:dyDescent="0.2">
      <c r="F716" s="192"/>
    </row>
    <row r="717" spans="6:6" ht="18" customHeight="1" x14ac:dyDescent="0.2">
      <c r="F717" s="192"/>
    </row>
    <row r="718" spans="6:6" ht="18" customHeight="1" x14ac:dyDescent="0.2">
      <c r="F718" s="192"/>
    </row>
    <row r="719" spans="6:6" ht="18" customHeight="1" x14ac:dyDescent="0.2">
      <c r="F719" s="192"/>
    </row>
    <row r="720" spans="6:6" ht="18" customHeight="1" x14ac:dyDescent="0.2">
      <c r="F720" s="192"/>
    </row>
    <row r="721" spans="6:6" ht="18" customHeight="1" x14ac:dyDescent="0.2">
      <c r="F721" s="192"/>
    </row>
    <row r="722" spans="6:6" ht="18" customHeight="1" x14ac:dyDescent="0.2">
      <c r="F722" s="192"/>
    </row>
    <row r="723" spans="6:6" ht="18" customHeight="1" x14ac:dyDescent="0.2">
      <c r="F723" s="192"/>
    </row>
    <row r="724" spans="6:6" ht="18" customHeight="1" x14ac:dyDescent="0.2">
      <c r="F724" s="192"/>
    </row>
    <row r="725" spans="6:6" ht="18" customHeight="1" x14ac:dyDescent="0.2">
      <c r="F725" s="192"/>
    </row>
    <row r="726" spans="6:6" ht="18" customHeight="1" x14ac:dyDescent="0.2">
      <c r="F726" s="192"/>
    </row>
    <row r="727" spans="6:6" ht="18" customHeight="1" x14ac:dyDescent="0.2">
      <c r="F727" s="192"/>
    </row>
    <row r="728" spans="6:6" ht="18" customHeight="1" x14ac:dyDescent="0.2">
      <c r="F728" s="192"/>
    </row>
    <row r="729" spans="6:6" ht="18" customHeight="1" x14ac:dyDescent="0.2">
      <c r="F729" s="192"/>
    </row>
    <row r="730" spans="6:6" ht="18" customHeight="1" x14ac:dyDescent="0.2">
      <c r="F730" s="192"/>
    </row>
    <row r="731" spans="6:6" ht="18" customHeight="1" x14ac:dyDescent="0.2">
      <c r="F731" s="192"/>
    </row>
    <row r="732" spans="6:6" ht="18" customHeight="1" x14ac:dyDescent="0.2">
      <c r="F732" s="192"/>
    </row>
    <row r="733" spans="6:6" ht="18" customHeight="1" x14ac:dyDescent="0.2">
      <c r="F733" s="192"/>
    </row>
    <row r="734" spans="6:6" ht="18" customHeight="1" x14ac:dyDescent="0.2">
      <c r="F734" s="192"/>
    </row>
    <row r="735" spans="6:6" ht="18" customHeight="1" x14ac:dyDescent="0.2">
      <c r="F735" s="192"/>
    </row>
    <row r="736" spans="6:6" ht="18" customHeight="1" x14ac:dyDescent="0.2">
      <c r="F736" s="192"/>
    </row>
    <row r="737" spans="6:6" ht="18" customHeight="1" x14ac:dyDescent="0.2">
      <c r="F737" s="192"/>
    </row>
    <row r="738" spans="6:6" ht="18" customHeight="1" x14ac:dyDescent="0.2">
      <c r="F738" s="192"/>
    </row>
    <row r="739" spans="6:6" ht="18" customHeight="1" x14ac:dyDescent="0.2">
      <c r="F739" s="192"/>
    </row>
    <row r="740" spans="6:6" ht="18" customHeight="1" x14ac:dyDescent="0.2">
      <c r="F740" s="192"/>
    </row>
    <row r="741" spans="6:6" ht="18" customHeight="1" x14ac:dyDescent="0.2">
      <c r="F741" s="192"/>
    </row>
    <row r="742" spans="6:6" ht="18" customHeight="1" x14ac:dyDescent="0.2">
      <c r="F742" s="192"/>
    </row>
    <row r="743" spans="6:6" ht="18" customHeight="1" x14ac:dyDescent="0.2">
      <c r="F743" s="192"/>
    </row>
    <row r="744" spans="6:6" ht="18" customHeight="1" x14ac:dyDescent="0.2">
      <c r="F744" s="192"/>
    </row>
    <row r="745" spans="6:6" ht="18" customHeight="1" x14ac:dyDescent="0.2">
      <c r="F745" s="192"/>
    </row>
    <row r="746" spans="6:6" ht="18" customHeight="1" x14ac:dyDescent="0.2">
      <c r="F746" s="192"/>
    </row>
    <row r="747" spans="6:6" ht="18" customHeight="1" x14ac:dyDescent="0.2">
      <c r="F747" s="192"/>
    </row>
    <row r="748" spans="6:6" ht="18" customHeight="1" x14ac:dyDescent="0.2">
      <c r="F748" s="192"/>
    </row>
    <row r="749" spans="6:6" ht="18" customHeight="1" x14ac:dyDescent="0.2">
      <c r="F749" s="192"/>
    </row>
    <row r="750" spans="6:6" ht="18" customHeight="1" x14ac:dyDescent="0.2">
      <c r="F750" s="192"/>
    </row>
    <row r="751" spans="6:6" ht="18" customHeight="1" x14ac:dyDescent="0.2">
      <c r="F751" s="192"/>
    </row>
    <row r="752" spans="6:6" ht="18" customHeight="1" x14ac:dyDescent="0.2">
      <c r="F752" s="192"/>
    </row>
    <row r="753" spans="6:6" ht="18" customHeight="1" x14ac:dyDescent="0.2">
      <c r="F753" s="192"/>
    </row>
    <row r="754" spans="6:6" ht="18" customHeight="1" x14ac:dyDescent="0.2">
      <c r="F754" s="192"/>
    </row>
    <row r="755" spans="6:6" ht="18" customHeight="1" x14ac:dyDescent="0.2">
      <c r="F755" s="192"/>
    </row>
    <row r="756" spans="6:6" ht="18" customHeight="1" x14ac:dyDescent="0.2">
      <c r="F756" s="192"/>
    </row>
    <row r="757" spans="6:6" ht="18" customHeight="1" x14ac:dyDescent="0.2">
      <c r="F757" s="192"/>
    </row>
    <row r="758" spans="6:6" ht="18" customHeight="1" x14ac:dyDescent="0.2">
      <c r="F758" s="192"/>
    </row>
    <row r="759" spans="6:6" ht="18" customHeight="1" x14ac:dyDescent="0.2">
      <c r="F759" s="192"/>
    </row>
    <row r="760" spans="6:6" ht="18" customHeight="1" x14ac:dyDescent="0.2">
      <c r="F760" s="192"/>
    </row>
    <row r="761" spans="6:6" ht="18" customHeight="1" x14ac:dyDescent="0.2">
      <c r="F761" s="192"/>
    </row>
    <row r="762" spans="6:6" ht="18" customHeight="1" x14ac:dyDescent="0.2">
      <c r="F762" s="192"/>
    </row>
    <row r="763" spans="6:6" ht="18" customHeight="1" x14ac:dyDescent="0.2">
      <c r="F763" s="192"/>
    </row>
    <row r="764" spans="6:6" ht="18" customHeight="1" x14ac:dyDescent="0.2">
      <c r="F764" s="192"/>
    </row>
    <row r="765" spans="6:6" ht="18" customHeight="1" x14ac:dyDescent="0.2">
      <c r="F765" s="192"/>
    </row>
    <row r="766" spans="6:6" ht="18" customHeight="1" x14ac:dyDescent="0.2">
      <c r="F766" s="192"/>
    </row>
    <row r="767" spans="6:6" ht="18" customHeight="1" x14ac:dyDescent="0.2">
      <c r="F767" s="192"/>
    </row>
    <row r="768" spans="6:6" ht="18" customHeight="1" x14ac:dyDescent="0.2">
      <c r="F768" s="192"/>
    </row>
    <row r="769" spans="6:6" ht="18" customHeight="1" x14ac:dyDescent="0.2">
      <c r="F769" s="192"/>
    </row>
    <row r="770" spans="6:6" ht="18" customHeight="1" x14ac:dyDescent="0.2">
      <c r="F770" s="192"/>
    </row>
    <row r="771" spans="6:6" ht="18" customHeight="1" x14ac:dyDescent="0.2">
      <c r="F771" s="192"/>
    </row>
    <row r="772" spans="6:6" ht="18" customHeight="1" x14ac:dyDescent="0.2">
      <c r="F772" s="192"/>
    </row>
    <row r="773" spans="6:6" ht="18" customHeight="1" x14ac:dyDescent="0.2">
      <c r="F773" s="192"/>
    </row>
    <row r="774" spans="6:6" ht="18" customHeight="1" x14ac:dyDescent="0.2">
      <c r="F774" s="192"/>
    </row>
    <row r="775" spans="6:6" ht="18" customHeight="1" x14ac:dyDescent="0.2">
      <c r="F775" s="192"/>
    </row>
    <row r="776" spans="6:6" ht="18" customHeight="1" x14ac:dyDescent="0.2">
      <c r="F776" s="192"/>
    </row>
    <row r="777" spans="6:6" ht="18" customHeight="1" x14ac:dyDescent="0.2">
      <c r="F777" s="192"/>
    </row>
    <row r="778" spans="6:6" ht="18" customHeight="1" x14ac:dyDescent="0.2">
      <c r="F778" s="192"/>
    </row>
    <row r="779" spans="6:6" ht="18" customHeight="1" x14ac:dyDescent="0.2">
      <c r="F779" s="192"/>
    </row>
    <row r="780" spans="6:6" ht="18" customHeight="1" x14ac:dyDescent="0.2">
      <c r="F780" s="192"/>
    </row>
    <row r="781" spans="6:6" ht="18" customHeight="1" x14ac:dyDescent="0.2">
      <c r="F781" s="192"/>
    </row>
    <row r="782" spans="6:6" ht="18" customHeight="1" x14ac:dyDescent="0.2">
      <c r="F782" s="192"/>
    </row>
    <row r="783" spans="6:6" ht="18" customHeight="1" x14ac:dyDescent="0.2">
      <c r="F783" s="192"/>
    </row>
    <row r="784" spans="6:6" ht="18" customHeight="1" x14ac:dyDescent="0.2">
      <c r="F784" s="192"/>
    </row>
    <row r="785" spans="6:6" ht="18" customHeight="1" x14ac:dyDescent="0.2">
      <c r="F785" s="192"/>
    </row>
    <row r="786" spans="6:6" ht="18" customHeight="1" x14ac:dyDescent="0.2">
      <c r="F786" s="192"/>
    </row>
    <row r="787" spans="6:6" ht="18" customHeight="1" x14ac:dyDescent="0.2">
      <c r="F787" s="192"/>
    </row>
    <row r="788" spans="6:6" ht="18" customHeight="1" x14ac:dyDescent="0.2">
      <c r="F788" s="192"/>
    </row>
    <row r="789" spans="6:6" ht="18" customHeight="1" x14ac:dyDescent="0.2">
      <c r="F789" s="192"/>
    </row>
    <row r="790" spans="6:6" ht="18" customHeight="1" x14ac:dyDescent="0.2">
      <c r="F790" s="192"/>
    </row>
    <row r="791" spans="6:6" ht="18" customHeight="1" x14ac:dyDescent="0.2">
      <c r="F791" s="192"/>
    </row>
    <row r="792" spans="6:6" ht="18" customHeight="1" x14ac:dyDescent="0.2">
      <c r="F792" s="192"/>
    </row>
    <row r="793" spans="6:6" ht="18" customHeight="1" x14ac:dyDescent="0.2">
      <c r="F793" s="192"/>
    </row>
    <row r="794" spans="6:6" ht="18" customHeight="1" x14ac:dyDescent="0.2">
      <c r="F794" s="192"/>
    </row>
    <row r="795" spans="6:6" ht="18" customHeight="1" x14ac:dyDescent="0.2">
      <c r="F795" s="192"/>
    </row>
    <row r="796" spans="6:6" ht="18" customHeight="1" x14ac:dyDescent="0.2">
      <c r="F796" s="192"/>
    </row>
    <row r="797" spans="6:6" ht="18" customHeight="1" x14ac:dyDescent="0.2">
      <c r="F797" s="192"/>
    </row>
    <row r="798" spans="6:6" ht="18" customHeight="1" x14ac:dyDescent="0.2">
      <c r="F798" s="192"/>
    </row>
    <row r="799" spans="6:6" ht="18" customHeight="1" x14ac:dyDescent="0.2">
      <c r="F799" s="192"/>
    </row>
    <row r="800" spans="6:6" ht="18" customHeight="1" x14ac:dyDescent="0.2">
      <c r="F800" s="192"/>
    </row>
    <row r="801" spans="6:6" ht="18" customHeight="1" x14ac:dyDescent="0.2">
      <c r="F801" s="192"/>
    </row>
    <row r="802" spans="6:6" ht="18" customHeight="1" x14ac:dyDescent="0.2">
      <c r="F802" s="192"/>
    </row>
    <row r="803" spans="6:6" ht="18" customHeight="1" x14ac:dyDescent="0.2">
      <c r="F803" s="192"/>
    </row>
    <row r="804" spans="6:6" ht="18" customHeight="1" x14ac:dyDescent="0.2">
      <c r="F804" s="192"/>
    </row>
    <row r="805" spans="6:6" ht="18" customHeight="1" x14ac:dyDescent="0.2">
      <c r="F805" s="192"/>
    </row>
    <row r="806" spans="6:6" ht="18" customHeight="1" x14ac:dyDescent="0.2">
      <c r="F806" s="192"/>
    </row>
    <row r="807" spans="6:6" ht="18" customHeight="1" x14ac:dyDescent="0.2">
      <c r="F807" s="192"/>
    </row>
    <row r="808" spans="6:6" ht="18" customHeight="1" x14ac:dyDescent="0.2">
      <c r="F808" s="192"/>
    </row>
    <row r="809" spans="6:6" ht="18" customHeight="1" x14ac:dyDescent="0.2">
      <c r="F809" s="192"/>
    </row>
    <row r="810" spans="6:6" ht="18" customHeight="1" x14ac:dyDescent="0.2">
      <c r="F810" s="192"/>
    </row>
    <row r="811" spans="6:6" ht="18" customHeight="1" x14ac:dyDescent="0.2">
      <c r="F811" s="192"/>
    </row>
    <row r="812" spans="6:6" ht="18" customHeight="1" x14ac:dyDescent="0.2">
      <c r="F812" s="192"/>
    </row>
    <row r="813" spans="6:6" ht="18" customHeight="1" x14ac:dyDescent="0.2">
      <c r="F813" s="192"/>
    </row>
    <row r="814" spans="6:6" ht="18" customHeight="1" x14ac:dyDescent="0.2">
      <c r="F814" s="192"/>
    </row>
    <row r="815" spans="6:6" ht="18" customHeight="1" x14ac:dyDescent="0.2">
      <c r="F815" s="192"/>
    </row>
    <row r="816" spans="6:6" ht="18" customHeight="1" x14ac:dyDescent="0.2">
      <c r="F816" s="192"/>
    </row>
    <row r="817" spans="6:6" ht="18" customHeight="1" x14ac:dyDescent="0.2">
      <c r="F817" s="192"/>
    </row>
    <row r="818" spans="6:6" ht="18" customHeight="1" x14ac:dyDescent="0.2">
      <c r="F818" s="192"/>
    </row>
    <row r="819" spans="6:6" ht="18" customHeight="1" x14ac:dyDescent="0.2">
      <c r="F819" s="192"/>
    </row>
    <row r="820" spans="6:6" ht="18" customHeight="1" x14ac:dyDescent="0.2">
      <c r="F820" s="192"/>
    </row>
    <row r="821" spans="6:6" ht="18" customHeight="1" x14ac:dyDescent="0.2">
      <c r="F821" s="192"/>
    </row>
    <row r="822" spans="6:6" ht="18" customHeight="1" x14ac:dyDescent="0.2">
      <c r="F822" s="192"/>
    </row>
    <row r="823" spans="6:6" ht="18" customHeight="1" x14ac:dyDescent="0.2">
      <c r="F823" s="192"/>
    </row>
    <row r="824" spans="6:6" ht="18" customHeight="1" x14ac:dyDescent="0.2">
      <c r="F824" s="192"/>
    </row>
    <row r="825" spans="6:6" ht="18" customHeight="1" x14ac:dyDescent="0.2">
      <c r="F825" s="192"/>
    </row>
    <row r="826" spans="6:6" ht="18" customHeight="1" x14ac:dyDescent="0.2">
      <c r="F826" s="192"/>
    </row>
  </sheetData>
  <autoFilter ref="A1:I1"/>
  <conditionalFormatting sqref="H1">
    <cfRule type="cellIs" dxfId="28" priority="2" operator="equal">
      <formula>0</formula>
    </cfRule>
  </conditionalFormatting>
  <conditionalFormatting sqref="I1">
    <cfRule type="cellIs" dxfId="27" priority="3" operator="equal">
      <formula>0</formula>
    </cfRule>
  </conditionalFormatting>
  <conditionalFormatting sqref="D1">
    <cfRule type="cellIs" dxfId="26" priority="4" operator="equal">
      <formula>0</formula>
    </cfRule>
  </conditionalFormatting>
  <conditionalFormatting sqref="F1">
    <cfRule type="cellIs" dxfId="25" priority="5" operator="equal">
      <formula>0</formula>
    </cfRule>
  </conditionalFormatting>
  <hyperlinks>
    <hyperlink ref="I2" r:id="rId1"/>
    <hyperlink ref="I3:I122" r:id="rId2" display="Source Market shares : https://gs.statcounter.com/browser-market-share/desktop/france/#yearly-2016-2021"/>
  </hyperlinks>
  <pageMargins left="0.7" right="0.7" top="0.75" bottom="0.75" header="0.511811023622047" footer="0.511811023622047"/>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78"/>
  <sheetViews>
    <sheetView zoomScale="106" zoomScaleNormal="60" zoomScalePageLayoutView="60" workbookViewId="0">
      <pane ySplit="1" topLeftCell="A2" activePane="bottomLeft" state="frozen"/>
      <selection activeCell="J1" sqref="J1"/>
      <selection pane="bottomLeft" activeCell="J15" sqref="J15"/>
    </sheetView>
  </sheetViews>
  <sheetFormatPr baseColWidth="10" defaultColWidth="10.83203125" defaultRowHeight="16" x14ac:dyDescent="0.2"/>
  <cols>
    <col min="1" max="1" width="9.6640625" style="214" customWidth="1"/>
    <col min="2" max="2" width="6.6640625" style="214" customWidth="1"/>
    <col min="3" max="3" width="21.33203125" style="214" customWidth="1"/>
    <col min="4" max="4" width="24.33203125" style="214" customWidth="1"/>
    <col min="5" max="5" width="27.6640625" style="214" customWidth="1"/>
    <col min="6" max="6" width="21.83203125" style="214" customWidth="1"/>
    <col min="7" max="7" width="29.6640625" style="214" customWidth="1"/>
    <col min="8" max="8" width="27.83203125" style="214" hidden="1" customWidth="1"/>
    <col min="9" max="9" width="29.5" style="215" customWidth="1"/>
    <col min="10" max="10" width="255.6640625" style="214" customWidth="1"/>
    <col min="11" max="1024" width="10.83203125" style="214"/>
  </cols>
  <sheetData>
    <row r="1" spans="1:10" s="216" customFormat="1" ht="18" customHeight="1" x14ac:dyDescent="0.2">
      <c r="A1" s="20" t="s">
        <v>77</v>
      </c>
      <c r="B1" s="20" t="s">
        <v>78</v>
      </c>
      <c r="C1" s="20" t="s">
        <v>0</v>
      </c>
      <c r="D1" s="5" t="s">
        <v>120</v>
      </c>
      <c r="E1" s="20" t="s">
        <v>121</v>
      </c>
      <c r="F1" s="5" t="s">
        <v>122</v>
      </c>
      <c r="G1" s="20" t="s">
        <v>79</v>
      </c>
      <c r="H1" s="124" t="s">
        <v>80</v>
      </c>
      <c r="I1" s="20" t="s">
        <v>123</v>
      </c>
      <c r="J1" s="87" t="s">
        <v>75</v>
      </c>
    </row>
    <row r="2" spans="1:10" ht="18" customHeight="1" x14ac:dyDescent="0.2">
      <c r="A2" s="217"/>
      <c r="B2" s="217"/>
      <c r="C2" s="120" t="s">
        <v>1148</v>
      </c>
      <c r="D2" s="120"/>
      <c r="E2" s="217"/>
      <c r="F2" s="217"/>
      <c r="G2" s="217"/>
      <c r="H2" s="217"/>
      <c r="I2" s="218"/>
      <c r="J2" s="15" t="s">
        <v>1259</v>
      </c>
    </row>
    <row r="3" spans="1:10" ht="18" customHeight="1" x14ac:dyDescent="0.2">
      <c r="A3" s="217"/>
      <c r="B3" s="217"/>
      <c r="C3" s="217"/>
      <c r="D3" s="217"/>
      <c r="E3" s="217"/>
      <c r="F3" s="217"/>
      <c r="G3" s="217"/>
      <c r="H3" s="217"/>
      <c r="I3" s="218"/>
    </row>
    <row r="4" spans="1:10" ht="18" customHeight="1" x14ac:dyDescent="0.2">
      <c r="A4" s="217"/>
      <c r="B4" s="217"/>
      <c r="C4" s="217"/>
      <c r="D4" s="217"/>
      <c r="E4" s="217"/>
      <c r="F4" s="217"/>
      <c r="G4" s="217"/>
      <c r="H4" s="217"/>
      <c r="I4" s="218"/>
    </row>
    <row r="5" spans="1:10" ht="18" customHeight="1" x14ac:dyDescent="0.2">
      <c r="A5" s="217"/>
      <c r="B5" s="217"/>
      <c r="C5" s="217"/>
      <c r="D5" s="217"/>
      <c r="E5" s="217"/>
      <c r="F5" s="217"/>
      <c r="G5" s="217"/>
      <c r="H5" s="217"/>
      <c r="I5" s="218"/>
    </row>
    <row r="6" spans="1:10" ht="18" customHeight="1" x14ac:dyDescent="0.2">
      <c r="A6" s="217"/>
      <c r="B6" s="217"/>
      <c r="C6" s="217"/>
      <c r="D6" s="217"/>
      <c r="E6" s="217"/>
      <c r="F6" s="217"/>
      <c r="G6" s="217"/>
      <c r="H6" s="217"/>
      <c r="I6" s="218"/>
    </row>
    <row r="7" spans="1:10" ht="18" customHeight="1" x14ac:dyDescent="0.2">
      <c r="A7" s="217"/>
      <c r="B7" s="217"/>
      <c r="C7" s="217"/>
      <c r="D7" s="217"/>
      <c r="E7" s="217"/>
      <c r="F7" s="217"/>
      <c r="G7" s="217"/>
      <c r="H7" s="217"/>
      <c r="I7" s="218"/>
    </row>
    <row r="8" spans="1:10" ht="18" customHeight="1" x14ac:dyDescent="0.2">
      <c r="A8" s="217"/>
      <c r="B8" s="217"/>
      <c r="C8" s="217"/>
      <c r="D8" s="217"/>
      <c r="E8" s="217"/>
      <c r="F8" s="217"/>
      <c r="G8" s="217"/>
      <c r="H8" s="217"/>
      <c r="I8" s="218"/>
    </row>
    <row r="9" spans="1:10" ht="18" customHeight="1" x14ac:dyDescent="0.2">
      <c r="A9" s="217"/>
      <c r="B9" s="217"/>
      <c r="C9" s="217"/>
      <c r="D9" s="217"/>
      <c r="E9" s="217"/>
      <c r="F9" s="217"/>
      <c r="G9" s="217"/>
      <c r="H9" s="217"/>
      <c r="I9" s="218"/>
    </row>
    <row r="10" spans="1:10" ht="18" customHeight="1" x14ac:dyDescent="0.2">
      <c r="A10" s="217"/>
      <c r="B10" s="217"/>
      <c r="C10" s="217"/>
      <c r="D10" s="217"/>
      <c r="E10" s="217"/>
      <c r="F10" s="217"/>
      <c r="G10" s="217"/>
      <c r="H10" s="217"/>
      <c r="I10" s="218"/>
    </row>
    <row r="11" spans="1:10" ht="18" customHeight="1" x14ac:dyDescent="0.2">
      <c r="A11" s="217"/>
      <c r="B11" s="217"/>
      <c r="C11" s="217"/>
      <c r="D11" s="217"/>
      <c r="E11" s="217"/>
      <c r="F11" s="217"/>
      <c r="G11" s="217"/>
      <c r="H11" s="217"/>
      <c r="I11" s="218"/>
    </row>
    <row r="12" spans="1:10" ht="18" customHeight="1" x14ac:dyDescent="0.2">
      <c r="A12" s="217"/>
      <c r="B12" s="217"/>
      <c r="C12" s="217"/>
      <c r="D12" s="217"/>
      <c r="E12" s="217"/>
      <c r="F12" s="217"/>
      <c r="G12" s="217"/>
      <c r="H12" s="217"/>
      <c r="I12" s="218"/>
    </row>
    <row r="13" spans="1:10" ht="18" customHeight="1" x14ac:dyDescent="0.2">
      <c r="A13" s="217"/>
      <c r="B13" s="217"/>
      <c r="C13" s="217"/>
      <c r="D13" s="217"/>
      <c r="E13" s="217"/>
      <c r="F13" s="217"/>
      <c r="G13" s="217"/>
      <c r="H13" s="217"/>
      <c r="I13" s="218"/>
    </row>
    <row r="14" spans="1:10" ht="18" customHeight="1" x14ac:dyDescent="0.2">
      <c r="A14" s="217"/>
      <c r="B14" s="217"/>
      <c r="C14" s="217"/>
      <c r="D14" s="217"/>
      <c r="E14" s="217"/>
      <c r="F14" s="217"/>
      <c r="G14" s="217"/>
      <c r="H14" s="217"/>
      <c r="I14" s="218"/>
    </row>
    <row r="15" spans="1:10" ht="18" customHeight="1" x14ac:dyDescent="0.2">
      <c r="A15" s="217"/>
      <c r="B15" s="217"/>
      <c r="C15" s="217"/>
      <c r="D15" s="217"/>
      <c r="E15" s="217"/>
      <c r="F15" s="217"/>
      <c r="G15" s="217"/>
      <c r="H15" s="217"/>
      <c r="I15" s="218"/>
    </row>
    <row r="16" spans="1:10" ht="18" customHeight="1" x14ac:dyDescent="0.2">
      <c r="A16" s="217"/>
      <c r="B16" s="217"/>
      <c r="C16" s="217"/>
      <c r="D16" s="217"/>
      <c r="E16" s="217"/>
      <c r="F16" s="217"/>
      <c r="G16" s="217"/>
      <c r="H16" s="217"/>
      <c r="I16" s="218"/>
    </row>
    <row r="17" spans="1:9" ht="18" customHeight="1" x14ac:dyDescent="0.2">
      <c r="A17" s="217"/>
      <c r="B17" s="217"/>
      <c r="C17" s="217"/>
      <c r="D17" s="217"/>
      <c r="E17" s="217"/>
      <c r="F17" s="217"/>
      <c r="G17" s="217"/>
      <c r="H17" s="217"/>
      <c r="I17" s="218"/>
    </row>
    <row r="18" spans="1:9" ht="18" customHeight="1" x14ac:dyDescent="0.2">
      <c r="A18" s="217"/>
      <c r="B18" s="217"/>
      <c r="C18" s="217"/>
      <c r="D18" s="217"/>
      <c r="E18" s="217"/>
      <c r="F18" s="217"/>
      <c r="G18" s="217"/>
      <c r="H18" s="217"/>
      <c r="I18" s="218"/>
    </row>
    <row r="19" spans="1:9" ht="18" customHeight="1" x14ac:dyDescent="0.2">
      <c r="A19" s="217"/>
      <c r="B19" s="217"/>
      <c r="C19" s="217"/>
      <c r="D19" s="217"/>
      <c r="E19" s="217"/>
      <c r="F19" s="217"/>
      <c r="G19" s="217"/>
      <c r="H19" s="217"/>
      <c r="I19" s="218"/>
    </row>
    <row r="20" spans="1:9" ht="18" customHeight="1" x14ac:dyDescent="0.2">
      <c r="A20" s="217"/>
      <c r="B20" s="217"/>
      <c r="C20" s="217"/>
      <c r="D20" s="217"/>
      <c r="E20" s="217"/>
      <c r="F20" s="217"/>
      <c r="G20" s="217"/>
      <c r="H20" s="217"/>
      <c r="I20" s="218"/>
    </row>
    <row r="21" spans="1:9" ht="18" customHeight="1" x14ac:dyDescent="0.2">
      <c r="A21" s="217"/>
      <c r="B21" s="217"/>
      <c r="C21" s="217"/>
      <c r="D21" s="217"/>
      <c r="E21" s="217"/>
      <c r="F21" s="217"/>
      <c r="G21" s="217"/>
      <c r="H21" s="217"/>
      <c r="I21" s="218"/>
    </row>
    <row r="22" spans="1:9" ht="18" customHeight="1" x14ac:dyDescent="0.2">
      <c r="A22" s="217"/>
      <c r="B22" s="217"/>
      <c r="C22" s="217"/>
      <c r="D22" s="217"/>
      <c r="E22" s="217"/>
      <c r="F22" s="217"/>
      <c r="G22" s="217"/>
      <c r="H22" s="217"/>
      <c r="I22" s="218"/>
    </row>
    <row r="23" spans="1:9" ht="18" customHeight="1" x14ac:dyDescent="0.2">
      <c r="A23" s="217"/>
      <c r="B23" s="217"/>
      <c r="C23" s="217"/>
      <c r="D23" s="217"/>
      <c r="E23" s="217"/>
      <c r="F23" s="217"/>
      <c r="G23" s="217"/>
      <c r="H23" s="217"/>
      <c r="I23" s="218"/>
    </row>
    <row r="24" spans="1:9" ht="18" customHeight="1" x14ac:dyDescent="0.2">
      <c r="A24" s="217"/>
      <c r="B24" s="217"/>
      <c r="C24" s="217"/>
      <c r="D24" s="217"/>
      <c r="E24" s="217"/>
      <c r="F24" s="217"/>
      <c r="G24" s="217"/>
      <c r="H24" s="217"/>
      <c r="I24" s="218"/>
    </row>
    <row r="25" spans="1:9" ht="18" customHeight="1" x14ac:dyDescent="0.2">
      <c r="A25" s="217"/>
      <c r="B25" s="217"/>
      <c r="C25" s="217"/>
      <c r="D25" s="217"/>
      <c r="E25" s="217"/>
      <c r="F25" s="217"/>
      <c r="G25" s="217"/>
      <c r="H25" s="217"/>
      <c r="I25" s="218"/>
    </row>
    <row r="26" spans="1:9" ht="18" customHeight="1" x14ac:dyDescent="0.2">
      <c r="A26" s="217"/>
      <c r="B26" s="217"/>
      <c r="C26" s="217"/>
      <c r="D26" s="217"/>
      <c r="E26" s="217"/>
      <c r="F26" s="217"/>
      <c r="G26" s="217"/>
      <c r="H26" s="217"/>
      <c r="I26" s="218"/>
    </row>
    <row r="27" spans="1:9" ht="18" customHeight="1" x14ac:dyDescent="0.2">
      <c r="A27" s="217"/>
      <c r="B27" s="217"/>
      <c r="C27" s="217"/>
      <c r="D27" s="217"/>
      <c r="E27" s="217"/>
      <c r="F27" s="217"/>
      <c r="G27" s="217"/>
      <c r="H27" s="217"/>
      <c r="I27" s="218"/>
    </row>
    <row r="28" spans="1:9" ht="18" customHeight="1" x14ac:dyDescent="0.2">
      <c r="A28" s="217"/>
      <c r="B28" s="217"/>
      <c r="C28" s="217"/>
      <c r="D28" s="217"/>
      <c r="E28" s="217"/>
      <c r="F28" s="217"/>
      <c r="G28" s="217"/>
      <c r="H28" s="217"/>
      <c r="I28" s="218"/>
    </row>
    <row r="29" spans="1:9" ht="18" customHeight="1" x14ac:dyDescent="0.2">
      <c r="A29" s="217"/>
      <c r="B29" s="217"/>
      <c r="C29" s="217"/>
      <c r="D29" s="217"/>
      <c r="E29" s="217"/>
      <c r="F29" s="217"/>
      <c r="G29" s="217"/>
      <c r="H29" s="217"/>
      <c r="I29" s="218"/>
    </row>
    <row r="30" spans="1:9" ht="18" customHeight="1" x14ac:dyDescent="0.2">
      <c r="A30" s="217"/>
      <c r="B30" s="217"/>
      <c r="C30" s="217"/>
      <c r="D30" s="217"/>
      <c r="E30" s="217"/>
      <c r="F30" s="217"/>
      <c r="G30" s="217"/>
      <c r="H30" s="217"/>
      <c r="I30" s="218"/>
    </row>
    <row r="31" spans="1:9" ht="18" customHeight="1" x14ac:dyDescent="0.2">
      <c r="A31" s="217"/>
      <c r="B31" s="217"/>
      <c r="C31" s="217"/>
      <c r="D31" s="217"/>
      <c r="E31" s="217"/>
      <c r="F31" s="217"/>
      <c r="G31" s="217"/>
      <c r="H31" s="217"/>
      <c r="I31" s="218"/>
    </row>
    <row r="32" spans="1:9" ht="18" customHeight="1" x14ac:dyDescent="0.2">
      <c r="A32" s="217"/>
      <c r="B32" s="217"/>
      <c r="C32" s="217"/>
      <c r="D32" s="217"/>
      <c r="E32" s="217"/>
      <c r="F32" s="217"/>
      <c r="G32" s="217"/>
      <c r="H32" s="217"/>
      <c r="I32" s="218"/>
    </row>
    <row r="33" spans="1:9" ht="18" customHeight="1" x14ac:dyDescent="0.2">
      <c r="A33" s="217"/>
      <c r="B33" s="217"/>
      <c r="C33" s="217"/>
      <c r="D33" s="217"/>
      <c r="E33" s="217"/>
      <c r="F33" s="217"/>
      <c r="G33" s="217"/>
      <c r="H33" s="217"/>
      <c r="I33" s="218"/>
    </row>
    <row r="34" spans="1:9" ht="18" customHeight="1" x14ac:dyDescent="0.2">
      <c r="A34" s="217"/>
      <c r="B34" s="217"/>
      <c r="C34" s="217"/>
      <c r="D34" s="217"/>
      <c r="E34" s="217"/>
      <c r="F34" s="217"/>
      <c r="G34" s="217"/>
      <c r="H34" s="217"/>
      <c r="I34" s="218"/>
    </row>
    <row r="35" spans="1:9" ht="18" customHeight="1" x14ac:dyDescent="0.2">
      <c r="A35" s="217"/>
      <c r="B35" s="217"/>
      <c r="C35" s="217"/>
      <c r="D35" s="217"/>
      <c r="E35" s="217"/>
      <c r="F35" s="217"/>
      <c r="G35" s="217"/>
      <c r="H35" s="217"/>
      <c r="I35" s="218"/>
    </row>
    <row r="36" spans="1:9" ht="18" customHeight="1" x14ac:dyDescent="0.2">
      <c r="A36" s="217"/>
      <c r="B36" s="217"/>
      <c r="C36" s="217"/>
      <c r="D36" s="217"/>
      <c r="E36" s="217"/>
      <c r="F36" s="217"/>
      <c r="G36" s="217"/>
      <c r="H36" s="217"/>
      <c r="I36" s="218"/>
    </row>
    <row r="37" spans="1:9" ht="18" customHeight="1" x14ac:dyDescent="0.2">
      <c r="A37" s="217"/>
      <c r="B37" s="217"/>
      <c r="C37" s="217"/>
      <c r="D37" s="217"/>
      <c r="E37" s="217"/>
      <c r="F37" s="217"/>
      <c r="G37" s="217"/>
      <c r="H37" s="217"/>
      <c r="I37" s="218"/>
    </row>
    <row r="38" spans="1:9" ht="18" customHeight="1" x14ac:dyDescent="0.2">
      <c r="A38" s="217"/>
      <c r="B38" s="217"/>
      <c r="C38" s="217"/>
      <c r="D38" s="217"/>
      <c r="E38" s="217"/>
      <c r="F38" s="217"/>
      <c r="G38" s="217"/>
      <c r="H38" s="217"/>
      <c r="I38" s="218"/>
    </row>
    <row r="39" spans="1:9" ht="18" customHeight="1" x14ac:dyDescent="0.2">
      <c r="A39" s="217"/>
      <c r="B39" s="217"/>
      <c r="C39" s="217"/>
      <c r="D39" s="217"/>
      <c r="E39" s="217"/>
      <c r="F39" s="217"/>
      <c r="G39" s="217"/>
      <c r="H39" s="217"/>
      <c r="I39" s="218"/>
    </row>
    <row r="40" spans="1:9" ht="18" customHeight="1" x14ac:dyDescent="0.2">
      <c r="A40" s="217"/>
      <c r="B40" s="217"/>
      <c r="C40" s="217"/>
      <c r="D40" s="217"/>
      <c r="E40" s="217"/>
      <c r="F40" s="217"/>
      <c r="G40" s="217"/>
      <c r="H40" s="217"/>
      <c r="I40" s="218"/>
    </row>
    <row r="41" spans="1:9" ht="18" customHeight="1" x14ac:dyDescent="0.2">
      <c r="A41" s="217"/>
      <c r="B41" s="217"/>
      <c r="C41" s="217"/>
      <c r="D41" s="217"/>
      <c r="E41" s="217"/>
      <c r="F41" s="217"/>
      <c r="G41" s="217"/>
      <c r="H41" s="217"/>
      <c r="I41" s="218"/>
    </row>
    <row r="42" spans="1:9" ht="18" customHeight="1" x14ac:dyDescent="0.2">
      <c r="A42" s="217"/>
      <c r="B42" s="217"/>
      <c r="C42" s="217"/>
      <c r="D42" s="217"/>
      <c r="E42" s="217"/>
      <c r="F42" s="217"/>
      <c r="G42" s="217"/>
      <c r="H42" s="217"/>
      <c r="I42" s="218"/>
    </row>
    <row r="43" spans="1:9" ht="18" customHeight="1" x14ac:dyDescent="0.2">
      <c r="A43" s="217"/>
      <c r="B43" s="217"/>
      <c r="C43" s="217"/>
      <c r="D43" s="217"/>
      <c r="E43" s="217"/>
      <c r="F43" s="217"/>
      <c r="G43" s="217"/>
      <c r="H43" s="217"/>
      <c r="I43" s="218"/>
    </row>
    <row r="44" spans="1:9" ht="18" customHeight="1" x14ac:dyDescent="0.2">
      <c r="A44" s="217"/>
      <c r="B44" s="217"/>
      <c r="C44" s="217"/>
      <c r="D44" s="217"/>
      <c r="E44" s="217"/>
      <c r="F44" s="217"/>
      <c r="G44" s="217"/>
      <c r="H44" s="217"/>
      <c r="I44" s="218"/>
    </row>
    <row r="45" spans="1:9" ht="18" customHeight="1" x14ac:dyDescent="0.2">
      <c r="A45" s="217"/>
      <c r="B45" s="217"/>
      <c r="C45" s="217"/>
      <c r="D45" s="217"/>
      <c r="E45" s="217"/>
      <c r="F45" s="217"/>
      <c r="G45" s="217"/>
      <c r="H45" s="217"/>
      <c r="I45" s="218"/>
    </row>
    <row r="46" spans="1:9" ht="18" customHeight="1" x14ac:dyDescent="0.2">
      <c r="A46" s="217"/>
      <c r="B46" s="217"/>
      <c r="C46" s="217"/>
      <c r="D46" s="217"/>
      <c r="E46" s="217"/>
      <c r="F46" s="217"/>
      <c r="G46" s="217"/>
      <c r="H46" s="217"/>
      <c r="I46" s="218"/>
    </row>
    <row r="47" spans="1:9" ht="18" customHeight="1" x14ac:dyDescent="0.2">
      <c r="A47" s="217"/>
      <c r="B47" s="217"/>
      <c r="C47" s="217"/>
      <c r="D47" s="217"/>
      <c r="E47" s="217"/>
      <c r="F47" s="217"/>
      <c r="G47" s="217"/>
      <c r="H47" s="217"/>
      <c r="I47" s="218"/>
    </row>
    <row r="48" spans="1:9" ht="18" customHeight="1" x14ac:dyDescent="0.2">
      <c r="A48" s="217"/>
      <c r="B48" s="217"/>
      <c r="C48" s="217"/>
      <c r="D48" s="217"/>
      <c r="E48" s="217"/>
      <c r="F48" s="217"/>
      <c r="G48" s="217"/>
      <c r="H48" s="217"/>
      <c r="I48" s="218"/>
    </row>
    <row r="49" spans="1:9" ht="18" customHeight="1" x14ac:dyDescent="0.2">
      <c r="A49" s="217"/>
      <c r="B49" s="217"/>
      <c r="C49" s="217"/>
      <c r="D49" s="217"/>
      <c r="E49" s="217"/>
      <c r="F49" s="217"/>
      <c r="G49" s="217"/>
      <c r="H49" s="217"/>
      <c r="I49" s="218"/>
    </row>
    <row r="50" spans="1:9" ht="18" customHeight="1" x14ac:dyDescent="0.2">
      <c r="A50" s="217"/>
      <c r="B50" s="217"/>
      <c r="C50" s="217"/>
      <c r="D50" s="217"/>
      <c r="E50" s="217"/>
      <c r="F50" s="217"/>
      <c r="G50" s="217"/>
      <c r="H50" s="217"/>
      <c r="I50" s="218"/>
    </row>
    <row r="51" spans="1:9" ht="18" customHeight="1" x14ac:dyDescent="0.2">
      <c r="A51" s="217"/>
      <c r="B51" s="217"/>
      <c r="C51" s="217"/>
      <c r="D51" s="217"/>
      <c r="E51" s="217"/>
      <c r="F51" s="217"/>
      <c r="G51" s="217"/>
      <c r="H51" s="217"/>
      <c r="I51" s="218"/>
    </row>
    <row r="52" spans="1:9" ht="18" customHeight="1" x14ac:dyDescent="0.2">
      <c r="A52" s="217"/>
      <c r="B52" s="217"/>
      <c r="C52" s="217"/>
      <c r="D52" s="217"/>
      <c r="E52" s="217"/>
      <c r="F52" s="217"/>
      <c r="G52" s="217"/>
      <c r="H52" s="217"/>
      <c r="I52" s="218"/>
    </row>
    <row r="53" spans="1:9" ht="18" customHeight="1" x14ac:dyDescent="0.2">
      <c r="A53" s="217"/>
      <c r="B53" s="217"/>
      <c r="C53" s="217"/>
      <c r="D53" s="217"/>
      <c r="E53" s="217"/>
      <c r="F53" s="217"/>
      <c r="G53" s="217"/>
      <c r="H53" s="217"/>
      <c r="I53" s="218"/>
    </row>
    <row r="54" spans="1:9" ht="18" customHeight="1" x14ac:dyDescent="0.2">
      <c r="A54" s="217"/>
      <c r="B54" s="217"/>
      <c r="C54" s="217"/>
      <c r="D54" s="217"/>
      <c r="E54" s="217"/>
      <c r="F54" s="217"/>
      <c r="G54" s="217"/>
      <c r="H54" s="217"/>
      <c r="I54" s="218"/>
    </row>
    <row r="55" spans="1:9" ht="18" customHeight="1" x14ac:dyDescent="0.2">
      <c r="A55" s="217"/>
      <c r="B55" s="217"/>
      <c r="C55" s="217"/>
      <c r="D55" s="217"/>
      <c r="E55" s="217"/>
      <c r="F55" s="217"/>
      <c r="G55" s="217"/>
      <c r="H55" s="217"/>
      <c r="I55" s="218"/>
    </row>
    <row r="56" spans="1:9" ht="18" customHeight="1" x14ac:dyDescent="0.2">
      <c r="A56" s="217"/>
      <c r="B56" s="217"/>
      <c r="C56" s="217"/>
      <c r="D56" s="217"/>
      <c r="E56" s="217"/>
      <c r="F56" s="217"/>
      <c r="G56" s="217"/>
      <c r="H56" s="217"/>
      <c r="I56" s="218"/>
    </row>
    <row r="57" spans="1:9" ht="18" customHeight="1" x14ac:dyDescent="0.2">
      <c r="A57" s="217"/>
      <c r="B57" s="217"/>
      <c r="C57" s="217"/>
      <c r="D57" s="217"/>
      <c r="E57" s="217"/>
      <c r="F57" s="217"/>
      <c r="G57" s="217"/>
      <c r="H57" s="217"/>
      <c r="I57" s="218"/>
    </row>
    <row r="58" spans="1:9" ht="18" customHeight="1" x14ac:dyDescent="0.2">
      <c r="A58" s="217"/>
      <c r="B58" s="217"/>
      <c r="C58" s="217"/>
      <c r="D58" s="217"/>
      <c r="E58" s="217"/>
      <c r="F58" s="217"/>
      <c r="G58" s="217"/>
      <c r="H58" s="217"/>
      <c r="I58" s="218"/>
    </row>
    <row r="59" spans="1:9" ht="18" customHeight="1" x14ac:dyDescent="0.2">
      <c r="A59" s="217"/>
      <c r="B59" s="217"/>
      <c r="C59" s="217"/>
      <c r="D59" s="217"/>
      <c r="E59" s="217"/>
      <c r="F59" s="217"/>
      <c r="G59" s="217"/>
      <c r="H59" s="217"/>
      <c r="I59" s="218"/>
    </row>
    <row r="60" spans="1:9" ht="18" customHeight="1" x14ac:dyDescent="0.2">
      <c r="A60" s="217"/>
      <c r="B60" s="217"/>
      <c r="C60" s="217"/>
      <c r="D60" s="217"/>
      <c r="E60" s="217"/>
      <c r="F60" s="217"/>
      <c r="G60" s="217"/>
      <c r="H60" s="217"/>
      <c r="I60" s="218"/>
    </row>
    <row r="61" spans="1:9" ht="18" customHeight="1" x14ac:dyDescent="0.2">
      <c r="A61" s="217"/>
      <c r="B61" s="217"/>
      <c r="C61" s="217"/>
      <c r="D61" s="217"/>
      <c r="E61" s="217"/>
      <c r="F61" s="217"/>
      <c r="G61" s="217"/>
      <c r="H61" s="217"/>
      <c r="I61" s="218"/>
    </row>
    <row r="62" spans="1:9" ht="18" customHeight="1" x14ac:dyDescent="0.2">
      <c r="A62" s="217"/>
      <c r="B62" s="217"/>
      <c r="C62" s="217"/>
      <c r="D62" s="217"/>
      <c r="E62" s="217"/>
      <c r="F62" s="217"/>
      <c r="G62" s="217"/>
      <c r="H62" s="217"/>
      <c r="I62" s="218"/>
    </row>
    <row r="63" spans="1:9" ht="18" customHeight="1" x14ac:dyDescent="0.2">
      <c r="A63" s="217"/>
      <c r="B63" s="217"/>
      <c r="C63" s="217"/>
      <c r="D63" s="217"/>
      <c r="E63" s="217"/>
      <c r="F63" s="217"/>
      <c r="G63" s="217"/>
      <c r="H63" s="217"/>
      <c r="I63" s="218"/>
    </row>
    <row r="64" spans="1:9" ht="18" customHeight="1" x14ac:dyDescent="0.2">
      <c r="A64" s="217"/>
      <c r="B64" s="217"/>
      <c r="C64" s="217"/>
      <c r="D64" s="217"/>
      <c r="E64" s="217"/>
      <c r="F64" s="217"/>
      <c r="G64" s="217"/>
      <c r="H64" s="217"/>
      <c r="I64" s="218"/>
    </row>
    <row r="65" spans="1:9" ht="18" customHeight="1" x14ac:dyDescent="0.2">
      <c r="A65" s="217"/>
      <c r="B65" s="217"/>
      <c r="C65" s="217"/>
      <c r="D65" s="217"/>
      <c r="E65" s="217"/>
      <c r="F65" s="217"/>
      <c r="G65" s="217"/>
      <c r="H65" s="217"/>
      <c r="I65" s="218"/>
    </row>
    <row r="66" spans="1:9" ht="18" customHeight="1" x14ac:dyDescent="0.2">
      <c r="A66" s="217"/>
      <c r="B66" s="217"/>
      <c r="C66" s="217"/>
      <c r="D66" s="217"/>
      <c r="E66" s="217"/>
      <c r="F66" s="217"/>
      <c r="G66" s="217"/>
      <c r="H66" s="217"/>
      <c r="I66" s="218"/>
    </row>
    <row r="67" spans="1:9" ht="18" customHeight="1" x14ac:dyDescent="0.2">
      <c r="A67" s="217"/>
      <c r="B67" s="217"/>
      <c r="C67" s="217"/>
      <c r="D67" s="217"/>
      <c r="E67" s="217"/>
      <c r="F67" s="217"/>
      <c r="G67" s="217"/>
      <c r="H67" s="217"/>
      <c r="I67" s="218"/>
    </row>
    <row r="68" spans="1:9" ht="18" customHeight="1" x14ac:dyDescent="0.2">
      <c r="A68" s="217"/>
      <c r="B68" s="217"/>
      <c r="C68" s="217"/>
      <c r="D68" s="217"/>
      <c r="E68" s="217"/>
      <c r="F68" s="217"/>
      <c r="G68" s="217"/>
      <c r="H68" s="217"/>
      <c r="I68" s="218"/>
    </row>
    <row r="69" spans="1:9" ht="18" customHeight="1" x14ac:dyDescent="0.2">
      <c r="A69" s="217"/>
      <c r="B69" s="217"/>
      <c r="C69" s="217"/>
      <c r="D69" s="217"/>
      <c r="E69" s="217"/>
      <c r="F69" s="217"/>
      <c r="G69" s="217"/>
      <c r="H69" s="217"/>
      <c r="I69" s="218"/>
    </row>
    <row r="70" spans="1:9" ht="18" customHeight="1" x14ac:dyDescent="0.2">
      <c r="A70" s="217"/>
      <c r="B70" s="217"/>
      <c r="C70" s="217"/>
      <c r="D70" s="217"/>
      <c r="E70" s="217"/>
      <c r="F70" s="217"/>
      <c r="G70" s="217"/>
      <c r="H70" s="217"/>
      <c r="I70" s="218"/>
    </row>
    <row r="71" spans="1:9" ht="18" customHeight="1" x14ac:dyDescent="0.2">
      <c r="A71" s="217"/>
      <c r="B71" s="217"/>
      <c r="C71" s="217"/>
      <c r="D71" s="217"/>
      <c r="E71" s="217"/>
      <c r="F71" s="217"/>
      <c r="G71" s="217"/>
      <c r="H71" s="217"/>
      <c r="I71" s="218"/>
    </row>
    <row r="72" spans="1:9" ht="18" customHeight="1" x14ac:dyDescent="0.2">
      <c r="A72" s="217"/>
      <c r="B72" s="217"/>
      <c r="C72" s="217"/>
      <c r="D72" s="217"/>
      <c r="E72" s="217"/>
      <c r="F72" s="217"/>
      <c r="G72" s="217"/>
      <c r="H72" s="217"/>
      <c r="I72" s="218"/>
    </row>
    <row r="73" spans="1:9" ht="18" customHeight="1" x14ac:dyDescent="0.2">
      <c r="A73" s="217"/>
      <c r="B73" s="217"/>
      <c r="C73" s="217"/>
      <c r="D73" s="217"/>
      <c r="E73" s="217"/>
      <c r="F73" s="217"/>
      <c r="G73" s="217"/>
      <c r="H73" s="217"/>
      <c r="I73" s="218"/>
    </row>
    <row r="74" spans="1:9" ht="18" customHeight="1" x14ac:dyDescent="0.2">
      <c r="A74" s="217"/>
      <c r="B74" s="217"/>
      <c r="C74" s="217"/>
      <c r="D74" s="217"/>
      <c r="E74" s="217"/>
      <c r="F74" s="217"/>
      <c r="G74" s="217"/>
      <c r="H74" s="217"/>
      <c r="I74" s="218"/>
    </row>
    <row r="75" spans="1:9" ht="18" customHeight="1" x14ac:dyDescent="0.2">
      <c r="A75" s="217"/>
      <c r="B75" s="217"/>
      <c r="C75" s="217"/>
      <c r="D75" s="217"/>
      <c r="E75" s="217"/>
      <c r="F75" s="217"/>
      <c r="G75" s="217"/>
      <c r="H75" s="217"/>
      <c r="I75" s="218"/>
    </row>
    <row r="76" spans="1:9" ht="18" customHeight="1" x14ac:dyDescent="0.2">
      <c r="A76" s="217"/>
      <c r="B76" s="217"/>
      <c r="C76" s="217"/>
      <c r="D76" s="217"/>
      <c r="E76" s="217"/>
      <c r="F76" s="217"/>
      <c r="G76" s="217"/>
      <c r="H76" s="217"/>
      <c r="I76" s="218"/>
    </row>
    <row r="77" spans="1:9" ht="18" customHeight="1" x14ac:dyDescent="0.2">
      <c r="A77" s="217"/>
      <c r="B77" s="217"/>
      <c r="C77" s="217"/>
      <c r="D77" s="217"/>
      <c r="E77" s="217"/>
      <c r="F77" s="217"/>
      <c r="G77" s="217"/>
      <c r="H77" s="217"/>
      <c r="I77" s="218"/>
    </row>
    <row r="78" spans="1:9" ht="18" customHeight="1" x14ac:dyDescent="0.2">
      <c r="A78" s="217"/>
      <c r="B78" s="217"/>
      <c r="C78" s="217"/>
      <c r="D78" s="217"/>
      <c r="E78" s="217"/>
      <c r="F78" s="217"/>
      <c r="G78" s="217"/>
      <c r="H78" s="217"/>
      <c r="I78" s="218"/>
    </row>
    <row r="79" spans="1:9" ht="18" customHeight="1" x14ac:dyDescent="0.2">
      <c r="A79" s="217"/>
      <c r="B79" s="217"/>
      <c r="C79" s="217"/>
      <c r="D79" s="217"/>
      <c r="E79" s="217"/>
      <c r="F79" s="217"/>
      <c r="G79" s="217"/>
      <c r="H79" s="217"/>
      <c r="I79" s="218"/>
    </row>
    <row r="80" spans="1:9" ht="18" customHeight="1" x14ac:dyDescent="0.2">
      <c r="A80" s="217"/>
      <c r="B80" s="217"/>
      <c r="C80" s="217"/>
      <c r="D80" s="217"/>
      <c r="E80" s="217"/>
      <c r="F80" s="217"/>
      <c r="G80" s="217"/>
      <c r="H80" s="217"/>
      <c r="I80" s="218"/>
    </row>
    <row r="81" spans="1:9" ht="18" customHeight="1" x14ac:dyDescent="0.2">
      <c r="A81" s="217"/>
      <c r="B81" s="217"/>
      <c r="C81" s="217"/>
      <c r="D81" s="217"/>
      <c r="E81" s="217"/>
      <c r="F81" s="217"/>
      <c r="G81" s="217"/>
      <c r="H81" s="217"/>
      <c r="I81" s="218"/>
    </row>
    <row r="82" spans="1:9" ht="18" customHeight="1" x14ac:dyDescent="0.2">
      <c r="A82" s="217"/>
      <c r="B82" s="217"/>
      <c r="C82" s="217"/>
      <c r="D82" s="217"/>
      <c r="E82" s="217"/>
      <c r="F82" s="217"/>
      <c r="G82" s="217"/>
      <c r="H82" s="217"/>
      <c r="I82" s="218"/>
    </row>
    <row r="83" spans="1:9" ht="18" customHeight="1" x14ac:dyDescent="0.2">
      <c r="A83" s="217"/>
      <c r="B83" s="217"/>
      <c r="C83" s="217"/>
      <c r="D83" s="217"/>
      <c r="E83" s="217"/>
      <c r="F83" s="217"/>
      <c r="G83" s="217"/>
      <c r="H83" s="217"/>
      <c r="I83" s="218"/>
    </row>
    <row r="84" spans="1:9" ht="18" customHeight="1" x14ac:dyDescent="0.2">
      <c r="A84" s="217"/>
      <c r="B84" s="217"/>
      <c r="C84" s="217"/>
      <c r="D84" s="217"/>
      <c r="E84" s="217"/>
      <c r="F84" s="217"/>
      <c r="G84" s="217"/>
      <c r="H84" s="217"/>
      <c r="I84" s="218"/>
    </row>
    <row r="85" spans="1:9" ht="18" customHeight="1" x14ac:dyDescent="0.2">
      <c r="A85" s="217"/>
      <c r="B85" s="217"/>
      <c r="C85" s="217"/>
      <c r="D85" s="217"/>
      <c r="E85" s="217"/>
      <c r="F85" s="217"/>
      <c r="G85" s="217"/>
      <c r="H85" s="217"/>
      <c r="I85" s="218"/>
    </row>
    <row r="86" spans="1:9" ht="18" customHeight="1" x14ac:dyDescent="0.2">
      <c r="A86" s="217"/>
      <c r="B86" s="217"/>
      <c r="C86" s="217"/>
      <c r="D86" s="217"/>
      <c r="E86" s="217"/>
      <c r="F86" s="217"/>
      <c r="G86" s="217"/>
      <c r="H86" s="217"/>
      <c r="I86" s="218"/>
    </row>
    <row r="87" spans="1:9" ht="18" customHeight="1" x14ac:dyDescent="0.2">
      <c r="A87" s="217"/>
      <c r="B87" s="217"/>
      <c r="C87" s="217"/>
      <c r="D87" s="217"/>
      <c r="E87" s="217"/>
      <c r="F87" s="217"/>
      <c r="G87" s="217"/>
      <c r="H87" s="217"/>
      <c r="I87" s="218"/>
    </row>
    <row r="88" spans="1:9" ht="18" customHeight="1" x14ac:dyDescent="0.2">
      <c r="A88" s="217"/>
      <c r="B88" s="217"/>
      <c r="C88" s="217"/>
      <c r="D88" s="217"/>
      <c r="E88" s="217"/>
      <c r="F88" s="217"/>
      <c r="G88" s="217"/>
      <c r="H88" s="217"/>
      <c r="I88" s="218"/>
    </row>
    <row r="89" spans="1:9" ht="18" customHeight="1" x14ac:dyDescent="0.2">
      <c r="A89" s="217"/>
      <c r="B89" s="217"/>
      <c r="C89" s="217"/>
      <c r="D89" s="217"/>
      <c r="E89" s="217"/>
      <c r="F89" s="217"/>
      <c r="G89" s="217"/>
      <c r="H89" s="217"/>
      <c r="I89" s="218"/>
    </row>
    <row r="90" spans="1:9" ht="18" customHeight="1" x14ac:dyDescent="0.2">
      <c r="A90" s="217"/>
      <c r="B90" s="217"/>
      <c r="C90" s="217"/>
      <c r="D90" s="217"/>
      <c r="E90" s="217"/>
      <c r="F90" s="217"/>
      <c r="G90" s="217"/>
      <c r="H90" s="217"/>
      <c r="I90" s="218"/>
    </row>
    <row r="91" spans="1:9" ht="18" customHeight="1" x14ac:dyDescent="0.2">
      <c r="A91" s="217"/>
      <c r="B91" s="217"/>
      <c r="C91" s="217"/>
      <c r="D91" s="217"/>
      <c r="E91" s="217"/>
      <c r="F91" s="217"/>
      <c r="G91" s="217"/>
      <c r="H91" s="217"/>
      <c r="I91" s="218"/>
    </row>
    <row r="92" spans="1:9" ht="18" customHeight="1" x14ac:dyDescent="0.2">
      <c r="A92" s="217"/>
      <c r="B92" s="217"/>
      <c r="C92" s="217"/>
      <c r="D92" s="217"/>
      <c r="E92" s="217"/>
      <c r="F92" s="217"/>
      <c r="G92" s="217"/>
      <c r="H92" s="217"/>
      <c r="I92" s="218"/>
    </row>
    <row r="93" spans="1:9" ht="18" customHeight="1" x14ac:dyDescent="0.2">
      <c r="A93" s="217"/>
      <c r="B93" s="217"/>
      <c r="C93" s="217"/>
      <c r="D93" s="217"/>
      <c r="E93" s="217"/>
      <c r="F93" s="217"/>
      <c r="G93" s="217"/>
      <c r="H93" s="217"/>
      <c r="I93" s="218"/>
    </row>
    <row r="94" spans="1:9" ht="18" customHeight="1" x14ac:dyDescent="0.2">
      <c r="A94" s="217"/>
      <c r="B94" s="217"/>
      <c r="C94" s="217"/>
      <c r="D94" s="217"/>
      <c r="E94" s="219"/>
      <c r="F94" s="219"/>
      <c r="G94" s="217"/>
      <c r="H94" s="217"/>
      <c r="I94" s="218"/>
    </row>
    <row r="95" spans="1:9" ht="18" customHeight="1" x14ac:dyDescent="0.2">
      <c r="E95" s="220"/>
      <c r="F95" s="220"/>
    </row>
    <row r="96" spans="1:9" ht="18" customHeight="1" x14ac:dyDescent="0.2">
      <c r="E96" s="220"/>
      <c r="F96" s="220"/>
    </row>
    <row r="97" spans="5:6" ht="18" customHeight="1" x14ac:dyDescent="0.2">
      <c r="E97" s="220"/>
      <c r="F97" s="220"/>
    </row>
    <row r="98" spans="5:6" ht="18" customHeight="1" x14ac:dyDescent="0.2">
      <c r="E98" s="220"/>
      <c r="F98" s="220"/>
    </row>
    <row r="99" spans="5:6" ht="18" customHeight="1" x14ac:dyDescent="0.2">
      <c r="E99" s="220"/>
      <c r="F99" s="220"/>
    </row>
    <row r="100" spans="5:6" ht="18" customHeight="1" x14ac:dyDescent="0.2">
      <c r="E100" s="220"/>
      <c r="F100" s="220"/>
    </row>
    <row r="101" spans="5:6" ht="18" customHeight="1" x14ac:dyDescent="0.2">
      <c r="E101" s="220"/>
      <c r="F101" s="220"/>
    </row>
    <row r="102" spans="5:6" ht="18" customHeight="1" x14ac:dyDescent="0.2">
      <c r="E102" s="220"/>
      <c r="F102" s="220"/>
    </row>
    <row r="103" spans="5:6" ht="18" customHeight="1" x14ac:dyDescent="0.2">
      <c r="E103" s="220"/>
      <c r="F103" s="220"/>
    </row>
    <row r="104" spans="5:6" ht="18" customHeight="1" x14ac:dyDescent="0.2">
      <c r="E104" s="220"/>
      <c r="F104" s="220"/>
    </row>
    <row r="105" spans="5:6" ht="18" customHeight="1" x14ac:dyDescent="0.2">
      <c r="E105" s="220"/>
      <c r="F105" s="220"/>
    </row>
    <row r="106" spans="5:6" ht="18" customHeight="1" x14ac:dyDescent="0.2">
      <c r="E106" s="220"/>
      <c r="F106" s="220"/>
    </row>
    <row r="107" spans="5:6" ht="18" customHeight="1" x14ac:dyDescent="0.2">
      <c r="E107" s="220"/>
      <c r="F107" s="220"/>
    </row>
    <row r="108" spans="5:6" ht="18" customHeight="1" x14ac:dyDescent="0.2">
      <c r="E108" s="220"/>
      <c r="F108" s="220"/>
    </row>
    <row r="109" spans="5:6" ht="18" customHeight="1" x14ac:dyDescent="0.2">
      <c r="E109" s="220"/>
      <c r="F109" s="220"/>
    </row>
    <row r="110" spans="5:6" ht="18" customHeight="1" x14ac:dyDescent="0.2">
      <c r="E110" s="220"/>
      <c r="F110" s="220"/>
    </row>
    <row r="111" spans="5:6" ht="18" customHeight="1" x14ac:dyDescent="0.2">
      <c r="E111" s="220"/>
      <c r="F111" s="220"/>
    </row>
    <row r="112" spans="5:6" ht="18" customHeight="1" x14ac:dyDescent="0.2">
      <c r="E112" s="220"/>
      <c r="F112" s="220"/>
    </row>
    <row r="113" spans="5:6" ht="18" customHeight="1" x14ac:dyDescent="0.2">
      <c r="E113" s="220"/>
      <c r="F113" s="220"/>
    </row>
    <row r="114" spans="5:6" ht="18" customHeight="1" x14ac:dyDescent="0.2">
      <c r="E114" s="220"/>
      <c r="F114" s="220"/>
    </row>
    <row r="115" spans="5:6" ht="18" customHeight="1" x14ac:dyDescent="0.2">
      <c r="E115" s="220"/>
      <c r="F115" s="220"/>
    </row>
    <row r="116" spans="5:6" ht="18" customHeight="1" x14ac:dyDescent="0.2">
      <c r="E116" s="220"/>
      <c r="F116" s="220"/>
    </row>
    <row r="117" spans="5:6" ht="18" customHeight="1" x14ac:dyDescent="0.2">
      <c r="E117" s="220"/>
      <c r="F117" s="220"/>
    </row>
    <row r="118" spans="5:6" ht="18" customHeight="1" x14ac:dyDescent="0.2">
      <c r="E118" s="220"/>
      <c r="F118" s="220"/>
    </row>
    <row r="119" spans="5:6" ht="18" customHeight="1" x14ac:dyDescent="0.2">
      <c r="E119" s="220"/>
      <c r="F119" s="220"/>
    </row>
    <row r="120" spans="5:6" ht="18" customHeight="1" x14ac:dyDescent="0.2">
      <c r="E120" s="220"/>
      <c r="F120" s="220"/>
    </row>
    <row r="121" spans="5:6" ht="18" customHeight="1" x14ac:dyDescent="0.2">
      <c r="E121" s="220"/>
      <c r="F121" s="220"/>
    </row>
    <row r="122" spans="5:6" ht="18" customHeight="1" x14ac:dyDescent="0.2">
      <c r="E122" s="220"/>
      <c r="F122" s="220"/>
    </row>
    <row r="123" spans="5:6" ht="18" customHeight="1" x14ac:dyDescent="0.2">
      <c r="E123" s="220"/>
      <c r="F123" s="220"/>
    </row>
    <row r="124" spans="5:6" ht="18" customHeight="1" x14ac:dyDescent="0.2">
      <c r="E124" s="220"/>
      <c r="F124" s="220"/>
    </row>
    <row r="125" spans="5:6" ht="18" customHeight="1" x14ac:dyDescent="0.2">
      <c r="E125" s="220"/>
      <c r="F125" s="220"/>
    </row>
    <row r="126" spans="5:6" ht="18" customHeight="1" x14ac:dyDescent="0.2">
      <c r="E126" s="220"/>
      <c r="F126" s="220"/>
    </row>
    <row r="127" spans="5:6" ht="18" customHeight="1" x14ac:dyDescent="0.2">
      <c r="E127" s="220"/>
      <c r="F127" s="220"/>
    </row>
    <row r="128" spans="5:6" ht="18" customHeight="1" x14ac:dyDescent="0.2">
      <c r="E128" s="220"/>
      <c r="F128" s="220"/>
    </row>
    <row r="129" spans="5:6" ht="18" customHeight="1" x14ac:dyDescent="0.2">
      <c r="E129" s="220"/>
      <c r="F129" s="220"/>
    </row>
    <row r="130" spans="5:6" ht="18" customHeight="1" x14ac:dyDescent="0.2">
      <c r="E130" s="220"/>
      <c r="F130" s="220"/>
    </row>
    <row r="131" spans="5:6" ht="18" customHeight="1" x14ac:dyDescent="0.2">
      <c r="E131" s="220"/>
      <c r="F131" s="220"/>
    </row>
    <row r="132" spans="5:6" ht="18" customHeight="1" x14ac:dyDescent="0.2">
      <c r="E132" s="220"/>
      <c r="F132" s="220"/>
    </row>
    <row r="133" spans="5:6" ht="18" customHeight="1" x14ac:dyDescent="0.2">
      <c r="E133" s="220"/>
      <c r="F133" s="220"/>
    </row>
    <row r="134" spans="5:6" ht="18" customHeight="1" x14ac:dyDescent="0.2">
      <c r="E134" s="220"/>
      <c r="F134" s="220"/>
    </row>
    <row r="135" spans="5:6" ht="18" customHeight="1" x14ac:dyDescent="0.2">
      <c r="E135" s="220"/>
      <c r="F135" s="220"/>
    </row>
    <row r="136" spans="5:6" ht="18" customHeight="1" x14ac:dyDescent="0.2">
      <c r="E136" s="220"/>
      <c r="F136" s="220"/>
    </row>
    <row r="137" spans="5:6" ht="18" customHeight="1" x14ac:dyDescent="0.2">
      <c r="E137" s="220"/>
      <c r="F137" s="220"/>
    </row>
    <row r="138" spans="5:6" ht="18" customHeight="1" x14ac:dyDescent="0.2">
      <c r="E138" s="220"/>
      <c r="F138" s="220"/>
    </row>
    <row r="139" spans="5:6" ht="18" customHeight="1" x14ac:dyDescent="0.2">
      <c r="E139" s="220"/>
      <c r="F139" s="220"/>
    </row>
    <row r="140" spans="5:6" ht="18" customHeight="1" x14ac:dyDescent="0.2">
      <c r="E140" s="220"/>
      <c r="F140" s="220"/>
    </row>
    <row r="141" spans="5:6" ht="18" customHeight="1" x14ac:dyDescent="0.2">
      <c r="E141" s="220"/>
      <c r="F141" s="220"/>
    </row>
    <row r="142" spans="5:6" ht="18" customHeight="1" x14ac:dyDescent="0.2">
      <c r="E142" s="220"/>
      <c r="F142" s="220"/>
    </row>
    <row r="143" spans="5:6" ht="18" customHeight="1" x14ac:dyDescent="0.2">
      <c r="E143" s="220"/>
      <c r="F143" s="220"/>
    </row>
    <row r="144" spans="5:6" ht="18" customHeight="1" x14ac:dyDescent="0.2">
      <c r="E144" s="220"/>
      <c r="F144" s="220"/>
    </row>
    <row r="145" spans="5:6" ht="18" customHeight="1" x14ac:dyDescent="0.2">
      <c r="E145" s="220"/>
      <c r="F145" s="220"/>
    </row>
    <row r="146" spans="5:6" ht="18" customHeight="1" x14ac:dyDescent="0.2">
      <c r="E146" s="220"/>
      <c r="F146" s="220"/>
    </row>
    <row r="147" spans="5:6" ht="18" customHeight="1" x14ac:dyDescent="0.2">
      <c r="E147" s="220"/>
      <c r="F147" s="220"/>
    </row>
    <row r="148" spans="5:6" ht="18" customHeight="1" x14ac:dyDescent="0.2">
      <c r="E148" s="220"/>
      <c r="F148" s="220"/>
    </row>
    <row r="149" spans="5:6" ht="18" customHeight="1" x14ac:dyDescent="0.2">
      <c r="E149" s="220"/>
      <c r="F149" s="220"/>
    </row>
    <row r="150" spans="5:6" ht="18" customHeight="1" x14ac:dyDescent="0.2">
      <c r="E150" s="220"/>
      <c r="F150" s="220"/>
    </row>
    <row r="151" spans="5:6" ht="18" customHeight="1" x14ac:dyDescent="0.2">
      <c r="E151" s="220"/>
      <c r="F151" s="220"/>
    </row>
    <row r="152" spans="5:6" ht="18" customHeight="1" x14ac:dyDescent="0.2">
      <c r="E152" s="220"/>
      <c r="F152" s="220"/>
    </row>
    <row r="153" spans="5:6" ht="18" customHeight="1" x14ac:dyDescent="0.2">
      <c r="E153" s="220"/>
      <c r="F153" s="220"/>
    </row>
    <row r="154" spans="5:6" ht="18" customHeight="1" x14ac:dyDescent="0.2">
      <c r="E154" s="220"/>
      <c r="F154" s="220"/>
    </row>
    <row r="155" spans="5:6" ht="18" customHeight="1" x14ac:dyDescent="0.2">
      <c r="E155" s="220"/>
      <c r="F155" s="220"/>
    </row>
    <row r="156" spans="5:6" ht="18" customHeight="1" x14ac:dyDescent="0.2">
      <c r="E156" s="220"/>
      <c r="F156" s="220"/>
    </row>
    <row r="157" spans="5:6" ht="18" customHeight="1" x14ac:dyDescent="0.2">
      <c r="E157" s="220"/>
      <c r="F157" s="220"/>
    </row>
    <row r="158" spans="5:6" ht="18" customHeight="1" x14ac:dyDescent="0.2">
      <c r="E158" s="220"/>
      <c r="F158" s="220"/>
    </row>
    <row r="159" spans="5:6" ht="18" customHeight="1" x14ac:dyDescent="0.2">
      <c r="E159" s="220"/>
      <c r="F159" s="220"/>
    </row>
    <row r="160" spans="5:6" ht="18" customHeight="1" x14ac:dyDescent="0.2">
      <c r="E160" s="220"/>
      <c r="F160" s="220"/>
    </row>
    <row r="161" spans="5:6" ht="18" customHeight="1" x14ac:dyDescent="0.2">
      <c r="E161" s="220"/>
      <c r="F161" s="220"/>
    </row>
    <row r="162" spans="5:6" ht="18" customHeight="1" x14ac:dyDescent="0.2">
      <c r="E162" s="220"/>
      <c r="F162" s="220"/>
    </row>
    <row r="163" spans="5:6" ht="18" customHeight="1" x14ac:dyDescent="0.2">
      <c r="E163" s="220"/>
      <c r="F163" s="220"/>
    </row>
    <row r="164" spans="5:6" ht="18" customHeight="1" x14ac:dyDescent="0.2">
      <c r="E164" s="220"/>
      <c r="F164" s="220"/>
    </row>
    <row r="165" spans="5:6" ht="18" customHeight="1" x14ac:dyDescent="0.2">
      <c r="E165" s="220"/>
      <c r="F165" s="220"/>
    </row>
    <row r="166" spans="5:6" ht="18" customHeight="1" x14ac:dyDescent="0.2">
      <c r="E166" s="220"/>
      <c r="F166" s="220"/>
    </row>
    <row r="167" spans="5:6" ht="18" customHeight="1" x14ac:dyDescent="0.2">
      <c r="E167" s="220"/>
      <c r="F167" s="220"/>
    </row>
    <row r="168" spans="5:6" ht="18" customHeight="1" x14ac:dyDescent="0.2">
      <c r="E168" s="220"/>
      <c r="F168" s="220"/>
    </row>
    <row r="169" spans="5:6" ht="18" customHeight="1" x14ac:dyDescent="0.2">
      <c r="E169" s="220"/>
      <c r="F169" s="220"/>
    </row>
    <row r="170" spans="5:6" ht="18" customHeight="1" x14ac:dyDescent="0.2">
      <c r="E170" s="220"/>
      <c r="F170" s="220"/>
    </row>
    <row r="171" spans="5:6" ht="18" customHeight="1" x14ac:dyDescent="0.2">
      <c r="E171" s="220"/>
      <c r="F171" s="220"/>
    </row>
    <row r="172" spans="5:6" ht="18" customHeight="1" x14ac:dyDescent="0.2">
      <c r="E172" s="220"/>
      <c r="F172" s="220"/>
    </row>
    <row r="173" spans="5:6" ht="18" customHeight="1" x14ac:dyDescent="0.2">
      <c r="E173" s="220"/>
      <c r="F173" s="220"/>
    </row>
    <row r="174" spans="5:6" ht="18" customHeight="1" x14ac:dyDescent="0.2">
      <c r="E174" s="220"/>
      <c r="F174" s="220"/>
    </row>
    <row r="175" spans="5:6" ht="18" customHeight="1" x14ac:dyDescent="0.2">
      <c r="E175" s="220"/>
      <c r="F175" s="220"/>
    </row>
    <row r="176" spans="5:6" ht="18" customHeight="1" x14ac:dyDescent="0.2">
      <c r="E176" s="220"/>
      <c r="F176" s="220"/>
    </row>
    <row r="177" spans="5:6" ht="18" customHeight="1" x14ac:dyDescent="0.2">
      <c r="E177" s="220"/>
      <c r="F177" s="220"/>
    </row>
    <row r="178" spans="5:6" ht="18" customHeight="1" x14ac:dyDescent="0.2">
      <c r="E178" s="220"/>
      <c r="F178" s="220"/>
    </row>
    <row r="179" spans="5:6" ht="18" customHeight="1" x14ac:dyDescent="0.2">
      <c r="E179" s="220"/>
      <c r="F179" s="220"/>
    </row>
    <row r="180" spans="5:6" ht="18" customHeight="1" x14ac:dyDescent="0.2">
      <c r="E180" s="220"/>
      <c r="F180" s="220"/>
    </row>
    <row r="181" spans="5:6" ht="18" customHeight="1" x14ac:dyDescent="0.2">
      <c r="E181" s="220"/>
      <c r="F181" s="220"/>
    </row>
    <row r="182" spans="5:6" ht="18" customHeight="1" x14ac:dyDescent="0.2">
      <c r="E182" s="220"/>
      <c r="F182" s="220"/>
    </row>
    <row r="183" spans="5:6" ht="18" customHeight="1" x14ac:dyDescent="0.2">
      <c r="E183" s="220"/>
      <c r="F183" s="220"/>
    </row>
    <row r="184" spans="5:6" ht="18" customHeight="1" x14ac:dyDescent="0.2">
      <c r="E184" s="220"/>
      <c r="F184" s="220"/>
    </row>
    <row r="185" spans="5:6" ht="18" customHeight="1" x14ac:dyDescent="0.2">
      <c r="E185" s="220"/>
      <c r="F185" s="220"/>
    </row>
    <row r="186" spans="5:6" ht="18" customHeight="1" x14ac:dyDescent="0.2">
      <c r="E186" s="220"/>
      <c r="F186" s="220"/>
    </row>
    <row r="187" spans="5:6" ht="18" customHeight="1" x14ac:dyDescent="0.2">
      <c r="E187" s="220"/>
      <c r="F187" s="220"/>
    </row>
    <row r="188" spans="5:6" ht="18" customHeight="1" x14ac:dyDescent="0.2">
      <c r="E188" s="220"/>
      <c r="F188" s="220"/>
    </row>
    <row r="189" spans="5:6" ht="18" customHeight="1" x14ac:dyDescent="0.2">
      <c r="E189" s="220"/>
      <c r="F189" s="220"/>
    </row>
    <row r="190" spans="5:6" ht="18" customHeight="1" x14ac:dyDescent="0.2">
      <c r="E190" s="220"/>
      <c r="F190" s="220"/>
    </row>
    <row r="191" spans="5:6" ht="18" customHeight="1" x14ac:dyDescent="0.2">
      <c r="E191" s="220"/>
      <c r="F191" s="220"/>
    </row>
    <row r="192" spans="5:6" ht="18" customHeight="1" x14ac:dyDescent="0.2">
      <c r="E192" s="220"/>
      <c r="F192" s="220"/>
    </row>
    <row r="193" spans="5:6" ht="18" customHeight="1" x14ac:dyDescent="0.2">
      <c r="E193" s="220"/>
      <c r="F193" s="220"/>
    </row>
    <row r="194" spans="5:6" ht="18" customHeight="1" x14ac:dyDescent="0.2">
      <c r="E194" s="220"/>
      <c r="F194" s="220"/>
    </row>
    <row r="195" spans="5:6" ht="18" customHeight="1" x14ac:dyDescent="0.2">
      <c r="E195" s="220"/>
      <c r="F195" s="220"/>
    </row>
    <row r="196" spans="5:6" ht="18" customHeight="1" x14ac:dyDescent="0.2">
      <c r="E196" s="220"/>
      <c r="F196" s="220"/>
    </row>
    <row r="197" spans="5:6" ht="18" customHeight="1" x14ac:dyDescent="0.2">
      <c r="E197" s="220"/>
      <c r="F197" s="220"/>
    </row>
    <row r="198" spans="5:6" ht="18" customHeight="1" x14ac:dyDescent="0.2">
      <c r="E198" s="220"/>
      <c r="F198" s="220"/>
    </row>
    <row r="199" spans="5:6" ht="18" customHeight="1" x14ac:dyDescent="0.2">
      <c r="E199" s="220"/>
      <c r="F199" s="220"/>
    </row>
    <row r="200" spans="5:6" ht="18" customHeight="1" x14ac:dyDescent="0.2">
      <c r="E200" s="220"/>
      <c r="F200" s="220"/>
    </row>
    <row r="201" spans="5:6" ht="18" customHeight="1" x14ac:dyDescent="0.2">
      <c r="E201" s="220"/>
      <c r="F201" s="220"/>
    </row>
    <row r="202" spans="5:6" ht="18" customHeight="1" x14ac:dyDescent="0.2">
      <c r="E202" s="220"/>
      <c r="F202" s="220"/>
    </row>
    <row r="203" spans="5:6" ht="18" customHeight="1" x14ac:dyDescent="0.2">
      <c r="E203" s="220"/>
      <c r="F203" s="220"/>
    </row>
    <row r="204" spans="5:6" ht="18" customHeight="1" x14ac:dyDescent="0.2">
      <c r="E204" s="220"/>
      <c r="F204" s="220"/>
    </row>
    <row r="205" spans="5:6" ht="18" customHeight="1" x14ac:dyDescent="0.2">
      <c r="E205" s="220"/>
      <c r="F205" s="220"/>
    </row>
    <row r="206" spans="5:6" ht="18" customHeight="1" x14ac:dyDescent="0.2">
      <c r="E206" s="220"/>
      <c r="F206" s="220"/>
    </row>
    <row r="207" spans="5:6" ht="18" customHeight="1" x14ac:dyDescent="0.2">
      <c r="E207" s="220"/>
      <c r="F207" s="220"/>
    </row>
    <row r="208" spans="5:6" ht="18" customHeight="1" x14ac:dyDescent="0.2">
      <c r="E208" s="220"/>
      <c r="F208" s="220"/>
    </row>
    <row r="209" spans="5:6" ht="18" customHeight="1" x14ac:dyDescent="0.2">
      <c r="E209" s="220"/>
      <c r="F209" s="220"/>
    </row>
    <row r="210" spans="5:6" ht="18" customHeight="1" x14ac:dyDescent="0.2">
      <c r="E210" s="220"/>
      <c r="F210" s="220"/>
    </row>
    <row r="211" spans="5:6" ht="18" customHeight="1" x14ac:dyDescent="0.2">
      <c r="E211" s="220"/>
      <c r="F211" s="220"/>
    </row>
    <row r="212" spans="5:6" ht="18" customHeight="1" x14ac:dyDescent="0.2">
      <c r="E212" s="220"/>
      <c r="F212" s="220"/>
    </row>
    <row r="213" spans="5:6" ht="18" customHeight="1" x14ac:dyDescent="0.2">
      <c r="E213" s="220"/>
      <c r="F213" s="220"/>
    </row>
    <row r="214" spans="5:6" ht="18" customHeight="1" x14ac:dyDescent="0.2">
      <c r="E214" s="220"/>
      <c r="F214" s="220"/>
    </row>
    <row r="215" spans="5:6" ht="18" customHeight="1" x14ac:dyDescent="0.2">
      <c r="E215" s="220"/>
      <c r="F215" s="220"/>
    </row>
    <row r="216" spans="5:6" ht="18" customHeight="1" x14ac:dyDescent="0.2">
      <c r="E216" s="220"/>
      <c r="F216" s="220"/>
    </row>
    <row r="217" spans="5:6" ht="18" customHeight="1" x14ac:dyDescent="0.2">
      <c r="E217" s="220"/>
      <c r="F217" s="220"/>
    </row>
    <row r="218" spans="5:6" ht="18" customHeight="1" x14ac:dyDescent="0.2">
      <c r="E218" s="220"/>
      <c r="F218" s="220"/>
    </row>
    <row r="219" spans="5:6" ht="18" customHeight="1" x14ac:dyDescent="0.2">
      <c r="E219" s="220"/>
      <c r="F219" s="220"/>
    </row>
    <row r="220" spans="5:6" ht="18" customHeight="1" x14ac:dyDescent="0.2">
      <c r="E220" s="220"/>
      <c r="F220" s="220"/>
    </row>
    <row r="221" spans="5:6" ht="18" customHeight="1" x14ac:dyDescent="0.2">
      <c r="E221" s="220"/>
      <c r="F221" s="220"/>
    </row>
    <row r="222" spans="5:6" ht="18" customHeight="1" x14ac:dyDescent="0.2">
      <c r="E222" s="220"/>
      <c r="F222" s="220"/>
    </row>
    <row r="223" spans="5:6" ht="18" customHeight="1" x14ac:dyDescent="0.2">
      <c r="E223" s="220"/>
      <c r="F223" s="220"/>
    </row>
    <row r="224" spans="5:6" ht="18" customHeight="1" x14ac:dyDescent="0.2">
      <c r="E224" s="220"/>
      <c r="F224" s="220"/>
    </row>
    <row r="225" spans="5:6" ht="18" customHeight="1" x14ac:dyDescent="0.2">
      <c r="E225" s="220"/>
      <c r="F225" s="220"/>
    </row>
    <row r="226" spans="5:6" ht="18" customHeight="1" x14ac:dyDescent="0.2">
      <c r="E226" s="220"/>
      <c r="F226" s="220"/>
    </row>
    <row r="227" spans="5:6" ht="18" customHeight="1" x14ac:dyDescent="0.2">
      <c r="E227" s="220"/>
      <c r="F227" s="220"/>
    </row>
    <row r="228" spans="5:6" ht="18" customHeight="1" x14ac:dyDescent="0.2">
      <c r="E228" s="220"/>
      <c r="F228" s="220"/>
    </row>
    <row r="229" spans="5:6" ht="18" customHeight="1" x14ac:dyDescent="0.2">
      <c r="E229" s="220"/>
      <c r="F229" s="220"/>
    </row>
    <row r="230" spans="5:6" ht="18" customHeight="1" x14ac:dyDescent="0.2">
      <c r="E230" s="220"/>
      <c r="F230" s="220"/>
    </row>
    <row r="231" spans="5:6" ht="18" customHeight="1" x14ac:dyDescent="0.2">
      <c r="E231" s="220"/>
      <c r="F231" s="220"/>
    </row>
    <row r="232" spans="5:6" ht="18" customHeight="1" x14ac:dyDescent="0.2">
      <c r="E232" s="220"/>
      <c r="F232" s="220"/>
    </row>
    <row r="233" spans="5:6" ht="18" customHeight="1" x14ac:dyDescent="0.2">
      <c r="E233" s="220"/>
      <c r="F233" s="220"/>
    </row>
    <row r="234" spans="5:6" ht="18" customHeight="1" x14ac:dyDescent="0.2">
      <c r="E234" s="220"/>
      <c r="F234" s="220"/>
    </row>
    <row r="235" spans="5:6" ht="18" customHeight="1" x14ac:dyDescent="0.2">
      <c r="E235" s="220"/>
      <c r="F235" s="220"/>
    </row>
    <row r="236" spans="5:6" ht="18" customHeight="1" x14ac:dyDescent="0.2">
      <c r="E236" s="220"/>
      <c r="F236" s="220"/>
    </row>
    <row r="237" spans="5:6" ht="18" customHeight="1" x14ac:dyDescent="0.2">
      <c r="E237" s="220"/>
      <c r="F237" s="220"/>
    </row>
    <row r="238" spans="5:6" ht="18" customHeight="1" x14ac:dyDescent="0.2">
      <c r="E238" s="220"/>
      <c r="F238" s="220"/>
    </row>
    <row r="239" spans="5:6" ht="18" customHeight="1" x14ac:dyDescent="0.2">
      <c r="E239" s="220"/>
      <c r="F239" s="220"/>
    </row>
    <row r="240" spans="5:6" ht="18" customHeight="1" x14ac:dyDescent="0.2">
      <c r="E240" s="220"/>
      <c r="F240" s="220"/>
    </row>
    <row r="241" spans="5:6" ht="18" customHeight="1" x14ac:dyDescent="0.2">
      <c r="E241" s="220"/>
      <c r="F241" s="220"/>
    </row>
    <row r="242" spans="5:6" ht="18" customHeight="1" x14ac:dyDescent="0.2">
      <c r="E242" s="220"/>
      <c r="F242" s="220"/>
    </row>
    <row r="243" spans="5:6" ht="18" customHeight="1" x14ac:dyDescent="0.2">
      <c r="E243" s="220"/>
      <c r="F243" s="220"/>
    </row>
    <row r="244" spans="5:6" ht="18" customHeight="1" x14ac:dyDescent="0.2">
      <c r="E244" s="220"/>
      <c r="F244" s="220"/>
    </row>
    <row r="245" spans="5:6" ht="18" customHeight="1" x14ac:dyDescent="0.2">
      <c r="E245" s="220"/>
      <c r="F245" s="220"/>
    </row>
    <row r="246" spans="5:6" ht="18" customHeight="1" x14ac:dyDescent="0.2">
      <c r="E246" s="220"/>
      <c r="F246" s="220"/>
    </row>
    <row r="247" spans="5:6" ht="18" customHeight="1" x14ac:dyDescent="0.2">
      <c r="E247" s="220"/>
      <c r="F247" s="220"/>
    </row>
    <row r="248" spans="5:6" ht="18" customHeight="1" x14ac:dyDescent="0.2">
      <c r="E248" s="220"/>
      <c r="F248" s="220"/>
    </row>
    <row r="249" spans="5:6" ht="18" customHeight="1" x14ac:dyDescent="0.2">
      <c r="E249" s="220"/>
      <c r="F249" s="220"/>
    </row>
    <row r="250" spans="5:6" ht="18" customHeight="1" x14ac:dyDescent="0.2">
      <c r="E250" s="220"/>
      <c r="F250" s="220"/>
    </row>
    <row r="251" spans="5:6" ht="18" customHeight="1" x14ac:dyDescent="0.2">
      <c r="E251" s="220"/>
      <c r="F251" s="220"/>
    </row>
    <row r="252" spans="5:6" ht="18" customHeight="1" x14ac:dyDescent="0.2">
      <c r="E252" s="220"/>
      <c r="F252" s="220"/>
    </row>
    <row r="253" spans="5:6" ht="18" customHeight="1" x14ac:dyDescent="0.2">
      <c r="E253" s="220"/>
      <c r="F253" s="220"/>
    </row>
    <row r="254" spans="5:6" ht="18" customHeight="1" x14ac:dyDescent="0.2">
      <c r="E254" s="220"/>
      <c r="F254" s="220"/>
    </row>
    <row r="255" spans="5:6" ht="18" customHeight="1" x14ac:dyDescent="0.2">
      <c r="E255" s="220"/>
      <c r="F255" s="220"/>
    </row>
    <row r="256" spans="5:6" ht="18" customHeight="1" x14ac:dyDescent="0.2">
      <c r="E256" s="220"/>
      <c r="F256" s="220"/>
    </row>
    <row r="257" spans="5:6" ht="18" customHeight="1" x14ac:dyDescent="0.2">
      <c r="E257" s="220"/>
      <c r="F257" s="220"/>
    </row>
    <row r="258" spans="5:6" ht="18" customHeight="1" x14ac:dyDescent="0.2">
      <c r="E258" s="220"/>
      <c r="F258" s="220"/>
    </row>
    <row r="259" spans="5:6" ht="18" customHeight="1" x14ac:dyDescent="0.2">
      <c r="E259" s="220"/>
      <c r="F259" s="220"/>
    </row>
    <row r="260" spans="5:6" ht="18" customHeight="1" x14ac:dyDescent="0.2">
      <c r="E260" s="220"/>
      <c r="F260" s="220"/>
    </row>
    <row r="261" spans="5:6" ht="18" customHeight="1" x14ac:dyDescent="0.2">
      <c r="E261" s="220"/>
      <c r="F261" s="220"/>
    </row>
    <row r="262" spans="5:6" ht="18" customHeight="1" x14ac:dyDescent="0.2">
      <c r="E262" s="220"/>
      <c r="F262" s="220"/>
    </row>
    <row r="263" spans="5:6" ht="18" customHeight="1" x14ac:dyDescent="0.2">
      <c r="E263" s="220"/>
      <c r="F263" s="220"/>
    </row>
    <row r="264" spans="5:6" ht="18" customHeight="1" x14ac:dyDescent="0.2">
      <c r="E264" s="220"/>
      <c r="F264" s="220"/>
    </row>
    <row r="265" spans="5:6" ht="18" customHeight="1" x14ac:dyDescent="0.2">
      <c r="E265" s="220"/>
      <c r="F265" s="220"/>
    </row>
    <row r="266" spans="5:6" ht="18" customHeight="1" x14ac:dyDescent="0.2">
      <c r="E266" s="220"/>
      <c r="F266" s="220"/>
    </row>
    <row r="267" spans="5:6" ht="18" customHeight="1" x14ac:dyDescent="0.2">
      <c r="E267" s="220"/>
      <c r="F267" s="220"/>
    </row>
    <row r="268" spans="5:6" ht="18" customHeight="1" x14ac:dyDescent="0.2">
      <c r="E268" s="220"/>
      <c r="F268" s="220"/>
    </row>
    <row r="269" spans="5:6" ht="18" customHeight="1" x14ac:dyDescent="0.2">
      <c r="E269" s="220"/>
      <c r="F269" s="220"/>
    </row>
    <row r="270" spans="5:6" ht="18" customHeight="1" x14ac:dyDescent="0.2">
      <c r="E270" s="220"/>
      <c r="F270" s="220"/>
    </row>
    <row r="271" spans="5:6" ht="18" customHeight="1" x14ac:dyDescent="0.2">
      <c r="E271" s="220"/>
      <c r="F271" s="220"/>
    </row>
    <row r="272" spans="5:6" ht="18" customHeight="1" x14ac:dyDescent="0.2">
      <c r="E272" s="220"/>
      <c r="F272" s="220"/>
    </row>
    <row r="273" spans="5:6" ht="18" customHeight="1" x14ac:dyDescent="0.2">
      <c r="E273" s="220"/>
      <c r="F273" s="220"/>
    </row>
    <row r="274" spans="5:6" ht="18" customHeight="1" x14ac:dyDescent="0.2">
      <c r="E274" s="220"/>
      <c r="F274" s="220"/>
    </row>
    <row r="275" spans="5:6" ht="18" customHeight="1" x14ac:dyDescent="0.2">
      <c r="E275" s="220"/>
      <c r="F275" s="220"/>
    </row>
    <row r="276" spans="5:6" ht="18" customHeight="1" x14ac:dyDescent="0.2">
      <c r="E276" s="220"/>
      <c r="F276" s="220"/>
    </row>
    <row r="277" spans="5:6" ht="18" customHeight="1" x14ac:dyDescent="0.2">
      <c r="E277" s="220"/>
      <c r="F277" s="220"/>
    </row>
    <row r="278" spans="5:6" ht="18" customHeight="1" x14ac:dyDescent="0.2">
      <c r="E278" s="220"/>
      <c r="F278" s="220"/>
    </row>
    <row r="279" spans="5:6" ht="18" customHeight="1" x14ac:dyDescent="0.2">
      <c r="E279" s="220"/>
      <c r="F279" s="220"/>
    </row>
    <row r="280" spans="5:6" ht="18" customHeight="1" x14ac:dyDescent="0.2">
      <c r="E280" s="220"/>
      <c r="F280" s="220"/>
    </row>
    <row r="281" spans="5:6" ht="18" customHeight="1" x14ac:dyDescent="0.2">
      <c r="E281" s="220"/>
      <c r="F281" s="220"/>
    </row>
    <row r="282" spans="5:6" ht="18" customHeight="1" x14ac:dyDescent="0.2">
      <c r="E282" s="220"/>
      <c r="F282" s="220"/>
    </row>
    <row r="283" spans="5:6" ht="18" customHeight="1" x14ac:dyDescent="0.2">
      <c r="E283" s="220"/>
      <c r="F283" s="220"/>
    </row>
    <row r="284" spans="5:6" ht="18" customHeight="1" x14ac:dyDescent="0.2">
      <c r="E284" s="220"/>
      <c r="F284" s="220"/>
    </row>
    <row r="285" spans="5:6" ht="18" customHeight="1" x14ac:dyDescent="0.2">
      <c r="E285" s="220"/>
      <c r="F285" s="220"/>
    </row>
    <row r="286" spans="5:6" ht="18" customHeight="1" x14ac:dyDescent="0.2">
      <c r="E286" s="220"/>
      <c r="F286" s="220"/>
    </row>
    <row r="287" spans="5:6" ht="18" customHeight="1" x14ac:dyDescent="0.2">
      <c r="E287" s="220"/>
      <c r="F287" s="220"/>
    </row>
    <row r="288" spans="5:6" ht="18" customHeight="1" x14ac:dyDescent="0.2">
      <c r="E288" s="220"/>
      <c r="F288" s="220"/>
    </row>
    <row r="289" spans="5:6" ht="18" customHeight="1" x14ac:dyDescent="0.2">
      <c r="E289" s="220"/>
      <c r="F289" s="220"/>
    </row>
    <row r="290" spans="5:6" ht="18" customHeight="1" x14ac:dyDescent="0.2">
      <c r="E290" s="220"/>
      <c r="F290" s="220"/>
    </row>
    <row r="291" spans="5:6" ht="18" customHeight="1" x14ac:dyDescent="0.2">
      <c r="E291" s="220"/>
      <c r="F291" s="220"/>
    </row>
    <row r="292" spans="5:6" ht="18" customHeight="1" x14ac:dyDescent="0.2">
      <c r="E292" s="220"/>
      <c r="F292" s="220"/>
    </row>
    <row r="293" spans="5:6" ht="18" customHeight="1" x14ac:dyDescent="0.2">
      <c r="E293" s="220"/>
      <c r="F293" s="220"/>
    </row>
    <row r="294" spans="5:6" ht="18" customHeight="1" x14ac:dyDescent="0.2">
      <c r="E294" s="220"/>
      <c r="F294" s="220"/>
    </row>
    <row r="295" spans="5:6" ht="18" customHeight="1" x14ac:dyDescent="0.2">
      <c r="E295" s="220"/>
      <c r="F295" s="220"/>
    </row>
    <row r="296" spans="5:6" ht="18" customHeight="1" x14ac:dyDescent="0.2">
      <c r="E296" s="220"/>
      <c r="F296" s="220"/>
    </row>
    <row r="297" spans="5:6" ht="18" customHeight="1" x14ac:dyDescent="0.2">
      <c r="E297" s="220"/>
      <c r="F297" s="220"/>
    </row>
    <row r="298" spans="5:6" ht="18" customHeight="1" x14ac:dyDescent="0.2">
      <c r="E298" s="220"/>
      <c r="F298" s="220"/>
    </row>
    <row r="299" spans="5:6" ht="18" customHeight="1" x14ac:dyDescent="0.2">
      <c r="E299" s="220"/>
      <c r="F299" s="220"/>
    </row>
    <row r="300" spans="5:6" ht="18" customHeight="1" x14ac:dyDescent="0.2">
      <c r="E300" s="220"/>
      <c r="F300" s="220"/>
    </row>
    <row r="301" spans="5:6" ht="18" customHeight="1" x14ac:dyDescent="0.2">
      <c r="E301" s="220"/>
      <c r="F301" s="220"/>
    </row>
    <row r="302" spans="5:6" ht="18" customHeight="1" x14ac:dyDescent="0.2">
      <c r="E302" s="220"/>
      <c r="F302" s="220"/>
    </row>
    <row r="303" spans="5:6" ht="18" customHeight="1" x14ac:dyDescent="0.2">
      <c r="E303" s="220"/>
      <c r="F303" s="220"/>
    </row>
    <row r="304" spans="5:6" ht="18" customHeight="1" x14ac:dyDescent="0.2">
      <c r="E304" s="220"/>
      <c r="F304" s="220"/>
    </row>
    <row r="305" spans="5:6" ht="18" customHeight="1" x14ac:dyDescent="0.2">
      <c r="E305" s="220"/>
      <c r="F305" s="220"/>
    </row>
    <row r="306" spans="5:6" ht="18" customHeight="1" x14ac:dyDescent="0.2">
      <c r="E306" s="220"/>
      <c r="F306" s="220"/>
    </row>
    <row r="307" spans="5:6" ht="18" customHeight="1" x14ac:dyDescent="0.2">
      <c r="E307" s="220"/>
      <c r="F307" s="220"/>
    </row>
    <row r="308" spans="5:6" ht="18" customHeight="1" x14ac:dyDescent="0.2">
      <c r="E308" s="220"/>
      <c r="F308" s="220"/>
    </row>
    <row r="309" spans="5:6" ht="18" customHeight="1" x14ac:dyDescent="0.2">
      <c r="E309" s="220"/>
      <c r="F309" s="220"/>
    </row>
    <row r="310" spans="5:6" ht="18" customHeight="1" x14ac:dyDescent="0.2">
      <c r="E310" s="220"/>
      <c r="F310" s="220"/>
    </row>
    <row r="311" spans="5:6" ht="18" customHeight="1" x14ac:dyDescent="0.2">
      <c r="E311" s="220"/>
      <c r="F311" s="220"/>
    </row>
    <row r="312" spans="5:6" ht="18" customHeight="1" x14ac:dyDescent="0.2">
      <c r="E312" s="220"/>
      <c r="F312" s="220"/>
    </row>
    <row r="313" spans="5:6" ht="18" customHeight="1" x14ac:dyDescent="0.2">
      <c r="E313" s="220"/>
      <c r="F313" s="220"/>
    </row>
    <row r="314" spans="5:6" ht="18" customHeight="1" x14ac:dyDescent="0.2">
      <c r="E314" s="220"/>
      <c r="F314" s="220"/>
    </row>
    <row r="315" spans="5:6" ht="18" customHeight="1" x14ac:dyDescent="0.2">
      <c r="E315" s="220"/>
      <c r="F315" s="220"/>
    </row>
    <row r="316" spans="5:6" ht="18" customHeight="1" x14ac:dyDescent="0.2">
      <c r="E316" s="220"/>
      <c r="F316" s="220"/>
    </row>
    <row r="317" spans="5:6" ht="18" customHeight="1" x14ac:dyDescent="0.2">
      <c r="E317" s="220"/>
      <c r="F317" s="220"/>
    </row>
    <row r="318" spans="5:6" ht="18" customHeight="1" x14ac:dyDescent="0.2">
      <c r="E318" s="220"/>
      <c r="F318" s="220"/>
    </row>
    <row r="319" spans="5:6" ht="18" customHeight="1" x14ac:dyDescent="0.2">
      <c r="E319" s="220"/>
      <c r="F319" s="220"/>
    </row>
    <row r="320" spans="5:6" ht="18" customHeight="1" x14ac:dyDescent="0.2">
      <c r="E320" s="220"/>
      <c r="F320" s="220"/>
    </row>
    <row r="321" spans="5:6" ht="18" customHeight="1" x14ac:dyDescent="0.2">
      <c r="E321" s="220"/>
      <c r="F321" s="220"/>
    </row>
    <row r="322" spans="5:6" ht="18" customHeight="1" x14ac:dyDescent="0.2">
      <c r="E322" s="220"/>
      <c r="F322" s="220"/>
    </row>
    <row r="323" spans="5:6" ht="18" customHeight="1" x14ac:dyDescent="0.2">
      <c r="E323" s="220"/>
      <c r="F323" s="220"/>
    </row>
    <row r="324" spans="5:6" ht="18" customHeight="1" x14ac:dyDescent="0.2">
      <c r="E324" s="220"/>
      <c r="F324" s="220"/>
    </row>
    <row r="325" spans="5:6" ht="18" customHeight="1" x14ac:dyDescent="0.2">
      <c r="E325" s="220"/>
      <c r="F325" s="220"/>
    </row>
    <row r="326" spans="5:6" ht="18" customHeight="1" x14ac:dyDescent="0.2">
      <c r="E326" s="220"/>
      <c r="F326" s="220"/>
    </row>
    <row r="327" spans="5:6" ht="18" customHeight="1" x14ac:dyDescent="0.2">
      <c r="E327" s="220"/>
      <c r="F327" s="220"/>
    </row>
    <row r="328" spans="5:6" ht="18" customHeight="1" x14ac:dyDescent="0.2">
      <c r="E328" s="220"/>
      <c r="F328" s="220"/>
    </row>
    <row r="329" spans="5:6" ht="18" customHeight="1" x14ac:dyDescent="0.2">
      <c r="E329" s="220"/>
      <c r="F329" s="220"/>
    </row>
    <row r="330" spans="5:6" ht="18" customHeight="1" x14ac:dyDescent="0.2">
      <c r="E330" s="220"/>
      <c r="F330" s="220"/>
    </row>
    <row r="331" spans="5:6" ht="18" customHeight="1" x14ac:dyDescent="0.2">
      <c r="E331" s="220"/>
      <c r="F331" s="220"/>
    </row>
    <row r="332" spans="5:6" ht="18" customHeight="1" x14ac:dyDescent="0.2">
      <c r="E332" s="220"/>
      <c r="F332" s="220"/>
    </row>
    <row r="333" spans="5:6" ht="18" customHeight="1" x14ac:dyDescent="0.2">
      <c r="E333" s="220"/>
      <c r="F333" s="220"/>
    </row>
    <row r="334" spans="5:6" ht="18" customHeight="1" x14ac:dyDescent="0.2">
      <c r="E334" s="220"/>
      <c r="F334" s="220"/>
    </row>
    <row r="335" spans="5:6" ht="18" customHeight="1" x14ac:dyDescent="0.2">
      <c r="E335" s="220"/>
      <c r="F335" s="220"/>
    </row>
    <row r="336" spans="5:6" ht="18" customHeight="1" x14ac:dyDescent="0.2">
      <c r="E336" s="220"/>
      <c r="F336" s="220"/>
    </row>
    <row r="337" spans="5:6" ht="18" customHeight="1" x14ac:dyDescent="0.2">
      <c r="E337" s="220"/>
      <c r="F337" s="220"/>
    </row>
    <row r="338" spans="5:6" ht="18" customHeight="1" x14ac:dyDescent="0.2">
      <c r="E338" s="220"/>
      <c r="F338" s="220"/>
    </row>
    <row r="339" spans="5:6" ht="18" customHeight="1" x14ac:dyDescent="0.2">
      <c r="E339" s="220"/>
      <c r="F339" s="220"/>
    </row>
    <row r="340" spans="5:6" ht="18" customHeight="1" x14ac:dyDescent="0.2">
      <c r="E340" s="220"/>
      <c r="F340" s="220"/>
    </row>
    <row r="341" spans="5:6" ht="18" customHeight="1" x14ac:dyDescent="0.2">
      <c r="E341" s="220"/>
      <c r="F341" s="220"/>
    </row>
    <row r="342" spans="5:6" ht="18" customHeight="1" x14ac:dyDescent="0.2">
      <c r="E342" s="220"/>
      <c r="F342" s="220"/>
    </row>
    <row r="343" spans="5:6" ht="18" customHeight="1" x14ac:dyDescent="0.2">
      <c r="E343" s="220"/>
      <c r="F343" s="220"/>
    </row>
    <row r="344" spans="5:6" ht="18" customHeight="1" x14ac:dyDescent="0.2">
      <c r="E344" s="220"/>
      <c r="F344" s="220"/>
    </row>
    <row r="345" spans="5:6" ht="18" customHeight="1" x14ac:dyDescent="0.2">
      <c r="E345" s="220"/>
      <c r="F345" s="220"/>
    </row>
    <row r="346" spans="5:6" ht="18" customHeight="1" x14ac:dyDescent="0.2">
      <c r="E346" s="220"/>
      <c r="F346" s="220"/>
    </row>
    <row r="347" spans="5:6" ht="18" customHeight="1" x14ac:dyDescent="0.2">
      <c r="E347" s="220"/>
      <c r="F347" s="220"/>
    </row>
    <row r="348" spans="5:6" ht="18" customHeight="1" x14ac:dyDescent="0.2">
      <c r="E348" s="220"/>
      <c r="F348" s="220"/>
    </row>
    <row r="349" spans="5:6" ht="18" customHeight="1" x14ac:dyDescent="0.2">
      <c r="E349" s="220"/>
      <c r="F349" s="220"/>
    </row>
    <row r="350" spans="5:6" ht="18" customHeight="1" x14ac:dyDescent="0.2">
      <c r="E350" s="220"/>
      <c r="F350" s="220"/>
    </row>
    <row r="351" spans="5:6" ht="18" customHeight="1" x14ac:dyDescent="0.2">
      <c r="E351" s="220"/>
      <c r="F351" s="220"/>
    </row>
    <row r="352" spans="5:6" ht="18" customHeight="1" x14ac:dyDescent="0.2">
      <c r="E352" s="220"/>
      <c r="F352" s="220"/>
    </row>
    <row r="353" spans="5:6" ht="18" customHeight="1" x14ac:dyDescent="0.2">
      <c r="E353" s="220"/>
      <c r="F353" s="220"/>
    </row>
    <row r="354" spans="5:6" ht="18" customHeight="1" x14ac:dyDescent="0.2">
      <c r="E354" s="220"/>
      <c r="F354" s="220"/>
    </row>
    <row r="355" spans="5:6" ht="18" customHeight="1" x14ac:dyDescent="0.2">
      <c r="E355" s="220"/>
      <c r="F355" s="220"/>
    </row>
    <row r="356" spans="5:6" ht="18" customHeight="1" x14ac:dyDescent="0.2">
      <c r="E356" s="220"/>
      <c r="F356" s="220"/>
    </row>
    <row r="357" spans="5:6" ht="18" customHeight="1" x14ac:dyDescent="0.2">
      <c r="E357" s="220"/>
      <c r="F357" s="220"/>
    </row>
    <row r="358" spans="5:6" ht="18" customHeight="1" x14ac:dyDescent="0.2">
      <c r="E358" s="220"/>
      <c r="F358" s="220"/>
    </row>
    <row r="359" spans="5:6" ht="18" customHeight="1" x14ac:dyDescent="0.2">
      <c r="E359" s="220"/>
      <c r="F359" s="220"/>
    </row>
    <row r="360" spans="5:6" ht="18" customHeight="1" x14ac:dyDescent="0.2">
      <c r="E360" s="220"/>
      <c r="F360" s="220"/>
    </row>
    <row r="361" spans="5:6" ht="18" customHeight="1" x14ac:dyDescent="0.2">
      <c r="E361" s="220"/>
      <c r="F361" s="220"/>
    </row>
    <row r="362" spans="5:6" ht="18" customHeight="1" x14ac:dyDescent="0.2">
      <c r="E362" s="220"/>
      <c r="F362" s="220"/>
    </row>
    <row r="363" spans="5:6" ht="18" customHeight="1" x14ac:dyDescent="0.2">
      <c r="E363" s="220"/>
      <c r="F363" s="220"/>
    </row>
    <row r="364" spans="5:6" ht="18" customHeight="1" x14ac:dyDescent="0.2">
      <c r="E364" s="220"/>
      <c r="F364" s="220"/>
    </row>
    <row r="365" spans="5:6" ht="18" customHeight="1" x14ac:dyDescent="0.2">
      <c r="E365" s="220"/>
      <c r="F365" s="220"/>
    </row>
    <row r="366" spans="5:6" ht="18" customHeight="1" x14ac:dyDescent="0.2">
      <c r="E366" s="220"/>
      <c r="F366" s="220"/>
    </row>
    <row r="367" spans="5:6" ht="18" customHeight="1" x14ac:dyDescent="0.2">
      <c r="E367" s="220"/>
      <c r="F367" s="220"/>
    </row>
    <row r="368" spans="5:6" ht="18" customHeight="1" x14ac:dyDescent="0.2">
      <c r="E368" s="220"/>
      <c r="F368" s="220"/>
    </row>
    <row r="369" spans="5:6" ht="18" customHeight="1" x14ac:dyDescent="0.2">
      <c r="E369" s="220"/>
      <c r="F369" s="220"/>
    </row>
    <row r="370" spans="5:6" ht="18" customHeight="1" x14ac:dyDescent="0.2">
      <c r="E370" s="220"/>
      <c r="F370" s="220"/>
    </row>
    <row r="371" spans="5:6" ht="18" customHeight="1" x14ac:dyDescent="0.2">
      <c r="E371" s="220"/>
      <c r="F371" s="220"/>
    </row>
    <row r="372" spans="5:6" ht="18" customHeight="1" x14ac:dyDescent="0.2">
      <c r="E372" s="220"/>
      <c r="F372" s="220"/>
    </row>
    <row r="373" spans="5:6" ht="18" customHeight="1" x14ac:dyDescent="0.2">
      <c r="E373" s="220"/>
      <c r="F373" s="220"/>
    </row>
    <row r="374" spans="5:6" ht="18" customHeight="1" x14ac:dyDescent="0.2">
      <c r="E374" s="220"/>
      <c r="F374" s="220"/>
    </row>
    <row r="375" spans="5:6" ht="18" customHeight="1" x14ac:dyDescent="0.2">
      <c r="E375" s="220"/>
      <c r="F375" s="220"/>
    </row>
    <row r="376" spans="5:6" ht="18" customHeight="1" x14ac:dyDescent="0.2">
      <c r="E376" s="220"/>
      <c r="F376" s="220"/>
    </row>
    <row r="377" spans="5:6" ht="18" customHeight="1" x14ac:dyDescent="0.2">
      <c r="E377" s="220"/>
      <c r="F377" s="220"/>
    </row>
    <row r="378" spans="5:6" ht="18" customHeight="1" x14ac:dyDescent="0.2">
      <c r="E378" s="220"/>
      <c r="F378" s="220"/>
    </row>
    <row r="379" spans="5:6" ht="18" customHeight="1" x14ac:dyDescent="0.2">
      <c r="E379" s="220"/>
      <c r="F379" s="220"/>
    </row>
    <row r="380" spans="5:6" ht="18" customHeight="1" x14ac:dyDescent="0.2">
      <c r="E380" s="220"/>
      <c r="F380" s="220"/>
    </row>
    <row r="381" spans="5:6" ht="18" customHeight="1" x14ac:dyDescent="0.2">
      <c r="E381" s="220"/>
      <c r="F381" s="220"/>
    </row>
    <row r="382" spans="5:6" ht="18" customHeight="1" x14ac:dyDescent="0.2">
      <c r="E382" s="220"/>
      <c r="F382" s="220"/>
    </row>
    <row r="383" spans="5:6" ht="18" customHeight="1" x14ac:dyDescent="0.2">
      <c r="E383" s="220"/>
      <c r="F383" s="220"/>
    </row>
    <row r="384" spans="5:6" ht="18" customHeight="1" x14ac:dyDescent="0.2">
      <c r="E384" s="220"/>
      <c r="F384" s="220"/>
    </row>
    <row r="385" spans="5:6" ht="18" customHeight="1" x14ac:dyDescent="0.2">
      <c r="E385" s="220"/>
      <c r="F385" s="220"/>
    </row>
    <row r="386" spans="5:6" ht="18" customHeight="1" x14ac:dyDescent="0.2">
      <c r="E386" s="220"/>
      <c r="F386" s="220"/>
    </row>
    <row r="387" spans="5:6" ht="18" customHeight="1" x14ac:dyDescent="0.2">
      <c r="E387" s="220"/>
      <c r="F387" s="220"/>
    </row>
    <row r="388" spans="5:6" ht="18" customHeight="1" x14ac:dyDescent="0.2">
      <c r="E388" s="220"/>
      <c r="F388" s="220"/>
    </row>
    <row r="389" spans="5:6" ht="18" customHeight="1" x14ac:dyDescent="0.2">
      <c r="E389" s="220"/>
      <c r="F389" s="220"/>
    </row>
    <row r="390" spans="5:6" ht="18" customHeight="1" x14ac:dyDescent="0.2">
      <c r="E390" s="220"/>
      <c r="F390" s="220"/>
    </row>
    <row r="391" spans="5:6" ht="18" customHeight="1" x14ac:dyDescent="0.2">
      <c r="E391" s="220"/>
      <c r="F391" s="220"/>
    </row>
    <row r="392" spans="5:6" ht="18" customHeight="1" x14ac:dyDescent="0.2">
      <c r="E392" s="220"/>
      <c r="F392" s="220"/>
    </row>
    <row r="393" spans="5:6" ht="18" customHeight="1" x14ac:dyDescent="0.2">
      <c r="E393" s="220"/>
      <c r="F393" s="220"/>
    </row>
    <row r="394" spans="5:6" ht="18" customHeight="1" x14ac:dyDescent="0.2">
      <c r="E394" s="220"/>
      <c r="F394" s="220"/>
    </row>
    <row r="395" spans="5:6" ht="18" customHeight="1" x14ac:dyDescent="0.2">
      <c r="E395" s="220"/>
      <c r="F395" s="220"/>
    </row>
    <row r="396" spans="5:6" ht="18" customHeight="1" x14ac:dyDescent="0.2">
      <c r="E396" s="220"/>
      <c r="F396" s="220"/>
    </row>
    <row r="397" spans="5:6" ht="18" customHeight="1" x14ac:dyDescent="0.2">
      <c r="E397" s="220"/>
      <c r="F397" s="220"/>
    </row>
    <row r="398" spans="5:6" ht="18" customHeight="1" x14ac:dyDescent="0.2">
      <c r="E398" s="220"/>
      <c r="F398" s="220"/>
    </row>
    <row r="399" spans="5:6" ht="18" customHeight="1" x14ac:dyDescent="0.2">
      <c r="E399" s="220"/>
      <c r="F399" s="220"/>
    </row>
    <row r="400" spans="5:6" ht="18" customHeight="1" x14ac:dyDescent="0.2">
      <c r="E400" s="220"/>
      <c r="F400" s="220"/>
    </row>
    <row r="401" spans="5:6" ht="18" customHeight="1" x14ac:dyDescent="0.2">
      <c r="E401" s="220"/>
      <c r="F401" s="220"/>
    </row>
    <row r="402" spans="5:6" ht="18" customHeight="1" x14ac:dyDescent="0.2">
      <c r="E402" s="220"/>
      <c r="F402" s="220"/>
    </row>
    <row r="403" spans="5:6" ht="18" customHeight="1" x14ac:dyDescent="0.2">
      <c r="E403" s="220"/>
      <c r="F403" s="220"/>
    </row>
    <row r="404" spans="5:6" ht="18" customHeight="1" x14ac:dyDescent="0.2">
      <c r="E404" s="220"/>
      <c r="F404" s="220"/>
    </row>
    <row r="405" spans="5:6" ht="18" customHeight="1" x14ac:dyDescent="0.2">
      <c r="E405" s="220"/>
      <c r="F405" s="220"/>
    </row>
    <row r="406" spans="5:6" ht="18" customHeight="1" x14ac:dyDescent="0.2">
      <c r="E406" s="220"/>
      <c r="F406" s="220"/>
    </row>
    <row r="407" spans="5:6" ht="18" customHeight="1" x14ac:dyDescent="0.2">
      <c r="E407" s="220"/>
      <c r="F407" s="220"/>
    </row>
    <row r="408" spans="5:6" ht="18" customHeight="1" x14ac:dyDescent="0.2">
      <c r="E408" s="220"/>
      <c r="F408" s="220"/>
    </row>
    <row r="409" spans="5:6" ht="18" customHeight="1" x14ac:dyDescent="0.2">
      <c r="E409" s="220"/>
      <c r="F409" s="220"/>
    </row>
    <row r="410" spans="5:6" ht="18" customHeight="1" x14ac:dyDescent="0.2">
      <c r="E410" s="220"/>
      <c r="F410" s="220"/>
    </row>
    <row r="411" spans="5:6" ht="18" customHeight="1" x14ac:dyDescent="0.2">
      <c r="E411" s="220"/>
      <c r="F411" s="220"/>
    </row>
    <row r="412" spans="5:6" ht="18" customHeight="1" x14ac:dyDescent="0.2">
      <c r="E412" s="220"/>
      <c r="F412" s="220"/>
    </row>
    <row r="413" spans="5:6" ht="18" customHeight="1" x14ac:dyDescent="0.2">
      <c r="E413" s="220"/>
      <c r="F413" s="220"/>
    </row>
    <row r="414" spans="5:6" ht="18" customHeight="1" x14ac:dyDescent="0.2">
      <c r="E414" s="220"/>
      <c r="F414" s="220"/>
    </row>
    <row r="415" spans="5:6" ht="18" customHeight="1" x14ac:dyDescent="0.2">
      <c r="E415" s="220"/>
      <c r="F415" s="220"/>
    </row>
    <row r="416" spans="5:6" ht="18" customHeight="1" x14ac:dyDescent="0.2">
      <c r="E416" s="220"/>
      <c r="F416" s="220"/>
    </row>
    <row r="417" spans="5:6" ht="18" customHeight="1" x14ac:dyDescent="0.2">
      <c r="E417" s="220"/>
      <c r="F417" s="220"/>
    </row>
    <row r="418" spans="5:6" ht="18" customHeight="1" x14ac:dyDescent="0.2">
      <c r="E418" s="220"/>
      <c r="F418" s="220"/>
    </row>
    <row r="419" spans="5:6" ht="18" customHeight="1" x14ac:dyDescent="0.2">
      <c r="E419" s="220"/>
      <c r="F419" s="220"/>
    </row>
    <row r="420" spans="5:6" ht="18" customHeight="1" x14ac:dyDescent="0.2">
      <c r="E420" s="220"/>
      <c r="F420" s="220"/>
    </row>
    <row r="421" spans="5:6" ht="18" customHeight="1" x14ac:dyDescent="0.2">
      <c r="E421" s="220"/>
      <c r="F421" s="220"/>
    </row>
    <row r="422" spans="5:6" ht="18" customHeight="1" x14ac:dyDescent="0.2">
      <c r="E422" s="220"/>
      <c r="F422" s="220"/>
    </row>
    <row r="423" spans="5:6" ht="18" customHeight="1" x14ac:dyDescent="0.2">
      <c r="E423" s="220"/>
      <c r="F423" s="220"/>
    </row>
    <row r="424" spans="5:6" ht="18" customHeight="1" x14ac:dyDescent="0.2">
      <c r="E424" s="220"/>
      <c r="F424" s="220"/>
    </row>
    <row r="425" spans="5:6" ht="18" customHeight="1" x14ac:dyDescent="0.2">
      <c r="E425" s="220"/>
      <c r="F425" s="220"/>
    </row>
    <row r="426" spans="5:6" ht="18" customHeight="1" x14ac:dyDescent="0.2">
      <c r="E426" s="220"/>
      <c r="F426" s="220"/>
    </row>
    <row r="427" spans="5:6" ht="18" customHeight="1" x14ac:dyDescent="0.2">
      <c r="E427" s="220"/>
      <c r="F427" s="220"/>
    </row>
    <row r="428" spans="5:6" ht="18" customHeight="1" x14ac:dyDescent="0.2">
      <c r="E428" s="220"/>
      <c r="F428" s="220"/>
    </row>
    <row r="429" spans="5:6" ht="18" customHeight="1" x14ac:dyDescent="0.2">
      <c r="E429" s="220"/>
      <c r="F429" s="220"/>
    </row>
    <row r="430" spans="5:6" ht="18" customHeight="1" x14ac:dyDescent="0.2">
      <c r="E430" s="220"/>
      <c r="F430" s="220"/>
    </row>
    <row r="431" spans="5:6" ht="18" customHeight="1" x14ac:dyDescent="0.2">
      <c r="E431" s="220"/>
      <c r="F431" s="220"/>
    </row>
    <row r="432" spans="5:6" ht="18" customHeight="1" x14ac:dyDescent="0.2">
      <c r="E432" s="220"/>
      <c r="F432" s="220"/>
    </row>
    <row r="433" spans="5:6" ht="18" customHeight="1" x14ac:dyDescent="0.2">
      <c r="E433" s="220"/>
      <c r="F433" s="220"/>
    </row>
    <row r="434" spans="5:6" ht="18" customHeight="1" x14ac:dyDescent="0.2">
      <c r="E434" s="220"/>
      <c r="F434" s="220"/>
    </row>
    <row r="435" spans="5:6" ht="18" customHeight="1" x14ac:dyDescent="0.2">
      <c r="E435" s="220"/>
      <c r="F435" s="220"/>
    </row>
    <row r="436" spans="5:6" ht="18" customHeight="1" x14ac:dyDescent="0.2">
      <c r="E436" s="220"/>
      <c r="F436" s="220"/>
    </row>
    <row r="437" spans="5:6" ht="18" customHeight="1" x14ac:dyDescent="0.2">
      <c r="E437" s="220"/>
      <c r="F437" s="220"/>
    </row>
    <row r="438" spans="5:6" ht="18" customHeight="1" x14ac:dyDescent="0.2">
      <c r="E438" s="220"/>
      <c r="F438" s="220"/>
    </row>
    <row r="439" spans="5:6" ht="18" customHeight="1" x14ac:dyDescent="0.2">
      <c r="E439" s="220"/>
      <c r="F439" s="220"/>
    </row>
    <row r="440" spans="5:6" ht="18" customHeight="1" x14ac:dyDescent="0.2">
      <c r="E440" s="220"/>
      <c r="F440" s="220"/>
    </row>
    <row r="441" spans="5:6" ht="18" customHeight="1" x14ac:dyDescent="0.2">
      <c r="E441" s="220"/>
      <c r="F441" s="220"/>
    </row>
    <row r="442" spans="5:6" ht="18" customHeight="1" x14ac:dyDescent="0.2">
      <c r="E442" s="220"/>
      <c r="F442" s="220"/>
    </row>
    <row r="443" spans="5:6" ht="18" customHeight="1" x14ac:dyDescent="0.2">
      <c r="E443" s="220"/>
      <c r="F443" s="220"/>
    </row>
    <row r="444" spans="5:6" ht="18" customHeight="1" x14ac:dyDescent="0.2">
      <c r="E444" s="220"/>
      <c r="F444" s="220"/>
    </row>
    <row r="445" spans="5:6" ht="18" customHeight="1" x14ac:dyDescent="0.2">
      <c r="E445" s="220"/>
      <c r="F445" s="220"/>
    </row>
    <row r="446" spans="5:6" ht="18" customHeight="1" x14ac:dyDescent="0.2">
      <c r="E446" s="220"/>
      <c r="F446" s="220"/>
    </row>
    <row r="447" spans="5:6" ht="18" customHeight="1" x14ac:dyDescent="0.2">
      <c r="E447" s="220"/>
      <c r="F447" s="220"/>
    </row>
    <row r="448" spans="5:6" ht="18" customHeight="1" x14ac:dyDescent="0.2">
      <c r="E448" s="220"/>
      <c r="F448" s="220"/>
    </row>
    <row r="449" spans="5:6" ht="18" customHeight="1" x14ac:dyDescent="0.2">
      <c r="E449" s="220"/>
      <c r="F449" s="220"/>
    </row>
    <row r="450" spans="5:6" ht="18" customHeight="1" x14ac:dyDescent="0.2">
      <c r="E450" s="220"/>
      <c r="F450" s="220"/>
    </row>
    <row r="451" spans="5:6" ht="18" customHeight="1" x14ac:dyDescent="0.2">
      <c r="E451" s="220"/>
      <c r="F451" s="220"/>
    </row>
    <row r="452" spans="5:6" ht="18" customHeight="1" x14ac:dyDescent="0.2">
      <c r="E452" s="220"/>
      <c r="F452" s="220"/>
    </row>
    <row r="453" spans="5:6" ht="18" customHeight="1" x14ac:dyDescent="0.2">
      <c r="E453" s="220"/>
      <c r="F453" s="220"/>
    </row>
    <row r="454" spans="5:6" ht="18" customHeight="1" x14ac:dyDescent="0.2">
      <c r="E454" s="220"/>
      <c r="F454" s="220"/>
    </row>
    <row r="455" spans="5:6" ht="18" customHeight="1" x14ac:dyDescent="0.2">
      <c r="E455" s="220"/>
      <c r="F455" s="220"/>
    </row>
    <row r="456" spans="5:6" ht="18" customHeight="1" x14ac:dyDescent="0.2">
      <c r="E456" s="220"/>
      <c r="F456" s="220"/>
    </row>
    <row r="457" spans="5:6" ht="18" customHeight="1" x14ac:dyDescent="0.2">
      <c r="E457" s="220"/>
      <c r="F457" s="220"/>
    </row>
    <row r="458" spans="5:6" ht="18" customHeight="1" x14ac:dyDescent="0.2">
      <c r="E458" s="220"/>
      <c r="F458" s="220"/>
    </row>
    <row r="459" spans="5:6" ht="18" customHeight="1" x14ac:dyDescent="0.2">
      <c r="E459" s="220"/>
      <c r="F459" s="220"/>
    </row>
    <row r="460" spans="5:6" ht="18" customHeight="1" x14ac:dyDescent="0.2">
      <c r="E460" s="220"/>
      <c r="F460" s="220"/>
    </row>
    <row r="461" spans="5:6" ht="18" customHeight="1" x14ac:dyDescent="0.2">
      <c r="E461" s="220"/>
      <c r="F461" s="220"/>
    </row>
    <row r="462" spans="5:6" ht="18" customHeight="1" x14ac:dyDescent="0.2">
      <c r="E462" s="220"/>
      <c r="F462" s="220"/>
    </row>
    <row r="463" spans="5:6" ht="18" customHeight="1" x14ac:dyDescent="0.2">
      <c r="E463" s="220"/>
      <c r="F463" s="220"/>
    </row>
    <row r="464" spans="5:6" ht="18" customHeight="1" x14ac:dyDescent="0.2">
      <c r="E464" s="220"/>
      <c r="F464" s="220"/>
    </row>
    <row r="465" spans="5:6" ht="18" customHeight="1" x14ac:dyDescent="0.2">
      <c r="E465" s="220"/>
      <c r="F465" s="220"/>
    </row>
    <row r="466" spans="5:6" ht="18" customHeight="1" x14ac:dyDescent="0.2">
      <c r="E466" s="220"/>
      <c r="F466" s="220"/>
    </row>
    <row r="467" spans="5:6" ht="18" customHeight="1" x14ac:dyDescent="0.2">
      <c r="E467" s="220"/>
      <c r="F467" s="220"/>
    </row>
    <row r="468" spans="5:6" ht="18" customHeight="1" x14ac:dyDescent="0.2">
      <c r="E468" s="220"/>
      <c r="F468" s="220"/>
    </row>
    <row r="469" spans="5:6" ht="18" customHeight="1" x14ac:dyDescent="0.2">
      <c r="E469" s="220"/>
      <c r="F469" s="220"/>
    </row>
    <row r="470" spans="5:6" ht="18" customHeight="1" x14ac:dyDescent="0.2">
      <c r="E470" s="220"/>
      <c r="F470" s="220"/>
    </row>
    <row r="471" spans="5:6" ht="18" customHeight="1" x14ac:dyDescent="0.2">
      <c r="E471" s="220"/>
      <c r="F471" s="220"/>
    </row>
    <row r="472" spans="5:6" ht="18" customHeight="1" x14ac:dyDescent="0.2">
      <c r="E472" s="220"/>
      <c r="F472" s="220"/>
    </row>
    <row r="473" spans="5:6" ht="18" customHeight="1" x14ac:dyDescent="0.2">
      <c r="E473" s="220"/>
      <c r="F473" s="220"/>
    </row>
    <row r="474" spans="5:6" ht="18" customHeight="1" x14ac:dyDescent="0.2">
      <c r="E474" s="220"/>
      <c r="F474" s="220"/>
    </row>
    <row r="475" spans="5:6" ht="18" customHeight="1" x14ac:dyDescent="0.2">
      <c r="E475" s="220"/>
      <c r="F475" s="220"/>
    </row>
    <row r="476" spans="5:6" ht="18" customHeight="1" x14ac:dyDescent="0.2">
      <c r="E476" s="220"/>
      <c r="F476" s="220"/>
    </row>
    <row r="477" spans="5:6" ht="18" customHeight="1" x14ac:dyDescent="0.2">
      <c r="E477" s="220"/>
      <c r="F477" s="220"/>
    </row>
    <row r="478" spans="5:6" ht="18" customHeight="1" x14ac:dyDescent="0.2">
      <c r="E478" s="220"/>
      <c r="F478" s="220"/>
    </row>
    <row r="479" spans="5:6" ht="18" customHeight="1" x14ac:dyDescent="0.2">
      <c r="E479" s="220"/>
      <c r="F479" s="220"/>
    </row>
    <row r="480" spans="5:6" ht="18" customHeight="1" x14ac:dyDescent="0.2">
      <c r="E480" s="220"/>
      <c r="F480" s="220"/>
    </row>
    <row r="481" spans="5:6" ht="18" customHeight="1" x14ac:dyDescent="0.2">
      <c r="E481" s="220"/>
      <c r="F481" s="220"/>
    </row>
    <row r="482" spans="5:6" ht="18" customHeight="1" x14ac:dyDescent="0.2">
      <c r="E482" s="220"/>
      <c r="F482" s="220"/>
    </row>
    <row r="483" spans="5:6" ht="18" customHeight="1" x14ac:dyDescent="0.2">
      <c r="E483" s="220"/>
      <c r="F483" s="220"/>
    </row>
    <row r="484" spans="5:6" ht="18" customHeight="1" x14ac:dyDescent="0.2">
      <c r="E484" s="220"/>
      <c r="F484" s="220"/>
    </row>
    <row r="485" spans="5:6" ht="18" customHeight="1" x14ac:dyDescent="0.2">
      <c r="E485" s="220"/>
      <c r="F485" s="220"/>
    </row>
    <row r="486" spans="5:6" ht="18" customHeight="1" x14ac:dyDescent="0.2">
      <c r="E486" s="220"/>
      <c r="F486" s="220"/>
    </row>
    <row r="487" spans="5:6" ht="18" customHeight="1" x14ac:dyDescent="0.2">
      <c r="E487" s="220"/>
      <c r="F487" s="220"/>
    </row>
    <row r="488" spans="5:6" ht="18" customHeight="1" x14ac:dyDescent="0.2">
      <c r="E488" s="220"/>
      <c r="F488" s="220"/>
    </row>
    <row r="489" spans="5:6" ht="18" customHeight="1" x14ac:dyDescent="0.2">
      <c r="E489" s="220"/>
      <c r="F489" s="220"/>
    </row>
    <row r="490" spans="5:6" ht="18" customHeight="1" x14ac:dyDescent="0.2">
      <c r="E490" s="220"/>
      <c r="F490" s="220"/>
    </row>
    <row r="491" spans="5:6" ht="18" customHeight="1" x14ac:dyDescent="0.2">
      <c r="E491" s="220"/>
      <c r="F491" s="220"/>
    </row>
    <row r="492" spans="5:6" ht="18" customHeight="1" x14ac:dyDescent="0.2">
      <c r="E492" s="220"/>
      <c r="F492" s="220"/>
    </row>
    <row r="493" spans="5:6" ht="18" customHeight="1" x14ac:dyDescent="0.2">
      <c r="E493" s="220"/>
      <c r="F493" s="220"/>
    </row>
    <row r="494" spans="5:6" ht="18" customHeight="1" x14ac:dyDescent="0.2">
      <c r="E494" s="220"/>
      <c r="F494" s="220"/>
    </row>
    <row r="495" spans="5:6" ht="18" customHeight="1" x14ac:dyDescent="0.2">
      <c r="E495" s="220"/>
      <c r="F495" s="220"/>
    </row>
    <row r="496" spans="5:6" ht="18" customHeight="1" x14ac:dyDescent="0.2">
      <c r="E496" s="220"/>
      <c r="F496" s="220"/>
    </row>
    <row r="497" spans="5:6" ht="18" customHeight="1" x14ac:dyDescent="0.2">
      <c r="E497" s="220"/>
      <c r="F497" s="220"/>
    </row>
    <row r="498" spans="5:6" ht="18" customHeight="1" x14ac:dyDescent="0.2">
      <c r="E498" s="220"/>
      <c r="F498" s="220"/>
    </row>
    <row r="499" spans="5:6" ht="18" customHeight="1" x14ac:dyDescent="0.2">
      <c r="E499" s="220"/>
      <c r="F499" s="220"/>
    </row>
    <row r="500" spans="5:6" ht="18" customHeight="1" x14ac:dyDescent="0.2">
      <c r="E500" s="220"/>
      <c r="F500" s="220"/>
    </row>
    <row r="501" spans="5:6" ht="18" customHeight="1" x14ac:dyDescent="0.2">
      <c r="E501" s="220"/>
      <c r="F501" s="220"/>
    </row>
    <row r="502" spans="5:6" ht="18" customHeight="1" x14ac:dyDescent="0.2">
      <c r="E502" s="220"/>
      <c r="F502" s="220"/>
    </row>
    <row r="503" spans="5:6" ht="18" customHeight="1" x14ac:dyDescent="0.2">
      <c r="E503" s="220"/>
      <c r="F503" s="220"/>
    </row>
    <row r="504" spans="5:6" ht="18" customHeight="1" x14ac:dyDescent="0.2">
      <c r="E504" s="220"/>
      <c r="F504" s="220"/>
    </row>
    <row r="505" spans="5:6" ht="18" customHeight="1" x14ac:dyDescent="0.2">
      <c r="E505" s="220"/>
      <c r="F505" s="220"/>
    </row>
    <row r="506" spans="5:6" ht="18" customHeight="1" x14ac:dyDescent="0.2">
      <c r="E506" s="220"/>
      <c r="F506" s="220"/>
    </row>
    <row r="507" spans="5:6" ht="18" customHeight="1" x14ac:dyDescent="0.2">
      <c r="E507" s="220"/>
      <c r="F507" s="220"/>
    </row>
    <row r="508" spans="5:6" ht="18" customHeight="1" x14ac:dyDescent="0.2">
      <c r="E508" s="220"/>
      <c r="F508" s="220"/>
    </row>
    <row r="509" spans="5:6" ht="18" customHeight="1" x14ac:dyDescent="0.2">
      <c r="E509" s="220"/>
      <c r="F509" s="220"/>
    </row>
    <row r="510" spans="5:6" ht="18" customHeight="1" x14ac:dyDescent="0.2">
      <c r="E510" s="220"/>
      <c r="F510" s="220"/>
    </row>
    <row r="511" spans="5:6" ht="18" customHeight="1" x14ac:dyDescent="0.2">
      <c r="E511" s="220"/>
      <c r="F511" s="220"/>
    </row>
    <row r="512" spans="5:6" ht="18" customHeight="1" x14ac:dyDescent="0.2">
      <c r="E512" s="220"/>
      <c r="F512" s="220"/>
    </row>
    <row r="513" spans="5:6" ht="18" customHeight="1" x14ac:dyDescent="0.2">
      <c r="E513" s="220"/>
      <c r="F513" s="220"/>
    </row>
    <row r="514" spans="5:6" ht="18" customHeight="1" x14ac:dyDescent="0.2">
      <c r="E514" s="220"/>
      <c r="F514" s="220"/>
    </row>
    <row r="515" spans="5:6" ht="18" customHeight="1" x14ac:dyDescent="0.2">
      <c r="E515" s="220"/>
      <c r="F515" s="220"/>
    </row>
    <row r="516" spans="5:6" ht="18" customHeight="1" x14ac:dyDescent="0.2">
      <c r="E516" s="220"/>
      <c r="F516" s="220"/>
    </row>
    <row r="517" spans="5:6" ht="18" customHeight="1" x14ac:dyDescent="0.2">
      <c r="E517" s="220"/>
      <c r="F517" s="220"/>
    </row>
    <row r="518" spans="5:6" ht="18" customHeight="1" x14ac:dyDescent="0.2">
      <c r="E518" s="220"/>
      <c r="F518" s="220"/>
    </row>
    <row r="519" spans="5:6" ht="18" customHeight="1" x14ac:dyDescent="0.2">
      <c r="E519" s="220"/>
      <c r="F519" s="220"/>
    </row>
    <row r="520" spans="5:6" ht="18" customHeight="1" x14ac:dyDescent="0.2">
      <c r="E520" s="220"/>
      <c r="F520" s="220"/>
    </row>
    <row r="521" spans="5:6" ht="18" customHeight="1" x14ac:dyDescent="0.2">
      <c r="E521" s="220"/>
      <c r="F521" s="220"/>
    </row>
    <row r="522" spans="5:6" ht="18" customHeight="1" x14ac:dyDescent="0.2">
      <c r="E522" s="220"/>
      <c r="F522" s="220"/>
    </row>
    <row r="523" spans="5:6" ht="18" customHeight="1" x14ac:dyDescent="0.2">
      <c r="E523" s="220"/>
      <c r="F523" s="220"/>
    </row>
    <row r="524" spans="5:6" ht="18" customHeight="1" x14ac:dyDescent="0.2">
      <c r="E524" s="220"/>
      <c r="F524" s="220"/>
    </row>
    <row r="525" spans="5:6" ht="18" customHeight="1" x14ac:dyDescent="0.2">
      <c r="E525" s="220"/>
      <c r="F525" s="220"/>
    </row>
    <row r="526" spans="5:6" ht="18" customHeight="1" x14ac:dyDescent="0.2">
      <c r="E526" s="220"/>
      <c r="F526" s="220"/>
    </row>
    <row r="527" spans="5:6" ht="18" customHeight="1" x14ac:dyDescent="0.2">
      <c r="E527" s="220"/>
      <c r="F527" s="220"/>
    </row>
    <row r="528" spans="5:6" ht="18" customHeight="1" x14ac:dyDescent="0.2">
      <c r="E528" s="220"/>
      <c r="F528" s="220"/>
    </row>
    <row r="529" spans="5:6" ht="18" customHeight="1" x14ac:dyDescent="0.2">
      <c r="E529" s="220"/>
      <c r="F529" s="220"/>
    </row>
    <row r="530" spans="5:6" ht="18" customHeight="1" x14ac:dyDescent="0.2">
      <c r="E530" s="220"/>
      <c r="F530" s="220"/>
    </row>
    <row r="531" spans="5:6" ht="18" customHeight="1" x14ac:dyDescent="0.2">
      <c r="E531" s="220"/>
      <c r="F531" s="220"/>
    </row>
    <row r="532" spans="5:6" ht="18" customHeight="1" x14ac:dyDescent="0.2">
      <c r="E532" s="220"/>
      <c r="F532" s="220"/>
    </row>
    <row r="533" spans="5:6" ht="18" customHeight="1" x14ac:dyDescent="0.2">
      <c r="E533" s="220"/>
      <c r="F533" s="220"/>
    </row>
    <row r="534" spans="5:6" ht="18" customHeight="1" x14ac:dyDescent="0.2">
      <c r="E534" s="220"/>
      <c r="F534" s="220"/>
    </row>
    <row r="535" spans="5:6" ht="18" customHeight="1" x14ac:dyDescent="0.2">
      <c r="E535" s="220"/>
      <c r="F535" s="220"/>
    </row>
    <row r="536" spans="5:6" ht="18" customHeight="1" x14ac:dyDescent="0.2">
      <c r="E536" s="220"/>
      <c r="F536" s="220"/>
    </row>
    <row r="537" spans="5:6" ht="18" customHeight="1" x14ac:dyDescent="0.2">
      <c r="E537" s="220"/>
      <c r="F537" s="220"/>
    </row>
    <row r="538" spans="5:6" ht="18" customHeight="1" x14ac:dyDescent="0.2">
      <c r="E538" s="220"/>
      <c r="F538" s="220"/>
    </row>
    <row r="539" spans="5:6" ht="18" customHeight="1" x14ac:dyDescent="0.2">
      <c r="E539" s="220"/>
      <c r="F539" s="220"/>
    </row>
    <row r="540" spans="5:6" ht="18" customHeight="1" x14ac:dyDescent="0.2">
      <c r="E540" s="220"/>
      <c r="F540" s="220"/>
    </row>
    <row r="541" spans="5:6" ht="18" customHeight="1" x14ac:dyDescent="0.2">
      <c r="E541" s="220"/>
      <c r="F541" s="220"/>
    </row>
    <row r="542" spans="5:6" ht="18" customHeight="1" x14ac:dyDescent="0.2">
      <c r="E542" s="220"/>
      <c r="F542" s="220"/>
    </row>
    <row r="543" spans="5:6" ht="18" customHeight="1" x14ac:dyDescent="0.2">
      <c r="E543" s="220"/>
      <c r="F543" s="220"/>
    </row>
    <row r="544" spans="5:6" ht="18" customHeight="1" x14ac:dyDescent="0.2">
      <c r="E544" s="220"/>
      <c r="F544" s="220"/>
    </row>
    <row r="545" spans="5:6" ht="18" customHeight="1" x14ac:dyDescent="0.2">
      <c r="E545" s="220"/>
      <c r="F545" s="220"/>
    </row>
    <row r="546" spans="5:6" ht="18" customHeight="1" x14ac:dyDescent="0.2">
      <c r="E546" s="220"/>
      <c r="F546" s="220"/>
    </row>
    <row r="547" spans="5:6" ht="18" customHeight="1" x14ac:dyDescent="0.2">
      <c r="E547" s="220"/>
      <c r="F547" s="220"/>
    </row>
    <row r="548" spans="5:6" ht="18" customHeight="1" x14ac:dyDescent="0.2">
      <c r="E548" s="220"/>
      <c r="F548" s="220"/>
    </row>
    <row r="549" spans="5:6" ht="18" customHeight="1" x14ac:dyDescent="0.2">
      <c r="E549" s="220"/>
      <c r="F549" s="220"/>
    </row>
    <row r="550" spans="5:6" ht="18" customHeight="1" x14ac:dyDescent="0.2">
      <c r="E550" s="220"/>
      <c r="F550" s="220"/>
    </row>
    <row r="551" spans="5:6" ht="18" customHeight="1" x14ac:dyDescent="0.2">
      <c r="E551" s="220"/>
      <c r="F551" s="220"/>
    </row>
    <row r="552" spans="5:6" ht="18" customHeight="1" x14ac:dyDescent="0.2">
      <c r="E552" s="220"/>
      <c r="F552" s="220"/>
    </row>
    <row r="553" spans="5:6" ht="18" customHeight="1" x14ac:dyDescent="0.2">
      <c r="E553" s="220"/>
      <c r="F553" s="220"/>
    </row>
    <row r="554" spans="5:6" ht="18" customHeight="1" x14ac:dyDescent="0.2">
      <c r="E554" s="220"/>
      <c r="F554" s="220"/>
    </row>
    <row r="555" spans="5:6" ht="18" customHeight="1" x14ac:dyDescent="0.2">
      <c r="E555" s="220"/>
      <c r="F555" s="220"/>
    </row>
    <row r="556" spans="5:6" ht="18" customHeight="1" x14ac:dyDescent="0.2">
      <c r="E556" s="220"/>
      <c r="F556" s="220"/>
    </row>
    <row r="557" spans="5:6" ht="18" customHeight="1" x14ac:dyDescent="0.2">
      <c r="E557" s="220"/>
      <c r="F557" s="220"/>
    </row>
    <row r="558" spans="5:6" ht="18" customHeight="1" x14ac:dyDescent="0.2">
      <c r="E558" s="220"/>
      <c r="F558" s="220"/>
    </row>
    <row r="559" spans="5:6" ht="18" customHeight="1" x14ac:dyDescent="0.2">
      <c r="E559" s="220"/>
      <c r="F559" s="220"/>
    </row>
    <row r="560" spans="5:6" ht="18" customHeight="1" x14ac:dyDescent="0.2">
      <c r="E560" s="220"/>
      <c r="F560" s="220"/>
    </row>
    <row r="561" spans="5:6" ht="18" customHeight="1" x14ac:dyDescent="0.2">
      <c r="E561" s="220"/>
      <c r="F561" s="220"/>
    </row>
    <row r="562" spans="5:6" ht="18" customHeight="1" x14ac:dyDescent="0.2">
      <c r="E562" s="220"/>
      <c r="F562" s="220"/>
    </row>
    <row r="563" spans="5:6" ht="18" customHeight="1" x14ac:dyDescent="0.2">
      <c r="E563" s="220"/>
      <c r="F563" s="220"/>
    </row>
    <row r="564" spans="5:6" ht="18" customHeight="1" x14ac:dyDescent="0.2">
      <c r="E564" s="220"/>
      <c r="F564" s="220"/>
    </row>
    <row r="565" spans="5:6" ht="18" customHeight="1" x14ac:dyDescent="0.2">
      <c r="E565" s="220"/>
      <c r="F565" s="220"/>
    </row>
    <row r="566" spans="5:6" ht="18" customHeight="1" x14ac:dyDescent="0.2">
      <c r="E566" s="220"/>
      <c r="F566" s="220"/>
    </row>
    <row r="567" spans="5:6" ht="18" customHeight="1" x14ac:dyDescent="0.2">
      <c r="E567" s="220"/>
      <c r="F567" s="220"/>
    </row>
    <row r="568" spans="5:6" ht="18" customHeight="1" x14ac:dyDescent="0.2">
      <c r="E568" s="220"/>
      <c r="F568" s="220"/>
    </row>
    <row r="569" spans="5:6" ht="18" customHeight="1" x14ac:dyDescent="0.2">
      <c r="E569" s="220"/>
      <c r="F569" s="220"/>
    </row>
    <row r="570" spans="5:6" ht="18" customHeight="1" x14ac:dyDescent="0.2">
      <c r="E570" s="220"/>
      <c r="F570" s="220"/>
    </row>
    <row r="571" spans="5:6" ht="18" customHeight="1" x14ac:dyDescent="0.2">
      <c r="E571" s="220"/>
      <c r="F571" s="220"/>
    </row>
    <row r="572" spans="5:6" ht="18" customHeight="1" x14ac:dyDescent="0.2">
      <c r="E572" s="220"/>
      <c r="F572" s="220"/>
    </row>
    <row r="573" spans="5:6" ht="18" customHeight="1" x14ac:dyDescent="0.2">
      <c r="E573" s="220"/>
      <c r="F573" s="220"/>
    </row>
    <row r="574" spans="5:6" ht="18" customHeight="1" x14ac:dyDescent="0.2">
      <c r="E574" s="220"/>
      <c r="F574" s="220"/>
    </row>
    <row r="575" spans="5:6" ht="18" customHeight="1" x14ac:dyDescent="0.2">
      <c r="E575" s="220"/>
      <c r="F575" s="220"/>
    </row>
    <row r="576" spans="5:6" ht="18" customHeight="1" x14ac:dyDescent="0.2">
      <c r="E576" s="220"/>
      <c r="F576" s="220"/>
    </row>
    <row r="577" spans="5:6" ht="18" customHeight="1" x14ac:dyDescent="0.2">
      <c r="E577" s="220"/>
      <c r="F577" s="220"/>
    </row>
    <row r="578" spans="5:6" ht="18" customHeight="1" x14ac:dyDescent="0.2">
      <c r="E578" s="220"/>
      <c r="F578" s="220"/>
    </row>
    <row r="579" spans="5:6" ht="18" customHeight="1" x14ac:dyDescent="0.2">
      <c r="E579" s="220"/>
      <c r="F579" s="220"/>
    </row>
    <row r="580" spans="5:6" ht="18" customHeight="1" x14ac:dyDescent="0.2">
      <c r="E580" s="220"/>
      <c r="F580" s="220"/>
    </row>
    <row r="581" spans="5:6" ht="18" customHeight="1" x14ac:dyDescent="0.2">
      <c r="E581" s="220"/>
      <c r="F581" s="220"/>
    </row>
    <row r="582" spans="5:6" ht="18" customHeight="1" x14ac:dyDescent="0.2">
      <c r="E582" s="220"/>
      <c r="F582" s="220"/>
    </row>
    <row r="583" spans="5:6" ht="18" customHeight="1" x14ac:dyDescent="0.2">
      <c r="E583" s="220"/>
      <c r="F583" s="220"/>
    </row>
    <row r="584" spans="5:6" ht="18" customHeight="1" x14ac:dyDescent="0.2">
      <c r="E584" s="220"/>
      <c r="F584" s="220"/>
    </row>
    <row r="585" spans="5:6" ht="18" customHeight="1" x14ac:dyDescent="0.2">
      <c r="E585" s="220"/>
      <c r="F585" s="220"/>
    </row>
    <row r="586" spans="5:6" ht="18" customHeight="1" x14ac:dyDescent="0.2">
      <c r="E586" s="220"/>
      <c r="F586" s="220"/>
    </row>
    <row r="587" spans="5:6" ht="18" customHeight="1" x14ac:dyDescent="0.2">
      <c r="E587" s="220"/>
      <c r="F587" s="220"/>
    </row>
    <row r="588" spans="5:6" ht="18" customHeight="1" x14ac:dyDescent="0.2">
      <c r="E588" s="220"/>
      <c r="F588" s="220"/>
    </row>
    <row r="589" spans="5:6" ht="18" customHeight="1" x14ac:dyDescent="0.2">
      <c r="E589" s="220"/>
      <c r="F589" s="220"/>
    </row>
    <row r="590" spans="5:6" ht="18" customHeight="1" x14ac:dyDescent="0.2">
      <c r="E590" s="220"/>
      <c r="F590" s="220"/>
    </row>
    <row r="591" spans="5:6" ht="18" customHeight="1" x14ac:dyDescent="0.2">
      <c r="E591" s="220"/>
      <c r="F591" s="220"/>
    </row>
    <row r="592" spans="5:6" ht="18" customHeight="1" x14ac:dyDescent="0.2">
      <c r="E592" s="220"/>
      <c r="F592" s="220"/>
    </row>
    <row r="593" spans="5:6" ht="18" customHeight="1" x14ac:dyDescent="0.2">
      <c r="E593" s="220"/>
      <c r="F593" s="220"/>
    </row>
    <row r="594" spans="5:6" ht="18" customHeight="1" x14ac:dyDescent="0.2">
      <c r="E594" s="220"/>
      <c r="F594" s="220"/>
    </row>
    <row r="595" spans="5:6" ht="18" customHeight="1" x14ac:dyDescent="0.2">
      <c r="E595" s="220"/>
      <c r="F595" s="220"/>
    </row>
    <row r="596" spans="5:6" ht="18" customHeight="1" x14ac:dyDescent="0.2">
      <c r="E596" s="220"/>
      <c r="F596" s="220"/>
    </row>
    <row r="597" spans="5:6" ht="18" customHeight="1" x14ac:dyDescent="0.2">
      <c r="E597" s="220"/>
      <c r="F597" s="220"/>
    </row>
    <row r="598" spans="5:6" ht="18" customHeight="1" x14ac:dyDescent="0.2">
      <c r="E598" s="220"/>
      <c r="F598" s="220"/>
    </row>
    <row r="599" spans="5:6" ht="18" customHeight="1" x14ac:dyDescent="0.2">
      <c r="E599" s="220"/>
      <c r="F599" s="220"/>
    </row>
    <row r="600" spans="5:6" ht="18" customHeight="1" x14ac:dyDescent="0.2">
      <c r="E600" s="220"/>
      <c r="F600" s="220"/>
    </row>
    <row r="601" spans="5:6" ht="18" customHeight="1" x14ac:dyDescent="0.2">
      <c r="E601" s="220"/>
      <c r="F601" s="220"/>
    </row>
    <row r="602" spans="5:6" ht="18" customHeight="1" x14ac:dyDescent="0.2">
      <c r="E602" s="220"/>
      <c r="F602" s="220"/>
    </row>
    <row r="603" spans="5:6" ht="18" customHeight="1" x14ac:dyDescent="0.2">
      <c r="E603" s="220"/>
      <c r="F603" s="220"/>
    </row>
    <row r="604" spans="5:6" ht="18" customHeight="1" x14ac:dyDescent="0.2">
      <c r="E604" s="220"/>
      <c r="F604" s="220"/>
    </row>
    <row r="605" spans="5:6" ht="18" customHeight="1" x14ac:dyDescent="0.2">
      <c r="E605" s="220"/>
      <c r="F605" s="220"/>
    </row>
    <row r="606" spans="5:6" ht="18" customHeight="1" x14ac:dyDescent="0.2">
      <c r="E606" s="220"/>
      <c r="F606" s="220"/>
    </row>
    <row r="607" spans="5:6" ht="18" customHeight="1" x14ac:dyDescent="0.2">
      <c r="E607" s="220"/>
      <c r="F607" s="220"/>
    </row>
    <row r="608" spans="5:6" ht="18" customHeight="1" x14ac:dyDescent="0.2">
      <c r="E608" s="220"/>
      <c r="F608" s="220"/>
    </row>
    <row r="609" spans="5:6" ht="18" customHeight="1" x14ac:dyDescent="0.2">
      <c r="E609" s="220"/>
      <c r="F609" s="220"/>
    </row>
    <row r="610" spans="5:6" ht="18" customHeight="1" x14ac:dyDescent="0.2">
      <c r="E610" s="220"/>
      <c r="F610" s="220"/>
    </row>
    <row r="611" spans="5:6" ht="18" customHeight="1" x14ac:dyDescent="0.2">
      <c r="E611" s="220"/>
      <c r="F611" s="220"/>
    </row>
    <row r="612" spans="5:6" ht="18" customHeight="1" x14ac:dyDescent="0.2">
      <c r="E612" s="220"/>
      <c r="F612" s="220"/>
    </row>
    <row r="613" spans="5:6" ht="18" customHeight="1" x14ac:dyDescent="0.2">
      <c r="E613" s="220"/>
      <c r="F613" s="220"/>
    </row>
    <row r="614" spans="5:6" ht="18" customHeight="1" x14ac:dyDescent="0.2">
      <c r="E614" s="220"/>
      <c r="F614" s="220"/>
    </row>
    <row r="615" spans="5:6" ht="18" customHeight="1" x14ac:dyDescent="0.2">
      <c r="E615" s="220"/>
      <c r="F615" s="220"/>
    </row>
    <row r="616" spans="5:6" ht="18" customHeight="1" x14ac:dyDescent="0.2">
      <c r="E616" s="220"/>
      <c r="F616" s="220"/>
    </row>
    <row r="617" spans="5:6" ht="18" customHeight="1" x14ac:dyDescent="0.2">
      <c r="E617" s="220"/>
      <c r="F617" s="220"/>
    </row>
    <row r="618" spans="5:6" ht="18" customHeight="1" x14ac:dyDescent="0.2">
      <c r="E618" s="220"/>
      <c r="F618" s="220"/>
    </row>
    <row r="619" spans="5:6" ht="18" customHeight="1" x14ac:dyDescent="0.2">
      <c r="E619" s="220"/>
      <c r="F619" s="220"/>
    </row>
    <row r="620" spans="5:6" ht="18" customHeight="1" x14ac:dyDescent="0.2">
      <c r="E620" s="220"/>
      <c r="F620" s="220"/>
    </row>
    <row r="621" spans="5:6" ht="18" customHeight="1" x14ac:dyDescent="0.2">
      <c r="E621" s="220"/>
      <c r="F621" s="220"/>
    </row>
    <row r="622" spans="5:6" ht="18" customHeight="1" x14ac:dyDescent="0.2">
      <c r="E622" s="220"/>
      <c r="F622" s="220"/>
    </row>
    <row r="623" spans="5:6" ht="18" customHeight="1" x14ac:dyDescent="0.2">
      <c r="E623" s="220"/>
      <c r="F623" s="220"/>
    </row>
    <row r="624" spans="5:6" ht="18" customHeight="1" x14ac:dyDescent="0.2">
      <c r="E624" s="220"/>
      <c r="F624" s="220"/>
    </row>
    <row r="625" spans="5:6" ht="18" customHeight="1" x14ac:dyDescent="0.2">
      <c r="E625" s="220"/>
      <c r="F625" s="220"/>
    </row>
    <row r="626" spans="5:6" ht="18" customHeight="1" x14ac:dyDescent="0.2">
      <c r="E626" s="220"/>
      <c r="F626" s="220"/>
    </row>
    <row r="627" spans="5:6" ht="18" customHeight="1" x14ac:dyDescent="0.2">
      <c r="E627" s="220"/>
      <c r="F627" s="220"/>
    </row>
    <row r="628" spans="5:6" ht="18" customHeight="1" x14ac:dyDescent="0.2">
      <c r="E628" s="220"/>
      <c r="F628" s="220"/>
    </row>
    <row r="629" spans="5:6" ht="18" customHeight="1" x14ac:dyDescent="0.2">
      <c r="E629" s="220"/>
      <c r="F629" s="220"/>
    </row>
    <row r="630" spans="5:6" ht="18" customHeight="1" x14ac:dyDescent="0.2">
      <c r="E630" s="220"/>
      <c r="F630" s="220"/>
    </row>
    <row r="631" spans="5:6" ht="18" customHeight="1" x14ac:dyDescent="0.2">
      <c r="E631" s="220"/>
      <c r="F631" s="220"/>
    </row>
    <row r="632" spans="5:6" ht="18" customHeight="1" x14ac:dyDescent="0.2">
      <c r="E632" s="220"/>
      <c r="F632" s="220"/>
    </row>
    <row r="633" spans="5:6" ht="18" customHeight="1" x14ac:dyDescent="0.2">
      <c r="E633" s="220"/>
      <c r="F633" s="220"/>
    </row>
    <row r="634" spans="5:6" ht="18" customHeight="1" x14ac:dyDescent="0.2">
      <c r="E634" s="220"/>
      <c r="F634" s="220"/>
    </row>
    <row r="635" spans="5:6" ht="18" customHeight="1" x14ac:dyDescent="0.2">
      <c r="E635" s="220"/>
      <c r="F635" s="220"/>
    </row>
    <row r="636" spans="5:6" ht="18" customHeight="1" x14ac:dyDescent="0.2">
      <c r="E636" s="220"/>
      <c r="F636" s="220"/>
    </row>
    <row r="637" spans="5:6" ht="18" customHeight="1" x14ac:dyDescent="0.2">
      <c r="E637" s="220"/>
      <c r="F637" s="220"/>
    </row>
    <row r="638" spans="5:6" ht="18" customHeight="1" x14ac:dyDescent="0.2">
      <c r="E638" s="220"/>
      <c r="F638" s="220"/>
    </row>
    <row r="639" spans="5:6" ht="18" customHeight="1" x14ac:dyDescent="0.2">
      <c r="E639" s="220"/>
      <c r="F639" s="220"/>
    </row>
    <row r="640" spans="5:6" ht="18" customHeight="1" x14ac:dyDescent="0.2">
      <c r="E640" s="220"/>
      <c r="F640" s="220"/>
    </row>
    <row r="641" spans="5:6" ht="18" customHeight="1" x14ac:dyDescent="0.2">
      <c r="E641" s="220"/>
      <c r="F641" s="220"/>
    </row>
    <row r="642" spans="5:6" ht="18" customHeight="1" x14ac:dyDescent="0.2">
      <c r="E642" s="220"/>
      <c r="F642" s="220"/>
    </row>
    <row r="643" spans="5:6" ht="18" customHeight="1" x14ac:dyDescent="0.2">
      <c r="E643" s="220"/>
      <c r="F643" s="220"/>
    </row>
    <row r="644" spans="5:6" ht="18" customHeight="1" x14ac:dyDescent="0.2">
      <c r="E644" s="220"/>
      <c r="F644" s="220"/>
    </row>
    <row r="645" spans="5:6" ht="18" customHeight="1" x14ac:dyDescent="0.2">
      <c r="E645" s="220"/>
      <c r="F645" s="220"/>
    </row>
    <row r="646" spans="5:6" ht="18" customHeight="1" x14ac:dyDescent="0.2">
      <c r="E646" s="220"/>
      <c r="F646" s="220"/>
    </row>
    <row r="647" spans="5:6" ht="18" customHeight="1" x14ac:dyDescent="0.2">
      <c r="E647" s="220"/>
      <c r="F647" s="220"/>
    </row>
    <row r="648" spans="5:6" ht="18" customHeight="1" x14ac:dyDescent="0.2">
      <c r="E648" s="220"/>
      <c r="F648" s="220"/>
    </row>
    <row r="649" spans="5:6" ht="18" customHeight="1" x14ac:dyDescent="0.2">
      <c r="E649" s="220"/>
      <c r="F649" s="220"/>
    </row>
    <row r="650" spans="5:6" ht="18" customHeight="1" x14ac:dyDescent="0.2">
      <c r="E650" s="220"/>
      <c r="F650" s="220"/>
    </row>
    <row r="651" spans="5:6" ht="18" customHeight="1" x14ac:dyDescent="0.2">
      <c r="E651" s="220"/>
      <c r="F651" s="220"/>
    </row>
    <row r="652" spans="5:6" ht="18" customHeight="1" x14ac:dyDescent="0.2">
      <c r="E652" s="220"/>
      <c r="F652" s="220"/>
    </row>
    <row r="653" spans="5:6" ht="18" customHeight="1" x14ac:dyDescent="0.2">
      <c r="E653" s="220"/>
      <c r="F653" s="220"/>
    </row>
    <row r="654" spans="5:6" ht="18" customHeight="1" x14ac:dyDescent="0.2">
      <c r="E654" s="220"/>
      <c r="F654" s="220"/>
    </row>
    <row r="655" spans="5:6" ht="18" customHeight="1" x14ac:dyDescent="0.2">
      <c r="E655" s="220"/>
      <c r="F655" s="220"/>
    </row>
    <row r="656" spans="5:6" ht="18" customHeight="1" x14ac:dyDescent="0.2">
      <c r="E656" s="220"/>
      <c r="F656" s="220"/>
    </row>
    <row r="657" spans="5:6" ht="18" customHeight="1" x14ac:dyDescent="0.2">
      <c r="E657" s="220"/>
      <c r="F657" s="220"/>
    </row>
    <row r="658" spans="5:6" ht="18" customHeight="1" x14ac:dyDescent="0.2">
      <c r="E658" s="220"/>
      <c r="F658" s="220"/>
    </row>
    <row r="659" spans="5:6" ht="18" customHeight="1" x14ac:dyDescent="0.2">
      <c r="E659" s="220"/>
      <c r="F659" s="220"/>
    </row>
    <row r="660" spans="5:6" ht="18" customHeight="1" x14ac:dyDescent="0.2">
      <c r="E660" s="220"/>
      <c r="F660" s="220"/>
    </row>
    <row r="661" spans="5:6" ht="18" customHeight="1" x14ac:dyDescent="0.2">
      <c r="E661" s="220"/>
      <c r="F661" s="220"/>
    </row>
    <row r="662" spans="5:6" ht="18" customHeight="1" x14ac:dyDescent="0.2">
      <c r="E662" s="220"/>
      <c r="F662" s="220"/>
    </row>
    <row r="663" spans="5:6" ht="18" customHeight="1" x14ac:dyDescent="0.2">
      <c r="E663" s="220"/>
      <c r="F663" s="220"/>
    </row>
    <row r="664" spans="5:6" ht="18" customHeight="1" x14ac:dyDescent="0.2">
      <c r="E664" s="220"/>
      <c r="F664" s="220"/>
    </row>
    <row r="665" spans="5:6" ht="18" customHeight="1" x14ac:dyDescent="0.2">
      <c r="E665" s="220"/>
      <c r="F665" s="220"/>
    </row>
    <row r="666" spans="5:6" ht="18" customHeight="1" x14ac:dyDescent="0.2">
      <c r="E666" s="220"/>
      <c r="F666" s="220"/>
    </row>
    <row r="667" spans="5:6" ht="18" customHeight="1" x14ac:dyDescent="0.2">
      <c r="E667" s="220"/>
      <c r="F667" s="220"/>
    </row>
    <row r="668" spans="5:6" ht="18" customHeight="1" x14ac:dyDescent="0.2">
      <c r="E668" s="220"/>
      <c r="F668" s="220"/>
    </row>
    <row r="669" spans="5:6" ht="18" customHeight="1" x14ac:dyDescent="0.2">
      <c r="E669" s="220"/>
      <c r="F669" s="220"/>
    </row>
    <row r="670" spans="5:6" ht="18" customHeight="1" x14ac:dyDescent="0.2">
      <c r="E670" s="220"/>
      <c r="F670" s="220"/>
    </row>
    <row r="671" spans="5:6" ht="18" customHeight="1" x14ac:dyDescent="0.2">
      <c r="E671" s="220"/>
      <c r="F671" s="220"/>
    </row>
    <row r="672" spans="5:6" ht="18" customHeight="1" x14ac:dyDescent="0.2">
      <c r="E672" s="220"/>
      <c r="F672" s="220"/>
    </row>
    <row r="673" spans="5:6" ht="18" customHeight="1" x14ac:dyDescent="0.2">
      <c r="E673" s="220"/>
      <c r="F673" s="220"/>
    </row>
    <row r="674" spans="5:6" ht="18" customHeight="1" x14ac:dyDescent="0.2">
      <c r="E674" s="220"/>
      <c r="F674" s="220"/>
    </row>
    <row r="675" spans="5:6" ht="18" customHeight="1" x14ac:dyDescent="0.2">
      <c r="E675" s="220"/>
      <c r="F675" s="220"/>
    </row>
    <row r="676" spans="5:6" ht="18" customHeight="1" x14ac:dyDescent="0.2">
      <c r="E676" s="220"/>
      <c r="F676" s="220"/>
    </row>
    <row r="677" spans="5:6" ht="18" customHeight="1" x14ac:dyDescent="0.2">
      <c r="E677" s="220"/>
      <c r="F677" s="220"/>
    </row>
    <row r="678" spans="5:6" ht="18" customHeight="1" x14ac:dyDescent="0.2">
      <c r="E678" s="220"/>
      <c r="F678" s="220"/>
    </row>
    <row r="679" spans="5:6" ht="18" customHeight="1" x14ac:dyDescent="0.2">
      <c r="E679" s="220"/>
      <c r="F679" s="220"/>
    </row>
    <row r="680" spans="5:6" ht="18" customHeight="1" x14ac:dyDescent="0.2">
      <c r="E680" s="220"/>
      <c r="F680" s="220"/>
    </row>
    <row r="681" spans="5:6" ht="18" customHeight="1" x14ac:dyDescent="0.2">
      <c r="E681" s="220"/>
      <c r="F681" s="220"/>
    </row>
    <row r="682" spans="5:6" ht="18" customHeight="1" x14ac:dyDescent="0.2">
      <c r="E682" s="220"/>
      <c r="F682" s="220"/>
    </row>
    <row r="683" spans="5:6" ht="18" customHeight="1" x14ac:dyDescent="0.2">
      <c r="E683" s="220"/>
      <c r="F683" s="220"/>
    </row>
    <row r="684" spans="5:6" ht="18" customHeight="1" x14ac:dyDescent="0.2">
      <c r="E684" s="220"/>
      <c r="F684" s="220"/>
    </row>
    <row r="685" spans="5:6" ht="18" customHeight="1" x14ac:dyDescent="0.2">
      <c r="E685" s="220"/>
      <c r="F685" s="220"/>
    </row>
    <row r="686" spans="5:6" ht="18" customHeight="1" x14ac:dyDescent="0.2">
      <c r="E686" s="220"/>
      <c r="F686" s="220"/>
    </row>
    <row r="687" spans="5:6" ht="18" customHeight="1" x14ac:dyDescent="0.2">
      <c r="E687" s="220"/>
      <c r="F687" s="220"/>
    </row>
    <row r="688" spans="5:6" ht="18" customHeight="1" x14ac:dyDescent="0.2">
      <c r="E688" s="220"/>
      <c r="F688" s="220"/>
    </row>
    <row r="689" spans="5:6" ht="18" customHeight="1" x14ac:dyDescent="0.2">
      <c r="E689" s="220"/>
      <c r="F689" s="220"/>
    </row>
    <row r="690" spans="5:6" ht="18" customHeight="1" x14ac:dyDescent="0.2">
      <c r="E690" s="220"/>
      <c r="F690" s="220"/>
    </row>
    <row r="691" spans="5:6" ht="18" customHeight="1" x14ac:dyDescent="0.2">
      <c r="E691" s="220"/>
      <c r="F691" s="220"/>
    </row>
    <row r="692" spans="5:6" ht="18" customHeight="1" x14ac:dyDescent="0.2">
      <c r="E692" s="220"/>
      <c r="F692" s="220"/>
    </row>
    <row r="693" spans="5:6" ht="18" customHeight="1" x14ac:dyDescent="0.2">
      <c r="E693" s="220"/>
      <c r="F693" s="220"/>
    </row>
    <row r="694" spans="5:6" ht="18" customHeight="1" x14ac:dyDescent="0.2">
      <c r="E694" s="220"/>
      <c r="F694" s="220"/>
    </row>
    <row r="695" spans="5:6" ht="18" customHeight="1" x14ac:dyDescent="0.2">
      <c r="E695" s="220"/>
      <c r="F695" s="220"/>
    </row>
    <row r="696" spans="5:6" ht="18" customHeight="1" x14ac:dyDescent="0.2">
      <c r="E696" s="220"/>
      <c r="F696" s="220"/>
    </row>
    <row r="697" spans="5:6" ht="18" customHeight="1" x14ac:dyDescent="0.2">
      <c r="E697" s="220"/>
      <c r="F697" s="220"/>
    </row>
    <row r="698" spans="5:6" ht="18" customHeight="1" x14ac:dyDescent="0.2">
      <c r="E698" s="220"/>
      <c r="F698" s="220"/>
    </row>
    <row r="699" spans="5:6" ht="18" customHeight="1" x14ac:dyDescent="0.2">
      <c r="E699" s="220"/>
      <c r="F699" s="220"/>
    </row>
    <row r="700" spans="5:6" ht="18" customHeight="1" x14ac:dyDescent="0.2">
      <c r="E700" s="220"/>
      <c r="F700" s="220"/>
    </row>
    <row r="701" spans="5:6" ht="18" customHeight="1" x14ac:dyDescent="0.2">
      <c r="E701" s="220"/>
      <c r="F701" s="220"/>
    </row>
    <row r="702" spans="5:6" ht="18" customHeight="1" x14ac:dyDescent="0.2">
      <c r="E702" s="220"/>
      <c r="F702" s="220"/>
    </row>
    <row r="703" spans="5:6" ht="18" customHeight="1" x14ac:dyDescent="0.2">
      <c r="E703" s="220"/>
      <c r="F703" s="220"/>
    </row>
    <row r="704" spans="5:6" ht="18" customHeight="1" x14ac:dyDescent="0.2">
      <c r="E704" s="220"/>
      <c r="F704" s="220"/>
    </row>
    <row r="705" spans="5:6" ht="18" customHeight="1" x14ac:dyDescent="0.2">
      <c r="E705" s="220"/>
      <c r="F705" s="220"/>
    </row>
    <row r="706" spans="5:6" ht="18" customHeight="1" x14ac:dyDescent="0.2">
      <c r="E706" s="220"/>
      <c r="F706" s="220"/>
    </row>
    <row r="707" spans="5:6" ht="18" customHeight="1" x14ac:dyDescent="0.2">
      <c r="E707" s="220"/>
      <c r="F707" s="220"/>
    </row>
    <row r="708" spans="5:6" ht="18" customHeight="1" x14ac:dyDescent="0.2">
      <c r="E708" s="220"/>
      <c r="F708" s="220"/>
    </row>
    <row r="709" spans="5:6" ht="18" customHeight="1" x14ac:dyDescent="0.2">
      <c r="E709" s="220"/>
      <c r="F709" s="220"/>
    </row>
    <row r="710" spans="5:6" ht="18" customHeight="1" x14ac:dyDescent="0.2">
      <c r="E710" s="220"/>
      <c r="F710" s="220"/>
    </row>
    <row r="711" spans="5:6" ht="18" customHeight="1" x14ac:dyDescent="0.2">
      <c r="E711" s="220"/>
      <c r="F711" s="220"/>
    </row>
    <row r="712" spans="5:6" ht="18" customHeight="1" x14ac:dyDescent="0.2">
      <c r="E712" s="220"/>
      <c r="F712" s="220"/>
    </row>
    <row r="713" spans="5:6" ht="18" customHeight="1" x14ac:dyDescent="0.2">
      <c r="E713" s="220"/>
      <c r="F713" s="220"/>
    </row>
    <row r="714" spans="5:6" ht="18" customHeight="1" x14ac:dyDescent="0.2">
      <c r="E714" s="220"/>
      <c r="F714" s="220"/>
    </row>
    <row r="715" spans="5:6" ht="18" customHeight="1" x14ac:dyDescent="0.2">
      <c r="E715" s="220"/>
      <c r="F715" s="220"/>
    </row>
    <row r="716" spans="5:6" ht="18" customHeight="1" x14ac:dyDescent="0.2">
      <c r="E716" s="220"/>
      <c r="F716" s="220"/>
    </row>
    <row r="717" spans="5:6" ht="18" customHeight="1" x14ac:dyDescent="0.2">
      <c r="E717" s="220"/>
      <c r="F717" s="220"/>
    </row>
    <row r="718" spans="5:6" ht="18" customHeight="1" x14ac:dyDescent="0.2">
      <c r="E718" s="220"/>
      <c r="F718" s="220"/>
    </row>
    <row r="719" spans="5:6" ht="18" customHeight="1" x14ac:dyDescent="0.2">
      <c r="E719" s="220"/>
      <c r="F719" s="220"/>
    </row>
    <row r="720" spans="5:6" ht="18" customHeight="1" x14ac:dyDescent="0.2">
      <c r="E720" s="220"/>
      <c r="F720" s="220"/>
    </row>
    <row r="721" spans="5:6" ht="18" customHeight="1" x14ac:dyDescent="0.2">
      <c r="E721" s="220"/>
      <c r="F721" s="220"/>
    </row>
    <row r="722" spans="5:6" ht="18" customHeight="1" x14ac:dyDescent="0.2">
      <c r="E722" s="220"/>
      <c r="F722" s="220"/>
    </row>
    <row r="723" spans="5:6" ht="18" customHeight="1" x14ac:dyDescent="0.2">
      <c r="E723" s="220"/>
      <c r="F723" s="220"/>
    </row>
    <row r="724" spans="5:6" ht="18" customHeight="1" x14ac:dyDescent="0.2">
      <c r="E724" s="220"/>
      <c r="F724" s="220"/>
    </row>
    <row r="725" spans="5:6" ht="18" customHeight="1" x14ac:dyDescent="0.2">
      <c r="E725" s="220"/>
      <c r="F725" s="220"/>
    </row>
    <row r="726" spans="5:6" ht="18" customHeight="1" x14ac:dyDescent="0.2">
      <c r="E726" s="220"/>
      <c r="F726" s="220"/>
    </row>
    <row r="727" spans="5:6" ht="18" customHeight="1" x14ac:dyDescent="0.2">
      <c r="E727" s="220"/>
      <c r="F727" s="220"/>
    </row>
    <row r="728" spans="5:6" ht="18" customHeight="1" x14ac:dyDescent="0.2">
      <c r="E728" s="220"/>
      <c r="F728" s="220"/>
    </row>
    <row r="729" spans="5:6" ht="18" customHeight="1" x14ac:dyDescent="0.2">
      <c r="E729" s="220"/>
      <c r="F729" s="220"/>
    </row>
    <row r="730" spans="5:6" ht="18" customHeight="1" x14ac:dyDescent="0.2">
      <c r="E730" s="220"/>
      <c r="F730" s="220"/>
    </row>
    <row r="731" spans="5:6" ht="18" customHeight="1" x14ac:dyDescent="0.2">
      <c r="E731" s="220"/>
      <c r="F731" s="220"/>
    </row>
    <row r="732" spans="5:6" ht="18" customHeight="1" x14ac:dyDescent="0.2">
      <c r="E732" s="220"/>
      <c r="F732" s="220"/>
    </row>
    <row r="733" spans="5:6" ht="18" customHeight="1" x14ac:dyDescent="0.2">
      <c r="E733" s="220"/>
      <c r="F733" s="220"/>
    </row>
    <row r="734" spans="5:6" ht="18" customHeight="1" x14ac:dyDescent="0.2">
      <c r="E734" s="220"/>
      <c r="F734" s="220"/>
    </row>
    <row r="735" spans="5:6" ht="18" customHeight="1" x14ac:dyDescent="0.2">
      <c r="E735" s="220"/>
      <c r="F735" s="220"/>
    </row>
    <row r="736" spans="5:6" ht="18" customHeight="1" x14ac:dyDescent="0.2">
      <c r="E736" s="220"/>
      <c r="F736" s="220"/>
    </row>
    <row r="737" spans="5:6" ht="18" customHeight="1" x14ac:dyDescent="0.2">
      <c r="E737" s="220"/>
      <c r="F737" s="220"/>
    </row>
    <row r="738" spans="5:6" ht="18" customHeight="1" x14ac:dyDescent="0.2">
      <c r="E738" s="220"/>
      <c r="F738" s="220"/>
    </row>
    <row r="739" spans="5:6" ht="18" customHeight="1" x14ac:dyDescent="0.2">
      <c r="E739" s="220"/>
      <c r="F739" s="220"/>
    </row>
    <row r="740" spans="5:6" ht="18" customHeight="1" x14ac:dyDescent="0.2">
      <c r="E740" s="220"/>
      <c r="F740" s="220"/>
    </row>
    <row r="741" spans="5:6" ht="18" customHeight="1" x14ac:dyDescent="0.2">
      <c r="E741" s="220"/>
      <c r="F741" s="220"/>
    </row>
    <row r="742" spans="5:6" ht="18" customHeight="1" x14ac:dyDescent="0.2">
      <c r="E742" s="220"/>
      <c r="F742" s="220"/>
    </row>
    <row r="743" spans="5:6" ht="18" customHeight="1" x14ac:dyDescent="0.2">
      <c r="E743" s="220"/>
      <c r="F743" s="220"/>
    </row>
    <row r="744" spans="5:6" ht="18" customHeight="1" x14ac:dyDescent="0.2">
      <c r="E744" s="220"/>
      <c r="F744" s="220"/>
    </row>
    <row r="745" spans="5:6" ht="18" customHeight="1" x14ac:dyDescent="0.2">
      <c r="E745" s="220"/>
      <c r="F745" s="220"/>
    </row>
    <row r="746" spans="5:6" ht="18" customHeight="1" x14ac:dyDescent="0.2">
      <c r="E746" s="220"/>
      <c r="F746" s="220"/>
    </row>
    <row r="747" spans="5:6" ht="18" customHeight="1" x14ac:dyDescent="0.2">
      <c r="E747" s="220"/>
      <c r="F747" s="220"/>
    </row>
    <row r="748" spans="5:6" ht="18" customHeight="1" x14ac:dyDescent="0.2">
      <c r="E748" s="220"/>
      <c r="F748" s="220"/>
    </row>
    <row r="749" spans="5:6" ht="18" customHeight="1" x14ac:dyDescent="0.2">
      <c r="E749" s="220"/>
      <c r="F749" s="220"/>
    </row>
    <row r="750" spans="5:6" ht="18" customHeight="1" x14ac:dyDescent="0.2">
      <c r="E750" s="220"/>
      <c r="F750" s="220"/>
    </row>
    <row r="751" spans="5:6" ht="18" customHeight="1" x14ac:dyDescent="0.2">
      <c r="E751" s="220"/>
      <c r="F751" s="220"/>
    </row>
    <row r="752" spans="5:6" ht="18" customHeight="1" x14ac:dyDescent="0.2">
      <c r="E752" s="220"/>
      <c r="F752" s="220"/>
    </row>
    <row r="753" spans="5:6" ht="18" customHeight="1" x14ac:dyDescent="0.2">
      <c r="E753" s="220"/>
      <c r="F753" s="220"/>
    </row>
    <row r="754" spans="5:6" ht="18" customHeight="1" x14ac:dyDescent="0.2">
      <c r="E754" s="220"/>
      <c r="F754" s="220"/>
    </row>
    <row r="755" spans="5:6" ht="18" customHeight="1" x14ac:dyDescent="0.2">
      <c r="E755" s="220"/>
      <c r="F755" s="220"/>
    </row>
    <row r="756" spans="5:6" ht="18" customHeight="1" x14ac:dyDescent="0.2">
      <c r="E756" s="220"/>
      <c r="F756" s="220"/>
    </row>
    <row r="757" spans="5:6" ht="18" customHeight="1" x14ac:dyDescent="0.2">
      <c r="E757" s="220"/>
      <c r="F757" s="220"/>
    </row>
    <row r="758" spans="5:6" ht="18" customHeight="1" x14ac:dyDescent="0.2">
      <c r="E758" s="220"/>
      <c r="F758" s="220"/>
    </row>
    <row r="759" spans="5:6" ht="18" customHeight="1" x14ac:dyDescent="0.2">
      <c r="E759" s="220"/>
      <c r="F759" s="220"/>
    </row>
    <row r="760" spans="5:6" ht="18" customHeight="1" x14ac:dyDescent="0.2">
      <c r="E760" s="220"/>
      <c r="F760" s="220"/>
    </row>
    <row r="761" spans="5:6" ht="18" customHeight="1" x14ac:dyDescent="0.2">
      <c r="E761" s="220"/>
      <c r="F761" s="220"/>
    </row>
    <row r="762" spans="5:6" ht="18" customHeight="1" x14ac:dyDescent="0.2">
      <c r="E762" s="220"/>
      <c r="F762" s="220"/>
    </row>
    <row r="763" spans="5:6" ht="18" customHeight="1" x14ac:dyDescent="0.2">
      <c r="E763" s="220"/>
      <c r="F763" s="220"/>
    </row>
    <row r="764" spans="5:6" ht="18" customHeight="1" x14ac:dyDescent="0.2">
      <c r="E764" s="220"/>
      <c r="F764" s="220"/>
    </row>
    <row r="765" spans="5:6" ht="18" customHeight="1" x14ac:dyDescent="0.2">
      <c r="E765" s="220"/>
      <c r="F765" s="220"/>
    </row>
    <row r="766" spans="5:6" ht="18" customHeight="1" x14ac:dyDescent="0.2">
      <c r="E766" s="220"/>
      <c r="F766" s="220"/>
    </row>
    <row r="767" spans="5:6" ht="18" customHeight="1" x14ac:dyDescent="0.2">
      <c r="E767" s="220"/>
      <c r="F767" s="220"/>
    </row>
    <row r="768" spans="5:6" ht="18" customHeight="1" x14ac:dyDescent="0.2">
      <c r="E768" s="220"/>
      <c r="F768" s="220"/>
    </row>
    <row r="769" spans="5:6" ht="18" customHeight="1" x14ac:dyDescent="0.2">
      <c r="E769" s="220"/>
      <c r="F769" s="220"/>
    </row>
    <row r="770" spans="5:6" ht="18" customHeight="1" x14ac:dyDescent="0.2">
      <c r="E770" s="220"/>
      <c r="F770" s="220"/>
    </row>
    <row r="771" spans="5:6" ht="18" customHeight="1" x14ac:dyDescent="0.2">
      <c r="E771" s="220"/>
      <c r="F771" s="220"/>
    </row>
    <row r="772" spans="5:6" ht="18" customHeight="1" x14ac:dyDescent="0.2">
      <c r="E772" s="220"/>
      <c r="F772" s="220"/>
    </row>
    <row r="773" spans="5:6" ht="18" customHeight="1" x14ac:dyDescent="0.2">
      <c r="E773" s="220"/>
      <c r="F773" s="220"/>
    </row>
    <row r="774" spans="5:6" ht="18" customHeight="1" x14ac:dyDescent="0.2">
      <c r="E774" s="220"/>
      <c r="F774" s="220"/>
    </row>
    <row r="775" spans="5:6" ht="18" customHeight="1" x14ac:dyDescent="0.2">
      <c r="E775" s="220"/>
      <c r="F775" s="220"/>
    </row>
    <row r="776" spans="5:6" ht="18" customHeight="1" x14ac:dyDescent="0.2">
      <c r="E776" s="220"/>
      <c r="F776" s="220"/>
    </row>
    <row r="777" spans="5:6" ht="18" customHeight="1" x14ac:dyDescent="0.2">
      <c r="E777" s="220"/>
      <c r="F777" s="220"/>
    </row>
    <row r="778" spans="5:6" ht="18" customHeight="1" x14ac:dyDescent="0.2">
      <c r="E778" s="220"/>
      <c r="F778" s="220"/>
    </row>
    <row r="779" spans="5:6" ht="18" customHeight="1" x14ac:dyDescent="0.2">
      <c r="E779" s="220"/>
      <c r="F779" s="220"/>
    </row>
    <row r="780" spans="5:6" ht="18" customHeight="1" x14ac:dyDescent="0.2">
      <c r="E780" s="220"/>
      <c r="F780" s="220"/>
    </row>
    <row r="781" spans="5:6" ht="18" customHeight="1" x14ac:dyDescent="0.2">
      <c r="E781" s="220"/>
      <c r="F781" s="220"/>
    </row>
    <row r="782" spans="5:6" ht="18" customHeight="1" x14ac:dyDescent="0.2">
      <c r="E782" s="220"/>
      <c r="F782" s="220"/>
    </row>
    <row r="783" spans="5:6" ht="18" customHeight="1" x14ac:dyDescent="0.2">
      <c r="E783" s="220"/>
      <c r="F783" s="220"/>
    </row>
    <row r="784" spans="5:6" ht="18" customHeight="1" x14ac:dyDescent="0.2">
      <c r="E784" s="220"/>
      <c r="F784" s="220"/>
    </row>
    <row r="785" spans="5:6" ht="18" customHeight="1" x14ac:dyDescent="0.2">
      <c r="E785" s="220"/>
      <c r="F785" s="220"/>
    </row>
    <row r="786" spans="5:6" ht="18" customHeight="1" x14ac:dyDescent="0.2">
      <c r="E786" s="220"/>
      <c r="F786" s="220"/>
    </row>
    <row r="787" spans="5:6" ht="18" customHeight="1" x14ac:dyDescent="0.2">
      <c r="E787" s="220"/>
      <c r="F787" s="220"/>
    </row>
    <row r="788" spans="5:6" ht="18" customHeight="1" x14ac:dyDescent="0.2">
      <c r="E788" s="220"/>
      <c r="F788" s="220"/>
    </row>
    <row r="789" spans="5:6" ht="18" customHeight="1" x14ac:dyDescent="0.2">
      <c r="E789" s="220"/>
      <c r="F789" s="220"/>
    </row>
    <row r="790" spans="5:6" ht="18" customHeight="1" x14ac:dyDescent="0.2">
      <c r="E790" s="220"/>
      <c r="F790" s="220"/>
    </row>
    <row r="791" spans="5:6" ht="18" customHeight="1" x14ac:dyDescent="0.2">
      <c r="E791" s="220"/>
      <c r="F791" s="220"/>
    </row>
    <row r="792" spans="5:6" ht="18" customHeight="1" x14ac:dyDescent="0.2">
      <c r="E792" s="220"/>
      <c r="F792" s="220"/>
    </row>
    <row r="793" spans="5:6" ht="18" customHeight="1" x14ac:dyDescent="0.2">
      <c r="E793" s="220"/>
      <c r="F793" s="220"/>
    </row>
    <row r="794" spans="5:6" ht="18" customHeight="1" x14ac:dyDescent="0.2">
      <c r="E794" s="220"/>
      <c r="F794" s="220"/>
    </row>
    <row r="795" spans="5:6" ht="18" customHeight="1" x14ac:dyDescent="0.2">
      <c r="E795" s="220"/>
      <c r="F795" s="220"/>
    </row>
    <row r="796" spans="5:6" ht="18" customHeight="1" x14ac:dyDescent="0.2">
      <c r="E796" s="220"/>
      <c r="F796" s="220"/>
    </row>
    <row r="797" spans="5:6" ht="18" customHeight="1" x14ac:dyDescent="0.2">
      <c r="E797" s="220"/>
      <c r="F797" s="220"/>
    </row>
    <row r="798" spans="5:6" ht="18" customHeight="1" x14ac:dyDescent="0.2">
      <c r="E798" s="220"/>
      <c r="F798" s="220"/>
    </row>
    <row r="799" spans="5:6" ht="18" customHeight="1" x14ac:dyDescent="0.2">
      <c r="E799" s="220"/>
      <c r="F799" s="220"/>
    </row>
    <row r="800" spans="5:6" ht="18" customHeight="1" x14ac:dyDescent="0.2">
      <c r="E800" s="220"/>
      <c r="F800" s="220"/>
    </row>
    <row r="801" spans="5:6" ht="18" customHeight="1" x14ac:dyDescent="0.2">
      <c r="E801" s="220"/>
      <c r="F801" s="220"/>
    </row>
    <row r="802" spans="5:6" ht="18" customHeight="1" x14ac:dyDescent="0.2">
      <c r="E802" s="220"/>
      <c r="F802" s="220"/>
    </row>
    <row r="803" spans="5:6" ht="18" customHeight="1" x14ac:dyDescent="0.2">
      <c r="E803" s="220"/>
      <c r="F803" s="220"/>
    </row>
    <row r="804" spans="5:6" ht="18" customHeight="1" x14ac:dyDescent="0.2">
      <c r="E804" s="220"/>
      <c r="F804" s="220"/>
    </row>
    <row r="805" spans="5:6" ht="18" customHeight="1" x14ac:dyDescent="0.2">
      <c r="E805" s="220"/>
      <c r="F805" s="220"/>
    </row>
    <row r="806" spans="5:6" ht="18" customHeight="1" x14ac:dyDescent="0.2">
      <c r="E806" s="220"/>
      <c r="F806" s="220"/>
    </row>
    <row r="807" spans="5:6" ht="18" customHeight="1" x14ac:dyDescent="0.2">
      <c r="E807" s="220"/>
      <c r="F807" s="220"/>
    </row>
    <row r="808" spans="5:6" ht="18" customHeight="1" x14ac:dyDescent="0.2">
      <c r="E808" s="220"/>
      <c r="F808" s="220"/>
    </row>
    <row r="809" spans="5:6" ht="18" customHeight="1" x14ac:dyDescent="0.2">
      <c r="E809" s="220"/>
      <c r="F809" s="220"/>
    </row>
    <row r="810" spans="5:6" ht="18" customHeight="1" x14ac:dyDescent="0.2">
      <c r="E810" s="220"/>
      <c r="F810" s="220"/>
    </row>
    <row r="811" spans="5:6" ht="18" customHeight="1" x14ac:dyDescent="0.2">
      <c r="E811" s="220"/>
      <c r="F811" s="220"/>
    </row>
    <row r="812" spans="5:6" ht="18" customHeight="1" x14ac:dyDescent="0.2">
      <c r="E812" s="220"/>
      <c r="F812" s="220"/>
    </row>
    <row r="813" spans="5:6" ht="18" customHeight="1" x14ac:dyDescent="0.2">
      <c r="E813" s="220"/>
      <c r="F813" s="220"/>
    </row>
    <row r="814" spans="5:6" ht="18" customHeight="1" x14ac:dyDescent="0.2">
      <c r="E814" s="220"/>
      <c r="F814" s="220"/>
    </row>
    <row r="815" spans="5:6" ht="18" customHeight="1" x14ac:dyDescent="0.2">
      <c r="E815" s="220"/>
      <c r="F815" s="220"/>
    </row>
    <row r="816" spans="5:6" ht="18" customHeight="1" x14ac:dyDescent="0.2">
      <c r="E816" s="220"/>
      <c r="F816" s="220"/>
    </row>
    <row r="817" spans="5:6" ht="18" customHeight="1" x14ac:dyDescent="0.2">
      <c r="E817" s="220"/>
      <c r="F817" s="220"/>
    </row>
    <row r="818" spans="5:6" ht="18" customHeight="1" x14ac:dyDescent="0.2">
      <c r="E818" s="220"/>
      <c r="F818" s="220"/>
    </row>
    <row r="819" spans="5:6" ht="18" customHeight="1" x14ac:dyDescent="0.2">
      <c r="E819" s="220"/>
      <c r="F819" s="220"/>
    </row>
    <row r="820" spans="5:6" ht="18" customHeight="1" x14ac:dyDescent="0.2">
      <c r="E820" s="220"/>
      <c r="F820" s="220"/>
    </row>
    <row r="821" spans="5:6" ht="18" customHeight="1" x14ac:dyDescent="0.2">
      <c r="E821" s="220"/>
      <c r="F821" s="220"/>
    </row>
    <row r="822" spans="5:6" ht="18" customHeight="1" x14ac:dyDescent="0.2">
      <c r="E822" s="220"/>
      <c r="F822" s="220"/>
    </row>
    <row r="823" spans="5:6" ht="18" customHeight="1" x14ac:dyDescent="0.2">
      <c r="E823" s="220"/>
      <c r="F823" s="220"/>
    </row>
    <row r="824" spans="5:6" ht="18" customHeight="1" x14ac:dyDescent="0.2">
      <c r="E824" s="220"/>
      <c r="F824" s="220"/>
    </row>
    <row r="825" spans="5:6" ht="18" customHeight="1" x14ac:dyDescent="0.2">
      <c r="E825" s="220"/>
      <c r="F825" s="220"/>
    </row>
    <row r="826" spans="5:6" ht="18" customHeight="1" x14ac:dyDescent="0.2">
      <c r="E826" s="220"/>
      <c r="F826" s="220"/>
    </row>
    <row r="827" spans="5:6" ht="18" customHeight="1" x14ac:dyDescent="0.2">
      <c r="E827" s="220"/>
      <c r="F827" s="220"/>
    </row>
    <row r="828" spans="5:6" ht="18" customHeight="1" x14ac:dyDescent="0.2">
      <c r="E828" s="220"/>
      <c r="F828" s="220"/>
    </row>
    <row r="829" spans="5:6" ht="18" customHeight="1" x14ac:dyDescent="0.2">
      <c r="E829" s="220"/>
      <c r="F829" s="220"/>
    </row>
    <row r="830" spans="5:6" ht="18" customHeight="1" x14ac:dyDescent="0.2">
      <c r="E830" s="220"/>
      <c r="F830" s="220"/>
    </row>
    <row r="831" spans="5:6" ht="18" customHeight="1" x14ac:dyDescent="0.2">
      <c r="E831" s="220"/>
      <c r="F831" s="220"/>
    </row>
    <row r="832" spans="5:6" ht="18" customHeight="1" x14ac:dyDescent="0.2">
      <c r="E832" s="220"/>
      <c r="F832" s="220"/>
    </row>
    <row r="833" spans="5:6" ht="18" customHeight="1" x14ac:dyDescent="0.2">
      <c r="E833" s="220"/>
      <c r="F833" s="220"/>
    </row>
    <row r="834" spans="5:6" ht="18" customHeight="1" x14ac:dyDescent="0.2">
      <c r="E834" s="220"/>
      <c r="F834" s="220"/>
    </row>
    <row r="835" spans="5:6" ht="18" customHeight="1" x14ac:dyDescent="0.2">
      <c r="E835" s="220"/>
      <c r="F835" s="220"/>
    </row>
    <row r="836" spans="5:6" ht="18" customHeight="1" x14ac:dyDescent="0.2">
      <c r="E836" s="220"/>
      <c r="F836" s="220"/>
    </row>
    <row r="837" spans="5:6" ht="18" customHeight="1" x14ac:dyDescent="0.2">
      <c r="E837" s="220"/>
      <c r="F837" s="220"/>
    </row>
    <row r="838" spans="5:6" ht="18" customHeight="1" x14ac:dyDescent="0.2">
      <c r="E838" s="220"/>
      <c r="F838" s="220"/>
    </row>
    <row r="839" spans="5:6" ht="18" customHeight="1" x14ac:dyDescent="0.2">
      <c r="E839" s="220"/>
      <c r="F839" s="220"/>
    </row>
    <row r="840" spans="5:6" ht="18" customHeight="1" x14ac:dyDescent="0.2">
      <c r="E840" s="220"/>
      <c r="F840" s="220"/>
    </row>
    <row r="841" spans="5:6" ht="18" customHeight="1" x14ac:dyDescent="0.2">
      <c r="E841" s="220"/>
      <c r="F841" s="220"/>
    </row>
    <row r="842" spans="5:6" ht="18" customHeight="1" x14ac:dyDescent="0.2">
      <c r="E842" s="220"/>
      <c r="F842" s="220"/>
    </row>
    <row r="843" spans="5:6" ht="18" customHeight="1" x14ac:dyDescent="0.2">
      <c r="E843" s="220"/>
      <c r="F843" s="220"/>
    </row>
    <row r="844" spans="5:6" ht="18" customHeight="1" x14ac:dyDescent="0.2">
      <c r="E844" s="220"/>
      <c r="F844" s="220"/>
    </row>
    <row r="845" spans="5:6" ht="18" customHeight="1" x14ac:dyDescent="0.2">
      <c r="E845" s="220"/>
      <c r="F845" s="220"/>
    </row>
    <row r="846" spans="5:6" ht="18" customHeight="1" x14ac:dyDescent="0.2">
      <c r="E846" s="220"/>
      <c r="F846" s="220"/>
    </row>
    <row r="847" spans="5:6" ht="18" customHeight="1" x14ac:dyDescent="0.2">
      <c r="E847" s="220"/>
      <c r="F847" s="220"/>
    </row>
    <row r="848" spans="5:6" ht="18" customHeight="1" x14ac:dyDescent="0.2">
      <c r="E848" s="220"/>
      <c r="F848" s="220"/>
    </row>
    <row r="849" spans="5:6" ht="18" customHeight="1" x14ac:dyDescent="0.2">
      <c r="E849" s="220"/>
      <c r="F849" s="220"/>
    </row>
    <row r="850" spans="5:6" ht="18" customHeight="1" x14ac:dyDescent="0.2">
      <c r="E850" s="220"/>
      <c r="F850" s="220"/>
    </row>
    <row r="851" spans="5:6" ht="18" customHeight="1" x14ac:dyDescent="0.2">
      <c r="E851" s="220"/>
      <c r="F851" s="220"/>
    </row>
    <row r="852" spans="5:6" ht="18" customHeight="1" x14ac:dyDescent="0.2">
      <c r="E852" s="220"/>
      <c r="F852" s="220"/>
    </row>
    <row r="853" spans="5:6" ht="18" customHeight="1" x14ac:dyDescent="0.2">
      <c r="E853" s="220"/>
      <c r="F853" s="220"/>
    </row>
    <row r="854" spans="5:6" ht="18" customHeight="1" x14ac:dyDescent="0.2">
      <c r="E854" s="220"/>
      <c r="F854" s="220"/>
    </row>
    <row r="855" spans="5:6" ht="18" customHeight="1" x14ac:dyDescent="0.2">
      <c r="E855" s="220"/>
      <c r="F855" s="220"/>
    </row>
    <row r="856" spans="5:6" ht="18" customHeight="1" x14ac:dyDescent="0.2">
      <c r="E856" s="220"/>
      <c r="F856" s="220"/>
    </row>
    <row r="857" spans="5:6" ht="18" customHeight="1" x14ac:dyDescent="0.2">
      <c r="E857" s="220"/>
      <c r="F857" s="220"/>
    </row>
    <row r="858" spans="5:6" ht="18" customHeight="1" x14ac:dyDescent="0.2">
      <c r="E858" s="220"/>
      <c r="F858" s="220"/>
    </row>
    <row r="859" spans="5:6" ht="18" customHeight="1" x14ac:dyDescent="0.2">
      <c r="E859" s="220"/>
      <c r="F859" s="220"/>
    </row>
    <row r="860" spans="5:6" ht="18" customHeight="1" x14ac:dyDescent="0.2">
      <c r="E860" s="220"/>
      <c r="F860" s="220"/>
    </row>
    <row r="861" spans="5:6" ht="18" customHeight="1" x14ac:dyDescent="0.2">
      <c r="E861" s="220"/>
      <c r="F861" s="220"/>
    </row>
    <row r="862" spans="5:6" ht="18" customHeight="1" x14ac:dyDescent="0.2">
      <c r="E862" s="220"/>
      <c r="F862" s="220"/>
    </row>
    <row r="863" spans="5:6" ht="18" customHeight="1" x14ac:dyDescent="0.2">
      <c r="E863" s="220"/>
      <c r="F863" s="220"/>
    </row>
    <row r="864" spans="5:6" ht="18" customHeight="1" x14ac:dyDescent="0.2">
      <c r="E864" s="220"/>
      <c r="F864" s="220"/>
    </row>
    <row r="865" spans="5:6" ht="18" customHeight="1" x14ac:dyDescent="0.2">
      <c r="E865" s="220"/>
      <c r="F865" s="220"/>
    </row>
    <row r="866" spans="5:6" ht="18" customHeight="1" x14ac:dyDescent="0.2">
      <c r="E866" s="220"/>
      <c r="F866" s="220"/>
    </row>
    <row r="867" spans="5:6" ht="18" customHeight="1" x14ac:dyDescent="0.2">
      <c r="E867" s="220"/>
      <c r="F867" s="220"/>
    </row>
    <row r="868" spans="5:6" ht="18" customHeight="1" x14ac:dyDescent="0.2">
      <c r="E868" s="220"/>
      <c r="F868" s="220"/>
    </row>
    <row r="869" spans="5:6" ht="18" customHeight="1" x14ac:dyDescent="0.2">
      <c r="E869" s="220"/>
      <c r="F869" s="220"/>
    </row>
    <row r="870" spans="5:6" ht="18" customHeight="1" x14ac:dyDescent="0.2">
      <c r="E870" s="220"/>
      <c r="F870" s="220"/>
    </row>
    <row r="871" spans="5:6" ht="18" customHeight="1" x14ac:dyDescent="0.2">
      <c r="E871" s="220"/>
      <c r="F871" s="220"/>
    </row>
    <row r="872" spans="5:6" ht="18" customHeight="1" x14ac:dyDescent="0.2">
      <c r="E872" s="220"/>
      <c r="F872" s="220"/>
    </row>
    <row r="873" spans="5:6" ht="18" customHeight="1" x14ac:dyDescent="0.2">
      <c r="E873" s="220"/>
      <c r="F873" s="220"/>
    </row>
    <row r="874" spans="5:6" ht="18" customHeight="1" x14ac:dyDescent="0.2">
      <c r="E874" s="220"/>
      <c r="F874" s="220"/>
    </row>
    <row r="875" spans="5:6" ht="18" customHeight="1" x14ac:dyDescent="0.2">
      <c r="E875" s="220"/>
      <c r="F875" s="220"/>
    </row>
    <row r="876" spans="5:6" ht="18" customHeight="1" x14ac:dyDescent="0.2">
      <c r="E876" s="220"/>
      <c r="F876" s="220"/>
    </row>
    <row r="877" spans="5:6" ht="18" customHeight="1" x14ac:dyDescent="0.2">
      <c r="E877" s="220"/>
      <c r="F877" s="220"/>
    </row>
    <row r="878" spans="5:6" ht="18" customHeight="1" x14ac:dyDescent="0.2">
      <c r="E878" s="220"/>
      <c r="F878" s="220"/>
    </row>
    <row r="879" spans="5:6" ht="18" customHeight="1" x14ac:dyDescent="0.2">
      <c r="E879" s="220"/>
      <c r="F879" s="220"/>
    </row>
    <row r="880" spans="5:6" ht="18" customHeight="1" x14ac:dyDescent="0.2">
      <c r="E880" s="220"/>
      <c r="F880" s="220"/>
    </row>
    <row r="881" spans="5:6" ht="18" customHeight="1" x14ac:dyDescent="0.2">
      <c r="E881" s="220"/>
      <c r="F881" s="220"/>
    </row>
    <row r="882" spans="5:6" ht="18" customHeight="1" x14ac:dyDescent="0.2">
      <c r="E882" s="220"/>
      <c r="F882" s="220"/>
    </row>
    <row r="883" spans="5:6" ht="18" customHeight="1" x14ac:dyDescent="0.2">
      <c r="E883" s="220"/>
      <c r="F883" s="220"/>
    </row>
    <row r="884" spans="5:6" ht="18" customHeight="1" x14ac:dyDescent="0.2">
      <c r="E884" s="220"/>
      <c r="F884" s="220"/>
    </row>
    <row r="885" spans="5:6" ht="18" customHeight="1" x14ac:dyDescent="0.2">
      <c r="E885" s="220"/>
      <c r="F885" s="220"/>
    </row>
    <row r="886" spans="5:6" ht="18" customHeight="1" x14ac:dyDescent="0.2">
      <c r="E886" s="220"/>
      <c r="F886" s="220"/>
    </row>
    <row r="887" spans="5:6" ht="18" customHeight="1" x14ac:dyDescent="0.2">
      <c r="E887" s="220"/>
      <c r="F887" s="220"/>
    </row>
    <row r="888" spans="5:6" ht="18" customHeight="1" x14ac:dyDescent="0.2">
      <c r="E888" s="220"/>
      <c r="F888" s="220"/>
    </row>
    <row r="889" spans="5:6" ht="18" customHeight="1" x14ac:dyDescent="0.2">
      <c r="E889" s="220"/>
      <c r="F889" s="220"/>
    </row>
    <row r="890" spans="5:6" ht="18" customHeight="1" x14ac:dyDescent="0.2">
      <c r="E890" s="220"/>
      <c r="F890" s="220"/>
    </row>
    <row r="891" spans="5:6" ht="18" customHeight="1" x14ac:dyDescent="0.2">
      <c r="E891" s="220"/>
      <c r="F891" s="220"/>
    </row>
    <row r="892" spans="5:6" ht="18" customHeight="1" x14ac:dyDescent="0.2">
      <c r="E892" s="220"/>
      <c r="F892" s="220"/>
    </row>
    <row r="893" spans="5:6" ht="18" customHeight="1" x14ac:dyDescent="0.2">
      <c r="E893" s="220"/>
      <c r="F893" s="220"/>
    </row>
    <row r="894" spans="5:6" ht="18" customHeight="1" x14ac:dyDescent="0.2">
      <c r="E894" s="220"/>
      <c r="F894" s="220"/>
    </row>
    <row r="895" spans="5:6" ht="18" customHeight="1" x14ac:dyDescent="0.2">
      <c r="E895" s="220"/>
      <c r="F895" s="220"/>
    </row>
    <row r="896" spans="5:6" ht="18" customHeight="1" x14ac:dyDescent="0.2">
      <c r="E896" s="220"/>
      <c r="F896" s="220"/>
    </row>
    <row r="897" spans="5:6" ht="18" customHeight="1" x14ac:dyDescent="0.2">
      <c r="E897" s="220"/>
      <c r="F897" s="220"/>
    </row>
    <row r="898" spans="5:6" ht="18" customHeight="1" x14ac:dyDescent="0.2">
      <c r="E898" s="220"/>
      <c r="F898" s="220"/>
    </row>
    <row r="899" spans="5:6" ht="18" customHeight="1" x14ac:dyDescent="0.2">
      <c r="E899" s="220"/>
      <c r="F899" s="220"/>
    </row>
    <row r="900" spans="5:6" ht="18" customHeight="1" x14ac:dyDescent="0.2">
      <c r="E900" s="220"/>
      <c r="F900" s="220"/>
    </row>
    <row r="901" spans="5:6" ht="18" customHeight="1" x14ac:dyDescent="0.2">
      <c r="E901" s="220"/>
      <c r="F901" s="220"/>
    </row>
    <row r="902" spans="5:6" ht="18" customHeight="1" x14ac:dyDescent="0.2">
      <c r="E902" s="220"/>
      <c r="F902" s="220"/>
    </row>
    <row r="903" spans="5:6" ht="18" customHeight="1" x14ac:dyDescent="0.2">
      <c r="E903" s="220"/>
      <c r="F903" s="220"/>
    </row>
    <row r="904" spans="5:6" ht="18" customHeight="1" x14ac:dyDescent="0.2">
      <c r="E904" s="220"/>
      <c r="F904" s="220"/>
    </row>
    <row r="905" spans="5:6" ht="18" customHeight="1" x14ac:dyDescent="0.2">
      <c r="E905" s="220"/>
      <c r="F905" s="220"/>
    </row>
    <row r="906" spans="5:6" ht="18" customHeight="1" x14ac:dyDescent="0.2">
      <c r="E906" s="220"/>
      <c r="F906" s="220"/>
    </row>
    <row r="907" spans="5:6" ht="18" customHeight="1" x14ac:dyDescent="0.2">
      <c r="E907" s="220"/>
      <c r="F907" s="220"/>
    </row>
    <row r="908" spans="5:6" ht="18" customHeight="1" x14ac:dyDescent="0.2">
      <c r="E908" s="220"/>
      <c r="F908" s="220"/>
    </row>
    <row r="909" spans="5:6" ht="18" customHeight="1" x14ac:dyDescent="0.2">
      <c r="E909" s="220"/>
      <c r="F909" s="220"/>
    </row>
    <row r="910" spans="5:6" ht="18" customHeight="1" x14ac:dyDescent="0.2">
      <c r="E910" s="220"/>
      <c r="F910" s="220"/>
    </row>
    <row r="911" spans="5:6" ht="18" customHeight="1" x14ac:dyDescent="0.2">
      <c r="E911" s="220"/>
      <c r="F911" s="220"/>
    </row>
    <row r="912" spans="5:6" ht="18" customHeight="1" x14ac:dyDescent="0.2">
      <c r="E912" s="220"/>
      <c r="F912" s="220"/>
    </row>
    <row r="913" spans="5:6" ht="18" customHeight="1" x14ac:dyDescent="0.2">
      <c r="E913" s="220"/>
      <c r="F913" s="220"/>
    </row>
    <row r="914" spans="5:6" ht="18" customHeight="1" x14ac:dyDescent="0.2">
      <c r="E914" s="220"/>
      <c r="F914" s="220"/>
    </row>
    <row r="915" spans="5:6" ht="18" customHeight="1" x14ac:dyDescent="0.2">
      <c r="E915" s="220"/>
      <c r="F915" s="220"/>
    </row>
    <row r="916" spans="5:6" ht="18" customHeight="1" x14ac:dyDescent="0.2">
      <c r="E916" s="220"/>
      <c r="F916" s="220"/>
    </row>
    <row r="917" spans="5:6" ht="18" customHeight="1" x14ac:dyDescent="0.2">
      <c r="E917" s="220"/>
      <c r="F917" s="220"/>
    </row>
    <row r="918" spans="5:6" ht="18" customHeight="1" x14ac:dyDescent="0.2">
      <c r="E918" s="220"/>
      <c r="F918" s="220"/>
    </row>
    <row r="919" spans="5:6" ht="18" customHeight="1" x14ac:dyDescent="0.2">
      <c r="E919" s="220"/>
      <c r="F919" s="220"/>
    </row>
    <row r="920" spans="5:6" ht="18" customHeight="1" x14ac:dyDescent="0.2">
      <c r="E920" s="220"/>
      <c r="F920" s="220"/>
    </row>
    <row r="921" spans="5:6" ht="18" customHeight="1" x14ac:dyDescent="0.2">
      <c r="E921" s="220"/>
      <c r="F921" s="220"/>
    </row>
    <row r="922" spans="5:6" ht="18" customHeight="1" x14ac:dyDescent="0.2">
      <c r="E922" s="220"/>
      <c r="F922" s="220"/>
    </row>
    <row r="923" spans="5:6" ht="18" customHeight="1" x14ac:dyDescent="0.2">
      <c r="E923" s="220"/>
      <c r="F923" s="220"/>
    </row>
    <row r="924" spans="5:6" ht="18" customHeight="1" x14ac:dyDescent="0.2">
      <c r="E924" s="220"/>
      <c r="F924" s="220"/>
    </row>
    <row r="925" spans="5:6" ht="18" customHeight="1" x14ac:dyDescent="0.2">
      <c r="E925" s="220"/>
      <c r="F925" s="220"/>
    </row>
    <row r="926" spans="5:6" ht="18" customHeight="1" x14ac:dyDescent="0.2">
      <c r="E926" s="220"/>
      <c r="F926" s="220"/>
    </row>
    <row r="927" spans="5:6" ht="18" customHeight="1" x14ac:dyDescent="0.2">
      <c r="E927" s="220"/>
      <c r="F927" s="220"/>
    </row>
    <row r="928" spans="5:6" ht="18" customHeight="1" x14ac:dyDescent="0.2">
      <c r="E928" s="220"/>
      <c r="F928" s="220"/>
    </row>
    <row r="929" spans="5:6" ht="18" customHeight="1" x14ac:dyDescent="0.2">
      <c r="E929" s="220"/>
      <c r="F929" s="220"/>
    </row>
    <row r="930" spans="5:6" ht="18" customHeight="1" x14ac:dyDescent="0.2">
      <c r="E930" s="220"/>
      <c r="F930" s="220"/>
    </row>
    <row r="931" spans="5:6" ht="18" customHeight="1" x14ac:dyDescent="0.2">
      <c r="E931" s="220"/>
      <c r="F931" s="220"/>
    </row>
    <row r="932" spans="5:6" ht="18" customHeight="1" x14ac:dyDescent="0.2">
      <c r="E932" s="220"/>
      <c r="F932" s="220"/>
    </row>
    <row r="933" spans="5:6" ht="18" customHeight="1" x14ac:dyDescent="0.2">
      <c r="E933" s="220"/>
      <c r="F933" s="220"/>
    </row>
    <row r="934" spans="5:6" ht="18" customHeight="1" x14ac:dyDescent="0.2">
      <c r="E934" s="220"/>
      <c r="F934" s="220"/>
    </row>
    <row r="935" spans="5:6" ht="18" customHeight="1" x14ac:dyDescent="0.2">
      <c r="E935" s="220"/>
      <c r="F935" s="220"/>
    </row>
    <row r="936" spans="5:6" ht="18" customHeight="1" x14ac:dyDescent="0.2">
      <c r="E936" s="220"/>
      <c r="F936" s="220"/>
    </row>
    <row r="937" spans="5:6" ht="18" customHeight="1" x14ac:dyDescent="0.2">
      <c r="E937" s="220"/>
      <c r="F937" s="220"/>
    </row>
    <row r="938" spans="5:6" ht="18" customHeight="1" x14ac:dyDescent="0.2">
      <c r="E938" s="220"/>
      <c r="F938" s="220"/>
    </row>
    <row r="939" spans="5:6" ht="18" customHeight="1" x14ac:dyDescent="0.2">
      <c r="E939" s="220"/>
      <c r="F939" s="220"/>
    </row>
    <row r="940" spans="5:6" ht="18" customHeight="1" x14ac:dyDescent="0.2">
      <c r="E940" s="220"/>
      <c r="F940" s="220"/>
    </row>
    <row r="941" spans="5:6" ht="18" customHeight="1" x14ac:dyDescent="0.2">
      <c r="E941" s="220"/>
      <c r="F941" s="220"/>
    </row>
    <row r="942" spans="5:6" ht="18" customHeight="1" x14ac:dyDescent="0.2">
      <c r="E942" s="220"/>
      <c r="F942" s="220"/>
    </row>
    <row r="943" spans="5:6" ht="18" customHeight="1" x14ac:dyDescent="0.2">
      <c r="E943" s="220"/>
      <c r="F943" s="220"/>
    </row>
    <row r="944" spans="5:6" ht="18" customHeight="1" x14ac:dyDescent="0.2">
      <c r="E944" s="220"/>
      <c r="F944" s="220"/>
    </row>
    <row r="945" spans="5:6" ht="18" customHeight="1" x14ac:dyDescent="0.2">
      <c r="E945" s="220"/>
      <c r="F945" s="220"/>
    </row>
    <row r="946" spans="5:6" ht="18" customHeight="1" x14ac:dyDescent="0.2">
      <c r="E946" s="220"/>
      <c r="F946" s="220"/>
    </row>
    <row r="947" spans="5:6" ht="18" customHeight="1" x14ac:dyDescent="0.2">
      <c r="E947" s="220"/>
      <c r="F947" s="220"/>
    </row>
    <row r="948" spans="5:6" ht="18" customHeight="1" x14ac:dyDescent="0.2">
      <c r="E948" s="220"/>
      <c r="F948" s="220"/>
    </row>
    <row r="949" spans="5:6" ht="18" customHeight="1" x14ac:dyDescent="0.2">
      <c r="E949" s="220"/>
      <c r="F949" s="220"/>
    </row>
    <row r="950" spans="5:6" ht="18" customHeight="1" x14ac:dyDescent="0.2">
      <c r="E950" s="220"/>
      <c r="F950" s="220"/>
    </row>
    <row r="951" spans="5:6" ht="18" customHeight="1" x14ac:dyDescent="0.2">
      <c r="E951" s="220"/>
      <c r="F951" s="220"/>
    </row>
    <row r="952" spans="5:6" ht="18" customHeight="1" x14ac:dyDescent="0.2">
      <c r="E952" s="220"/>
      <c r="F952" s="220"/>
    </row>
    <row r="953" spans="5:6" ht="18" customHeight="1" x14ac:dyDescent="0.2">
      <c r="E953" s="220"/>
      <c r="F953" s="220"/>
    </row>
    <row r="954" spans="5:6" ht="18" customHeight="1" x14ac:dyDescent="0.2">
      <c r="E954" s="220"/>
      <c r="F954" s="220"/>
    </row>
    <row r="955" spans="5:6" ht="18" customHeight="1" x14ac:dyDescent="0.2">
      <c r="E955" s="220"/>
      <c r="F955" s="220"/>
    </row>
    <row r="956" spans="5:6" ht="18" customHeight="1" x14ac:dyDescent="0.2">
      <c r="E956" s="220"/>
      <c r="F956" s="220"/>
    </row>
    <row r="957" spans="5:6" ht="18" customHeight="1" x14ac:dyDescent="0.2">
      <c r="E957" s="220"/>
      <c r="F957" s="220"/>
    </row>
    <row r="958" spans="5:6" ht="18" customHeight="1" x14ac:dyDescent="0.2">
      <c r="E958" s="220"/>
      <c r="F958" s="220"/>
    </row>
    <row r="959" spans="5:6" ht="18" customHeight="1" x14ac:dyDescent="0.2">
      <c r="E959" s="220"/>
      <c r="F959" s="220"/>
    </row>
    <row r="960" spans="5:6" ht="18" customHeight="1" x14ac:dyDescent="0.2">
      <c r="E960" s="220"/>
      <c r="F960" s="220"/>
    </row>
    <row r="961" spans="5:6" ht="18" customHeight="1" x14ac:dyDescent="0.2">
      <c r="E961" s="220"/>
      <c r="F961" s="220"/>
    </row>
    <row r="962" spans="5:6" ht="18" customHeight="1" x14ac:dyDescent="0.2">
      <c r="E962" s="220"/>
      <c r="F962" s="220"/>
    </row>
    <row r="963" spans="5:6" ht="18" customHeight="1" x14ac:dyDescent="0.2">
      <c r="E963" s="220"/>
      <c r="F963" s="220"/>
    </row>
    <row r="964" spans="5:6" ht="18" customHeight="1" x14ac:dyDescent="0.2">
      <c r="E964" s="220"/>
      <c r="F964" s="220"/>
    </row>
    <row r="965" spans="5:6" ht="18" customHeight="1" x14ac:dyDescent="0.2">
      <c r="E965" s="220"/>
      <c r="F965" s="220"/>
    </row>
    <row r="966" spans="5:6" ht="18" customHeight="1" x14ac:dyDescent="0.2">
      <c r="E966" s="220"/>
      <c r="F966" s="220"/>
    </row>
    <row r="967" spans="5:6" ht="18" customHeight="1" x14ac:dyDescent="0.2">
      <c r="E967" s="220"/>
      <c r="F967" s="220"/>
    </row>
    <row r="968" spans="5:6" ht="18" customHeight="1" x14ac:dyDescent="0.2">
      <c r="E968" s="220"/>
      <c r="F968" s="220"/>
    </row>
    <row r="969" spans="5:6" ht="18" customHeight="1" x14ac:dyDescent="0.2">
      <c r="E969" s="220"/>
      <c r="F969" s="220"/>
    </row>
    <row r="970" spans="5:6" ht="18" customHeight="1" x14ac:dyDescent="0.2">
      <c r="E970" s="220"/>
      <c r="F970" s="220"/>
    </row>
    <row r="971" spans="5:6" ht="18" customHeight="1" x14ac:dyDescent="0.2">
      <c r="E971" s="220"/>
      <c r="F971" s="220"/>
    </row>
    <row r="972" spans="5:6" ht="18" customHeight="1" x14ac:dyDescent="0.2">
      <c r="E972" s="220"/>
      <c r="F972" s="220"/>
    </row>
    <row r="973" spans="5:6" ht="18" customHeight="1" x14ac:dyDescent="0.2">
      <c r="E973" s="220"/>
      <c r="F973" s="220"/>
    </row>
    <row r="974" spans="5:6" ht="18" customHeight="1" x14ac:dyDescent="0.2">
      <c r="E974" s="220"/>
      <c r="F974" s="220"/>
    </row>
    <row r="975" spans="5:6" ht="18" customHeight="1" x14ac:dyDescent="0.2">
      <c r="E975" s="220"/>
      <c r="F975" s="220"/>
    </row>
    <row r="976" spans="5:6" ht="18" customHeight="1" x14ac:dyDescent="0.2">
      <c r="E976" s="220"/>
      <c r="F976" s="220"/>
    </row>
    <row r="977" spans="5:6" ht="18" customHeight="1" x14ac:dyDescent="0.2">
      <c r="E977" s="220"/>
      <c r="F977" s="220"/>
    </row>
    <row r="978" spans="5:6" ht="18" customHeight="1" x14ac:dyDescent="0.2">
      <c r="E978" s="220"/>
      <c r="F978" s="220"/>
    </row>
  </sheetData>
  <conditionalFormatting sqref="G1">
    <cfRule type="cellIs" dxfId="24" priority="2" operator="equal">
      <formula>0</formula>
    </cfRule>
  </conditionalFormatting>
  <conditionalFormatting sqref="H1">
    <cfRule type="cellIs" dxfId="23" priority="3" operator="equal">
      <formula>0</formula>
    </cfRule>
  </conditionalFormatting>
  <conditionalFormatting sqref="I1">
    <cfRule type="cellIs" dxfId="22" priority="4" operator="equal">
      <formula>0</formula>
    </cfRule>
  </conditionalFormatting>
  <conditionalFormatting sqref="D1">
    <cfRule type="cellIs" dxfId="21" priority="5" operator="equal">
      <formula>0</formula>
    </cfRule>
  </conditionalFormatting>
  <conditionalFormatting sqref="F1">
    <cfRule type="cellIs" dxfId="20" priority="6" operator="equal">
      <formula>0</formula>
    </cfRule>
  </conditionalFormatting>
  <conditionalFormatting sqref="E1">
    <cfRule type="cellIs" dxfId="19" priority="7" operator="equal">
      <formula>0</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zoomScale="112" zoomScaleNormal="60" zoomScalePageLayoutView="60" workbookViewId="0">
      <pane ySplit="1" topLeftCell="A2" activePane="bottomLeft" state="frozen"/>
      <selection pane="bottomLeft" sqref="A1:A1048576"/>
    </sheetView>
  </sheetViews>
  <sheetFormatPr baseColWidth="10" defaultColWidth="10.83203125" defaultRowHeight="16" x14ac:dyDescent="0.2"/>
  <cols>
    <col min="1" max="1" width="16" style="262" customWidth="1"/>
    <col min="2" max="2" width="19.33203125" style="262" bestFit="1" customWidth="1"/>
    <col min="3" max="3" width="25.6640625" style="221" customWidth="1"/>
    <col min="4" max="4" width="27.1640625" style="221" customWidth="1"/>
    <col min="5" max="5" width="27.6640625" style="221" customWidth="1"/>
    <col min="6" max="6" width="24.33203125" style="221" customWidth="1"/>
    <col min="7" max="7" width="29.6640625" style="221" customWidth="1"/>
    <col min="8" max="8" width="27.83203125" style="221" hidden="1" customWidth="1"/>
    <col min="9" max="9" width="29.5" style="221" customWidth="1"/>
    <col min="10" max="10" width="255.6640625" style="221" customWidth="1"/>
    <col min="11" max="1024" width="10.83203125" style="221"/>
  </cols>
  <sheetData>
    <row r="1" spans="1:10" s="222" customFormat="1" ht="18" customHeight="1" x14ac:dyDescent="0.2">
      <c r="A1" s="20" t="s">
        <v>77</v>
      </c>
      <c r="B1" s="20" t="s">
        <v>78</v>
      </c>
      <c r="C1" s="20" t="s">
        <v>0</v>
      </c>
      <c r="D1" s="124" t="s">
        <v>120</v>
      </c>
      <c r="E1" s="20" t="s">
        <v>121</v>
      </c>
      <c r="F1" s="124" t="s">
        <v>122</v>
      </c>
      <c r="G1" s="20" t="s">
        <v>79</v>
      </c>
      <c r="H1" s="124" t="s">
        <v>80</v>
      </c>
      <c r="I1" s="20" t="s">
        <v>123</v>
      </c>
      <c r="J1" s="87" t="s">
        <v>75</v>
      </c>
    </row>
    <row r="2" spans="1:10" s="222" customFormat="1" ht="18" customHeight="1" x14ac:dyDescent="0.2">
      <c r="A2" s="17"/>
      <c r="B2" s="263" t="s">
        <v>1751</v>
      </c>
      <c r="C2" s="2" t="s">
        <v>1149</v>
      </c>
      <c r="D2" s="2"/>
      <c r="E2" s="2"/>
      <c r="F2" s="2"/>
      <c r="G2" s="2"/>
      <c r="J2" s="15" t="s">
        <v>1150</v>
      </c>
    </row>
    <row r="3" spans="1:10" x14ac:dyDescent="0.2">
      <c r="A3" s="17" t="s">
        <v>93</v>
      </c>
      <c r="B3" s="17">
        <v>1992</v>
      </c>
      <c r="C3" s="2" t="s">
        <v>1149</v>
      </c>
      <c r="D3" s="2" t="s">
        <v>127</v>
      </c>
      <c r="E3" s="2" t="s">
        <v>1701</v>
      </c>
      <c r="F3" s="2" t="s">
        <v>1705</v>
      </c>
      <c r="G3" s="2"/>
      <c r="J3" s="221" t="s">
        <v>1753</v>
      </c>
    </row>
    <row r="4" spans="1:10" x14ac:dyDescent="0.2">
      <c r="A4" s="17" t="s">
        <v>93</v>
      </c>
      <c r="B4" s="17">
        <v>1995</v>
      </c>
      <c r="C4" s="2" t="s">
        <v>1149</v>
      </c>
      <c r="D4" s="2" t="s">
        <v>127</v>
      </c>
      <c r="E4" s="2" t="s">
        <v>1701</v>
      </c>
      <c r="F4" s="2" t="s">
        <v>1706</v>
      </c>
      <c r="G4" s="2"/>
    </row>
    <row r="5" spans="1:10" x14ac:dyDescent="0.2">
      <c r="A5" s="17" t="s">
        <v>93</v>
      </c>
      <c r="B5" s="17">
        <v>1999</v>
      </c>
      <c r="C5" s="2" t="s">
        <v>1149</v>
      </c>
      <c r="D5" s="2" t="s">
        <v>1721</v>
      </c>
      <c r="E5" s="2" t="s">
        <v>1701</v>
      </c>
      <c r="F5" s="2" t="s">
        <v>1704</v>
      </c>
      <c r="G5" s="2"/>
    </row>
    <row r="6" spans="1:10" x14ac:dyDescent="0.2">
      <c r="A6" s="17" t="s">
        <v>93</v>
      </c>
      <c r="B6" s="17">
        <v>1999</v>
      </c>
      <c r="C6" s="2" t="s">
        <v>1149</v>
      </c>
      <c r="D6" s="2" t="s">
        <v>1735</v>
      </c>
      <c r="E6" s="2" t="s">
        <v>1736</v>
      </c>
      <c r="F6" s="2" t="s">
        <v>1713</v>
      </c>
      <c r="G6" s="2"/>
    </row>
    <row r="7" spans="1:10" x14ac:dyDescent="0.2">
      <c r="A7" s="17" t="s">
        <v>93</v>
      </c>
      <c r="B7" s="17">
        <v>2001</v>
      </c>
      <c r="C7" s="2" t="s">
        <v>1149</v>
      </c>
      <c r="D7" s="2" t="s">
        <v>1724</v>
      </c>
      <c r="E7" s="2" t="s">
        <v>1701</v>
      </c>
      <c r="F7" s="2" t="s">
        <v>1709</v>
      </c>
      <c r="G7" s="2"/>
    </row>
    <row r="8" spans="1:10" x14ac:dyDescent="0.2">
      <c r="A8" s="17" t="s">
        <v>93</v>
      </c>
      <c r="B8" s="17">
        <v>2003</v>
      </c>
      <c r="C8" s="2" t="s">
        <v>1149</v>
      </c>
      <c r="D8" s="2" t="s">
        <v>1743</v>
      </c>
      <c r="E8" s="2" t="s">
        <v>1701</v>
      </c>
      <c r="F8" s="2" t="s">
        <v>1703</v>
      </c>
      <c r="G8" s="2"/>
    </row>
    <row r="9" spans="1:10" x14ac:dyDescent="0.2">
      <c r="A9" s="17" t="s">
        <v>93</v>
      </c>
      <c r="B9" s="17">
        <v>2004</v>
      </c>
      <c r="C9" s="2" t="s">
        <v>1149</v>
      </c>
      <c r="D9" s="2" t="s">
        <v>1729</v>
      </c>
      <c r="E9" s="2" t="s">
        <v>1729</v>
      </c>
      <c r="F9" s="2" t="s">
        <v>1712</v>
      </c>
      <c r="G9" s="2"/>
    </row>
    <row r="10" spans="1:10" x14ac:dyDescent="0.2">
      <c r="A10" s="17" t="s">
        <v>93</v>
      </c>
      <c r="B10" s="17">
        <v>2005</v>
      </c>
      <c r="C10" s="2" t="s">
        <v>1149</v>
      </c>
      <c r="D10" s="2" t="s">
        <v>1730</v>
      </c>
      <c r="E10" s="2" t="s">
        <v>1701</v>
      </c>
      <c r="F10" s="2" t="s">
        <v>1696</v>
      </c>
      <c r="G10" s="2"/>
    </row>
    <row r="11" spans="1:10" x14ac:dyDescent="0.2">
      <c r="A11" s="17" t="s">
        <v>93</v>
      </c>
      <c r="B11" s="17">
        <v>2005</v>
      </c>
      <c r="C11" s="2" t="s">
        <v>1149</v>
      </c>
      <c r="D11" s="2" t="s">
        <v>1738</v>
      </c>
      <c r="E11" s="2" t="s">
        <v>1737</v>
      </c>
      <c r="F11" s="2" t="s">
        <v>1698</v>
      </c>
      <c r="G11" s="2"/>
    </row>
    <row r="12" spans="1:10" x14ac:dyDescent="0.2">
      <c r="A12" s="17" t="s">
        <v>93</v>
      </c>
      <c r="B12" s="17">
        <v>2007</v>
      </c>
      <c r="C12" s="2" t="s">
        <v>1149</v>
      </c>
      <c r="D12" s="2" t="s">
        <v>1745</v>
      </c>
      <c r="E12" s="2" t="s">
        <v>1701</v>
      </c>
      <c r="F12" s="2" t="s">
        <v>1693</v>
      </c>
      <c r="G12" s="2"/>
    </row>
    <row r="13" spans="1:10" x14ac:dyDescent="0.2">
      <c r="A13" s="17" t="s">
        <v>93</v>
      </c>
      <c r="B13" s="17">
        <v>2007</v>
      </c>
      <c r="C13" s="2" t="s">
        <v>1149</v>
      </c>
      <c r="D13" s="2" t="s">
        <v>1727</v>
      </c>
      <c r="E13" s="2" t="s">
        <v>1727</v>
      </c>
      <c r="F13" s="2" t="s">
        <v>1711</v>
      </c>
      <c r="G13" s="2"/>
    </row>
    <row r="14" spans="1:10" x14ac:dyDescent="0.2">
      <c r="A14" s="17" t="s">
        <v>93</v>
      </c>
      <c r="B14" s="17">
        <v>2010</v>
      </c>
      <c r="C14" s="2" t="s">
        <v>1149</v>
      </c>
      <c r="D14" s="2" t="s">
        <v>1728</v>
      </c>
      <c r="E14" s="2" t="s">
        <v>1701</v>
      </c>
      <c r="F14" s="2" t="s">
        <v>1695</v>
      </c>
      <c r="G14" s="2"/>
    </row>
    <row r="15" spans="1:10" x14ac:dyDescent="0.2">
      <c r="A15" s="17" t="s">
        <v>93</v>
      </c>
      <c r="B15" s="17">
        <v>2011</v>
      </c>
      <c r="C15" s="2" t="s">
        <v>1149</v>
      </c>
      <c r="D15" s="2" t="s">
        <v>1724</v>
      </c>
      <c r="E15" s="2" t="s">
        <v>1726</v>
      </c>
      <c r="F15" s="2" t="s">
        <v>1694</v>
      </c>
      <c r="G15" s="2"/>
    </row>
    <row r="16" spans="1:10" x14ac:dyDescent="0.2">
      <c r="A16" s="17" t="s">
        <v>93</v>
      </c>
      <c r="B16" s="17">
        <v>2011</v>
      </c>
      <c r="C16" s="2" t="s">
        <v>1149</v>
      </c>
      <c r="D16" s="2" t="s">
        <v>1740</v>
      </c>
      <c r="E16" s="2" t="s">
        <v>1701</v>
      </c>
      <c r="F16" s="2" t="s">
        <v>1699</v>
      </c>
      <c r="G16" s="2"/>
    </row>
    <row r="17" spans="1:7" x14ac:dyDescent="0.2">
      <c r="A17" s="17" t="s">
        <v>93</v>
      </c>
      <c r="B17" s="17">
        <v>2012</v>
      </c>
      <c r="C17" s="2" t="s">
        <v>1149</v>
      </c>
      <c r="D17" s="2" t="s">
        <v>1717</v>
      </c>
      <c r="E17" s="2" t="s">
        <v>1701</v>
      </c>
      <c r="F17" s="2" t="s">
        <v>1702</v>
      </c>
      <c r="G17" s="2"/>
    </row>
    <row r="18" spans="1:7" x14ac:dyDescent="0.2">
      <c r="A18" s="17" t="s">
        <v>93</v>
      </c>
      <c r="B18" s="17">
        <v>2016</v>
      </c>
      <c r="C18" s="2" t="s">
        <v>1149</v>
      </c>
      <c r="D18" s="2" t="s">
        <v>1741</v>
      </c>
      <c r="E18" s="2" t="s">
        <v>1739</v>
      </c>
      <c r="F18" s="2" t="s">
        <v>1714</v>
      </c>
      <c r="G18" s="2"/>
    </row>
    <row r="19" spans="1:7" x14ac:dyDescent="0.2">
      <c r="A19" s="17" t="s">
        <v>93</v>
      </c>
      <c r="B19" s="17">
        <v>2017</v>
      </c>
      <c r="C19" s="2" t="s">
        <v>1149</v>
      </c>
      <c r="D19" s="2" t="s">
        <v>1719</v>
      </c>
      <c r="E19" s="2" t="s">
        <v>1744</v>
      </c>
      <c r="F19" s="2" t="s">
        <v>1692</v>
      </c>
      <c r="G19" s="2"/>
    </row>
    <row r="20" spans="1:7" x14ac:dyDescent="0.2">
      <c r="A20" s="17" t="s">
        <v>93</v>
      </c>
      <c r="B20" s="17">
        <v>2021</v>
      </c>
      <c r="C20" s="2" t="s">
        <v>1149</v>
      </c>
      <c r="D20" s="2" t="s">
        <v>1723</v>
      </c>
      <c r="E20" s="2" t="s">
        <v>1722</v>
      </c>
      <c r="F20" s="2" t="s">
        <v>1707</v>
      </c>
      <c r="G20" s="2"/>
    </row>
    <row r="21" spans="1:7" x14ac:dyDescent="0.2">
      <c r="A21" s="17" t="s">
        <v>93</v>
      </c>
      <c r="B21" s="17">
        <v>2021</v>
      </c>
      <c r="C21" s="2" t="s">
        <v>1149</v>
      </c>
      <c r="D21" s="2" t="s">
        <v>594</v>
      </c>
      <c r="E21" s="2" t="s">
        <v>1700</v>
      </c>
      <c r="F21" s="2" t="s">
        <v>1708</v>
      </c>
      <c r="G21" s="2"/>
    </row>
    <row r="22" spans="1:7" x14ac:dyDescent="0.2">
      <c r="A22" s="17" t="s">
        <v>93</v>
      </c>
      <c r="B22" s="17">
        <v>2022</v>
      </c>
      <c r="C22" s="2" t="s">
        <v>1149</v>
      </c>
      <c r="D22" s="2" t="s">
        <v>127</v>
      </c>
      <c r="E22" s="2" t="s">
        <v>1725</v>
      </c>
      <c r="F22" s="2" t="s">
        <v>1710</v>
      </c>
      <c r="G22" s="2"/>
    </row>
    <row r="23" spans="1:7" x14ac:dyDescent="0.2">
      <c r="A23" s="17" t="s">
        <v>93</v>
      </c>
      <c r="B23" s="17">
        <v>2022</v>
      </c>
      <c r="C23" s="2" t="s">
        <v>1149</v>
      </c>
      <c r="D23" s="2" t="s">
        <v>1734</v>
      </c>
      <c r="E23" s="2" t="s">
        <v>1733</v>
      </c>
      <c r="F23" s="2" t="s">
        <v>1697</v>
      </c>
      <c r="G23" s="2"/>
    </row>
    <row r="24" spans="1:7" x14ac:dyDescent="0.2">
      <c r="A24" s="17" t="s">
        <v>93</v>
      </c>
      <c r="B24" s="17">
        <v>2023</v>
      </c>
      <c r="C24" s="2" t="s">
        <v>1149</v>
      </c>
      <c r="D24" s="2" t="s">
        <v>1715</v>
      </c>
      <c r="E24" s="2" t="s">
        <v>1701</v>
      </c>
      <c r="F24" s="2" t="s">
        <v>1690</v>
      </c>
      <c r="G24" s="2"/>
    </row>
    <row r="25" spans="1:7" x14ac:dyDescent="0.2">
      <c r="A25" s="17" t="s">
        <v>93</v>
      </c>
      <c r="B25" s="17">
        <v>2023</v>
      </c>
      <c r="C25" s="2" t="s">
        <v>1149</v>
      </c>
      <c r="D25" s="2" t="s">
        <v>1718</v>
      </c>
      <c r="E25" s="2" t="s">
        <v>1701</v>
      </c>
      <c r="F25" s="2" t="s">
        <v>1750</v>
      </c>
      <c r="G25" s="2"/>
    </row>
    <row r="26" spans="1:7" x14ac:dyDescent="0.2">
      <c r="A26" s="17" t="s">
        <v>93</v>
      </c>
      <c r="B26" s="17">
        <v>2023</v>
      </c>
      <c r="C26" s="2" t="s">
        <v>1149</v>
      </c>
      <c r="D26" s="2" t="s">
        <v>1731</v>
      </c>
      <c r="E26" s="2" t="s">
        <v>1701</v>
      </c>
      <c r="F26" s="2" t="s">
        <v>1749</v>
      </c>
      <c r="G26" s="2"/>
    </row>
    <row r="27" spans="1:7" x14ac:dyDescent="0.2">
      <c r="A27" s="17" t="s">
        <v>93</v>
      </c>
      <c r="B27" s="17">
        <v>2024</v>
      </c>
      <c r="C27" s="2" t="s">
        <v>1149</v>
      </c>
      <c r="D27" s="2" t="s">
        <v>1720</v>
      </c>
      <c r="E27" s="2" t="s">
        <v>1720</v>
      </c>
      <c r="F27" s="2" t="s">
        <v>1747</v>
      </c>
      <c r="G27" s="2"/>
    </row>
    <row r="28" spans="1:7" x14ac:dyDescent="0.2">
      <c r="A28" s="17" t="s">
        <v>93</v>
      </c>
      <c r="B28" s="17">
        <v>2024</v>
      </c>
      <c r="C28" s="2" t="s">
        <v>1149</v>
      </c>
      <c r="D28" s="2" t="s">
        <v>1732</v>
      </c>
      <c r="E28" s="2" t="s">
        <v>1701</v>
      </c>
      <c r="F28" s="2" t="s">
        <v>1748</v>
      </c>
      <c r="G28" s="2"/>
    </row>
    <row r="29" spans="1:7" x14ac:dyDescent="0.2">
      <c r="A29" s="17" t="s">
        <v>93</v>
      </c>
      <c r="B29" s="17">
        <v>2024</v>
      </c>
      <c r="C29" s="2" t="s">
        <v>1149</v>
      </c>
      <c r="D29" s="2" t="s">
        <v>1716</v>
      </c>
      <c r="E29" s="2" t="s">
        <v>1701</v>
      </c>
      <c r="F29" s="2" t="s">
        <v>1691</v>
      </c>
      <c r="G29" s="2"/>
    </row>
    <row r="30" spans="1:7" x14ac:dyDescent="0.2">
      <c r="A30" s="17" t="s">
        <v>93</v>
      </c>
      <c r="B30" s="17">
        <v>2025</v>
      </c>
      <c r="C30" s="2" t="s">
        <v>1149</v>
      </c>
      <c r="D30" s="2" t="s">
        <v>1742</v>
      </c>
      <c r="E30" s="2" t="s">
        <v>1700</v>
      </c>
      <c r="F30" s="2" t="s">
        <v>1746</v>
      </c>
      <c r="G30" s="2"/>
    </row>
  </sheetData>
  <conditionalFormatting sqref="G1">
    <cfRule type="cellIs" dxfId="18" priority="2" operator="equal">
      <formula>0</formula>
    </cfRule>
  </conditionalFormatting>
  <conditionalFormatting sqref="H1">
    <cfRule type="cellIs" dxfId="17" priority="3" operator="equal">
      <formula>0</formula>
    </cfRule>
  </conditionalFormatting>
  <conditionalFormatting sqref="I1">
    <cfRule type="cellIs" dxfId="16" priority="4" operator="equal">
      <formula>0</formula>
    </cfRule>
  </conditionalFormatting>
  <conditionalFormatting sqref="D1">
    <cfRule type="cellIs" dxfId="15" priority="5" operator="equal">
      <formula>0</formula>
    </cfRule>
  </conditionalFormatting>
  <conditionalFormatting sqref="F1">
    <cfRule type="cellIs" dxfId="14" priority="6" operator="equal">
      <formula>0</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78"/>
  <sheetViews>
    <sheetView zoomScale="60" zoomScaleNormal="60" zoomScalePageLayoutView="60" workbookViewId="0">
      <pane ySplit="1" topLeftCell="A2" activePane="bottomLeft" state="frozen"/>
      <selection pane="bottomLeft" activeCell="E16" sqref="E16"/>
    </sheetView>
  </sheetViews>
  <sheetFormatPr baseColWidth="10" defaultColWidth="10.83203125" defaultRowHeight="16" x14ac:dyDescent="0.2"/>
  <cols>
    <col min="1" max="1" width="9.6640625" style="214" customWidth="1"/>
    <col min="2" max="2" width="6.6640625" style="214" customWidth="1"/>
    <col min="3" max="3" width="10.83203125" style="214"/>
    <col min="4" max="4" width="26.5" style="214" customWidth="1"/>
    <col min="5" max="5" width="27.6640625" style="214" customWidth="1"/>
    <col min="6" max="6" width="21.83203125" style="214" customWidth="1"/>
    <col min="7" max="7" width="29.6640625" style="214" customWidth="1"/>
    <col min="8" max="8" width="27.83203125" style="215" hidden="1" customWidth="1"/>
    <col min="9" max="9" width="29.5" style="214" customWidth="1"/>
    <col min="10" max="10" width="255.6640625" style="214" customWidth="1"/>
    <col min="11" max="1024" width="10.83203125" style="214"/>
  </cols>
  <sheetData>
    <row r="1" spans="1:10" s="216" customFormat="1" ht="18" customHeight="1" x14ac:dyDescent="0.2">
      <c r="A1" s="20" t="s">
        <v>77</v>
      </c>
      <c r="B1" s="20" t="s">
        <v>78</v>
      </c>
      <c r="C1" s="20" t="s">
        <v>0</v>
      </c>
      <c r="D1" s="124" t="s">
        <v>120</v>
      </c>
      <c r="E1" s="20" t="s">
        <v>121</v>
      </c>
      <c r="F1" s="124" t="s">
        <v>122</v>
      </c>
      <c r="G1" s="20" t="s">
        <v>79</v>
      </c>
      <c r="H1" s="124" t="s">
        <v>80</v>
      </c>
      <c r="I1" s="20" t="s">
        <v>123</v>
      </c>
      <c r="J1" s="87" t="s">
        <v>75</v>
      </c>
    </row>
    <row r="2" spans="1:10" ht="18" customHeight="1" x14ac:dyDescent="0.2">
      <c r="A2" s="217"/>
      <c r="B2" s="217"/>
      <c r="C2" s="120" t="s">
        <v>1151</v>
      </c>
      <c r="D2" s="120"/>
      <c r="E2" s="217"/>
      <c r="F2" s="217"/>
      <c r="G2" s="217"/>
      <c r="H2" s="218"/>
      <c r="J2" s="15" t="s">
        <v>1152</v>
      </c>
    </row>
    <row r="3" spans="1:10" ht="18" customHeight="1" x14ac:dyDescent="0.2">
      <c r="A3" s="217"/>
      <c r="B3" s="217"/>
      <c r="C3" s="217"/>
      <c r="D3" s="217"/>
      <c r="E3" s="217"/>
      <c r="F3" s="217"/>
      <c r="G3" s="217"/>
      <c r="H3" s="218"/>
    </row>
    <row r="4" spans="1:10" ht="18" customHeight="1" x14ac:dyDescent="0.2">
      <c r="A4" s="217"/>
      <c r="B4" s="217"/>
      <c r="C4" s="217"/>
      <c r="D4" s="217"/>
      <c r="E4" s="217"/>
      <c r="F4" s="217"/>
      <c r="G4" s="217"/>
      <c r="H4" s="218"/>
    </row>
    <row r="5" spans="1:10" ht="18" customHeight="1" x14ac:dyDescent="0.2">
      <c r="A5" s="217"/>
      <c r="B5" s="217"/>
      <c r="C5" s="217"/>
      <c r="D5" s="217"/>
      <c r="E5" s="217"/>
      <c r="F5" s="217"/>
      <c r="G5" s="217"/>
      <c r="H5" s="218"/>
    </row>
    <row r="6" spans="1:10" ht="18" customHeight="1" x14ac:dyDescent="0.2">
      <c r="A6" s="217"/>
      <c r="B6" s="217"/>
      <c r="C6" s="217"/>
      <c r="D6" s="217"/>
      <c r="E6" s="217"/>
      <c r="F6" s="217"/>
      <c r="G6" s="217"/>
      <c r="H6" s="218"/>
    </row>
    <row r="7" spans="1:10" ht="18" customHeight="1" x14ac:dyDescent="0.2">
      <c r="A7" s="217"/>
      <c r="B7" s="217"/>
      <c r="C7" s="217"/>
      <c r="D7" s="217"/>
      <c r="E7" s="217"/>
      <c r="F7" s="217"/>
      <c r="G7" s="217"/>
      <c r="H7" s="218"/>
    </row>
    <row r="8" spans="1:10" ht="18" customHeight="1" x14ac:dyDescent="0.2">
      <c r="A8" s="217"/>
      <c r="B8" s="217"/>
      <c r="C8" s="217"/>
      <c r="D8" s="217"/>
      <c r="E8" s="217"/>
      <c r="F8" s="217"/>
      <c r="G8" s="217"/>
      <c r="H8" s="218"/>
    </row>
    <row r="9" spans="1:10" ht="18" customHeight="1" x14ac:dyDescent="0.2">
      <c r="A9" s="217"/>
      <c r="B9" s="217"/>
      <c r="C9" s="217"/>
      <c r="D9" s="217"/>
      <c r="E9" s="217"/>
      <c r="F9" s="217"/>
      <c r="G9" s="217"/>
      <c r="H9" s="218"/>
    </row>
    <row r="10" spans="1:10" ht="18" customHeight="1" x14ac:dyDescent="0.2">
      <c r="A10" s="217"/>
      <c r="B10" s="217"/>
      <c r="C10" s="217"/>
      <c r="D10" s="217"/>
      <c r="E10" s="217"/>
      <c r="F10" s="217"/>
      <c r="G10" s="217"/>
      <c r="H10" s="218"/>
    </row>
    <row r="11" spans="1:10" ht="18" customHeight="1" x14ac:dyDescent="0.2">
      <c r="A11" s="217"/>
      <c r="B11" s="217"/>
      <c r="C11" s="217"/>
      <c r="D11" s="217"/>
      <c r="E11" s="217"/>
      <c r="F11" s="217"/>
      <c r="G11" s="217"/>
      <c r="H11" s="218"/>
    </row>
    <row r="12" spans="1:10" ht="18" customHeight="1" x14ac:dyDescent="0.2">
      <c r="A12" s="217"/>
      <c r="B12" s="217"/>
      <c r="C12" s="217"/>
      <c r="D12" s="217"/>
      <c r="E12" s="217"/>
      <c r="F12" s="217"/>
      <c r="G12" s="217"/>
      <c r="H12" s="218"/>
    </row>
    <row r="13" spans="1:10" ht="18" customHeight="1" x14ac:dyDescent="0.2">
      <c r="A13" s="217"/>
      <c r="B13" s="217"/>
      <c r="C13" s="217"/>
      <c r="D13" s="217"/>
      <c r="E13" s="217"/>
      <c r="F13" s="217"/>
      <c r="G13" s="217"/>
      <c r="H13" s="218"/>
    </row>
    <row r="14" spans="1:10" ht="18" customHeight="1" x14ac:dyDescent="0.2">
      <c r="A14" s="217"/>
      <c r="B14" s="217"/>
      <c r="C14" s="217"/>
      <c r="D14" s="217"/>
      <c r="E14" s="217"/>
      <c r="F14" s="217"/>
      <c r="G14" s="217"/>
      <c r="H14" s="218"/>
    </row>
    <row r="15" spans="1:10" ht="18" customHeight="1" x14ac:dyDescent="0.2">
      <c r="A15" s="217"/>
      <c r="B15" s="217"/>
      <c r="C15" s="217"/>
      <c r="D15" s="217"/>
      <c r="E15" s="217"/>
      <c r="F15" s="217"/>
      <c r="G15" s="217"/>
      <c r="H15" s="218"/>
    </row>
    <row r="16" spans="1:10" ht="18" customHeight="1" x14ac:dyDescent="0.2">
      <c r="A16" s="217"/>
      <c r="B16" s="217"/>
      <c r="C16" s="217"/>
      <c r="D16" s="217"/>
      <c r="E16" s="217"/>
      <c r="F16" s="217"/>
      <c r="G16" s="217"/>
      <c r="H16" s="218"/>
    </row>
    <row r="17" spans="1:8" ht="18" customHeight="1" x14ac:dyDescent="0.2">
      <c r="A17" s="217"/>
      <c r="B17" s="217"/>
      <c r="C17" s="217"/>
      <c r="D17" s="217"/>
      <c r="E17" s="217"/>
      <c r="F17" s="217"/>
      <c r="G17" s="217"/>
      <c r="H17" s="218"/>
    </row>
    <row r="18" spans="1:8" ht="18" customHeight="1" x14ac:dyDescent="0.2">
      <c r="A18" s="217"/>
      <c r="B18" s="217"/>
      <c r="C18" s="217"/>
      <c r="D18" s="217"/>
      <c r="E18" s="217"/>
      <c r="F18" s="217"/>
      <c r="G18" s="217"/>
      <c r="H18" s="218"/>
    </row>
    <row r="19" spans="1:8" ht="18" customHeight="1" x14ac:dyDescent="0.2">
      <c r="A19" s="217"/>
      <c r="B19" s="217"/>
      <c r="C19" s="217"/>
      <c r="D19" s="217"/>
      <c r="E19" s="217"/>
      <c r="F19" s="217"/>
      <c r="G19" s="217"/>
      <c r="H19" s="218"/>
    </row>
    <row r="20" spans="1:8" ht="18" customHeight="1" x14ac:dyDescent="0.2">
      <c r="A20" s="217"/>
      <c r="B20" s="217"/>
      <c r="C20" s="217"/>
      <c r="D20" s="217"/>
      <c r="E20" s="217"/>
      <c r="F20" s="217"/>
      <c r="G20" s="217"/>
      <c r="H20" s="218"/>
    </row>
    <row r="21" spans="1:8" ht="18" customHeight="1" x14ac:dyDescent="0.2">
      <c r="A21" s="217"/>
      <c r="B21" s="217"/>
      <c r="C21" s="217"/>
      <c r="D21" s="217"/>
      <c r="E21" s="217"/>
      <c r="F21" s="217"/>
      <c r="G21" s="217"/>
      <c r="H21" s="218"/>
    </row>
    <row r="22" spans="1:8" ht="18" customHeight="1" x14ac:dyDescent="0.2">
      <c r="A22" s="217"/>
      <c r="B22" s="217"/>
      <c r="C22" s="217"/>
      <c r="D22" s="217"/>
      <c r="E22" s="217"/>
      <c r="F22" s="217"/>
      <c r="G22" s="217"/>
      <c r="H22" s="218"/>
    </row>
    <row r="23" spans="1:8" ht="18" customHeight="1" x14ac:dyDescent="0.2">
      <c r="A23" s="217"/>
      <c r="B23" s="217"/>
      <c r="C23" s="217"/>
      <c r="D23" s="217"/>
      <c r="E23" s="217"/>
      <c r="F23" s="217"/>
      <c r="G23" s="217"/>
      <c r="H23" s="120" t="s">
        <v>95</v>
      </c>
    </row>
    <row r="24" spans="1:8" ht="18" customHeight="1" x14ac:dyDescent="0.2">
      <c r="A24" s="217"/>
      <c r="B24" s="217"/>
      <c r="C24" s="217"/>
      <c r="D24" s="217"/>
      <c r="E24" s="217"/>
      <c r="F24" s="217"/>
      <c r="G24" s="217"/>
      <c r="H24" s="218"/>
    </row>
    <row r="25" spans="1:8" ht="18" customHeight="1" x14ac:dyDescent="0.2">
      <c r="A25" s="217"/>
      <c r="B25" s="217"/>
      <c r="C25" s="217"/>
      <c r="D25" s="217"/>
      <c r="E25" s="217"/>
      <c r="F25" s="217"/>
      <c r="G25" s="217"/>
      <c r="H25" s="218"/>
    </row>
    <row r="26" spans="1:8" ht="18" customHeight="1" x14ac:dyDescent="0.2">
      <c r="A26" s="217"/>
      <c r="B26" s="217"/>
      <c r="C26" s="217"/>
      <c r="D26" s="217"/>
      <c r="E26" s="217"/>
      <c r="F26" s="217"/>
      <c r="G26" s="217"/>
      <c r="H26" s="218"/>
    </row>
    <row r="27" spans="1:8" ht="18" customHeight="1" x14ac:dyDescent="0.2">
      <c r="A27" s="217"/>
      <c r="B27" s="217"/>
      <c r="C27" s="217"/>
      <c r="D27" s="217"/>
      <c r="E27" s="217"/>
      <c r="F27" s="217"/>
      <c r="G27" s="217"/>
      <c r="H27" s="218"/>
    </row>
    <row r="28" spans="1:8" ht="18" customHeight="1" x14ac:dyDescent="0.2">
      <c r="A28" s="217"/>
      <c r="B28" s="217"/>
      <c r="C28" s="217"/>
      <c r="D28" s="217"/>
      <c r="E28" s="217"/>
      <c r="F28" s="217"/>
      <c r="G28" s="217"/>
      <c r="H28" s="218"/>
    </row>
    <row r="29" spans="1:8" ht="18" customHeight="1" x14ac:dyDescent="0.2">
      <c r="A29" s="217"/>
      <c r="B29" s="217"/>
      <c r="C29" s="217"/>
      <c r="D29" s="217"/>
      <c r="E29" s="217"/>
      <c r="F29" s="217"/>
      <c r="G29" s="217"/>
      <c r="H29" s="218"/>
    </row>
    <row r="30" spans="1:8" ht="18" customHeight="1" x14ac:dyDescent="0.2">
      <c r="A30" s="217"/>
      <c r="B30" s="217"/>
      <c r="C30" s="217"/>
      <c r="D30" s="217"/>
      <c r="E30" s="217"/>
      <c r="F30" s="217"/>
      <c r="G30" s="217"/>
      <c r="H30" s="218"/>
    </row>
    <row r="31" spans="1:8" ht="18" customHeight="1" x14ac:dyDescent="0.2">
      <c r="A31" s="217"/>
      <c r="B31" s="217"/>
      <c r="C31" s="217"/>
      <c r="D31" s="217"/>
      <c r="E31" s="217"/>
      <c r="F31" s="217"/>
      <c r="G31" s="217"/>
      <c r="H31" s="218"/>
    </row>
    <row r="32" spans="1:8" ht="18" customHeight="1" x14ac:dyDescent="0.2">
      <c r="A32" s="217"/>
      <c r="B32" s="217"/>
      <c r="C32" s="217"/>
      <c r="D32" s="217"/>
      <c r="E32" s="217"/>
      <c r="F32" s="217"/>
      <c r="G32" s="217"/>
      <c r="H32" s="218"/>
    </row>
    <row r="33" spans="1:8" ht="18" customHeight="1" x14ac:dyDescent="0.2">
      <c r="A33" s="217"/>
      <c r="B33" s="217"/>
      <c r="C33" s="217"/>
      <c r="D33" s="217"/>
      <c r="E33" s="217"/>
      <c r="F33" s="217"/>
      <c r="G33" s="217"/>
      <c r="H33" s="218"/>
    </row>
    <row r="34" spans="1:8" ht="18" customHeight="1" x14ac:dyDescent="0.2">
      <c r="A34" s="217"/>
      <c r="B34" s="217"/>
      <c r="C34" s="217"/>
      <c r="D34" s="217"/>
      <c r="E34" s="217"/>
      <c r="F34" s="217"/>
      <c r="G34" s="217"/>
      <c r="H34" s="218"/>
    </row>
    <row r="35" spans="1:8" ht="18" customHeight="1" x14ac:dyDescent="0.2">
      <c r="A35" s="217"/>
      <c r="B35" s="217"/>
      <c r="C35" s="217"/>
      <c r="D35" s="217"/>
      <c r="E35" s="217"/>
      <c r="F35" s="217"/>
      <c r="G35" s="217"/>
      <c r="H35" s="218"/>
    </row>
    <row r="36" spans="1:8" ht="18" customHeight="1" x14ac:dyDescent="0.2">
      <c r="A36" s="217"/>
      <c r="B36" s="217"/>
      <c r="C36" s="217"/>
      <c r="D36" s="217"/>
      <c r="E36" s="217"/>
      <c r="F36" s="217"/>
      <c r="G36" s="217"/>
      <c r="H36" s="218"/>
    </row>
    <row r="37" spans="1:8" ht="18" customHeight="1" x14ac:dyDescent="0.2">
      <c r="A37" s="217"/>
      <c r="B37" s="217"/>
      <c r="C37" s="217"/>
      <c r="D37" s="217"/>
      <c r="E37" s="217"/>
      <c r="F37" s="217"/>
      <c r="G37" s="217"/>
      <c r="H37" s="218"/>
    </row>
    <row r="38" spans="1:8" ht="18" customHeight="1" x14ac:dyDescent="0.2">
      <c r="A38" s="217"/>
      <c r="B38" s="217"/>
      <c r="C38" s="217"/>
      <c r="D38" s="217"/>
      <c r="E38" s="217"/>
      <c r="F38" s="217"/>
      <c r="G38" s="217"/>
      <c r="H38" s="218"/>
    </row>
    <row r="39" spans="1:8" ht="18" customHeight="1" x14ac:dyDescent="0.2">
      <c r="A39" s="217"/>
      <c r="B39" s="217"/>
      <c r="C39" s="217"/>
      <c r="D39" s="217"/>
      <c r="E39" s="217"/>
      <c r="F39" s="217"/>
      <c r="G39" s="217"/>
      <c r="H39" s="218"/>
    </row>
    <row r="40" spans="1:8" ht="18" customHeight="1" x14ac:dyDescent="0.2">
      <c r="A40" s="217"/>
      <c r="B40" s="217"/>
      <c r="C40" s="217"/>
      <c r="D40" s="217"/>
      <c r="E40" s="217"/>
      <c r="F40" s="217"/>
      <c r="G40" s="217"/>
      <c r="H40" s="218"/>
    </row>
    <row r="41" spans="1:8" ht="18" customHeight="1" x14ac:dyDescent="0.2">
      <c r="A41" s="217"/>
      <c r="B41" s="217"/>
      <c r="C41" s="217"/>
      <c r="D41" s="217"/>
      <c r="E41" s="217"/>
      <c r="F41" s="217"/>
      <c r="G41" s="217"/>
      <c r="H41" s="218"/>
    </row>
    <row r="42" spans="1:8" ht="18" customHeight="1" x14ac:dyDescent="0.2">
      <c r="A42" s="217"/>
      <c r="B42" s="217"/>
      <c r="C42" s="217"/>
      <c r="D42" s="217"/>
      <c r="E42" s="217"/>
      <c r="F42" s="217"/>
      <c r="G42" s="217"/>
      <c r="H42" s="218"/>
    </row>
    <row r="43" spans="1:8" ht="18" customHeight="1" x14ac:dyDescent="0.2">
      <c r="A43" s="217"/>
      <c r="B43" s="217"/>
      <c r="C43" s="217"/>
      <c r="D43" s="217"/>
      <c r="E43" s="217"/>
      <c r="F43" s="217"/>
      <c r="G43" s="217"/>
      <c r="H43" s="218"/>
    </row>
    <row r="44" spans="1:8" ht="18" customHeight="1" x14ac:dyDescent="0.2">
      <c r="A44" s="217"/>
      <c r="B44" s="217"/>
      <c r="C44" s="217"/>
      <c r="D44" s="217"/>
      <c r="E44" s="217"/>
      <c r="F44" s="217"/>
      <c r="G44" s="217"/>
      <c r="H44" s="218"/>
    </row>
    <row r="45" spans="1:8" ht="18" customHeight="1" x14ac:dyDescent="0.2">
      <c r="A45" s="217"/>
      <c r="B45" s="217"/>
      <c r="C45" s="217"/>
      <c r="D45" s="217"/>
      <c r="E45" s="217"/>
      <c r="F45" s="217"/>
      <c r="G45" s="217"/>
      <c r="H45" s="218"/>
    </row>
    <row r="46" spans="1:8" ht="18" customHeight="1" x14ac:dyDescent="0.2">
      <c r="A46" s="217"/>
      <c r="B46" s="217"/>
      <c r="C46" s="217"/>
      <c r="D46" s="217"/>
      <c r="E46" s="217"/>
      <c r="F46" s="217"/>
      <c r="G46" s="217"/>
      <c r="H46" s="218"/>
    </row>
    <row r="47" spans="1:8" ht="18" customHeight="1" x14ac:dyDescent="0.2">
      <c r="A47" s="217"/>
      <c r="B47" s="217"/>
      <c r="C47" s="217"/>
      <c r="D47" s="217"/>
      <c r="E47" s="217"/>
      <c r="F47" s="217"/>
      <c r="G47" s="217"/>
      <c r="H47" s="218"/>
    </row>
    <row r="48" spans="1:8" ht="18" customHeight="1" x14ac:dyDescent="0.2">
      <c r="A48" s="217"/>
      <c r="B48" s="217"/>
      <c r="C48" s="217"/>
      <c r="D48" s="217"/>
      <c r="E48" s="217"/>
      <c r="F48" s="217"/>
      <c r="G48" s="217"/>
      <c r="H48" s="218"/>
    </row>
    <row r="49" spans="1:8" ht="18" customHeight="1" x14ac:dyDescent="0.2">
      <c r="A49" s="217"/>
      <c r="B49" s="217"/>
      <c r="C49" s="217"/>
      <c r="D49" s="217"/>
      <c r="E49" s="217"/>
      <c r="F49" s="217"/>
      <c r="G49" s="217"/>
      <c r="H49" s="218"/>
    </row>
    <row r="50" spans="1:8" ht="18" customHeight="1" x14ac:dyDescent="0.2">
      <c r="A50" s="217"/>
      <c r="B50" s="217"/>
      <c r="C50" s="217"/>
      <c r="D50" s="217"/>
      <c r="E50" s="217"/>
      <c r="F50" s="217"/>
      <c r="G50" s="217"/>
      <c r="H50" s="218"/>
    </row>
    <row r="51" spans="1:8" ht="18" customHeight="1" x14ac:dyDescent="0.2">
      <c r="A51" s="217"/>
      <c r="B51" s="217"/>
      <c r="C51" s="217"/>
      <c r="D51" s="217"/>
      <c r="E51" s="217"/>
      <c r="F51" s="217"/>
      <c r="G51" s="217"/>
      <c r="H51" s="218"/>
    </row>
    <row r="52" spans="1:8" ht="18" customHeight="1" x14ac:dyDescent="0.2">
      <c r="A52" s="217"/>
      <c r="B52" s="217"/>
      <c r="C52" s="217"/>
      <c r="D52" s="217"/>
      <c r="E52" s="217"/>
      <c r="F52" s="217"/>
      <c r="G52" s="217"/>
      <c r="H52" s="218"/>
    </row>
    <row r="53" spans="1:8" ht="18" customHeight="1" x14ac:dyDescent="0.2">
      <c r="A53" s="217"/>
      <c r="B53" s="217"/>
      <c r="C53" s="217"/>
      <c r="D53" s="217"/>
      <c r="E53" s="217"/>
      <c r="F53" s="217"/>
      <c r="G53" s="217"/>
      <c r="H53" s="218"/>
    </row>
    <row r="54" spans="1:8" ht="18" customHeight="1" x14ac:dyDescent="0.2">
      <c r="A54" s="217"/>
      <c r="B54" s="217"/>
      <c r="C54" s="217"/>
      <c r="D54" s="217"/>
      <c r="E54" s="217"/>
      <c r="F54" s="217"/>
      <c r="G54" s="217"/>
      <c r="H54" s="218"/>
    </row>
    <row r="55" spans="1:8" ht="18" customHeight="1" x14ac:dyDescent="0.2">
      <c r="A55" s="217"/>
      <c r="B55" s="217"/>
      <c r="C55" s="217"/>
      <c r="D55" s="217"/>
      <c r="E55" s="217"/>
      <c r="F55" s="217"/>
      <c r="G55" s="217"/>
      <c r="H55" s="218"/>
    </row>
    <row r="56" spans="1:8" ht="18" customHeight="1" x14ac:dyDescent="0.2">
      <c r="A56" s="217"/>
      <c r="B56" s="217"/>
      <c r="C56" s="217"/>
      <c r="D56" s="217"/>
      <c r="E56" s="217"/>
      <c r="F56" s="217"/>
      <c r="G56" s="217"/>
      <c r="H56" s="218"/>
    </row>
    <row r="57" spans="1:8" ht="18" customHeight="1" x14ac:dyDescent="0.2">
      <c r="A57" s="217"/>
      <c r="B57" s="217"/>
      <c r="C57" s="217"/>
      <c r="D57" s="217"/>
      <c r="E57" s="217"/>
      <c r="F57" s="217"/>
      <c r="G57" s="217"/>
      <c r="H57" s="218"/>
    </row>
    <row r="58" spans="1:8" ht="18" customHeight="1" x14ac:dyDescent="0.2">
      <c r="A58" s="217"/>
      <c r="B58" s="217"/>
      <c r="C58" s="217"/>
      <c r="D58" s="217"/>
      <c r="E58" s="217"/>
      <c r="F58" s="217"/>
      <c r="G58" s="217"/>
      <c r="H58" s="218"/>
    </row>
    <row r="59" spans="1:8" ht="18" customHeight="1" x14ac:dyDescent="0.2">
      <c r="A59" s="217"/>
      <c r="B59" s="217"/>
      <c r="C59" s="217"/>
      <c r="D59" s="217"/>
      <c r="E59" s="217"/>
      <c r="F59" s="217"/>
      <c r="G59" s="217"/>
      <c r="H59" s="218"/>
    </row>
    <row r="60" spans="1:8" ht="18" customHeight="1" x14ac:dyDescent="0.2">
      <c r="A60" s="217"/>
      <c r="B60" s="217"/>
      <c r="C60" s="217"/>
      <c r="D60" s="217"/>
      <c r="E60" s="217"/>
      <c r="F60" s="217"/>
      <c r="G60" s="217"/>
      <c r="H60" s="218"/>
    </row>
    <row r="61" spans="1:8" ht="18" customHeight="1" x14ac:dyDescent="0.2">
      <c r="A61" s="217"/>
      <c r="B61" s="217"/>
      <c r="C61" s="217"/>
      <c r="D61" s="217"/>
      <c r="E61" s="217"/>
      <c r="F61" s="217"/>
      <c r="G61" s="217"/>
      <c r="H61" s="218"/>
    </row>
    <row r="62" spans="1:8" ht="18" customHeight="1" x14ac:dyDescent="0.2">
      <c r="A62" s="217"/>
      <c r="B62" s="217"/>
      <c r="C62" s="217"/>
      <c r="D62" s="217"/>
      <c r="E62" s="217"/>
      <c r="F62" s="217"/>
      <c r="G62" s="217"/>
      <c r="H62" s="218"/>
    </row>
    <row r="63" spans="1:8" ht="18" customHeight="1" x14ac:dyDescent="0.2">
      <c r="A63" s="217"/>
      <c r="B63" s="217"/>
      <c r="C63" s="217"/>
      <c r="D63" s="217"/>
      <c r="E63" s="217"/>
      <c r="F63" s="217"/>
      <c r="G63" s="217"/>
      <c r="H63" s="218"/>
    </row>
    <row r="64" spans="1:8" ht="18" customHeight="1" x14ac:dyDescent="0.2">
      <c r="A64" s="217"/>
      <c r="B64" s="217"/>
      <c r="C64" s="217"/>
      <c r="D64" s="217"/>
      <c r="E64" s="217"/>
      <c r="F64" s="217"/>
      <c r="G64" s="217"/>
      <c r="H64" s="218"/>
    </row>
    <row r="65" spans="1:8" ht="18" customHeight="1" x14ac:dyDescent="0.2">
      <c r="A65" s="217"/>
      <c r="B65" s="217"/>
      <c r="C65" s="217"/>
      <c r="D65" s="217"/>
      <c r="E65" s="217"/>
      <c r="F65" s="217"/>
      <c r="G65" s="217"/>
      <c r="H65" s="218"/>
    </row>
    <row r="66" spans="1:8" ht="18" customHeight="1" x14ac:dyDescent="0.2">
      <c r="A66" s="217"/>
      <c r="B66" s="217"/>
      <c r="C66" s="217"/>
      <c r="D66" s="217"/>
      <c r="E66" s="217"/>
      <c r="F66" s="217"/>
      <c r="G66" s="217"/>
      <c r="H66" s="218"/>
    </row>
    <row r="67" spans="1:8" ht="18" customHeight="1" x14ac:dyDescent="0.2">
      <c r="A67" s="217"/>
      <c r="B67" s="217"/>
      <c r="C67" s="217"/>
      <c r="D67" s="217"/>
      <c r="E67" s="217"/>
      <c r="F67" s="217"/>
      <c r="G67" s="217"/>
      <c r="H67" s="218"/>
    </row>
    <row r="68" spans="1:8" ht="18" customHeight="1" x14ac:dyDescent="0.2">
      <c r="A68" s="217"/>
      <c r="B68" s="217"/>
      <c r="C68" s="217"/>
      <c r="D68" s="217"/>
      <c r="E68" s="217"/>
      <c r="F68" s="217"/>
      <c r="G68" s="217"/>
      <c r="H68" s="218"/>
    </row>
    <row r="69" spans="1:8" ht="18" customHeight="1" x14ac:dyDescent="0.2">
      <c r="A69" s="217"/>
      <c r="B69" s="217"/>
      <c r="C69" s="217"/>
      <c r="D69" s="217"/>
      <c r="E69" s="217"/>
      <c r="F69" s="217"/>
      <c r="G69" s="217"/>
      <c r="H69" s="218"/>
    </row>
    <row r="70" spans="1:8" ht="18" customHeight="1" x14ac:dyDescent="0.2">
      <c r="A70" s="217"/>
      <c r="B70" s="217"/>
      <c r="C70" s="217"/>
      <c r="D70" s="217"/>
      <c r="E70" s="217"/>
      <c r="F70" s="217"/>
      <c r="G70" s="217"/>
      <c r="H70" s="218"/>
    </row>
    <row r="71" spans="1:8" ht="18" customHeight="1" x14ac:dyDescent="0.2">
      <c r="A71" s="217"/>
      <c r="B71" s="217"/>
      <c r="C71" s="217"/>
      <c r="D71" s="217"/>
      <c r="E71" s="217"/>
      <c r="F71" s="217"/>
      <c r="G71" s="217"/>
      <c r="H71" s="218"/>
    </row>
    <row r="72" spans="1:8" ht="18" customHeight="1" x14ac:dyDescent="0.2">
      <c r="A72" s="217"/>
      <c r="B72" s="217"/>
      <c r="C72" s="217"/>
      <c r="D72" s="217"/>
      <c r="E72" s="217"/>
      <c r="F72" s="217"/>
      <c r="G72" s="217"/>
      <c r="H72" s="218"/>
    </row>
    <row r="73" spans="1:8" ht="18" customHeight="1" x14ac:dyDescent="0.2">
      <c r="A73" s="217"/>
      <c r="B73" s="217"/>
      <c r="C73" s="217"/>
      <c r="D73" s="217"/>
      <c r="E73" s="217"/>
      <c r="F73" s="217"/>
      <c r="G73" s="217"/>
      <c r="H73" s="218"/>
    </row>
    <row r="74" spans="1:8" ht="18" customHeight="1" x14ac:dyDescent="0.2">
      <c r="A74" s="217"/>
      <c r="B74" s="217"/>
      <c r="C74" s="217"/>
      <c r="D74" s="217"/>
      <c r="E74" s="217"/>
      <c r="F74" s="217"/>
      <c r="G74" s="217"/>
      <c r="H74" s="218"/>
    </row>
    <row r="75" spans="1:8" ht="18" customHeight="1" x14ac:dyDescent="0.2">
      <c r="A75" s="217"/>
      <c r="B75" s="217"/>
      <c r="C75" s="217"/>
      <c r="D75" s="217"/>
      <c r="E75" s="217"/>
      <c r="F75" s="217"/>
      <c r="G75" s="217"/>
      <c r="H75" s="218"/>
    </row>
    <row r="76" spans="1:8" ht="18" customHeight="1" x14ac:dyDescent="0.2">
      <c r="A76" s="217"/>
      <c r="B76" s="217"/>
      <c r="C76" s="217"/>
      <c r="D76" s="217"/>
      <c r="E76" s="217"/>
      <c r="F76" s="217"/>
      <c r="G76" s="217"/>
      <c r="H76" s="218"/>
    </row>
    <row r="77" spans="1:8" ht="18" customHeight="1" x14ac:dyDescent="0.2">
      <c r="A77" s="217"/>
      <c r="B77" s="217"/>
      <c r="C77" s="217"/>
      <c r="D77" s="217"/>
      <c r="E77" s="217"/>
      <c r="F77" s="217"/>
      <c r="G77" s="217"/>
      <c r="H77" s="218"/>
    </row>
    <row r="78" spans="1:8" ht="18" customHeight="1" x14ac:dyDescent="0.2">
      <c r="A78" s="217"/>
      <c r="B78" s="217"/>
      <c r="C78" s="217"/>
      <c r="D78" s="217"/>
      <c r="E78" s="217"/>
      <c r="F78" s="217"/>
      <c r="G78" s="217"/>
      <c r="H78" s="218"/>
    </row>
    <row r="79" spans="1:8" ht="18" customHeight="1" x14ac:dyDescent="0.2">
      <c r="A79" s="217"/>
      <c r="B79" s="217"/>
      <c r="C79" s="217"/>
      <c r="D79" s="217"/>
      <c r="E79" s="217"/>
      <c r="F79" s="217"/>
      <c r="G79" s="217"/>
      <c r="H79" s="218"/>
    </row>
    <row r="80" spans="1:8" ht="18" customHeight="1" x14ac:dyDescent="0.2">
      <c r="A80" s="217"/>
      <c r="B80" s="217"/>
      <c r="C80" s="217"/>
      <c r="D80" s="217"/>
      <c r="E80" s="217"/>
      <c r="F80" s="217"/>
      <c r="G80" s="217"/>
      <c r="H80" s="218"/>
    </row>
    <row r="81" spans="1:8" ht="18" customHeight="1" x14ac:dyDescent="0.2">
      <c r="A81" s="217"/>
      <c r="B81" s="217"/>
      <c r="C81" s="217"/>
      <c r="D81" s="217"/>
      <c r="E81" s="217"/>
      <c r="F81" s="217"/>
      <c r="G81" s="217"/>
      <c r="H81" s="218"/>
    </row>
    <row r="82" spans="1:8" ht="18" customHeight="1" x14ac:dyDescent="0.2">
      <c r="A82" s="217"/>
      <c r="B82" s="217"/>
      <c r="C82" s="217"/>
      <c r="D82" s="217"/>
      <c r="E82" s="217"/>
      <c r="F82" s="217"/>
      <c r="G82" s="217"/>
      <c r="H82" s="218"/>
    </row>
    <row r="83" spans="1:8" ht="18" customHeight="1" x14ac:dyDescent="0.2">
      <c r="A83" s="217"/>
      <c r="B83" s="217"/>
      <c r="C83" s="217"/>
      <c r="D83" s="217"/>
      <c r="E83" s="217"/>
      <c r="F83" s="217"/>
      <c r="G83" s="217"/>
      <c r="H83" s="218"/>
    </row>
    <row r="84" spans="1:8" ht="18" customHeight="1" x14ac:dyDescent="0.2">
      <c r="A84" s="217"/>
      <c r="B84" s="217"/>
      <c r="C84" s="217"/>
      <c r="D84" s="217"/>
      <c r="E84" s="217"/>
      <c r="F84" s="217"/>
      <c r="G84" s="217"/>
      <c r="H84" s="218"/>
    </row>
    <row r="85" spans="1:8" ht="18" customHeight="1" x14ac:dyDescent="0.2">
      <c r="A85" s="217"/>
      <c r="B85" s="217"/>
      <c r="C85" s="217"/>
      <c r="D85" s="217"/>
      <c r="E85" s="217"/>
      <c r="F85" s="217"/>
      <c r="G85" s="217"/>
      <c r="H85" s="218"/>
    </row>
    <row r="86" spans="1:8" ht="18" customHeight="1" x14ac:dyDescent="0.2">
      <c r="A86" s="217"/>
      <c r="B86" s="217"/>
      <c r="C86" s="217"/>
      <c r="D86" s="217"/>
      <c r="E86" s="217"/>
      <c r="F86" s="217"/>
      <c r="G86" s="217"/>
      <c r="H86" s="218"/>
    </row>
    <row r="87" spans="1:8" ht="18" customHeight="1" x14ac:dyDescent="0.2">
      <c r="A87" s="217"/>
      <c r="B87" s="217"/>
      <c r="C87" s="217"/>
      <c r="D87" s="217"/>
      <c r="E87" s="217"/>
      <c r="F87" s="217"/>
      <c r="G87" s="217"/>
      <c r="H87" s="218"/>
    </row>
    <row r="88" spans="1:8" ht="18" customHeight="1" x14ac:dyDescent="0.2">
      <c r="A88" s="217"/>
      <c r="B88" s="217"/>
      <c r="C88" s="217"/>
      <c r="D88" s="217"/>
      <c r="E88" s="217"/>
      <c r="F88" s="217"/>
      <c r="G88" s="217"/>
      <c r="H88" s="218"/>
    </row>
    <row r="89" spans="1:8" ht="18" customHeight="1" x14ac:dyDescent="0.2">
      <c r="A89" s="217"/>
      <c r="B89" s="217"/>
      <c r="C89" s="217"/>
      <c r="D89" s="217"/>
      <c r="E89" s="217"/>
      <c r="F89" s="217"/>
      <c r="G89" s="217"/>
      <c r="H89" s="218"/>
    </row>
    <row r="90" spans="1:8" ht="18" customHeight="1" x14ac:dyDescent="0.2">
      <c r="A90" s="217"/>
      <c r="B90" s="217"/>
      <c r="C90" s="217"/>
      <c r="D90" s="217"/>
      <c r="E90" s="217"/>
      <c r="F90" s="217"/>
      <c r="G90" s="217"/>
      <c r="H90" s="218"/>
    </row>
    <row r="91" spans="1:8" ht="18" customHeight="1" x14ac:dyDescent="0.2">
      <c r="A91" s="217"/>
      <c r="B91" s="217"/>
      <c r="C91" s="217"/>
      <c r="D91" s="217"/>
      <c r="E91" s="217"/>
      <c r="F91" s="217"/>
      <c r="G91" s="217"/>
      <c r="H91" s="218"/>
    </row>
    <row r="92" spans="1:8" ht="18" customHeight="1" x14ac:dyDescent="0.2">
      <c r="A92" s="217"/>
      <c r="B92" s="217"/>
      <c r="C92" s="217"/>
      <c r="D92" s="217"/>
      <c r="E92" s="217"/>
      <c r="F92" s="217"/>
      <c r="G92" s="217"/>
      <c r="H92" s="218"/>
    </row>
    <row r="93" spans="1:8" ht="18" customHeight="1" x14ac:dyDescent="0.2">
      <c r="A93" s="217"/>
      <c r="B93" s="217"/>
      <c r="C93" s="217"/>
      <c r="D93" s="217"/>
      <c r="E93" s="217"/>
      <c r="F93" s="217"/>
      <c r="G93" s="217"/>
      <c r="H93" s="218"/>
    </row>
    <row r="94" spans="1:8" ht="18" customHeight="1" x14ac:dyDescent="0.2">
      <c r="A94" s="217"/>
      <c r="B94" s="217"/>
      <c r="C94" s="219"/>
      <c r="D94" s="219"/>
      <c r="E94" s="217"/>
      <c r="F94" s="217"/>
      <c r="G94" s="217"/>
      <c r="H94" s="218"/>
    </row>
    <row r="95" spans="1:8" ht="18" customHeight="1" x14ac:dyDescent="0.2">
      <c r="C95" s="220"/>
      <c r="D95" s="220"/>
    </row>
    <row r="96" spans="1:8" ht="18" customHeight="1" x14ac:dyDescent="0.2">
      <c r="C96" s="220"/>
      <c r="D96" s="220"/>
    </row>
    <row r="97" spans="3:4" ht="18" customHeight="1" x14ac:dyDescent="0.2">
      <c r="C97" s="220"/>
      <c r="D97" s="220"/>
    </row>
    <row r="98" spans="3:4" ht="18" customHeight="1" x14ac:dyDescent="0.2">
      <c r="C98" s="220"/>
      <c r="D98" s="220"/>
    </row>
    <row r="99" spans="3:4" ht="18" customHeight="1" x14ac:dyDescent="0.2">
      <c r="C99" s="220"/>
      <c r="D99" s="220"/>
    </row>
    <row r="100" spans="3:4" ht="18" customHeight="1" x14ac:dyDescent="0.2">
      <c r="C100" s="220"/>
      <c r="D100" s="220"/>
    </row>
    <row r="101" spans="3:4" ht="18" customHeight="1" x14ac:dyDescent="0.2">
      <c r="C101" s="220"/>
      <c r="D101" s="220"/>
    </row>
    <row r="102" spans="3:4" ht="18" customHeight="1" x14ac:dyDescent="0.2">
      <c r="C102" s="220"/>
      <c r="D102" s="220"/>
    </row>
    <row r="103" spans="3:4" ht="18" customHeight="1" x14ac:dyDescent="0.2">
      <c r="C103" s="220"/>
      <c r="D103" s="220"/>
    </row>
    <row r="104" spans="3:4" ht="18" customHeight="1" x14ac:dyDescent="0.2">
      <c r="C104" s="220"/>
      <c r="D104" s="220"/>
    </row>
    <row r="105" spans="3:4" ht="18" customHeight="1" x14ac:dyDescent="0.2">
      <c r="C105" s="220"/>
      <c r="D105" s="220"/>
    </row>
    <row r="106" spans="3:4" ht="18" customHeight="1" x14ac:dyDescent="0.2">
      <c r="C106" s="220"/>
      <c r="D106" s="220"/>
    </row>
    <row r="107" spans="3:4" ht="18" customHeight="1" x14ac:dyDescent="0.2">
      <c r="C107" s="220"/>
      <c r="D107" s="220"/>
    </row>
    <row r="108" spans="3:4" ht="18" customHeight="1" x14ac:dyDescent="0.2">
      <c r="C108" s="220"/>
      <c r="D108" s="220"/>
    </row>
    <row r="109" spans="3:4" ht="18" customHeight="1" x14ac:dyDescent="0.2">
      <c r="C109" s="220"/>
      <c r="D109" s="220"/>
    </row>
    <row r="110" spans="3:4" ht="18" customHeight="1" x14ac:dyDescent="0.2">
      <c r="C110" s="220"/>
      <c r="D110" s="220"/>
    </row>
    <row r="111" spans="3:4" ht="18" customHeight="1" x14ac:dyDescent="0.2">
      <c r="C111" s="220"/>
      <c r="D111" s="220"/>
    </row>
    <row r="112" spans="3:4" ht="18" customHeight="1" x14ac:dyDescent="0.2">
      <c r="C112" s="220"/>
      <c r="D112" s="220"/>
    </row>
    <row r="113" spans="3:4" ht="18" customHeight="1" x14ac:dyDescent="0.2">
      <c r="C113" s="220"/>
      <c r="D113" s="220"/>
    </row>
    <row r="114" spans="3:4" ht="18" customHeight="1" x14ac:dyDescent="0.2">
      <c r="C114" s="220"/>
      <c r="D114" s="220"/>
    </row>
    <row r="115" spans="3:4" ht="18" customHeight="1" x14ac:dyDescent="0.2">
      <c r="C115" s="220"/>
      <c r="D115" s="220"/>
    </row>
    <row r="116" spans="3:4" ht="18" customHeight="1" x14ac:dyDescent="0.2">
      <c r="C116" s="220"/>
      <c r="D116" s="220"/>
    </row>
    <row r="117" spans="3:4" ht="18" customHeight="1" x14ac:dyDescent="0.2">
      <c r="C117" s="220"/>
      <c r="D117" s="220"/>
    </row>
    <row r="118" spans="3:4" ht="18" customHeight="1" x14ac:dyDescent="0.2">
      <c r="C118" s="220"/>
      <c r="D118" s="220"/>
    </row>
    <row r="119" spans="3:4" ht="18" customHeight="1" x14ac:dyDescent="0.2">
      <c r="C119" s="220"/>
      <c r="D119" s="220"/>
    </row>
    <row r="120" spans="3:4" ht="18" customHeight="1" x14ac:dyDescent="0.2">
      <c r="C120" s="220"/>
      <c r="D120" s="220"/>
    </row>
    <row r="121" spans="3:4" ht="18" customHeight="1" x14ac:dyDescent="0.2">
      <c r="C121" s="220"/>
      <c r="D121" s="220"/>
    </row>
    <row r="122" spans="3:4" ht="18" customHeight="1" x14ac:dyDescent="0.2">
      <c r="C122" s="220"/>
      <c r="D122" s="220"/>
    </row>
    <row r="123" spans="3:4" ht="18" customHeight="1" x14ac:dyDescent="0.2">
      <c r="C123" s="220"/>
      <c r="D123" s="220"/>
    </row>
    <row r="124" spans="3:4" ht="18" customHeight="1" x14ac:dyDescent="0.2">
      <c r="C124" s="220"/>
      <c r="D124" s="220"/>
    </row>
    <row r="125" spans="3:4" ht="18" customHeight="1" x14ac:dyDescent="0.2">
      <c r="C125" s="220"/>
      <c r="D125" s="220"/>
    </row>
    <row r="126" spans="3:4" ht="18" customHeight="1" x14ac:dyDescent="0.2">
      <c r="C126" s="220"/>
      <c r="D126" s="220"/>
    </row>
    <row r="127" spans="3:4" ht="18" customHeight="1" x14ac:dyDescent="0.2">
      <c r="C127" s="220"/>
      <c r="D127" s="220"/>
    </row>
    <row r="128" spans="3:4" ht="18" customHeight="1" x14ac:dyDescent="0.2">
      <c r="C128" s="220"/>
      <c r="D128" s="220"/>
    </row>
    <row r="129" spans="3:4" ht="18" customHeight="1" x14ac:dyDescent="0.2">
      <c r="C129" s="220"/>
      <c r="D129" s="220"/>
    </row>
    <row r="130" spans="3:4" ht="18" customHeight="1" x14ac:dyDescent="0.2">
      <c r="C130" s="220"/>
      <c r="D130" s="220"/>
    </row>
    <row r="131" spans="3:4" ht="18" customHeight="1" x14ac:dyDescent="0.2">
      <c r="C131" s="220"/>
      <c r="D131" s="220"/>
    </row>
    <row r="132" spans="3:4" ht="18" customHeight="1" x14ac:dyDescent="0.2">
      <c r="C132" s="220"/>
      <c r="D132" s="220"/>
    </row>
    <row r="133" spans="3:4" ht="18" customHeight="1" x14ac:dyDescent="0.2">
      <c r="C133" s="220"/>
      <c r="D133" s="220"/>
    </row>
    <row r="134" spans="3:4" ht="18" customHeight="1" x14ac:dyDescent="0.2">
      <c r="C134" s="220"/>
      <c r="D134" s="220"/>
    </row>
    <row r="135" spans="3:4" ht="18" customHeight="1" x14ac:dyDescent="0.2">
      <c r="C135" s="220"/>
      <c r="D135" s="220"/>
    </row>
    <row r="136" spans="3:4" ht="18" customHeight="1" x14ac:dyDescent="0.2">
      <c r="C136" s="220"/>
      <c r="D136" s="220"/>
    </row>
    <row r="137" spans="3:4" ht="18" customHeight="1" x14ac:dyDescent="0.2">
      <c r="C137" s="220"/>
      <c r="D137" s="220"/>
    </row>
    <row r="138" spans="3:4" ht="18" customHeight="1" x14ac:dyDescent="0.2">
      <c r="C138" s="220"/>
      <c r="D138" s="220"/>
    </row>
    <row r="139" spans="3:4" ht="18" customHeight="1" x14ac:dyDescent="0.2">
      <c r="C139" s="220"/>
      <c r="D139" s="220"/>
    </row>
    <row r="140" spans="3:4" ht="18" customHeight="1" x14ac:dyDescent="0.2">
      <c r="C140" s="220"/>
      <c r="D140" s="220"/>
    </row>
    <row r="141" spans="3:4" ht="18" customHeight="1" x14ac:dyDescent="0.2">
      <c r="C141" s="220"/>
      <c r="D141" s="220"/>
    </row>
    <row r="142" spans="3:4" ht="18" customHeight="1" x14ac:dyDescent="0.2">
      <c r="C142" s="220"/>
      <c r="D142" s="220"/>
    </row>
    <row r="143" spans="3:4" ht="18" customHeight="1" x14ac:dyDescent="0.2">
      <c r="C143" s="220"/>
      <c r="D143" s="220"/>
    </row>
    <row r="144" spans="3:4" ht="18" customHeight="1" x14ac:dyDescent="0.2">
      <c r="C144" s="220"/>
      <c r="D144" s="220"/>
    </row>
    <row r="145" spans="3:4" ht="18" customHeight="1" x14ac:dyDescent="0.2">
      <c r="C145" s="220"/>
      <c r="D145" s="220"/>
    </row>
    <row r="146" spans="3:4" ht="18" customHeight="1" x14ac:dyDescent="0.2">
      <c r="C146" s="220"/>
      <c r="D146" s="220"/>
    </row>
    <row r="147" spans="3:4" ht="18" customHeight="1" x14ac:dyDescent="0.2">
      <c r="C147" s="220"/>
      <c r="D147" s="220"/>
    </row>
    <row r="148" spans="3:4" ht="18" customHeight="1" x14ac:dyDescent="0.2">
      <c r="C148" s="220"/>
      <c r="D148" s="220"/>
    </row>
    <row r="149" spans="3:4" ht="18" customHeight="1" x14ac:dyDescent="0.2">
      <c r="C149" s="220"/>
      <c r="D149" s="220"/>
    </row>
    <row r="150" spans="3:4" ht="18" customHeight="1" x14ac:dyDescent="0.2">
      <c r="C150" s="220"/>
      <c r="D150" s="220"/>
    </row>
    <row r="151" spans="3:4" ht="18" customHeight="1" x14ac:dyDescent="0.2">
      <c r="C151" s="220"/>
      <c r="D151" s="220"/>
    </row>
    <row r="152" spans="3:4" ht="18" customHeight="1" x14ac:dyDescent="0.2">
      <c r="C152" s="220"/>
      <c r="D152" s="220"/>
    </row>
    <row r="153" spans="3:4" ht="18" customHeight="1" x14ac:dyDescent="0.2">
      <c r="C153" s="220"/>
      <c r="D153" s="220"/>
    </row>
    <row r="154" spans="3:4" ht="18" customHeight="1" x14ac:dyDescent="0.2">
      <c r="C154" s="220"/>
      <c r="D154" s="220"/>
    </row>
    <row r="155" spans="3:4" ht="18" customHeight="1" x14ac:dyDescent="0.2">
      <c r="C155" s="220"/>
      <c r="D155" s="220"/>
    </row>
    <row r="156" spans="3:4" ht="18" customHeight="1" x14ac:dyDescent="0.2">
      <c r="C156" s="220"/>
      <c r="D156" s="220"/>
    </row>
    <row r="157" spans="3:4" ht="18" customHeight="1" x14ac:dyDescent="0.2">
      <c r="C157" s="220"/>
      <c r="D157" s="220"/>
    </row>
    <row r="158" spans="3:4" ht="18" customHeight="1" x14ac:dyDescent="0.2">
      <c r="C158" s="220"/>
      <c r="D158" s="220"/>
    </row>
    <row r="159" spans="3:4" ht="18" customHeight="1" x14ac:dyDescent="0.2">
      <c r="C159" s="220"/>
      <c r="D159" s="220"/>
    </row>
    <row r="160" spans="3:4" ht="18" customHeight="1" x14ac:dyDescent="0.2">
      <c r="C160" s="220"/>
      <c r="D160" s="220"/>
    </row>
    <row r="161" spans="3:4" ht="18" customHeight="1" x14ac:dyDescent="0.2">
      <c r="C161" s="220"/>
      <c r="D161" s="220"/>
    </row>
    <row r="162" spans="3:4" ht="18" customHeight="1" x14ac:dyDescent="0.2">
      <c r="C162" s="220"/>
      <c r="D162" s="220"/>
    </row>
    <row r="163" spans="3:4" ht="18" customHeight="1" x14ac:dyDescent="0.2">
      <c r="C163" s="220"/>
      <c r="D163" s="220"/>
    </row>
    <row r="164" spans="3:4" ht="18" customHeight="1" x14ac:dyDescent="0.2">
      <c r="C164" s="220"/>
      <c r="D164" s="220"/>
    </row>
    <row r="165" spans="3:4" ht="18" customHeight="1" x14ac:dyDescent="0.2">
      <c r="C165" s="220"/>
      <c r="D165" s="220"/>
    </row>
    <row r="166" spans="3:4" ht="18" customHeight="1" x14ac:dyDescent="0.2">
      <c r="C166" s="220"/>
      <c r="D166" s="220"/>
    </row>
    <row r="167" spans="3:4" ht="18" customHeight="1" x14ac:dyDescent="0.2">
      <c r="C167" s="220"/>
      <c r="D167" s="220"/>
    </row>
    <row r="168" spans="3:4" ht="18" customHeight="1" x14ac:dyDescent="0.2">
      <c r="C168" s="220"/>
      <c r="D168" s="220"/>
    </row>
    <row r="169" spans="3:4" ht="18" customHeight="1" x14ac:dyDescent="0.2">
      <c r="C169" s="220"/>
      <c r="D169" s="220"/>
    </row>
    <row r="170" spans="3:4" ht="18" customHeight="1" x14ac:dyDescent="0.2">
      <c r="C170" s="220"/>
      <c r="D170" s="220"/>
    </row>
    <row r="171" spans="3:4" ht="18" customHeight="1" x14ac:dyDescent="0.2">
      <c r="C171" s="220"/>
      <c r="D171" s="220"/>
    </row>
    <row r="172" spans="3:4" ht="18" customHeight="1" x14ac:dyDescent="0.2">
      <c r="C172" s="220"/>
      <c r="D172" s="220"/>
    </row>
    <row r="173" spans="3:4" ht="18" customHeight="1" x14ac:dyDescent="0.2">
      <c r="C173" s="220"/>
      <c r="D173" s="220"/>
    </row>
    <row r="174" spans="3:4" ht="18" customHeight="1" x14ac:dyDescent="0.2">
      <c r="C174" s="220"/>
      <c r="D174" s="220"/>
    </row>
    <row r="175" spans="3:4" ht="18" customHeight="1" x14ac:dyDescent="0.2">
      <c r="C175" s="220"/>
      <c r="D175" s="220"/>
    </row>
    <row r="176" spans="3:4" ht="18" customHeight="1" x14ac:dyDescent="0.2">
      <c r="C176" s="220"/>
      <c r="D176" s="220"/>
    </row>
    <row r="177" spans="3:4" ht="18" customHeight="1" x14ac:dyDescent="0.2">
      <c r="C177" s="220"/>
      <c r="D177" s="220"/>
    </row>
    <row r="178" spans="3:4" ht="18" customHeight="1" x14ac:dyDescent="0.2">
      <c r="C178" s="220"/>
      <c r="D178" s="220"/>
    </row>
    <row r="179" spans="3:4" ht="18" customHeight="1" x14ac:dyDescent="0.2">
      <c r="C179" s="220"/>
      <c r="D179" s="220"/>
    </row>
    <row r="180" spans="3:4" ht="18" customHeight="1" x14ac:dyDescent="0.2">
      <c r="C180" s="220"/>
      <c r="D180" s="220"/>
    </row>
    <row r="181" spans="3:4" ht="18" customHeight="1" x14ac:dyDescent="0.2">
      <c r="C181" s="220"/>
      <c r="D181" s="220"/>
    </row>
    <row r="182" spans="3:4" ht="18" customHeight="1" x14ac:dyDescent="0.2">
      <c r="C182" s="220"/>
      <c r="D182" s="220"/>
    </row>
    <row r="183" spans="3:4" ht="18" customHeight="1" x14ac:dyDescent="0.2">
      <c r="C183" s="220"/>
      <c r="D183" s="220"/>
    </row>
    <row r="184" spans="3:4" ht="18" customHeight="1" x14ac:dyDescent="0.2">
      <c r="C184" s="220"/>
      <c r="D184" s="220"/>
    </row>
    <row r="185" spans="3:4" ht="18" customHeight="1" x14ac:dyDescent="0.2">
      <c r="C185" s="220"/>
      <c r="D185" s="220"/>
    </row>
    <row r="186" spans="3:4" ht="18" customHeight="1" x14ac:dyDescent="0.2">
      <c r="C186" s="220"/>
      <c r="D186" s="220"/>
    </row>
    <row r="187" spans="3:4" ht="18" customHeight="1" x14ac:dyDescent="0.2">
      <c r="C187" s="220"/>
      <c r="D187" s="220"/>
    </row>
    <row r="188" spans="3:4" ht="18" customHeight="1" x14ac:dyDescent="0.2">
      <c r="C188" s="220"/>
      <c r="D188" s="220"/>
    </row>
    <row r="189" spans="3:4" ht="18" customHeight="1" x14ac:dyDescent="0.2">
      <c r="C189" s="220"/>
      <c r="D189" s="220"/>
    </row>
    <row r="190" spans="3:4" ht="18" customHeight="1" x14ac:dyDescent="0.2">
      <c r="C190" s="220"/>
      <c r="D190" s="220"/>
    </row>
    <row r="191" spans="3:4" ht="18" customHeight="1" x14ac:dyDescent="0.2">
      <c r="C191" s="220"/>
      <c r="D191" s="220"/>
    </row>
    <row r="192" spans="3:4" ht="18" customHeight="1" x14ac:dyDescent="0.2">
      <c r="C192" s="220"/>
      <c r="D192" s="220"/>
    </row>
    <row r="193" spans="3:4" ht="18" customHeight="1" x14ac:dyDescent="0.2">
      <c r="C193" s="220"/>
      <c r="D193" s="220"/>
    </row>
    <row r="194" spans="3:4" ht="18" customHeight="1" x14ac:dyDescent="0.2">
      <c r="C194" s="220"/>
      <c r="D194" s="220"/>
    </row>
    <row r="195" spans="3:4" ht="18" customHeight="1" x14ac:dyDescent="0.2">
      <c r="C195" s="220"/>
      <c r="D195" s="220"/>
    </row>
    <row r="196" spans="3:4" ht="18" customHeight="1" x14ac:dyDescent="0.2">
      <c r="C196" s="220"/>
      <c r="D196" s="220"/>
    </row>
    <row r="197" spans="3:4" ht="18" customHeight="1" x14ac:dyDescent="0.2">
      <c r="C197" s="220"/>
      <c r="D197" s="220"/>
    </row>
    <row r="198" spans="3:4" ht="18" customHeight="1" x14ac:dyDescent="0.2">
      <c r="C198" s="220"/>
      <c r="D198" s="220"/>
    </row>
    <row r="199" spans="3:4" ht="18" customHeight="1" x14ac:dyDescent="0.2">
      <c r="C199" s="220"/>
      <c r="D199" s="220"/>
    </row>
    <row r="200" spans="3:4" ht="18" customHeight="1" x14ac:dyDescent="0.2">
      <c r="C200" s="220"/>
      <c r="D200" s="220"/>
    </row>
    <row r="201" spans="3:4" ht="18" customHeight="1" x14ac:dyDescent="0.2">
      <c r="C201" s="220"/>
      <c r="D201" s="220"/>
    </row>
    <row r="202" spans="3:4" ht="18" customHeight="1" x14ac:dyDescent="0.2">
      <c r="C202" s="220"/>
      <c r="D202" s="220"/>
    </row>
    <row r="203" spans="3:4" ht="18" customHeight="1" x14ac:dyDescent="0.2">
      <c r="C203" s="220"/>
      <c r="D203" s="220"/>
    </row>
    <row r="204" spans="3:4" ht="18" customHeight="1" x14ac:dyDescent="0.2">
      <c r="C204" s="220"/>
      <c r="D204" s="220"/>
    </row>
    <row r="205" spans="3:4" ht="18" customHeight="1" x14ac:dyDescent="0.2">
      <c r="C205" s="220"/>
      <c r="D205" s="220"/>
    </row>
    <row r="206" spans="3:4" ht="18" customHeight="1" x14ac:dyDescent="0.2">
      <c r="C206" s="220"/>
      <c r="D206" s="220"/>
    </row>
    <row r="207" spans="3:4" ht="18" customHeight="1" x14ac:dyDescent="0.2">
      <c r="C207" s="220"/>
      <c r="D207" s="220"/>
    </row>
    <row r="208" spans="3:4" ht="18" customHeight="1" x14ac:dyDescent="0.2">
      <c r="C208" s="220"/>
      <c r="D208" s="220"/>
    </row>
    <row r="209" spans="3:4" ht="18" customHeight="1" x14ac:dyDescent="0.2">
      <c r="C209" s="220"/>
      <c r="D209" s="220"/>
    </row>
    <row r="210" spans="3:4" ht="18" customHeight="1" x14ac:dyDescent="0.2">
      <c r="C210" s="220"/>
      <c r="D210" s="220"/>
    </row>
    <row r="211" spans="3:4" ht="18" customHeight="1" x14ac:dyDescent="0.2">
      <c r="C211" s="220"/>
      <c r="D211" s="220"/>
    </row>
    <row r="212" spans="3:4" ht="18" customHeight="1" x14ac:dyDescent="0.2">
      <c r="C212" s="220"/>
      <c r="D212" s="220"/>
    </row>
    <row r="213" spans="3:4" ht="18" customHeight="1" x14ac:dyDescent="0.2">
      <c r="C213" s="220"/>
      <c r="D213" s="220"/>
    </row>
    <row r="214" spans="3:4" ht="18" customHeight="1" x14ac:dyDescent="0.2">
      <c r="C214" s="220"/>
      <c r="D214" s="220"/>
    </row>
    <row r="215" spans="3:4" ht="18" customHeight="1" x14ac:dyDescent="0.2">
      <c r="C215" s="220"/>
      <c r="D215" s="220"/>
    </row>
    <row r="216" spans="3:4" ht="18" customHeight="1" x14ac:dyDescent="0.2">
      <c r="C216" s="220"/>
      <c r="D216" s="220"/>
    </row>
    <row r="217" spans="3:4" ht="18" customHeight="1" x14ac:dyDescent="0.2">
      <c r="C217" s="220"/>
      <c r="D217" s="220"/>
    </row>
    <row r="218" spans="3:4" ht="18" customHeight="1" x14ac:dyDescent="0.2">
      <c r="C218" s="220"/>
      <c r="D218" s="220"/>
    </row>
    <row r="219" spans="3:4" ht="18" customHeight="1" x14ac:dyDescent="0.2">
      <c r="C219" s="220"/>
      <c r="D219" s="220"/>
    </row>
    <row r="220" spans="3:4" ht="18" customHeight="1" x14ac:dyDescent="0.2">
      <c r="C220" s="220"/>
      <c r="D220" s="220"/>
    </row>
    <row r="221" spans="3:4" ht="18" customHeight="1" x14ac:dyDescent="0.2">
      <c r="C221" s="220"/>
      <c r="D221" s="220"/>
    </row>
    <row r="222" spans="3:4" ht="18" customHeight="1" x14ac:dyDescent="0.2">
      <c r="C222" s="220"/>
      <c r="D222" s="220"/>
    </row>
    <row r="223" spans="3:4" ht="18" customHeight="1" x14ac:dyDescent="0.2">
      <c r="C223" s="220"/>
      <c r="D223" s="220"/>
    </row>
    <row r="224" spans="3:4" ht="18" customHeight="1" x14ac:dyDescent="0.2">
      <c r="C224" s="220"/>
      <c r="D224" s="220"/>
    </row>
    <row r="225" spans="3:4" ht="18" customHeight="1" x14ac:dyDescent="0.2">
      <c r="C225" s="220"/>
      <c r="D225" s="220"/>
    </row>
    <row r="226" spans="3:4" ht="18" customHeight="1" x14ac:dyDescent="0.2">
      <c r="C226" s="220"/>
      <c r="D226" s="220"/>
    </row>
    <row r="227" spans="3:4" ht="18" customHeight="1" x14ac:dyDescent="0.2">
      <c r="C227" s="220"/>
      <c r="D227" s="220"/>
    </row>
    <row r="228" spans="3:4" ht="18" customHeight="1" x14ac:dyDescent="0.2">
      <c r="C228" s="220"/>
      <c r="D228" s="220"/>
    </row>
    <row r="229" spans="3:4" ht="18" customHeight="1" x14ac:dyDescent="0.2">
      <c r="C229" s="220"/>
      <c r="D229" s="220"/>
    </row>
    <row r="230" spans="3:4" ht="18" customHeight="1" x14ac:dyDescent="0.2">
      <c r="C230" s="220"/>
      <c r="D230" s="220"/>
    </row>
    <row r="231" spans="3:4" ht="18" customHeight="1" x14ac:dyDescent="0.2">
      <c r="C231" s="220"/>
      <c r="D231" s="220"/>
    </row>
    <row r="232" spans="3:4" ht="18" customHeight="1" x14ac:dyDescent="0.2">
      <c r="C232" s="220"/>
      <c r="D232" s="220"/>
    </row>
    <row r="233" spans="3:4" ht="18" customHeight="1" x14ac:dyDescent="0.2">
      <c r="C233" s="220"/>
      <c r="D233" s="220"/>
    </row>
    <row r="234" spans="3:4" ht="18" customHeight="1" x14ac:dyDescent="0.2">
      <c r="C234" s="220"/>
      <c r="D234" s="220"/>
    </row>
    <row r="235" spans="3:4" ht="18" customHeight="1" x14ac:dyDescent="0.2">
      <c r="C235" s="220"/>
      <c r="D235" s="220"/>
    </row>
    <row r="236" spans="3:4" ht="18" customHeight="1" x14ac:dyDescent="0.2">
      <c r="C236" s="220"/>
      <c r="D236" s="220"/>
    </row>
    <row r="237" spans="3:4" ht="18" customHeight="1" x14ac:dyDescent="0.2">
      <c r="C237" s="220"/>
      <c r="D237" s="220"/>
    </row>
    <row r="238" spans="3:4" ht="18" customHeight="1" x14ac:dyDescent="0.2">
      <c r="C238" s="220"/>
      <c r="D238" s="220"/>
    </row>
    <row r="239" spans="3:4" ht="18" customHeight="1" x14ac:dyDescent="0.2">
      <c r="C239" s="220"/>
      <c r="D239" s="220"/>
    </row>
    <row r="240" spans="3:4" ht="18" customHeight="1" x14ac:dyDescent="0.2">
      <c r="C240" s="220"/>
      <c r="D240" s="220"/>
    </row>
    <row r="241" spans="3:4" ht="18" customHeight="1" x14ac:dyDescent="0.2">
      <c r="C241" s="220"/>
      <c r="D241" s="220"/>
    </row>
    <row r="242" spans="3:4" ht="18" customHeight="1" x14ac:dyDescent="0.2">
      <c r="C242" s="220"/>
      <c r="D242" s="220"/>
    </row>
    <row r="243" spans="3:4" ht="18" customHeight="1" x14ac:dyDescent="0.2">
      <c r="C243" s="220"/>
      <c r="D243" s="220"/>
    </row>
    <row r="244" spans="3:4" ht="18" customHeight="1" x14ac:dyDescent="0.2">
      <c r="C244" s="220"/>
      <c r="D244" s="220"/>
    </row>
    <row r="245" spans="3:4" ht="18" customHeight="1" x14ac:dyDescent="0.2">
      <c r="C245" s="220"/>
      <c r="D245" s="220"/>
    </row>
    <row r="246" spans="3:4" ht="18" customHeight="1" x14ac:dyDescent="0.2">
      <c r="C246" s="220"/>
      <c r="D246" s="220"/>
    </row>
    <row r="247" spans="3:4" ht="18" customHeight="1" x14ac:dyDescent="0.2">
      <c r="C247" s="220"/>
      <c r="D247" s="220"/>
    </row>
    <row r="248" spans="3:4" ht="18" customHeight="1" x14ac:dyDescent="0.2">
      <c r="C248" s="220"/>
      <c r="D248" s="220"/>
    </row>
    <row r="249" spans="3:4" ht="18" customHeight="1" x14ac:dyDescent="0.2">
      <c r="C249" s="220"/>
      <c r="D249" s="220"/>
    </row>
    <row r="250" spans="3:4" ht="18" customHeight="1" x14ac:dyDescent="0.2">
      <c r="C250" s="220"/>
      <c r="D250" s="220"/>
    </row>
    <row r="251" spans="3:4" ht="18" customHeight="1" x14ac:dyDescent="0.2">
      <c r="C251" s="220"/>
      <c r="D251" s="220"/>
    </row>
    <row r="252" spans="3:4" ht="18" customHeight="1" x14ac:dyDescent="0.2">
      <c r="C252" s="220"/>
      <c r="D252" s="220"/>
    </row>
    <row r="253" spans="3:4" ht="18" customHeight="1" x14ac:dyDescent="0.2">
      <c r="C253" s="220"/>
      <c r="D253" s="220"/>
    </row>
    <row r="254" spans="3:4" ht="18" customHeight="1" x14ac:dyDescent="0.2">
      <c r="C254" s="220"/>
      <c r="D254" s="220"/>
    </row>
    <row r="255" spans="3:4" ht="18" customHeight="1" x14ac:dyDescent="0.2">
      <c r="C255" s="220"/>
      <c r="D255" s="220"/>
    </row>
    <row r="256" spans="3:4" ht="18" customHeight="1" x14ac:dyDescent="0.2">
      <c r="C256" s="220"/>
      <c r="D256" s="220"/>
    </row>
    <row r="257" spans="3:4" ht="18" customHeight="1" x14ac:dyDescent="0.2">
      <c r="C257" s="220"/>
      <c r="D257" s="220"/>
    </row>
    <row r="258" spans="3:4" ht="18" customHeight="1" x14ac:dyDescent="0.2">
      <c r="C258" s="220"/>
      <c r="D258" s="220"/>
    </row>
    <row r="259" spans="3:4" ht="18" customHeight="1" x14ac:dyDescent="0.2">
      <c r="C259" s="220"/>
      <c r="D259" s="220"/>
    </row>
    <row r="260" spans="3:4" ht="18" customHeight="1" x14ac:dyDescent="0.2">
      <c r="C260" s="220"/>
      <c r="D260" s="220"/>
    </row>
    <row r="261" spans="3:4" ht="18" customHeight="1" x14ac:dyDescent="0.2">
      <c r="C261" s="220"/>
      <c r="D261" s="220"/>
    </row>
    <row r="262" spans="3:4" ht="18" customHeight="1" x14ac:dyDescent="0.2">
      <c r="C262" s="220"/>
      <c r="D262" s="220"/>
    </row>
    <row r="263" spans="3:4" ht="18" customHeight="1" x14ac:dyDescent="0.2">
      <c r="C263" s="220"/>
      <c r="D263" s="220"/>
    </row>
    <row r="264" spans="3:4" ht="18" customHeight="1" x14ac:dyDescent="0.2">
      <c r="C264" s="220"/>
      <c r="D264" s="220"/>
    </row>
    <row r="265" spans="3:4" ht="18" customHeight="1" x14ac:dyDescent="0.2">
      <c r="C265" s="220"/>
      <c r="D265" s="220"/>
    </row>
    <row r="266" spans="3:4" ht="18" customHeight="1" x14ac:dyDescent="0.2">
      <c r="C266" s="220"/>
      <c r="D266" s="220"/>
    </row>
    <row r="267" spans="3:4" ht="18" customHeight="1" x14ac:dyDescent="0.2">
      <c r="C267" s="220"/>
      <c r="D267" s="220"/>
    </row>
    <row r="268" spans="3:4" ht="18" customHeight="1" x14ac:dyDescent="0.2">
      <c r="C268" s="220"/>
      <c r="D268" s="220"/>
    </row>
    <row r="269" spans="3:4" ht="18" customHeight="1" x14ac:dyDescent="0.2">
      <c r="C269" s="220"/>
      <c r="D269" s="220"/>
    </row>
    <row r="270" spans="3:4" ht="18" customHeight="1" x14ac:dyDescent="0.2">
      <c r="C270" s="220"/>
      <c r="D270" s="220"/>
    </row>
    <row r="271" spans="3:4" ht="18" customHeight="1" x14ac:dyDescent="0.2">
      <c r="C271" s="220"/>
      <c r="D271" s="220"/>
    </row>
    <row r="272" spans="3:4" ht="18" customHeight="1" x14ac:dyDescent="0.2">
      <c r="C272" s="220"/>
      <c r="D272" s="220"/>
    </row>
    <row r="273" spans="3:4" ht="18" customHeight="1" x14ac:dyDescent="0.2">
      <c r="C273" s="220"/>
      <c r="D273" s="220"/>
    </row>
    <row r="274" spans="3:4" ht="18" customHeight="1" x14ac:dyDescent="0.2">
      <c r="C274" s="220"/>
      <c r="D274" s="220"/>
    </row>
    <row r="275" spans="3:4" ht="18" customHeight="1" x14ac:dyDescent="0.2">
      <c r="C275" s="220"/>
      <c r="D275" s="220"/>
    </row>
    <row r="276" spans="3:4" ht="18" customHeight="1" x14ac:dyDescent="0.2">
      <c r="C276" s="220"/>
      <c r="D276" s="220"/>
    </row>
    <row r="277" spans="3:4" ht="18" customHeight="1" x14ac:dyDescent="0.2">
      <c r="C277" s="220"/>
      <c r="D277" s="220"/>
    </row>
    <row r="278" spans="3:4" ht="18" customHeight="1" x14ac:dyDescent="0.2">
      <c r="C278" s="220"/>
      <c r="D278" s="220"/>
    </row>
    <row r="279" spans="3:4" ht="18" customHeight="1" x14ac:dyDescent="0.2">
      <c r="C279" s="220"/>
      <c r="D279" s="220"/>
    </row>
    <row r="280" spans="3:4" ht="18" customHeight="1" x14ac:dyDescent="0.2">
      <c r="C280" s="220"/>
      <c r="D280" s="220"/>
    </row>
    <row r="281" spans="3:4" ht="18" customHeight="1" x14ac:dyDescent="0.2">
      <c r="C281" s="220"/>
      <c r="D281" s="220"/>
    </row>
    <row r="282" spans="3:4" ht="18" customHeight="1" x14ac:dyDescent="0.2">
      <c r="C282" s="220"/>
      <c r="D282" s="220"/>
    </row>
    <row r="283" spans="3:4" ht="18" customHeight="1" x14ac:dyDescent="0.2">
      <c r="C283" s="220"/>
      <c r="D283" s="220"/>
    </row>
    <row r="284" spans="3:4" ht="18" customHeight="1" x14ac:dyDescent="0.2">
      <c r="C284" s="220"/>
      <c r="D284" s="220"/>
    </row>
    <row r="285" spans="3:4" ht="18" customHeight="1" x14ac:dyDescent="0.2">
      <c r="C285" s="220"/>
      <c r="D285" s="220"/>
    </row>
    <row r="286" spans="3:4" ht="18" customHeight="1" x14ac:dyDescent="0.2">
      <c r="C286" s="220"/>
      <c r="D286" s="220"/>
    </row>
    <row r="287" spans="3:4" ht="18" customHeight="1" x14ac:dyDescent="0.2">
      <c r="C287" s="220"/>
      <c r="D287" s="220"/>
    </row>
    <row r="288" spans="3:4" ht="18" customHeight="1" x14ac:dyDescent="0.2">
      <c r="C288" s="220"/>
      <c r="D288" s="220"/>
    </row>
    <row r="289" spans="3:4" ht="18" customHeight="1" x14ac:dyDescent="0.2">
      <c r="C289" s="220"/>
      <c r="D289" s="220"/>
    </row>
    <row r="290" spans="3:4" ht="18" customHeight="1" x14ac:dyDescent="0.2">
      <c r="C290" s="220"/>
      <c r="D290" s="220"/>
    </row>
    <row r="291" spans="3:4" ht="18" customHeight="1" x14ac:dyDescent="0.2">
      <c r="C291" s="220"/>
      <c r="D291" s="220"/>
    </row>
    <row r="292" spans="3:4" ht="18" customHeight="1" x14ac:dyDescent="0.2">
      <c r="C292" s="220"/>
      <c r="D292" s="220"/>
    </row>
    <row r="293" spans="3:4" ht="18" customHeight="1" x14ac:dyDescent="0.2">
      <c r="C293" s="220"/>
      <c r="D293" s="220"/>
    </row>
    <row r="294" spans="3:4" ht="18" customHeight="1" x14ac:dyDescent="0.2">
      <c r="C294" s="220"/>
      <c r="D294" s="220"/>
    </row>
    <row r="295" spans="3:4" ht="18" customHeight="1" x14ac:dyDescent="0.2">
      <c r="C295" s="220"/>
      <c r="D295" s="220"/>
    </row>
    <row r="296" spans="3:4" ht="18" customHeight="1" x14ac:dyDescent="0.2">
      <c r="C296" s="220"/>
      <c r="D296" s="220"/>
    </row>
    <row r="297" spans="3:4" ht="18" customHeight="1" x14ac:dyDescent="0.2">
      <c r="C297" s="220"/>
      <c r="D297" s="220"/>
    </row>
    <row r="298" spans="3:4" ht="18" customHeight="1" x14ac:dyDescent="0.2">
      <c r="C298" s="220"/>
      <c r="D298" s="220"/>
    </row>
    <row r="299" spans="3:4" ht="18" customHeight="1" x14ac:dyDescent="0.2">
      <c r="C299" s="220"/>
      <c r="D299" s="220"/>
    </row>
    <row r="300" spans="3:4" ht="18" customHeight="1" x14ac:dyDescent="0.2">
      <c r="C300" s="220"/>
      <c r="D300" s="220"/>
    </row>
    <row r="301" spans="3:4" ht="18" customHeight="1" x14ac:dyDescent="0.2">
      <c r="C301" s="220"/>
      <c r="D301" s="220"/>
    </row>
    <row r="302" spans="3:4" ht="18" customHeight="1" x14ac:dyDescent="0.2">
      <c r="C302" s="220"/>
      <c r="D302" s="220"/>
    </row>
    <row r="303" spans="3:4" ht="18" customHeight="1" x14ac:dyDescent="0.2">
      <c r="C303" s="220"/>
      <c r="D303" s="220"/>
    </row>
    <row r="304" spans="3:4" ht="18" customHeight="1" x14ac:dyDescent="0.2">
      <c r="C304" s="220"/>
      <c r="D304" s="220"/>
    </row>
    <row r="305" spans="3:4" ht="18" customHeight="1" x14ac:dyDescent="0.2">
      <c r="C305" s="220"/>
      <c r="D305" s="220"/>
    </row>
    <row r="306" spans="3:4" ht="18" customHeight="1" x14ac:dyDescent="0.2">
      <c r="C306" s="220"/>
      <c r="D306" s="220"/>
    </row>
    <row r="307" spans="3:4" ht="18" customHeight="1" x14ac:dyDescent="0.2">
      <c r="C307" s="220"/>
      <c r="D307" s="220"/>
    </row>
    <row r="308" spans="3:4" ht="18" customHeight="1" x14ac:dyDescent="0.2">
      <c r="C308" s="220"/>
      <c r="D308" s="220"/>
    </row>
    <row r="309" spans="3:4" ht="18" customHeight="1" x14ac:dyDescent="0.2">
      <c r="C309" s="220"/>
      <c r="D309" s="220"/>
    </row>
    <row r="310" spans="3:4" ht="18" customHeight="1" x14ac:dyDescent="0.2">
      <c r="C310" s="220"/>
      <c r="D310" s="220"/>
    </row>
    <row r="311" spans="3:4" ht="18" customHeight="1" x14ac:dyDescent="0.2">
      <c r="C311" s="220"/>
      <c r="D311" s="220"/>
    </row>
    <row r="312" spans="3:4" ht="18" customHeight="1" x14ac:dyDescent="0.2">
      <c r="C312" s="220"/>
      <c r="D312" s="220"/>
    </row>
    <row r="313" spans="3:4" ht="18" customHeight="1" x14ac:dyDescent="0.2">
      <c r="C313" s="220"/>
      <c r="D313" s="220"/>
    </row>
    <row r="314" spans="3:4" ht="18" customHeight="1" x14ac:dyDescent="0.2">
      <c r="C314" s="220"/>
      <c r="D314" s="220"/>
    </row>
    <row r="315" spans="3:4" ht="18" customHeight="1" x14ac:dyDescent="0.2">
      <c r="C315" s="220"/>
      <c r="D315" s="220"/>
    </row>
    <row r="316" spans="3:4" ht="18" customHeight="1" x14ac:dyDescent="0.2">
      <c r="C316" s="220"/>
      <c r="D316" s="220"/>
    </row>
    <row r="317" spans="3:4" ht="18" customHeight="1" x14ac:dyDescent="0.2">
      <c r="C317" s="220"/>
      <c r="D317" s="220"/>
    </row>
    <row r="318" spans="3:4" ht="18" customHeight="1" x14ac:dyDescent="0.2">
      <c r="C318" s="220"/>
      <c r="D318" s="220"/>
    </row>
    <row r="319" spans="3:4" ht="18" customHeight="1" x14ac:dyDescent="0.2">
      <c r="C319" s="220"/>
      <c r="D319" s="220"/>
    </row>
    <row r="320" spans="3:4" ht="18" customHeight="1" x14ac:dyDescent="0.2">
      <c r="C320" s="220"/>
      <c r="D320" s="220"/>
    </row>
    <row r="321" spans="3:4" ht="18" customHeight="1" x14ac:dyDescent="0.2">
      <c r="C321" s="220"/>
      <c r="D321" s="220"/>
    </row>
    <row r="322" spans="3:4" ht="18" customHeight="1" x14ac:dyDescent="0.2">
      <c r="C322" s="220"/>
      <c r="D322" s="220"/>
    </row>
    <row r="323" spans="3:4" ht="18" customHeight="1" x14ac:dyDescent="0.2">
      <c r="C323" s="220"/>
      <c r="D323" s="220"/>
    </row>
    <row r="324" spans="3:4" ht="18" customHeight="1" x14ac:dyDescent="0.2">
      <c r="C324" s="220"/>
      <c r="D324" s="220"/>
    </row>
    <row r="325" spans="3:4" ht="18" customHeight="1" x14ac:dyDescent="0.2">
      <c r="C325" s="220"/>
      <c r="D325" s="220"/>
    </row>
    <row r="326" spans="3:4" ht="18" customHeight="1" x14ac:dyDescent="0.2">
      <c r="C326" s="220"/>
      <c r="D326" s="220"/>
    </row>
    <row r="327" spans="3:4" ht="18" customHeight="1" x14ac:dyDescent="0.2">
      <c r="C327" s="220"/>
      <c r="D327" s="220"/>
    </row>
    <row r="328" spans="3:4" ht="18" customHeight="1" x14ac:dyDescent="0.2">
      <c r="C328" s="220"/>
      <c r="D328" s="220"/>
    </row>
    <row r="329" spans="3:4" ht="18" customHeight="1" x14ac:dyDescent="0.2">
      <c r="C329" s="220"/>
      <c r="D329" s="220"/>
    </row>
    <row r="330" spans="3:4" ht="18" customHeight="1" x14ac:dyDescent="0.2">
      <c r="C330" s="220"/>
      <c r="D330" s="220"/>
    </row>
    <row r="331" spans="3:4" ht="18" customHeight="1" x14ac:dyDescent="0.2">
      <c r="C331" s="220"/>
      <c r="D331" s="220"/>
    </row>
    <row r="332" spans="3:4" ht="18" customHeight="1" x14ac:dyDescent="0.2">
      <c r="C332" s="220"/>
      <c r="D332" s="220"/>
    </row>
    <row r="333" spans="3:4" ht="18" customHeight="1" x14ac:dyDescent="0.2">
      <c r="C333" s="220"/>
      <c r="D333" s="220"/>
    </row>
    <row r="334" spans="3:4" ht="18" customHeight="1" x14ac:dyDescent="0.2">
      <c r="C334" s="220"/>
      <c r="D334" s="220"/>
    </row>
    <row r="335" spans="3:4" ht="18" customHeight="1" x14ac:dyDescent="0.2">
      <c r="C335" s="220"/>
      <c r="D335" s="220"/>
    </row>
    <row r="336" spans="3:4" ht="18" customHeight="1" x14ac:dyDescent="0.2">
      <c r="C336" s="220"/>
      <c r="D336" s="220"/>
    </row>
    <row r="337" spans="3:4" ht="18" customHeight="1" x14ac:dyDescent="0.2">
      <c r="C337" s="220"/>
      <c r="D337" s="220"/>
    </row>
    <row r="338" spans="3:4" ht="18" customHeight="1" x14ac:dyDescent="0.2">
      <c r="C338" s="220"/>
      <c r="D338" s="220"/>
    </row>
    <row r="339" spans="3:4" ht="18" customHeight="1" x14ac:dyDescent="0.2">
      <c r="C339" s="220"/>
      <c r="D339" s="220"/>
    </row>
    <row r="340" spans="3:4" ht="18" customHeight="1" x14ac:dyDescent="0.2">
      <c r="C340" s="220"/>
      <c r="D340" s="220"/>
    </row>
    <row r="341" spans="3:4" ht="18" customHeight="1" x14ac:dyDescent="0.2">
      <c r="C341" s="220"/>
      <c r="D341" s="220"/>
    </row>
    <row r="342" spans="3:4" ht="18" customHeight="1" x14ac:dyDescent="0.2">
      <c r="C342" s="220"/>
      <c r="D342" s="220"/>
    </row>
    <row r="343" spans="3:4" ht="18" customHeight="1" x14ac:dyDescent="0.2">
      <c r="C343" s="220"/>
      <c r="D343" s="220"/>
    </row>
    <row r="344" spans="3:4" ht="18" customHeight="1" x14ac:dyDescent="0.2">
      <c r="C344" s="220"/>
      <c r="D344" s="220"/>
    </row>
    <row r="345" spans="3:4" ht="18" customHeight="1" x14ac:dyDescent="0.2">
      <c r="C345" s="220"/>
      <c r="D345" s="220"/>
    </row>
    <row r="346" spans="3:4" ht="18" customHeight="1" x14ac:dyDescent="0.2">
      <c r="C346" s="220"/>
      <c r="D346" s="220"/>
    </row>
    <row r="347" spans="3:4" ht="18" customHeight="1" x14ac:dyDescent="0.2">
      <c r="C347" s="220"/>
      <c r="D347" s="220"/>
    </row>
    <row r="348" spans="3:4" ht="18" customHeight="1" x14ac:dyDescent="0.2">
      <c r="C348" s="220"/>
      <c r="D348" s="220"/>
    </row>
    <row r="349" spans="3:4" ht="18" customHeight="1" x14ac:dyDescent="0.2">
      <c r="C349" s="220"/>
      <c r="D349" s="220"/>
    </row>
    <row r="350" spans="3:4" ht="18" customHeight="1" x14ac:dyDescent="0.2">
      <c r="C350" s="220"/>
      <c r="D350" s="220"/>
    </row>
    <row r="351" spans="3:4" ht="18" customHeight="1" x14ac:dyDescent="0.2">
      <c r="C351" s="220"/>
      <c r="D351" s="220"/>
    </row>
    <row r="352" spans="3:4" ht="18" customHeight="1" x14ac:dyDescent="0.2">
      <c r="C352" s="220"/>
      <c r="D352" s="220"/>
    </row>
    <row r="353" spans="3:4" ht="18" customHeight="1" x14ac:dyDescent="0.2">
      <c r="C353" s="220"/>
      <c r="D353" s="220"/>
    </row>
    <row r="354" spans="3:4" ht="18" customHeight="1" x14ac:dyDescent="0.2">
      <c r="C354" s="220"/>
      <c r="D354" s="220"/>
    </row>
    <row r="355" spans="3:4" ht="18" customHeight="1" x14ac:dyDescent="0.2">
      <c r="C355" s="220"/>
      <c r="D355" s="220"/>
    </row>
    <row r="356" spans="3:4" ht="18" customHeight="1" x14ac:dyDescent="0.2">
      <c r="C356" s="220"/>
      <c r="D356" s="220"/>
    </row>
    <row r="357" spans="3:4" ht="18" customHeight="1" x14ac:dyDescent="0.2">
      <c r="C357" s="220"/>
      <c r="D357" s="220"/>
    </row>
    <row r="358" spans="3:4" ht="18" customHeight="1" x14ac:dyDescent="0.2">
      <c r="C358" s="220"/>
      <c r="D358" s="220"/>
    </row>
    <row r="359" spans="3:4" ht="18" customHeight="1" x14ac:dyDescent="0.2">
      <c r="C359" s="220"/>
      <c r="D359" s="220"/>
    </row>
    <row r="360" spans="3:4" ht="18" customHeight="1" x14ac:dyDescent="0.2">
      <c r="C360" s="220"/>
      <c r="D360" s="220"/>
    </row>
    <row r="361" spans="3:4" ht="18" customHeight="1" x14ac:dyDescent="0.2">
      <c r="C361" s="220"/>
      <c r="D361" s="220"/>
    </row>
    <row r="362" spans="3:4" ht="18" customHeight="1" x14ac:dyDescent="0.2">
      <c r="C362" s="220"/>
      <c r="D362" s="220"/>
    </row>
    <row r="363" spans="3:4" ht="18" customHeight="1" x14ac:dyDescent="0.2">
      <c r="C363" s="220"/>
      <c r="D363" s="220"/>
    </row>
    <row r="364" spans="3:4" ht="18" customHeight="1" x14ac:dyDescent="0.2">
      <c r="C364" s="220"/>
      <c r="D364" s="220"/>
    </row>
    <row r="365" spans="3:4" ht="18" customHeight="1" x14ac:dyDescent="0.2">
      <c r="C365" s="220"/>
      <c r="D365" s="220"/>
    </row>
    <row r="366" spans="3:4" ht="18" customHeight="1" x14ac:dyDescent="0.2">
      <c r="C366" s="220"/>
      <c r="D366" s="220"/>
    </row>
    <row r="367" spans="3:4" ht="18" customHeight="1" x14ac:dyDescent="0.2">
      <c r="C367" s="220"/>
      <c r="D367" s="220"/>
    </row>
    <row r="368" spans="3:4" ht="18" customHeight="1" x14ac:dyDescent="0.2">
      <c r="C368" s="220"/>
      <c r="D368" s="220"/>
    </row>
    <row r="369" spans="3:4" ht="18" customHeight="1" x14ac:dyDescent="0.2">
      <c r="C369" s="220"/>
      <c r="D369" s="220"/>
    </row>
    <row r="370" spans="3:4" ht="18" customHeight="1" x14ac:dyDescent="0.2">
      <c r="C370" s="220"/>
      <c r="D370" s="220"/>
    </row>
    <row r="371" spans="3:4" ht="18" customHeight="1" x14ac:dyDescent="0.2">
      <c r="C371" s="220"/>
      <c r="D371" s="220"/>
    </row>
    <row r="372" spans="3:4" ht="18" customHeight="1" x14ac:dyDescent="0.2">
      <c r="C372" s="220"/>
      <c r="D372" s="220"/>
    </row>
    <row r="373" spans="3:4" ht="18" customHeight="1" x14ac:dyDescent="0.2">
      <c r="C373" s="220"/>
      <c r="D373" s="220"/>
    </row>
    <row r="374" spans="3:4" ht="18" customHeight="1" x14ac:dyDescent="0.2">
      <c r="C374" s="220"/>
      <c r="D374" s="220"/>
    </row>
    <row r="375" spans="3:4" ht="18" customHeight="1" x14ac:dyDescent="0.2">
      <c r="C375" s="220"/>
      <c r="D375" s="220"/>
    </row>
    <row r="376" spans="3:4" ht="18" customHeight="1" x14ac:dyDescent="0.2">
      <c r="C376" s="220"/>
      <c r="D376" s="220"/>
    </row>
    <row r="377" spans="3:4" ht="18" customHeight="1" x14ac:dyDescent="0.2">
      <c r="C377" s="220"/>
      <c r="D377" s="220"/>
    </row>
    <row r="378" spans="3:4" ht="18" customHeight="1" x14ac:dyDescent="0.2">
      <c r="C378" s="220"/>
      <c r="D378" s="220"/>
    </row>
    <row r="379" spans="3:4" ht="18" customHeight="1" x14ac:dyDescent="0.2">
      <c r="C379" s="220"/>
      <c r="D379" s="220"/>
    </row>
    <row r="380" spans="3:4" ht="18" customHeight="1" x14ac:dyDescent="0.2">
      <c r="C380" s="220"/>
      <c r="D380" s="220"/>
    </row>
    <row r="381" spans="3:4" ht="18" customHeight="1" x14ac:dyDescent="0.2">
      <c r="C381" s="220"/>
      <c r="D381" s="220"/>
    </row>
    <row r="382" spans="3:4" ht="18" customHeight="1" x14ac:dyDescent="0.2">
      <c r="C382" s="220"/>
      <c r="D382" s="220"/>
    </row>
    <row r="383" spans="3:4" ht="18" customHeight="1" x14ac:dyDescent="0.2">
      <c r="C383" s="220"/>
      <c r="D383" s="220"/>
    </row>
    <row r="384" spans="3:4" ht="18" customHeight="1" x14ac:dyDescent="0.2">
      <c r="C384" s="220"/>
      <c r="D384" s="220"/>
    </row>
    <row r="385" spans="3:4" ht="18" customHeight="1" x14ac:dyDescent="0.2">
      <c r="C385" s="220"/>
      <c r="D385" s="220"/>
    </row>
    <row r="386" spans="3:4" ht="18" customHeight="1" x14ac:dyDescent="0.2">
      <c r="C386" s="220"/>
      <c r="D386" s="220"/>
    </row>
    <row r="387" spans="3:4" ht="18" customHeight="1" x14ac:dyDescent="0.2">
      <c r="C387" s="220"/>
      <c r="D387" s="220"/>
    </row>
    <row r="388" spans="3:4" ht="18" customHeight="1" x14ac:dyDescent="0.2">
      <c r="C388" s="220"/>
      <c r="D388" s="220"/>
    </row>
    <row r="389" spans="3:4" ht="18" customHeight="1" x14ac:dyDescent="0.2">
      <c r="C389" s="220"/>
      <c r="D389" s="220"/>
    </row>
    <row r="390" spans="3:4" ht="18" customHeight="1" x14ac:dyDescent="0.2">
      <c r="C390" s="220"/>
      <c r="D390" s="220"/>
    </row>
    <row r="391" spans="3:4" ht="18" customHeight="1" x14ac:dyDescent="0.2">
      <c r="C391" s="220"/>
      <c r="D391" s="220"/>
    </row>
    <row r="392" spans="3:4" ht="18" customHeight="1" x14ac:dyDescent="0.2">
      <c r="C392" s="220"/>
      <c r="D392" s="220"/>
    </row>
    <row r="393" spans="3:4" ht="18" customHeight="1" x14ac:dyDescent="0.2">
      <c r="C393" s="220"/>
      <c r="D393" s="220"/>
    </row>
    <row r="394" spans="3:4" ht="18" customHeight="1" x14ac:dyDescent="0.2">
      <c r="C394" s="220"/>
      <c r="D394" s="220"/>
    </row>
    <row r="395" spans="3:4" ht="18" customHeight="1" x14ac:dyDescent="0.2">
      <c r="C395" s="220"/>
      <c r="D395" s="220"/>
    </row>
    <row r="396" spans="3:4" ht="18" customHeight="1" x14ac:dyDescent="0.2">
      <c r="C396" s="220"/>
      <c r="D396" s="220"/>
    </row>
    <row r="397" spans="3:4" ht="18" customHeight="1" x14ac:dyDescent="0.2">
      <c r="C397" s="220"/>
      <c r="D397" s="220"/>
    </row>
    <row r="398" spans="3:4" ht="18" customHeight="1" x14ac:dyDescent="0.2">
      <c r="C398" s="220"/>
      <c r="D398" s="220"/>
    </row>
    <row r="399" spans="3:4" ht="18" customHeight="1" x14ac:dyDescent="0.2">
      <c r="C399" s="220"/>
      <c r="D399" s="220"/>
    </row>
    <row r="400" spans="3:4" ht="18" customHeight="1" x14ac:dyDescent="0.2">
      <c r="C400" s="220"/>
      <c r="D400" s="220"/>
    </row>
    <row r="401" spans="3:4" ht="18" customHeight="1" x14ac:dyDescent="0.2">
      <c r="C401" s="220"/>
      <c r="D401" s="220"/>
    </row>
    <row r="402" spans="3:4" ht="18" customHeight="1" x14ac:dyDescent="0.2">
      <c r="C402" s="220"/>
      <c r="D402" s="220"/>
    </row>
    <row r="403" spans="3:4" ht="18" customHeight="1" x14ac:dyDescent="0.2">
      <c r="C403" s="220"/>
      <c r="D403" s="220"/>
    </row>
    <row r="404" spans="3:4" ht="18" customHeight="1" x14ac:dyDescent="0.2">
      <c r="C404" s="220"/>
      <c r="D404" s="220"/>
    </row>
    <row r="405" spans="3:4" ht="18" customHeight="1" x14ac:dyDescent="0.2">
      <c r="C405" s="220"/>
      <c r="D405" s="220"/>
    </row>
    <row r="406" spans="3:4" ht="18" customHeight="1" x14ac:dyDescent="0.2">
      <c r="C406" s="220"/>
      <c r="D406" s="220"/>
    </row>
    <row r="407" spans="3:4" ht="18" customHeight="1" x14ac:dyDescent="0.2">
      <c r="C407" s="220"/>
      <c r="D407" s="220"/>
    </row>
    <row r="408" spans="3:4" ht="18" customHeight="1" x14ac:dyDescent="0.2">
      <c r="C408" s="220"/>
      <c r="D408" s="220"/>
    </row>
    <row r="409" spans="3:4" ht="18" customHeight="1" x14ac:dyDescent="0.2">
      <c r="C409" s="220"/>
      <c r="D409" s="220"/>
    </row>
    <row r="410" spans="3:4" ht="18" customHeight="1" x14ac:dyDescent="0.2">
      <c r="C410" s="220"/>
      <c r="D410" s="220"/>
    </row>
    <row r="411" spans="3:4" ht="18" customHeight="1" x14ac:dyDescent="0.2">
      <c r="C411" s="220"/>
      <c r="D411" s="220"/>
    </row>
    <row r="412" spans="3:4" ht="18" customHeight="1" x14ac:dyDescent="0.2">
      <c r="C412" s="220"/>
      <c r="D412" s="220"/>
    </row>
    <row r="413" spans="3:4" ht="18" customHeight="1" x14ac:dyDescent="0.2">
      <c r="C413" s="220"/>
      <c r="D413" s="220"/>
    </row>
    <row r="414" spans="3:4" ht="18" customHeight="1" x14ac:dyDescent="0.2">
      <c r="C414" s="220"/>
      <c r="D414" s="220"/>
    </row>
    <row r="415" spans="3:4" ht="18" customHeight="1" x14ac:dyDescent="0.2">
      <c r="C415" s="220"/>
      <c r="D415" s="220"/>
    </row>
    <row r="416" spans="3:4" ht="18" customHeight="1" x14ac:dyDescent="0.2">
      <c r="C416" s="220"/>
      <c r="D416" s="220"/>
    </row>
    <row r="417" spans="3:4" ht="18" customHeight="1" x14ac:dyDescent="0.2">
      <c r="C417" s="220"/>
      <c r="D417" s="220"/>
    </row>
    <row r="418" spans="3:4" ht="18" customHeight="1" x14ac:dyDescent="0.2">
      <c r="C418" s="220"/>
      <c r="D418" s="220"/>
    </row>
    <row r="419" spans="3:4" ht="18" customHeight="1" x14ac:dyDescent="0.2">
      <c r="C419" s="220"/>
      <c r="D419" s="220"/>
    </row>
    <row r="420" spans="3:4" ht="18" customHeight="1" x14ac:dyDescent="0.2">
      <c r="C420" s="220"/>
      <c r="D420" s="220"/>
    </row>
    <row r="421" spans="3:4" ht="18" customHeight="1" x14ac:dyDescent="0.2">
      <c r="C421" s="220"/>
      <c r="D421" s="220"/>
    </row>
    <row r="422" spans="3:4" ht="18" customHeight="1" x14ac:dyDescent="0.2">
      <c r="C422" s="220"/>
      <c r="D422" s="220"/>
    </row>
    <row r="423" spans="3:4" ht="18" customHeight="1" x14ac:dyDescent="0.2">
      <c r="C423" s="220"/>
      <c r="D423" s="220"/>
    </row>
    <row r="424" spans="3:4" ht="18" customHeight="1" x14ac:dyDescent="0.2">
      <c r="C424" s="220"/>
      <c r="D424" s="220"/>
    </row>
    <row r="425" spans="3:4" ht="18" customHeight="1" x14ac:dyDescent="0.2">
      <c r="C425" s="220"/>
      <c r="D425" s="220"/>
    </row>
    <row r="426" spans="3:4" ht="18" customHeight="1" x14ac:dyDescent="0.2">
      <c r="C426" s="220"/>
      <c r="D426" s="220"/>
    </row>
    <row r="427" spans="3:4" ht="18" customHeight="1" x14ac:dyDescent="0.2">
      <c r="C427" s="220"/>
      <c r="D427" s="220"/>
    </row>
    <row r="428" spans="3:4" ht="18" customHeight="1" x14ac:dyDescent="0.2">
      <c r="C428" s="220"/>
      <c r="D428" s="220"/>
    </row>
    <row r="429" spans="3:4" ht="18" customHeight="1" x14ac:dyDescent="0.2">
      <c r="C429" s="220"/>
      <c r="D429" s="220"/>
    </row>
    <row r="430" spans="3:4" ht="18" customHeight="1" x14ac:dyDescent="0.2">
      <c r="C430" s="220"/>
      <c r="D430" s="220"/>
    </row>
    <row r="431" spans="3:4" ht="18" customHeight="1" x14ac:dyDescent="0.2">
      <c r="C431" s="220"/>
      <c r="D431" s="220"/>
    </row>
    <row r="432" spans="3:4" ht="18" customHeight="1" x14ac:dyDescent="0.2">
      <c r="C432" s="220"/>
      <c r="D432" s="220"/>
    </row>
    <row r="433" spans="3:4" ht="18" customHeight="1" x14ac:dyDescent="0.2">
      <c r="C433" s="220"/>
      <c r="D433" s="220"/>
    </row>
    <row r="434" spans="3:4" ht="18" customHeight="1" x14ac:dyDescent="0.2">
      <c r="C434" s="220"/>
      <c r="D434" s="220"/>
    </row>
    <row r="435" spans="3:4" ht="18" customHeight="1" x14ac:dyDescent="0.2">
      <c r="C435" s="220"/>
      <c r="D435" s="220"/>
    </row>
    <row r="436" spans="3:4" ht="18" customHeight="1" x14ac:dyDescent="0.2">
      <c r="C436" s="220"/>
      <c r="D436" s="220"/>
    </row>
    <row r="437" spans="3:4" ht="18" customHeight="1" x14ac:dyDescent="0.2">
      <c r="C437" s="220"/>
      <c r="D437" s="220"/>
    </row>
    <row r="438" spans="3:4" ht="18" customHeight="1" x14ac:dyDescent="0.2">
      <c r="C438" s="220"/>
      <c r="D438" s="220"/>
    </row>
    <row r="439" spans="3:4" ht="18" customHeight="1" x14ac:dyDescent="0.2">
      <c r="C439" s="220"/>
      <c r="D439" s="220"/>
    </row>
    <row r="440" spans="3:4" ht="18" customHeight="1" x14ac:dyDescent="0.2">
      <c r="C440" s="220"/>
      <c r="D440" s="220"/>
    </row>
    <row r="441" spans="3:4" ht="18" customHeight="1" x14ac:dyDescent="0.2">
      <c r="C441" s="220"/>
      <c r="D441" s="220"/>
    </row>
    <row r="442" spans="3:4" ht="18" customHeight="1" x14ac:dyDescent="0.2">
      <c r="C442" s="220"/>
      <c r="D442" s="220"/>
    </row>
    <row r="443" spans="3:4" ht="18" customHeight="1" x14ac:dyDescent="0.2">
      <c r="C443" s="220"/>
      <c r="D443" s="220"/>
    </row>
    <row r="444" spans="3:4" ht="18" customHeight="1" x14ac:dyDescent="0.2">
      <c r="C444" s="220"/>
      <c r="D444" s="220"/>
    </row>
    <row r="445" spans="3:4" ht="18" customHeight="1" x14ac:dyDescent="0.2">
      <c r="C445" s="220"/>
      <c r="D445" s="220"/>
    </row>
    <row r="446" spans="3:4" ht="18" customHeight="1" x14ac:dyDescent="0.2">
      <c r="C446" s="220"/>
      <c r="D446" s="220"/>
    </row>
    <row r="447" spans="3:4" ht="18" customHeight="1" x14ac:dyDescent="0.2">
      <c r="C447" s="220"/>
      <c r="D447" s="220"/>
    </row>
    <row r="448" spans="3:4" ht="18" customHeight="1" x14ac:dyDescent="0.2">
      <c r="C448" s="220"/>
      <c r="D448" s="220"/>
    </row>
    <row r="449" spans="3:4" ht="18" customHeight="1" x14ac:dyDescent="0.2">
      <c r="C449" s="220"/>
      <c r="D449" s="220"/>
    </row>
    <row r="450" spans="3:4" ht="18" customHeight="1" x14ac:dyDescent="0.2">
      <c r="C450" s="220"/>
      <c r="D450" s="220"/>
    </row>
    <row r="451" spans="3:4" ht="18" customHeight="1" x14ac:dyDescent="0.2">
      <c r="C451" s="220"/>
      <c r="D451" s="220"/>
    </row>
    <row r="452" spans="3:4" ht="18" customHeight="1" x14ac:dyDescent="0.2">
      <c r="C452" s="220"/>
      <c r="D452" s="220"/>
    </row>
    <row r="453" spans="3:4" ht="18" customHeight="1" x14ac:dyDescent="0.2">
      <c r="C453" s="220"/>
      <c r="D453" s="220"/>
    </row>
    <row r="454" spans="3:4" ht="18" customHeight="1" x14ac:dyDescent="0.2">
      <c r="C454" s="220"/>
      <c r="D454" s="220"/>
    </row>
    <row r="455" spans="3:4" ht="18" customHeight="1" x14ac:dyDescent="0.2">
      <c r="C455" s="220"/>
      <c r="D455" s="220"/>
    </row>
    <row r="456" spans="3:4" ht="18" customHeight="1" x14ac:dyDescent="0.2">
      <c r="C456" s="220"/>
      <c r="D456" s="220"/>
    </row>
    <row r="457" spans="3:4" ht="18" customHeight="1" x14ac:dyDescent="0.2">
      <c r="C457" s="220"/>
      <c r="D457" s="220"/>
    </row>
    <row r="458" spans="3:4" ht="18" customHeight="1" x14ac:dyDescent="0.2">
      <c r="C458" s="220"/>
      <c r="D458" s="220"/>
    </row>
    <row r="459" spans="3:4" ht="18" customHeight="1" x14ac:dyDescent="0.2">
      <c r="C459" s="220"/>
      <c r="D459" s="220"/>
    </row>
    <row r="460" spans="3:4" ht="18" customHeight="1" x14ac:dyDescent="0.2">
      <c r="C460" s="220"/>
      <c r="D460" s="220"/>
    </row>
    <row r="461" spans="3:4" ht="18" customHeight="1" x14ac:dyDescent="0.2">
      <c r="C461" s="220"/>
      <c r="D461" s="220"/>
    </row>
    <row r="462" spans="3:4" ht="18" customHeight="1" x14ac:dyDescent="0.2">
      <c r="C462" s="220"/>
      <c r="D462" s="220"/>
    </row>
    <row r="463" spans="3:4" ht="18" customHeight="1" x14ac:dyDescent="0.2">
      <c r="C463" s="220"/>
      <c r="D463" s="220"/>
    </row>
    <row r="464" spans="3:4" ht="18" customHeight="1" x14ac:dyDescent="0.2">
      <c r="C464" s="220"/>
      <c r="D464" s="220"/>
    </row>
    <row r="465" spans="3:4" ht="18" customHeight="1" x14ac:dyDescent="0.2">
      <c r="C465" s="220"/>
      <c r="D465" s="220"/>
    </row>
    <row r="466" spans="3:4" ht="18" customHeight="1" x14ac:dyDescent="0.2">
      <c r="C466" s="220"/>
      <c r="D466" s="220"/>
    </row>
    <row r="467" spans="3:4" ht="18" customHeight="1" x14ac:dyDescent="0.2">
      <c r="C467" s="220"/>
      <c r="D467" s="220"/>
    </row>
    <row r="468" spans="3:4" ht="18" customHeight="1" x14ac:dyDescent="0.2">
      <c r="C468" s="220"/>
      <c r="D468" s="220"/>
    </row>
    <row r="469" spans="3:4" ht="18" customHeight="1" x14ac:dyDescent="0.2">
      <c r="C469" s="220"/>
      <c r="D469" s="220"/>
    </row>
    <row r="470" spans="3:4" ht="18" customHeight="1" x14ac:dyDescent="0.2">
      <c r="C470" s="220"/>
      <c r="D470" s="220"/>
    </row>
    <row r="471" spans="3:4" ht="18" customHeight="1" x14ac:dyDescent="0.2">
      <c r="C471" s="220"/>
      <c r="D471" s="220"/>
    </row>
    <row r="472" spans="3:4" ht="18" customHeight="1" x14ac:dyDescent="0.2">
      <c r="C472" s="220"/>
      <c r="D472" s="220"/>
    </row>
    <row r="473" spans="3:4" ht="18" customHeight="1" x14ac:dyDescent="0.2">
      <c r="C473" s="220"/>
      <c r="D473" s="220"/>
    </row>
    <row r="474" spans="3:4" ht="18" customHeight="1" x14ac:dyDescent="0.2">
      <c r="C474" s="220"/>
      <c r="D474" s="220"/>
    </row>
    <row r="475" spans="3:4" ht="18" customHeight="1" x14ac:dyDescent="0.2">
      <c r="C475" s="220"/>
      <c r="D475" s="220"/>
    </row>
    <row r="476" spans="3:4" ht="18" customHeight="1" x14ac:dyDescent="0.2">
      <c r="C476" s="220"/>
      <c r="D476" s="220"/>
    </row>
    <row r="477" spans="3:4" ht="18" customHeight="1" x14ac:dyDescent="0.2">
      <c r="C477" s="220"/>
      <c r="D477" s="220"/>
    </row>
    <row r="478" spans="3:4" ht="18" customHeight="1" x14ac:dyDescent="0.2">
      <c r="C478" s="220"/>
      <c r="D478" s="220"/>
    </row>
    <row r="479" spans="3:4" ht="18" customHeight="1" x14ac:dyDescent="0.2">
      <c r="C479" s="220"/>
      <c r="D479" s="220"/>
    </row>
    <row r="480" spans="3:4" ht="18" customHeight="1" x14ac:dyDescent="0.2">
      <c r="C480" s="220"/>
      <c r="D480" s="220"/>
    </row>
    <row r="481" spans="3:4" ht="18" customHeight="1" x14ac:dyDescent="0.2">
      <c r="C481" s="220"/>
      <c r="D481" s="220"/>
    </row>
    <row r="482" spans="3:4" ht="18" customHeight="1" x14ac:dyDescent="0.2">
      <c r="C482" s="220"/>
      <c r="D482" s="220"/>
    </row>
    <row r="483" spans="3:4" ht="18" customHeight="1" x14ac:dyDescent="0.2">
      <c r="C483" s="220"/>
      <c r="D483" s="220"/>
    </row>
    <row r="484" spans="3:4" ht="18" customHeight="1" x14ac:dyDescent="0.2">
      <c r="C484" s="220"/>
      <c r="D484" s="220"/>
    </row>
    <row r="485" spans="3:4" ht="18" customHeight="1" x14ac:dyDescent="0.2">
      <c r="C485" s="220"/>
      <c r="D485" s="220"/>
    </row>
    <row r="486" spans="3:4" ht="18" customHeight="1" x14ac:dyDescent="0.2">
      <c r="C486" s="220"/>
      <c r="D486" s="220"/>
    </row>
    <row r="487" spans="3:4" ht="18" customHeight="1" x14ac:dyDescent="0.2">
      <c r="C487" s="220"/>
      <c r="D487" s="220"/>
    </row>
    <row r="488" spans="3:4" ht="18" customHeight="1" x14ac:dyDescent="0.2">
      <c r="C488" s="220"/>
      <c r="D488" s="220"/>
    </row>
    <row r="489" spans="3:4" ht="18" customHeight="1" x14ac:dyDescent="0.2">
      <c r="C489" s="220"/>
      <c r="D489" s="220"/>
    </row>
    <row r="490" spans="3:4" ht="18" customHeight="1" x14ac:dyDescent="0.2">
      <c r="C490" s="220"/>
      <c r="D490" s="220"/>
    </row>
    <row r="491" spans="3:4" ht="18" customHeight="1" x14ac:dyDescent="0.2">
      <c r="C491" s="220"/>
      <c r="D491" s="220"/>
    </row>
    <row r="492" spans="3:4" ht="18" customHeight="1" x14ac:dyDescent="0.2">
      <c r="C492" s="220"/>
      <c r="D492" s="220"/>
    </row>
    <row r="493" spans="3:4" ht="18" customHeight="1" x14ac:dyDescent="0.2">
      <c r="C493" s="220"/>
      <c r="D493" s="220"/>
    </row>
    <row r="494" spans="3:4" ht="18" customHeight="1" x14ac:dyDescent="0.2">
      <c r="C494" s="220"/>
      <c r="D494" s="220"/>
    </row>
    <row r="495" spans="3:4" ht="18" customHeight="1" x14ac:dyDescent="0.2">
      <c r="C495" s="220"/>
      <c r="D495" s="220"/>
    </row>
    <row r="496" spans="3:4" ht="18" customHeight="1" x14ac:dyDescent="0.2">
      <c r="C496" s="220"/>
      <c r="D496" s="220"/>
    </row>
    <row r="497" spans="3:4" ht="18" customHeight="1" x14ac:dyDescent="0.2">
      <c r="C497" s="220"/>
      <c r="D497" s="220"/>
    </row>
    <row r="498" spans="3:4" ht="18" customHeight="1" x14ac:dyDescent="0.2">
      <c r="C498" s="220"/>
      <c r="D498" s="220"/>
    </row>
    <row r="499" spans="3:4" ht="18" customHeight="1" x14ac:dyDescent="0.2">
      <c r="C499" s="220"/>
      <c r="D499" s="220"/>
    </row>
    <row r="500" spans="3:4" ht="18" customHeight="1" x14ac:dyDescent="0.2">
      <c r="C500" s="220"/>
      <c r="D500" s="220"/>
    </row>
    <row r="501" spans="3:4" ht="18" customHeight="1" x14ac:dyDescent="0.2">
      <c r="C501" s="220"/>
      <c r="D501" s="220"/>
    </row>
    <row r="502" spans="3:4" ht="18" customHeight="1" x14ac:dyDescent="0.2">
      <c r="C502" s="220"/>
      <c r="D502" s="220"/>
    </row>
    <row r="503" spans="3:4" ht="18" customHeight="1" x14ac:dyDescent="0.2">
      <c r="C503" s="220"/>
      <c r="D503" s="220"/>
    </row>
    <row r="504" spans="3:4" ht="18" customHeight="1" x14ac:dyDescent="0.2">
      <c r="C504" s="220"/>
      <c r="D504" s="220"/>
    </row>
    <row r="505" spans="3:4" ht="18" customHeight="1" x14ac:dyDescent="0.2">
      <c r="C505" s="220"/>
      <c r="D505" s="220"/>
    </row>
    <row r="506" spans="3:4" ht="18" customHeight="1" x14ac:dyDescent="0.2">
      <c r="C506" s="220"/>
      <c r="D506" s="220"/>
    </row>
    <row r="507" spans="3:4" ht="18" customHeight="1" x14ac:dyDescent="0.2">
      <c r="C507" s="220"/>
      <c r="D507" s="220"/>
    </row>
    <row r="508" spans="3:4" ht="18" customHeight="1" x14ac:dyDescent="0.2">
      <c r="C508" s="220"/>
      <c r="D508" s="220"/>
    </row>
    <row r="509" spans="3:4" ht="18" customHeight="1" x14ac:dyDescent="0.2">
      <c r="C509" s="220"/>
      <c r="D509" s="220"/>
    </row>
    <row r="510" spans="3:4" ht="18" customHeight="1" x14ac:dyDescent="0.2">
      <c r="C510" s="220"/>
      <c r="D510" s="220"/>
    </row>
    <row r="511" spans="3:4" ht="18" customHeight="1" x14ac:dyDescent="0.2">
      <c r="C511" s="220"/>
      <c r="D511" s="220"/>
    </row>
    <row r="512" spans="3:4" ht="18" customHeight="1" x14ac:dyDescent="0.2">
      <c r="C512" s="220"/>
      <c r="D512" s="220"/>
    </row>
    <row r="513" spans="3:4" ht="18" customHeight="1" x14ac:dyDescent="0.2">
      <c r="C513" s="220"/>
      <c r="D513" s="220"/>
    </row>
    <row r="514" spans="3:4" ht="18" customHeight="1" x14ac:dyDescent="0.2">
      <c r="C514" s="220"/>
      <c r="D514" s="220"/>
    </row>
    <row r="515" spans="3:4" ht="18" customHeight="1" x14ac:dyDescent="0.2">
      <c r="C515" s="220"/>
      <c r="D515" s="220"/>
    </row>
    <row r="516" spans="3:4" ht="18" customHeight="1" x14ac:dyDescent="0.2">
      <c r="C516" s="220"/>
      <c r="D516" s="220"/>
    </row>
    <row r="517" spans="3:4" ht="18" customHeight="1" x14ac:dyDescent="0.2">
      <c r="C517" s="220"/>
      <c r="D517" s="220"/>
    </row>
    <row r="518" spans="3:4" ht="18" customHeight="1" x14ac:dyDescent="0.2">
      <c r="C518" s="220"/>
      <c r="D518" s="220"/>
    </row>
    <row r="519" spans="3:4" ht="18" customHeight="1" x14ac:dyDescent="0.2">
      <c r="C519" s="220"/>
      <c r="D519" s="220"/>
    </row>
    <row r="520" spans="3:4" ht="18" customHeight="1" x14ac:dyDescent="0.2">
      <c r="C520" s="220"/>
      <c r="D520" s="220"/>
    </row>
    <row r="521" spans="3:4" ht="18" customHeight="1" x14ac:dyDescent="0.2">
      <c r="C521" s="220"/>
      <c r="D521" s="220"/>
    </row>
    <row r="522" spans="3:4" ht="18" customHeight="1" x14ac:dyDescent="0.2">
      <c r="C522" s="220"/>
      <c r="D522" s="220"/>
    </row>
    <row r="523" spans="3:4" ht="18" customHeight="1" x14ac:dyDescent="0.2">
      <c r="C523" s="220"/>
      <c r="D523" s="220"/>
    </row>
    <row r="524" spans="3:4" ht="18" customHeight="1" x14ac:dyDescent="0.2">
      <c r="C524" s="220"/>
      <c r="D524" s="220"/>
    </row>
    <row r="525" spans="3:4" ht="18" customHeight="1" x14ac:dyDescent="0.2">
      <c r="C525" s="220"/>
      <c r="D525" s="220"/>
    </row>
    <row r="526" spans="3:4" ht="18" customHeight="1" x14ac:dyDescent="0.2">
      <c r="C526" s="220"/>
      <c r="D526" s="220"/>
    </row>
    <row r="527" spans="3:4" ht="18" customHeight="1" x14ac:dyDescent="0.2">
      <c r="C527" s="220"/>
      <c r="D527" s="220"/>
    </row>
    <row r="528" spans="3:4" ht="18" customHeight="1" x14ac:dyDescent="0.2">
      <c r="C528" s="220"/>
      <c r="D528" s="220"/>
    </row>
    <row r="529" spans="3:4" ht="18" customHeight="1" x14ac:dyDescent="0.2">
      <c r="C529" s="220"/>
      <c r="D529" s="220"/>
    </row>
    <row r="530" spans="3:4" ht="18" customHeight="1" x14ac:dyDescent="0.2">
      <c r="C530" s="220"/>
      <c r="D530" s="220"/>
    </row>
    <row r="531" spans="3:4" ht="18" customHeight="1" x14ac:dyDescent="0.2">
      <c r="C531" s="220"/>
      <c r="D531" s="220"/>
    </row>
    <row r="532" spans="3:4" ht="18" customHeight="1" x14ac:dyDescent="0.2">
      <c r="C532" s="220"/>
      <c r="D532" s="220"/>
    </row>
    <row r="533" spans="3:4" ht="18" customHeight="1" x14ac:dyDescent="0.2">
      <c r="C533" s="220"/>
      <c r="D533" s="220"/>
    </row>
    <row r="534" spans="3:4" ht="18" customHeight="1" x14ac:dyDescent="0.2">
      <c r="C534" s="220"/>
      <c r="D534" s="220"/>
    </row>
    <row r="535" spans="3:4" ht="18" customHeight="1" x14ac:dyDescent="0.2">
      <c r="C535" s="220"/>
      <c r="D535" s="220"/>
    </row>
    <row r="536" spans="3:4" ht="18" customHeight="1" x14ac:dyDescent="0.2">
      <c r="C536" s="220"/>
      <c r="D536" s="220"/>
    </row>
    <row r="537" spans="3:4" ht="18" customHeight="1" x14ac:dyDescent="0.2">
      <c r="C537" s="220"/>
      <c r="D537" s="220"/>
    </row>
    <row r="538" spans="3:4" ht="18" customHeight="1" x14ac:dyDescent="0.2">
      <c r="C538" s="220"/>
      <c r="D538" s="220"/>
    </row>
    <row r="539" spans="3:4" ht="18" customHeight="1" x14ac:dyDescent="0.2">
      <c r="C539" s="220"/>
      <c r="D539" s="220"/>
    </row>
    <row r="540" spans="3:4" ht="18" customHeight="1" x14ac:dyDescent="0.2">
      <c r="C540" s="220"/>
      <c r="D540" s="220"/>
    </row>
    <row r="541" spans="3:4" ht="18" customHeight="1" x14ac:dyDescent="0.2">
      <c r="C541" s="220"/>
      <c r="D541" s="220"/>
    </row>
    <row r="542" spans="3:4" ht="18" customHeight="1" x14ac:dyDescent="0.2">
      <c r="C542" s="220"/>
      <c r="D542" s="220"/>
    </row>
    <row r="543" spans="3:4" ht="18" customHeight="1" x14ac:dyDescent="0.2">
      <c r="C543" s="220"/>
      <c r="D543" s="220"/>
    </row>
    <row r="544" spans="3:4" ht="18" customHeight="1" x14ac:dyDescent="0.2">
      <c r="C544" s="220"/>
      <c r="D544" s="220"/>
    </row>
    <row r="545" spans="3:4" ht="18" customHeight="1" x14ac:dyDescent="0.2">
      <c r="C545" s="220"/>
      <c r="D545" s="220"/>
    </row>
    <row r="546" spans="3:4" ht="18" customHeight="1" x14ac:dyDescent="0.2">
      <c r="C546" s="220"/>
      <c r="D546" s="220"/>
    </row>
    <row r="547" spans="3:4" ht="18" customHeight="1" x14ac:dyDescent="0.2">
      <c r="C547" s="220"/>
      <c r="D547" s="220"/>
    </row>
    <row r="548" spans="3:4" ht="18" customHeight="1" x14ac:dyDescent="0.2">
      <c r="C548" s="220"/>
      <c r="D548" s="220"/>
    </row>
    <row r="549" spans="3:4" ht="18" customHeight="1" x14ac:dyDescent="0.2">
      <c r="C549" s="220"/>
      <c r="D549" s="220"/>
    </row>
    <row r="550" spans="3:4" ht="18" customHeight="1" x14ac:dyDescent="0.2">
      <c r="C550" s="220"/>
      <c r="D550" s="220"/>
    </row>
    <row r="551" spans="3:4" ht="18" customHeight="1" x14ac:dyDescent="0.2">
      <c r="C551" s="220"/>
      <c r="D551" s="220"/>
    </row>
    <row r="552" spans="3:4" ht="18" customHeight="1" x14ac:dyDescent="0.2">
      <c r="C552" s="220"/>
      <c r="D552" s="220"/>
    </row>
    <row r="553" spans="3:4" ht="18" customHeight="1" x14ac:dyDescent="0.2">
      <c r="C553" s="220"/>
      <c r="D553" s="220"/>
    </row>
    <row r="554" spans="3:4" ht="18" customHeight="1" x14ac:dyDescent="0.2">
      <c r="C554" s="220"/>
      <c r="D554" s="220"/>
    </row>
    <row r="555" spans="3:4" ht="18" customHeight="1" x14ac:dyDescent="0.2">
      <c r="C555" s="220"/>
      <c r="D555" s="220"/>
    </row>
    <row r="556" spans="3:4" ht="18" customHeight="1" x14ac:dyDescent="0.2">
      <c r="C556" s="220"/>
      <c r="D556" s="220"/>
    </row>
    <row r="557" spans="3:4" ht="18" customHeight="1" x14ac:dyDescent="0.2">
      <c r="C557" s="220"/>
      <c r="D557" s="220"/>
    </row>
    <row r="558" spans="3:4" ht="18" customHeight="1" x14ac:dyDescent="0.2">
      <c r="C558" s="220"/>
      <c r="D558" s="220"/>
    </row>
    <row r="559" spans="3:4" ht="18" customHeight="1" x14ac:dyDescent="0.2">
      <c r="C559" s="220"/>
      <c r="D559" s="220"/>
    </row>
    <row r="560" spans="3:4" ht="18" customHeight="1" x14ac:dyDescent="0.2">
      <c r="C560" s="220"/>
      <c r="D560" s="220"/>
    </row>
    <row r="561" spans="3:4" ht="18" customHeight="1" x14ac:dyDescent="0.2">
      <c r="C561" s="220"/>
      <c r="D561" s="220"/>
    </row>
    <row r="562" spans="3:4" ht="18" customHeight="1" x14ac:dyDescent="0.2">
      <c r="C562" s="220"/>
      <c r="D562" s="220"/>
    </row>
    <row r="563" spans="3:4" ht="18" customHeight="1" x14ac:dyDescent="0.2">
      <c r="C563" s="220"/>
      <c r="D563" s="220"/>
    </row>
    <row r="564" spans="3:4" ht="18" customHeight="1" x14ac:dyDescent="0.2">
      <c r="C564" s="220"/>
      <c r="D564" s="220"/>
    </row>
    <row r="565" spans="3:4" ht="18" customHeight="1" x14ac:dyDescent="0.2">
      <c r="C565" s="220"/>
      <c r="D565" s="220"/>
    </row>
    <row r="566" spans="3:4" ht="18" customHeight="1" x14ac:dyDescent="0.2">
      <c r="C566" s="220"/>
      <c r="D566" s="220"/>
    </row>
    <row r="567" spans="3:4" ht="18" customHeight="1" x14ac:dyDescent="0.2">
      <c r="C567" s="220"/>
      <c r="D567" s="220"/>
    </row>
    <row r="568" spans="3:4" ht="18" customHeight="1" x14ac:dyDescent="0.2">
      <c r="C568" s="220"/>
      <c r="D568" s="220"/>
    </row>
    <row r="569" spans="3:4" ht="18" customHeight="1" x14ac:dyDescent="0.2">
      <c r="C569" s="220"/>
      <c r="D569" s="220"/>
    </row>
    <row r="570" spans="3:4" ht="18" customHeight="1" x14ac:dyDescent="0.2">
      <c r="C570" s="220"/>
      <c r="D570" s="220"/>
    </row>
    <row r="571" spans="3:4" ht="18" customHeight="1" x14ac:dyDescent="0.2">
      <c r="C571" s="220"/>
      <c r="D571" s="220"/>
    </row>
    <row r="572" spans="3:4" ht="18" customHeight="1" x14ac:dyDescent="0.2">
      <c r="C572" s="220"/>
      <c r="D572" s="220"/>
    </row>
    <row r="573" spans="3:4" ht="18" customHeight="1" x14ac:dyDescent="0.2">
      <c r="C573" s="220"/>
      <c r="D573" s="220"/>
    </row>
    <row r="574" spans="3:4" ht="18" customHeight="1" x14ac:dyDescent="0.2">
      <c r="C574" s="220"/>
      <c r="D574" s="220"/>
    </row>
    <row r="575" spans="3:4" ht="18" customHeight="1" x14ac:dyDescent="0.2">
      <c r="C575" s="220"/>
      <c r="D575" s="220"/>
    </row>
    <row r="576" spans="3:4" ht="18" customHeight="1" x14ac:dyDescent="0.2">
      <c r="C576" s="220"/>
      <c r="D576" s="220"/>
    </row>
    <row r="577" spans="3:4" ht="18" customHeight="1" x14ac:dyDescent="0.2">
      <c r="C577" s="220"/>
      <c r="D577" s="220"/>
    </row>
    <row r="578" spans="3:4" ht="18" customHeight="1" x14ac:dyDescent="0.2">
      <c r="C578" s="220"/>
      <c r="D578" s="220"/>
    </row>
    <row r="579" spans="3:4" ht="18" customHeight="1" x14ac:dyDescent="0.2">
      <c r="C579" s="220"/>
      <c r="D579" s="220"/>
    </row>
    <row r="580" spans="3:4" ht="18" customHeight="1" x14ac:dyDescent="0.2">
      <c r="C580" s="220"/>
      <c r="D580" s="220"/>
    </row>
    <row r="581" spans="3:4" ht="18" customHeight="1" x14ac:dyDescent="0.2">
      <c r="C581" s="220"/>
      <c r="D581" s="220"/>
    </row>
    <row r="582" spans="3:4" ht="18" customHeight="1" x14ac:dyDescent="0.2">
      <c r="C582" s="220"/>
      <c r="D582" s="220"/>
    </row>
    <row r="583" spans="3:4" ht="18" customHeight="1" x14ac:dyDescent="0.2">
      <c r="C583" s="220"/>
      <c r="D583" s="220"/>
    </row>
    <row r="584" spans="3:4" ht="18" customHeight="1" x14ac:dyDescent="0.2">
      <c r="C584" s="220"/>
      <c r="D584" s="220"/>
    </row>
    <row r="585" spans="3:4" ht="18" customHeight="1" x14ac:dyDescent="0.2">
      <c r="C585" s="220"/>
      <c r="D585" s="220"/>
    </row>
    <row r="586" spans="3:4" ht="18" customHeight="1" x14ac:dyDescent="0.2">
      <c r="C586" s="220"/>
      <c r="D586" s="220"/>
    </row>
    <row r="587" spans="3:4" ht="18" customHeight="1" x14ac:dyDescent="0.2">
      <c r="C587" s="220"/>
      <c r="D587" s="220"/>
    </row>
    <row r="588" spans="3:4" ht="18" customHeight="1" x14ac:dyDescent="0.2">
      <c r="C588" s="220"/>
      <c r="D588" s="220"/>
    </row>
    <row r="589" spans="3:4" ht="18" customHeight="1" x14ac:dyDescent="0.2">
      <c r="C589" s="220"/>
      <c r="D589" s="220"/>
    </row>
    <row r="590" spans="3:4" ht="18" customHeight="1" x14ac:dyDescent="0.2">
      <c r="C590" s="220"/>
      <c r="D590" s="220"/>
    </row>
    <row r="591" spans="3:4" ht="18" customHeight="1" x14ac:dyDescent="0.2">
      <c r="C591" s="220"/>
      <c r="D591" s="220"/>
    </row>
    <row r="592" spans="3:4" ht="18" customHeight="1" x14ac:dyDescent="0.2">
      <c r="C592" s="220"/>
      <c r="D592" s="220"/>
    </row>
    <row r="593" spans="3:4" ht="18" customHeight="1" x14ac:dyDescent="0.2">
      <c r="C593" s="220"/>
      <c r="D593" s="220"/>
    </row>
    <row r="594" spans="3:4" ht="18" customHeight="1" x14ac:dyDescent="0.2">
      <c r="C594" s="220"/>
      <c r="D594" s="220"/>
    </row>
    <row r="595" spans="3:4" ht="18" customHeight="1" x14ac:dyDescent="0.2">
      <c r="C595" s="220"/>
      <c r="D595" s="220"/>
    </row>
    <row r="596" spans="3:4" ht="18" customHeight="1" x14ac:dyDescent="0.2">
      <c r="C596" s="220"/>
      <c r="D596" s="220"/>
    </row>
    <row r="597" spans="3:4" ht="18" customHeight="1" x14ac:dyDescent="0.2">
      <c r="C597" s="220"/>
      <c r="D597" s="220"/>
    </row>
    <row r="598" spans="3:4" ht="18" customHeight="1" x14ac:dyDescent="0.2">
      <c r="C598" s="220"/>
      <c r="D598" s="220"/>
    </row>
    <row r="599" spans="3:4" ht="18" customHeight="1" x14ac:dyDescent="0.2">
      <c r="C599" s="220"/>
      <c r="D599" s="220"/>
    </row>
    <row r="600" spans="3:4" ht="18" customHeight="1" x14ac:dyDescent="0.2">
      <c r="C600" s="220"/>
      <c r="D600" s="220"/>
    </row>
    <row r="601" spans="3:4" ht="18" customHeight="1" x14ac:dyDescent="0.2">
      <c r="C601" s="220"/>
      <c r="D601" s="220"/>
    </row>
    <row r="602" spans="3:4" ht="18" customHeight="1" x14ac:dyDescent="0.2">
      <c r="C602" s="220"/>
      <c r="D602" s="220"/>
    </row>
    <row r="603" spans="3:4" ht="18" customHeight="1" x14ac:dyDescent="0.2">
      <c r="C603" s="220"/>
      <c r="D603" s="220"/>
    </row>
    <row r="604" spans="3:4" ht="18" customHeight="1" x14ac:dyDescent="0.2">
      <c r="C604" s="220"/>
      <c r="D604" s="220"/>
    </row>
    <row r="605" spans="3:4" ht="18" customHeight="1" x14ac:dyDescent="0.2">
      <c r="C605" s="220"/>
      <c r="D605" s="220"/>
    </row>
    <row r="606" spans="3:4" ht="18" customHeight="1" x14ac:dyDescent="0.2">
      <c r="C606" s="220"/>
      <c r="D606" s="220"/>
    </row>
    <row r="607" spans="3:4" ht="18" customHeight="1" x14ac:dyDescent="0.2">
      <c r="C607" s="220"/>
      <c r="D607" s="220"/>
    </row>
    <row r="608" spans="3:4" ht="18" customHeight="1" x14ac:dyDescent="0.2">
      <c r="C608" s="220"/>
      <c r="D608" s="220"/>
    </row>
    <row r="609" spans="3:4" ht="18" customHeight="1" x14ac:dyDescent="0.2">
      <c r="C609" s="220"/>
      <c r="D609" s="220"/>
    </row>
    <row r="610" spans="3:4" ht="18" customHeight="1" x14ac:dyDescent="0.2">
      <c r="C610" s="220"/>
      <c r="D610" s="220"/>
    </row>
    <row r="611" spans="3:4" ht="18" customHeight="1" x14ac:dyDescent="0.2">
      <c r="C611" s="220"/>
      <c r="D611" s="220"/>
    </row>
    <row r="612" spans="3:4" ht="18" customHeight="1" x14ac:dyDescent="0.2">
      <c r="C612" s="220"/>
      <c r="D612" s="220"/>
    </row>
    <row r="613" spans="3:4" ht="18" customHeight="1" x14ac:dyDescent="0.2">
      <c r="C613" s="220"/>
      <c r="D613" s="220"/>
    </row>
    <row r="614" spans="3:4" ht="18" customHeight="1" x14ac:dyDescent="0.2">
      <c r="C614" s="220"/>
      <c r="D614" s="220"/>
    </row>
    <row r="615" spans="3:4" ht="18" customHeight="1" x14ac:dyDescent="0.2">
      <c r="C615" s="220"/>
      <c r="D615" s="220"/>
    </row>
    <row r="616" spans="3:4" ht="18" customHeight="1" x14ac:dyDescent="0.2">
      <c r="C616" s="220"/>
      <c r="D616" s="220"/>
    </row>
    <row r="617" spans="3:4" ht="18" customHeight="1" x14ac:dyDescent="0.2">
      <c r="C617" s="220"/>
      <c r="D617" s="220"/>
    </row>
    <row r="618" spans="3:4" ht="18" customHeight="1" x14ac:dyDescent="0.2">
      <c r="C618" s="220"/>
      <c r="D618" s="220"/>
    </row>
    <row r="619" spans="3:4" ht="18" customHeight="1" x14ac:dyDescent="0.2">
      <c r="C619" s="220"/>
      <c r="D619" s="220"/>
    </row>
    <row r="620" spans="3:4" ht="18" customHeight="1" x14ac:dyDescent="0.2">
      <c r="C620" s="220"/>
      <c r="D620" s="220"/>
    </row>
    <row r="621" spans="3:4" ht="18" customHeight="1" x14ac:dyDescent="0.2">
      <c r="C621" s="220"/>
      <c r="D621" s="220"/>
    </row>
    <row r="622" spans="3:4" ht="18" customHeight="1" x14ac:dyDescent="0.2">
      <c r="C622" s="220"/>
      <c r="D622" s="220"/>
    </row>
    <row r="623" spans="3:4" ht="18" customHeight="1" x14ac:dyDescent="0.2">
      <c r="C623" s="220"/>
      <c r="D623" s="220"/>
    </row>
    <row r="624" spans="3:4" ht="18" customHeight="1" x14ac:dyDescent="0.2">
      <c r="C624" s="220"/>
      <c r="D624" s="220"/>
    </row>
    <row r="625" spans="3:4" ht="18" customHeight="1" x14ac:dyDescent="0.2">
      <c r="C625" s="220"/>
      <c r="D625" s="220"/>
    </row>
    <row r="626" spans="3:4" ht="18" customHeight="1" x14ac:dyDescent="0.2">
      <c r="C626" s="220"/>
      <c r="D626" s="220"/>
    </row>
    <row r="627" spans="3:4" ht="18" customHeight="1" x14ac:dyDescent="0.2">
      <c r="C627" s="220"/>
      <c r="D627" s="220"/>
    </row>
    <row r="628" spans="3:4" ht="18" customHeight="1" x14ac:dyDescent="0.2">
      <c r="C628" s="220"/>
      <c r="D628" s="220"/>
    </row>
    <row r="629" spans="3:4" ht="18" customHeight="1" x14ac:dyDescent="0.2">
      <c r="C629" s="220"/>
      <c r="D629" s="220"/>
    </row>
    <row r="630" spans="3:4" ht="18" customHeight="1" x14ac:dyDescent="0.2">
      <c r="C630" s="220"/>
      <c r="D630" s="220"/>
    </row>
    <row r="631" spans="3:4" ht="18" customHeight="1" x14ac:dyDescent="0.2">
      <c r="C631" s="220"/>
      <c r="D631" s="220"/>
    </row>
    <row r="632" spans="3:4" ht="18" customHeight="1" x14ac:dyDescent="0.2">
      <c r="C632" s="220"/>
      <c r="D632" s="220"/>
    </row>
    <row r="633" spans="3:4" ht="18" customHeight="1" x14ac:dyDescent="0.2">
      <c r="C633" s="220"/>
      <c r="D633" s="220"/>
    </row>
    <row r="634" spans="3:4" ht="18" customHeight="1" x14ac:dyDescent="0.2">
      <c r="C634" s="220"/>
      <c r="D634" s="220"/>
    </row>
    <row r="635" spans="3:4" ht="18" customHeight="1" x14ac:dyDescent="0.2">
      <c r="C635" s="220"/>
      <c r="D635" s="220"/>
    </row>
    <row r="636" spans="3:4" ht="18" customHeight="1" x14ac:dyDescent="0.2">
      <c r="C636" s="220"/>
      <c r="D636" s="220"/>
    </row>
    <row r="637" spans="3:4" ht="18" customHeight="1" x14ac:dyDescent="0.2">
      <c r="C637" s="220"/>
      <c r="D637" s="220"/>
    </row>
    <row r="638" spans="3:4" ht="18" customHeight="1" x14ac:dyDescent="0.2">
      <c r="C638" s="220"/>
      <c r="D638" s="220"/>
    </row>
    <row r="639" spans="3:4" ht="18" customHeight="1" x14ac:dyDescent="0.2">
      <c r="C639" s="220"/>
      <c r="D639" s="220"/>
    </row>
    <row r="640" spans="3:4" ht="18" customHeight="1" x14ac:dyDescent="0.2">
      <c r="C640" s="220"/>
      <c r="D640" s="220"/>
    </row>
    <row r="641" spans="3:4" ht="18" customHeight="1" x14ac:dyDescent="0.2">
      <c r="C641" s="220"/>
      <c r="D641" s="220"/>
    </row>
    <row r="642" spans="3:4" ht="18" customHeight="1" x14ac:dyDescent="0.2">
      <c r="C642" s="220"/>
      <c r="D642" s="220"/>
    </row>
    <row r="643" spans="3:4" ht="18" customHeight="1" x14ac:dyDescent="0.2">
      <c r="C643" s="220"/>
      <c r="D643" s="220"/>
    </row>
    <row r="644" spans="3:4" ht="18" customHeight="1" x14ac:dyDescent="0.2">
      <c r="C644" s="220"/>
      <c r="D644" s="220"/>
    </row>
    <row r="645" spans="3:4" ht="18" customHeight="1" x14ac:dyDescent="0.2">
      <c r="C645" s="220"/>
      <c r="D645" s="220"/>
    </row>
    <row r="646" spans="3:4" ht="18" customHeight="1" x14ac:dyDescent="0.2">
      <c r="C646" s="220"/>
      <c r="D646" s="220"/>
    </row>
    <row r="647" spans="3:4" ht="18" customHeight="1" x14ac:dyDescent="0.2">
      <c r="C647" s="220"/>
      <c r="D647" s="220"/>
    </row>
    <row r="648" spans="3:4" ht="18" customHeight="1" x14ac:dyDescent="0.2">
      <c r="C648" s="220"/>
      <c r="D648" s="220"/>
    </row>
    <row r="649" spans="3:4" ht="18" customHeight="1" x14ac:dyDescent="0.2">
      <c r="C649" s="220"/>
      <c r="D649" s="220"/>
    </row>
    <row r="650" spans="3:4" ht="18" customHeight="1" x14ac:dyDescent="0.2">
      <c r="C650" s="220"/>
      <c r="D650" s="220"/>
    </row>
    <row r="651" spans="3:4" ht="18" customHeight="1" x14ac:dyDescent="0.2">
      <c r="C651" s="220"/>
      <c r="D651" s="220"/>
    </row>
    <row r="652" spans="3:4" ht="18" customHeight="1" x14ac:dyDescent="0.2">
      <c r="C652" s="220"/>
      <c r="D652" s="220"/>
    </row>
    <row r="653" spans="3:4" ht="18" customHeight="1" x14ac:dyDescent="0.2">
      <c r="C653" s="220"/>
      <c r="D653" s="220"/>
    </row>
    <row r="654" spans="3:4" ht="18" customHeight="1" x14ac:dyDescent="0.2">
      <c r="C654" s="220"/>
      <c r="D654" s="220"/>
    </row>
    <row r="655" spans="3:4" ht="18" customHeight="1" x14ac:dyDescent="0.2">
      <c r="C655" s="220"/>
      <c r="D655" s="220"/>
    </row>
    <row r="656" spans="3:4" ht="18" customHeight="1" x14ac:dyDescent="0.2">
      <c r="C656" s="220"/>
      <c r="D656" s="220"/>
    </row>
    <row r="657" spans="3:4" ht="18" customHeight="1" x14ac:dyDescent="0.2">
      <c r="C657" s="220"/>
      <c r="D657" s="220"/>
    </row>
    <row r="658" spans="3:4" ht="18" customHeight="1" x14ac:dyDescent="0.2">
      <c r="C658" s="220"/>
      <c r="D658" s="220"/>
    </row>
    <row r="659" spans="3:4" ht="18" customHeight="1" x14ac:dyDescent="0.2">
      <c r="C659" s="220"/>
      <c r="D659" s="220"/>
    </row>
    <row r="660" spans="3:4" ht="18" customHeight="1" x14ac:dyDescent="0.2">
      <c r="C660" s="220"/>
      <c r="D660" s="220"/>
    </row>
    <row r="661" spans="3:4" ht="18" customHeight="1" x14ac:dyDescent="0.2">
      <c r="C661" s="220"/>
      <c r="D661" s="220"/>
    </row>
    <row r="662" spans="3:4" ht="18" customHeight="1" x14ac:dyDescent="0.2">
      <c r="C662" s="220"/>
      <c r="D662" s="220"/>
    </row>
    <row r="663" spans="3:4" ht="18" customHeight="1" x14ac:dyDescent="0.2">
      <c r="C663" s="220"/>
      <c r="D663" s="220"/>
    </row>
    <row r="664" spans="3:4" ht="18" customHeight="1" x14ac:dyDescent="0.2">
      <c r="C664" s="220"/>
      <c r="D664" s="220"/>
    </row>
    <row r="665" spans="3:4" ht="18" customHeight="1" x14ac:dyDescent="0.2">
      <c r="C665" s="220"/>
      <c r="D665" s="220"/>
    </row>
    <row r="666" spans="3:4" ht="18" customHeight="1" x14ac:dyDescent="0.2">
      <c r="C666" s="220"/>
      <c r="D666" s="220"/>
    </row>
    <row r="667" spans="3:4" ht="18" customHeight="1" x14ac:dyDescent="0.2">
      <c r="C667" s="220"/>
      <c r="D667" s="220"/>
    </row>
    <row r="668" spans="3:4" ht="18" customHeight="1" x14ac:dyDescent="0.2">
      <c r="C668" s="220"/>
      <c r="D668" s="220"/>
    </row>
    <row r="669" spans="3:4" ht="18" customHeight="1" x14ac:dyDescent="0.2">
      <c r="C669" s="220"/>
      <c r="D669" s="220"/>
    </row>
    <row r="670" spans="3:4" ht="18" customHeight="1" x14ac:dyDescent="0.2">
      <c r="C670" s="220"/>
      <c r="D670" s="220"/>
    </row>
    <row r="671" spans="3:4" ht="18" customHeight="1" x14ac:dyDescent="0.2">
      <c r="C671" s="220"/>
      <c r="D671" s="220"/>
    </row>
    <row r="672" spans="3:4" ht="18" customHeight="1" x14ac:dyDescent="0.2">
      <c r="C672" s="220"/>
      <c r="D672" s="220"/>
    </row>
    <row r="673" spans="3:4" ht="18" customHeight="1" x14ac:dyDescent="0.2">
      <c r="C673" s="220"/>
      <c r="D673" s="220"/>
    </row>
    <row r="674" spans="3:4" ht="18" customHeight="1" x14ac:dyDescent="0.2">
      <c r="C674" s="220"/>
      <c r="D674" s="220"/>
    </row>
    <row r="675" spans="3:4" ht="18" customHeight="1" x14ac:dyDescent="0.2">
      <c r="C675" s="220"/>
      <c r="D675" s="220"/>
    </row>
    <row r="676" spans="3:4" ht="18" customHeight="1" x14ac:dyDescent="0.2">
      <c r="C676" s="220"/>
      <c r="D676" s="220"/>
    </row>
    <row r="677" spans="3:4" ht="18" customHeight="1" x14ac:dyDescent="0.2">
      <c r="C677" s="220"/>
      <c r="D677" s="220"/>
    </row>
    <row r="678" spans="3:4" ht="18" customHeight="1" x14ac:dyDescent="0.2">
      <c r="C678" s="220"/>
      <c r="D678" s="220"/>
    </row>
    <row r="679" spans="3:4" ht="18" customHeight="1" x14ac:dyDescent="0.2">
      <c r="C679" s="220"/>
      <c r="D679" s="220"/>
    </row>
    <row r="680" spans="3:4" ht="18" customHeight="1" x14ac:dyDescent="0.2">
      <c r="C680" s="220"/>
      <c r="D680" s="220"/>
    </row>
    <row r="681" spans="3:4" ht="18" customHeight="1" x14ac:dyDescent="0.2">
      <c r="C681" s="220"/>
      <c r="D681" s="220"/>
    </row>
    <row r="682" spans="3:4" ht="18" customHeight="1" x14ac:dyDescent="0.2">
      <c r="C682" s="220"/>
      <c r="D682" s="220"/>
    </row>
    <row r="683" spans="3:4" ht="18" customHeight="1" x14ac:dyDescent="0.2">
      <c r="C683" s="220"/>
      <c r="D683" s="220"/>
    </row>
    <row r="684" spans="3:4" ht="18" customHeight="1" x14ac:dyDescent="0.2">
      <c r="C684" s="220"/>
      <c r="D684" s="220"/>
    </row>
    <row r="685" spans="3:4" ht="18" customHeight="1" x14ac:dyDescent="0.2">
      <c r="C685" s="220"/>
      <c r="D685" s="220"/>
    </row>
    <row r="686" spans="3:4" ht="18" customHeight="1" x14ac:dyDescent="0.2">
      <c r="C686" s="220"/>
      <c r="D686" s="220"/>
    </row>
    <row r="687" spans="3:4" ht="18" customHeight="1" x14ac:dyDescent="0.2">
      <c r="C687" s="220"/>
      <c r="D687" s="220"/>
    </row>
    <row r="688" spans="3:4" ht="18" customHeight="1" x14ac:dyDescent="0.2">
      <c r="C688" s="220"/>
      <c r="D688" s="220"/>
    </row>
    <row r="689" spans="3:4" ht="18" customHeight="1" x14ac:dyDescent="0.2">
      <c r="C689" s="220"/>
      <c r="D689" s="220"/>
    </row>
    <row r="690" spans="3:4" ht="18" customHeight="1" x14ac:dyDescent="0.2">
      <c r="C690" s="220"/>
      <c r="D690" s="220"/>
    </row>
    <row r="691" spans="3:4" ht="18" customHeight="1" x14ac:dyDescent="0.2">
      <c r="C691" s="220"/>
      <c r="D691" s="220"/>
    </row>
    <row r="692" spans="3:4" ht="18" customHeight="1" x14ac:dyDescent="0.2">
      <c r="C692" s="220"/>
      <c r="D692" s="220"/>
    </row>
    <row r="693" spans="3:4" ht="18" customHeight="1" x14ac:dyDescent="0.2">
      <c r="C693" s="220"/>
      <c r="D693" s="220"/>
    </row>
    <row r="694" spans="3:4" ht="18" customHeight="1" x14ac:dyDescent="0.2">
      <c r="C694" s="220"/>
      <c r="D694" s="220"/>
    </row>
    <row r="695" spans="3:4" ht="18" customHeight="1" x14ac:dyDescent="0.2">
      <c r="C695" s="220"/>
      <c r="D695" s="220"/>
    </row>
    <row r="696" spans="3:4" ht="18" customHeight="1" x14ac:dyDescent="0.2">
      <c r="C696" s="220"/>
      <c r="D696" s="220"/>
    </row>
    <row r="697" spans="3:4" ht="18" customHeight="1" x14ac:dyDescent="0.2">
      <c r="C697" s="220"/>
      <c r="D697" s="220"/>
    </row>
    <row r="698" spans="3:4" ht="18" customHeight="1" x14ac:dyDescent="0.2">
      <c r="C698" s="220"/>
      <c r="D698" s="220"/>
    </row>
    <row r="699" spans="3:4" ht="18" customHeight="1" x14ac:dyDescent="0.2">
      <c r="C699" s="220"/>
      <c r="D699" s="220"/>
    </row>
    <row r="700" spans="3:4" ht="18" customHeight="1" x14ac:dyDescent="0.2">
      <c r="C700" s="220"/>
      <c r="D700" s="220"/>
    </row>
    <row r="701" spans="3:4" ht="18" customHeight="1" x14ac:dyDescent="0.2">
      <c r="C701" s="220"/>
      <c r="D701" s="220"/>
    </row>
    <row r="702" spans="3:4" ht="18" customHeight="1" x14ac:dyDescent="0.2">
      <c r="C702" s="220"/>
      <c r="D702" s="220"/>
    </row>
    <row r="703" spans="3:4" ht="18" customHeight="1" x14ac:dyDescent="0.2">
      <c r="C703" s="220"/>
      <c r="D703" s="220"/>
    </row>
    <row r="704" spans="3:4" ht="18" customHeight="1" x14ac:dyDescent="0.2">
      <c r="C704" s="220"/>
      <c r="D704" s="220"/>
    </row>
    <row r="705" spans="3:4" ht="18" customHeight="1" x14ac:dyDescent="0.2">
      <c r="C705" s="220"/>
      <c r="D705" s="220"/>
    </row>
    <row r="706" spans="3:4" ht="18" customHeight="1" x14ac:dyDescent="0.2">
      <c r="C706" s="220"/>
      <c r="D706" s="220"/>
    </row>
    <row r="707" spans="3:4" ht="18" customHeight="1" x14ac:dyDescent="0.2">
      <c r="C707" s="220"/>
      <c r="D707" s="220"/>
    </row>
    <row r="708" spans="3:4" ht="18" customHeight="1" x14ac:dyDescent="0.2">
      <c r="C708" s="220"/>
      <c r="D708" s="220"/>
    </row>
    <row r="709" spans="3:4" ht="18" customHeight="1" x14ac:dyDescent="0.2">
      <c r="C709" s="220"/>
      <c r="D709" s="220"/>
    </row>
    <row r="710" spans="3:4" ht="18" customHeight="1" x14ac:dyDescent="0.2">
      <c r="C710" s="220"/>
      <c r="D710" s="220"/>
    </row>
    <row r="711" spans="3:4" ht="18" customHeight="1" x14ac:dyDescent="0.2">
      <c r="C711" s="220"/>
      <c r="D711" s="220"/>
    </row>
    <row r="712" spans="3:4" ht="18" customHeight="1" x14ac:dyDescent="0.2">
      <c r="C712" s="220"/>
      <c r="D712" s="220"/>
    </row>
    <row r="713" spans="3:4" ht="18" customHeight="1" x14ac:dyDescent="0.2">
      <c r="C713" s="220"/>
      <c r="D713" s="220"/>
    </row>
    <row r="714" spans="3:4" ht="18" customHeight="1" x14ac:dyDescent="0.2">
      <c r="C714" s="220"/>
      <c r="D714" s="220"/>
    </row>
    <row r="715" spans="3:4" ht="18" customHeight="1" x14ac:dyDescent="0.2">
      <c r="C715" s="220"/>
      <c r="D715" s="220"/>
    </row>
    <row r="716" spans="3:4" ht="18" customHeight="1" x14ac:dyDescent="0.2">
      <c r="C716" s="220"/>
      <c r="D716" s="220"/>
    </row>
    <row r="717" spans="3:4" ht="18" customHeight="1" x14ac:dyDescent="0.2">
      <c r="C717" s="220"/>
      <c r="D717" s="220"/>
    </row>
    <row r="718" spans="3:4" ht="18" customHeight="1" x14ac:dyDescent="0.2">
      <c r="C718" s="220"/>
      <c r="D718" s="220"/>
    </row>
    <row r="719" spans="3:4" ht="18" customHeight="1" x14ac:dyDescent="0.2">
      <c r="C719" s="220"/>
      <c r="D719" s="220"/>
    </row>
    <row r="720" spans="3:4" ht="18" customHeight="1" x14ac:dyDescent="0.2">
      <c r="C720" s="220"/>
      <c r="D720" s="220"/>
    </row>
    <row r="721" spans="3:4" ht="18" customHeight="1" x14ac:dyDescent="0.2">
      <c r="C721" s="220"/>
      <c r="D721" s="220"/>
    </row>
    <row r="722" spans="3:4" ht="18" customHeight="1" x14ac:dyDescent="0.2">
      <c r="C722" s="220"/>
      <c r="D722" s="220"/>
    </row>
    <row r="723" spans="3:4" ht="18" customHeight="1" x14ac:dyDescent="0.2">
      <c r="C723" s="220"/>
      <c r="D723" s="220"/>
    </row>
    <row r="724" spans="3:4" ht="18" customHeight="1" x14ac:dyDescent="0.2">
      <c r="C724" s="220"/>
      <c r="D724" s="220"/>
    </row>
    <row r="725" spans="3:4" ht="18" customHeight="1" x14ac:dyDescent="0.2">
      <c r="C725" s="220"/>
      <c r="D725" s="220"/>
    </row>
    <row r="726" spans="3:4" ht="18" customHeight="1" x14ac:dyDescent="0.2">
      <c r="C726" s="220"/>
      <c r="D726" s="220"/>
    </row>
    <row r="727" spans="3:4" ht="18" customHeight="1" x14ac:dyDescent="0.2">
      <c r="C727" s="220"/>
      <c r="D727" s="220"/>
    </row>
    <row r="728" spans="3:4" ht="18" customHeight="1" x14ac:dyDescent="0.2">
      <c r="C728" s="220"/>
      <c r="D728" s="220"/>
    </row>
    <row r="729" spans="3:4" ht="18" customHeight="1" x14ac:dyDescent="0.2">
      <c r="C729" s="220"/>
      <c r="D729" s="220"/>
    </row>
    <row r="730" spans="3:4" ht="18" customHeight="1" x14ac:dyDescent="0.2">
      <c r="C730" s="220"/>
      <c r="D730" s="220"/>
    </row>
    <row r="731" spans="3:4" ht="18" customHeight="1" x14ac:dyDescent="0.2">
      <c r="C731" s="220"/>
      <c r="D731" s="220"/>
    </row>
    <row r="732" spans="3:4" ht="18" customHeight="1" x14ac:dyDescent="0.2">
      <c r="C732" s="220"/>
      <c r="D732" s="220"/>
    </row>
    <row r="733" spans="3:4" ht="18" customHeight="1" x14ac:dyDescent="0.2">
      <c r="C733" s="220"/>
      <c r="D733" s="220"/>
    </row>
    <row r="734" spans="3:4" ht="18" customHeight="1" x14ac:dyDescent="0.2">
      <c r="C734" s="220"/>
      <c r="D734" s="220"/>
    </row>
    <row r="735" spans="3:4" ht="18" customHeight="1" x14ac:dyDescent="0.2">
      <c r="C735" s="220"/>
      <c r="D735" s="220"/>
    </row>
    <row r="736" spans="3:4" ht="18" customHeight="1" x14ac:dyDescent="0.2">
      <c r="C736" s="220"/>
      <c r="D736" s="220"/>
    </row>
    <row r="737" spans="3:4" ht="18" customHeight="1" x14ac:dyDescent="0.2">
      <c r="C737" s="220"/>
      <c r="D737" s="220"/>
    </row>
    <row r="738" spans="3:4" ht="18" customHeight="1" x14ac:dyDescent="0.2">
      <c r="C738" s="220"/>
      <c r="D738" s="220"/>
    </row>
    <row r="739" spans="3:4" ht="18" customHeight="1" x14ac:dyDescent="0.2">
      <c r="C739" s="220"/>
      <c r="D739" s="220"/>
    </row>
    <row r="740" spans="3:4" ht="18" customHeight="1" x14ac:dyDescent="0.2">
      <c r="C740" s="220"/>
      <c r="D740" s="220"/>
    </row>
    <row r="741" spans="3:4" ht="18" customHeight="1" x14ac:dyDescent="0.2">
      <c r="C741" s="220"/>
      <c r="D741" s="220"/>
    </row>
    <row r="742" spans="3:4" ht="18" customHeight="1" x14ac:dyDescent="0.2">
      <c r="C742" s="220"/>
      <c r="D742" s="220"/>
    </row>
    <row r="743" spans="3:4" ht="18" customHeight="1" x14ac:dyDescent="0.2">
      <c r="C743" s="220"/>
      <c r="D743" s="220"/>
    </row>
    <row r="744" spans="3:4" ht="18" customHeight="1" x14ac:dyDescent="0.2">
      <c r="C744" s="220"/>
      <c r="D744" s="220"/>
    </row>
    <row r="745" spans="3:4" ht="18" customHeight="1" x14ac:dyDescent="0.2">
      <c r="C745" s="220"/>
      <c r="D745" s="220"/>
    </row>
    <row r="746" spans="3:4" ht="18" customHeight="1" x14ac:dyDescent="0.2">
      <c r="C746" s="220"/>
      <c r="D746" s="220"/>
    </row>
    <row r="747" spans="3:4" ht="18" customHeight="1" x14ac:dyDescent="0.2">
      <c r="C747" s="220"/>
      <c r="D747" s="220"/>
    </row>
    <row r="748" spans="3:4" ht="18" customHeight="1" x14ac:dyDescent="0.2">
      <c r="C748" s="220"/>
      <c r="D748" s="220"/>
    </row>
    <row r="749" spans="3:4" ht="18" customHeight="1" x14ac:dyDescent="0.2">
      <c r="C749" s="220"/>
      <c r="D749" s="220"/>
    </row>
    <row r="750" spans="3:4" ht="18" customHeight="1" x14ac:dyDescent="0.2">
      <c r="C750" s="220"/>
      <c r="D750" s="220"/>
    </row>
    <row r="751" spans="3:4" ht="18" customHeight="1" x14ac:dyDescent="0.2">
      <c r="C751" s="220"/>
      <c r="D751" s="220"/>
    </row>
    <row r="752" spans="3:4" ht="18" customHeight="1" x14ac:dyDescent="0.2">
      <c r="C752" s="220"/>
      <c r="D752" s="220"/>
    </row>
    <row r="753" spans="3:4" ht="18" customHeight="1" x14ac:dyDescent="0.2">
      <c r="C753" s="220"/>
      <c r="D753" s="220"/>
    </row>
    <row r="754" spans="3:4" ht="18" customHeight="1" x14ac:dyDescent="0.2">
      <c r="C754" s="220"/>
      <c r="D754" s="220"/>
    </row>
    <row r="755" spans="3:4" ht="18" customHeight="1" x14ac:dyDescent="0.2">
      <c r="C755" s="220"/>
      <c r="D755" s="220"/>
    </row>
    <row r="756" spans="3:4" ht="18" customHeight="1" x14ac:dyDescent="0.2">
      <c r="C756" s="220"/>
      <c r="D756" s="220"/>
    </row>
    <row r="757" spans="3:4" ht="18" customHeight="1" x14ac:dyDescent="0.2">
      <c r="C757" s="220"/>
      <c r="D757" s="220"/>
    </row>
    <row r="758" spans="3:4" ht="18" customHeight="1" x14ac:dyDescent="0.2">
      <c r="C758" s="220"/>
      <c r="D758" s="220"/>
    </row>
    <row r="759" spans="3:4" ht="18" customHeight="1" x14ac:dyDescent="0.2">
      <c r="C759" s="220"/>
      <c r="D759" s="220"/>
    </row>
    <row r="760" spans="3:4" ht="18" customHeight="1" x14ac:dyDescent="0.2">
      <c r="C760" s="220"/>
      <c r="D760" s="220"/>
    </row>
    <row r="761" spans="3:4" ht="18" customHeight="1" x14ac:dyDescent="0.2">
      <c r="C761" s="220"/>
      <c r="D761" s="220"/>
    </row>
    <row r="762" spans="3:4" ht="18" customHeight="1" x14ac:dyDescent="0.2">
      <c r="C762" s="220"/>
      <c r="D762" s="220"/>
    </row>
    <row r="763" spans="3:4" ht="18" customHeight="1" x14ac:dyDescent="0.2">
      <c r="C763" s="220"/>
      <c r="D763" s="220"/>
    </row>
    <row r="764" spans="3:4" ht="18" customHeight="1" x14ac:dyDescent="0.2">
      <c r="C764" s="220"/>
      <c r="D764" s="220"/>
    </row>
    <row r="765" spans="3:4" ht="18" customHeight="1" x14ac:dyDescent="0.2">
      <c r="C765" s="220"/>
      <c r="D765" s="220"/>
    </row>
    <row r="766" spans="3:4" ht="18" customHeight="1" x14ac:dyDescent="0.2">
      <c r="C766" s="220"/>
      <c r="D766" s="220"/>
    </row>
    <row r="767" spans="3:4" ht="18" customHeight="1" x14ac:dyDescent="0.2">
      <c r="C767" s="220"/>
      <c r="D767" s="220"/>
    </row>
    <row r="768" spans="3:4" ht="18" customHeight="1" x14ac:dyDescent="0.2">
      <c r="C768" s="220"/>
      <c r="D768" s="220"/>
    </row>
    <row r="769" spans="3:4" ht="18" customHeight="1" x14ac:dyDescent="0.2">
      <c r="C769" s="220"/>
      <c r="D769" s="220"/>
    </row>
    <row r="770" spans="3:4" ht="18" customHeight="1" x14ac:dyDescent="0.2">
      <c r="C770" s="220"/>
      <c r="D770" s="220"/>
    </row>
    <row r="771" spans="3:4" ht="18" customHeight="1" x14ac:dyDescent="0.2">
      <c r="C771" s="220"/>
      <c r="D771" s="220"/>
    </row>
    <row r="772" spans="3:4" ht="18" customHeight="1" x14ac:dyDescent="0.2">
      <c r="C772" s="220"/>
      <c r="D772" s="220"/>
    </row>
    <row r="773" spans="3:4" ht="18" customHeight="1" x14ac:dyDescent="0.2">
      <c r="C773" s="220"/>
      <c r="D773" s="220"/>
    </row>
    <row r="774" spans="3:4" ht="18" customHeight="1" x14ac:dyDescent="0.2">
      <c r="C774" s="220"/>
      <c r="D774" s="220"/>
    </row>
    <row r="775" spans="3:4" ht="18" customHeight="1" x14ac:dyDescent="0.2">
      <c r="C775" s="220"/>
      <c r="D775" s="220"/>
    </row>
    <row r="776" spans="3:4" ht="18" customHeight="1" x14ac:dyDescent="0.2">
      <c r="C776" s="220"/>
      <c r="D776" s="220"/>
    </row>
    <row r="777" spans="3:4" ht="18" customHeight="1" x14ac:dyDescent="0.2">
      <c r="C777" s="220"/>
      <c r="D777" s="220"/>
    </row>
    <row r="778" spans="3:4" ht="18" customHeight="1" x14ac:dyDescent="0.2">
      <c r="C778" s="220"/>
      <c r="D778" s="220"/>
    </row>
    <row r="779" spans="3:4" ht="18" customHeight="1" x14ac:dyDescent="0.2">
      <c r="C779" s="220"/>
      <c r="D779" s="220"/>
    </row>
    <row r="780" spans="3:4" ht="18" customHeight="1" x14ac:dyDescent="0.2">
      <c r="C780" s="220"/>
      <c r="D780" s="220"/>
    </row>
    <row r="781" spans="3:4" ht="18" customHeight="1" x14ac:dyDescent="0.2">
      <c r="C781" s="220"/>
      <c r="D781" s="220"/>
    </row>
    <row r="782" spans="3:4" ht="18" customHeight="1" x14ac:dyDescent="0.2">
      <c r="C782" s="220"/>
      <c r="D782" s="220"/>
    </row>
    <row r="783" spans="3:4" ht="18" customHeight="1" x14ac:dyDescent="0.2">
      <c r="C783" s="220"/>
      <c r="D783" s="220"/>
    </row>
    <row r="784" spans="3:4" ht="18" customHeight="1" x14ac:dyDescent="0.2">
      <c r="C784" s="220"/>
      <c r="D784" s="220"/>
    </row>
    <row r="785" spans="3:4" ht="18" customHeight="1" x14ac:dyDescent="0.2">
      <c r="C785" s="220"/>
      <c r="D785" s="220"/>
    </row>
    <row r="786" spans="3:4" ht="18" customHeight="1" x14ac:dyDescent="0.2">
      <c r="C786" s="220"/>
      <c r="D786" s="220"/>
    </row>
    <row r="787" spans="3:4" ht="18" customHeight="1" x14ac:dyDescent="0.2">
      <c r="C787" s="220"/>
      <c r="D787" s="220"/>
    </row>
    <row r="788" spans="3:4" ht="18" customHeight="1" x14ac:dyDescent="0.2">
      <c r="C788" s="220"/>
      <c r="D788" s="220"/>
    </row>
    <row r="789" spans="3:4" ht="18" customHeight="1" x14ac:dyDescent="0.2">
      <c r="C789" s="220"/>
      <c r="D789" s="220"/>
    </row>
    <row r="790" spans="3:4" ht="18" customHeight="1" x14ac:dyDescent="0.2">
      <c r="C790" s="220"/>
      <c r="D790" s="220"/>
    </row>
    <row r="791" spans="3:4" ht="18" customHeight="1" x14ac:dyDescent="0.2">
      <c r="C791" s="220"/>
      <c r="D791" s="220"/>
    </row>
    <row r="792" spans="3:4" ht="18" customHeight="1" x14ac:dyDescent="0.2">
      <c r="C792" s="220"/>
      <c r="D792" s="220"/>
    </row>
    <row r="793" spans="3:4" ht="18" customHeight="1" x14ac:dyDescent="0.2">
      <c r="C793" s="220"/>
      <c r="D793" s="220"/>
    </row>
    <row r="794" spans="3:4" ht="18" customHeight="1" x14ac:dyDescent="0.2">
      <c r="C794" s="220"/>
      <c r="D794" s="220"/>
    </row>
    <row r="795" spans="3:4" ht="18" customHeight="1" x14ac:dyDescent="0.2">
      <c r="C795" s="220"/>
      <c r="D795" s="220"/>
    </row>
    <row r="796" spans="3:4" ht="18" customHeight="1" x14ac:dyDescent="0.2">
      <c r="C796" s="220"/>
      <c r="D796" s="220"/>
    </row>
    <row r="797" spans="3:4" ht="18" customHeight="1" x14ac:dyDescent="0.2">
      <c r="C797" s="220"/>
      <c r="D797" s="220"/>
    </row>
    <row r="798" spans="3:4" ht="18" customHeight="1" x14ac:dyDescent="0.2">
      <c r="C798" s="220"/>
      <c r="D798" s="220"/>
    </row>
    <row r="799" spans="3:4" ht="18" customHeight="1" x14ac:dyDescent="0.2">
      <c r="C799" s="220"/>
      <c r="D799" s="220"/>
    </row>
    <row r="800" spans="3:4" ht="18" customHeight="1" x14ac:dyDescent="0.2">
      <c r="C800" s="220"/>
      <c r="D800" s="220"/>
    </row>
    <row r="801" spans="3:4" ht="18" customHeight="1" x14ac:dyDescent="0.2">
      <c r="C801" s="220"/>
      <c r="D801" s="220"/>
    </row>
    <row r="802" spans="3:4" ht="18" customHeight="1" x14ac:dyDescent="0.2">
      <c r="C802" s="220"/>
      <c r="D802" s="220"/>
    </row>
    <row r="803" spans="3:4" ht="18" customHeight="1" x14ac:dyDescent="0.2">
      <c r="C803" s="220"/>
      <c r="D803" s="220"/>
    </row>
    <row r="804" spans="3:4" ht="18" customHeight="1" x14ac:dyDescent="0.2">
      <c r="C804" s="220"/>
      <c r="D804" s="220"/>
    </row>
    <row r="805" spans="3:4" ht="18" customHeight="1" x14ac:dyDescent="0.2">
      <c r="C805" s="220"/>
      <c r="D805" s="220"/>
    </row>
    <row r="806" spans="3:4" ht="18" customHeight="1" x14ac:dyDescent="0.2">
      <c r="C806" s="220"/>
      <c r="D806" s="220"/>
    </row>
    <row r="807" spans="3:4" ht="18" customHeight="1" x14ac:dyDescent="0.2">
      <c r="C807" s="220"/>
      <c r="D807" s="220"/>
    </row>
    <row r="808" spans="3:4" ht="18" customHeight="1" x14ac:dyDescent="0.2">
      <c r="C808" s="220"/>
      <c r="D808" s="220"/>
    </row>
    <row r="809" spans="3:4" ht="18" customHeight="1" x14ac:dyDescent="0.2">
      <c r="C809" s="220"/>
      <c r="D809" s="220"/>
    </row>
    <row r="810" spans="3:4" ht="18" customHeight="1" x14ac:dyDescent="0.2">
      <c r="C810" s="220"/>
      <c r="D810" s="220"/>
    </row>
    <row r="811" spans="3:4" ht="18" customHeight="1" x14ac:dyDescent="0.2">
      <c r="C811" s="220"/>
      <c r="D811" s="220"/>
    </row>
    <row r="812" spans="3:4" ht="18" customHeight="1" x14ac:dyDescent="0.2">
      <c r="C812" s="220"/>
      <c r="D812" s="220"/>
    </row>
    <row r="813" spans="3:4" ht="18" customHeight="1" x14ac:dyDescent="0.2">
      <c r="C813" s="220"/>
      <c r="D813" s="220"/>
    </row>
    <row r="814" spans="3:4" ht="18" customHeight="1" x14ac:dyDescent="0.2">
      <c r="C814" s="220"/>
      <c r="D814" s="220"/>
    </row>
    <row r="815" spans="3:4" ht="18" customHeight="1" x14ac:dyDescent="0.2">
      <c r="C815" s="220"/>
      <c r="D815" s="220"/>
    </row>
    <row r="816" spans="3:4" ht="18" customHeight="1" x14ac:dyDescent="0.2">
      <c r="C816" s="220"/>
      <c r="D816" s="220"/>
    </row>
    <row r="817" spans="3:4" ht="18" customHeight="1" x14ac:dyDescent="0.2">
      <c r="C817" s="220"/>
      <c r="D817" s="220"/>
    </row>
    <row r="818" spans="3:4" ht="18" customHeight="1" x14ac:dyDescent="0.2">
      <c r="C818" s="220"/>
      <c r="D818" s="220"/>
    </row>
    <row r="819" spans="3:4" ht="18" customHeight="1" x14ac:dyDescent="0.2">
      <c r="C819" s="220"/>
      <c r="D819" s="220"/>
    </row>
    <row r="820" spans="3:4" ht="18" customHeight="1" x14ac:dyDescent="0.2">
      <c r="C820" s="220"/>
      <c r="D820" s="220"/>
    </row>
    <row r="821" spans="3:4" ht="18" customHeight="1" x14ac:dyDescent="0.2">
      <c r="C821" s="220"/>
      <c r="D821" s="220"/>
    </row>
    <row r="822" spans="3:4" ht="18" customHeight="1" x14ac:dyDescent="0.2">
      <c r="C822" s="220"/>
      <c r="D822" s="220"/>
    </row>
    <row r="823" spans="3:4" ht="18" customHeight="1" x14ac:dyDescent="0.2">
      <c r="C823" s="220"/>
      <c r="D823" s="220"/>
    </row>
    <row r="824" spans="3:4" ht="18" customHeight="1" x14ac:dyDescent="0.2">
      <c r="C824" s="220"/>
      <c r="D824" s="220"/>
    </row>
    <row r="825" spans="3:4" ht="18" customHeight="1" x14ac:dyDescent="0.2">
      <c r="C825" s="220"/>
      <c r="D825" s="220"/>
    </row>
    <row r="826" spans="3:4" ht="18" customHeight="1" x14ac:dyDescent="0.2">
      <c r="C826" s="220"/>
      <c r="D826" s="220"/>
    </row>
    <row r="827" spans="3:4" ht="18" customHeight="1" x14ac:dyDescent="0.2">
      <c r="C827" s="220"/>
      <c r="D827" s="220"/>
    </row>
    <row r="828" spans="3:4" ht="18" customHeight="1" x14ac:dyDescent="0.2">
      <c r="C828" s="220"/>
      <c r="D828" s="220"/>
    </row>
    <row r="829" spans="3:4" ht="18" customHeight="1" x14ac:dyDescent="0.2">
      <c r="C829" s="220"/>
      <c r="D829" s="220"/>
    </row>
    <row r="830" spans="3:4" ht="18" customHeight="1" x14ac:dyDescent="0.2">
      <c r="C830" s="220"/>
      <c r="D830" s="220"/>
    </row>
    <row r="831" spans="3:4" ht="18" customHeight="1" x14ac:dyDescent="0.2">
      <c r="C831" s="220"/>
      <c r="D831" s="220"/>
    </row>
    <row r="832" spans="3:4" ht="18" customHeight="1" x14ac:dyDescent="0.2">
      <c r="C832" s="220"/>
      <c r="D832" s="220"/>
    </row>
    <row r="833" spans="3:4" ht="18" customHeight="1" x14ac:dyDescent="0.2">
      <c r="C833" s="220"/>
      <c r="D833" s="220"/>
    </row>
    <row r="834" spans="3:4" ht="18" customHeight="1" x14ac:dyDescent="0.2">
      <c r="C834" s="220"/>
      <c r="D834" s="220"/>
    </row>
    <row r="835" spans="3:4" ht="18" customHeight="1" x14ac:dyDescent="0.2">
      <c r="C835" s="220"/>
      <c r="D835" s="220"/>
    </row>
    <row r="836" spans="3:4" ht="18" customHeight="1" x14ac:dyDescent="0.2">
      <c r="C836" s="220"/>
      <c r="D836" s="220"/>
    </row>
    <row r="837" spans="3:4" ht="18" customHeight="1" x14ac:dyDescent="0.2">
      <c r="C837" s="220"/>
      <c r="D837" s="220"/>
    </row>
    <row r="838" spans="3:4" ht="18" customHeight="1" x14ac:dyDescent="0.2">
      <c r="C838" s="220"/>
      <c r="D838" s="220"/>
    </row>
    <row r="839" spans="3:4" ht="18" customHeight="1" x14ac:dyDescent="0.2">
      <c r="C839" s="220"/>
      <c r="D839" s="220"/>
    </row>
    <row r="840" spans="3:4" ht="18" customHeight="1" x14ac:dyDescent="0.2">
      <c r="C840" s="220"/>
      <c r="D840" s="220"/>
    </row>
    <row r="841" spans="3:4" ht="18" customHeight="1" x14ac:dyDescent="0.2">
      <c r="C841" s="220"/>
      <c r="D841" s="220"/>
    </row>
    <row r="842" spans="3:4" ht="18" customHeight="1" x14ac:dyDescent="0.2">
      <c r="C842" s="220"/>
      <c r="D842" s="220"/>
    </row>
    <row r="843" spans="3:4" ht="18" customHeight="1" x14ac:dyDescent="0.2">
      <c r="C843" s="220"/>
      <c r="D843" s="220"/>
    </row>
    <row r="844" spans="3:4" ht="18" customHeight="1" x14ac:dyDescent="0.2">
      <c r="C844" s="220"/>
      <c r="D844" s="220"/>
    </row>
    <row r="845" spans="3:4" ht="18" customHeight="1" x14ac:dyDescent="0.2">
      <c r="C845" s="220"/>
      <c r="D845" s="220"/>
    </row>
    <row r="846" spans="3:4" ht="18" customHeight="1" x14ac:dyDescent="0.2">
      <c r="C846" s="220"/>
      <c r="D846" s="220"/>
    </row>
    <row r="847" spans="3:4" ht="18" customHeight="1" x14ac:dyDescent="0.2">
      <c r="C847" s="220"/>
      <c r="D847" s="220"/>
    </row>
    <row r="848" spans="3:4" ht="18" customHeight="1" x14ac:dyDescent="0.2">
      <c r="C848" s="220"/>
      <c r="D848" s="220"/>
    </row>
    <row r="849" spans="3:4" ht="18" customHeight="1" x14ac:dyDescent="0.2">
      <c r="C849" s="220"/>
      <c r="D849" s="220"/>
    </row>
    <row r="850" spans="3:4" ht="18" customHeight="1" x14ac:dyDescent="0.2">
      <c r="C850" s="220"/>
      <c r="D850" s="220"/>
    </row>
    <row r="851" spans="3:4" ht="18" customHeight="1" x14ac:dyDescent="0.2">
      <c r="C851" s="220"/>
      <c r="D851" s="220"/>
    </row>
    <row r="852" spans="3:4" ht="18" customHeight="1" x14ac:dyDescent="0.2">
      <c r="C852" s="220"/>
      <c r="D852" s="220"/>
    </row>
    <row r="853" spans="3:4" ht="18" customHeight="1" x14ac:dyDescent="0.2">
      <c r="C853" s="220"/>
      <c r="D853" s="220"/>
    </row>
    <row r="854" spans="3:4" ht="18" customHeight="1" x14ac:dyDescent="0.2">
      <c r="C854" s="220"/>
      <c r="D854" s="220"/>
    </row>
    <row r="855" spans="3:4" ht="18" customHeight="1" x14ac:dyDescent="0.2">
      <c r="C855" s="220"/>
      <c r="D855" s="220"/>
    </row>
    <row r="856" spans="3:4" ht="18" customHeight="1" x14ac:dyDescent="0.2">
      <c r="C856" s="220"/>
      <c r="D856" s="220"/>
    </row>
    <row r="857" spans="3:4" ht="18" customHeight="1" x14ac:dyDescent="0.2">
      <c r="C857" s="220"/>
      <c r="D857" s="220"/>
    </row>
    <row r="858" spans="3:4" ht="18" customHeight="1" x14ac:dyDescent="0.2">
      <c r="C858" s="220"/>
      <c r="D858" s="220"/>
    </row>
    <row r="859" spans="3:4" ht="18" customHeight="1" x14ac:dyDescent="0.2">
      <c r="C859" s="220"/>
      <c r="D859" s="220"/>
    </row>
    <row r="860" spans="3:4" ht="18" customHeight="1" x14ac:dyDescent="0.2">
      <c r="C860" s="220"/>
      <c r="D860" s="220"/>
    </row>
    <row r="861" spans="3:4" ht="18" customHeight="1" x14ac:dyDescent="0.2">
      <c r="C861" s="220"/>
      <c r="D861" s="220"/>
    </row>
    <row r="862" spans="3:4" ht="18" customHeight="1" x14ac:dyDescent="0.2">
      <c r="C862" s="220"/>
      <c r="D862" s="220"/>
    </row>
    <row r="863" spans="3:4" ht="18" customHeight="1" x14ac:dyDescent="0.2">
      <c r="C863" s="220"/>
      <c r="D863" s="220"/>
    </row>
    <row r="864" spans="3:4" ht="18" customHeight="1" x14ac:dyDescent="0.2">
      <c r="C864" s="220"/>
      <c r="D864" s="220"/>
    </row>
    <row r="865" spans="3:4" ht="18" customHeight="1" x14ac:dyDescent="0.2">
      <c r="C865" s="220"/>
      <c r="D865" s="220"/>
    </row>
    <row r="866" spans="3:4" ht="18" customHeight="1" x14ac:dyDescent="0.2">
      <c r="C866" s="220"/>
      <c r="D866" s="220"/>
    </row>
    <row r="867" spans="3:4" ht="18" customHeight="1" x14ac:dyDescent="0.2">
      <c r="C867" s="220"/>
      <c r="D867" s="220"/>
    </row>
    <row r="868" spans="3:4" ht="18" customHeight="1" x14ac:dyDescent="0.2">
      <c r="C868" s="220"/>
      <c r="D868" s="220"/>
    </row>
    <row r="869" spans="3:4" ht="18" customHeight="1" x14ac:dyDescent="0.2">
      <c r="C869" s="220"/>
      <c r="D869" s="220"/>
    </row>
    <row r="870" spans="3:4" ht="18" customHeight="1" x14ac:dyDescent="0.2">
      <c r="C870" s="220"/>
      <c r="D870" s="220"/>
    </row>
    <row r="871" spans="3:4" ht="18" customHeight="1" x14ac:dyDescent="0.2">
      <c r="C871" s="220"/>
      <c r="D871" s="220"/>
    </row>
    <row r="872" spans="3:4" ht="18" customHeight="1" x14ac:dyDescent="0.2">
      <c r="C872" s="220"/>
      <c r="D872" s="220"/>
    </row>
    <row r="873" spans="3:4" ht="18" customHeight="1" x14ac:dyDescent="0.2">
      <c r="C873" s="220"/>
      <c r="D873" s="220"/>
    </row>
    <row r="874" spans="3:4" ht="18" customHeight="1" x14ac:dyDescent="0.2">
      <c r="C874" s="220"/>
      <c r="D874" s="220"/>
    </row>
    <row r="875" spans="3:4" ht="18" customHeight="1" x14ac:dyDescent="0.2">
      <c r="C875" s="220"/>
      <c r="D875" s="220"/>
    </row>
    <row r="876" spans="3:4" ht="18" customHeight="1" x14ac:dyDescent="0.2">
      <c r="C876" s="220"/>
      <c r="D876" s="220"/>
    </row>
    <row r="877" spans="3:4" ht="18" customHeight="1" x14ac:dyDescent="0.2">
      <c r="C877" s="220"/>
      <c r="D877" s="220"/>
    </row>
    <row r="878" spans="3:4" ht="18" customHeight="1" x14ac:dyDescent="0.2">
      <c r="C878" s="220"/>
      <c r="D878" s="220"/>
    </row>
    <row r="879" spans="3:4" ht="18" customHeight="1" x14ac:dyDescent="0.2">
      <c r="C879" s="220"/>
      <c r="D879" s="220"/>
    </row>
    <row r="880" spans="3:4" ht="18" customHeight="1" x14ac:dyDescent="0.2">
      <c r="C880" s="220"/>
      <c r="D880" s="220"/>
    </row>
    <row r="881" spans="3:4" ht="18" customHeight="1" x14ac:dyDescent="0.2">
      <c r="C881" s="220"/>
      <c r="D881" s="220"/>
    </row>
    <row r="882" spans="3:4" ht="18" customHeight="1" x14ac:dyDescent="0.2">
      <c r="C882" s="220"/>
      <c r="D882" s="220"/>
    </row>
    <row r="883" spans="3:4" ht="18" customHeight="1" x14ac:dyDescent="0.2">
      <c r="C883" s="220"/>
      <c r="D883" s="220"/>
    </row>
    <row r="884" spans="3:4" ht="18" customHeight="1" x14ac:dyDescent="0.2">
      <c r="C884" s="220"/>
      <c r="D884" s="220"/>
    </row>
    <row r="885" spans="3:4" ht="18" customHeight="1" x14ac:dyDescent="0.2">
      <c r="C885" s="220"/>
      <c r="D885" s="220"/>
    </row>
    <row r="886" spans="3:4" ht="18" customHeight="1" x14ac:dyDescent="0.2">
      <c r="C886" s="220"/>
      <c r="D886" s="220"/>
    </row>
    <row r="887" spans="3:4" ht="18" customHeight="1" x14ac:dyDescent="0.2">
      <c r="C887" s="220"/>
      <c r="D887" s="220"/>
    </row>
    <row r="888" spans="3:4" ht="18" customHeight="1" x14ac:dyDescent="0.2">
      <c r="C888" s="220"/>
      <c r="D888" s="220"/>
    </row>
    <row r="889" spans="3:4" ht="18" customHeight="1" x14ac:dyDescent="0.2">
      <c r="C889" s="220"/>
      <c r="D889" s="220"/>
    </row>
    <row r="890" spans="3:4" ht="18" customHeight="1" x14ac:dyDescent="0.2">
      <c r="C890" s="220"/>
      <c r="D890" s="220"/>
    </row>
    <row r="891" spans="3:4" ht="18" customHeight="1" x14ac:dyDescent="0.2">
      <c r="C891" s="220"/>
      <c r="D891" s="220"/>
    </row>
    <row r="892" spans="3:4" ht="18" customHeight="1" x14ac:dyDescent="0.2">
      <c r="C892" s="220"/>
      <c r="D892" s="220"/>
    </row>
    <row r="893" spans="3:4" ht="18" customHeight="1" x14ac:dyDescent="0.2">
      <c r="C893" s="220"/>
      <c r="D893" s="220"/>
    </row>
    <row r="894" spans="3:4" ht="18" customHeight="1" x14ac:dyDescent="0.2">
      <c r="C894" s="220"/>
      <c r="D894" s="220"/>
    </row>
    <row r="895" spans="3:4" ht="18" customHeight="1" x14ac:dyDescent="0.2">
      <c r="C895" s="220"/>
      <c r="D895" s="220"/>
    </row>
    <row r="896" spans="3:4" ht="18" customHeight="1" x14ac:dyDescent="0.2">
      <c r="C896" s="220"/>
      <c r="D896" s="220"/>
    </row>
    <row r="897" spans="3:4" ht="18" customHeight="1" x14ac:dyDescent="0.2">
      <c r="C897" s="220"/>
      <c r="D897" s="220"/>
    </row>
    <row r="898" spans="3:4" ht="18" customHeight="1" x14ac:dyDescent="0.2">
      <c r="C898" s="220"/>
      <c r="D898" s="220"/>
    </row>
    <row r="899" spans="3:4" ht="18" customHeight="1" x14ac:dyDescent="0.2">
      <c r="C899" s="220"/>
      <c r="D899" s="220"/>
    </row>
    <row r="900" spans="3:4" ht="18" customHeight="1" x14ac:dyDescent="0.2">
      <c r="C900" s="220"/>
      <c r="D900" s="220"/>
    </row>
    <row r="901" spans="3:4" ht="18" customHeight="1" x14ac:dyDescent="0.2">
      <c r="C901" s="220"/>
      <c r="D901" s="220"/>
    </row>
    <row r="902" spans="3:4" ht="18" customHeight="1" x14ac:dyDescent="0.2">
      <c r="C902" s="220"/>
      <c r="D902" s="220"/>
    </row>
    <row r="903" spans="3:4" ht="18" customHeight="1" x14ac:dyDescent="0.2">
      <c r="C903" s="220"/>
      <c r="D903" s="220"/>
    </row>
    <row r="904" spans="3:4" ht="18" customHeight="1" x14ac:dyDescent="0.2">
      <c r="C904" s="220"/>
      <c r="D904" s="220"/>
    </row>
    <row r="905" spans="3:4" ht="18" customHeight="1" x14ac:dyDescent="0.2">
      <c r="C905" s="220"/>
      <c r="D905" s="220"/>
    </row>
    <row r="906" spans="3:4" ht="18" customHeight="1" x14ac:dyDescent="0.2">
      <c r="C906" s="220"/>
      <c r="D906" s="220"/>
    </row>
    <row r="907" spans="3:4" ht="18" customHeight="1" x14ac:dyDescent="0.2">
      <c r="C907" s="220"/>
      <c r="D907" s="220"/>
    </row>
    <row r="908" spans="3:4" ht="18" customHeight="1" x14ac:dyDescent="0.2">
      <c r="C908" s="220"/>
      <c r="D908" s="220"/>
    </row>
    <row r="909" spans="3:4" ht="18" customHeight="1" x14ac:dyDescent="0.2">
      <c r="C909" s="220"/>
      <c r="D909" s="220"/>
    </row>
    <row r="910" spans="3:4" ht="18" customHeight="1" x14ac:dyDescent="0.2">
      <c r="C910" s="220"/>
      <c r="D910" s="220"/>
    </row>
    <row r="911" spans="3:4" ht="18" customHeight="1" x14ac:dyDescent="0.2">
      <c r="C911" s="220"/>
      <c r="D911" s="220"/>
    </row>
    <row r="912" spans="3:4" ht="18" customHeight="1" x14ac:dyDescent="0.2">
      <c r="C912" s="220"/>
      <c r="D912" s="220"/>
    </row>
    <row r="913" spans="3:4" ht="18" customHeight="1" x14ac:dyDescent="0.2">
      <c r="C913" s="220"/>
      <c r="D913" s="220"/>
    </row>
    <row r="914" spans="3:4" ht="18" customHeight="1" x14ac:dyDescent="0.2">
      <c r="C914" s="220"/>
      <c r="D914" s="220"/>
    </row>
    <row r="915" spans="3:4" ht="18" customHeight="1" x14ac:dyDescent="0.2">
      <c r="C915" s="220"/>
      <c r="D915" s="220"/>
    </row>
    <row r="916" spans="3:4" ht="18" customHeight="1" x14ac:dyDescent="0.2">
      <c r="C916" s="220"/>
      <c r="D916" s="220"/>
    </row>
    <row r="917" spans="3:4" ht="18" customHeight="1" x14ac:dyDescent="0.2">
      <c r="C917" s="220"/>
      <c r="D917" s="220"/>
    </row>
    <row r="918" spans="3:4" ht="18" customHeight="1" x14ac:dyDescent="0.2">
      <c r="C918" s="220"/>
      <c r="D918" s="220"/>
    </row>
    <row r="919" spans="3:4" ht="18" customHeight="1" x14ac:dyDescent="0.2">
      <c r="C919" s="220"/>
      <c r="D919" s="220"/>
    </row>
    <row r="920" spans="3:4" ht="18" customHeight="1" x14ac:dyDescent="0.2">
      <c r="C920" s="220"/>
      <c r="D920" s="220"/>
    </row>
    <row r="921" spans="3:4" ht="18" customHeight="1" x14ac:dyDescent="0.2">
      <c r="C921" s="220"/>
      <c r="D921" s="220"/>
    </row>
    <row r="922" spans="3:4" ht="18" customHeight="1" x14ac:dyDescent="0.2">
      <c r="C922" s="220"/>
      <c r="D922" s="220"/>
    </row>
    <row r="923" spans="3:4" ht="18" customHeight="1" x14ac:dyDescent="0.2">
      <c r="C923" s="220"/>
      <c r="D923" s="220"/>
    </row>
    <row r="924" spans="3:4" ht="18" customHeight="1" x14ac:dyDescent="0.2">
      <c r="C924" s="220"/>
      <c r="D924" s="220"/>
    </row>
    <row r="925" spans="3:4" ht="18" customHeight="1" x14ac:dyDescent="0.2">
      <c r="C925" s="220"/>
      <c r="D925" s="220"/>
    </row>
    <row r="926" spans="3:4" ht="18" customHeight="1" x14ac:dyDescent="0.2">
      <c r="C926" s="220"/>
      <c r="D926" s="220"/>
    </row>
    <row r="927" spans="3:4" ht="18" customHeight="1" x14ac:dyDescent="0.2">
      <c r="C927" s="220"/>
      <c r="D927" s="220"/>
    </row>
    <row r="928" spans="3:4" ht="18" customHeight="1" x14ac:dyDescent="0.2">
      <c r="C928" s="220"/>
      <c r="D928" s="220"/>
    </row>
    <row r="929" spans="3:4" ht="18" customHeight="1" x14ac:dyDescent="0.2">
      <c r="C929" s="220"/>
      <c r="D929" s="220"/>
    </row>
    <row r="930" spans="3:4" ht="18" customHeight="1" x14ac:dyDescent="0.2">
      <c r="C930" s="220"/>
      <c r="D930" s="220"/>
    </row>
    <row r="931" spans="3:4" ht="18" customHeight="1" x14ac:dyDescent="0.2">
      <c r="C931" s="220"/>
      <c r="D931" s="220"/>
    </row>
    <row r="932" spans="3:4" ht="18" customHeight="1" x14ac:dyDescent="0.2">
      <c r="C932" s="220"/>
      <c r="D932" s="220"/>
    </row>
    <row r="933" spans="3:4" ht="18" customHeight="1" x14ac:dyDescent="0.2">
      <c r="C933" s="220"/>
      <c r="D933" s="220"/>
    </row>
    <row r="934" spans="3:4" ht="18" customHeight="1" x14ac:dyDescent="0.2">
      <c r="C934" s="220"/>
      <c r="D934" s="220"/>
    </row>
    <row r="935" spans="3:4" ht="18" customHeight="1" x14ac:dyDescent="0.2">
      <c r="C935" s="220"/>
      <c r="D935" s="220"/>
    </row>
    <row r="936" spans="3:4" ht="18" customHeight="1" x14ac:dyDescent="0.2">
      <c r="C936" s="220"/>
      <c r="D936" s="220"/>
    </row>
    <row r="937" spans="3:4" ht="18" customHeight="1" x14ac:dyDescent="0.2">
      <c r="C937" s="220"/>
      <c r="D937" s="220"/>
    </row>
    <row r="938" spans="3:4" ht="18" customHeight="1" x14ac:dyDescent="0.2">
      <c r="C938" s="220"/>
      <c r="D938" s="220"/>
    </row>
    <row r="939" spans="3:4" ht="18" customHeight="1" x14ac:dyDescent="0.2">
      <c r="C939" s="220"/>
      <c r="D939" s="220"/>
    </row>
    <row r="940" spans="3:4" ht="18" customHeight="1" x14ac:dyDescent="0.2">
      <c r="C940" s="220"/>
      <c r="D940" s="220"/>
    </row>
    <row r="941" spans="3:4" ht="18" customHeight="1" x14ac:dyDescent="0.2">
      <c r="C941" s="220"/>
      <c r="D941" s="220"/>
    </row>
    <row r="942" spans="3:4" ht="18" customHeight="1" x14ac:dyDescent="0.2">
      <c r="C942" s="220"/>
      <c r="D942" s="220"/>
    </row>
    <row r="943" spans="3:4" ht="18" customHeight="1" x14ac:dyDescent="0.2">
      <c r="C943" s="220"/>
      <c r="D943" s="220"/>
    </row>
    <row r="944" spans="3:4" ht="18" customHeight="1" x14ac:dyDescent="0.2">
      <c r="C944" s="220"/>
      <c r="D944" s="220"/>
    </row>
    <row r="945" spans="3:4" ht="18" customHeight="1" x14ac:dyDescent="0.2">
      <c r="C945" s="220"/>
      <c r="D945" s="220"/>
    </row>
    <row r="946" spans="3:4" ht="18" customHeight="1" x14ac:dyDescent="0.2">
      <c r="C946" s="220"/>
      <c r="D946" s="220"/>
    </row>
    <row r="947" spans="3:4" ht="18" customHeight="1" x14ac:dyDescent="0.2">
      <c r="C947" s="220"/>
      <c r="D947" s="220"/>
    </row>
    <row r="948" spans="3:4" ht="18" customHeight="1" x14ac:dyDescent="0.2">
      <c r="C948" s="220"/>
      <c r="D948" s="220"/>
    </row>
    <row r="949" spans="3:4" ht="18" customHeight="1" x14ac:dyDescent="0.2">
      <c r="C949" s="220"/>
      <c r="D949" s="220"/>
    </row>
    <row r="950" spans="3:4" ht="18" customHeight="1" x14ac:dyDescent="0.2">
      <c r="C950" s="220"/>
      <c r="D950" s="220"/>
    </row>
    <row r="951" spans="3:4" ht="18" customHeight="1" x14ac:dyDescent="0.2">
      <c r="C951" s="220"/>
      <c r="D951" s="220"/>
    </row>
    <row r="952" spans="3:4" ht="18" customHeight="1" x14ac:dyDescent="0.2">
      <c r="C952" s="220"/>
      <c r="D952" s="220"/>
    </row>
    <row r="953" spans="3:4" ht="18" customHeight="1" x14ac:dyDescent="0.2">
      <c r="C953" s="220"/>
      <c r="D953" s="220"/>
    </row>
    <row r="954" spans="3:4" ht="18" customHeight="1" x14ac:dyDescent="0.2">
      <c r="C954" s="220"/>
      <c r="D954" s="220"/>
    </row>
    <row r="955" spans="3:4" ht="18" customHeight="1" x14ac:dyDescent="0.2">
      <c r="C955" s="220"/>
      <c r="D955" s="220"/>
    </row>
    <row r="956" spans="3:4" ht="18" customHeight="1" x14ac:dyDescent="0.2">
      <c r="C956" s="220"/>
      <c r="D956" s="220"/>
    </row>
    <row r="957" spans="3:4" ht="18" customHeight="1" x14ac:dyDescent="0.2">
      <c r="C957" s="220"/>
      <c r="D957" s="220"/>
    </row>
    <row r="958" spans="3:4" ht="18" customHeight="1" x14ac:dyDescent="0.2">
      <c r="C958" s="220"/>
      <c r="D958" s="220"/>
    </row>
    <row r="959" spans="3:4" ht="18" customHeight="1" x14ac:dyDescent="0.2">
      <c r="C959" s="220"/>
      <c r="D959" s="220"/>
    </row>
    <row r="960" spans="3:4" ht="18" customHeight="1" x14ac:dyDescent="0.2">
      <c r="C960" s="220"/>
      <c r="D960" s="220"/>
    </row>
    <row r="961" spans="3:4" ht="18" customHeight="1" x14ac:dyDescent="0.2">
      <c r="C961" s="220"/>
      <c r="D961" s="220"/>
    </row>
    <row r="962" spans="3:4" ht="18" customHeight="1" x14ac:dyDescent="0.2">
      <c r="C962" s="220"/>
      <c r="D962" s="220"/>
    </row>
    <row r="963" spans="3:4" ht="18" customHeight="1" x14ac:dyDescent="0.2">
      <c r="C963" s="220"/>
      <c r="D963" s="220"/>
    </row>
    <row r="964" spans="3:4" ht="18" customHeight="1" x14ac:dyDescent="0.2">
      <c r="C964" s="220"/>
      <c r="D964" s="220"/>
    </row>
    <row r="965" spans="3:4" ht="18" customHeight="1" x14ac:dyDescent="0.2">
      <c r="C965" s="220"/>
      <c r="D965" s="220"/>
    </row>
    <row r="966" spans="3:4" ht="18" customHeight="1" x14ac:dyDescent="0.2">
      <c r="C966" s="220"/>
      <c r="D966" s="220"/>
    </row>
    <row r="967" spans="3:4" ht="18" customHeight="1" x14ac:dyDescent="0.2">
      <c r="C967" s="220"/>
      <c r="D967" s="220"/>
    </row>
    <row r="968" spans="3:4" ht="18" customHeight="1" x14ac:dyDescent="0.2">
      <c r="C968" s="220"/>
      <c r="D968" s="220"/>
    </row>
    <row r="969" spans="3:4" ht="18" customHeight="1" x14ac:dyDescent="0.2">
      <c r="C969" s="220"/>
      <c r="D969" s="220"/>
    </row>
    <row r="970" spans="3:4" ht="18" customHeight="1" x14ac:dyDescent="0.2">
      <c r="C970" s="220"/>
      <c r="D970" s="220"/>
    </row>
    <row r="971" spans="3:4" ht="18" customHeight="1" x14ac:dyDescent="0.2">
      <c r="C971" s="220"/>
      <c r="D971" s="220"/>
    </row>
    <row r="972" spans="3:4" ht="18" customHeight="1" x14ac:dyDescent="0.2">
      <c r="C972" s="220"/>
      <c r="D972" s="220"/>
    </row>
    <row r="973" spans="3:4" ht="18" customHeight="1" x14ac:dyDescent="0.2">
      <c r="C973" s="220"/>
      <c r="D973" s="220"/>
    </row>
    <row r="974" spans="3:4" ht="18" customHeight="1" x14ac:dyDescent="0.2">
      <c r="C974" s="220"/>
      <c r="D974" s="220"/>
    </row>
    <row r="975" spans="3:4" ht="18" customHeight="1" x14ac:dyDescent="0.2">
      <c r="C975" s="220"/>
      <c r="D975" s="220"/>
    </row>
    <row r="976" spans="3:4" ht="18" customHeight="1" x14ac:dyDescent="0.2">
      <c r="C976" s="220"/>
      <c r="D976" s="220"/>
    </row>
    <row r="977" spans="3:4" ht="18" customHeight="1" x14ac:dyDescent="0.2">
      <c r="C977" s="220"/>
      <c r="D977" s="220"/>
    </row>
    <row r="978" spans="3:4" ht="18" customHeight="1" x14ac:dyDescent="0.2">
      <c r="C978" s="220"/>
      <c r="D978" s="220"/>
    </row>
  </sheetData>
  <conditionalFormatting sqref="G1">
    <cfRule type="cellIs" dxfId="13" priority="2" operator="equal">
      <formula>0</formula>
    </cfRule>
  </conditionalFormatting>
  <conditionalFormatting sqref="H1">
    <cfRule type="cellIs" dxfId="12" priority="3" operator="equal">
      <formula>0</formula>
    </cfRule>
  </conditionalFormatting>
  <conditionalFormatting sqref="I1">
    <cfRule type="cellIs" dxfId="11" priority="4" operator="equal">
      <formula>0</formula>
    </cfRule>
  </conditionalFormatting>
  <conditionalFormatting sqref="F1">
    <cfRule type="cellIs" dxfId="10" priority="5" operator="equal">
      <formula>0</formula>
    </cfRule>
  </conditionalFormatting>
  <conditionalFormatting sqref="D1">
    <cfRule type="cellIs" dxfId="9" priority="6" operator="equal">
      <formula>0</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77"/>
  <sheetViews>
    <sheetView zoomScale="60" zoomScaleNormal="60" zoomScalePageLayoutView="60" workbookViewId="0">
      <pane ySplit="1" topLeftCell="A2" activePane="bottomLeft" state="frozen"/>
      <selection pane="bottomLeft" activeCell="E13" sqref="E13"/>
    </sheetView>
  </sheetViews>
  <sheetFormatPr baseColWidth="10" defaultColWidth="10.83203125" defaultRowHeight="16" x14ac:dyDescent="0.2"/>
  <cols>
    <col min="1" max="1" width="9.6640625" style="214" customWidth="1"/>
    <col min="2" max="2" width="6.6640625" style="214" customWidth="1"/>
    <col min="3" max="3" width="11.1640625" style="214" customWidth="1"/>
    <col min="4" max="4" width="24.33203125" style="214" customWidth="1"/>
    <col min="5" max="5" width="27.6640625" style="214" customWidth="1"/>
    <col min="6" max="6" width="21.83203125" style="214" customWidth="1"/>
    <col min="7" max="7" width="29.6640625" style="214" customWidth="1"/>
    <col min="8" max="8" width="27.83203125" style="214" hidden="1" customWidth="1"/>
    <col min="9" max="9" width="29.5" style="215" customWidth="1"/>
    <col min="10" max="10" width="73.1640625" style="214" customWidth="1"/>
    <col min="11" max="1024" width="10.83203125" style="214"/>
  </cols>
  <sheetData>
    <row r="1" spans="1:10" s="223" customFormat="1" ht="18" customHeight="1" x14ac:dyDescent="0.2">
      <c r="A1" s="20" t="s">
        <v>77</v>
      </c>
      <c r="B1" s="20" t="s">
        <v>78</v>
      </c>
      <c r="C1" s="20" t="s">
        <v>0</v>
      </c>
      <c r="D1" s="124" t="s">
        <v>120</v>
      </c>
      <c r="E1" s="20" t="s">
        <v>121</v>
      </c>
      <c r="F1" s="124" t="s">
        <v>122</v>
      </c>
      <c r="G1" s="20" t="s">
        <v>79</v>
      </c>
      <c r="H1" s="124" t="s">
        <v>80</v>
      </c>
      <c r="I1" s="20" t="s">
        <v>123</v>
      </c>
      <c r="J1" s="69" t="s">
        <v>75</v>
      </c>
    </row>
    <row r="2" spans="1:10" ht="18" customHeight="1" x14ac:dyDescent="0.2">
      <c r="A2" s="217"/>
      <c r="B2" s="217"/>
      <c r="C2" s="118" t="s">
        <v>1153</v>
      </c>
      <c r="D2" s="120"/>
      <c r="E2" s="217"/>
      <c r="F2" s="217"/>
      <c r="G2" s="217"/>
      <c r="H2" s="217"/>
      <c r="I2" s="218"/>
      <c r="J2" s="13" t="s">
        <v>1154</v>
      </c>
    </row>
    <row r="3" spans="1:10" ht="18" customHeight="1" x14ac:dyDescent="0.2">
      <c r="A3" s="217"/>
      <c r="B3" s="217"/>
      <c r="C3" s="217"/>
      <c r="D3" s="217"/>
      <c r="E3" s="217"/>
      <c r="F3" s="217"/>
      <c r="G3" s="217"/>
      <c r="H3" s="217"/>
      <c r="I3" s="218"/>
    </row>
    <row r="4" spans="1:10" ht="18" customHeight="1" x14ac:dyDescent="0.2">
      <c r="A4" s="217"/>
      <c r="B4" s="217"/>
      <c r="C4" s="217"/>
      <c r="D4" s="217"/>
      <c r="E4" s="217"/>
      <c r="F4" s="217"/>
      <c r="G4" s="217"/>
      <c r="H4" s="217"/>
      <c r="I4" s="218"/>
    </row>
    <row r="5" spans="1:10" ht="18" customHeight="1" x14ac:dyDescent="0.2">
      <c r="A5" s="217"/>
      <c r="B5" s="217"/>
      <c r="C5" s="217"/>
      <c r="D5" s="217"/>
      <c r="E5" s="217"/>
      <c r="F5" s="217"/>
      <c r="G5" s="217"/>
      <c r="H5" s="217"/>
      <c r="I5" s="218"/>
    </row>
    <row r="6" spans="1:10" ht="18" customHeight="1" x14ac:dyDescent="0.2">
      <c r="A6" s="217"/>
      <c r="B6" s="217"/>
      <c r="C6" s="217"/>
      <c r="D6" s="217"/>
      <c r="E6" s="217"/>
      <c r="F6" s="217"/>
      <c r="G6" s="217"/>
      <c r="H6" s="217"/>
      <c r="I6" s="218"/>
    </row>
    <row r="7" spans="1:10" ht="18" customHeight="1" x14ac:dyDescent="0.2">
      <c r="A7" s="217"/>
      <c r="B7" s="217"/>
      <c r="C7" s="217"/>
      <c r="D7" s="217"/>
      <c r="E7" s="217"/>
      <c r="F7" s="217"/>
      <c r="G7" s="217"/>
      <c r="H7" s="217"/>
      <c r="I7" s="218"/>
    </row>
    <row r="8" spans="1:10" ht="18" customHeight="1" x14ac:dyDescent="0.2">
      <c r="A8" s="217"/>
      <c r="B8" s="217"/>
      <c r="C8" s="217"/>
      <c r="D8" s="217"/>
      <c r="E8" s="224"/>
      <c r="F8" s="217"/>
      <c r="G8" s="217"/>
      <c r="H8" s="217"/>
      <c r="I8" s="218"/>
    </row>
    <row r="9" spans="1:10" ht="18" customHeight="1" x14ac:dyDescent="0.2">
      <c r="A9" s="217"/>
      <c r="B9" s="217"/>
      <c r="C9" s="217"/>
      <c r="D9" s="217"/>
      <c r="E9" s="217"/>
      <c r="F9" s="217"/>
      <c r="G9" s="217"/>
      <c r="H9" s="217"/>
      <c r="I9" s="218"/>
    </row>
    <row r="10" spans="1:10" ht="18" customHeight="1" x14ac:dyDescent="0.2">
      <c r="A10" s="217"/>
      <c r="B10" s="217"/>
      <c r="C10" s="217"/>
      <c r="D10" s="217"/>
      <c r="E10" s="217"/>
      <c r="F10" s="217"/>
      <c r="G10" s="217"/>
      <c r="H10" s="217"/>
      <c r="I10" s="218"/>
    </row>
    <row r="11" spans="1:10" ht="18" customHeight="1" x14ac:dyDescent="0.2">
      <c r="A11" s="217"/>
      <c r="B11" s="217"/>
      <c r="C11" s="217"/>
      <c r="D11" s="217"/>
      <c r="E11" s="217"/>
      <c r="F11" s="217"/>
      <c r="G11" s="217"/>
      <c r="H11" s="217"/>
      <c r="I11" s="218"/>
    </row>
    <row r="12" spans="1:10" ht="18" customHeight="1" x14ac:dyDescent="0.2">
      <c r="A12" s="217"/>
      <c r="B12" s="217"/>
      <c r="C12" s="217"/>
      <c r="D12" s="217"/>
      <c r="E12" s="217"/>
      <c r="F12" s="217"/>
      <c r="G12" s="217"/>
      <c r="H12" s="217"/>
      <c r="I12" s="218"/>
    </row>
    <row r="13" spans="1:10" ht="18" customHeight="1" x14ac:dyDescent="0.2">
      <c r="A13" s="217"/>
      <c r="B13" s="217"/>
      <c r="C13" s="217"/>
      <c r="D13" s="217"/>
      <c r="E13" s="217"/>
      <c r="F13" s="217"/>
      <c r="G13" s="217"/>
      <c r="H13" s="217"/>
      <c r="I13" s="218"/>
    </row>
    <row r="14" spans="1:10" ht="18" customHeight="1" x14ac:dyDescent="0.2">
      <c r="A14" s="217"/>
      <c r="B14" s="217"/>
      <c r="C14" s="217"/>
      <c r="D14" s="217"/>
      <c r="E14" s="217"/>
      <c r="F14" s="217"/>
      <c r="G14" s="217"/>
      <c r="H14" s="217"/>
      <c r="I14" s="218"/>
    </row>
    <row r="15" spans="1:10" ht="18" customHeight="1" x14ac:dyDescent="0.2">
      <c r="A15" s="217"/>
      <c r="B15" s="217"/>
      <c r="C15" s="217"/>
      <c r="D15" s="217"/>
      <c r="E15" s="217"/>
      <c r="F15" s="217"/>
      <c r="G15" s="217"/>
      <c r="H15" s="217"/>
      <c r="I15" s="218"/>
    </row>
    <row r="16" spans="1:10" ht="18" customHeight="1" x14ac:dyDescent="0.2">
      <c r="A16" s="217"/>
      <c r="B16" s="217"/>
      <c r="C16" s="217"/>
      <c r="D16" s="217"/>
      <c r="E16" s="217"/>
      <c r="F16" s="217"/>
      <c r="G16" s="217"/>
      <c r="H16" s="217"/>
      <c r="I16" s="218"/>
    </row>
    <row r="17" spans="1:9" ht="18" customHeight="1" x14ac:dyDescent="0.2">
      <c r="A17" s="217"/>
      <c r="B17" s="217"/>
      <c r="C17" s="217"/>
      <c r="D17" s="217"/>
      <c r="E17" s="217"/>
      <c r="F17" s="217"/>
      <c r="G17" s="217"/>
      <c r="H17" s="217"/>
      <c r="I17" s="218"/>
    </row>
    <row r="18" spans="1:9" ht="18" customHeight="1" x14ac:dyDescent="0.2">
      <c r="A18" s="217"/>
      <c r="B18" s="217"/>
      <c r="C18" s="217"/>
      <c r="D18" s="217"/>
      <c r="E18" s="217"/>
      <c r="F18" s="217"/>
      <c r="G18" s="217"/>
      <c r="H18" s="217"/>
      <c r="I18" s="218"/>
    </row>
    <row r="19" spans="1:9" ht="18" customHeight="1" x14ac:dyDescent="0.2">
      <c r="A19" s="217"/>
      <c r="B19" s="217"/>
      <c r="C19" s="217"/>
      <c r="D19" s="217"/>
      <c r="E19" s="217"/>
      <c r="F19" s="217"/>
      <c r="G19" s="217"/>
      <c r="H19" s="217"/>
      <c r="I19" s="218"/>
    </row>
    <row r="20" spans="1:9" ht="18" customHeight="1" x14ac:dyDescent="0.2">
      <c r="A20" s="217"/>
      <c r="B20" s="217"/>
      <c r="C20" s="217"/>
      <c r="D20" s="217"/>
      <c r="E20" s="217"/>
      <c r="F20" s="217"/>
      <c r="G20" s="217"/>
      <c r="H20" s="217"/>
      <c r="I20" s="218"/>
    </row>
    <row r="21" spans="1:9" ht="18" customHeight="1" x14ac:dyDescent="0.2">
      <c r="A21" s="217"/>
      <c r="B21" s="217"/>
      <c r="C21" s="217"/>
      <c r="D21" s="217"/>
      <c r="E21" s="217"/>
      <c r="F21" s="217"/>
      <c r="G21" s="217"/>
      <c r="H21" s="217"/>
      <c r="I21" s="218"/>
    </row>
    <row r="22" spans="1:9" ht="18" customHeight="1" x14ac:dyDescent="0.2">
      <c r="A22" s="217"/>
      <c r="B22" s="217"/>
      <c r="C22" s="217"/>
      <c r="D22" s="217"/>
      <c r="E22" s="217"/>
      <c r="F22" s="217"/>
      <c r="G22" s="217"/>
      <c r="H22" s="217"/>
      <c r="I22" s="218"/>
    </row>
    <row r="23" spans="1:9" ht="18" customHeight="1" x14ac:dyDescent="0.2">
      <c r="A23" s="217"/>
      <c r="B23" s="217"/>
      <c r="C23" s="217"/>
      <c r="D23" s="217"/>
      <c r="E23" s="217"/>
      <c r="F23" s="217"/>
      <c r="G23" s="217"/>
      <c r="H23" s="217"/>
      <c r="I23" s="218"/>
    </row>
    <row r="24" spans="1:9" ht="18" customHeight="1" x14ac:dyDescent="0.2">
      <c r="A24" s="217"/>
      <c r="B24" s="217"/>
      <c r="C24" s="217"/>
      <c r="D24" s="217"/>
      <c r="E24" s="217"/>
      <c r="F24" s="217"/>
      <c r="G24" s="217"/>
      <c r="H24" s="217"/>
      <c r="I24" s="218"/>
    </row>
    <row r="25" spans="1:9" ht="18" customHeight="1" x14ac:dyDescent="0.2">
      <c r="A25" s="217"/>
      <c r="B25" s="217"/>
      <c r="C25" s="217"/>
      <c r="D25" s="217"/>
      <c r="E25" s="217"/>
      <c r="F25" s="217"/>
      <c r="G25" s="217"/>
      <c r="H25" s="217"/>
      <c r="I25" s="218"/>
    </row>
    <row r="26" spans="1:9" ht="18" customHeight="1" x14ac:dyDescent="0.2">
      <c r="A26" s="217"/>
      <c r="B26" s="217"/>
      <c r="C26" s="217"/>
      <c r="D26" s="217"/>
      <c r="E26" s="217"/>
      <c r="F26" s="217"/>
      <c r="G26" s="217"/>
      <c r="H26" s="217"/>
      <c r="I26" s="218"/>
    </row>
    <row r="27" spans="1:9" ht="18" customHeight="1" x14ac:dyDescent="0.2">
      <c r="A27" s="217"/>
      <c r="B27" s="217"/>
      <c r="C27" s="217"/>
      <c r="D27" s="217"/>
      <c r="E27" s="217"/>
      <c r="F27" s="217"/>
      <c r="G27" s="217"/>
      <c r="H27" s="217"/>
      <c r="I27" s="218"/>
    </row>
    <row r="28" spans="1:9" ht="18" customHeight="1" x14ac:dyDescent="0.2">
      <c r="A28" s="217"/>
      <c r="B28" s="217"/>
      <c r="C28" s="217"/>
      <c r="D28" s="217"/>
      <c r="E28" s="217"/>
      <c r="F28" s="217"/>
      <c r="G28" s="217"/>
      <c r="H28" s="217"/>
      <c r="I28" s="218"/>
    </row>
    <row r="29" spans="1:9" ht="18" customHeight="1" x14ac:dyDescent="0.2">
      <c r="A29" s="217"/>
      <c r="B29" s="217"/>
      <c r="C29" s="217"/>
      <c r="D29" s="217"/>
      <c r="E29" s="217"/>
      <c r="F29" s="217"/>
      <c r="G29" s="217"/>
      <c r="H29" s="217"/>
      <c r="I29" s="218"/>
    </row>
    <row r="30" spans="1:9" ht="18" customHeight="1" x14ac:dyDescent="0.2">
      <c r="A30" s="217"/>
      <c r="B30" s="217"/>
      <c r="C30" s="217"/>
      <c r="D30" s="217"/>
      <c r="E30" s="217"/>
      <c r="F30" s="217"/>
      <c r="G30" s="217"/>
      <c r="H30" s="217"/>
      <c r="I30" s="218"/>
    </row>
    <row r="31" spans="1:9" ht="18" customHeight="1" x14ac:dyDescent="0.2">
      <c r="A31" s="217"/>
      <c r="B31" s="217"/>
      <c r="C31" s="217"/>
      <c r="D31" s="217"/>
      <c r="E31" s="217"/>
      <c r="F31" s="217"/>
      <c r="G31" s="217"/>
      <c r="H31" s="217"/>
      <c r="I31" s="218"/>
    </row>
    <row r="32" spans="1:9" ht="18" customHeight="1" x14ac:dyDescent="0.2">
      <c r="A32" s="217"/>
      <c r="B32" s="217"/>
      <c r="C32" s="217"/>
      <c r="D32" s="217"/>
      <c r="E32" s="217"/>
      <c r="F32" s="217"/>
      <c r="G32" s="217"/>
      <c r="H32" s="217"/>
      <c r="I32" s="218"/>
    </row>
    <row r="33" spans="1:9" ht="18" customHeight="1" x14ac:dyDescent="0.2">
      <c r="A33" s="217"/>
      <c r="B33" s="217"/>
      <c r="C33" s="217"/>
      <c r="D33" s="217"/>
      <c r="E33" s="217"/>
      <c r="F33" s="217"/>
      <c r="G33" s="217"/>
      <c r="H33" s="217"/>
      <c r="I33" s="218"/>
    </row>
    <row r="34" spans="1:9" ht="18" customHeight="1" x14ac:dyDescent="0.2">
      <c r="A34" s="217"/>
      <c r="B34" s="217"/>
      <c r="C34" s="217"/>
      <c r="D34" s="217"/>
      <c r="E34" s="217"/>
      <c r="F34" s="217"/>
      <c r="G34" s="217"/>
      <c r="H34" s="217"/>
      <c r="I34" s="218"/>
    </row>
    <row r="35" spans="1:9" ht="18" customHeight="1" x14ac:dyDescent="0.2">
      <c r="A35" s="217"/>
      <c r="B35" s="217"/>
      <c r="C35" s="217"/>
      <c r="D35" s="217"/>
      <c r="E35" s="217"/>
      <c r="F35" s="217"/>
      <c r="G35" s="217"/>
      <c r="H35" s="217"/>
      <c r="I35" s="218"/>
    </row>
    <row r="36" spans="1:9" ht="18" customHeight="1" x14ac:dyDescent="0.2">
      <c r="A36" s="217"/>
      <c r="B36" s="217"/>
      <c r="C36" s="217"/>
      <c r="D36" s="217"/>
      <c r="E36" s="217"/>
      <c r="F36" s="217"/>
      <c r="G36" s="217"/>
      <c r="H36" s="217"/>
      <c r="I36" s="218"/>
    </row>
    <row r="37" spans="1:9" ht="18" customHeight="1" x14ac:dyDescent="0.2">
      <c r="A37" s="217"/>
      <c r="B37" s="217"/>
      <c r="C37" s="217"/>
      <c r="D37" s="217"/>
      <c r="E37" s="217"/>
      <c r="F37" s="217"/>
      <c r="G37" s="217"/>
      <c r="H37" s="217"/>
      <c r="I37" s="218"/>
    </row>
    <row r="38" spans="1:9" ht="18" customHeight="1" x14ac:dyDescent="0.2">
      <c r="A38" s="217"/>
      <c r="B38" s="217"/>
      <c r="C38" s="217"/>
      <c r="D38" s="217"/>
      <c r="E38" s="217"/>
      <c r="F38" s="217"/>
      <c r="G38" s="217"/>
      <c r="H38" s="217"/>
      <c r="I38" s="218"/>
    </row>
    <row r="39" spans="1:9" ht="18" customHeight="1" x14ac:dyDescent="0.2">
      <c r="A39" s="217"/>
      <c r="B39" s="217"/>
      <c r="C39" s="217"/>
      <c r="D39" s="217"/>
      <c r="E39" s="217"/>
      <c r="F39" s="217"/>
      <c r="G39" s="217"/>
      <c r="H39" s="217"/>
      <c r="I39" s="218"/>
    </row>
    <row r="40" spans="1:9" ht="18" customHeight="1" x14ac:dyDescent="0.2">
      <c r="A40" s="217"/>
      <c r="B40" s="217"/>
      <c r="C40" s="217"/>
      <c r="D40" s="217"/>
      <c r="E40" s="217"/>
      <c r="F40" s="217"/>
      <c r="G40" s="217"/>
      <c r="H40" s="217"/>
      <c r="I40" s="218"/>
    </row>
    <row r="41" spans="1:9" ht="18" customHeight="1" x14ac:dyDescent="0.2">
      <c r="A41" s="217"/>
      <c r="B41" s="217"/>
      <c r="C41" s="217"/>
      <c r="D41" s="217"/>
      <c r="E41" s="217"/>
      <c r="F41" s="217"/>
      <c r="G41" s="217"/>
      <c r="H41" s="217"/>
      <c r="I41" s="218"/>
    </row>
    <row r="42" spans="1:9" ht="18" customHeight="1" x14ac:dyDescent="0.2">
      <c r="A42" s="217"/>
      <c r="B42" s="217"/>
      <c r="C42" s="217"/>
      <c r="D42" s="217"/>
      <c r="E42" s="217"/>
      <c r="F42" s="217"/>
      <c r="G42" s="217"/>
      <c r="H42" s="217"/>
      <c r="I42" s="218"/>
    </row>
    <row r="43" spans="1:9" ht="18" customHeight="1" x14ac:dyDescent="0.2">
      <c r="A43" s="217"/>
      <c r="B43" s="217"/>
      <c r="C43" s="217"/>
      <c r="D43" s="217"/>
      <c r="E43" s="217"/>
      <c r="F43" s="217"/>
      <c r="G43" s="217"/>
      <c r="H43" s="217"/>
      <c r="I43" s="218"/>
    </row>
    <row r="44" spans="1:9" ht="18" customHeight="1" x14ac:dyDescent="0.2">
      <c r="A44" s="217"/>
      <c r="B44" s="217"/>
      <c r="C44" s="217"/>
      <c r="D44" s="217"/>
      <c r="E44" s="217"/>
      <c r="F44" s="217"/>
      <c r="G44" s="217"/>
      <c r="H44" s="217"/>
      <c r="I44" s="218"/>
    </row>
    <row r="45" spans="1:9" ht="18" customHeight="1" x14ac:dyDescent="0.2">
      <c r="A45" s="217"/>
      <c r="B45" s="217"/>
      <c r="C45" s="217"/>
      <c r="D45" s="217"/>
      <c r="E45" s="217"/>
      <c r="F45" s="217"/>
      <c r="G45" s="217"/>
      <c r="H45" s="217"/>
      <c r="I45" s="218"/>
    </row>
    <row r="46" spans="1:9" ht="18" customHeight="1" x14ac:dyDescent="0.2">
      <c r="A46" s="217"/>
      <c r="B46" s="217"/>
      <c r="C46" s="217"/>
      <c r="D46" s="217"/>
      <c r="E46" s="217"/>
      <c r="F46" s="217"/>
      <c r="G46" s="217"/>
      <c r="H46" s="217"/>
      <c r="I46" s="218"/>
    </row>
    <row r="47" spans="1:9" ht="18" customHeight="1" x14ac:dyDescent="0.2">
      <c r="A47" s="217"/>
      <c r="B47" s="217"/>
      <c r="C47" s="217"/>
      <c r="D47" s="217"/>
      <c r="E47" s="217"/>
      <c r="F47" s="217"/>
      <c r="G47" s="217"/>
      <c r="H47" s="217"/>
      <c r="I47" s="218"/>
    </row>
    <row r="48" spans="1:9" ht="18" customHeight="1" x14ac:dyDescent="0.2">
      <c r="A48" s="217"/>
      <c r="B48" s="217"/>
      <c r="C48" s="217"/>
      <c r="D48" s="217"/>
      <c r="E48" s="217"/>
      <c r="F48" s="217"/>
      <c r="G48" s="217"/>
      <c r="H48" s="217"/>
      <c r="I48" s="218"/>
    </row>
    <row r="49" spans="1:9" ht="18" customHeight="1" x14ac:dyDescent="0.2">
      <c r="A49" s="217"/>
      <c r="B49" s="217"/>
      <c r="C49" s="217"/>
      <c r="D49" s="217"/>
      <c r="E49" s="217"/>
      <c r="F49" s="217"/>
      <c r="G49" s="217"/>
      <c r="H49" s="217"/>
      <c r="I49" s="218"/>
    </row>
    <row r="50" spans="1:9" ht="18" customHeight="1" x14ac:dyDescent="0.2">
      <c r="A50" s="217"/>
      <c r="B50" s="217"/>
      <c r="C50" s="217"/>
      <c r="D50" s="217"/>
      <c r="E50" s="217"/>
      <c r="F50" s="217"/>
      <c r="G50" s="217"/>
      <c r="H50" s="217"/>
      <c r="I50" s="218"/>
    </row>
    <row r="51" spans="1:9" ht="18" customHeight="1" x14ac:dyDescent="0.2">
      <c r="A51" s="217"/>
      <c r="B51" s="217"/>
      <c r="C51" s="217"/>
      <c r="D51" s="217"/>
      <c r="E51" s="217"/>
      <c r="F51" s="217"/>
      <c r="G51" s="217"/>
      <c r="H51" s="217"/>
      <c r="I51" s="218"/>
    </row>
    <row r="52" spans="1:9" ht="18" customHeight="1" x14ac:dyDescent="0.2">
      <c r="A52" s="217"/>
      <c r="B52" s="217"/>
      <c r="C52" s="217"/>
      <c r="D52" s="217"/>
      <c r="E52" s="217"/>
      <c r="F52" s="217"/>
      <c r="G52" s="217"/>
      <c r="H52" s="217"/>
      <c r="I52" s="218"/>
    </row>
    <row r="53" spans="1:9" ht="18" customHeight="1" x14ac:dyDescent="0.2">
      <c r="A53" s="217"/>
      <c r="B53" s="217"/>
      <c r="C53" s="217"/>
      <c r="D53" s="217"/>
      <c r="E53" s="217"/>
      <c r="F53" s="217"/>
      <c r="G53" s="217"/>
      <c r="H53" s="217"/>
      <c r="I53" s="218"/>
    </row>
    <row r="54" spans="1:9" ht="18" customHeight="1" x14ac:dyDescent="0.2">
      <c r="A54" s="217"/>
      <c r="B54" s="217"/>
      <c r="C54" s="217"/>
      <c r="D54" s="217"/>
      <c r="E54" s="217"/>
      <c r="F54" s="217"/>
      <c r="G54" s="217"/>
      <c r="H54" s="217"/>
      <c r="I54" s="218"/>
    </row>
    <row r="55" spans="1:9" ht="18" customHeight="1" x14ac:dyDescent="0.2">
      <c r="A55" s="217"/>
      <c r="B55" s="217"/>
      <c r="C55" s="217"/>
      <c r="D55" s="217"/>
      <c r="E55" s="217"/>
      <c r="F55" s="217"/>
      <c r="G55" s="217"/>
      <c r="H55" s="217"/>
      <c r="I55" s="218"/>
    </row>
    <row r="56" spans="1:9" ht="18" customHeight="1" x14ac:dyDescent="0.2">
      <c r="A56" s="217"/>
      <c r="B56" s="217"/>
      <c r="C56" s="217"/>
      <c r="D56" s="217"/>
      <c r="E56" s="217"/>
      <c r="F56" s="217"/>
      <c r="G56" s="217"/>
      <c r="H56" s="217"/>
      <c r="I56" s="218"/>
    </row>
    <row r="57" spans="1:9" ht="18" customHeight="1" x14ac:dyDescent="0.2">
      <c r="A57" s="217"/>
      <c r="B57" s="217"/>
      <c r="C57" s="217"/>
      <c r="D57" s="217"/>
      <c r="E57" s="217"/>
      <c r="F57" s="217"/>
      <c r="G57" s="217"/>
      <c r="H57" s="217"/>
      <c r="I57" s="218"/>
    </row>
    <row r="58" spans="1:9" ht="18" customHeight="1" x14ac:dyDescent="0.2">
      <c r="A58" s="217"/>
      <c r="B58" s="217"/>
      <c r="C58" s="217"/>
      <c r="D58" s="217"/>
      <c r="E58" s="217"/>
      <c r="F58" s="217"/>
      <c r="G58" s="217"/>
      <c r="H58" s="217"/>
      <c r="I58" s="218"/>
    </row>
    <row r="59" spans="1:9" ht="18" customHeight="1" x14ac:dyDescent="0.2">
      <c r="A59" s="217"/>
      <c r="B59" s="217"/>
      <c r="C59" s="217"/>
      <c r="D59" s="217"/>
      <c r="E59" s="217"/>
      <c r="F59" s="217"/>
      <c r="G59" s="217"/>
      <c r="H59" s="217"/>
      <c r="I59" s="218"/>
    </row>
    <row r="60" spans="1:9" ht="18" customHeight="1" x14ac:dyDescent="0.2">
      <c r="A60" s="217"/>
      <c r="B60" s="217"/>
      <c r="C60" s="217"/>
      <c r="D60" s="217"/>
      <c r="E60" s="217"/>
      <c r="F60" s="217"/>
      <c r="G60" s="217"/>
      <c r="H60" s="217"/>
      <c r="I60" s="218"/>
    </row>
    <row r="61" spans="1:9" ht="18" customHeight="1" x14ac:dyDescent="0.2">
      <c r="A61" s="217"/>
      <c r="B61" s="217"/>
      <c r="C61" s="217"/>
      <c r="D61" s="217"/>
      <c r="E61" s="217"/>
      <c r="F61" s="217"/>
      <c r="G61" s="217"/>
      <c r="H61" s="217"/>
      <c r="I61" s="218"/>
    </row>
    <row r="62" spans="1:9" ht="18" customHeight="1" x14ac:dyDescent="0.2">
      <c r="A62" s="217"/>
      <c r="B62" s="217"/>
      <c r="C62" s="217"/>
      <c r="D62" s="217"/>
      <c r="E62" s="217"/>
      <c r="F62" s="217"/>
      <c r="G62" s="217"/>
      <c r="H62" s="217"/>
      <c r="I62" s="218"/>
    </row>
    <row r="63" spans="1:9" ht="18" customHeight="1" x14ac:dyDescent="0.2">
      <c r="A63" s="217"/>
      <c r="B63" s="217"/>
      <c r="C63" s="217"/>
      <c r="D63" s="217"/>
      <c r="E63" s="217"/>
      <c r="F63" s="217"/>
      <c r="G63" s="217"/>
      <c r="H63" s="217"/>
      <c r="I63" s="218"/>
    </row>
    <row r="64" spans="1:9" ht="18" customHeight="1" x14ac:dyDescent="0.2">
      <c r="A64" s="217"/>
      <c r="B64" s="217"/>
      <c r="C64" s="217"/>
      <c r="D64" s="217"/>
      <c r="E64" s="217"/>
      <c r="F64" s="217"/>
      <c r="G64" s="217"/>
      <c r="H64" s="217"/>
      <c r="I64" s="218"/>
    </row>
    <row r="65" spans="1:9" ht="18" customHeight="1" x14ac:dyDescent="0.2">
      <c r="A65" s="217"/>
      <c r="B65" s="217"/>
      <c r="C65" s="217"/>
      <c r="D65" s="217"/>
      <c r="E65" s="217"/>
      <c r="F65" s="217"/>
      <c r="G65" s="217"/>
      <c r="H65" s="217"/>
      <c r="I65" s="218"/>
    </row>
    <row r="66" spans="1:9" ht="18" customHeight="1" x14ac:dyDescent="0.2">
      <c r="A66" s="217"/>
      <c r="B66" s="217"/>
      <c r="C66" s="217"/>
      <c r="D66" s="217"/>
      <c r="E66" s="217"/>
      <c r="F66" s="217"/>
      <c r="G66" s="217"/>
      <c r="H66" s="217"/>
      <c r="I66" s="218"/>
    </row>
    <row r="67" spans="1:9" ht="18" customHeight="1" x14ac:dyDescent="0.2">
      <c r="A67" s="217"/>
      <c r="B67" s="217"/>
      <c r="C67" s="217"/>
      <c r="D67" s="217"/>
      <c r="E67" s="217"/>
      <c r="F67" s="217"/>
      <c r="G67" s="217"/>
      <c r="H67" s="217"/>
      <c r="I67" s="218"/>
    </row>
    <row r="68" spans="1:9" ht="18" customHeight="1" x14ac:dyDescent="0.2">
      <c r="A68" s="217"/>
      <c r="B68" s="217"/>
      <c r="C68" s="217"/>
      <c r="D68" s="217"/>
      <c r="E68" s="217"/>
      <c r="F68" s="217"/>
      <c r="G68" s="217"/>
      <c r="H68" s="217"/>
      <c r="I68" s="218"/>
    </row>
    <row r="69" spans="1:9" ht="18" customHeight="1" x14ac:dyDescent="0.2">
      <c r="A69" s="217"/>
      <c r="B69" s="217"/>
      <c r="C69" s="217"/>
      <c r="D69" s="217"/>
      <c r="E69" s="217"/>
      <c r="F69" s="217"/>
      <c r="G69" s="217"/>
      <c r="H69" s="217"/>
      <c r="I69" s="218"/>
    </row>
    <row r="70" spans="1:9" ht="18" customHeight="1" x14ac:dyDescent="0.2">
      <c r="A70" s="217"/>
      <c r="B70" s="217"/>
      <c r="C70" s="217"/>
      <c r="D70" s="217"/>
      <c r="E70" s="217"/>
      <c r="F70" s="217"/>
      <c r="G70" s="217"/>
      <c r="H70" s="217"/>
      <c r="I70" s="218"/>
    </row>
    <row r="71" spans="1:9" ht="18" customHeight="1" x14ac:dyDescent="0.2">
      <c r="A71" s="217"/>
      <c r="B71" s="217"/>
      <c r="C71" s="217"/>
      <c r="D71" s="217"/>
      <c r="E71" s="217"/>
      <c r="F71" s="217"/>
      <c r="G71" s="217"/>
      <c r="H71" s="217"/>
      <c r="I71" s="218"/>
    </row>
    <row r="72" spans="1:9" ht="18" customHeight="1" x14ac:dyDescent="0.2">
      <c r="A72" s="217"/>
      <c r="B72" s="217"/>
      <c r="C72" s="217"/>
      <c r="D72" s="217"/>
      <c r="E72" s="217"/>
      <c r="F72" s="217"/>
      <c r="G72" s="217"/>
      <c r="H72" s="217"/>
      <c r="I72" s="218"/>
    </row>
    <row r="73" spans="1:9" ht="18" customHeight="1" x14ac:dyDescent="0.2">
      <c r="A73" s="217"/>
      <c r="B73" s="217"/>
      <c r="C73" s="217"/>
      <c r="D73" s="217"/>
      <c r="E73" s="217"/>
      <c r="F73" s="217"/>
      <c r="G73" s="217"/>
      <c r="H73" s="217"/>
      <c r="I73" s="218"/>
    </row>
    <row r="74" spans="1:9" ht="18" customHeight="1" x14ac:dyDescent="0.2">
      <c r="A74" s="217"/>
      <c r="B74" s="217"/>
      <c r="C74" s="217"/>
      <c r="D74" s="217"/>
      <c r="E74" s="217"/>
      <c r="F74" s="217"/>
      <c r="G74" s="217"/>
      <c r="H74" s="217"/>
      <c r="I74" s="218"/>
    </row>
    <row r="75" spans="1:9" ht="18" customHeight="1" x14ac:dyDescent="0.2">
      <c r="A75" s="217"/>
      <c r="B75" s="217"/>
      <c r="C75" s="217"/>
      <c r="D75" s="217"/>
      <c r="E75" s="217"/>
      <c r="F75" s="217"/>
      <c r="G75" s="217"/>
      <c r="H75" s="217"/>
      <c r="I75" s="218"/>
    </row>
    <row r="76" spans="1:9" ht="18" customHeight="1" x14ac:dyDescent="0.2">
      <c r="A76" s="217"/>
      <c r="B76" s="217"/>
      <c r="C76" s="217"/>
      <c r="D76" s="217"/>
      <c r="E76" s="217"/>
      <c r="F76" s="217"/>
      <c r="G76" s="217"/>
      <c r="H76" s="217"/>
      <c r="I76" s="218"/>
    </row>
    <row r="77" spans="1:9" ht="18" customHeight="1" x14ac:dyDescent="0.2">
      <c r="A77" s="217"/>
      <c r="B77" s="217"/>
      <c r="C77" s="217"/>
      <c r="D77" s="217"/>
      <c r="E77" s="217"/>
      <c r="F77" s="217"/>
      <c r="G77" s="217"/>
      <c r="H77" s="217"/>
      <c r="I77" s="218"/>
    </row>
    <row r="78" spans="1:9" ht="18" customHeight="1" x14ac:dyDescent="0.2">
      <c r="A78" s="217"/>
      <c r="B78" s="217"/>
      <c r="C78" s="217"/>
      <c r="D78" s="217"/>
      <c r="E78" s="217"/>
      <c r="F78" s="217"/>
      <c r="G78" s="217"/>
      <c r="H78" s="217"/>
      <c r="I78" s="218"/>
    </row>
    <row r="79" spans="1:9" ht="18" customHeight="1" x14ac:dyDescent="0.2">
      <c r="A79" s="217"/>
      <c r="B79" s="217"/>
      <c r="C79" s="217"/>
      <c r="D79" s="217"/>
      <c r="E79" s="217"/>
      <c r="F79" s="217"/>
      <c r="G79" s="217"/>
      <c r="H79" s="217"/>
      <c r="I79" s="218"/>
    </row>
    <row r="80" spans="1:9" ht="18" customHeight="1" x14ac:dyDescent="0.2">
      <c r="A80" s="217"/>
      <c r="B80" s="217"/>
      <c r="C80" s="217"/>
      <c r="D80" s="217"/>
      <c r="E80" s="217"/>
      <c r="F80" s="217"/>
      <c r="G80" s="217"/>
      <c r="H80" s="217"/>
      <c r="I80" s="218"/>
    </row>
    <row r="81" spans="1:9" ht="18" customHeight="1" x14ac:dyDescent="0.2">
      <c r="A81" s="217"/>
      <c r="B81" s="217"/>
      <c r="C81" s="217"/>
      <c r="D81" s="217"/>
      <c r="E81" s="217"/>
      <c r="F81" s="217"/>
      <c r="G81" s="217"/>
      <c r="H81" s="217"/>
      <c r="I81" s="218"/>
    </row>
    <row r="82" spans="1:9" ht="18" customHeight="1" x14ac:dyDescent="0.2">
      <c r="A82" s="217"/>
      <c r="B82" s="217"/>
      <c r="C82" s="217"/>
      <c r="D82" s="217"/>
      <c r="E82" s="217"/>
      <c r="F82" s="217"/>
      <c r="G82" s="217"/>
      <c r="H82" s="217"/>
      <c r="I82" s="218"/>
    </row>
    <row r="83" spans="1:9" ht="18" customHeight="1" x14ac:dyDescent="0.2">
      <c r="A83" s="217"/>
      <c r="B83" s="217"/>
      <c r="C83" s="217"/>
      <c r="D83" s="217"/>
      <c r="E83" s="217"/>
      <c r="F83" s="217"/>
      <c r="G83" s="217"/>
      <c r="H83" s="217"/>
      <c r="I83" s="218"/>
    </row>
    <row r="84" spans="1:9" ht="18" customHeight="1" x14ac:dyDescent="0.2">
      <c r="A84" s="217"/>
      <c r="B84" s="217"/>
      <c r="C84" s="217"/>
      <c r="D84" s="217"/>
      <c r="E84" s="217"/>
      <c r="F84" s="217"/>
      <c r="G84" s="217"/>
      <c r="H84" s="217"/>
      <c r="I84" s="218"/>
    </row>
    <row r="85" spans="1:9" ht="18" customHeight="1" x14ac:dyDescent="0.2">
      <c r="A85" s="217"/>
      <c r="B85" s="217"/>
      <c r="C85" s="217"/>
      <c r="D85" s="217"/>
      <c r="E85" s="217"/>
      <c r="F85" s="217"/>
      <c r="G85" s="217"/>
      <c r="H85" s="217"/>
      <c r="I85" s="218"/>
    </row>
    <row r="86" spans="1:9" ht="18" customHeight="1" x14ac:dyDescent="0.2">
      <c r="A86" s="217"/>
      <c r="B86" s="217"/>
      <c r="C86" s="217"/>
      <c r="D86" s="217"/>
      <c r="E86" s="217"/>
      <c r="F86" s="217"/>
      <c r="G86" s="217"/>
      <c r="H86" s="217"/>
      <c r="I86" s="218"/>
    </row>
    <row r="87" spans="1:9" ht="18" customHeight="1" x14ac:dyDescent="0.2">
      <c r="A87" s="217"/>
      <c r="B87" s="217"/>
      <c r="C87" s="217"/>
      <c r="D87" s="217"/>
      <c r="E87" s="217"/>
      <c r="F87" s="217"/>
      <c r="G87" s="217"/>
      <c r="H87" s="217"/>
      <c r="I87" s="218"/>
    </row>
    <row r="88" spans="1:9" ht="18" customHeight="1" x14ac:dyDescent="0.2">
      <c r="A88" s="217"/>
      <c r="B88" s="217"/>
      <c r="C88" s="217"/>
      <c r="D88" s="217"/>
      <c r="E88" s="217"/>
      <c r="F88" s="217"/>
      <c r="G88" s="217"/>
      <c r="H88" s="217"/>
      <c r="I88" s="218"/>
    </row>
    <row r="89" spans="1:9" ht="18" customHeight="1" x14ac:dyDescent="0.2">
      <c r="A89" s="217"/>
      <c r="B89" s="217"/>
      <c r="C89" s="217"/>
      <c r="D89" s="217"/>
      <c r="E89" s="217"/>
      <c r="F89" s="217"/>
      <c r="G89" s="217"/>
      <c r="H89" s="217"/>
      <c r="I89" s="218"/>
    </row>
    <row r="90" spans="1:9" ht="18" customHeight="1" x14ac:dyDescent="0.2">
      <c r="A90" s="217"/>
      <c r="B90" s="217"/>
      <c r="C90" s="217"/>
      <c r="D90" s="217"/>
      <c r="E90" s="217"/>
      <c r="F90" s="217"/>
      <c r="G90" s="217"/>
      <c r="H90" s="217"/>
      <c r="I90" s="218"/>
    </row>
    <row r="91" spans="1:9" ht="18" customHeight="1" x14ac:dyDescent="0.2">
      <c r="A91" s="217"/>
      <c r="B91" s="217"/>
      <c r="C91" s="217"/>
      <c r="D91" s="217"/>
      <c r="E91" s="217"/>
      <c r="F91" s="217"/>
      <c r="G91" s="217"/>
      <c r="H91" s="217"/>
      <c r="I91" s="218"/>
    </row>
    <row r="92" spans="1:9" ht="18" customHeight="1" x14ac:dyDescent="0.2">
      <c r="A92" s="217"/>
      <c r="B92" s="217"/>
      <c r="C92" s="217"/>
      <c r="D92" s="217"/>
      <c r="E92" s="217"/>
      <c r="F92" s="217"/>
      <c r="G92" s="217"/>
      <c r="H92" s="217"/>
      <c r="I92" s="218"/>
    </row>
    <row r="93" spans="1:9" ht="18" customHeight="1" x14ac:dyDescent="0.2">
      <c r="A93" s="217"/>
      <c r="B93" s="217"/>
      <c r="C93" s="217"/>
      <c r="D93" s="217"/>
      <c r="E93" s="219"/>
      <c r="F93" s="219"/>
      <c r="G93" s="217"/>
      <c r="H93" s="217"/>
      <c r="I93" s="218"/>
    </row>
    <row r="94" spans="1:9" ht="18" customHeight="1" x14ac:dyDescent="0.2">
      <c r="E94" s="220"/>
      <c r="F94" s="220"/>
    </row>
    <row r="95" spans="1:9" ht="18" customHeight="1" x14ac:dyDescent="0.2">
      <c r="E95" s="220"/>
      <c r="F95" s="220"/>
    </row>
    <row r="96" spans="1:9" ht="18" customHeight="1" x14ac:dyDescent="0.2">
      <c r="E96" s="220"/>
      <c r="F96" s="220"/>
    </row>
    <row r="97" spans="5:6" ht="18" customHeight="1" x14ac:dyDescent="0.2">
      <c r="E97" s="220"/>
      <c r="F97" s="220"/>
    </row>
    <row r="98" spans="5:6" ht="18" customHeight="1" x14ac:dyDescent="0.2">
      <c r="E98" s="220"/>
      <c r="F98" s="220"/>
    </row>
    <row r="99" spans="5:6" ht="18" customHeight="1" x14ac:dyDescent="0.2">
      <c r="E99" s="220"/>
      <c r="F99" s="220"/>
    </row>
    <row r="100" spans="5:6" ht="18" customHeight="1" x14ac:dyDescent="0.2">
      <c r="E100" s="220"/>
      <c r="F100" s="220"/>
    </row>
    <row r="101" spans="5:6" ht="18" customHeight="1" x14ac:dyDescent="0.2">
      <c r="E101" s="220"/>
      <c r="F101" s="220"/>
    </row>
    <row r="102" spans="5:6" ht="18" customHeight="1" x14ac:dyDescent="0.2">
      <c r="E102" s="220"/>
      <c r="F102" s="220"/>
    </row>
    <row r="103" spans="5:6" ht="18" customHeight="1" x14ac:dyDescent="0.2">
      <c r="E103" s="220"/>
      <c r="F103" s="220"/>
    </row>
    <row r="104" spans="5:6" ht="18" customHeight="1" x14ac:dyDescent="0.2">
      <c r="E104" s="220"/>
      <c r="F104" s="220"/>
    </row>
    <row r="105" spans="5:6" ht="18" customHeight="1" x14ac:dyDescent="0.2">
      <c r="E105" s="220"/>
      <c r="F105" s="220"/>
    </row>
    <row r="106" spans="5:6" ht="18" customHeight="1" x14ac:dyDescent="0.2">
      <c r="E106" s="220"/>
      <c r="F106" s="220"/>
    </row>
    <row r="107" spans="5:6" ht="18" customHeight="1" x14ac:dyDescent="0.2">
      <c r="E107" s="220"/>
      <c r="F107" s="220"/>
    </row>
    <row r="108" spans="5:6" ht="18" customHeight="1" x14ac:dyDescent="0.2">
      <c r="E108" s="220"/>
      <c r="F108" s="220"/>
    </row>
    <row r="109" spans="5:6" ht="18" customHeight="1" x14ac:dyDescent="0.2">
      <c r="E109" s="220"/>
      <c r="F109" s="220"/>
    </row>
    <row r="110" spans="5:6" ht="18" customHeight="1" x14ac:dyDescent="0.2">
      <c r="E110" s="220"/>
      <c r="F110" s="220"/>
    </row>
    <row r="111" spans="5:6" ht="18" customHeight="1" x14ac:dyDescent="0.2">
      <c r="E111" s="220"/>
      <c r="F111" s="220"/>
    </row>
    <row r="112" spans="5:6" ht="18" customHeight="1" x14ac:dyDescent="0.2">
      <c r="E112" s="220"/>
      <c r="F112" s="220"/>
    </row>
    <row r="113" spans="5:6" ht="18" customHeight="1" x14ac:dyDescent="0.2">
      <c r="E113" s="220"/>
      <c r="F113" s="220"/>
    </row>
    <row r="114" spans="5:6" ht="18" customHeight="1" x14ac:dyDescent="0.2">
      <c r="E114" s="220"/>
      <c r="F114" s="220"/>
    </row>
    <row r="115" spans="5:6" ht="18" customHeight="1" x14ac:dyDescent="0.2">
      <c r="E115" s="220"/>
      <c r="F115" s="220"/>
    </row>
    <row r="116" spans="5:6" ht="18" customHeight="1" x14ac:dyDescent="0.2">
      <c r="E116" s="220"/>
      <c r="F116" s="220"/>
    </row>
    <row r="117" spans="5:6" ht="18" customHeight="1" x14ac:dyDescent="0.2">
      <c r="E117" s="220"/>
      <c r="F117" s="220"/>
    </row>
    <row r="118" spans="5:6" ht="18" customHeight="1" x14ac:dyDescent="0.2">
      <c r="E118" s="220"/>
      <c r="F118" s="220"/>
    </row>
    <row r="119" spans="5:6" ht="18" customHeight="1" x14ac:dyDescent="0.2">
      <c r="E119" s="220"/>
      <c r="F119" s="220"/>
    </row>
    <row r="120" spans="5:6" ht="18" customHeight="1" x14ac:dyDescent="0.2">
      <c r="E120" s="220"/>
      <c r="F120" s="220"/>
    </row>
    <row r="121" spans="5:6" ht="18" customHeight="1" x14ac:dyDescent="0.2">
      <c r="E121" s="220"/>
      <c r="F121" s="220"/>
    </row>
    <row r="122" spans="5:6" ht="18" customHeight="1" x14ac:dyDescent="0.2">
      <c r="E122" s="220"/>
      <c r="F122" s="220"/>
    </row>
    <row r="123" spans="5:6" ht="18" customHeight="1" x14ac:dyDescent="0.2">
      <c r="E123" s="220"/>
      <c r="F123" s="220"/>
    </row>
    <row r="124" spans="5:6" ht="18" customHeight="1" x14ac:dyDescent="0.2">
      <c r="E124" s="220"/>
      <c r="F124" s="220"/>
    </row>
    <row r="125" spans="5:6" ht="18" customHeight="1" x14ac:dyDescent="0.2">
      <c r="E125" s="220"/>
      <c r="F125" s="220"/>
    </row>
    <row r="126" spans="5:6" ht="18" customHeight="1" x14ac:dyDescent="0.2">
      <c r="E126" s="220"/>
      <c r="F126" s="220"/>
    </row>
    <row r="127" spans="5:6" ht="18" customHeight="1" x14ac:dyDescent="0.2">
      <c r="E127" s="220"/>
      <c r="F127" s="220"/>
    </row>
    <row r="128" spans="5:6" ht="18" customHeight="1" x14ac:dyDescent="0.2">
      <c r="E128" s="220"/>
      <c r="F128" s="220"/>
    </row>
    <row r="129" spans="5:6" ht="18" customHeight="1" x14ac:dyDescent="0.2">
      <c r="E129" s="220"/>
      <c r="F129" s="220"/>
    </row>
    <row r="130" spans="5:6" ht="18" customHeight="1" x14ac:dyDescent="0.2">
      <c r="E130" s="220"/>
      <c r="F130" s="220"/>
    </row>
    <row r="131" spans="5:6" ht="18" customHeight="1" x14ac:dyDescent="0.2">
      <c r="E131" s="220"/>
      <c r="F131" s="220"/>
    </row>
    <row r="132" spans="5:6" ht="18" customHeight="1" x14ac:dyDescent="0.2">
      <c r="E132" s="220"/>
      <c r="F132" s="220"/>
    </row>
    <row r="133" spans="5:6" ht="18" customHeight="1" x14ac:dyDescent="0.2">
      <c r="E133" s="220"/>
      <c r="F133" s="220"/>
    </row>
    <row r="134" spans="5:6" ht="18" customHeight="1" x14ac:dyDescent="0.2">
      <c r="E134" s="220"/>
      <c r="F134" s="220"/>
    </row>
    <row r="135" spans="5:6" ht="18" customHeight="1" x14ac:dyDescent="0.2">
      <c r="E135" s="220"/>
      <c r="F135" s="220"/>
    </row>
    <row r="136" spans="5:6" ht="18" customHeight="1" x14ac:dyDescent="0.2">
      <c r="E136" s="220"/>
      <c r="F136" s="220"/>
    </row>
    <row r="137" spans="5:6" ht="18" customHeight="1" x14ac:dyDescent="0.2">
      <c r="E137" s="220"/>
      <c r="F137" s="220"/>
    </row>
    <row r="138" spans="5:6" ht="18" customHeight="1" x14ac:dyDescent="0.2">
      <c r="E138" s="220"/>
      <c r="F138" s="220"/>
    </row>
    <row r="139" spans="5:6" ht="18" customHeight="1" x14ac:dyDescent="0.2">
      <c r="E139" s="220"/>
      <c r="F139" s="220"/>
    </row>
    <row r="140" spans="5:6" ht="18" customHeight="1" x14ac:dyDescent="0.2">
      <c r="E140" s="220"/>
      <c r="F140" s="220"/>
    </row>
    <row r="141" spans="5:6" ht="18" customHeight="1" x14ac:dyDescent="0.2">
      <c r="E141" s="220"/>
      <c r="F141" s="220"/>
    </row>
    <row r="142" spans="5:6" ht="18" customHeight="1" x14ac:dyDescent="0.2">
      <c r="E142" s="220"/>
      <c r="F142" s="220"/>
    </row>
    <row r="143" spans="5:6" ht="18" customHeight="1" x14ac:dyDescent="0.2">
      <c r="E143" s="220"/>
      <c r="F143" s="220"/>
    </row>
    <row r="144" spans="5:6" ht="18" customHeight="1" x14ac:dyDescent="0.2">
      <c r="E144" s="220"/>
      <c r="F144" s="220"/>
    </row>
    <row r="145" spans="5:6" ht="18" customHeight="1" x14ac:dyDescent="0.2">
      <c r="E145" s="220"/>
      <c r="F145" s="220"/>
    </row>
    <row r="146" spans="5:6" ht="18" customHeight="1" x14ac:dyDescent="0.2">
      <c r="E146" s="220"/>
      <c r="F146" s="220"/>
    </row>
    <row r="147" spans="5:6" ht="18" customHeight="1" x14ac:dyDescent="0.2">
      <c r="E147" s="220"/>
      <c r="F147" s="220"/>
    </row>
    <row r="148" spans="5:6" ht="18" customHeight="1" x14ac:dyDescent="0.2">
      <c r="E148" s="220"/>
      <c r="F148" s="220"/>
    </row>
    <row r="149" spans="5:6" ht="18" customHeight="1" x14ac:dyDescent="0.2">
      <c r="E149" s="220"/>
      <c r="F149" s="220"/>
    </row>
    <row r="150" spans="5:6" ht="18" customHeight="1" x14ac:dyDescent="0.2">
      <c r="E150" s="220"/>
      <c r="F150" s="220"/>
    </row>
    <row r="151" spans="5:6" ht="18" customHeight="1" x14ac:dyDescent="0.2">
      <c r="E151" s="220"/>
      <c r="F151" s="220"/>
    </row>
    <row r="152" spans="5:6" ht="18" customHeight="1" x14ac:dyDescent="0.2">
      <c r="E152" s="220"/>
      <c r="F152" s="220"/>
    </row>
    <row r="153" spans="5:6" ht="18" customHeight="1" x14ac:dyDescent="0.2">
      <c r="E153" s="220"/>
      <c r="F153" s="220"/>
    </row>
    <row r="154" spans="5:6" ht="18" customHeight="1" x14ac:dyDescent="0.2">
      <c r="E154" s="220"/>
      <c r="F154" s="220"/>
    </row>
    <row r="155" spans="5:6" ht="18" customHeight="1" x14ac:dyDescent="0.2">
      <c r="E155" s="220"/>
      <c r="F155" s="220"/>
    </row>
    <row r="156" spans="5:6" ht="18" customHeight="1" x14ac:dyDescent="0.2">
      <c r="E156" s="220"/>
      <c r="F156" s="220"/>
    </row>
    <row r="157" spans="5:6" ht="18" customHeight="1" x14ac:dyDescent="0.2">
      <c r="E157" s="220"/>
      <c r="F157" s="220"/>
    </row>
    <row r="158" spans="5:6" ht="18" customHeight="1" x14ac:dyDescent="0.2">
      <c r="E158" s="220"/>
      <c r="F158" s="220"/>
    </row>
    <row r="159" spans="5:6" ht="18" customHeight="1" x14ac:dyDescent="0.2">
      <c r="E159" s="220"/>
      <c r="F159" s="220"/>
    </row>
    <row r="160" spans="5:6" ht="18" customHeight="1" x14ac:dyDescent="0.2">
      <c r="E160" s="220"/>
      <c r="F160" s="220"/>
    </row>
    <row r="161" spans="5:6" ht="18" customHeight="1" x14ac:dyDescent="0.2">
      <c r="E161" s="220"/>
      <c r="F161" s="220"/>
    </row>
    <row r="162" spans="5:6" ht="18" customHeight="1" x14ac:dyDescent="0.2">
      <c r="E162" s="220"/>
      <c r="F162" s="220"/>
    </row>
    <row r="163" spans="5:6" ht="18" customHeight="1" x14ac:dyDescent="0.2">
      <c r="E163" s="220"/>
      <c r="F163" s="220"/>
    </row>
    <row r="164" spans="5:6" ht="18" customHeight="1" x14ac:dyDescent="0.2">
      <c r="E164" s="220"/>
      <c r="F164" s="220"/>
    </row>
    <row r="165" spans="5:6" ht="18" customHeight="1" x14ac:dyDescent="0.2">
      <c r="E165" s="220"/>
      <c r="F165" s="220"/>
    </row>
    <row r="166" spans="5:6" ht="18" customHeight="1" x14ac:dyDescent="0.2">
      <c r="E166" s="220"/>
      <c r="F166" s="220"/>
    </row>
    <row r="167" spans="5:6" ht="18" customHeight="1" x14ac:dyDescent="0.2">
      <c r="E167" s="220"/>
      <c r="F167" s="220"/>
    </row>
    <row r="168" spans="5:6" ht="18" customHeight="1" x14ac:dyDescent="0.2">
      <c r="E168" s="220"/>
      <c r="F168" s="220"/>
    </row>
    <row r="169" spans="5:6" ht="18" customHeight="1" x14ac:dyDescent="0.2">
      <c r="E169" s="220"/>
      <c r="F169" s="220"/>
    </row>
    <row r="170" spans="5:6" ht="18" customHeight="1" x14ac:dyDescent="0.2">
      <c r="E170" s="220"/>
      <c r="F170" s="220"/>
    </row>
    <row r="171" spans="5:6" ht="18" customHeight="1" x14ac:dyDescent="0.2">
      <c r="E171" s="220"/>
      <c r="F171" s="220"/>
    </row>
    <row r="172" spans="5:6" ht="18" customHeight="1" x14ac:dyDescent="0.2">
      <c r="E172" s="220"/>
      <c r="F172" s="220"/>
    </row>
    <row r="173" spans="5:6" ht="18" customHeight="1" x14ac:dyDescent="0.2">
      <c r="E173" s="220"/>
      <c r="F173" s="220"/>
    </row>
    <row r="174" spans="5:6" ht="18" customHeight="1" x14ac:dyDescent="0.2">
      <c r="E174" s="220"/>
      <c r="F174" s="220"/>
    </row>
    <row r="175" spans="5:6" ht="18" customHeight="1" x14ac:dyDescent="0.2">
      <c r="E175" s="220"/>
      <c r="F175" s="220"/>
    </row>
    <row r="176" spans="5:6" ht="18" customHeight="1" x14ac:dyDescent="0.2">
      <c r="E176" s="220"/>
      <c r="F176" s="220"/>
    </row>
    <row r="177" spans="5:6" ht="18" customHeight="1" x14ac:dyDescent="0.2">
      <c r="E177" s="220"/>
      <c r="F177" s="220"/>
    </row>
    <row r="178" spans="5:6" ht="18" customHeight="1" x14ac:dyDescent="0.2">
      <c r="E178" s="220"/>
      <c r="F178" s="220"/>
    </row>
    <row r="179" spans="5:6" ht="18" customHeight="1" x14ac:dyDescent="0.2">
      <c r="E179" s="220"/>
      <c r="F179" s="220"/>
    </row>
    <row r="180" spans="5:6" ht="18" customHeight="1" x14ac:dyDescent="0.2">
      <c r="E180" s="220"/>
      <c r="F180" s="220"/>
    </row>
    <row r="181" spans="5:6" ht="18" customHeight="1" x14ac:dyDescent="0.2">
      <c r="E181" s="220"/>
      <c r="F181" s="220"/>
    </row>
    <row r="182" spans="5:6" ht="18" customHeight="1" x14ac:dyDescent="0.2">
      <c r="E182" s="220"/>
      <c r="F182" s="220"/>
    </row>
    <row r="183" spans="5:6" ht="18" customHeight="1" x14ac:dyDescent="0.2">
      <c r="E183" s="220"/>
      <c r="F183" s="220"/>
    </row>
    <row r="184" spans="5:6" ht="18" customHeight="1" x14ac:dyDescent="0.2">
      <c r="E184" s="220"/>
      <c r="F184" s="220"/>
    </row>
    <row r="185" spans="5:6" ht="18" customHeight="1" x14ac:dyDescent="0.2">
      <c r="E185" s="220"/>
      <c r="F185" s="220"/>
    </row>
    <row r="186" spans="5:6" ht="18" customHeight="1" x14ac:dyDescent="0.2">
      <c r="E186" s="220"/>
      <c r="F186" s="220"/>
    </row>
    <row r="187" spans="5:6" ht="18" customHeight="1" x14ac:dyDescent="0.2">
      <c r="E187" s="220"/>
      <c r="F187" s="220"/>
    </row>
    <row r="188" spans="5:6" ht="18" customHeight="1" x14ac:dyDescent="0.2">
      <c r="E188" s="220"/>
      <c r="F188" s="220"/>
    </row>
    <row r="189" spans="5:6" ht="18" customHeight="1" x14ac:dyDescent="0.2">
      <c r="E189" s="220"/>
      <c r="F189" s="220"/>
    </row>
    <row r="190" spans="5:6" ht="18" customHeight="1" x14ac:dyDescent="0.2">
      <c r="E190" s="220"/>
      <c r="F190" s="220"/>
    </row>
    <row r="191" spans="5:6" ht="18" customHeight="1" x14ac:dyDescent="0.2">
      <c r="E191" s="220"/>
      <c r="F191" s="220"/>
    </row>
    <row r="192" spans="5:6" ht="18" customHeight="1" x14ac:dyDescent="0.2">
      <c r="E192" s="220"/>
      <c r="F192" s="220"/>
    </row>
    <row r="193" spans="5:6" ht="18" customHeight="1" x14ac:dyDescent="0.2">
      <c r="E193" s="220"/>
      <c r="F193" s="220"/>
    </row>
    <row r="194" spans="5:6" ht="18" customHeight="1" x14ac:dyDescent="0.2">
      <c r="E194" s="220"/>
      <c r="F194" s="220"/>
    </row>
    <row r="195" spans="5:6" ht="18" customHeight="1" x14ac:dyDescent="0.2">
      <c r="E195" s="220"/>
      <c r="F195" s="220"/>
    </row>
    <row r="196" spans="5:6" ht="18" customHeight="1" x14ac:dyDescent="0.2">
      <c r="E196" s="220"/>
      <c r="F196" s="220"/>
    </row>
    <row r="197" spans="5:6" ht="18" customHeight="1" x14ac:dyDescent="0.2">
      <c r="E197" s="220"/>
      <c r="F197" s="220"/>
    </row>
    <row r="198" spans="5:6" ht="18" customHeight="1" x14ac:dyDescent="0.2">
      <c r="E198" s="220"/>
      <c r="F198" s="220"/>
    </row>
    <row r="199" spans="5:6" ht="18" customHeight="1" x14ac:dyDescent="0.2">
      <c r="E199" s="220"/>
      <c r="F199" s="220"/>
    </row>
    <row r="200" spans="5:6" ht="18" customHeight="1" x14ac:dyDescent="0.2">
      <c r="E200" s="220"/>
      <c r="F200" s="220"/>
    </row>
    <row r="201" spans="5:6" ht="18" customHeight="1" x14ac:dyDescent="0.2">
      <c r="E201" s="220"/>
      <c r="F201" s="220"/>
    </row>
    <row r="202" spans="5:6" ht="18" customHeight="1" x14ac:dyDescent="0.2">
      <c r="E202" s="220"/>
      <c r="F202" s="220"/>
    </row>
    <row r="203" spans="5:6" ht="18" customHeight="1" x14ac:dyDescent="0.2">
      <c r="E203" s="220"/>
      <c r="F203" s="220"/>
    </row>
    <row r="204" spans="5:6" ht="18" customHeight="1" x14ac:dyDescent="0.2">
      <c r="E204" s="220"/>
      <c r="F204" s="220"/>
    </row>
    <row r="205" spans="5:6" ht="18" customHeight="1" x14ac:dyDescent="0.2">
      <c r="E205" s="220"/>
      <c r="F205" s="220"/>
    </row>
    <row r="206" spans="5:6" ht="18" customHeight="1" x14ac:dyDescent="0.2">
      <c r="E206" s="220"/>
      <c r="F206" s="220"/>
    </row>
    <row r="207" spans="5:6" ht="18" customHeight="1" x14ac:dyDescent="0.2">
      <c r="E207" s="220"/>
      <c r="F207" s="220"/>
    </row>
    <row r="208" spans="5:6" ht="18" customHeight="1" x14ac:dyDescent="0.2">
      <c r="E208" s="220"/>
      <c r="F208" s="220"/>
    </row>
    <row r="209" spans="5:6" ht="18" customHeight="1" x14ac:dyDescent="0.2">
      <c r="E209" s="220"/>
      <c r="F209" s="220"/>
    </row>
    <row r="210" spans="5:6" ht="18" customHeight="1" x14ac:dyDescent="0.2">
      <c r="E210" s="220"/>
      <c r="F210" s="220"/>
    </row>
    <row r="211" spans="5:6" ht="18" customHeight="1" x14ac:dyDescent="0.2">
      <c r="E211" s="220"/>
      <c r="F211" s="220"/>
    </row>
    <row r="212" spans="5:6" ht="18" customHeight="1" x14ac:dyDescent="0.2">
      <c r="E212" s="220"/>
      <c r="F212" s="220"/>
    </row>
    <row r="213" spans="5:6" ht="18" customHeight="1" x14ac:dyDescent="0.2">
      <c r="E213" s="220"/>
      <c r="F213" s="220"/>
    </row>
    <row r="214" spans="5:6" ht="18" customHeight="1" x14ac:dyDescent="0.2">
      <c r="E214" s="220"/>
      <c r="F214" s="220"/>
    </row>
    <row r="215" spans="5:6" ht="18" customHeight="1" x14ac:dyDescent="0.2">
      <c r="E215" s="220"/>
      <c r="F215" s="220"/>
    </row>
    <row r="216" spans="5:6" ht="18" customHeight="1" x14ac:dyDescent="0.2">
      <c r="E216" s="220"/>
      <c r="F216" s="220"/>
    </row>
    <row r="217" spans="5:6" ht="18" customHeight="1" x14ac:dyDescent="0.2">
      <c r="E217" s="220"/>
      <c r="F217" s="220"/>
    </row>
    <row r="218" spans="5:6" ht="18" customHeight="1" x14ac:dyDescent="0.2">
      <c r="E218" s="220"/>
      <c r="F218" s="220"/>
    </row>
    <row r="219" spans="5:6" ht="18" customHeight="1" x14ac:dyDescent="0.2">
      <c r="E219" s="220"/>
      <c r="F219" s="220"/>
    </row>
    <row r="220" spans="5:6" ht="18" customHeight="1" x14ac:dyDescent="0.2">
      <c r="E220" s="220"/>
      <c r="F220" s="220"/>
    </row>
    <row r="221" spans="5:6" ht="18" customHeight="1" x14ac:dyDescent="0.2">
      <c r="E221" s="220"/>
      <c r="F221" s="220"/>
    </row>
    <row r="222" spans="5:6" ht="18" customHeight="1" x14ac:dyDescent="0.2">
      <c r="E222" s="220"/>
      <c r="F222" s="220"/>
    </row>
    <row r="223" spans="5:6" ht="18" customHeight="1" x14ac:dyDescent="0.2">
      <c r="E223" s="220"/>
      <c r="F223" s="220"/>
    </row>
    <row r="224" spans="5:6" ht="18" customHeight="1" x14ac:dyDescent="0.2">
      <c r="E224" s="220"/>
      <c r="F224" s="220"/>
    </row>
    <row r="225" spans="5:6" ht="18" customHeight="1" x14ac:dyDescent="0.2">
      <c r="E225" s="220"/>
      <c r="F225" s="220"/>
    </row>
    <row r="226" spans="5:6" ht="18" customHeight="1" x14ac:dyDescent="0.2">
      <c r="E226" s="220"/>
      <c r="F226" s="220"/>
    </row>
    <row r="227" spans="5:6" ht="18" customHeight="1" x14ac:dyDescent="0.2">
      <c r="E227" s="220"/>
      <c r="F227" s="220"/>
    </row>
    <row r="228" spans="5:6" ht="18" customHeight="1" x14ac:dyDescent="0.2">
      <c r="E228" s="220"/>
      <c r="F228" s="220"/>
    </row>
    <row r="229" spans="5:6" ht="18" customHeight="1" x14ac:dyDescent="0.2">
      <c r="E229" s="220"/>
      <c r="F229" s="220"/>
    </row>
    <row r="230" spans="5:6" ht="18" customHeight="1" x14ac:dyDescent="0.2">
      <c r="E230" s="220"/>
      <c r="F230" s="220"/>
    </row>
    <row r="231" spans="5:6" ht="18" customHeight="1" x14ac:dyDescent="0.2">
      <c r="E231" s="220"/>
      <c r="F231" s="220"/>
    </row>
    <row r="232" spans="5:6" ht="18" customHeight="1" x14ac:dyDescent="0.2">
      <c r="E232" s="220"/>
      <c r="F232" s="220"/>
    </row>
    <row r="233" spans="5:6" ht="18" customHeight="1" x14ac:dyDescent="0.2">
      <c r="E233" s="220"/>
      <c r="F233" s="220"/>
    </row>
    <row r="234" spans="5:6" ht="18" customHeight="1" x14ac:dyDescent="0.2">
      <c r="E234" s="220"/>
      <c r="F234" s="220"/>
    </row>
    <row r="235" spans="5:6" ht="18" customHeight="1" x14ac:dyDescent="0.2">
      <c r="E235" s="220"/>
      <c r="F235" s="220"/>
    </row>
    <row r="236" spans="5:6" ht="18" customHeight="1" x14ac:dyDescent="0.2">
      <c r="E236" s="220"/>
      <c r="F236" s="220"/>
    </row>
    <row r="237" spans="5:6" ht="18" customHeight="1" x14ac:dyDescent="0.2">
      <c r="E237" s="220"/>
      <c r="F237" s="220"/>
    </row>
    <row r="238" spans="5:6" ht="18" customHeight="1" x14ac:dyDescent="0.2">
      <c r="E238" s="220"/>
      <c r="F238" s="220"/>
    </row>
    <row r="239" spans="5:6" ht="18" customHeight="1" x14ac:dyDescent="0.2">
      <c r="E239" s="220"/>
      <c r="F239" s="220"/>
    </row>
    <row r="240" spans="5:6" ht="18" customHeight="1" x14ac:dyDescent="0.2">
      <c r="E240" s="220"/>
      <c r="F240" s="220"/>
    </row>
    <row r="241" spans="5:6" ht="18" customHeight="1" x14ac:dyDescent="0.2">
      <c r="E241" s="220"/>
      <c r="F241" s="220"/>
    </row>
    <row r="242" spans="5:6" ht="18" customHeight="1" x14ac:dyDescent="0.2">
      <c r="E242" s="220"/>
      <c r="F242" s="220"/>
    </row>
    <row r="243" spans="5:6" ht="18" customHeight="1" x14ac:dyDescent="0.2">
      <c r="E243" s="220"/>
      <c r="F243" s="220"/>
    </row>
    <row r="244" spans="5:6" ht="18" customHeight="1" x14ac:dyDescent="0.2">
      <c r="E244" s="220"/>
      <c r="F244" s="220"/>
    </row>
    <row r="245" spans="5:6" ht="18" customHeight="1" x14ac:dyDescent="0.2">
      <c r="E245" s="220"/>
      <c r="F245" s="220"/>
    </row>
    <row r="246" spans="5:6" ht="18" customHeight="1" x14ac:dyDescent="0.2">
      <c r="E246" s="220"/>
      <c r="F246" s="220"/>
    </row>
    <row r="247" spans="5:6" ht="18" customHeight="1" x14ac:dyDescent="0.2">
      <c r="E247" s="220"/>
      <c r="F247" s="220"/>
    </row>
    <row r="248" spans="5:6" ht="18" customHeight="1" x14ac:dyDescent="0.2">
      <c r="E248" s="220"/>
      <c r="F248" s="220"/>
    </row>
    <row r="249" spans="5:6" ht="18" customHeight="1" x14ac:dyDescent="0.2">
      <c r="E249" s="220"/>
      <c r="F249" s="220"/>
    </row>
    <row r="250" spans="5:6" ht="18" customHeight="1" x14ac:dyDescent="0.2">
      <c r="E250" s="220"/>
      <c r="F250" s="220"/>
    </row>
    <row r="251" spans="5:6" ht="18" customHeight="1" x14ac:dyDescent="0.2">
      <c r="E251" s="220"/>
      <c r="F251" s="220"/>
    </row>
    <row r="252" spans="5:6" ht="18" customHeight="1" x14ac:dyDescent="0.2">
      <c r="E252" s="220"/>
      <c r="F252" s="220"/>
    </row>
    <row r="253" spans="5:6" ht="18" customHeight="1" x14ac:dyDescent="0.2">
      <c r="E253" s="220"/>
      <c r="F253" s="220"/>
    </row>
    <row r="254" spans="5:6" ht="18" customHeight="1" x14ac:dyDescent="0.2">
      <c r="E254" s="220"/>
      <c r="F254" s="220"/>
    </row>
    <row r="255" spans="5:6" ht="18" customHeight="1" x14ac:dyDescent="0.2">
      <c r="E255" s="220"/>
      <c r="F255" s="220"/>
    </row>
    <row r="256" spans="5:6" ht="18" customHeight="1" x14ac:dyDescent="0.2">
      <c r="E256" s="220"/>
      <c r="F256" s="220"/>
    </row>
    <row r="257" spans="5:6" ht="18" customHeight="1" x14ac:dyDescent="0.2">
      <c r="E257" s="220"/>
      <c r="F257" s="220"/>
    </row>
    <row r="258" spans="5:6" ht="18" customHeight="1" x14ac:dyDescent="0.2">
      <c r="E258" s="220"/>
      <c r="F258" s="220"/>
    </row>
    <row r="259" spans="5:6" ht="18" customHeight="1" x14ac:dyDescent="0.2">
      <c r="E259" s="220"/>
      <c r="F259" s="220"/>
    </row>
    <row r="260" spans="5:6" ht="18" customHeight="1" x14ac:dyDescent="0.2">
      <c r="E260" s="220"/>
      <c r="F260" s="220"/>
    </row>
    <row r="261" spans="5:6" ht="18" customHeight="1" x14ac:dyDescent="0.2">
      <c r="E261" s="220"/>
      <c r="F261" s="220"/>
    </row>
    <row r="262" spans="5:6" ht="18" customHeight="1" x14ac:dyDescent="0.2">
      <c r="E262" s="220"/>
      <c r="F262" s="220"/>
    </row>
    <row r="263" spans="5:6" ht="18" customHeight="1" x14ac:dyDescent="0.2">
      <c r="E263" s="220"/>
      <c r="F263" s="220"/>
    </row>
    <row r="264" spans="5:6" ht="18" customHeight="1" x14ac:dyDescent="0.2">
      <c r="E264" s="220"/>
      <c r="F264" s="220"/>
    </row>
    <row r="265" spans="5:6" ht="18" customHeight="1" x14ac:dyDescent="0.2">
      <c r="E265" s="220"/>
      <c r="F265" s="220"/>
    </row>
    <row r="266" spans="5:6" ht="18" customHeight="1" x14ac:dyDescent="0.2">
      <c r="E266" s="220"/>
      <c r="F266" s="220"/>
    </row>
    <row r="267" spans="5:6" ht="18" customHeight="1" x14ac:dyDescent="0.2">
      <c r="E267" s="220"/>
      <c r="F267" s="220"/>
    </row>
    <row r="268" spans="5:6" ht="18" customHeight="1" x14ac:dyDescent="0.2">
      <c r="E268" s="220"/>
      <c r="F268" s="220"/>
    </row>
    <row r="269" spans="5:6" ht="18" customHeight="1" x14ac:dyDescent="0.2">
      <c r="E269" s="220"/>
      <c r="F269" s="220"/>
    </row>
    <row r="270" spans="5:6" ht="18" customHeight="1" x14ac:dyDescent="0.2">
      <c r="E270" s="220"/>
      <c r="F270" s="220"/>
    </row>
    <row r="271" spans="5:6" ht="18" customHeight="1" x14ac:dyDescent="0.2">
      <c r="E271" s="220"/>
      <c r="F271" s="220"/>
    </row>
    <row r="272" spans="5:6" ht="18" customHeight="1" x14ac:dyDescent="0.2">
      <c r="E272" s="220"/>
      <c r="F272" s="220"/>
    </row>
    <row r="273" spans="5:6" ht="18" customHeight="1" x14ac:dyDescent="0.2">
      <c r="E273" s="220"/>
      <c r="F273" s="220"/>
    </row>
    <row r="274" spans="5:6" ht="18" customHeight="1" x14ac:dyDescent="0.2">
      <c r="E274" s="220"/>
      <c r="F274" s="220"/>
    </row>
    <row r="275" spans="5:6" ht="18" customHeight="1" x14ac:dyDescent="0.2">
      <c r="E275" s="220"/>
      <c r="F275" s="220"/>
    </row>
    <row r="276" spans="5:6" ht="18" customHeight="1" x14ac:dyDescent="0.2">
      <c r="E276" s="220"/>
      <c r="F276" s="220"/>
    </row>
    <row r="277" spans="5:6" ht="18" customHeight="1" x14ac:dyDescent="0.2">
      <c r="E277" s="220"/>
      <c r="F277" s="220"/>
    </row>
    <row r="278" spans="5:6" ht="18" customHeight="1" x14ac:dyDescent="0.2">
      <c r="E278" s="220"/>
      <c r="F278" s="220"/>
    </row>
    <row r="279" spans="5:6" ht="18" customHeight="1" x14ac:dyDescent="0.2">
      <c r="E279" s="220"/>
      <c r="F279" s="220"/>
    </row>
    <row r="280" spans="5:6" ht="18" customHeight="1" x14ac:dyDescent="0.2">
      <c r="E280" s="220"/>
      <c r="F280" s="220"/>
    </row>
    <row r="281" spans="5:6" ht="18" customHeight="1" x14ac:dyDescent="0.2">
      <c r="E281" s="220"/>
      <c r="F281" s="220"/>
    </row>
    <row r="282" spans="5:6" ht="18" customHeight="1" x14ac:dyDescent="0.2">
      <c r="E282" s="220"/>
      <c r="F282" s="220"/>
    </row>
    <row r="283" spans="5:6" ht="18" customHeight="1" x14ac:dyDescent="0.2">
      <c r="E283" s="220"/>
      <c r="F283" s="220"/>
    </row>
    <row r="284" spans="5:6" ht="18" customHeight="1" x14ac:dyDescent="0.2">
      <c r="E284" s="220"/>
      <c r="F284" s="220"/>
    </row>
    <row r="285" spans="5:6" ht="18" customHeight="1" x14ac:dyDescent="0.2">
      <c r="E285" s="220"/>
      <c r="F285" s="220"/>
    </row>
    <row r="286" spans="5:6" ht="18" customHeight="1" x14ac:dyDescent="0.2">
      <c r="E286" s="220"/>
      <c r="F286" s="220"/>
    </row>
    <row r="287" spans="5:6" ht="18" customHeight="1" x14ac:dyDescent="0.2">
      <c r="E287" s="220"/>
      <c r="F287" s="220"/>
    </row>
    <row r="288" spans="5:6" ht="18" customHeight="1" x14ac:dyDescent="0.2">
      <c r="E288" s="220"/>
      <c r="F288" s="220"/>
    </row>
    <row r="289" spans="5:6" ht="18" customHeight="1" x14ac:dyDescent="0.2">
      <c r="E289" s="220"/>
      <c r="F289" s="220"/>
    </row>
    <row r="290" spans="5:6" ht="18" customHeight="1" x14ac:dyDescent="0.2">
      <c r="E290" s="220"/>
      <c r="F290" s="220"/>
    </row>
    <row r="291" spans="5:6" ht="18" customHeight="1" x14ac:dyDescent="0.2">
      <c r="E291" s="220"/>
      <c r="F291" s="220"/>
    </row>
    <row r="292" spans="5:6" ht="18" customHeight="1" x14ac:dyDescent="0.2">
      <c r="E292" s="220"/>
      <c r="F292" s="220"/>
    </row>
    <row r="293" spans="5:6" ht="18" customHeight="1" x14ac:dyDescent="0.2">
      <c r="E293" s="220"/>
      <c r="F293" s="220"/>
    </row>
    <row r="294" spans="5:6" ht="18" customHeight="1" x14ac:dyDescent="0.2">
      <c r="E294" s="220"/>
      <c r="F294" s="220"/>
    </row>
    <row r="295" spans="5:6" ht="18" customHeight="1" x14ac:dyDescent="0.2">
      <c r="E295" s="220"/>
      <c r="F295" s="220"/>
    </row>
    <row r="296" spans="5:6" ht="18" customHeight="1" x14ac:dyDescent="0.2">
      <c r="E296" s="220"/>
      <c r="F296" s="220"/>
    </row>
    <row r="297" spans="5:6" ht="18" customHeight="1" x14ac:dyDescent="0.2">
      <c r="E297" s="220"/>
      <c r="F297" s="220"/>
    </row>
    <row r="298" spans="5:6" ht="18" customHeight="1" x14ac:dyDescent="0.2">
      <c r="E298" s="220"/>
      <c r="F298" s="220"/>
    </row>
    <row r="299" spans="5:6" ht="18" customHeight="1" x14ac:dyDescent="0.2">
      <c r="E299" s="220"/>
      <c r="F299" s="220"/>
    </row>
    <row r="300" spans="5:6" ht="18" customHeight="1" x14ac:dyDescent="0.2">
      <c r="E300" s="220"/>
      <c r="F300" s="220"/>
    </row>
    <row r="301" spans="5:6" ht="18" customHeight="1" x14ac:dyDescent="0.2">
      <c r="E301" s="220"/>
      <c r="F301" s="220"/>
    </row>
    <row r="302" spans="5:6" ht="18" customHeight="1" x14ac:dyDescent="0.2">
      <c r="E302" s="220"/>
      <c r="F302" s="220"/>
    </row>
    <row r="303" spans="5:6" ht="18" customHeight="1" x14ac:dyDescent="0.2">
      <c r="E303" s="220"/>
      <c r="F303" s="220"/>
    </row>
    <row r="304" spans="5:6" ht="18" customHeight="1" x14ac:dyDescent="0.2">
      <c r="E304" s="220"/>
      <c r="F304" s="220"/>
    </row>
    <row r="305" spans="5:6" ht="18" customHeight="1" x14ac:dyDescent="0.2">
      <c r="E305" s="220"/>
      <c r="F305" s="220"/>
    </row>
    <row r="306" spans="5:6" ht="18" customHeight="1" x14ac:dyDescent="0.2">
      <c r="E306" s="220"/>
      <c r="F306" s="220"/>
    </row>
    <row r="307" spans="5:6" ht="18" customHeight="1" x14ac:dyDescent="0.2">
      <c r="E307" s="220"/>
      <c r="F307" s="220"/>
    </row>
    <row r="308" spans="5:6" ht="18" customHeight="1" x14ac:dyDescent="0.2">
      <c r="E308" s="220"/>
      <c r="F308" s="220"/>
    </row>
    <row r="309" spans="5:6" ht="18" customHeight="1" x14ac:dyDescent="0.2">
      <c r="E309" s="220"/>
      <c r="F309" s="220"/>
    </row>
    <row r="310" spans="5:6" ht="18" customHeight="1" x14ac:dyDescent="0.2">
      <c r="E310" s="220"/>
      <c r="F310" s="220"/>
    </row>
    <row r="311" spans="5:6" ht="18" customHeight="1" x14ac:dyDescent="0.2">
      <c r="E311" s="220"/>
      <c r="F311" s="220"/>
    </row>
    <row r="312" spans="5:6" ht="18" customHeight="1" x14ac:dyDescent="0.2">
      <c r="E312" s="220"/>
      <c r="F312" s="220"/>
    </row>
    <row r="313" spans="5:6" ht="18" customHeight="1" x14ac:dyDescent="0.2">
      <c r="E313" s="220"/>
      <c r="F313" s="220"/>
    </row>
    <row r="314" spans="5:6" ht="18" customHeight="1" x14ac:dyDescent="0.2">
      <c r="E314" s="220"/>
      <c r="F314" s="220"/>
    </row>
    <row r="315" spans="5:6" ht="18" customHeight="1" x14ac:dyDescent="0.2">
      <c r="E315" s="220"/>
      <c r="F315" s="220"/>
    </row>
    <row r="316" spans="5:6" ht="18" customHeight="1" x14ac:dyDescent="0.2">
      <c r="E316" s="220"/>
      <c r="F316" s="220"/>
    </row>
    <row r="317" spans="5:6" ht="18" customHeight="1" x14ac:dyDescent="0.2">
      <c r="E317" s="220"/>
      <c r="F317" s="220"/>
    </row>
    <row r="318" spans="5:6" ht="18" customHeight="1" x14ac:dyDescent="0.2">
      <c r="E318" s="220"/>
      <c r="F318" s="220"/>
    </row>
    <row r="319" spans="5:6" ht="18" customHeight="1" x14ac:dyDescent="0.2">
      <c r="E319" s="220"/>
      <c r="F319" s="220"/>
    </row>
    <row r="320" spans="5:6" ht="18" customHeight="1" x14ac:dyDescent="0.2">
      <c r="E320" s="220"/>
      <c r="F320" s="220"/>
    </row>
    <row r="321" spans="5:6" ht="18" customHeight="1" x14ac:dyDescent="0.2">
      <c r="E321" s="220"/>
      <c r="F321" s="220"/>
    </row>
    <row r="322" spans="5:6" ht="18" customHeight="1" x14ac:dyDescent="0.2">
      <c r="E322" s="220"/>
      <c r="F322" s="220"/>
    </row>
    <row r="323" spans="5:6" ht="18" customHeight="1" x14ac:dyDescent="0.2">
      <c r="E323" s="220"/>
      <c r="F323" s="220"/>
    </row>
    <row r="324" spans="5:6" ht="18" customHeight="1" x14ac:dyDescent="0.2">
      <c r="E324" s="220"/>
      <c r="F324" s="220"/>
    </row>
    <row r="325" spans="5:6" ht="18" customHeight="1" x14ac:dyDescent="0.2">
      <c r="E325" s="220"/>
      <c r="F325" s="220"/>
    </row>
    <row r="326" spans="5:6" ht="18" customHeight="1" x14ac:dyDescent="0.2">
      <c r="E326" s="220"/>
      <c r="F326" s="220"/>
    </row>
    <row r="327" spans="5:6" ht="18" customHeight="1" x14ac:dyDescent="0.2">
      <c r="E327" s="220"/>
      <c r="F327" s="220"/>
    </row>
    <row r="328" spans="5:6" ht="18" customHeight="1" x14ac:dyDescent="0.2">
      <c r="E328" s="220"/>
      <c r="F328" s="220"/>
    </row>
    <row r="329" spans="5:6" ht="18" customHeight="1" x14ac:dyDescent="0.2">
      <c r="E329" s="220"/>
      <c r="F329" s="220"/>
    </row>
    <row r="330" spans="5:6" ht="18" customHeight="1" x14ac:dyDescent="0.2">
      <c r="E330" s="220"/>
      <c r="F330" s="220"/>
    </row>
    <row r="331" spans="5:6" ht="18" customHeight="1" x14ac:dyDescent="0.2">
      <c r="E331" s="220"/>
      <c r="F331" s="220"/>
    </row>
    <row r="332" spans="5:6" ht="18" customHeight="1" x14ac:dyDescent="0.2">
      <c r="E332" s="220"/>
      <c r="F332" s="220"/>
    </row>
    <row r="333" spans="5:6" ht="18" customHeight="1" x14ac:dyDescent="0.2">
      <c r="E333" s="220"/>
      <c r="F333" s="220"/>
    </row>
    <row r="334" spans="5:6" ht="18" customHeight="1" x14ac:dyDescent="0.2">
      <c r="E334" s="220"/>
      <c r="F334" s="220"/>
    </row>
    <row r="335" spans="5:6" ht="18" customHeight="1" x14ac:dyDescent="0.2">
      <c r="E335" s="220"/>
      <c r="F335" s="220"/>
    </row>
    <row r="336" spans="5:6" ht="18" customHeight="1" x14ac:dyDescent="0.2">
      <c r="E336" s="220"/>
      <c r="F336" s="220"/>
    </row>
    <row r="337" spans="5:6" ht="18" customHeight="1" x14ac:dyDescent="0.2">
      <c r="E337" s="220"/>
      <c r="F337" s="220"/>
    </row>
    <row r="338" spans="5:6" ht="18" customHeight="1" x14ac:dyDescent="0.2">
      <c r="E338" s="220"/>
      <c r="F338" s="220"/>
    </row>
    <row r="339" spans="5:6" ht="18" customHeight="1" x14ac:dyDescent="0.2">
      <c r="E339" s="220"/>
      <c r="F339" s="220"/>
    </row>
    <row r="340" spans="5:6" ht="18" customHeight="1" x14ac:dyDescent="0.2">
      <c r="E340" s="220"/>
      <c r="F340" s="220"/>
    </row>
    <row r="341" spans="5:6" ht="18" customHeight="1" x14ac:dyDescent="0.2">
      <c r="E341" s="220"/>
      <c r="F341" s="220"/>
    </row>
    <row r="342" spans="5:6" ht="18" customHeight="1" x14ac:dyDescent="0.2">
      <c r="E342" s="220"/>
      <c r="F342" s="220"/>
    </row>
    <row r="343" spans="5:6" ht="18" customHeight="1" x14ac:dyDescent="0.2">
      <c r="E343" s="220"/>
      <c r="F343" s="220"/>
    </row>
    <row r="344" spans="5:6" ht="18" customHeight="1" x14ac:dyDescent="0.2">
      <c r="E344" s="220"/>
      <c r="F344" s="220"/>
    </row>
    <row r="345" spans="5:6" ht="18" customHeight="1" x14ac:dyDescent="0.2">
      <c r="E345" s="220"/>
      <c r="F345" s="220"/>
    </row>
    <row r="346" spans="5:6" ht="18" customHeight="1" x14ac:dyDescent="0.2">
      <c r="E346" s="220"/>
      <c r="F346" s="220"/>
    </row>
    <row r="347" spans="5:6" ht="18" customHeight="1" x14ac:dyDescent="0.2">
      <c r="E347" s="220"/>
      <c r="F347" s="220"/>
    </row>
    <row r="348" spans="5:6" ht="18" customHeight="1" x14ac:dyDescent="0.2">
      <c r="E348" s="220"/>
      <c r="F348" s="220"/>
    </row>
    <row r="349" spans="5:6" ht="18" customHeight="1" x14ac:dyDescent="0.2">
      <c r="E349" s="220"/>
      <c r="F349" s="220"/>
    </row>
    <row r="350" spans="5:6" ht="18" customHeight="1" x14ac:dyDescent="0.2">
      <c r="E350" s="220"/>
      <c r="F350" s="220"/>
    </row>
    <row r="351" spans="5:6" ht="18" customHeight="1" x14ac:dyDescent="0.2">
      <c r="E351" s="220"/>
      <c r="F351" s="220"/>
    </row>
    <row r="352" spans="5:6" ht="18" customHeight="1" x14ac:dyDescent="0.2">
      <c r="E352" s="220"/>
      <c r="F352" s="220"/>
    </row>
    <row r="353" spans="5:6" ht="18" customHeight="1" x14ac:dyDescent="0.2">
      <c r="E353" s="220"/>
      <c r="F353" s="220"/>
    </row>
    <row r="354" spans="5:6" ht="18" customHeight="1" x14ac:dyDescent="0.2">
      <c r="E354" s="220"/>
      <c r="F354" s="220"/>
    </row>
    <row r="355" spans="5:6" ht="18" customHeight="1" x14ac:dyDescent="0.2">
      <c r="E355" s="220"/>
      <c r="F355" s="220"/>
    </row>
    <row r="356" spans="5:6" ht="18" customHeight="1" x14ac:dyDescent="0.2">
      <c r="E356" s="220"/>
      <c r="F356" s="220"/>
    </row>
    <row r="357" spans="5:6" ht="18" customHeight="1" x14ac:dyDescent="0.2">
      <c r="E357" s="220"/>
      <c r="F357" s="220"/>
    </row>
    <row r="358" spans="5:6" ht="18" customHeight="1" x14ac:dyDescent="0.2">
      <c r="E358" s="220"/>
      <c r="F358" s="220"/>
    </row>
    <row r="359" spans="5:6" ht="18" customHeight="1" x14ac:dyDescent="0.2">
      <c r="E359" s="220"/>
      <c r="F359" s="220"/>
    </row>
    <row r="360" spans="5:6" ht="18" customHeight="1" x14ac:dyDescent="0.2">
      <c r="E360" s="220"/>
      <c r="F360" s="220"/>
    </row>
    <row r="361" spans="5:6" ht="18" customHeight="1" x14ac:dyDescent="0.2">
      <c r="E361" s="220"/>
      <c r="F361" s="220"/>
    </row>
    <row r="362" spans="5:6" ht="18" customHeight="1" x14ac:dyDescent="0.2">
      <c r="E362" s="220"/>
      <c r="F362" s="220"/>
    </row>
    <row r="363" spans="5:6" ht="18" customHeight="1" x14ac:dyDescent="0.2">
      <c r="E363" s="220"/>
      <c r="F363" s="220"/>
    </row>
    <row r="364" spans="5:6" ht="18" customHeight="1" x14ac:dyDescent="0.2">
      <c r="E364" s="220"/>
      <c r="F364" s="220"/>
    </row>
    <row r="365" spans="5:6" ht="18" customHeight="1" x14ac:dyDescent="0.2">
      <c r="E365" s="220"/>
      <c r="F365" s="220"/>
    </row>
    <row r="366" spans="5:6" ht="18" customHeight="1" x14ac:dyDescent="0.2">
      <c r="E366" s="220"/>
      <c r="F366" s="220"/>
    </row>
    <row r="367" spans="5:6" ht="18" customHeight="1" x14ac:dyDescent="0.2">
      <c r="E367" s="220"/>
      <c r="F367" s="220"/>
    </row>
    <row r="368" spans="5:6" ht="18" customHeight="1" x14ac:dyDescent="0.2">
      <c r="E368" s="220"/>
      <c r="F368" s="220"/>
    </row>
    <row r="369" spans="5:6" ht="18" customHeight="1" x14ac:dyDescent="0.2">
      <c r="E369" s="220"/>
      <c r="F369" s="220"/>
    </row>
    <row r="370" spans="5:6" ht="18" customHeight="1" x14ac:dyDescent="0.2">
      <c r="E370" s="220"/>
      <c r="F370" s="220"/>
    </row>
    <row r="371" spans="5:6" ht="18" customHeight="1" x14ac:dyDescent="0.2">
      <c r="E371" s="220"/>
      <c r="F371" s="220"/>
    </row>
    <row r="372" spans="5:6" ht="18" customHeight="1" x14ac:dyDescent="0.2">
      <c r="E372" s="220"/>
      <c r="F372" s="220"/>
    </row>
    <row r="373" spans="5:6" ht="18" customHeight="1" x14ac:dyDescent="0.2">
      <c r="E373" s="220"/>
      <c r="F373" s="220"/>
    </row>
    <row r="374" spans="5:6" ht="18" customHeight="1" x14ac:dyDescent="0.2">
      <c r="E374" s="220"/>
      <c r="F374" s="220"/>
    </row>
    <row r="375" spans="5:6" ht="18" customHeight="1" x14ac:dyDescent="0.2">
      <c r="E375" s="220"/>
      <c r="F375" s="220"/>
    </row>
    <row r="376" spans="5:6" ht="18" customHeight="1" x14ac:dyDescent="0.2">
      <c r="E376" s="220"/>
      <c r="F376" s="220"/>
    </row>
    <row r="377" spans="5:6" ht="18" customHeight="1" x14ac:dyDescent="0.2">
      <c r="E377" s="220"/>
      <c r="F377" s="220"/>
    </row>
    <row r="378" spans="5:6" ht="18" customHeight="1" x14ac:dyDescent="0.2">
      <c r="E378" s="220"/>
      <c r="F378" s="220"/>
    </row>
    <row r="379" spans="5:6" ht="18" customHeight="1" x14ac:dyDescent="0.2">
      <c r="E379" s="220"/>
      <c r="F379" s="220"/>
    </row>
    <row r="380" spans="5:6" ht="18" customHeight="1" x14ac:dyDescent="0.2">
      <c r="E380" s="220"/>
      <c r="F380" s="220"/>
    </row>
    <row r="381" spans="5:6" ht="18" customHeight="1" x14ac:dyDescent="0.2">
      <c r="E381" s="220"/>
      <c r="F381" s="220"/>
    </row>
    <row r="382" spans="5:6" ht="18" customHeight="1" x14ac:dyDescent="0.2">
      <c r="E382" s="220"/>
      <c r="F382" s="220"/>
    </row>
    <row r="383" spans="5:6" ht="18" customHeight="1" x14ac:dyDescent="0.2">
      <c r="E383" s="220"/>
      <c r="F383" s="220"/>
    </row>
    <row r="384" spans="5:6" ht="18" customHeight="1" x14ac:dyDescent="0.2">
      <c r="E384" s="220"/>
      <c r="F384" s="220"/>
    </row>
    <row r="385" spans="5:6" ht="18" customHeight="1" x14ac:dyDescent="0.2">
      <c r="E385" s="220"/>
      <c r="F385" s="220"/>
    </row>
    <row r="386" spans="5:6" ht="18" customHeight="1" x14ac:dyDescent="0.2">
      <c r="E386" s="220"/>
      <c r="F386" s="220"/>
    </row>
    <row r="387" spans="5:6" ht="18" customHeight="1" x14ac:dyDescent="0.2">
      <c r="E387" s="220"/>
      <c r="F387" s="220"/>
    </row>
    <row r="388" spans="5:6" ht="18" customHeight="1" x14ac:dyDescent="0.2">
      <c r="E388" s="220"/>
      <c r="F388" s="220"/>
    </row>
    <row r="389" spans="5:6" ht="18" customHeight="1" x14ac:dyDescent="0.2">
      <c r="E389" s="220"/>
      <c r="F389" s="220"/>
    </row>
    <row r="390" spans="5:6" ht="18" customHeight="1" x14ac:dyDescent="0.2">
      <c r="E390" s="220"/>
      <c r="F390" s="220"/>
    </row>
    <row r="391" spans="5:6" ht="18" customHeight="1" x14ac:dyDescent="0.2">
      <c r="E391" s="220"/>
      <c r="F391" s="220"/>
    </row>
    <row r="392" spans="5:6" ht="18" customHeight="1" x14ac:dyDescent="0.2">
      <c r="E392" s="220"/>
      <c r="F392" s="220"/>
    </row>
    <row r="393" spans="5:6" ht="18" customHeight="1" x14ac:dyDescent="0.2">
      <c r="E393" s="220"/>
      <c r="F393" s="220"/>
    </row>
    <row r="394" spans="5:6" ht="18" customHeight="1" x14ac:dyDescent="0.2">
      <c r="E394" s="220"/>
      <c r="F394" s="220"/>
    </row>
    <row r="395" spans="5:6" ht="18" customHeight="1" x14ac:dyDescent="0.2">
      <c r="E395" s="220"/>
      <c r="F395" s="220"/>
    </row>
    <row r="396" spans="5:6" ht="18" customHeight="1" x14ac:dyDescent="0.2">
      <c r="E396" s="220"/>
      <c r="F396" s="220"/>
    </row>
    <row r="397" spans="5:6" ht="18" customHeight="1" x14ac:dyDescent="0.2">
      <c r="E397" s="220"/>
      <c r="F397" s="220"/>
    </row>
    <row r="398" spans="5:6" ht="18" customHeight="1" x14ac:dyDescent="0.2">
      <c r="E398" s="220"/>
      <c r="F398" s="220"/>
    </row>
    <row r="399" spans="5:6" ht="18" customHeight="1" x14ac:dyDescent="0.2">
      <c r="E399" s="220"/>
      <c r="F399" s="220"/>
    </row>
    <row r="400" spans="5:6" ht="18" customHeight="1" x14ac:dyDescent="0.2">
      <c r="E400" s="220"/>
      <c r="F400" s="220"/>
    </row>
    <row r="401" spans="5:6" ht="18" customHeight="1" x14ac:dyDescent="0.2">
      <c r="E401" s="220"/>
      <c r="F401" s="220"/>
    </row>
    <row r="402" spans="5:6" ht="18" customHeight="1" x14ac:dyDescent="0.2">
      <c r="E402" s="220"/>
      <c r="F402" s="220"/>
    </row>
    <row r="403" spans="5:6" ht="18" customHeight="1" x14ac:dyDescent="0.2">
      <c r="E403" s="220"/>
      <c r="F403" s="220"/>
    </row>
    <row r="404" spans="5:6" ht="18" customHeight="1" x14ac:dyDescent="0.2">
      <c r="E404" s="220"/>
      <c r="F404" s="220"/>
    </row>
    <row r="405" spans="5:6" ht="18" customHeight="1" x14ac:dyDescent="0.2">
      <c r="E405" s="220"/>
      <c r="F405" s="220"/>
    </row>
    <row r="406" spans="5:6" ht="18" customHeight="1" x14ac:dyDescent="0.2">
      <c r="E406" s="220"/>
      <c r="F406" s="220"/>
    </row>
    <row r="407" spans="5:6" ht="18" customHeight="1" x14ac:dyDescent="0.2">
      <c r="E407" s="220"/>
      <c r="F407" s="220"/>
    </row>
    <row r="408" spans="5:6" ht="18" customHeight="1" x14ac:dyDescent="0.2">
      <c r="E408" s="220"/>
      <c r="F408" s="220"/>
    </row>
    <row r="409" spans="5:6" ht="18" customHeight="1" x14ac:dyDescent="0.2">
      <c r="E409" s="220"/>
      <c r="F409" s="220"/>
    </row>
    <row r="410" spans="5:6" ht="18" customHeight="1" x14ac:dyDescent="0.2">
      <c r="E410" s="220"/>
      <c r="F410" s="220"/>
    </row>
    <row r="411" spans="5:6" ht="18" customHeight="1" x14ac:dyDescent="0.2">
      <c r="E411" s="220"/>
      <c r="F411" s="220"/>
    </row>
    <row r="412" spans="5:6" ht="18" customHeight="1" x14ac:dyDescent="0.2">
      <c r="E412" s="220"/>
      <c r="F412" s="220"/>
    </row>
    <row r="413" spans="5:6" ht="18" customHeight="1" x14ac:dyDescent="0.2">
      <c r="E413" s="220"/>
      <c r="F413" s="220"/>
    </row>
    <row r="414" spans="5:6" ht="18" customHeight="1" x14ac:dyDescent="0.2">
      <c r="E414" s="220"/>
      <c r="F414" s="220"/>
    </row>
    <row r="415" spans="5:6" ht="18" customHeight="1" x14ac:dyDescent="0.2">
      <c r="E415" s="220"/>
      <c r="F415" s="220"/>
    </row>
    <row r="416" spans="5:6" ht="18" customHeight="1" x14ac:dyDescent="0.2">
      <c r="E416" s="220"/>
      <c r="F416" s="220"/>
    </row>
    <row r="417" spans="5:6" ht="18" customHeight="1" x14ac:dyDescent="0.2">
      <c r="E417" s="220"/>
      <c r="F417" s="220"/>
    </row>
    <row r="418" spans="5:6" ht="18" customHeight="1" x14ac:dyDescent="0.2">
      <c r="E418" s="220"/>
      <c r="F418" s="220"/>
    </row>
    <row r="419" spans="5:6" ht="18" customHeight="1" x14ac:dyDescent="0.2">
      <c r="E419" s="220"/>
      <c r="F419" s="220"/>
    </row>
    <row r="420" spans="5:6" ht="18" customHeight="1" x14ac:dyDescent="0.2">
      <c r="E420" s="220"/>
      <c r="F420" s="220"/>
    </row>
    <row r="421" spans="5:6" ht="18" customHeight="1" x14ac:dyDescent="0.2">
      <c r="E421" s="220"/>
      <c r="F421" s="220"/>
    </row>
    <row r="422" spans="5:6" ht="18" customHeight="1" x14ac:dyDescent="0.2">
      <c r="E422" s="220"/>
      <c r="F422" s="220"/>
    </row>
    <row r="423" spans="5:6" ht="18" customHeight="1" x14ac:dyDescent="0.2">
      <c r="E423" s="220"/>
      <c r="F423" s="220"/>
    </row>
    <row r="424" spans="5:6" ht="18" customHeight="1" x14ac:dyDescent="0.2">
      <c r="E424" s="220"/>
      <c r="F424" s="220"/>
    </row>
    <row r="425" spans="5:6" ht="18" customHeight="1" x14ac:dyDescent="0.2">
      <c r="E425" s="220"/>
      <c r="F425" s="220"/>
    </row>
    <row r="426" spans="5:6" ht="18" customHeight="1" x14ac:dyDescent="0.2">
      <c r="E426" s="220"/>
      <c r="F426" s="220"/>
    </row>
    <row r="427" spans="5:6" ht="18" customHeight="1" x14ac:dyDescent="0.2">
      <c r="E427" s="220"/>
      <c r="F427" s="220"/>
    </row>
    <row r="428" spans="5:6" ht="18" customHeight="1" x14ac:dyDescent="0.2">
      <c r="E428" s="220"/>
      <c r="F428" s="220"/>
    </row>
    <row r="429" spans="5:6" ht="18" customHeight="1" x14ac:dyDescent="0.2">
      <c r="E429" s="220"/>
      <c r="F429" s="220"/>
    </row>
    <row r="430" spans="5:6" ht="18" customHeight="1" x14ac:dyDescent="0.2">
      <c r="E430" s="220"/>
      <c r="F430" s="220"/>
    </row>
    <row r="431" spans="5:6" ht="18" customHeight="1" x14ac:dyDescent="0.2">
      <c r="E431" s="220"/>
      <c r="F431" s="220"/>
    </row>
    <row r="432" spans="5:6" ht="18" customHeight="1" x14ac:dyDescent="0.2">
      <c r="E432" s="220"/>
      <c r="F432" s="220"/>
    </row>
    <row r="433" spans="5:6" ht="18" customHeight="1" x14ac:dyDescent="0.2">
      <c r="E433" s="220"/>
      <c r="F433" s="220"/>
    </row>
    <row r="434" spans="5:6" ht="18" customHeight="1" x14ac:dyDescent="0.2">
      <c r="E434" s="220"/>
      <c r="F434" s="220"/>
    </row>
    <row r="435" spans="5:6" ht="18" customHeight="1" x14ac:dyDescent="0.2">
      <c r="E435" s="220"/>
      <c r="F435" s="220"/>
    </row>
    <row r="436" spans="5:6" ht="18" customHeight="1" x14ac:dyDescent="0.2">
      <c r="E436" s="220"/>
      <c r="F436" s="220"/>
    </row>
    <row r="437" spans="5:6" ht="18" customHeight="1" x14ac:dyDescent="0.2">
      <c r="E437" s="220"/>
      <c r="F437" s="220"/>
    </row>
    <row r="438" spans="5:6" ht="18" customHeight="1" x14ac:dyDescent="0.2">
      <c r="E438" s="220"/>
      <c r="F438" s="220"/>
    </row>
    <row r="439" spans="5:6" ht="18" customHeight="1" x14ac:dyDescent="0.2">
      <c r="E439" s="220"/>
      <c r="F439" s="220"/>
    </row>
    <row r="440" spans="5:6" ht="18" customHeight="1" x14ac:dyDescent="0.2">
      <c r="E440" s="220"/>
      <c r="F440" s="220"/>
    </row>
    <row r="441" spans="5:6" ht="18" customHeight="1" x14ac:dyDescent="0.2">
      <c r="E441" s="220"/>
      <c r="F441" s="220"/>
    </row>
    <row r="442" spans="5:6" ht="18" customHeight="1" x14ac:dyDescent="0.2">
      <c r="E442" s="220"/>
      <c r="F442" s="220"/>
    </row>
    <row r="443" spans="5:6" ht="18" customHeight="1" x14ac:dyDescent="0.2">
      <c r="E443" s="220"/>
      <c r="F443" s="220"/>
    </row>
    <row r="444" spans="5:6" ht="18" customHeight="1" x14ac:dyDescent="0.2">
      <c r="E444" s="220"/>
      <c r="F444" s="220"/>
    </row>
    <row r="445" spans="5:6" ht="18" customHeight="1" x14ac:dyDescent="0.2">
      <c r="E445" s="220"/>
      <c r="F445" s="220"/>
    </row>
    <row r="446" spans="5:6" ht="18" customHeight="1" x14ac:dyDescent="0.2">
      <c r="E446" s="220"/>
      <c r="F446" s="220"/>
    </row>
    <row r="447" spans="5:6" ht="18" customHeight="1" x14ac:dyDescent="0.2">
      <c r="E447" s="220"/>
      <c r="F447" s="220"/>
    </row>
    <row r="448" spans="5:6" ht="18" customHeight="1" x14ac:dyDescent="0.2">
      <c r="E448" s="220"/>
      <c r="F448" s="220"/>
    </row>
    <row r="449" spans="5:6" ht="18" customHeight="1" x14ac:dyDescent="0.2">
      <c r="E449" s="220"/>
      <c r="F449" s="220"/>
    </row>
    <row r="450" spans="5:6" ht="18" customHeight="1" x14ac:dyDescent="0.2">
      <c r="E450" s="220"/>
      <c r="F450" s="220"/>
    </row>
    <row r="451" spans="5:6" ht="18" customHeight="1" x14ac:dyDescent="0.2">
      <c r="E451" s="220"/>
      <c r="F451" s="220"/>
    </row>
    <row r="452" spans="5:6" ht="18" customHeight="1" x14ac:dyDescent="0.2">
      <c r="E452" s="220"/>
      <c r="F452" s="220"/>
    </row>
    <row r="453" spans="5:6" ht="18" customHeight="1" x14ac:dyDescent="0.2">
      <c r="E453" s="220"/>
      <c r="F453" s="220"/>
    </row>
    <row r="454" spans="5:6" ht="18" customHeight="1" x14ac:dyDescent="0.2">
      <c r="E454" s="220"/>
      <c r="F454" s="220"/>
    </row>
    <row r="455" spans="5:6" ht="18" customHeight="1" x14ac:dyDescent="0.2">
      <c r="E455" s="220"/>
      <c r="F455" s="220"/>
    </row>
    <row r="456" spans="5:6" ht="18" customHeight="1" x14ac:dyDescent="0.2">
      <c r="E456" s="220"/>
      <c r="F456" s="220"/>
    </row>
    <row r="457" spans="5:6" ht="18" customHeight="1" x14ac:dyDescent="0.2">
      <c r="E457" s="220"/>
      <c r="F457" s="220"/>
    </row>
    <row r="458" spans="5:6" ht="18" customHeight="1" x14ac:dyDescent="0.2">
      <c r="E458" s="220"/>
      <c r="F458" s="220"/>
    </row>
    <row r="459" spans="5:6" ht="18" customHeight="1" x14ac:dyDescent="0.2">
      <c r="E459" s="220"/>
      <c r="F459" s="220"/>
    </row>
    <row r="460" spans="5:6" ht="18" customHeight="1" x14ac:dyDescent="0.2">
      <c r="E460" s="220"/>
      <c r="F460" s="220"/>
    </row>
    <row r="461" spans="5:6" ht="18" customHeight="1" x14ac:dyDescent="0.2">
      <c r="E461" s="220"/>
      <c r="F461" s="220"/>
    </row>
    <row r="462" spans="5:6" ht="18" customHeight="1" x14ac:dyDescent="0.2">
      <c r="E462" s="220"/>
      <c r="F462" s="220"/>
    </row>
    <row r="463" spans="5:6" ht="18" customHeight="1" x14ac:dyDescent="0.2">
      <c r="E463" s="220"/>
      <c r="F463" s="220"/>
    </row>
    <row r="464" spans="5:6" ht="18" customHeight="1" x14ac:dyDescent="0.2">
      <c r="E464" s="220"/>
      <c r="F464" s="220"/>
    </row>
    <row r="465" spans="5:6" ht="18" customHeight="1" x14ac:dyDescent="0.2">
      <c r="E465" s="220"/>
      <c r="F465" s="220"/>
    </row>
    <row r="466" spans="5:6" ht="18" customHeight="1" x14ac:dyDescent="0.2">
      <c r="E466" s="220"/>
      <c r="F466" s="220"/>
    </row>
    <row r="467" spans="5:6" ht="18" customHeight="1" x14ac:dyDescent="0.2">
      <c r="E467" s="220"/>
      <c r="F467" s="220"/>
    </row>
    <row r="468" spans="5:6" ht="18" customHeight="1" x14ac:dyDescent="0.2">
      <c r="E468" s="220"/>
      <c r="F468" s="220"/>
    </row>
    <row r="469" spans="5:6" ht="18" customHeight="1" x14ac:dyDescent="0.2">
      <c r="E469" s="220"/>
      <c r="F469" s="220"/>
    </row>
    <row r="470" spans="5:6" ht="18" customHeight="1" x14ac:dyDescent="0.2">
      <c r="E470" s="220"/>
      <c r="F470" s="220"/>
    </row>
    <row r="471" spans="5:6" ht="18" customHeight="1" x14ac:dyDescent="0.2">
      <c r="E471" s="220"/>
      <c r="F471" s="220"/>
    </row>
    <row r="472" spans="5:6" ht="18" customHeight="1" x14ac:dyDescent="0.2">
      <c r="E472" s="220"/>
      <c r="F472" s="220"/>
    </row>
    <row r="473" spans="5:6" ht="18" customHeight="1" x14ac:dyDescent="0.2">
      <c r="E473" s="220"/>
      <c r="F473" s="220"/>
    </row>
    <row r="474" spans="5:6" ht="18" customHeight="1" x14ac:dyDescent="0.2">
      <c r="E474" s="220"/>
      <c r="F474" s="220"/>
    </row>
    <row r="475" spans="5:6" ht="18" customHeight="1" x14ac:dyDescent="0.2">
      <c r="E475" s="220"/>
      <c r="F475" s="220"/>
    </row>
    <row r="476" spans="5:6" ht="18" customHeight="1" x14ac:dyDescent="0.2">
      <c r="E476" s="220"/>
      <c r="F476" s="220"/>
    </row>
    <row r="477" spans="5:6" ht="18" customHeight="1" x14ac:dyDescent="0.2">
      <c r="E477" s="220"/>
      <c r="F477" s="220"/>
    </row>
    <row r="478" spans="5:6" ht="18" customHeight="1" x14ac:dyDescent="0.2">
      <c r="E478" s="220"/>
      <c r="F478" s="220"/>
    </row>
    <row r="479" spans="5:6" ht="18" customHeight="1" x14ac:dyDescent="0.2">
      <c r="E479" s="220"/>
      <c r="F479" s="220"/>
    </row>
    <row r="480" spans="5:6" ht="18" customHeight="1" x14ac:dyDescent="0.2">
      <c r="E480" s="220"/>
      <c r="F480" s="220"/>
    </row>
    <row r="481" spans="5:6" ht="18" customHeight="1" x14ac:dyDescent="0.2">
      <c r="E481" s="220"/>
      <c r="F481" s="220"/>
    </row>
    <row r="482" spans="5:6" ht="18" customHeight="1" x14ac:dyDescent="0.2">
      <c r="E482" s="220"/>
      <c r="F482" s="220"/>
    </row>
    <row r="483" spans="5:6" ht="18" customHeight="1" x14ac:dyDescent="0.2">
      <c r="E483" s="220"/>
      <c r="F483" s="220"/>
    </row>
    <row r="484" spans="5:6" ht="18" customHeight="1" x14ac:dyDescent="0.2">
      <c r="E484" s="220"/>
      <c r="F484" s="220"/>
    </row>
    <row r="485" spans="5:6" ht="18" customHeight="1" x14ac:dyDescent="0.2">
      <c r="E485" s="220"/>
      <c r="F485" s="220"/>
    </row>
    <row r="486" spans="5:6" ht="18" customHeight="1" x14ac:dyDescent="0.2">
      <c r="E486" s="220"/>
      <c r="F486" s="220"/>
    </row>
    <row r="487" spans="5:6" ht="18" customHeight="1" x14ac:dyDescent="0.2">
      <c r="E487" s="220"/>
      <c r="F487" s="220"/>
    </row>
    <row r="488" spans="5:6" ht="18" customHeight="1" x14ac:dyDescent="0.2">
      <c r="E488" s="220"/>
      <c r="F488" s="220"/>
    </row>
    <row r="489" spans="5:6" ht="18" customHeight="1" x14ac:dyDescent="0.2">
      <c r="E489" s="220"/>
      <c r="F489" s="220"/>
    </row>
    <row r="490" spans="5:6" ht="18" customHeight="1" x14ac:dyDescent="0.2">
      <c r="E490" s="220"/>
      <c r="F490" s="220"/>
    </row>
    <row r="491" spans="5:6" ht="18" customHeight="1" x14ac:dyDescent="0.2">
      <c r="E491" s="220"/>
      <c r="F491" s="220"/>
    </row>
    <row r="492" spans="5:6" ht="18" customHeight="1" x14ac:dyDescent="0.2">
      <c r="E492" s="220"/>
      <c r="F492" s="220"/>
    </row>
    <row r="493" spans="5:6" ht="18" customHeight="1" x14ac:dyDescent="0.2">
      <c r="E493" s="220"/>
      <c r="F493" s="220"/>
    </row>
    <row r="494" spans="5:6" ht="18" customHeight="1" x14ac:dyDescent="0.2">
      <c r="E494" s="220"/>
      <c r="F494" s="220"/>
    </row>
    <row r="495" spans="5:6" ht="18" customHeight="1" x14ac:dyDescent="0.2">
      <c r="E495" s="220"/>
      <c r="F495" s="220"/>
    </row>
    <row r="496" spans="5:6" ht="18" customHeight="1" x14ac:dyDescent="0.2">
      <c r="E496" s="220"/>
      <c r="F496" s="220"/>
    </row>
    <row r="497" spans="5:6" ht="18" customHeight="1" x14ac:dyDescent="0.2">
      <c r="E497" s="220"/>
      <c r="F497" s="220"/>
    </row>
    <row r="498" spans="5:6" ht="18" customHeight="1" x14ac:dyDescent="0.2">
      <c r="E498" s="220"/>
      <c r="F498" s="220"/>
    </row>
    <row r="499" spans="5:6" ht="18" customHeight="1" x14ac:dyDescent="0.2">
      <c r="E499" s="220"/>
      <c r="F499" s="220"/>
    </row>
    <row r="500" spans="5:6" ht="18" customHeight="1" x14ac:dyDescent="0.2">
      <c r="E500" s="220"/>
      <c r="F500" s="220"/>
    </row>
    <row r="501" spans="5:6" ht="18" customHeight="1" x14ac:dyDescent="0.2">
      <c r="E501" s="220"/>
      <c r="F501" s="220"/>
    </row>
    <row r="502" spans="5:6" ht="18" customHeight="1" x14ac:dyDescent="0.2">
      <c r="E502" s="220"/>
      <c r="F502" s="220"/>
    </row>
    <row r="503" spans="5:6" ht="18" customHeight="1" x14ac:dyDescent="0.2">
      <c r="E503" s="220"/>
      <c r="F503" s="220"/>
    </row>
    <row r="504" spans="5:6" ht="18" customHeight="1" x14ac:dyDescent="0.2">
      <c r="E504" s="220"/>
      <c r="F504" s="220"/>
    </row>
    <row r="505" spans="5:6" ht="18" customHeight="1" x14ac:dyDescent="0.2">
      <c r="E505" s="220"/>
      <c r="F505" s="220"/>
    </row>
    <row r="506" spans="5:6" ht="18" customHeight="1" x14ac:dyDescent="0.2">
      <c r="E506" s="220"/>
      <c r="F506" s="220"/>
    </row>
    <row r="507" spans="5:6" ht="18" customHeight="1" x14ac:dyDescent="0.2">
      <c r="E507" s="220"/>
      <c r="F507" s="220"/>
    </row>
    <row r="508" spans="5:6" ht="18" customHeight="1" x14ac:dyDescent="0.2">
      <c r="E508" s="220"/>
      <c r="F508" s="220"/>
    </row>
    <row r="509" spans="5:6" ht="18" customHeight="1" x14ac:dyDescent="0.2">
      <c r="E509" s="220"/>
      <c r="F509" s="220"/>
    </row>
    <row r="510" spans="5:6" ht="18" customHeight="1" x14ac:dyDescent="0.2">
      <c r="E510" s="220"/>
      <c r="F510" s="220"/>
    </row>
    <row r="511" spans="5:6" ht="18" customHeight="1" x14ac:dyDescent="0.2">
      <c r="E511" s="220"/>
      <c r="F511" s="220"/>
    </row>
    <row r="512" spans="5:6" ht="18" customHeight="1" x14ac:dyDescent="0.2">
      <c r="E512" s="220"/>
      <c r="F512" s="220"/>
    </row>
    <row r="513" spans="5:6" ht="18" customHeight="1" x14ac:dyDescent="0.2">
      <c r="E513" s="220"/>
      <c r="F513" s="220"/>
    </row>
    <row r="514" spans="5:6" ht="18" customHeight="1" x14ac:dyDescent="0.2">
      <c r="E514" s="220"/>
      <c r="F514" s="220"/>
    </row>
    <row r="515" spans="5:6" ht="18" customHeight="1" x14ac:dyDescent="0.2">
      <c r="E515" s="220"/>
      <c r="F515" s="220"/>
    </row>
    <row r="516" spans="5:6" ht="18" customHeight="1" x14ac:dyDescent="0.2">
      <c r="E516" s="220"/>
      <c r="F516" s="220"/>
    </row>
    <row r="517" spans="5:6" ht="18" customHeight="1" x14ac:dyDescent="0.2">
      <c r="E517" s="220"/>
      <c r="F517" s="220"/>
    </row>
    <row r="518" spans="5:6" ht="18" customHeight="1" x14ac:dyDescent="0.2">
      <c r="E518" s="220"/>
      <c r="F518" s="220"/>
    </row>
    <row r="519" spans="5:6" ht="18" customHeight="1" x14ac:dyDescent="0.2">
      <c r="E519" s="220"/>
      <c r="F519" s="220"/>
    </row>
    <row r="520" spans="5:6" ht="18" customHeight="1" x14ac:dyDescent="0.2">
      <c r="E520" s="220"/>
      <c r="F520" s="220"/>
    </row>
    <row r="521" spans="5:6" ht="18" customHeight="1" x14ac:dyDescent="0.2">
      <c r="E521" s="220"/>
      <c r="F521" s="220"/>
    </row>
    <row r="522" spans="5:6" ht="18" customHeight="1" x14ac:dyDescent="0.2">
      <c r="E522" s="220"/>
      <c r="F522" s="220"/>
    </row>
    <row r="523" spans="5:6" ht="18" customHeight="1" x14ac:dyDescent="0.2">
      <c r="E523" s="220"/>
      <c r="F523" s="220"/>
    </row>
    <row r="524" spans="5:6" ht="18" customHeight="1" x14ac:dyDescent="0.2">
      <c r="E524" s="220"/>
      <c r="F524" s="220"/>
    </row>
    <row r="525" spans="5:6" ht="18" customHeight="1" x14ac:dyDescent="0.2">
      <c r="E525" s="220"/>
      <c r="F525" s="220"/>
    </row>
    <row r="526" spans="5:6" ht="18" customHeight="1" x14ac:dyDescent="0.2">
      <c r="E526" s="220"/>
      <c r="F526" s="220"/>
    </row>
    <row r="527" spans="5:6" ht="18" customHeight="1" x14ac:dyDescent="0.2">
      <c r="E527" s="220"/>
      <c r="F527" s="220"/>
    </row>
    <row r="528" spans="5:6" ht="18" customHeight="1" x14ac:dyDescent="0.2">
      <c r="E528" s="220"/>
      <c r="F528" s="220"/>
    </row>
    <row r="529" spans="5:6" ht="18" customHeight="1" x14ac:dyDescent="0.2">
      <c r="E529" s="220"/>
      <c r="F529" s="220"/>
    </row>
    <row r="530" spans="5:6" ht="18" customHeight="1" x14ac:dyDescent="0.2">
      <c r="E530" s="220"/>
      <c r="F530" s="220"/>
    </row>
    <row r="531" spans="5:6" ht="18" customHeight="1" x14ac:dyDescent="0.2">
      <c r="E531" s="220"/>
      <c r="F531" s="220"/>
    </row>
    <row r="532" spans="5:6" ht="18" customHeight="1" x14ac:dyDescent="0.2">
      <c r="E532" s="220"/>
      <c r="F532" s="220"/>
    </row>
    <row r="533" spans="5:6" ht="18" customHeight="1" x14ac:dyDescent="0.2">
      <c r="E533" s="220"/>
      <c r="F533" s="220"/>
    </row>
    <row r="534" spans="5:6" ht="18" customHeight="1" x14ac:dyDescent="0.2">
      <c r="E534" s="220"/>
      <c r="F534" s="220"/>
    </row>
    <row r="535" spans="5:6" ht="18" customHeight="1" x14ac:dyDescent="0.2">
      <c r="E535" s="220"/>
      <c r="F535" s="220"/>
    </row>
    <row r="536" spans="5:6" ht="18" customHeight="1" x14ac:dyDescent="0.2">
      <c r="E536" s="220"/>
      <c r="F536" s="220"/>
    </row>
    <row r="537" spans="5:6" ht="18" customHeight="1" x14ac:dyDescent="0.2">
      <c r="E537" s="220"/>
      <c r="F537" s="220"/>
    </row>
    <row r="538" spans="5:6" ht="18" customHeight="1" x14ac:dyDescent="0.2">
      <c r="E538" s="220"/>
      <c r="F538" s="220"/>
    </row>
    <row r="539" spans="5:6" ht="18" customHeight="1" x14ac:dyDescent="0.2">
      <c r="E539" s="220"/>
      <c r="F539" s="220"/>
    </row>
    <row r="540" spans="5:6" ht="18" customHeight="1" x14ac:dyDescent="0.2">
      <c r="E540" s="220"/>
      <c r="F540" s="220"/>
    </row>
    <row r="541" spans="5:6" ht="18" customHeight="1" x14ac:dyDescent="0.2">
      <c r="E541" s="220"/>
      <c r="F541" s="220"/>
    </row>
    <row r="542" spans="5:6" ht="18" customHeight="1" x14ac:dyDescent="0.2">
      <c r="E542" s="220"/>
      <c r="F542" s="220"/>
    </row>
    <row r="543" spans="5:6" ht="18" customHeight="1" x14ac:dyDescent="0.2">
      <c r="E543" s="220"/>
      <c r="F543" s="220"/>
    </row>
    <row r="544" spans="5:6" ht="18" customHeight="1" x14ac:dyDescent="0.2">
      <c r="E544" s="220"/>
      <c r="F544" s="220"/>
    </row>
    <row r="545" spans="5:6" ht="18" customHeight="1" x14ac:dyDescent="0.2">
      <c r="E545" s="220"/>
      <c r="F545" s="220"/>
    </row>
    <row r="546" spans="5:6" ht="18" customHeight="1" x14ac:dyDescent="0.2">
      <c r="E546" s="220"/>
      <c r="F546" s="220"/>
    </row>
    <row r="547" spans="5:6" ht="18" customHeight="1" x14ac:dyDescent="0.2">
      <c r="E547" s="220"/>
      <c r="F547" s="220"/>
    </row>
    <row r="548" spans="5:6" ht="18" customHeight="1" x14ac:dyDescent="0.2">
      <c r="E548" s="220"/>
      <c r="F548" s="220"/>
    </row>
    <row r="549" spans="5:6" ht="18" customHeight="1" x14ac:dyDescent="0.2">
      <c r="E549" s="220"/>
      <c r="F549" s="220"/>
    </row>
    <row r="550" spans="5:6" ht="18" customHeight="1" x14ac:dyDescent="0.2">
      <c r="E550" s="220"/>
      <c r="F550" s="220"/>
    </row>
    <row r="551" spans="5:6" ht="18" customHeight="1" x14ac:dyDescent="0.2">
      <c r="E551" s="220"/>
      <c r="F551" s="220"/>
    </row>
    <row r="552" spans="5:6" ht="18" customHeight="1" x14ac:dyDescent="0.2">
      <c r="E552" s="220"/>
      <c r="F552" s="220"/>
    </row>
    <row r="553" spans="5:6" ht="18" customHeight="1" x14ac:dyDescent="0.2">
      <c r="E553" s="220"/>
      <c r="F553" s="220"/>
    </row>
    <row r="554" spans="5:6" ht="18" customHeight="1" x14ac:dyDescent="0.2">
      <c r="E554" s="220"/>
      <c r="F554" s="220"/>
    </row>
    <row r="555" spans="5:6" ht="18" customHeight="1" x14ac:dyDescent="0.2">
      <c r="E555" s="220"/>
      <c r="F555" s="220"/>
    </row>
    <row r="556" spans="5:6" ht="18" customHeight="1" x14ac:dyDescent="0.2">
      <c r="E556" s="220"/>
      <c r="F556" s="220"/>
    </row>
    <row r="557" spans="5:6" ht="18" customHeight="1" x14ac:dyDescent="0.2">
      <c r="E557" s="220"/>
      <c r="F557" s="220"/>
    </row>
    <row r="558" spans="5:6" ht="18" customHeight="1" x14ac:dyDescent="0.2">
      <c r="E558" s="220"/>
      <c r="F558" s="220"/>
    </row>
    <row r="559" spans="5:6" ht="18" customHeight="1" x14ac:dyDescent="0.2">
      <c r="E559" s="220"/>
      <c r="F559" s="220"/>
    </row>
    <row r="560" spans="5:6" ht="18" customHeight="1" x14ac:dyDescent="0.2">
      <c r="E560" s="220"/>
      <c r="F560" s="220"/>
    </row>
    <row r="561" spans="5:6" ht="18" customHeight="1" x14ac:dyDescent="0.2">
      <c r="E561" s="220"/>
      <c r="F561" s="220"/>
    </row>
    <row r="562" spans="5:6" ht="18" customHeight="1" x14ac:dyDescent="0.2">
      <c r="E562" s="220"/>
      <c r="F562" s="220"/>
    </row>
    <row r="563" spans="5:6" ht="18" customHeight="1" x14ac:dyDescent="0.2">
      <c r="E563" s="220"/>
      <c r="F563" s="220"/>
    </row>
    <row r="564" spans="5:6" ht="18" customHeight="1" x14ac:dyDescent="0.2">
      <c r="E564" s="220"/>
      <c r="F564" s="220"/>
    </row>
    <row r="565" spans="5:6" ht="18" customHeight="1" x14ac:dyDescent="0.2">
      <c r="E565" s="220"/>
      <c r="F565" s="220"/>
    </row>
    <row r="566" spans="5:6" ht="18" customHeight="1" x14ac:dyDescent="0.2">
      <c r="E566" s="220"/>
      <c r="F566" s="220"/>
    </row>
    <row r="567" spans="5:6" ht="18" customHeight="1" x14ac:dyDescent="0.2">
      <c r="E567" s="220"/>
      <c r="F567" s="220"/>
    </row>
    <row r="568" spans="5:6" ht="18" customHeight="1" x14ac:dyDescent="0.2">
      <c r="E568" s="220"/>
      <c r="F568" s="220"/>
    </row>
    <row r="569" spans="5:6" ht="18" customHeight="1" x14ac:dyDescent="0.2">
      <c r="E569" s="220"/>
      <c r="F569" s="220"/>
    </row>
    <row r="570" spans="5:6" ht="18" customHeight="1" x14ac:dyDescent="0.2">
      <c r="E570" s="220"/>
      <c r="F570" s="220"/>
    </row>
    <row r="571" spans="5:6" ht="18" customHeight="1" x14ac:dyDescent="0.2">
      <c r="E571" s="220"/>
      <c r="F571" s="220"/>
    </row>
    <row r="572" spans="5:6" ht="18" customHeight="1" x14ac:dyDescent="0.2">
      <c r="E572" s="220"/>
      <c r="F572" s="220"/>
    </row>
    <row r="573" spans="5:6" ht="18" customHeight="1" x14ac:dyDescent="0.2">
      <c r="E573" s="220"/>
      <c r="F573" s="220"/>
    </row>
    <row r="574" spans="5:6" ht="18" customHeight="1" x14ac:dyDescent="0.2">
      <c r="E574" s="220"/>
      <c r="F574" s="220"/>
    </row>
    <row r="575" spans="5:6" ht="18" customHeight="1" x14ac:dyDescent="0.2">
      <c r="E575" s="220"/>
      <c r="F575" s="220"/>
    </row>
    <row r="576" spans="5:6" ht="18" customHeight="1" x14ac:dyDescent="0.2">
      <c r="E576" s="220"/>
      <c r="F576" s="220"/>
    </row>
    <row r="577" spans="5:6" ht="18" customHeight="1" x14ac:dyDescent="0.2">
      <c r="E577" s="220"/>
      <c r="F577" s="220"/>
    </row>
    <row r="578" spans="5:6" ht="18" customHeight="1" x14ac:dyDescent="0.2">
      <c r="E578" s="220"/>
      <c r="F578" s="220"/>
    </row>
    <row r="579" spans="5:6" ht="18" customHeight="1" x14ac:dyDescent="0.2">
      <c r="E579" s="220"/>
      <c r="F579" s="220"/>
    </row>
    <row r="580" spans="5:6" ht="18" customHeight="1" x14ac:dyDescent="0.2">
      <c r="E580" s="220"/>
      <c r="F580" s="220"/>
    </row>
    <row r="581" spans="5:6" ht="18" customHeight="1" x14ac:dyDescent="0.2">
      <c r="E581" s="220"/>
      <c r="F581" s="220"/>
    </row>
    <row r="582" spans="5:6" ht="18" customHeight="1" x14ac:dyDescent="0.2">
      <c r="E582" s="220"/>
      <c r="F582" s="220"/>
    </row>
    <row r="583" spans="5:6" ht="18" customHeight="1" x14ac:dyDescent="0.2">
      <c r="E583" s="220"/>
      <c r="F583" s="220"/>
    </row>
    <row r="584" spans="5:6" ht="18" customHeight="1" x14ac:dyDescent="0.2">
      <c r="E584" s="220"/>
      <c r="F584" s="220"/>
    </row>
    <row r="585" spans="5:6" ht="18" customHeight="1" x14ac:dyDescent="0.2">
      <c r="E585" s="220"/>
      <c r="F585" s="220"/>
    </row>
    <row r="586" spans="5:6" ht="18" customHeight="1" x14ac:dyDescent="0.2">
      <c r="E586" s="220"/>
      <c r="F586" s="220"/>
    </row>
    <row r="587" spans="5:6" ht="18" customHeight="1" x14ac:dyDescent="0.2">
      <c r="E587" s="220"/>
      <c r="F587" s="220"/>
    </row>
    <row r="588" spans="5:6" ht="18" customHeight="1" x14ac:dyDescent="0.2">
      <c r="E588" s="220"/>
      <c r="F588" s="220"/>
    </row>
    <row r="589" spans="5:6" ht="18" customHeight="1" x14ac:dyDescent="0.2">
      <c r="E589" s="220"/>
      <c r="F589" s="220"/>
    </row>
    <row r="590" spans="5:6" ht="18" customHeight="1" x14ac:dyDescent="0.2">
      <c r="E590" s="220"/>
      <c r="F590" s="220"/>
    </row>
    <row r="591" spans="5:6" ht="18" customHeight="1" x14ac:dyDescent="0.2">
      <c r="E591" s="220"/>
      <c r="F591" s="220"/>
    </row>
    <row r="592" spans="5:6" ht="18" customHeight="1" x14ac:dyDescent="0.2">
      <c r="E592" s="220"/>
      <c r="F592" s="220"/>
    </row>
    <row r="593" spans="5:6" ht="18" customHeight="1" x14ac:dyDescent="0.2">
      <c r="E593" s="220"/>
      <c r="F593" s="220"/>
    </row>
    <row r="594" spans="5:6" ht="18" customHeight="1" x14ac:dyDescent="0.2">
      <c r="E594" s="220"/>
      <c r="F594" s="220"/>
    </row>
    <row r="595" spans="5:6" ht="18" customHeight="1" x14ac:dyDescent="0.2">
      <c r="E595" s="220"/>
      <c r="F595" s="220"/>
    </row>
    <row r="596" spans="5:6" ht="18" customHeight="1" x14ac:dyDescent="0.2">
      <c r="E596" s="220"/>
      <c r="F596" s="220"/>
    </row>
    <row r="597" spans="5:6" ht="18" customHeight="1" x14ac:dyDescent="0.2">
      <c r="E597" s="220"/>
      <c r="F597" s="220"/>
    </row>
    <row r="598" spans="5:6" ht="18" customHeight="1" x14ac:dyDescent="0.2">
      <c r="E598" s="220"/>
      <c r="F598" s="220"/>
    </row>
    <row r="599" spans="5:6" ht="18" customHeight="1" x14ac:dyDescent="0.2">
      <c r="E599" s="220"/>
      <c r="F599" s="220"/>
    </row>
    <row r="600" spans="5:6" ht="18" customHeight="1" x14ac:dyDescent="0.2">
      <c r="E600" s="220"/>
      <c r="F600" s="220"/>
    </row>
    <row r="601" spans="5:6" ht="18" customHeight="1" x14ac:dyDescent="0.2">
      <c r="E601" s="220"/>
      <c r="F601" s="220"/>
    </row>
    <row r="602" spans="5:6" ht="18" customHeight="1" x14ac:dyDescent="0.2">
      <c r="E602" s="220"/>
      <c r="F602" s="220"/>
    </row>
    <row r="603" spans="5:6" ht="18" customHeight="1" x14ac:dyDescent="0.2">
      <c r="E603" s="220"/>
      <c r="F603" s="220"/>
    </row>
    <row r="604" spans="5:6" ht="18" customHeight="1" x14ac:dyDescent="0.2">
      <c r="E604" s="220"/>
      <c r="F604" s="220"/>
    </row>
    <row r="605" spans="5:6" ht="18" customHeight="1" x14ac:dyDescent="0.2">
      <c r="E605" s="220"/>
      <c r="F605" s="220"/>
    </row>
    <row r="606" spans="5:6" ht="18" customHeight="1" x14ac:dyDescent="0.2">
      <c r="E606" s="220"/>
      <c r="F606" s="220"/>
    </row>
    <row r="607" spans="5:6" ht="18" customHeight="1" x14ac:dyDescent="0.2">
      <c r="E607" s="220"/>
      <c r="F607" s="220"/>
    </row>
    <row r="608" spans="5:6" ht="18" customHeight="1" x14ac:dyDescent="0.2">
      <c r="E608" s="220"/>
      <c r="F608" s="220"/>
    </row>
    <row r="609" spans="5:6" ht="18" customHeight="1" x14ac:dyDescent="0.2">
      <c r="E609" s="220"/>
      <c r="F609" s="220"/>
    </row>
    <row r="610" spans="5:6" ht="18" customHeight="1" x14ac:dyDescent="0.2">
      <c r="E610" s="220"/>
      <c r="F610" s="220"/>
    </row>
    <row r="611" spans="5:6" ht="18" customHeight="1" x14ac:dyDescent="0.2">
      <c r="E611" s="220"/>
      <c r="F611" s="220"/>
    </row>
    <row r="612" spans="5:6" ht="18" customHeight="1" x14ac:dyDescent="0.2">
      <c r="E612" s="220"/>
      <c r="F612" s="220"/>
    </row>
    <row r="613" spans="5:6" ht="18" customHeight="1" x14ac:dyDescent="0.2">
      <c r="E613" s="220"/>
      <c r="F613" s="220"/>
    </row>
    <row r="614" spans="5:6" ht="18" customHeight="1" x14ac:dyDescent="0.2">
      <c r="E614" s="220"/>
      <c r="F614" s="220"/>
    </row>
    <row r="615" spans="5:6" ht="18" customHeight="1" x14ac:dyDescent="0.2">
      <c r="E615" s="220"/>
      <c r="F615" s="220"/>
    </row>
    <row r="616" spans="5:6" ht="18" customHeight="1" x14ac:dyDescent="0.2">
      <c r="E616" s="220"/>
      <c r="F616" s="220"/>
    </row>
    <row r="617" spans="5:6" ht="18" customHeight="1" x14ac:dyDescent="0.2">
      <c r="E617" s="220"/>
      <c r="F617" s="220"/>
    </row>
    <row r="618" spans="5:6" ht="18" customHeight="1" x14ac:dyDescent="0.2">
      <c r="E618" s="220"/>
      <c r="F618" s="220"/>
    </row>
    <row r="619" spans="5:6" ht="18" customHeight="1" x14ac:dyDescent="0.2">
      <c r="E619" s="220"/>
      <c r="F619" s="220"/>
    </row>
    <row r="620" spans="5:6" ht="18" customHeight="1" x14ac:dyDescent="0.2">
      <c r="E620" s="220"/>
      <c r="F620" s="220"/>
    </row>
    <row r="621" spans="5:6" ht="18" customHeight="1" x14ac:dyDescent="0.2">
      <c r="E621" s="220"/>
      <c r="F621" s="220"/>
    </row>
    <row r="622" spans="5:6" ht="18" customHeight="1" x14ac:dyDescent="0.2">
      <c r="E622" s="220"/>
      <c r="F622" s="220"/>
    </row>
    <row r="623" spans="5:6" ht="18" customHeight="1" x14ac:dyDescent="0.2">
      <c r="E623" s="220"/>
      <c r="F623" s="220"/>
    </row>
    <row r="624" spans="5:6" ht="18" customHeight="1" x14ac:dyDescent="0.2">
      <c r="E624" s="220"/>
      <c r="F624" s="220"/>
    </row>
    <row r="625" spans="5:6" ht="18" customHeight="1" x14ac:dyDescent="0.2">
      <c r="E625" s="220"/>
      <c r="F625" s="220"/>
    </row>
    <row r="626" spans="5:6" ht="18" customHeight="1" x14ac:dyDescent="0.2">
      <c r="E626" s="220"/>
      <c r="F626" s="220"/>
    </row>
    <row r="627" spans="5:6" ht="18" customHeight="1" x14ac:dyDescent="0.2">
      <c r="E627" s="220"/>
      <c r="F627" s="220"/>
    </row>
    <row r="628" spans="5:6" ht="18" customHeight="1" x14ac:dyDescent="0.2">
      <c r="E628" s="220"/>
      <c r="F628" s="220"/>
    </row>
    <row r="629" spans="5:6" ht="18" customHeight="1" x14ac:dyDescent="0.2">
      <c r="E629" s="220"/>
      <c r="F629" s="220"/>
    </row>
    <row r="630" spans="5:6" ht="18" customHeight="1" x14ac:dyDescent="0.2">
      <c r="E630" s="220"/>
      <c r="F630" s="220"/>
    </row>
    <row r="631" spans="5:6" ht="18" customHeight="1" x14ac:dyDescent="0.2">
      <c r="E631" s="220"/>
      <c r="F631" s="220"/>
    </row>
    <row r="632" spans="5:6" ht="18" customHeight="1" x14ac:dyDescent="0.2">
      <c r="E632" s="220"/>
      <c r="F632" s="220"/>
    </row>
    <row r="633" spans="5:6" ht="18" customHeight="1" x14ac:dyDescent="0.2">
      <c r="E633" s="220"/>
      <c r="F633" s="220"/>
    </row>
    <row r="634" spans="5:6" ht="18" customHeight="1" x14ac:dyDescent="0.2">
      <c r="E634" s="220"/>
      <c r="F634" s="220"/>
    </row>
    <row r="635" spans="5:6" ht="18" customHeight="1" x14ac:dyDescent="0.2">
      <c r="E635" s="220"/>
      <c r="F635" s="220"/>
    </row>
    <row r="636" spans="5:6" ht="18" customHeight="1" x14ac:dyDescent="0.2">
      <c r="E636" s="220"/>
      <c r="F636" s="220"/>
    </row>
    <row r="637" spans="5:6" ht="18" customHeight="1" x14ac:dyDescent="0.2">
      <c r="E637" s="220"/>
      <c r="F637" s="220"/>
    </row>
    <row r="638" spans="5:6" ht="18" customHeight="1" x14ac:dyDescent="0.2">
      <c r="E638" s="220"/>
      <c r="F638" s="220"/>
    </row>
    <row r="639" spans="5:6" ht="18" customHeight="1" x14ac:dyDescent="0.2">
      <c r="E639" s="220"/>
      <c r="F639" s="220"/>
    </row>
    <row r="640" spans="5:6" ht="18" customHeight="1" x14ac:dyDescent="0.2">
      <c r="E640" s="220"/>
      <c r="F640" s="220"/>
    </row>
    <row r="641" spans="5:6" ht="18" customHeight="1" x14ac:dyDescent="0.2">
      <c r="E641" s="220"/>
      <c r="F641" s="220"/>
    </row>
    <row r="642" spans="5:6" ht="18" customHeight="1" x14ac:dyDescent="0.2">
      <c r="E642" s="220"/>
      <c r="F642" s="220"/>
    </row>
    <row r="643" spans="5:6" ht="18" customHeight="1" x14ac:dyDescent="0.2">
      <c r="E643" s="220"/>
      <c r="F643" s="220"/>
    </row>
    <row r="644" spans="5:6" ht="18" customHeight="1" x14ac:dyDescent="0.2">
      <c r="E644" s="220"/>
      <c r="F644" s="220"/>
    </row>
    <row r="645" spans="5:6" ht="18" customHeight="1" x14ac:dyDescent="0.2">
      <c r="E645" s="220"/>
      <c r="F645" s="220"/>
    </row>
    <row r="646" spans="5:6" ht="18" customHeight="1" x14ac:dyDescent="0.2">
      <c r="E646" s="220"/>
      <c r="F646" s="220"/>
    </row>
    <row r="647" spans="5:6" ht="18" customHeight="1" x14ac:dyDescent="0.2">
      <c r="E647" s="220"/>
      <c r="F647" s="220"/>
    </row>
    <row r="648" spans="5:6" ht="18" customHeight="1" x14ac:dyDescent="0.2">
      <c r="E648" s="220"/>
      <c r="F648" s="220"/>
    </row>
    <row r="649" spans="5:6" ht="18" customHeight="1" x14ac:dyDescent="0.2">
      <c r="E649" s="220"/>
      <c r="F649" s="220"/>
    </row>
    <row r="650" spans="5:6" ht="18" customHeight="1" x14ac:dyDescent="0.2">
      <c r="E650" s="220"/>
      <c r="F650" s="220"/>
    </row>
    <row r="651" spans="5:6" ht="18" customHeight="1" x14ac:dyDescent="0.2">
      <c r="E651" s="220"/>
      <c r="F651" s="220"/>
    </row>
    <row r="652" spans="5:6" ht="18" customHeight="1" x14ac:dyDescent="0.2">
      <c r="E652" s="220"/>
      <c r="F652" s="220"/>
    </row>
    <row r="653" spans="5:6" ht="18" customHeight="1" x14ac:dyDescent="0.2">
      <c r="E653" s="220"/>
      <c r="F653" s="220"/>
    </row>
    <row r="654" spans="5:6" ht="18" customHeight="1" x14ac:dyDescent="0.2">
      <c r="E654" s="220"/>
      <c r="F654" s="220"/>
    </row>
    <row r="655" spans="5:6" ht="18" customHeight="1" x14ac:dyDescent="0.2">
      <c r="E655" s="220"/>
      <c r="F655" s="220"/>
    </row>
    <row r="656" spans="5:6" ht="18" customHeight="1" x14ac:dyDescent="0.2">
      <c r="E656" s="220"/>
      <c r="F656" s="220"/>
    </row>
    <row r="657" spans="5:6" ht="18" customHeight="1" x14ac:dyDescent="0.2">
      <c r="E657" s="220"/>
      <c r="F657" s="220"/>
    </row>
    <row r="658" spans="5:6" ht="18" customHeight="1" x14ac:dyDescent="0.2">
      <c r="E658" s="220"/>
      <c r="F658" s="220"/>
    </row>
    <row r="659" spans="5:6" ht="18" customHeight="1" x14ac:dyDescent="0.2">
      <c r="E659" s="220"/>
      <c r="F659" s="220"/>
    </row>
    <row r="660" spans="5:6" ht="18" customHeight="1" x14ac:dyDescent="0.2">
      <c r="E660" s="220"/>
      <c r="F660" s="220"/>
    </row>
    <row r="661" spans="5:6" ht="18" customHeight="1" x14ac:dyDescent="0.2">
      <c r="E661" s="220"/>
      <c r="F661" s="220"/>
    </row>
    <row r="662" spans="5:6" ht="18" customHeight="1" x14ac:dyDescent="0.2">
      <c r="E662" s="220"/>
      <c r="F662" s="220"/>
    </row>
    <row r="663" spans="5:6" ht="18" customHeight="1" x14ac:dyDescent="0.2">
      <c r="E663" s="220"/>
      <c r="F663" s="220"/>
    </row>
    <row r="664" spans="5:6" ht="18" customHeight="1" x14ac:dyDescent="0.2">
      <c r="E664" s="220"/>
      <c r="F664" s="220"/>
    </row>
    <row r="665" spans="5:6" ht="18" customHeight="1" x14ac:dyDescent="0.2">
      <c r="E665" s="220"/>
      <c r="F665" s="220"/>
    </row>
    <row r="666" spans="5:6" ht="18" customHeight="1" x14ac:dyDescent="0.2">
      <c r="E666" s="220"/>
      <c r="F666" s="220"/>
    </row>
    <row r="667" spans="5:6" ht="18" customHeight="1" x14ac:dyDescent="0.2">
      <c r="E667" s="220"/>
      <c r="F667" s="220"/>
    </row>
    <row r="668" spans="5:6" ht="18" customHeight="1" x14ac:dyDescent="0.2">
      <c r="E668" s="220"/>
      <c r="F668" s="220"/>
    </row>
    <row r="669" spans="5:6" ht="18" customHeight="1" x14ac:dyDescent="0.2">
      <c r="E669" s="220"/>
      <c r="F669" s="220"/>
    </row>
    <row r="670" spans="5:6" ht="18" customHeight="1" x14ac:dyDescent="0.2">
      <c r="E670" s="220"/>
      <c r="F670" s="220"/>
    </row>
    <row r="671" spans="5:6" ht="18" customHeight="1" x14ac:dyDescent="0.2">
      <c r="E671" s="220"/>
      <c r="F671" s="220"/>
    </row>
    <row r="672" spans="5:6" ht="18" customHeight="1" x14ac:dyDescent="0.2">
      <c r="E672" s="220"/>
      <c r="F672" s="220"/>
    </row>
    <row r="673" spans="5:6" ht="18" customHeight="1" x14ac:dyDescent="0.2">
      <c r="E673" s="220"/>
      <c r="F673" s="220"/>
    </row>
    <row r="674" spans="5:6" ht="18" customHeight="1" x14ac:dyDescent="0.2">
      <c r="E674" s="220"/>
      <c r="F674" s="220"/>
    </row>
    <row r="675" spans="5:6" ht="18" customHeight="1" x14ac:dyDescent="0.2">
      <c r="E675" s="220"/>
      <c r="F675" s="220"/>
    </row>
    <row r="676" spans="5:6" ht="18" customHeight="1" x14ac:dyDescent="0.2">
      <c r="E676" s="220"/>
      <c r="F676" s="220"/>
    </row>
    <row r="677" spans="5:6" ht="18" customHeight="1" x14ac:dyDescent="0.2">
      <c r="E677" s="220"/>
      <c r="F677" s="220"/>
    </row>
    <row r="678" spans="5:6" ht="18" customHeight="1" x14ac:dyDescent="0.2">
      <c r="E678" s="220"/>
      <c r="F678" s="220"/>
    </row>
    <row r="679" spans="5:6" ht="18" customHeight="1" x14ac:dyDescent="0.2">
      <c r="E679" s="220"/>
      <c r="F679" s="220"/>
    </row>
    <row r="680" spans="5:6" ht="18" customHeight="1" x14ac:dyDescent="0.2">
      <c r="E680" s="220"/>
      <c r="F680" s="220"/>
    </row>
    <row r="681" spans="5:6" ht="18" customHeight="1" x14ac:dyDescent="0.2">
      <c r="E681" s="220"/>
      <c r="F681" s="220"/>
    </row>
    <row r="682" spans="5:6" ht="18" customHeight="1" x14ac:dyDescent="0.2">
      <c r="E682" s="220"/>
      <c r="F682" s="220"/>
    </row>
    <row r="683" spans="5:6" ht="18" customHeight="1" x14ac:dyDescent="0.2">
      <c r="E683" s="220"/>
      <c r="F683" s="220"/>
    </row>
    <row r="684" spans="5:6" ht="18" customHeight="1" x14ac:dyDescent="0.2">
      <c r="E684" s="220"/>
      <c r="F684" s="220"/>
    </row>
    <row r="685" spans="5:6" ht="18" customHeight="1" x14ac:dyDescent="0.2">
      <c r="E685" s="220"/>
      <c r="F685" s="220"/>
    </row>
    <row r="686" spans="5:6" ht="18" customHeight="1" x14ac:dyDescent="0.2">
      <c r="E686" s="220"/>
      <c r="F686" s="220"/>
    </row>
    <row r="687" spans="5:6" ht="18" customHeight="1" x14ac:dyDescent="0.2">
      <c r="E687" s="220"/>
      <c r="F687" s="220"/>
    </row>
    <row r="688" spans="5:6" ht="18" customHeight="1" x14ac:dyDescent="0.2">
      <c r="E688" s="220"/>
      <c r="F688" s="220"/>
    </row>
    <row r="689" spans="5:6" ht="18" customHeight="1" x14ac:dyDescent="0.2">
      <c r="E689" s="220"/>
      <c r="F689" s="220"/>
    </row>
    <row r="690" spans="5:6" ht="18" customHeight="1" x14ac:dyDescent="0.2">
      <c r="E690" s="220"/>
      <c r="F690" s="220"/>
    </row>
    <row r="691" spans="5:6" ht="18" customHeight="1" x14ac:dyDescent="0.2">
      <c r="E691" s="220"/>
      <c r="F691" s="220"/>
    </row>
    <row r="692" spans="5:6" ht="18" customHeight="1" x14ac:dyDescent="0.2">
      <c r="E692" s="220"/>
      <c r="F692" s="220"/>
    </row>
    <row r="693" spans="5:6" ht="18" customHeight="1" x14ac:dyDescent="0.2">
      <c r="E693" s="220"/>
      <c r="F693" s="220"/>
    </row>
    <row r="694" spans="5:6" ht="18" customHeight="1" x14ac:dyDescent="0.2">
      <c r="E694" s="220"/>
      <c r="F694" s="220"/>
    </row>
    <row r="695" spans="5:6" ht="18" customHeight="1" x14ac:dyDescent="0.2">
      <c r="E695" s="220"/>
      <c r="F695" s="220"/>
    </row>
    <row r="696" spans="5:6" ht="18" customHeight="1" x14ac:dyDescent="0.2">
      <c r="E696" s="220"/>
      <c r="F696" s="220"/>
    </row>
    <row r="697" spans="5:6" ht="18" customHeight="1" x14ac:dyDescent="0.2">
      <c r="E697" s="220"/>
      <c r="F697" s="220"/>
    </row>
    <row r="698" spans="5:6" ht="18" customHeight="1" x14ac:dyDescent="0.2">
      <c r="E698" s="220"/>
      <c r="F698" s="220"/>
    </row>
    <row r="699" spans="5:6" ht="18" customHeight="1" x14ac:dyDescent="0.2">
      <c r="E699" s="220"/>
      <c r="F699" s="220"/>
    </row>
    <row r="700" spans="5:6" ht="18" customHeight="1" x14ac:dyDescent="0.2">
      <c r="E700" s="220"/>
      <c r="F700" s="220"/>
    </row>
    <row r="701" spans="5:6" ht="18" customHeight="1" x14ac:dyDescent="0.2">
      <c r="E701" s="220"/>
      <c r="F701" s="220"/>
    </row>
    <row r="702" spans="5:6" ht="18" customHeight="1" x14ac:dyDescent="0.2">
      <c r="E702" s="220"/>
      <c r="F702" s="220"/>
    </row>
    <row r="703" spans="5:6" ht="18" customHeight="1" x14ac:dyDescent="0.2">
      <c r="E703" s="220"/>
      <c r="F703" s="220"/>
    </row>
    <row r="704" spans="5:6" ht="18" customHeight="1" x14ac:dyDescent="0.2">
      <c r="E704" s="220"/>
      <c r="F704" s="220"/>
    </row>
    <row r="705" spans="5:6" ht="18" customHeight="1" x14ac:dyDescent="0.2">
      <c r="E705" s="220"/>
      <c r="F705" s="220"/>
    </row>
    <row r="706" spans="5:6" ht="18" customHeight="1" x14ac:dyDescent="0.2">
      <c r="E706" s="220"/>
      <c r="F706" s="220"/>
    </row>
    <row r="707" spans="5:6" ht="18" customHeight="1" x14ac:dyDescent="0.2">
      <c r="E707" s="220"/>
      <c r="F707" s="220"/>
    </row>
    <row r="708" spans="5:6" ht="18" customHeight="1" x14ac:dyDescent="0.2">
      <c r="E708" s="220"/>
      <c r="F708" s="220"/>
    </row>
    <row r="709" spans="5:6" ht="18" customHeight="1" x14ac:dyDescent="0.2">
      <c r="E709" s="220"/>
      <c r="F709" s="220"/>
    </row>
    <row r="710" spans="5:6" ht="18" customHeight="1" x14ac:dyDescent="0.2">
      <c r="E710" s="220"/>
      <c r="F710" s="220"/>
    </row>
    <row r="711" spans="5:6" ht="18" customHeight="1" x14ac:dyDescent="0.2">
      <c r="E711" s="220"/>
      <c r="F711" s="220"/>
    </row>
    <row r="712" spans="5:6" ht="18" customHeight="1" x14ac:dyDescent="0.2">
      <c r="E712" s="220"/>
      <c r="F712" s="220"/>
    </row>
    <row r="713" spans="5:6" ht="18" customHeight="1" x14ac:dyDescent="0.2">
      <c r="E713" s="220"/>
      <c r="F713" s="220"/>
    </row>
    <row r="714" spans="5:6" ht="18" customHeight="1" x14ac:dyDescent="0.2">
      <c r="E714" s="220"/>
      <c r="F714" s="220"/>
    </row>
    <row r="715" spans="5:6" ht="18" customHeight="1" x14ac:dyDescent="0.2">
      <c r="E715" s="220"/>
      <c r="F715" s="220"/>
    </row>
    <row r="716" spans="5:6" ht="18" customHeight="1" x14ac:dyDescent="0.2">
      <c r="E716" s="220"/>
      <c r="F716" s="220"/>
    </row>
    <row r="717" spans="5:6" ht="18" customHeight="1" x14ac:dyDescent="0.2">
      <c r="E717" s="220"/>
      <c r="F717" s="220"/>
    </row>
    <row r="718" spans="5:6" ht="18" customHeight="1" x14ac:dyDescent="0.2">
      <c r="E718" s="220"/>
      <c r="F718" s="220"/>
    </row>
    <row r="719" spans="5:6" ht="18" customHeight="1" x14ac:dyDescent="0.2">
      <c r="E719" s="220"/>
      <c r="F719" s="220"/>
    </row>
    <row r="720" spans="5:6" ht="18" customHeight="1" x14ac:dyDescent="0.2">
      <c r="E720" s="220"/>
      <c r="F720" s="220"/>
    </row>
    <row r="721" spans="5:6" ht="18" customHeight="1" x14ac:dyDescent="0.2">
      <c r="E721" s="220"/>
      <c r="F721" s="220"/>
    </row>
    <row r="722" spans="5:6" ht="18" customHeight="1" x14ac:dyDescent="0.2">
      <c r="E722" s="220"/>
      <c r="F722" s="220"/>
    </row>
    <row r="723" spans="5:6" ht="18" customHeight="1" x14ac:dyDescent="0.2">
      <c r="E723" s="220"/>
      <c r="F723" s="220"/>
    </row>
    <row r="724" spans="5:6" ht="18" customHeight="1" x14ac:dyDescent="0.2">
      <c r="E724" s="220"/>
      <c r="F724" s="220"/>
    </row>
    <row r="725" spans="5:6" ht="18" customHeight="1" x14ac:dyDescent="0.2">
      <c r="E725" s="220"/>
      <c r="F725" s="220"/>
    </row>
    <row r="726" spans="5:6" ht="18" customHeight="1" x14ac:dyDescent="0.2">
      <c r="E726" s="220"/>
      <c r="F726" s="220"/>
    </row>
    <row r="727" spans="5:6" ht="18" customHeight="1" x14ac:dyDescent="0.2">
      <c r="E727" s="220"/>
      <c r="F727" s="220"/>
    </row>
    <row r="728" spans="5:6" ht="18" customHeight="1" x14ac:dyDescent="0.2">
      <c r="E728" s="220"/>
      <c r="F728" s="220"/>
    </row>
    <row r="729" spans="5:6" ht="18" customHeight="1" x14ac:dyDescent="0.2">
      <c r="E729" s="220"/>
      <c r="F729" s="220"/>
    </row>
    <row r="730" spans="5:6" ht="18" customHeight="1" x14ac:dyDescent="0.2">
      <c r="E730" s="220"/>
      <c r="F730" s="220"/>
    </row>
    <row r="731" spans="5:6" ht="18" customHeight="1" x14ac:dyDescent="0.2">
      <c r="E731" s="220"/>
      <c r="F731" s="220"/>
    </row>
    <row r="732" spans="5:6" ht="18" customHeight="1" x14ac:dyDescent="0.2">
      <c r="E732" s="220"/>
      <c r="F732" s="220"/>
    </row>
    <row r="733" spans="5:6" ht="18" customHeight="1" x14ac:dyDescent="0.2">
      <c r="E733" s="220"/>
      <c r="F733" s="220"/>
    </row>
    <row r="734" spans="5:6" ht="18" customHeight="1" x14ac:dyDescent="0.2">
      <c r="E734" s="220"/>
      <c r="F734" s="220"/>
    </row>
    <row r="735" spans="5:6" ht="18" customHeight="1" x14ac:dyDescent="0.2">
      <c r="E735" s="220"/>
      <c r="F735" s="220"/>
    </row>
    <row r="736" spans="5:6" ht="18" customHeight="1" x14ac:dyDescent="0.2">
      <c r="E736" s="220"/>
      <c r="F736" s="220"/>
    </row>
    <row r="737" spans="5:6" ht="18" customHeight="1" x14ac:dyDescent="0.2">
      <c r="E737" s="220"/>
      <c r="F737" s="220"/>
    </row>
    <row r="738" spans="5:6" ht="18" customHeight="1" x14ac:dyDescent="0.2">
      <c r="E738" s="220"/>
      <c r="F738" s="220"/>
    </row>
    <row r="739" spans="5:6" ht="18" customHeight="1" x14ac:dyDescent="0.2">
      <c r="E739" s="220"/>
      <c r="F739" s="220"/>
    </row>
    <row r="740" spans="5:6" ht="18" customHeight="1" x14ac:dyDescent="0.2">
      <c r="E740" s="220"/>
      <c r="F740" s="220"/>
    </row>
    <row r="741" spans="5:6" ht="18" customHeight="1" x14ac:dyDescent="0.2">
      <c r="E741" s="220"/>
      <c r="F741" s="220"/>
    </row>
    <row r="742" spans="5:6" ht="18" customHeight="1" x14ac:dyDescent="0.2">
      <c r="E742" s="220"/>
      <c r="F742" s="220"/>
    </row>
    <row r="743" spans="5:6" ht="18" customHeight="1" x14ac:dyDescent="0.2">
      <c r="E743" s="220"/>
      <c r="F743" s="220"/>
    </row>
    <row r="744" spans="5:6" ht="18" customHeight="1" x14ac:dyDescent="0.2">
      <c r="E744" s="220"/>
      <c r="F744" s="220"/>
    </row>
    <row r="745" spans="5:6" ht="18" customHeight="1" x14ac:dyDescent="0.2">
      <c r="E745" s="220"/>
      <c r="F745" s="220"/>
    </row>
    <row r="746" spans="5:6" ht="18" customHeight="1" x14ac:dyDescent="0.2">
      <c r="E746" s="220"/>
      <c r="F746" s="220"/>
    </row>
    <row r="747" spans="5:6" ht="18" customHeight="1" x14ac:dyDescent="0.2">
      <c r="E747" s="220"/>
      <c r="F747" s="220"/>
    </row>
    <row r="748" spans="5:6" ht="18" customHeight="1" x14ac:dyDescent="0.2">
      <c r="E748" s="220"/>
      <c r="F748" s="220"/>
    </row>
    <row r="749" spans="5:6" ht="18" customHeight="1" x14ac:dyDescent="0.2">
      <c r="E749" s="220"/>
      <c r="F749" s="220"/>
    </row>
    <row r="750" spans="5:6" ht="18" customHeight="1" x14ac:dyDescent="0.2">
      <c r="E750" s="220"/>
      <c r="F750" s="220"/>
    </row>
    <row r="751" spans="5:6" ht="18" customHeight="1" x14ac:dyDescent="0.2">
      <c r="E751" s="220"/>
      <c r="F751" s="220"/>
    </row>
    <row r="752" spans="5:6" ht="18" customHeight="1" x14ac:dyDescent="0.2">
      <c r="E752" s="220"/>
      <c r="F752" s="220"/>
    </row>
    <row r="753" spans="5:6" ht="18" customHeight="1" x14ac:dyDescent="0.2">
      <c r="E753" s="220"/>
      <c r="F753" s="220"/>
    </row>
    <row r="754" spans="5:6" ht="18" customHeight="1" x14ac:dyDescent="0.2">
      <c r="E754" s="220"/>
      <c r="F754" s="220"/>
    </row>
    <row r="755" spans="5:6" ht="18" customHeight="1" x14ac:dyDescent="0.2">
      <c r="E755" s="220"/>
      <c r="F755" s="220"/>
    </row>
    <row r="756" spans="5:6" ht="18" customHeight="1" x14ac:dyDescent="0.2">
      <c r="E756" s="220"/>
      <c r="F756" s="220"/>
    </row>
    <row r="757" spans="5:6" ht="18" customHeight="1" x14ac:dyDescent="0.2">
      <c r="E757" s="220"/>
      <c r="F757" s="220"/>
    </row>
    <row r="758" spans="5:6" ht="18" customHeight="1" x14ac:dyDescent="0.2">
      <c r="E758" s="220"/>
      <c r="F758" s="220"/>
    </row>
    <row r="759" spans="5:6" ht="18" customHeight="1" x14ac:dyDescent="0.2">
      <c r="E759" s="220"/>
      <c r="F759" s="220"/>
    </row>
    <row r="760" spans="5:6" ht="18" customHeight="1" x14ac:dyDescent="0.2">
      <c r="E760" s="220"/>
      <c r="F760" s="220"/>
    </row>
    <row r="761" spans="5:6" ht="18" customHeight="1" x14ac:dyDescent="0.2">
      <c r="E761" s="220"/>
      <c r="F761" s="220"/>
    </row>
    <row r="762" spans="5:6" ht="18" customHeight="1" x14ac:dyDescent="0.2">
      <c r="E762" s="220"/>
      <c r="F762" s="220"/>
    </row>
    <row r="763" spans="5:6" ht="18" customHeight="1" x14ac:dyDescent="0.2">
      <c r="E763" s="220"/>
      <c r="F763" s="220"/>
    </row>
    <row r="764" spans="5:6" ht="18" customHeight="1" x14ac:dyDescent="0.2">
      <c r="E764" s="220"/>
      <c r="F764" s="220"/>
    </row>
    <row r="765" spans="5:6" ht="18" customHeight="1" x14ac:dyDescent="0.2">
      <c r="E765" s="220"/>
      <c r="F765" s="220"/>
    </row>
    <row r="766" spans="5:6" ht="18" customHeight="1" x14ac:dyDescent="0.2">
      <c r="E766" s="220"/>
      <c r="F766" s="220"/>
    </row>
    <row r="767" spans="5:6" ht="18" customHeight="1" x14ac:dyDescent="0.2">
      <c r="E767" s="220"/>
      <c r="F767" s="220"/>
    </row>
    <row r="768" spans="5:6" ht="18" customHeight="1" x14ac:dyDescent="0.2">
      <c r="E768" s="220"/>
      <c r="F768" s="220"/>
    </row>
    <row r="769" spans="5:6" ht="18" customHeight="1" x14ac:dyDescent="0.2">
      <c r="E769" s="220"/>
      <c r="F769" s="220"/>
    </row>
    <row r="770" spans="5:6" ht="18" customHeight="1" x14ac:dyDescent="0.2">
      <c r="E770" s="220"/>
      <c r="F770" s="220"/>
    </row>
    <row r="771" spans="5:6" ht="18" customHeight="1" x14ac:dyDescent="0.2">
      <c r="E771" s="220"/>
      <c r="F771" s="220"/>
    </row>
    <row r="772" spans="5:6" ht="18" customHeight="1" x14ac:dyDescent="0.2">
      <c r="E772" s="220"/>
      <c r="F772" s="220"/>
    </row>
    <row r="773" spans="5:6" ht="18" customHeight="1" x14ac:dyDescent="0.2">
      <c r="E773" s="220"/>
      <c r="F773" s="220"/>
    </row>
    <row r="774" spans="5:6" ht="18" customHeight="1" x14ac:dyDescent="0.2">
      <c r="E774" s="220"/>
      <c r="F774" s="220"/>
    </row>
    <row r="775" spans="5:6" ht="18" customHeight="1" x14ac:dyDescent="0.2">
      <c r="E775" s="220"/>
      <c r="F775" s="220"/>
    </row>
    <row r="776" spans="5:6" ht="18" customHeight="1" x14ac:dyDescent="0.2">
      <c r="E776" s="220"/>
      <c r="F776" s="220"/>
    </row>
    <row r="777" spans="5:6" ht="18" customHeight="1" x14ac:dyDescent="0.2">
      <c r="E777" s="220"/>
      <c r="F777" s="220"/>
    </row>
    <row r="778" spans="5:6" ht="18" customHeight="1" x14ac:dyDescent="0.2">
      <c r="E778" s="220"/>
      <c r="F778" s="220"/>
    </row>
    <row r="779" spans="5:6" ht="18" customHeight="1" x14ac:dyDescent="0.2">
      <c r="E779" s="220"/>
      <c r="F779" s="220"/>
    </row>
    <row r="780" spans="5:6" ht="18" customHeight="1" x14ac:dyDescent="0.2">
      <c r="E780" s="220"/>
      <c r="F780" s="220"/>
    </row>
    <row r="781" spans="5:6" ht="18" customHeight="1" x14ac:dyDescent="0.2">
      <c r="E781" s="220"/>
      <c r="F781" s="220"/>
    </row>
    <row r="782" spans="5:6" ht="18" customHeight="1" x14ac:dyDescent="0.2">
      <c r="E782" s="220"/>
      <c r="F782" s="220"/>
    </row>
    <row r="783" spans="5:6" ht="18" customHeight="1" x14ac:dyDescent="0.2">
      <c r="E783" s="220"/>
      <c r="F783" s="220"/>
    </row>
    <row r="784" spans="5:6" ht="18" customHeight="1" x14ac:dyDescent="0.2">
      <c r="E784" s="220"/>
      <c r="F784" s="220"/>
    </row>
    <row r="785" spans="5:6" ht="18" customHeight="1" x14ac:dyDescent="0.2">
      <c r="E785" s="220"/>
      <c r="F785" s="220"/>
    </row>
    <row r="786" spans="5:6" ht="18" customHeight="1" x14ac:dyDescent="0.2">
      <c r="E786" s="220"/>
      <c r="F786" s="220"/>
    </row>
    <row r="787" spans="5:6" ht="18" customHeight="1" x14ac:dyDescent="0.2">
      <c r="E787" s="220"/>
      <c r="F787" s="220"/>
    </row>
    <row r="788" spans="5:6" ht="18" customHeight="1" x14ac:dyDescent="0.2">
      <c r="E788" s="220"/>
      <c r="F788" s="220"/>
    </row>
    <row r="789" spans="5:6" ht="18" customHeight="1" x14ac:dyDescent="0.2">
      <c r="E789" s="220"/>
      <c r="F789" s="220"/>
    </row>
    <row r="790" spans="5:6" ht="18" customHeight="1" x14ac:dyDescent="0.2">
      <c r="E790" s="220"/>
      <c r="F790" s="220"/>
    </row>
    <row r="791" spans="5:6" ht="18" customHeight="1" x14ac:dyDescent="0.2">
      <c r="E791" s="220"/>
      <c r="F791" s="220"/>
    </row>
    <row r="792" spans="5:6" ht="18" customHeight="1" x14ac:dyDescent="0.2">
      <c r="E792" s="220"/>
      <c r="F792" s="220"/>
    </row>
    <row r="793" spans="5:6" ht="18" customHeight="1" x14ac:dyDescent="0.2">
      <c r="E793" s="220"/>
      <c r="F793" s="220"/>
    </row>
    <row r="794" spans="5:6" ht="18" customHeight="1" x14ac:dyDescent="0.2">
      <c r="E794" s="220"/>
      <c r="F794" s="220"/>
    </row>
    <row r="795" spans="5:6" ht="18" customHeight="1" x14ac:dyDescent="0.2">
      <c r="E795" s="220"/>
      <c r="F795" s="220"/>
    </row>
    <row r="796" spans="5:6" ht="18" customHeight="1" x14ac:dyDescent="0.2">
      <c r="E796" s="220"/>
      <c r="F796" s="220"/>
    </row>
    <row r="797" spans="5:6" ht="18" customHeight="1" x14ac:dyDescent="0.2">
      <c r="E797" s="220"/>
      <c r="F797" s="220"/>
    </row>
    <row r="798" spans="5:6" ht="18" customHeight="1" x14ac:dyDescent="0.2">
      <c r="E798" s="220"/>
      <c r="F798" s="220"/>
    </row>
    <row r="799" spans="5:6" ht="18" customHeight="1" x14ac:dyDescent="0.2">
      <c r="E799" s="220"/>
      <c r="F799" s="220"/>
    </row>
    <row r="800" spans="5:6" ht="18" customHeight="1" x14ac:dyDescent="0.2">
      <c r="E800" s="220"/>
      <c r="F800" s="220"/>
    </row>
    <row r="801" spans="5:6" ht="18" customHeight="1" x14ac:dyDescent="0.2">
      <c r="E801" s="220"/>
      <c r="F801" s="220"/>
    </row>
    <row r="802" spans="5:6" ht="18" customHeight="1" x14ac:dyDescent="0.2">
      <c r="E802" s="220"/>
      <c r="F802" s="220"/>
    </row>
    <row r="803" spans="5:6" ht="18" customHeight="1" x14ac:dyDescent="0.2">
      <c r="E803" s="220"/>
      <c r="F803" s="220"/>
    </row>
    <row r="804" spans="5:6" ht="18" customHeight="1" x14ac:dyDescent="0.2">
      <c r="E804" s="220"/>
      <c r="F804" s="220"/>
    </row>
    <row r="805" spans="5:6" ht="18" customHeight="1" x14ac:dyDescent="0.2">
      <c r="E805" s="220"/>
      <c r="F805" s="220"/>
    </row>
    <row r="806" spans="5:6" ht="18" customHeight="1" x14ac:dyDescent="0.2">
      <c r="E806" s="220"/>
      <c r="F806" s="220"/>
    </row>
    <row r="807" spans="5:6" ht="18" customHeight="1" x14ac:dyDescent="0.2">
      <c r="E807" s="220"/>
      <c r="F807" s="220"/>
    </row>
    <row r="808" spans="5:6" ht="18" customHeight="1" x14ac:dyDescent="0.2">
      <c r="E808" s="220"/>
      <c r="F808" s="220"/>
    </row>
    <row r="809" spans="5:6" ht="18" customHeight="1" x14ac:dyDescent="0.2">
      <c r="E809" s="220"/>
      <c r="F809" s="220"/>
    </row>
    <row r="810" spans="5:6" ht="18" customHeight="1" x14ac:dyDescent="0.2">
      <c r="E810" s="220"/>
      <c r="F810" s="220"/>
    </row>
    <row r="811" spans="5:6" ht="18" customHeight="1" x14ac:dyDescent="0.2">
      <c r="E811" s="220"/>
      <c r="F811" s="220"/>
    </row>
    <row r="812" spans="5:6" ht="18" customHeight="1" x14ac:dyDescent="0.2">
      <c r="E812" s="220"/>
      <c r="F812" s="220"/>
    </row>
    <row r="813" spans="5:6" ht="18" customHeight="1" x14ac:dyDescent="0.2">
      <c r="E813" s="220"/>
      <c r="F813" s="220"/>
    </row>
    <row r="814" spans="5:6" ht="18" customHeight="1" x14ac:dyDescent="0.2">
      <c r="E814" s="220"/>
      <c r="F814" s="220"/>
    </row>
    <row r="815" spans="5:6" ht="18" customHeight="1" x14ac:dyDescent="0.2">
      <c r="E815" s="220"/>
      <c r="F815" s="220"/>
    </row>
    <row r="816" spans="5:6" ht="18" customHeight="1" x14ac:dyDescent="0.2">
      <c r="E816" s="220"/>
      <c r="F816" s="220"/>
    </row>
    <row r="817" spans="5:6" ht="18" customHeight="1" x14ac:dyDescent="0.2">
      <c r="E817" s="220"/>
      <c r="F817" s="220"/>
    </row>
    <row r="818" spans="5:6" ht="18" customHeight="1" x14ac:dyDescent="0.2">
      <c r="E818" s="220"/>
      <c r="F818" s="220"/>
    </row>
    <row r="819" spans="5:6" ht="18" customHeight="1" x14ac:dyDescent="0.2">
      <c r="E819" s="220"/>
      <c r="F819" s="220"/>
    </row>
    <row r="820" spans="5:6" ht="18" customHeight="1" x14ac:dyDescent="0.2">
      <c r="E820" s="220"/>
      <c r="F820" s="220"/>
    </row>
    <row r="821" spans="5:6" ht="18" customHeight="1" x14ac:dyDescent="0.2">
      <c r="E821" s="220"/>
      <c r="F821" s="220"/>
    </row>
    <row r="822" spans="5:6" ht="18" customHeight="1" x14ac:dyDescent="0.2">
      <c r="E822" s="220"/>
      <c r="F822" s="220"/>
    </row>
    <row r="823" spans="5:6" ht="18" customHeight="1" x14ac:dyDescent="0.2">
      <c r="E823" s="220"/>
      <c r="F823" s="220"/>
    </row>
    <row r="824" spans="5:6" ht="18" customHeight="1" x14ac:dyDescent="0.2">
      <c r="E824" s="220"/>
      <c r="F824" s="220"/>
    </row>
    <row r="825" spans="5:6" ht="18" customHeight="1" x14ac:dyDescent="0.2">
      <c r="E825" s="220"/>
      <c r="F825" s="220"/>
    </row>
    <row r="826" spans="5:6" ht="18" customHeight="1" x14ac:dyDescent="0.2">
      <c r="E826" s="220"/>
      <c r="F826" s="220"/>
    </row>
    <row r="827" spans="5:6" ht="18" customHeight="1" x14ac:dyDescent="0.2">
      <c r="E827" s="220"/>
      <c r="F827" s="220"/>
    </row>
    <row r="828" spans="5:6" ht="18" customHeight="1" x14ac:dyDescent="0.2">
      <c r="E828" s="220"/>
      <c r="F828" s="220"/>
    </row>
    <row r="829" spans="5:6" ht="18" customHeight="1" x14ac:dyDescent="0.2">
      <c r="E829" s="220"/>
      <c r="F829" s="220"/>
    </row>
    <row r="830" spans="5:6" ht="18" customHeight="1" x14ac:dyDescent="0.2">
      <c r="E830" s="220"/>
      <c r="F830" s="220"/>
    </row>
    <row r="831" spans="5:6" ht="18" customHeight="1" x14ac:dyDescent="0.2">
      <c r="E831" s="220"/>
      <c r="F831" s="220"/>
    </row>
    <row r="832" spans="5:6" ht="18" customHeight="1" x14ac:dyDescent="0.2">
      <c r="E832" s="220"/>
      <c r="F832" s="220"/>
    </row>
    <row r="833" spans="5:6" ht="18" customHeight="1" x14ac:dyDescent="0.2">
      <c r="E833" s="220"/>
      <c r="F833" s="220"/>
    </row>
    <row r="834" spans="5:6" ht="18" customHeight="1" x14ac:dyDescent="0.2">
      <c r="E834" s="220"/>
      <c r="F834" s="220"/>
    </row>
    <row r="835" spans="5:6" ht="18" customHeight="1" x14ac:dyDescent="0.2">
      <c r="E835" s="220"/>
      <c r="F835" s="220"/>
    </row>
    <row r="836" spans="5:6" ht="18" customHeight="1" x14ac:dyDescent="0.2">
      <c r="E836" s="220"/>
      <c r="F836" s="220"/>
    </row>
    <row r="837" spans="5:6" ht="18" customHeight="1" x14ac:dyDescent="0.2">
      <c r="E837" s="220"/>
      <c r="F837" s="220"/>
    </row>
    <row r="838" spans="5:6" ht="18" customHeight="1" x14ac:dyDescent="0.2">
      <c r="E838" s="220"/>
      <c r="F838" s="220"/>
    </row>
    <row r="839" spans="5:6" ht="18" customHeight="1" x14ac:dyDescent="0.2">
      <c r="E839" s="220"/>
      <c r="F839" s="220"/>
    </row>
    <row r="840" spans="5:6" ht="18" customHeight="1" x14ac:dyDescent="0.2">
      <c r="E840" s="220"/>
      <c r="F840" s="220"/>
    </row>
    <row r="841" spans="5:6" ht="18" customHeight="1" x14ac:dyDescent="0.2">
      <c r="E841" s="220"/>
      <c r="F841" s="220"/>
    </row>
    <row r="842" spans="5:6" ht="18" customHeight="1" x14ac:dyDescent="0.2">
      <c r="E842" s="220"/>
      <c r="F842" s="220"/>
    </row>
    <row r="843" spans="5:6" ht="18" customHeight="1" x14ac:dyDescent="0.2">
      <c r="E843" s="220"/>
      <c r="F843" s="220"/>
    </row>
    <row r="844" spans="5:6" ht="18" customHeight="1" x14ac:dyDescent="0.2">
      <c r="E844" s="220"/>
      <c r="F844" s="220"/>
    </row>
    <row r="845" spans="5:6" ht="18" customHeight="1" x14ac:dyDescent="0.2">
      <c r="E845" s="220"/>
      <c r="F845" s="220"/>
    </row>
    <row r="846" spans="5:6" ht="18" customHeight="1" x14ac:dyDescent="0.2">
      <c r="E846" s="220"/>
      <c r="F846" s="220"/>
    </row>
    <row r="847" spans="5:6" ht="18" customHeight="1" x14ac:dyDescent="0.2">
      <c r="E847" s="220"/>
      <c r="F847" s="220"/>
    </row>
    <row r="848" spans="5:6" ht="18" customHeight="1" x14ac:dyDescent="0.2">
      <c r="E848" s="220"/>
      <c r="F848" s="220"/>
    </row>
    <row r="849" spans="5:6" ht="18" customHeight="1" x14ac:dyDescent="0.2">
      <c r="E849" s="220"/>
      <c r="F849" s="220"/>
    </row>
    <row r="850" spans="5:6" ht="18" customHeight="1" x14ac:dyDescent="0.2">
      <c r="E850" s="220"/>
      <c r="F850" s="220"/>
    </row>
    <row r="851" spans="5:6" ht="18" customHeight="1" x14ac:dyDescent="0.2">
      <c r="E851" s="220"/>
      <c r="F851" s="220"/>
    </row>
    <row r="852" spans="5:6" ht="18" customHeight="1" x14ac:dyDescent="0.2">
      <c r="E852" s="220"/>
      <c r="F852" s="220"/>
    </row>
    <row r="853" spans="5:6" ht="18" customHeight="1" x14ac:dyDescent="0.2">
      <c r="E853" s="220"/>
      <c r="F853" s="220"/>
    </row>
    <row r="854" spans="5:6" ht="18" customHeight="1" x14ac:dyDescent="0.2">
      <c r="E854" s="220"/>
      <c r="F854" s="220"/>
    </row>
    <row r="855" spans="5:6" ht="18" customHeight="1" x14ac:dyDescent="0.2">
      <c r="E855" s="220"/>
      <c r="F855" s="220"/>
    </row>
    <row r="856" spans="5:6" ht="18" customHeight="1" x14ac:dyDescent="0.2">
      <c r="E856" s="220"/>
      <c r="F856" s="220"/>
    </row>
    <row r="857" spans="5:6" ht="18" customHeight="1" x14ac:dyDescent="0.2">
      <c r="E857" s="220"/>
      <c r="F857" s="220"/>
    </row>
    <row r="858" spans="5:6" ht="18" customHeight="1" x14ac:dyDescent="0.2">
      <c r="E858" s="220"/>
      <c r="F858" s="220"/>
    </row>
    <row r="859" spans="5:6" ht="18" customHeight="1" x14ac:dyDescent="0.2">
      <c r="E859" s="220"/>
      <c r="F859" s="220"/>
    </row>
    <row r="860" spans="5:6" ht="18" customHeight="1" x14ac:dyDescent="0.2">
      <c r="E860" s="220"/>
      <c r="F860" s="220"/>
    </row>
    <row r="861" spans="5:6" ht="18" customHeight="1" x14ac:dyDescent="0.2">
      <c r="E861" s="220"/>
      <c r="F861" s="220"/>
    </row>
    <row r="862" spans="5:6" ht="18" customHeight="1" x14ac:dyDescent="0.2">
      <c r="E862" s="220"/>
      <c r="F862" s="220"/>
    </row>
    <row r="863" spans="5:6" ht="18" customHeight="1" x14ac:dyDescent="0.2">
      <c r="E863" s="220"/>
      <c r="F863" s="220"/>
    </row>
    <row r="864" spans="5:6" ht="18" customHeight="1" x14ac:dyDescent="0.2">
      <c r="E864" s="220"/>
      <c r="F864" s="220"/>
    </row>
    <row r="865" spans="5:6" ht="18" customHeight="1" x14ac:dyDescent="0.2">
      <c r="E865" s="220"/>
      <c r="F865" s="220"/>
    </row>
    <row r="866" spans="5:6" ht="18" customHeight="1" x14ac:dyDescent="0.2">
      <c r="E866" s="220"/>
      <c r="F866" s="220"/>
    </row>
    <row r="867" spans="5:6" ht="18" customHeight="1" x14ac:dyDescent="0.2">
      <c r="E867" s="220"/>
      <c r="F867" s="220"/>
    </row>
    <row r="868" spans="5:6" ht="18" customHeight="1" x14ac:dyDescent="0.2">
      <c r="E868" s="220"/>
      <c r="F868" s="220"/>
    </row>
    <row r="869" spans="5:6" ht="18" customHeight="1" x14ac:dyDescent="0.2">
      <c r="E869" s="220"/>
      <c r="F869" s="220"/>
    </row>
    <row r="870" spans="5:6" ht="18" customHeight="1" x14ac:dyDescent="0.2">
      <c r="E870" s="220"/>
      <c r="F870" s="220"/>
    </row>
    <row r="871" spans="5:6" ht="18" customHeight="1" x14ac:dyDescent="0.2">
      <c r="E871" s="220"/>
      <c r="F871" s="220"/>
    </row>
    <row r="872" spans="5:6" ht="18" customHeight="1" x14ac:dyDescent="0.2">
      <c r="E872" s="220"/>
      <c r="F872" s="220"/>
    </row>
    <row r="873" spans="5:6" ht="18" customHeight="1" x14ac:dyDescent="0.2">
      <c r="E873" s="220"/>
      <c r="F873" s="220"/>
    </row>
    <row r="874" spans="5:6" ht="18" customHeight="1" x14ac:dyDescent="0.2">
      <c r="E874" s="220"/>
      <c r="F874" s="220"/>
    </row>
    <row r="875" spans="5:6" ht="18" customHeight="1" x14ac:dyDescent="0.2">
      <c r="E875" s="220"/>
      <c r="F875" s="220"/>
    </row>
    <row r="876" spans="5:6" ht="18" customHeight="1" x14ac:dyDescent="0.2">
      <c r="E876" s="220"/>
      <c r="F876" s="220"/>
    </row>
    <row r="877" spans="5:6" ht="18" customHeight="1" x14ac:dyDescent="0.2">
      <c r="E877" s="220"/>
      <c r="F877" s="220"/>
    </row>
    <row r="878" spans="5:6" ht="18" customHeight="1" x14ac:dyDescent="0.2">
      <c r="E878" s="220"/>
      <c r="F878" s="220"/>
    </row>
    <row r="879" spans="5:6" ht="18" customHeight="1" x14ac:dyDescent="0.2">
      <c r="E879" s="220"/>
      <c r="F879" s="220"/>
    </row>
    <row r="880" spans="5:6" ht="18" customHeight="1" x14ac:dyDescent="0.2">
      <c r="E880" s="220"/>
      <c r="F880" s="220"/>
    </row>
    <row r="881" spans="5:6" ht="18" customHeight="1" x14ac:dyDescent="0.2">
      <c r="E881" s="220"/>
      <c r="F881" s="220"/>
    </row>
    <row r="882" spans="5:6" ht="18" customHeight="1" x14ac:dyDescent="0.2">
      <c r="E882" s="220"/>
      <c r="F882" s="220"/>
    </row>
    <row r="883" spans="5:6" ht="18" customHeight="1" x14ac:dyDescent="0.2">
      <c r="E883" s="220"/>
      <c r="F883" s="220"/>
    </row>
    <row r="884" spans="5:6" ht="18" customHeight="1" x14ac:dyDescent="0.2">
      <c r="E884" s="220"/>
      <c r="F884" s="220"/>
    </row>
    <row r="885" spans="5:6" ht="18" customHeight="1" x14ac:dyDescent="0.2">
      <c r="E885" s="220"/>
      <c r="F885" s="220"/>
    </row>
    <row r="886" spans="5:6" ht="18" customHeight="1" x14ac:dyDescent="0.2">
      <c r="E886" s="220"/>
      <c r="F886" s="220"/>
    </row>
    <row r="887" spans="5:6" ht="18" customHeight="1" x14ac:dyDescent="0.2">
      <c r="E887" s="220"/>
      <c r="F887" s="220"/>
    </row>
    <row r="888" spans="5:6" ht="18" customHeight="1" x14ac:dyDescent="0.2">
      <c r="E888" s="220"/>
      <c r="F888" s="220"/>
    </row>
    <row r="889" spans="5:6" ht="18" customHeight="1" x14ac:dyDescent="0.2">
      <c r="E889" s="220"/>
      <c r="F889" s="220"/>
    </row>
    <row r="890" spans="5:6" ht="18" customHeight="1" x14ac:dyDescent="0.2">
      <c r="E890" s="220"/>
      <c r="F890" s="220"/>
    </row>
    <row r="891" spans="5:6" ht="18" customHeight="1" x14ac:dyDescent="0.2">
      <c r="E891" s="220"/>
      <c r="F891" s="220"/>
    </row>
    <row r="892" spans="5:6" ht="18" customHeight="1" x14ac:dyDescent="0.2">
      <c r="E892" s="220"/>
      <c r="F892" s="220"/>
    </row>
    <row r="893" spans="5:6" ht="18" customHeight="1" x14ac:dyDescent="0.2">
      <c r="E893" s="220"/>
      <c r="F893" s="220"/>
    </row>
    <row r="894" spans="5:6" ht="18" customHeight="1" x14ac:dyDescent="0.2">
      <c r="E894" s="220"/>
      <c r="F894" s="220"/>
    </row>
    <row r="895" spans="5:6" ht="18" customHeight="1" x14ac:dyDescent="0.2">
      <c r="E895" s="220"/>
      <c r="F895" s="220"/>
    </row>
    <row r="896" spans="5:6" ht="18" customHeight="1" x14ac:dyDescent="0.2">
      <c r="E896" s="220"/>
      <c r="F896" s="220"/>
    </row>
    <row r="897" spans="5:6" ht="18" customHeight="1" x14ac:dyDescent="0.2">
      <c r="E897" s="220"/>
      <c r="F897" s="220"/>
    </row>
    <row r="898" spans="5:6" ht="18" customHeight="1" x14ac:dyDescent="0.2">
      <c r="E898" s="220"/>
      <c r="F898" s="220"/>
    </row>
    <row r="899" spans="5:6" ht="18" customHeight="1" x14ac:dyDescent="0.2">
      <c r="E899" s="220"/>
      <c r="F899" s="220"/>
    </row>
    <row r="900" spans="5:6" ht="18" customHeight="1" x14ac:dyDescent="0.2">
      <c r="E900" s="220"/>
      <c r="F900" s="220"/>
    </row>
    <row r="901" spans="5:6" ht="18" customHeight="1" x14ac:dyDescent="0.2">
      <c r="E901" s="220"/>
      <c r="F901" s="220"/>
    </row>
    <row r="902" spans="5:6" ht="18" customHeight="1" x14ac:dyDescent="0.2">
      <c r="E902" s="220"/>
      <c r="F902" s="220"/>
    </row>
    <row r="903" spans="5:6" ht="18" customHeight="1" x14ac:dyDescent="0.2">
      <c r="E903" s="220"/>
      <c r="F903" s="220"/>
    </row>
    <row r="904" spans="5:6" ht="18" customHeight="1" x14ac:dyDescent="0.2">
      <c r="E904" s="220"/>
      <c r="F904" s="220"/>
    </row>
    <row r="905" spans="5:6" ht="18" customHeight="1" x14ac:dyDescent="0.2">
      <c r="E905" s="220"/>
      <c r="F905" s="220"/>
    </row>
    <row r="906" spans="5:6" ht="18" customHeight="1" x14ac:dyDescent="0.2">
      <c r="E906" s="220"/>
      <c r="F906" s="220"/>
    </row>
    <row r="907" spans="5:6" ht="18" customHeight="1" x14ac:dyDescent="0.2">
      <c r="E907" s="220"/>
      <c r="F907" s="220"/>
    </row>
    <row r="908" spans="5:6" ht="18" customHeight="1" x14ac:dyDescent="0.2">
      <c r="E908" s="220"/>
      <c r="F908" s="220"/>
    </row>
    <row r="909" spans="5:6" ht="18" customHeight="1" x14ac:dyDescent="0.2">
      <c r="E909" s="220"/>
      <c r="F909" s="220"/>
    </row>
    <row r="910" spans="5:6" ht="18" customHeight="1" x14ac:dyDescent="0.2">
      <c r="E910" s="220"/>
      <c r="F910" s="220"/>
    </row>
    <row r="911" spans="5:6" ht="18" customHeight="1" x14ac:dyDescent="0.2">
      <c r="E911" s="220"/>
      <c r="F911" s="220"/>
    </row>
    <row r="912" spans="5:6" ht="18" customHeight="1" x14ac:dyDescent="0.2">
      <c r="E912" s="220"/>
      <c r="F912" s="220"/>
    </row>
    <row r="913" spans="5:6" ht="18" customHeight="1" x14ac:dyDescent="0.2">
      <c r="E913" s="220"/>
      <c r="F913" s="220"/>
    </row>
    <row r="914" spans="5:6" ht="18" customHeight="1" x14ac:dyDescent="0.2">
      <c r="E914" s="220"/>
      <c r="F914" s="220"/>
    </row>
    <row r="915" spans="5:6" ht="18" customHeight="1" x14ac:dyDescent="0.2">
      <c r="E915" s="220"/>
      <c r="F915" s="220"/>
    </row>
    <row r="916" spans="5:6" ht="18" customHeight="1" x14ac:dyDescent="0.2">
      <c r="E916" s="220"/>
      <c r="F916" s="220"/>
    </row>
    <row r="917" spans="5:6" ht="18" customHeight="1" x14ac:dyDescent="0.2">
      <c r="E917" s="220"/>
      <c r="F917" s="220"/>
    </row>
    <row r="918" spans="5:6" ht="18" customHeight="1" x14ac:dyDescent="0.2">
      <c r="E918" s="220"/>
      <c r="F918" s="220"/>
    </row>
    <row r="919" spans="5:6" ht="18" customHeight="1" x14ac:dyDescent="0.2">
      <c r="E919" s="220"/>
      <c r="F919" s="220"/>
    </row>
    <row r="920" spans="5:6" ht="18" customHeight="1" x14ac:dyDescent="0.2">
      <c r="E920" s="220"/>
      <c r="F920" s="220"/>
    </row>
    <row r="921" spans="5:6" ht="18" customHeight="1" x14ac:dyDescent="0.2">
      <c r="E921" s="220"/>
      <c r="F921" s="220"/>
    </row>
    <row r="922" spans="5:6" ht="18" customHeight="1" x14ac:dyDescent="0.2">
      <c r="E922" s="220"/>
      <c r="F922" s="220"/>
    </row>
    <row r="923" spans="5:6" ht="18" customHeight="1" x14ac:dyDescent="0.2">
      <c r="E923" s="220"/>
      <c r="F923" s="220"/>
    </row>
    <row r="924" spans="5:6" ht="18" customHeight="1" x14ac:dyDescent="0.2">
      <c r="E924" s="220"/>
      <c r="F924" s="220"/>
    </row>
    <row r="925" spans="5:6" ht="18" customHeight="1" x14ac:dyDescent="0.2">
      <c r="E925" s="220"/>
      <c r="F925" s="220"/>
    </row>
    <row r="926" spans="5:6" ht="18" customHeight="1" x14ac:dyDescent="0.2">
      <c r="E926" s="220"/>
      <c r="F926" s="220"/>
    </row>
    <row r="927" spans="5:6" ht="18" customHeight="1" x14ac:dyDescent="0.2">
      <c r="E927" s="220"/>
      <c r="F927" s="220"/>
    </row>
    <row r="928" spans="5:6" ht="18" customHeight="1" x14ac:dyDescent="0.2">
      <c r="E928" s="220"/>
      <c r="F928" s="220"/>
    </row>
    <row r="929" spans="5:6" ht="18" customHeight="1" x14ac:dyDescent="0.2">
      <c r="E929" s="220"/>
      <c r="F929" s="220"/>
    </row>
    <row r="930" spans="5:6" ht="18" customHeight="1" x14ac:dyDescent="0.2">
      <c r="E930" s="220"/>
      <c r="F930" s="220"/>
    </row>
    <row r="931" spans="5:6" ht="18" customHeight="1" x14ac:dyDescent="0.2">
      <c r="E931" s="220"/>
      <c r="F931" s="220"/>
    </row>
    <row r="932" spans="5:6" ht="18" customHeight="1" x14ac:dyDescent="0.2">
      <c r="E932" s="220"/>
      <c r="F932" s="220"/>
    </row>
    <row r="933" spans="5:6" ht="18" customHeight="1" x14ac:dyDescent="0.2">
      <c r="E933" s="220"/>
      <c r="F933" s="220"/>
    </row>
    <row r="934" spans="5:6" ht="18" customHeight="1" x14ac:dyDescent="0.2">
      <c r="E934" s="220"/>
      <c r="F934" s="220"/>
    </row>
    <row r="935" spans="5:6" ht="18" customHeight="1" x14ac:dyDescent="0.2">
      <c r="E935" s="220"/>
      <c r="F935" s="220"/>
    </row>
    <row r="936" spans="5:6" ht="18" customHeight="1" x14ac:dyDescent="0.2">
      <c r="E936" s="220"/>
      <c r="F936" s="220"/>
    </row>
    <row r="937" spans="5:6" ht="18" customHeight="1" x14ac:dyDescent="0.2">
      <c r="E937" s="220"/>
      <c r="F937" s="220"/>
    </row>
    <row r="938" spans="5:6" ht="18" customHeight="1" x14ac:dyDescent="0.2">
      <c r="E938" s="220"/>
      <c r="F938" s="220"/>
    </row>
    <row r="939" spans="5:6" ht="18" customHeight="1" x14ac:dyDescent="0.2">
      <c r="E939" s="220"/>
      <c r="F939" s="220"/>
    </row>
    <row r="940" spans="5:6" ht="18" customHeight="1" x14ac:dyDescent="0.2">
      <c r="E940" s="220"/>
      <c r="F940" s="220"/>
    </row>
    <row r="941" spans="5:6" ht="18" customHeight="1" x14ac:dyDescent="0.2">
      <c r="E941" s="220"/>
      <c r="F941" s="220"/>
    </row>
    <row r="942" spans="5:6" ht="18" customHeight="1" x14ac:dyDescent="0.2">
      <c r="E942" s="220"/>
      <c r="F942" s="220"/>
    </row>
    <row r="943" spans="5:6" ht="18" customHeight="1" x14ac:dyDescent="0.2">
      <c r="E943" s="220"/>
      <c r="F943" s="220"/>
    </row>
    <row r="944" spans="5:6" ht="18" customHeight="1" x14ac:dyDescent="0.2">
      <c r="E944" s="220"/>
      <c r="F944" s="220"/>
    </row>
    <row r="945" spans="5:6" ht="18" customHeight="1" x14ac:dyDescent="0.2">
      <c r="E945" s="220"/>
      <c r="F945" s="220"/>
    </row>
    <row r="946" spans="5:6" ht="18" customHeight="1" x14ac:dyDescent="0.2">
      <c r="E946" s="220"/>
      <c r="F946" s="220"/>
    </row>
    <row r="947" spans="5:6" ht="18" customHeight="1" x14ac:dyDescent="0.2">
      <c r="E947" s="220"/>
      <c r="F947" s="220"/>
    </row>
    <row r="948" spans="5:6" ht="18" customHeight="1" x14ac:dyDescent="0.2">
      <c r="E948" s="220"/>
      <c r="F948" s="220"/>
    </row>
    <row r="949" spans="5:6" ht="18" customHeight="1" x14ac:dyDescent="0.2">
      <c r="E949" s="220"/>
      <c r="F949" s="220"/>
    </row>
    <row r="950" spans="5:6" ht="18" customHeight="1" x14ac:dyDescent="0.2">
      <c r="E950" s="220"/>
      <c r="F950" s="220"/>
    </row>
    <row r="951" spans="5:6" ht="18" customHeight="1" x14ac:dyDescent="0.2">
      <c r="E951" s="220"/>
      <c r="F951" s="220"/>
    </row>
    <row r="952" spans="5:6" ht="18" customHeight="1" x14ac:dyDescent="0.2">
      <c r="E952" s="220"/>
      <c r="F952" s="220"/>
    </row>
    <row r="953" spans="5:6" ht="18" customHeight="1" x14ac:dyDescent="0.2">
      <c r="E953" s="220"/>
      <c r="F953" s="220"/>
    </row>
    <row r="954" spans="5:6" ht="18" customHeight="1" x14ac:dyDescent="0.2">
      <c r="E954" s="220"/>
      <c r="F954" s="220"/>
    </row>
    <row r="955" spans="5:6" ht="18" customHeight="1" x14ac:dyDescent="0.2">
      <c r="E955" s="220"/>
      <c r="F955" s="220"/>
    </row>
    <row r="956" spans="5:6" ht="18" customHeight="1" x14ac:dyDescent="0.2">
      <c r="E956" s="220"/>
      <c r="F956" s="220"/>
    </row>
    <row r="957" spans="5:6" ht="18" customHeight="1" x14ac:dyDescent="0.2">
      <c r="E957" s="220"/>
      <c r="F957" s="220"/>
    </row>
    <row r="958" spans="5:6" ht="18" customHeight="1" x14ac:dyDescent="0.2">
      <c r="E958" s="220"/>
      <c r="F958" s="220"/>
    </row>
    <row r="959" spans="5:6" ht="18" customHeight="1" x14ac:dyDescent="0.2">
      <c r="E959" s="220"/>
      <c r="F959" s="220"/>
    </row>
    <row r="960" spans="5:6" ht="18" customHeight="1" x14ac:dyDescent="0.2">
      <c r="E960" s="220"/>
      <c r="F960" s="220"/>
    </row>
    <row r="961" spans="5:6" ht="18" customHeight="1" x14ac:dyDescent="0.2">
      <c r="E961" s="220"/>
      <c r="F961" s="220"/>
    </row>
    <row r="962" spans="5:6" ht="18" customHeight="1" x14ac:dyDescent="0.2">
      <c r="E962" s="220"/>
      <c r="F962" s="220"/>
    </row>
    <row r="963" spans="5:6" ht="18" customHeight="1" x14ac:dyDescent="0.2">
      <c r="E963" s="220"/>
      <c r="F963" s="220"/>
    </row>
    <row r="964" spans="5:6" ht="18" customHeight="1" x14ac:dyDescent="0.2">
      <c r="E964" s="220"/>
      <c r="F964" s="220"/>
    </row>
    <row r="965" spans="5:6" ht="18" customHeight="1" x14ac:dyDescent="0.2">
      <c r="E965" s="220"/>
      <c r="F965" s="220"/>
    </row>
    <row r="966" spans="5:6" ht="18" customHeight="1" x14ac:dyDescent="0.2">
      <c r="E966" s="220"/>
      <c r="F966" s="220"/>
    </row>
    <row r="967" spans="5:6" ht="18" customHeight="1" x14ac:dyDescent="0.2">
      <c r="E967" s="220"/>
      <c r="F967" s="220"/>
    </row>
    <row r="968" spans="5:6" ht="18" customHeight="1" x14ac:dyDescent="0.2">
      <c r="E968" s="220"/>
      <c r="F968" s="220"/>
    </row>
    <row r="969" spans="5:6" ht="18" customHeight="1" x14ac:dyDescent="0.2">
      <c r="E969" s="220"/>
      <c r="F969" s="220"/>
    </row>
    <row r="970" spans="5:6" ht="18" customHeight="1" x14ac:dyDescent="0.2">
      <c r="E970" s="220"/>
      <c r="F970" s="220"/>
    </row>
    <row r="971" spans="5:6" ht="18" customHeight="1" x14ac:dyDescent="0.2">
      <c r="E971" s="220"/>
      <c r="F971" s="220"/>
    </row>
    <row r="972" spans="5:6" ht="18" customHeight="1" x14ac:dyDescent="0.2">
      <c r="E972" s="220"/>
      <c r="F972" s="220"/>
    </row>
    <row r="973" spans="5:6" ht="18" customHeight="1" x14ac:dyDescent="0.2">
      <c r="E973" s="220"/>
      <c r="F973" s="220"/>
    </row>
    <row r="974" spans="5:6" ht="18" customHeight="1" x14ac:dyDescent="0.2">
      <c r="E974" s="220"/>
      <c r="F974" s="220"/>
    </row>
    <row r="975" spans="5:6" ht="18" customHeight="1" x14ac:dyDescent="0.2">
      <c r="E975" s="220"/>
      <c r="F975" s="220"/>
    </row>
    <row r="976" spans="5:6" ht="18" customHeight="1" x14ac:dyDescent="0.2">
      <c r="E976" s="220"/>
      <c r="F976" s="220"/>
    </row>
    <row r="977" spans="5:6" ht="18" customHeight="1" x14ac:dyDescent="0.2">
      <c r="E977" s="220"/>
      <c r="F977" s="220"/>
    </row>
  </sheetData>
  <conditionalFormatting sqref="G1">
    <cfRule type="cellIs" dxfId="8" priority="2" operator="equal">
      <formula>0</formula>
    </cfRule>
  </conditionalFormatting>
  <conditionalFormatting sqref="H1">
    <cfRule type="cellIs" dxfId="7" priority="3" operator="equal">
      <formula>0</formula>
    </cfRule>
  </conditionalFormatting>
  <conditionalFormatting sqref="I1">
    <cfRule type="cellIs" dxfId="6" priority="4" operator="equal">
      <formula>0</formula>
    </cfRule>
  </conditionalFormatting>
  <conditionalFormatting sqref="D1">
    <cfRule type="cellIs" dxfId="5" priority="5" operator="equal">
      <formula>0</formula>
    </cfRule>
  </conditionalFormatting>
  <conditionalFormatting sqref="F1">
    <cfRule type="cellIs" dxfId="4" priority="6" operator="equal">
      <formula>0</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Normal="60" zoomScalePageLayoutView="60" workbookViewId="0">
      <pane ySplit="1" topLeftCell="A2" activePane="bottomLeft" state="frozen"/>
      <selection pane="bottomLeft" activeCell="D23" sqref="D23"/>
    </sheetView>
  </sheetViews>
  <sheetFormatPr baseColWidth="10" defaultColWidth="9" defaultRowHeight="16" x14ac:dyDescent="0.2"/>
  <cols>
    <col min="1" max="1" width="9.33203125" style="17" customWidth="1"/>
    <col min="2" max="2" width="9" style="17"/>
    <col min="3" max="3" width="42.83203125" style="2" customWidth="1"/>
    <col min="4" max="4" width="79.6640625" style="23" customWidth="1"/>
    <col min="5" max="5" width="31" style="23" customWidth="1"/>
    <col min="6" max="6" width="35.83203125" style="2" customWidth="1"/>
    <col min="7" max="7" width="35.1640625" style="2" hidden="1" customWidth="1"/>
    <col min="8" max="8" width="26.1640625" style="2" customWidth="1"/>
    <col min="9" max="9" width="225.6640625" style="2" customWidth="1"/>
    <col min="10" max="1024" width="9" style="2"/>
  </cols>
  <sheetData>
    <row r="1" spans="1:9" s="5" customFormat="1" x14ac:dyDescent="0.2">
      <c r="A1" s="20" t="s">
        <v>77</v>
      </c>
      <c r="B1" s="20" t="s">
        <v>78</v>
      </c>
      <c r="C1" s="20" t="s">
        <v>0</v>
      </c>
      <c r="D1" s="20" t="s">
        <v>1155</v>
      </c>
      <c r="E1" s="20" t="s">
        <v>1156</v>
      </c>
      <c r="F1" s="20" t="s">
        <v>1157</v>
      </c>
      <c r="G1" s="5" t="s">
        <v>1158</v>
      </c>
      <c r="H1" s="20" t="s">
        <v>1159</v>
      </c>
      <c r="I1" s="20" t="s">
        <v>75</v>
      </c>
    </row>
    <row r="2" spans="1:9" x14ac:dyDescent="0.2">
      <c r="A2" s="22" t="s">
        <v>93</v>
      </c>
      <c r="B2" s="17">
        <v>2011</v>
      </c>
      <c r="C2" s="17" t="s">
        <v>98</v>
      </c>
      <c r="D2" s="2" t="s">
        <v>170</v>
      </c>
      <c r="E2" s="23" t="s">
        <v>1160</v>
      </c>
      <c r="I2" s="114" t="s">
        <v>1161</v>
      </c>
    </row>
    <row r="3" spans="1:9" x14ac:dyDescent="0.2">
      <c r="A3" s="22" t="s">
        <v>93</v>
      </c>
      <c r="B3" s="17">
        <v>2011</v>
      </c>
      <c r="C3" s="17" t="s">
        <v>98</v>
      </c>
      <c r="D3" s="2" t="s">
        <v>172</v>
      </c>
      <c r="E3" s="23" t="s">
        <v>1160</v>
      </c>
    </row>
    <row r="4" spans="1:9" x14ac:dyDescent="0.2">
      <c r="A4" s="22" t="s">
        <v>93</v>
      </c>
      <c r="B4" s="17">
        <v>2011</v>
      </c>
      <c r="C4" s="17" t="s">
        <v>98</v>
      </c>
      <c r="D4" s="2" t="s">
        <v>174</v>
      </c>
      <c r="E4" s="23" t="s">
        <v>1160</v>
      </c>
    </row>
    <row r="5" spans="1:9" x14ac:dyDescent="0.2">
      <c r="A5" s="22" t="s">
        <v>93</v>
      </c>
      <c r="B5" s="17">
        <v>2011</v>
      </c>
      <c r="C5" s="17" t="s">
        <v>98</v>
      </c>
      <c r="D5" s="2" t="s">
        <v>176</v>
      </c>
      <c r="E5" s="23" t="s">
        <v>1160</v>
      </c>
    </row>
    <row r="6" spans="1:9" x14ac:dyDescent="0.2">
      <c r="A6" s="22" t="s">
        <v>93</v>
      </c>
      <c r="B6" s="17">
        <v>2011</v>
      </c>
      <c r="C6" s="17" t="s">
        <v>98</v>
      </c>
      <c r="D6" s="23" t="s">
        <v>178</v>
      </c>
      <c r="E6" s="23" t="s">
        <v>190</v>
      </c>
    </row>
    <row r="7" spans="1:9" x14ac:dyDescent="0.2">
      <c r="A7" s="22" t="s">
        <v>93</v>
      </c>
      <c r="B7" s="17">
        <v>2014</v>
      </c>
      <c r="C7" s="17" t="s">
        <v>214</v>
      </c>
      <c r="D7" s="23" t="s">
        <v>1162</v>
      </c>
      <c r="E7" s="23" t="s">
        <v>179</v>
      </c>
      <c r="I7" s="2" t="s">
        <v>1163</v>
      </c>
    </row>
    <row r="8" spans="1:9" x14ac:dyDescent="0.2">
      <c r="A8" s="22" t="s">
        <v>93</v>
      </c>
      <c r="B8" s="17">
        <v>2004</v>
      </c>
      <c r="C8" s="17" t="s">
        <v>214</v>
      </c>
      <c r="D8" s="23" t="s">
        <v>176</v>
      </c>
      <c r="E8" s="23" t="s">
        <v>1160</v>
      </c>
    </row>
    <row r="9" spans="1:9" x14ac:dyDescent="0.2">
      <c r="A9" s="22" t="s">
        <v>93</v>
      </c>
      <c r="B9" s="17">
        <v>2008</v>
      </c>
      <c r="C9" s="17" t="s">
        <v>214</v>
      </c>
      <c r="D9" s="23" t="s">
        <v>170</v>
      </c>
      <c r="E9" s="23" t="s">
        <v>1160</v>
      </c>
    </row>
    <row r="10" spans="1:9" x14ac:dyDescent="0.2">
      <c r="A10" s="22" t="s">
        <v>93</v>
      </c>
      <c r="B10" s="17">
        <v>2008</v>
      </c>
      <c r="C10" s="17" t="s">
        <v>214</v>
      </c>
      <c r="D10" s="23" t="s">
        <v>216</v>
      </c>
      <c r="E10" s="23" t="s">
        <v>1160</v>
      </c>
    </row>
    <row r="11" spans="1:9" x14ac:dyDescent="0.2">
      <c r="A11" s="17" t="s">
        <v>93</v>
      </c>
      <c r="B11" s="17">
        <v>2008</v>
      </c>
      <c r="C11" s="22" t="s">
        <v>214</v>
      </c>
      <c r="D11" s="23" t="s">
        <v>217</v>
      </c>
      <c r="E11" s="23" t="s">
        <v>1160</v>
      </c>
    </row>
    <row r="12" spans="1:9" x14ac:dyDescent="0.2">
      <c r="A12" s="17" t="s">
        <v>93</v>
      </c>
      <c r="B12" s="17">
        <v>1997</v>
      </c>
      <c r="C12" s="22" t="s">
        <v>102</v>
      </c>
      <c r="D12" s="23" t="s">
        <v>679</v>
      </c>
      <c r="E12" s="23" t="s">
        <v>675</v>
      </c>
    </row>
    <row r="13" spans="1:9" x14ac:dyDescent="0.2">
      <c r="A13" s="17" t="s">
        <v>93</v>
      </c>
      <c r="B13" s="17">
        <v>1997</v>
      </c>
      <c r="C13" s="22" t="s">
        <v>102</v>
      </c>
      <c r="D13" s="23" t="s">
        <v>677</v>
      </c>
      <c r="E13" s="23" t="s">
        <v>675</v>
      </c>
    </row>
    <row r="14" spans="1:9" x14ac:dyDescent="0.2">
      <c r="A14" s="17" t="s">
        <v>93</v>
      </c>
      <c r="B14" s="17">
        <v>1999</v>
      </c>
      <c r="C14" s="22" t="s">
        <v>102</v>
      </c>
      <c r="D14" s="23" t="s">
        <v>677</v>
      </c>
      <c r="E14" s="23" t="s">
        <v>675</v>
      </c>
    </row>
    <row r="15" spans="1:9" x14ac:dyDescent="0.2">
      <c r="A15" s="17" t="s">
        <v>93</v>
      </c>
      <c r="B15" s="17">
        <v>2005</v>
      </c>
      <c r="C15" s="22" t="s">
        <v>102</v>
      </c>
      <c r="D15" s="23" t="s">
        <v>676</v>
      </c>
      <c r="E15" s="23" t="s">
        <v>675</v>
      </c>
    </row>
    <row r="19" spans="1:6" x14ac:dyDescent="0.2">
      <c r="A19" s="17" t="s">
        <v>93</v>
      </c>
      <c r="B19" s="17">
        <v>2017</v>
      </c>
      <c r="D19" s="23" t="s">
        <v>190</v>
      </c>
      <c r="E19" s="23" t="s">
        <v>1754</v>
      </c>
      <c r="F19" s="2" t="s">
        <v>1755</v>
      </c>
    </row>
    <row r="20" spans="1:6" x14ac:dyDescent="0.2">
      <c r="A20" s="17" t="s">
        <v>93</v>
      </c>
      <c r="B20" s="17">
        <v>2022</v>
      </c>
      <c r="D20" s="23" t="s">
        <v>512</v>
      </c>
      <c r="E20" s="23" t="s">
        <v>190</v>
      </c>
      <c r="F20" s="2">
        <v>610</v>
      </c>
    </row>
    <row r="21" spans="1:6" x14ac:dyDescent="0.2">
      <c r="A21" s="17" t="s">
        <v>93</v>
      </c>
      <c r="B21" s="17">
        <v>2020</v>
      </c>
      <c r="D21" s="23" t="s">
        <v>666</v>
      </c>
      <c r="E21" s="23" t="s">
        <v>1756</v>
      </c>
    </row>
  </sheetData>
  <conditionalFormatting sqref="C12:C15">
    <cfRule type="cellIs" dxfId="3" priority="2" operator="equal">
      <formula>0</formula>
    </cfRule>
  </conditionalFormatting>
  <conditionalFormatting sqref="C7:C11">
    <cfRule type="cellIs" dxfId="2" priority="3" operator="equal">
      <formula>0</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8"/>
  <sheetViews>
    <sheetView topLeftCell="A45" zoomScaleNormal="60" zoomScalePageLayoutView="60" workbookViewId="0">
      <selection activeCell="E58" sqref="E58"/>
    </sheetView>
  </sheetViews>
  <sheetFormatPr baseColWidth="10" defaultColWidth="10.83203125" defaultRowHeight="16" x14ac:dyDescent="0.2"/>
  <cols>
    <col min="1" max="1" width="10.83203125" style="17"/>
    <col min="2" max="2" width="13.33203125" style="17" customWidth="1"/>
    <col min="3" max="3" width="43.83203125" style="17" customWidth="1"/>
    <col min="4" max="5" width="10.83203125" style="2"/>
    <col min="6" max="6" width="13.33203125" style="2" customWidth="1"/>
    <col min="7" max="7" width="129" style="2" customWidth="1"/>
    <col min="8" max="1024" width="10.83203125" style="2"/>
  </cols>
  <sheetData>
    <row r="1" spans="1:7" s="225" customFormat="1" ht="18" customHeight="1" x14ac:dyDescent="0.2">
      <c r="A1" s="5" t="s">
        <v>77</v>
      </c>
      <c r="B1" s="5" t="s">
        <v>78</v>
      </c>
      <c r="C1" s="5" t="s">
        <v>0</v>
      </c>
      <c r="D1" s="225" t="s">
        <v>1164</v>
      </c>
      <c r="E1" s="225" t="s">
        <v>1165</v>
      </c>
      <c r="F1" s="225" t="s">
        <v>1166</v>
      </c>
      <c r="G1" s="98" t="s">
        <v>75</v>
      </c>
    </row>
    <row r="2" spans="1:7" ht="18" customHeight="1" x14ac:dyDescent="0.2">
      <c r="A2" s="34" t="s">
        <v>93</v>
      </c>
      <c r="B2" s="23">
        <v>2002</v>
      </c>
      <c r="C2" s="22" t="s">
        <v>94</v>
      </c>
      <c r="D2" s="23"/>
      <c r="E2" s="23">
        <v>5896</v>
      </c>
      <c r="F2" s="23">
        <v>2948</v>
      </c>
      <c r="G2" s="201" t="s">
        <v>1167</v>
      </c>
    </row>
    <row r="3" spans="1:7" ht="18" customHeight="1" x14ac:dyDescent="0.2">
      <c r="A3" s="34" t="s">
        <v>93</v>
      </c>
      <c r="B3" s="23">
        <v>2004</v>
      </c>
      <c r="C3" s="22" t="s">
        <v>94</v>
      </c>
      <c r="D3" s="23"/>
      <c r="E3" s="23">
        <v>5038</v>
      </c>
      <c r="F3" s="23">
        <v>2519</v>
      </c>
    </row>
    <row r="4" spans="1:7" ht="18" customHeight="1" x14ac:dyDescent="0.2">
      <c r="A4" s="34" t="s">
        <v>93</v>
      </c>
      <c r="B4" s="23">
        <v>2008</v>
      </c>
      <c r="C4" s="22" t="s">
        <v>94</v>
      </c>
      <c r="D4" s="23"/>
      <c r="E4" s="23">
        <v>3974</v>
      </c>
      <c r="F4" s="23">
        <v>2294</v>
      </c>
    </row>
    <row r="5" spans="1:7" ht="18" customHeight="1" x14ac:dyDescent="0.2">
      <c r="A5" s="34" t="s">
        <v>93</v>
      </c>
      <c r="B5" s="23">
        <v>2011</v>
      </c>
      <c r="C5" s="22" t="s">
        <v>94</v>
      </c>
      <c r="D5" s="23"/>
      <c r="E5" s="23">
        <v>3148</v>
      </c>
      <c r="F5" s="23">
        <v>1408</v>
      </c>
    </row>
    <row r="6" spans="1:7" ht="18" customHeight="1" x14ac:dyDescent="0.2">
      <c r="A6" s="34" t="s">
        <v>93</v>
      </c>
      <c r="B6" s="23">
        <v>2013</v>
      </c>
      <c r="C6" s="22" t="s">
        <v>94</v>
      </c>
      <c r="D6" s="23"/>
      <c r="E6" s="23">
        <v>2728</v>
      </c>
      <c r="F6" s="23">
        <v>1220</v>
      </c>
    </row>
    <row r="7" spans="1:7" ht="18" customHeight="1" x14ac:dyDescent="0.2">
      <c r="A7" s="34" t="s">
        <v>93</v>
      </c>
      <c r="B7" s="23">
        <v>1992</v>
      </c>
      <c r="C7" s="22" t="s">
        <v>96</v>
      </c>
      <c r="D7" s="23"/>
      <c r="E7" s="23">
        <v>6200</v>
      </c>
      <c r="F7" s="23">
        <v>4384</v>
      </c>
    </row>
    <row r="8" spans="1:7" ht="18" customHeight="1" x14ac:dyDescent="0.2">
      <c r="A8" s="34" t="s">
        <v>93</v>
      </c>
      <c r="B8" s="23">
        <v>1998</v>
      </c>
      <c r="C8" s="22" t="s">
        <v>96</v>
      </c>
      <c r="D8" s="23"/>
      <c r="E8" s="23">
        <v>4142</v>
      </c>
      <c r="F8" s="23">
        <v>2391</v>
      </c>
    </row>
    <row r="9" spans="1:7" ht="18" customHeight="1" x14ac:dyDescent="0.2">
      <c r="A9" s="34" t="s">
        <v>93</v>
      </c>
      <c r="B9" s="23">
        <v>2000</v>
      </c>
      <c r="C9" s="22" t="s">
        <v>96</v>
      </c>
      <c r="D9" s="23"/>
      <c r="E9" s="23">
        <v>3803</v>
      </c>
      <c r="F9" s="23">
        <v>2195</v>
      </c>
    </row>
    <row r="10" spans="1:7" ht="18" customHeight="1" x14ac:dyDescent="0.2">
      <c r="A10" s="34" t="s">
        <v>93</v>
      </c>
      <c r="B10" s="23">
        <v>2004</v>
      </c>
      <c r="C10" s="22" t="s">
        <v>96</v>
      </c>
      <c r="D10" s="23"/>
      <c r="E10" s="23">
        <v>3789</v>
      </c>
      <c r="F10" s="23">
        <v>2188</v>
      </c>
    </row>
    <row r="11" spans="1:7" ht="18" customHeight="1" x14ac:dyDescent="0.2">
      <c r="A11" s="34" t="s">
        <v>93</v>
      </c>
      <c r="B11" s="23">
        <v>2008</v>
      </c>
      <c r="C11" s="22" t="s">
        <v>96</v>
      </c>
      <c r="D11" s="23"/>
      <c r="E11" s="23">
        <v>3376</v>
      </c>
      <c r="F11" s="23">
        <v>1949</v>
      </c>
    </row>
    <row r="12" spans="1:7" ht="18" customHeight="1" x14ac:dyDescent="0.2">
      <c r="A12" s="34" t="s">
        <v>93</v>
      </c>
      <c r="B12" s="23">
        <v>2011</v>
      </c>
      <c r="C12" s="22" t="s">
        <v>96</v>
      </c>
      <c r="D12" s="23"/>
      <c r="E12" s="23">
        <v>2997</v>
      </c>
      <c r="F12" s="23">
        <v>1730</v>
      </c>
    </row>
    <row r="13" spans="1:7" ht="18" customHeight="1" x14ac:dyDescent="0.2">
      <c r="A13" s="34" t="s">
        <v>93</v>
      </c>
      <c r="B13" s="23">
        <v>2013</v>
      </c>
      <c r="C13" s="22" t="s">
        <v>96</v>
      </c>
      <c r="D13" s="23"/>
      <c r="E13" s="23">
        <v>2686</v>
      </c>
      <c r="F13" s="23">
        <v>1343</v>
      </c>
    </row>
    <row r="14" spans="1:7" ht="18" customHeight="1" x14ac:dyDescent="0.2">
      <c r="A14" s="34" t="s">
        <v>93</v>
      </c>
      <c r="B14" s="23">
        <v>2004</v>
      </c>
      <c r="C14" s="17" t="s">
        <v>97</v>
      </c>
      <c r="D14" s="23"/>
      <c r="E14" s="23">
        <v>2417</v>
      </c>
      <c r="F14" s="23">
        <v>987</v>
      </c>
    </row>
    <row r="15" spans="1:7" ht="18" customHeight="1" x14ac:dyDescent="0.2">
      <c r="A15" s="34" t="s">
        <v>93</v>
      </c>
      <c r="B15" s="23">
        <v>2008</v>
      </c>
      <c r="C15" s="17" t="s">
        <v>97</v>
      </c>
      <c r="D15" s="23"/>
      <c r="E15" s="23">
        <v>3282</v>
      </c>
      <c r="F15" s="23">
        <v>1468</v>
      </c>
    </row>
    <row r="16" spans="1:7" ht="18" customHeight="1" x14ac:dyDescent="0.2">
      <c r="A16" s="34" t="s">
        <v>93</v>
      </c>
      <c r="B16" s="27">
        <v>2012</v>
      </c>
      <c r="C16" s="17" t="s">
        <v>97</v>
      </c>
      <c r="D16" s="23"/>
      <c r="E16" s="23">
        <v>3135</v>
      </c>
      <c r="F16" s="23">
        <v>1568</v>
      </c>
    </row>
    <row r="17" spans="1:6" ht="18" customHeight="1" x14ac:dyDescent="0.2">
      <c r="A17" s="34" t="s">
        <v>93</v>
      </c>
      <c r="B17" s="27">
        <v>2014</v>
      </c>
      <c r="C17" s="17" t="s">
        <v>97</v>
      </c>
      <c r="D17" s="23"/>
      <c r="E17" s="23">
        <v>2873</v>
      </c>
      <c r="F17" s="23">
        <v>1473</v>
      </c>
    </row>
    <row r="18" spans="1:6" ht="18" customHeight="1" x14ac:dyDescent="0.2">
      <c r="A18" s="34" t="s">
        <v>93</v>
      </c>
      <c r="B18" s="23">
        <v>1998</v>
      </c>
      <c r="C18" s="17" t="s">
        <v>98</v>
      </c>
      <c r="D18" s="23"/>
      <c r="E18" s="23">
        <v>2255</v>
      </c>
      <c r="F18" s="23">
        <v>1128</v>
      </c>
    </row>
    <row r="19" spans="1:6" ht="18" customHeight="1" x14ac:dyDescent="0.2">
      <c r="A19" s="34" t="s">
        <v>93</v>
      </c>
      <c r="B19" s="23">
        <v>2000</v>
      </c>
      <c r="C19" s="17" t="s">
        <v>98</v>
      </c>
      <c r="D19" s="23"/>
      <c r="E19" s="23">
        <v>2272</v>
      </c>
      <c r="F19" s="23">
        <v>928</v>
      </c>
    </row>
    <row r="20" spans="1:6" ht="18" customHeight="1" x14ac:dyDescent="0.2">
      <c r="A20" s="34" t="s">
        <v>93</v>
      </c>
      <c r="B20" s="23">
        <v>2011</v>
      </c>
      <c r="C20" s="17" t="s">
        <v>98</v>
      </c>
      <c r="D20" s="23"/>
      <c r="E20" s="23">
        <v>4884</v>
      </c>
      <c r="F20" s="23">
        <v>3454</v>
      </c>
    </row>
    <row r="21" spans="1:6" ht="18" customHeight="1" x14ac:dyDescent="0.2">
      <c r="A21" s="34" t="s">
        <v>93</v>
      </c>
      <c r="B21" s="23">
        <v>1995</v>
      </c>
      <c r="C21" s="22" t="s">
        <v>99</v>
      </c>
      <c r="D21" s="23"/>
      <c r="E21" s="23">
        <v>3680</v>
      </c>
      <c r="F21" s="23">
        <v>1840</v>
      </c>
    </row>
    <row r="22" spans="1:6" ht="18" customHeight="1" x14ac:dyDescent="0.2">
      <c r="A22" s="34" t="s">
        <v>93</v>
      </c>
      <c r="B22" s="23">
        <v>2000</v>
      </c>
      <c r="C22" s="22" t="s">
        <v>99</v>
      </c>
      <c r="D22" s="23"/>
      <c r="E22" s="23">
        <v>3603</v>
      </c>
      <c r="F22" s="23">
        <v>1802</v>
      </c>
    </row>
    <row r="23" spans="1:6" ht="18" customHeight="1" x14ac:dyDescent="0.2">
      <c r="A23" s="34" t="s">
        <v>93</v>
      </c>
      <c r="B23" s="23">
        <v>2005</v>
      </c>
      <c r="C23" s="22" t="s">
        <v>99</v>
      </c>
      <c r="D23" s="23"/>
      <c r="E23" s="23">
        <v>3581</v>
      </c>
      <c r="F23" s="23">
        <v>1790</v>
      </c>
    </row>
    <row r="24" spans="1:6" ht="18" customHeight="1" x14ac:dyDescent="0.2">
      <c r="A24" s="34" t="s">
        <v>93</v>
      </c>
      <c r="B24" s="23">
        <v>2007</v>
      </c>
      <c r="C24" s="22" t="s">
        <v>99</v>
      </c>
      <c r="D24" s="23"/>
      <c r="E24" s="23">
        <v>3605</v>
      </c>
      <c r="F24" s="23">
        <v>1802.5</v>
      </c>
    </row>
    <row r="25" spans="1:6" ht="18" customHeight="1" x14ac:dyDescent="0.2">
      <c r="A25" s="34" t="s">
        <v>93</v>
      </c>
      <c r="B25" s="23">
        <v>2009</v>
      </c>
      <c r="C25" s="22" t="s">
        <v>99</v>
      </c>
      <c r="D25" s="23"/>
      <c r="E25" s="23">
        <v>3694</v>
      </c>
      <c r="F25" s="23">
        <v>1847</v>
      </c>
    </row>
    <row r="26" spans="1:6" ht="18" customHeight="1" x14ac:dyDescent="0.2">
      <c r="A26" s="34" t="s">
        <v>93</v>
      </c>
      <c r="B26" s="23">
        <v>2011</v>
      </c>
      <c r="C26" s="22" t="s">
        <v>99</v>
      </c>
      <c r="D26" s="23"/>
      <c r="E26" s="23">
        <v>3440</v>
      </c>
      <c r="F26" s="23">
        <v>1720</v>
      </c>
    </row>
    <row r="27" spans="1:6" ht="18" customHeight="1" x14ac:dyDescent="0.2">
      <c r="A27" s="34" t="s">
        <v>93</v>
      </c>
      <c r="B27" s="23">
        <v>1996</v>
      </c>
      <c r="C27" s="17" t="s">
        <v>214</v>
      </c>
      <c r="D27" s="23"/>
      <c r="E27" s="23">
        <v>10000</v>
      </c>
      <c r="F27" s="23" t="s">
        <v>136</v>
      </c>
    </row>
    <row r="28" spans="1:6" ht="18" customHeight="1" x14ac:dyDescent="0.2">
      <c r="A28" s="34" t="s">
        <v>93</v>
      </c>
      <c r="B28" s="23">
        <v>1998</v>
      </c>
      <c r="C28" s="17" t="s">
        <v>214</v>
      </c>
      <c r="D28" s="23"/>
      <c r="E28" s="23">
        <v>5194</v>
      </c>
      <c r="F28" s="23" t="s">
        <v>136</v>
      </c>
    </row>
    <row r="29" spans="1:6" ht="18" customHeight="1" x14ac:dyDescent="0.2">
      <c r="A29" s="34" t="s">
        <v>93</v>
      </c>
      <c r="B29" s="23">
        <v>2000</v>
      </c>
      <c r="C29" s="17" t="s">
        <v>214</v>
      </c>
      <c r="D29" s="23"/>
      <c r="E29" s="23">
        <v>5165</v>
      </c>
      <c r="F29" s="23" t="s">
        <v>136</v>
      </c>
    </row>
    <row r="30" spans="1:6" ht="18" customHeight="1" x14ac:dyDescent="0.2">
      <c r="A30" s="34" t="s">
        <v>93</v>
      </c>
      <c r="B30" s="23">
        <v>2004</v>
      </c>
      <c r="C30" s="17" t="s">
        <v>214</v>
      </c>
      <c r="D30" s="23"/>
      <c r="E30" s="23">
        <v>5392</v>
      </c>
      <c r="F30" s="23" t="s">
        <v>136</v>
      </c>
    </row>
    <row r="31" spans="1:6" ht="18" customHeight="1" x14ac:dyDescent="0.2">
      <c r="A31" s="34" t="s">
        <v>93</v>
      </c>
      <c r="B31" s="23">
        <v>2008</v>
      </c>
      <c r="C31" s="17" t="s">
        <v>214</v>
      </c>
      <c r="D31" s="23"/>
      <c r="E31" s="23">
        <v>10000</v>
      </c>
      <c r="F31" s="23" t="s">
        <v>136</v>
      </c>
    </row>
    <row r="32" spans="1:6" ht="18" customHeight="1" x14ac:dyDescent="0.2">
      <c r="A32" s="34" t="s">
        <v>93</v>
      </c>
      <c r="B32" s="23">
        <v>2011</v>
      </c>
      <c r="C32" s="17" t="s">
        <v>214</v>
      </c>
      <c r="D32" s="23"/>
      <c r="E32" s="23">
        <v>10000</v>
      </c>
      <c r="F32" s="23" t="s">
        <v>136</v>
      </c>
    </row>
    <row r="33" spans="1:6" ht="18" customHeight="1" x14ac:dyDescent="0.2">
      <c r="A33" s="34" t="s">
        <v>93</v>
      </c>
      <c r="B33" s="23">
        <v>2007</v>
      </c>
      <c r="C33" s="17" t="s">
        <v>107</v>
      </c>
      <c r="D33" s="23"/>
      <c r="E33" s="23" t="s">
        <v>136</v>
      </c>
      <c r="F33" s="23" t="s">
        <v>136</v>
      </c>
    </row>
    <row r="34" spans="1:6" ht="18" customHeight="1" x14ac:dyDescent="0.2">
      <c r="A34" s="34" t="s">
        <v>93</v>
      </c>
      <c r="B34" s="23">
        <v>2008</v>
      </c>
      <c r="C34" s="17" t="s">
        <v>107</v>
      </c>
      <c r="D34" s="23"/>
      <c r="E34" s="23" t="s">
        <v>136</v>
      </c>
      <c r="F34" s="23" t="s">
        <v>136</v>
      </c>
    </row>
    <row r="35" spans="1:6" ht="18" customHeight="1" x14ac:dyDescent="0.2">
      <c r="A35" s="34" t="s">
        <v>93</v>
      </c>
      <c r="B35" s="23">
        <v>2009</v>
      </c>
      <c r="C35" s="17" t="s">
        <v>107</v>
      </c>
      <c r="D35" s="23"/>
      <c r="E35" s="23" t="s">
        <v>136</v>
      </c>
      <c r="F35" s="23" t="s">
        <v>136</v>
      </c>
    </row>
    <row r="36" spans="1:6" ht="18" customHeight="1" x14ac:dyDescent="0.2">
      <c r="A36" s="34" t="s">
        <v>93</v>
      </c>
      <c r="B36" s="23">
        <v>2010</v>
      </c>
      <c r="C36" s="17" t="s">
        <v>107</v>
      </c>
      <c r="D36" s="23"/>
      <c r="E36" s="23" t="s">
        <v>136</v>
      </c>
      <c r="F36" s="23" t="s">
        <v>136</v>
      </c>
    </row>
    <row r="37" spans="1:6" ht="18" customHeight="1" x14ac:dyDescent="0.2">
      <c r="A37" s="34" t="s">
        <v>93</v>
      </c>
      <c r="B37" s="23">
        <v>2011</v>
      </c>
      <c r="C37" s="17" t="s">
        <v>107</v>
      </c>
      <c r="D37" s="23"/>
      <c r="E37" s="23" t="s">
        <v>136</v>
      </c>
      <c r="F37" s="23" t="s">
        <v>136</v>
      </c>
    </row>
    <row r="38" spans="1:6" ht="18" customHeight="1" x14ac:dyDescent="0.2">
      <c r="A38" s="34" t="s">
        <v>93</v>
      </c>
      <c r="B38" s="23">
        <v>2000</v>
      </c>
      <c r="C38" s="17" t="s">
        <v>100</v>
      </c>
      <c r="D38" s="23"/>
      <c r="E38" s="23">
        <v>903</v>
      </c>
      <c r="F38" s="23">
        <v>301</v>
      </c>
    </row>
    <row r="39" spans="1:6" ht="18" customHeight="1" x14ac:dyDescent="0.2">
      <c r="A39" s="34" t="s">
        <v>93</v>
      </c>
      <c r="B39" s="23">
        <v>2001</v>
      </c>
      <c r="C39" s="17" t="s">
        <v>100</v>
      </c>
      <c r="D39" s="23"/>
      <c r="E39" s="23">
        <v>920</v>
      </c>
      <c r="F39" s="23">
        <v>291</v>
      </c>
    </row>
    <row r="40" spans="1:6" ht="18" customHeight="1" x14ac:dyDescent="0.2">
      <c r="A40" s="34" t="s">
        <v>93</v>
      </c>
      <c r="B40" s="23">
        <v>2002</v>
      </c>
      <c r="C40" s="17" t="s">
        <v>100</v>
      </c>
      <c r="D40" s="23"/>
      <c r="E40" s="23">
        <v>923</v>
      </c>
      <c r="F40" s="23">
        <v>292</v>
      </c>
    </row>
    <row r="41" spans="1:6" ht="18" customHeight="1" x14ac:dyDescent="0.2">
      <c r="A41" s="34" t="s">
        <v>93</v>
      </c>
      <c r="B41" s="23">
        <v>2003</v>
      </c>
      <c r="C41" s="17" t="s">
        <v>100</v>
      </c>
      <c r="D41" s="23"/>
      <c r="E41" s="23">
        <v>776</v>
      </c>
      <c r="F41" s="23">
        <v>245</v>
      </c>
    </row>
    <row r="42" spans="1:6" ht="18" customHeight="1" x14ac:dyDescent="0.2">
      <c r="A42" s="34" t="s">
        <v>93</v>
      </c>
      <c r="B42" s="23">
        <v>2004</v>
      </c>
      <c r="C42" s="17" t="s">
        <v>100</v>
      </c>
      <c r="D42" s="23"/>
      <c r="E42" s="23">
        <v>880</v>
      </c>
      <c r="F42" s="23">
        <v>278</v>
      </c>
    </row>
    <row r="43" spans="1:6" ht="18" customHeight="1" x14ac:dyDescent="0.2">
      <c r="A43" s="34" t="s">
        <v>93</v>
      </c>
      <c r="B43" s="23">
        <v>2005</v>
      </c>
      <c r="C43" s="17" t="s">
        <v>100</v>
      </c>
      <c r="D43" s="23"/>
      <c r="E43" s="23">
        <v>783</v>
      </c>
      <c r="F43" s="23">
        <v>261</v>
      </c>
    </row>
    <row r="44" spans="1:6" ht="18" customHeight="1" x14ac:dyDescent="0.2">
      <c r="A44" s="34" t="s">
        <v>93</v>
      </c>
      <c r="B44" s="23">
        <v>2006</v>
      </c>
      <c r="C44" s="17" t="s">
        <v>100</v>
      </c>
      <c r="D44" s="23"/>
      <c r="E44" s="23">
        <v>921</v>
      </c>
      <c r="F44" s="23">
        <v>307</v>
      </c>
    </row>
    <row r="45" spans="1:6" ht="18" customHeight="1" x14ac:dyDescent="0.2">
      <c r="A45" s="34" t="s">
        <v>93</v>
      </c>
      <c r="B45" s="23">
        <v>2007</v>
      </c>
      <c r="C45" s="17" t="s">
        <v>100</v>
      </c>
      <c r="D45" s="23"/>
      <c r="E45" s="23">
        <v>577</v>
      </c>
      <c r="F45" s="23">
        <v>204</v>
      </c>
    </row>
    <row r="46" spans="1:6" ht="18" customHeight="1" x14ac:dyDescent="0.2">
      <c r="A46" s="34" t="s">
        <v>93</v>
      </c>
      <c r="B46" s="23">
        <v>2008</v>
      </c>
      <c r="C46" s="17" t="s">
        <v>100</v>
      </c>
      <c r="D46" s="23"/>
      <c r="E46" s="23">
        <v>922</v>
      </c>
      <c r="F46" s="23">
        <v>326</v>
      </c>
    </row>
    <row r="47" spans="1:6" ht="18" customHeight="1" x14ac:dyDescent="0.2">
      <c r="A47" s="34" t="s">
        <v>93</v>
      </c>
      <c r="B47" s="23">
        <v>2009</v>
      </c>
      <c r="C47" s="17" t="s">
        <v>100</v>
      </c>
      <c r="D47" s="23"/>
      <c r="E47" s="23">
        <v>638</v>
      </c>
      <c r="F47" s="23">
        <v>213</v>
      </c>
    </row>
    <row r="48" spans="1:6" ht="18" customHeight="1" x14ac:dyDescent="0.2">
      <c r="A48" s="34" t="s">
        <v>93</v>
      </c>
      <c r="B48" s="23">
        <v>2010</v>
      </c>
      <c r="C48" s="17" t="s">
        <v>100</v>
      </c>
      <c r="D48" s="23"/>
      <c r="E48" s="23">
        <v>713</v>
      </c>
      <c r="F48" s="23">
        <v>238</v>
      </c>
    </row>
    <row r="49" spans="1:6" ht="18" customHeight="1" x14ac:dyDescent="0.2">
      <c r="A49" s="34" t="s">
        <v>93</v>
      </c>
      <c r="B49" s="23">
        <v>2011</v>
      </c>
      <c r="C49" s="17" t="s">
        <v>100</v>
      </c>
      <c r="D49" s="23"/>
      <c r="E49" s="23">
        <v>637</v>
      </c>
      <c r="F49" s="23">
        <v>201</v>
      </c>
    </row>
    <row r="50" spans="1:6" ht="18" customHeight="1" x14ac:dyDescent="0.2">
      <c r="A50" s="34" t="s">
        <v>93</v>
      </c>
      <c r="B50" s="23">
        <v>2001</v>
      </c>
      <c r="C50" s="17" t="s">
        <v>101</v>
      </c>
      <c r="D50" s="23"/>
      <c r="E50" s="23">
        <v>1600</v>
      </c>
      <c r="F50" s="23">
        <v>605</v>
      </c>
    </row>
    <row r="51" spans="1:6" ht="18" customHeight="1" x14ac:dyDescent="0.2">
      <c r="A51" s="34" t="s">
        <v>93</v>
      </c>
      <c r="B51" s="23">
        <v>2005</v>
      </c>
      <c r="C51" s="17" t="s">
        <v>101</v>
      </c>
      <c r="D51" s="23"/>
      <c r="E51" s="23">
        <v>1338</v>
      </c>
      <c r="F51" s="23">
        <v>473</v>
      </c>
    </row>
    <row r="52" spans="1:6" ht="18" customHeight="1" x14ac:dyDescent="0.2">
      <c r="A52" s="34" t="s">
        <v>93</v>
      </c>
      <c r="B52" s="23">
        <v>2007</v>
      </c>
      <c r="C52" s="17" t="s">
        <v>101</v>
      </c>
      <c r="D52" s="23"/>
      <c r="E52" s="23">
        <v>1260</v>
      </c>
      <c r="F52" s="23">
        <v>445</v>
      </c>
    </row>
    <row r="53" spans="1:6" ht="18" customHeight="1" x14ac:dyDescent="0.2">
      <c r="A53" s="34" t="s">
        <v>93</v>
      </c>
      <c r="B53" s="23">
        <v>2009</v>
      </c>
      <c r="C53" s="17" t="s">
        <v>101</v>
      </c>
      <c r="D53" s="23"/>
      <c r="E53" s="23">
        <v>1328</v>
      </c>
      <c r="F53" s="23">
        <v>502</v>
      </c>
    </row>
    <row r="54" spans="1:6" ht="18" customHeight="1" x14ac:dyDescent="0.2">
      <c r="A54" s="34" t="s">
        <v>93</v>
      </c>
      <c r="B54" s="23">
        <v>2011</v>
      </c>
      <c r="C54" s="17" t="s">
        <v>101</v>
      </c>
      <c r="D54" s="23"/>
      <c r="E54" s="23">
        <v>1277</v>
      </c>
      <c r="F54" s="23">
        <v>451</v>
      </c>
    </row>
    <row r="55" spans="1:6" ht="18" customHeight="1" x14ac:dyDescent="0.2">
      <c r="A55" s="34" t="s">
        <v>93</v>
      </c>
      <c r="B55" s="23">
        <v>1997</v>
      </c>
      <c r="C55" s="22" t="s">
        <v>102</v>
      </c>
      <c r="D55" s="23"/>
      <c r="E55" s="23">
        <v>2366</v>
      </c>
      <c r="F55" s="23">
        <v>789</v>
      </c>
    </row>
    <row r="56" spans="1:6" ht="18" customHeight="1" x14ac:dyDescent="0.2">
      <c r="A56" s="34" t="s">
        <v>93</v>
      </c>
      <c r="B56" s="23">
        <v>2004</v>
      </c>
      <c r="C56" s="22" t="s">
        <v>102</v>
      </c>
      <c r="D56" s="23"/>
      <c r="E56" s="23">
        <v>2246</v>
      </c>
      <c r="F56" s="23">
        <v>710</v>
      </c>
    </row>
    <row r="57" spans="1:6" ht="18" customHeight="1" x14ac:dyDescent="0.2">
      <c r="A57" s="34" t="s">
        <v>93</v>
      </c>
      <c r="B57" s="23">
        <v>2006</v>
      </c>
      <c r="C57" s="22" t="s">
        <v>102</v>
      </c>
      <c r="D57" s="23"/>
      <c r="E57" s="23">
        <v>2187</v>
      </c>
      <c r="F57" s="23">
        <v>660</v>
      </c>
    </row>
    <row r="58" spans="1:6" ht="18" customHeight="1" x14ac:dyDescent="0.2">
      <c r="A58" s="34" t="s">
        <v>93</v>
      </c>
      <c r="B58" s="23">
        <v>2008</v>
      </c>
      <c r="C58" s="22" t="s">
        <v>102</v>
      </c>
      <c r="D58" s="23"/>
      <c r="E58" s="23">
        <v>2181</v>
      </c>
      <c r="F58" s="23">
        <v>658</v>
      </c>
    </row>
    <row r="59" spans="1:6" ht="18" customHeight="1" x14ac:dyDescent="0.2">
      <c r="A59" s="34" t="s">
        <v>93</v>
      </c>
      <c r="B59" s="23">
        <v>2010</v>
      </c>
      <c r="C59" s="22" t="s">
        <v>102</v>
      </c>
      <c r="D59" s="23"/>
      <c r="E59" s="23">
        <v>2066</v>
      </c>
      <c r="F59" s="23">
        <v>623</v>
      </c>
    </row>
    <row r="60" spans="1:6" ht="18" customHeight="1" x14ac:dyDescent="0.2">
      <c r="A60" s="34" t="s">
        <v>93</v>
      </c>
      <c r="B60" s="23">
        <v>2011</v>
      </c>
      <c r="C60" s="22" t="s">
        <v>102</v>
      </c>
      <c r="D60" s="23"/>
      <c r="E60" s="23">
        <v>2064</v>
      </c>
      <c r="F60" s="23">
        <v>688</v>
      </c>
    </row>
    <row r="61" spans="1:6" ht="18" customHeight="1" x14ac:dyDescent="0.2">
      <c r="A61" s="34" t="s">
        <v>93</v>
      </c>
      <c r="B61" s="23">
        <v>2004</v>
      </c>
      <c r="C61" s="22" t="s">
        <v>103</v>
      </c>
      <c r="D61" s="23"/>
      <c r="E61" s="23">
        <v>1957</v>
      </c>
      <c r="F61" s="23">
        <v>652</v>
      </c>
    </row>
    <row r="62" spans="1:6" ht="18" customHeight="1" x14ac:dyDescent="0.2">
      <c r="A62" s="34" t="s">
        <v>93</v>
      </c>
      <c r="B62" s="23">
        <v>2011</v>
      </c>
      <c r="C62" s="22" t="s">
        <v>103</v>
      </c>
      <c r="D62" s="23"/>
      <c r="E62" s="23">
        <v>2070</v>
      </c>
      <c r="F62" s="23">
        <v>690</v>
      </c>
    </row>
    <row r="63" spans="1:6" ht="18" customHeight="1" x14ac:dyDescent="0.2">
      <c r="A63" s="34" t="s">
        <v>93</v>
      </c>
      <c r="B63" s="23">
        <v>2005</v>
      </c>
      <c r="C63" s="22" t="s">
        <v>104</v>
      </c>
      <c r="D63" s="23"/>
      <c r="E63" s="23">
        <v>1511</v>
      </c>
      <c r="F63" s="23">
        <v>404</v>
      </c>
    </row>
    <row r="64" spans="1:6" ht="18" customHeight="1" x14ac:dyDescent="0.2">
      <c r="A64" s="34" t="s">
        <v>93</v>
      </c>
      <c r="B64" s="23">
        <v>2009</v>
      </c>
      <c r="C64" s="22" t="s">
        <v>104</v>
      </c>
      <c r="D64" s="23"/>
      <c r="E64" s="23">
        <v>2002</v>
      </c>
      <c r="F64" s="23">
        <v>475</v>
      </c>
    </row>
    <row r="65" spans="1:6" ht="18" customHeight="1" x14ac:dyDescent="0.2">
      <c r="A65" s="34" t="s">
        <v>93</v>
      </c>
      <c r="B65" s="23">
        <v>2011</v>
      </c>
      <c r="C65" s="22" t="s">
        <v>104</v>
      </c>
      <c r="D65" s="23"/>
      <c r="E65" s="23">
        <v>1748</v>
      </c>
      <c r="F65" s="23">
        <v>451</v>
      </c>
    </row>
    <row r="66" spans="1:6" ht="18" customHeight="1" x14ac:dyDescent="0.2">
      <c r="A66" s="34" t="s">
        <v>93</v>
      </c>
      <c r="B66" s="23">
        <v>2004</v>
      </c>
      <c r="C66" s="22" t="s">
        <v>880</v>
      </c>
      <c r="D66" s="23"/>
      <c r="E66" s="23">
        <v>5332</v>
      </c>
      <c r="F66" s="23">
        <v>2385</v>
      </c>
    </row>
    <row r="67" spans="1:6" ht="18" customHeight="1" x14ac:dyDescent="0.2">
      <c r="A67" s="34" t="s">
        <v>93</v>
      </c>
      <c r="B67" s="23">
        <v>2007</v>
      </c>
      <c r="C67" s="22" t="s">
        <v>880</v>
      </c>
      <c r="D67" s="23"/>
      <c r="E67" s="23">
        <v>8157</v>
      </c>
      <c r="F67" s="23">
        <v>3648</v>
      </c>
    </row>
    <row r="68" spans="1:6" ht="18" customHeight="1" x14ac:dyDescent="0.2">
      <c r="A68" s="34" t="s">
        <v>93</v>
      </c>
      <c r="B68" s="23">
        <v>2012</v>
      </c>
      <c r="C68" s="22" t="s">
        <v>880</v>
      </c>
      <c r="D68" s="23"/>
      <c r="E68" s="23">
        <v>8846</v>
      </c>
      <c r="F68" s="23">
        <v>3956</v>
      </c>
    </row>
  </sheetData>
  <autoFilter ref="A1:Q1"/>
  <conditionalFormatting sqref="C33:C65">
    <cfRule type="cellIs" dxfId="1" priority="2" operator="equal">
      <formula>0</formula>
    </cfRule>
  </conditionalFormatting>
  <conditionalFormatting sqref="C27:C32">
    <cfRule type="cellIs" dxfId="0" priority="3" operator="equal">
      <formula>0</formula>
    </cfRule>
  </conditionalFormatting>
  <pageMargins left="0.7" right="0.7" top="0.75" bottom="0.75" header="0.511811023622047" footer="0.511811023622047"/>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7"/>
  <sheetViews>
    <sheetView zoomScale="60" zoomScaleNormal="60" zoomScalePageLayoutView="60" workbookViewId="0">
      <selection activeCell="I6" sqref="I6"/>
    </sheetView>
  </sheetViews>
  <sheetFormatPr baseColWidth="10" defaultColWidth="8.83203125" defaultRowHeight="16" x14ac:dyDescent="0.2"/>
  <cols>
    <col min="3" max="3" width="28.5" customWidth="1"/>
    <col min="9" max="9" width="31" customWidth="1"/>
  </cols>
  <sheetData>
    <row r="4" spans="2:9" x14ac:dyDescent="0.2">
      <c r="D4">
        <v>2017</v>
      </c>
      <c r="E4">
        <v>2018</v>
      </c>
      <c r="F4">
        <v>2019</v>
      </c>
      <c r="G4">
        <v>2020</v>
      </c>
    </row>
    <row r="5" spans="2:9" x14ac:dyDescent="0.2">
      <c r="B5" t="s">
        <v>127</v>
      </c>
      <c r="C5" t="s">
        <v>1168</v>
      </c>
      <c r="D5">
        <v>18048</v>
      </c>
      <c r="E5">
        <v>18211</v>
      </c>
      <c r="F5">
        <v>18165</v>
      </c>
      <c r="G5">
        <v>18461</v>
      </c>
      <c r="I5" t="s">
        <v>1169</v>
      </c>
    </row>
    <row r="27" ht="18" customHeight="1" x14ac:dyDescent="0.2"/>
  </sheetData>
  <hyperlinks>
    <hyperlink ref="I5" r:id="rId1"/>
  </hyperlinks>
  <pageMargins left="0.7" right="0.7" top="0.75" bottom="0.75" header="0.511811023622047" footer="0.511811023622047"/>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8" zoomScale="60" zoomScaleNormal="60" zoomScalePageLayoutView="60" workbookViewId="0">
      <selection activeCell="O29" sqref="O29"/>
    </sheetView>
  </sheetViews>
  <sheetFormatPr baseColWidth="10" defaultColWidth="8.83203125" defaultRowHeight="16" x14ac:dyDescent="0.2"/>
  <cols>
    <col min="2" max="2" width="18.83203125" customWidth="1"/>
    <col min="3" max="3" width="12.5" customWidth="1"/>
  </cols>
  <sheetData>
    <row r="1" spans="1:15" x14ac:dyDescent="0.2">
      <c r="A1" s="278" t="s">
        <v>1170</v>
      </c>
      <c r="B1" s="278"/>
      <c r="C1" s="278"/>
      <c r="D1" s="278"/>
      <c r="E1" s="278"/>
      <c r="F1" s="278"/>
      <c r="G1" s="278"/>
      <c r="H1" s="278"/>
      <c r="I1" s="278"/>
      <c r="J1" s="278"/>
      <c r="K1" s="278"/>
      <c r="L1" s="278"/>
      <c r="M1" s="278"/>
      <c r="N1" s="278"/>
    </row>
    <row r="2" spans="1:15" x14ac:dyDescent="0.2">
      <c r="C2" s="279">
        <v>2020</v>
      </c>
      <c r="D2" s="279"/>
      <c r="E2" s="279"/>
      <c r="F2" s="279"/>
      <c r="G2" s="279"/>
      <c r="H2" s="279"/>
      <c r="I2" s="279"/>
      <c r="J2" s="279"/>
      <c r="K2" s="279"/>
      <c r="L2" s="279"/>
      <c r="M2" s="279"/>
      <c r="N2" s="279"/>
      <c r="O2" s="279"/>
    </row>
    <row r="3" spans="1:15" x14ac:dyDescent="0.2">
      <c r="B3" t="s">
        <v>1171</v>
      </c>
      <c r="C3" s="48">
        <v>1</v>
      </c>
      <c r="D3" s="48">
        <v>2</v>
      </c>
      <c r="E3" s="48">
        <v>3</v>
      </c>
      <c r="F3" s="48">
        <v>4</v>
      </c>
      <c r="G3" s="48">
        <v>5</v>
      </c>
      <c r="H3" s="48">
        <v>6</v>
      </c>
      <c r="I3" s="48">
        <v>7</v>
      </c>
      <c r="J3" s="48">
        <v>8</v>
      </c>
      <c r="K3" s="48">
        <v>9</v>
      </c>
      <c r="L3" s="48">
        <v>10</v>
      </c>
      <c r="M3" s="48">
        <v>11</v>
      </c>
      <c r="N3" s="48">
        <v>12</v>
      </c>
      <c r="O3" s="48">
        <v>2020</v>
      </c>
    </row>
    <row r="4" spans="1:15" x14ac:dyDescent="0.2">
      <c r="B4" t="s">
        <v>1172</v>
      </c>
    </row>
    <row r="5" spans="1:15" x14ac:dyDescent="0.2">
      <c r="B5" s="34" t="s">
        <v>322</v>
      </c>
      <c r="C5">
        <v>56.9</v>
      </c>
      <c r="D5">
        <v>61.4</v>
      </c>
      <c r="E5">
        <v>63.2</v>
      </c>
      <c r="F5">
        <v>60</v>
      </c>
      <c r="G5">
        <v>59.4</v>
      </c>
      <c r="H5">
        <v>58.1</v>
      </c>
      <c r="I5">
        <v>63.7</v>
      </c>
      <c r="J5">
        <v>62.8</v>
      </c>
      <c r="K5">
        <v>68.400000000000006</v>
      </c>
      <c r="L5">
        <v>63</v>
      </c>
      <c r="M5">
        <v>62.8</v>
      </c>
      <c r="N5">
        <v>61.4</v>
      </c>
      <c r="O5" s="157">
        <f t="shared" ref="O5:O30" si="0">AVERAGE(C5:N5)</f>
        <v>61.758333333333326</v>
      </c>
    </row>
    <row r="6" spans="1:15" x14ac:dyDescent="0.2">
      <c r="B6" s="34" t="s">
        <v>352</v>
      </c>
      <c r="C6">
        <v>24.8</v>
      </c>
      <c r="D6">
        <v>29</v>
      </c>
      <c r="E6">
        <v>30.5</v>
      </c>
      <c r="F6">
        <v>27.8</v>
      </c>
      <c r="G6">
        <v>32.6</v>
      </c>
      <c r="H6">
        <v>34.5</v>
      </c>
      <c r="I6">
        <v>28.3</v>
      </c>
      <c r="J6">
        <v>30</v>
      </c>
      <c r="K6">
        <v>29.1</v>
      </c>
      <c r="L6">
        <v>28.3</v>
      </c>
      <c r="M6">
        <v>30.1</v>
      </c>
      <c r="N6">
        <v>35.299999999999997</v>
      </c>
      <c r="O6" s="157">
        <f t="shared" si="0"/>
        <v>30.025000000000006</v>
      </c>
    </row>
    <row r="7" spans="1:15" x14ac:dyDescent="0.2">
      <c r="B7" s="34" t="s">
        <v>325</v>
      </c>
      <c r="F7">
        <v>22.5</v>
      </c>
      <c r="G7">
        <v>23</v>
      </c>
      <c r="H7">
        <v>27.2</v>
      </c>
      <c r="I7">
        <v>26.9</v>
      </c>
      <c r="J7">
        <v>20.9</v>
      </c>
      <c r="K7">
        <v>19.600000000000001</v>
      </c>
      <c r="L7">
        <v>24.4</v>
      </c>
      <c r="M7">
        <v>20.6</v>
      </c>
      <c r="N7">
        <v>25</v>
      </c>
      <c r="O7" s="157">
        <f t="shared" si="0"/>
        <v>23.344444444444445</v>
      </c>
    </row>
    <row r="8" spans="1:15" x14ac:dyDescent="0.2">
      <c r="B8" s="34" t="s">
        <v>349</v>
      </c>
      <c r="C8">
        <v>19.3</v>
      </c>
      <c r="D8">
        <v>13.9</v>
      </c>
      <c r="E8">
        <v>14.9</v>
      </c>
      <c r="F8">
        <v>14.1</v>
      </c>
      <c r="G8">
        <v>15</v>
      </c>
      <c r="H8">
        <v>15.3</v>
      </c>
      <c r="I8">
        <v>12.6</v>
      </c>
      <c r="J8">
        <v>11.6</v>
      </c>
      <c r="K8">
        <v>8.3000000000000007</v>
      </c>
      <c r="L8">
        <v>15.1</v>
      </c>
      <c r="M8">
        <v>11.6</v>
      </c>
      <c r="N8">
        <v>15.8</v>
      </c>
      <c r="O8" s="157">
        <f t="shared" si="0"/>
        <v>13.958333333333334</v>
      </c>
    </row>
    <row r="9" spans="1:15" x14ac:dyDescent="0.2">
      <c r="B9" s="34" t="s">
        <v>328</v>
      </c>
      <c r="C9">
        <v>16.100000000000001</v>
      </c>
      <c r="D9">
        <v>15.8</v>
      </c>
      <c r="E9">
        <v>15.6</v>
      </c>
      <c r="F9">
        <v>16.899999999999999</v>
      </c>
      <c r="G9">
        <v>17.899999999999999</v>
      </c>
      <c r="H9">
        <v>21</v>
      </c>
      <c r="I9">
        <v>14.9</v>
      </c>
      <c r="J9">
        <v>11.6</v>
      </c>
      <c r="K9">
        <v>11.7</v>
      </c>
      <c r="L9">
        <v>13.5</v>
      </c>
      <c r="M9">
        <v>13.2</v>
      </c>
      <c r="N9">
        <v>10.3</v>
      </c>
      <c r="O9" s="157">
        <f t="shared" si="0"/>
        <v>14.875</v>
      </c>
    </row>
    <row r="10" spans="1:15" x14ac:dyDescent="0.2">
      <c r="B10" s="34" t="s">
        <v>327</v>
      </c>
      <c r="E10">
        <v>19.2</v>
      </c>
      <c r="F10">
        <v>18.399999999999999</v>
      </c>
      <c r="G10">
        <v>19.5</v>
      </c>
      <c r="H10">
        <v>20.6</v>
      </c>
      <c r="I10">
        <v>21.4</v>
      </c>
      <c r="O10" s="157">
        <f t="shared" si="0"/>
        <v>19.82</v>
      </c>
    </row>
    <row r="11" spans="1:15" x14ac:dyDescent="0.2">
      <c r="B11" s="34" t="s">
        <v>326</v>
      </c>
      <c r="C11">
        <v>15.7</v>
      </c>
      <c r="D11">
        <v>22.4</v>
      </c>
      <c r="E11">
        <v>18.5</v>
      </c>
      <c r="F11">
        <v>20.9</v>
      </c>
      <c r="G11">
        <v>21.7</v>
      </c>
      <c r="H11">
        <v>15.6</v>
      </c>
      <c r="I11">
        <v>21.1</v>
      </c>
      <c r="J11">
        <v>18.7</v>
      </c>
      <c r="K11">
        <v>12.6</v>
      </c>
      <c r="L11">
        <v>21.2</v>
      </c>
      <c r="M11">
        <v>20.100000000000001</v>
      </c>
      <c r="N11">
        <v>18.600000000000001</v>
      </c>
      <c r="O11" s="157">
        <f t="shared" si="0"/>
        <v>18.924999999999997</v>
      </c>
    </row>
    <row r="12" spans="1:15" x14ac:dyDescent="0.2">
      <c r="B12" s="34" t="s">
        <v>329</v>
      </c>
      <c r="C12">
        <v>13.5</v>
      </c>
      <c r="D12">
        <v>15.5</v>
      </c>
      <c r="E12">
        <v>9.6</v>
      </c>
      <c r="F12">
        <v>15.3</v>
      </c>
      <c r="G12">
        <v>16</v>
      </c>
      <c r="H12">
        <v>17.2</v>
      </c>
      <c r="I12">
        <v>16.3</v>
      </c>
      <c r="J12">
        <v>10.5</v>
      </c>
      <c r="K12">
        <v>12.6</v>
      </c>
      <c r="L12">
        <v>17</v>
      </c>
      <c r="M12">
        <v>10.8</v>
      </c>
      <c r="N12">
        <v>13.9</v>
      </c>
      <c r="O12" s="157">
        <f t="shared" si="0"/>
        <v>14.016666666666667</v>
      </c>
    </row>
    <row r="13" spans="1:15" x14ac:dyDescent="0.2">
      <c r="B13" s="34" t="s">
        <v>331</v>
      </c>
      <c r="C13">
        <v>11.3</v>
      </c>
      <c r="D13">
        <v>13.5</v>
      </c>
      <c r="E13">
        <v>9.9</v>
      </c>
      <c r="F13">
        <v>10.9</v>
      </c>
      <c r="G13">
        <v>11.5</v>
      </c>
      <c r="H13">
        <v>14.7</v>
      </c>
      <c r="I13">
        <v>14</v>
      </c>
      <c r="J13">
        <v>7.2</v>
      </c>
      <c r="K13">
        <v>8</v>
      </c>
      <c r="L13">
        <v>9.6</v>
      </c>
      <c r="M13">
        <v>6.1</v>
      </c>
      <c r="N13">
        <v>6.9</v>
      </c>
      <c r="O13" s="157">
        <f t="shared" si="0"/>
        <v>10.299999999999999</v>
      </c>
    </row>
    <row r="14" spans="1:15" x14ac:dyDescent="0.2">
      <c r="B14" s="34" t="s">
        <v>335</v>
      </c>
      <c r="C14">
        <v>8.8000000000000007</v>
      </c>
      <c r="D14">
        <v>10.9</v>
      </c>
      <c r="K14">
        <v>5.2</v>
      </c>
      <c r="L14">
        <v>4.8</v>
      </c>
      <c r="M14">
        <v>8.4</v>
      </c>
      <c r="N14">
        <v>10</v>
      </c>
      <c r="O14" s="157">
        <f t="shared" si="0"/>
        <v>8.0166666666666675</v>
      </c>
    </row>
    <row r="15" spans="1:15" x14ac:dyDescent="0.2">
      <c r="B15" s="34" t="s">
        <v>332</v>
      </c>
      <c r="C15">
        <v>8.8000000000000007</v>
      </c>
      <c r="D15">
        <v>10.199999999999999</v>
      </c>
      <c r="E15">
        <v>6.3</v>
      </c>
      <c r="F15">
        <v>9.4</v>
      </c>
      <c r="G15">
        <v>8.9</v>
      </c>
      <c r="H15">
        <v>16.399999999999999</v>
      </c>
      <c r="I15">
        <v>8</v>
      </c>
      <c r="J15">
        <v>9.1</v>
      </c>
      <c r="K15">
        <v>4.3</v>
      </c>
      <c r="L15">
        <v>5.8</v>
      </c>
      <c r="M15">
        <v>5.5</v>
      </c>
      <c r="N15">
        <v>8.1</v>
      </c>
      <c r="O15" s="157">
        <f t="shared" si="0"/>
        <v>8.3999999999999986</v>
      </c>
    </row>
    <row r="16" spans="1:15" x14ac:dyDescent="0.2">
      <c r="B16" s="34" t="s">
        <v>330</v>
      </c>
      <c r="C16">
        <v>8.8000000000000007</v>
      </c>
      <c r="D16">
        <v>14.9</v>
      </c>
      <c r="E16">
        <v>9.9</v>
      </c>
      <c r="F16">
        <v>11.3</v>
      </c>
      <c r="G16">
        <v>12.8</v>
      </c>
      <c r="H16">
        <v>16.8</v>
      </c>
      <c r="I16">
        <v>9.6999999999999993</v>
      </c>
      <c r="J16">
        <v>7.2</v>
      </c>
      <c r="K16">
        <v>7.1</v>
      </c>
      <c r="L16">
        <v>5.5</v>
      </c>
      <c r="M16">
        <v>7.9</v>
      </c>
      <c r="N16">
        <v>11.4</v>
      </c>
      <c r="O16" s="157">
        <f t="shared" si="0"/>
        <v>10.275</v>
      </c>
    </row>
    <row r="17" spans="2:15" x14ac:dyDescent="0.2">
      <c r="B17" s="34" t="s">
        <v>334</v>
      </c>
      <c r="C17">
        <v>7.7</v>
      </c>
      <c r="D17">
        <v>11.2</v>
      </c>
      <c r="E17">
        <v>6</v>
      </c>
      <c r="F17">
        <v>7.2</v>
      </c>
      <c r="H17">
        <v>9.3000000000000007</v>
      </c>
      <c r="I17">
        <v>10.3</v>
      </c>
      <c r="J17">
        <v>6.3</v>
      </c>
      <c r="K17">
        <v>5.8</v>
      </c>
      <c r="L17">
        <v>8</v>
      </c>
      <c r="M17">
        <v>6.9</v>
      </c>
      <c r="O17" s="157">
        <f t="shared" si="0"/>
        <v>7.87</v>
      </c>
    </row>
    <row r="18" spans="2:15" x14ac:dyDescent="0.2">
      <c r="B18" s="34" t="s">
        <v>341</v>
      </c>
      <c r="C18">
        <v>7.3</v>
      </c>
      <c r="D18">
        <v>7.6</v>
      </c>
      <c r="E18">
        <v>5</v>
      </c>
      <c r="F18">
        <v>6.6</v>
      </c>
      <c r="I18">
        <v>8.6</v>
      </c>
      <c r="J18">
        <v>5.5</v>
      </c>
      <c r="L18">
        <v>4.8</v>
      </c>
      <c r="N18">
        <v>8.6</v>
      </c>
      <c r="O18" s="157">
        <f t="shared" si="0"/>
        <v>6.75</v>
      </c>
    </row>
    <row r="19" spans="2:15" x14ac:dyDescent="0.2">
      <c r="B19" s="34" t="s">
        <v>340</v>
      </c>
      <c r="C19">
        <v>6.9</v>
      </c>
      <c r="D19">
        <v>7.9</v>
      </c>
      <c r="E19">
        <v>3.6</v>
      </c>
      <c r="F19">
        <v>6.3</v>
      </c>
      <c r="H19">
        <v>8.5</v>
      </c>
      <c r="I19">
        <v>8.6</v>
      </c>
      <c r="L19">
        <v>5.0999999999999996</v>
      </c>
      <c r="M19">
        <v>4.5</v>
      </c>
      <c r="N19">
        <v>6.9</v>
      </c>
      <c r="O19" s="157">
        <f t="shared" si="0"/>
        <v>6.4777777777777779</v>
      </c>
    </row>
    <row r="20" spans="2:15" x14ac:dyDescent="0.2">
      <c r="B20" s="34" t="s">
        <v>339</v>
      </c>
      <c r="C20">
        <v>6.9</v>
      </c>
      <c r="D20">
        <v>8.9</v>
      </c>
      <c r="G20">
        <v>8.3000000000000007</v>
      </c>
      <c r="H20">
        <v>8.1</v>
      </c>
      <c r="J20">
        <v>5.2</v>
      </c>
      <c r="K20">
        <v>6.4</v>
      </c>
      <c r="M20">
        <v>4.7</v>
      </c>
      <c r="N20">
        <v>9.6999999999999993</v>
      </c>
      <c r="O20" s="157">
        <f t="shared" si="0"/>
        <v>7.2750000000000004</v>
      </c>
    </row>
    <row r="21" spans="2:15" x14ac:dyDescent="0.2">
      <c r="B21" s="34" t="s">
        <v>333</v>
      </c>
      <c r="C21">
        <v>6.9</v>
      </c>
      <c r="D21">
        <v>11.6</v>
      </c>
      <c r="E21">
        <v>9.9</v>
      </c>
      <c r="F21">
        <v>8.4</v>
      </c>
      <c r="G21">
        <v>10.9</v>
      </c>
      <c r="H21">
        <v>9.5</v>
      </c>
      <c r="I21">
        <v>11.7</v>
      </c>
      <c r="J21">
        <v>6.3</v>
      </c>
      <c r="K21">
        <v>6.7</v>
      </c>
      <c r="L21">
        <v>5.8</v>
      </c>
      <c r="M21">
        <v>6.1</v>
      </c>
      <c r="N21">
        <v>7.5</v>
      </c>
      <c r="O21" s="157">
        <f t="shared" si="0"/>
        <v>8.4416666666666647</v>
      </c>
    </row>
    <row r="22" spans="2:15" x14ac:dyDescent="0.2">
      <c r="B22" s="34" t="s">
        <v>343</v>
      </c>
      <c r="C22">
        <v>6.9</v>
      </c>
      <c r="D22">
        <v>7.6</v>
      </c>
      <c r="G22">
        <v>7.3</v>
      </c>
      <c r="L22">
        <v>4.8</v>
      </c>
      <c r="N22">
        <v>7.2</v>
      </c>
      <c r="O22" s="157">
        <f t="shared" si="0"/>
        <v>6.7600000000000007</v>
      </c>
    </row>
    <row r="23" spans="2:15" x14ac:dyDescent="0.2">
      <c r="B23" s="34" t="s">
        <v>342</v>
      </c>
      <c r="C23">
        <v>5.5</v>
      </c>
      <c r="D23">
        <v>6.6</v>
      </c>
      <c r="E23">
        <v>3.6</v>
      </c>
      <c r="F23">
        <v>7.2</v>
      </c>
      <c r="G23">
        <v>7</v>
      </c>
      <c r="J23">
        <v>5.5</v>
      </c>
      <c r="K23">
        <v>4.9000000000000004</v>
      </c>
      <c r="L23">
        <v>5.8</v>
      </c>
      <c r="M23">
        <v>5</v>
      </c>
      <c r="O23" s="157">
        <f t="shared" si="0"/>
        <v>5.6777777777777771</v>
      </c>
    </row>
    <row r="24" spans="2:15" x14ac:dyDescent="0.2">
      <c r="B24" s="34" t="s">
        <v>353</v>
      </c>
      <c r="C24">
        <v>5.5</v>
      </c>
      <c r="E24">
        <v>3.3</v>
      </c>
      <c r="F24">
        <v>4.7</v>
      </c>
      <c r="J24">
        <v>5</v>
      </c>
      <c r="K24">
        <v>3.7</v>
      </c>
      <c r="O24" s="157">
        <f t="shared" si="0"/>
        <v>4.4399999999999995</v>
      </c>
    </row>
    <row r="25" spans="2:15" x14ac:dyDescent="0.2">
      <c r="B25" s="34" t="s">
        <v>338</v>
      </c>
      <c r="C25">
        <v>5.0999999999999996</v>
      </c>
      <c r="D25">
        <v>12.9</v>
      </c>
      <c r="E25">
        <v>5.6</v>
      </c>
      <c r="F25">
        <v>8.1</v>
      </c>
      <c r="G25">
        <v>7.7</v>
      </c>
      <c r="H25">
        <v>10.7</v>
      </c>
      <c r="I25">
        <v>8.6</v>
      </c>
      <c r="J25">
        <v>5.5</v>
      </c>
      <c r="K25">
        <v>4</v>
      </c>
      <c r="M25">
        <v>4.2</v>
      </c>
      <c r="N25">
        <v>10.3</v>
      </c>
      <c r="O25" s="157">
        <f t="shared" si="0"/>
        <v>7.5181818181818194</v>
      </c>
    </row>
    <row r="26" spans="2:15" x14ac:dyDescent="0.2">
      <c r="B26" s="34" t="s">
        <v>336</v>
      </c>
      <c r="C26">
        <v>5.0999999999999996</v>
      </c>
      <c r="D26">
        <v>9.9</v>
      </c>
      <c r="E26">
        <v>6</v>
      </c>
      <c r="F26">
        <v>7.2</v>
      </c>
      <c r="G26">
        <v>7</v>
      </c>
      <c r="H26">
        <v>11.2</v>
      </c>
      <c r="I26">
        <v>9.6999999999999993</v>
      </c>
      <c r="J26">
        <v>8.5</v>
      </c>
      <c r="K26">
        <v>5.8</v>
      </c>
      <c r="L26">
        <v>4.5</v>
      </c>
      <c r="M26">
        <v>4.5</v>
      </c>
      <c r="N26">
        <v>9.6999999999999993</v>
      </c>
      <c r="O26" s="157">
        <f t="shared" si="0"/>
        <v>7.4250000000000007</v>
      </c>
    </row>
    <row r="27" spans="2:15" x14ac:dyDescent="0.2">
      <c r="B27" s="34" t="s">
        <v>337</v>
      </c>
      <c r="D27">
        <v>9.6</v>
      </c>
      <c r="E27">
        <v>5.3</v>
      </c>
      <c r="F27">
        <v>9.1</v>
      </c>
      <c r="G27">
        <v>8</v>
      </c>
      <c r="H27">
        <v>9.3000000000000007</v>
      </c>
      <c r="I27">
        <v>10.3</v>
      </c>
      <c r="J27">
        <v>5.2</v>
      </c>
      <c r="K27">
        <v>5.8</v>
      </c>
      <c r="L27">
        <v>7.7</v>
      </c>
      <c r="M27">
        <v>5</v>
      </c>
      <c r="N27">
        <v>8.6</v>
      </c>
      <c r="O27" s="157">
        <f t="shared" si="0"/>
        <v>7.6272727272727261</v>
      </c>
    </row>
    <row r="28" spans="2:15" x14ac:dyDescent="0.2">
      <c r="B28" s="34" t="s">
        <v>347</v>
      </c>
      <c r="I28">
        <v>8.6</v>
      </c>
      <c r="O28" s="157">
        <f t="shared" si="0"/>
        <v>8.6</v>
      </c>
    </row>
    <row r="29" spans="2:15" x14ac:dyDescent="0.2">
      <c r="B29" s="34" t="s">
        <v>354</v>
      </c>
      <c r="E29">
        <v>8.3000000000000007</v>
      </c>
      <c r="F29">
        <v>7.5</v>
      </c>
      <c r="G29">
        <v>9.9</v>
      </c>
      <c r="H29">
        <v>10.4</v>
      </c>
      <c r="O29" s="157">
        <f t="shared" si="0"/>
        <v>9.0250000000000004</v>
      </c>
    </row>
    <row r="30" spans="2:15" s="136" customFormat="1" x14ac:dyDescent="0.2">
      <c r="B30" s="103" t="s">
        <v>1173</v>
      </c>
      <c r="C30" s="136">
        <f t="shared" ref="C30:M30" si="1">SUM(C5:C29)</f>
        <v>247.80000000000004</v>
      </c>
      <c r="D30" s="136">
        <f t="shared" si="1"/>
        <v>301.3</v>
      </c>
      <c r="E30" s="136">
        <f t="shared" si="1"/>
        <v>254.20000000000005</v>
      </c>
      <c r="F30" s="136">
        <f t="shared" si="1"/>
        <v>299.8</v>
      </c>
      <c r="G30" s="136">
        <f t="shared" si="1"/>
        <v>304.39999999999998</v>
      </c>
      <c r="H30" s="136">
        <f t="shared" si="1"/>
        <v>334.4</v>
      </c>
      <c r="I30" s="136">
        <f t="shared" si="1"/>
        <v>313.30000000000007</v>
      </c>
      <c r="J30" s="136">
        <f t="shared" si="1"/>
        <v>242.59999999999994</v>
      </c>
      <c r="K30" s="136">
        <f t="shared" si="1"/>
        <v>230</v>
      </c>
      <c r="L30" s="136">
        <f t="shared" si="1"/>
        <v>254.70000000000002</v>
      </c>
      <c r="M30" s="136">
        <f t="shared" si="1"/>
        <v>237.99999999999997</v>
      </c>
      <c r="O30" s="226">
        <f t="shared" si="0"/>
        <v>274.59090909090907</v>
      </c>
    </row>
  </sheetData>
  <mergeCells count="2">
    <mergeCell ref="A1:N1"/>
    <mergeCell ref="C2:O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21725</TotalTime>
  <Application>Microsoft Macintosh Excel</Application>
  <DocSecurity>0</DocSecurity>
  <ScaleCrop>false</ScaleCrop>
  <HeadingPairs>
    <vt:vector size="2" baseType="variant">
      <vt:variant>
        <vt:lpstr>Feuilles de calcul</vt:lpstr>
      </vt:variant>
      <vt:variant>
        <vt:i4>37</vt:i4>
      </vt:variant>
    </vt:vector>
  </HeadingPairs>
  <TitlesOfParts>
    <vt:vector size="37" baseType="lpstr">
      <vt:lpstr>Contents</vt:lpstr>
      <vt:lpstr>Total Revenue (Millions)</vt:lpstr>
      <vt:lpstr>Wireline</vt:lpstr>
      <vt:lpstr>Wireless</vt:lpstr>
      <vt:lpstr>ISP</vt:lpstr>
      <vt:lpstr>Multichannel Video Distribution</vt:lpstr>
      <vt:lpstr>Broadcast TV</vt:lpstr>
      <vt:lpstr>Pay TV Programming Services </vt:lpstr>
      <vt:lpstr>Online Video Services</vt:lpstr>
      <vt:lpstr>Film TV Online Video Production</vt:lpstr>
      <vt:lpstr>Film TV OVS Distribution</vt:lpstr>
      <vt:lpstr>Film Exhibition</vt:lpstr>
      <vt:lpstr>Digital Games</vt:lpstr>
      <vt:lpstr>Broadcast Radio</vt:lpstr>
      <vt:lpstr>Music Services</vt:lpstr>
      <vt:lpstr>Newspapers</vt:lpstr>
      <vt:lpstr>Online News Media</vt:lpstr>
      <vt:lpstr>Magazines</vt:lpstr>
      <vt:lpstr>Books</vt:lpstr>
      <vt:lpstr>Internet Advertising</vt:lpstr>
      <vt:lpstr>App Distribution</vt:lpstr>
      <vt:lpstr>Search Engines-Mobile</vt:lpstr>
      <vt:lpstr>Search Engines-Desktop</vt:lpstr>
      <vt:lpstr>Search Engines</vt:lpstr>
      <vt:lpstr>Social Media Platforms</vt:lpstr>
      <vt:lpstr>Mobile OS</vt:lpstr>
      <vt:lpstr>Desktop OS</vt:lpstr>
      <vt:lpstr>Mobile Browsers</vt:lpstr>
      <vt:lpstr>Desktop Browsers</vt:lpstr>
      <vt:lpstr>Content Delivery Network</vt:lpstr>
      <vt:lpstr>International Submarine Cables</vt:lpstr>
      <vt:lpstr>Data Centres</vt:lpstr>
      <vt:lpstr>Data Brokers</vt:lpstr>
      <vt:lpstr>Mergers &amp; Acquisitions</vt:lpstr>
      <vt:lpstr>Concentration Metrics</vt:lpstr>
      <vt:lpstr>Notes</vt:lpstr>
      <vt:lpstr>Sandbox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Utilisateur de Microsoft Office</cp:lastModifiedBy>
  <cp:revision>238</cp:revision>
  <dcterms:created xsi:type="dcterms:W3CDTF">2021-05-16T15:25:06Z</dcterms:created>
  <dcterms:modified xsi:type="dcterms:W3CDTF">2023-11-13T08:16:44Z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0x010100DE711ED7D1A26046AC814D07D89ABFF1</vt:lpwstr>
  </property>
  <property fmtid="{D5CDD505-2E9C-101B-9397-08002B2CF9AE}" pid="3" name="MSIP_Label_a9694e0f-943f-4e6f-bf55-6e34fbc91307_ActionId">
    <vt:lpwstr>c10e3565-ece2-43e1-9d55-d16ea1ea2460</vt:lpwstr>
  </property>
  <property fmtid="{D5CDD505-2E9C-101B-9397-08002B2CF9AE}" pid="4" name="MSIP_Label_a9694e0f-943f-4e6f-bf55-6e34fbc91307_ContentBits">
    <vt:lpwstr>0</vt:lpwstr>
  </property>
  <property fmtid="{D5CDD505-2E9C-101B-9397-08002B2CF9AE}" pid="5" name="MSIP_Label_a9694e0f-943f-4e6f-bf55-6e34fbc91307_Enabled">
    <vt:lpwstr>true</vt:lpwstr>
  </property>
  <property fmtid="{D5CDD505-2E9C-101B-9397-08002B2CF9AE}" pid="6" name="MSIP_Label_a9694e0f-943f-4e6f-bf55-6e34fbc91307_Method">
    <vt:lpwstr>Standard</vt:lpwstr>
  </property>
  <property fmtid="{D5CDD505-2E9C-101B-9397-08002B2CF9AE}" pid="7" name="MSIP_Label_a9694e0f-943f-4e6f-bf55-6e34fbc91307_Name">
    <vt:lpwstr>Usage interne</vt:lpwstr>
  </property>
  <property fmtid="{D5CDD505-2E9C-101B-9397-08002B2CF9AE}" pid="8" name="MSIP_Label_a9694e0f-943f-4e6f-bf55-6e34fbc91307_SetDate">
    <vt:lpwstr>2021-06-26T15:07:06Z</vt:lpwstr>
  </property>
  <property fmtid="{D5CDD505-2E9C-101B-9397-08002B2CF9AE}" pid="9" name="MSIP_Label_a9694e0f-943f-4e6f-bf55-6e34fbc91307_SiteId">
    <vt:lpwstr>728d20a5-0b44-47dd-9470-20f37cbf2d9a</vt:lpwstr>
  </property>
  <property fmtid="{D5CDD505-2E9C-101B-9397-08002B2CF9AE}" pid="10" name="ProgId">
    <vt:lpwstr>Excel.Sheet</vt:lpwstr>
  </property>
</Properties>
</file>